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kbello\Documents\2016\SEC Reports\"/>
    </mc:Choice>
  </mc:AlternateContent>
  <bookViews>
    <workbookView xWindow="0" yWindow="0" windowWidth="8265" windowHeight="5760" tabRatio="890" firstSheet="3" activeTab="6"/>
  </bookViews>
  <sheets>
    <sheet name="Directors report" sheetId="164" state="hidden" r:id="rId1"/>
    <sheet name="Cover " sheetId="137" r:id="rId2"/>
    <sheet name="Content pg " sheetId="128" r:id="rId3"/>
    <sheet name="Corp Info  " sheetId="129" r:id="rId4"/>
    <sheet name="Directors' report" sheetId="136" state="hidden" r:id="rId5"/>
    <sheet name="Directors' responsibilities" sheetId="138" r:id="rId6"/>
    <sheet name="Stmt of financial position" sheetId="4" r:id="rId7"/>
    <sheet name="Stmnt of comp inc" sheetId="3" r:id="rId8"/>
    <sheet name="Stmt of changes in equity" sheetId="6" r:id="rId9"/>
    <sheet name="Stmt of cash flows" sheetId="7" r:id="rId10"/>
    <sheet name="Cashflow worksheet" sheetId="148" state="hidden" r:id="rId11"/>
    <sheet name="TB December 2013" sheetId="126" state="hidden" r:id="rId12"/>
    <sheet name="Index to Notes " sheetId="131" r:id="rId13"/>
    <sheet name="Notes 1- 4  (Acc policies) " sheetId="144" r:id="rId14"/>
    <sheet name="Notes 1- 5  (Acc policies) old " sheetId="139" state="hidden" r:id="rId15"/>
    <sheet name="Notes 5 - 11" sheetId="65" r:id="rId16"/>
    <sheet name="Sheet6" sheetId="165" state="hidden" r:id="rId17"/>
    <sheet name="Note11cont" sheetId="147" state="hidden" r:id="rId18"/>
    <sheet name="Sheet4" sheetId="163" state="hidden" r:id="rId19"/>
    <sheet name="Note 12 (PPE)" sheetId="49" r:id="rId20"/>
    <sheet name="Sheet3" sheetId="162" state="hidden" r:id="rId21"/>
    <sheet name="Other Information - VAS" sheetId="134" state="hidden" r:id="rId22"/>
    <sheet name="Fin Summary" sheetId="135" state="hidden" r:id="rId23"/>
    <sheet name="Notes 13 - 29" sheetId="14" r:id="rId24"/>
    <sheet name="TB Adjusted-3 " sheetId="140" state="hidden" r:id="rId25"/>
    <sheet name="Sheet5" sheetId="152" state="hidden" r:id="rId26"/>
    <sheet name="2a. Adjusted Summary Sheet" sheetId="150" state="hidden" r:id="rId27"/>
    <sheet name="Sheet2" sheetId="149" state="hidden" r:id="rId28"/>
    <sheet name="Sheet1" sheetId="141" state="hidden" r:id="rId29"/>
    <sheet name="Directors fees" sheetId="145" state="hidden" r:id="rId30"/>
    <sheet name="Exp by nature" sheetId="146" state="hidden" r:id="rId31"/>
  </sheets>
  <externalReferences>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s>
  <definedNames>
    <definedName name="\a" localSheetId="26">#REF!</definedName>
    <definedName name="\a" localSheetId="2">#REF!</definedName>
    <definedName name="\a" localSheetId="1">#REF!</definedName>
    <definedName name="\a" localSheetId="4">#REF!</definedName>
    <definedName name="\a" localSheetId="5">#REF!</definedName>
    <definedName name="\a" localSheetId="17">#REF!</definedName>
    <definedName name="\a" localSheetId="13">#REF!</definedName>
    <definedName name="\a" localSheetId="14">#REF!</definedName>
    <definedName name="\a" localSheetId="11">#REF!</definedName>
    <definedName name="\a">#REF!</definedName>
    <definedName name="\b" localSheetId="26">#REF!</definedName>
    <definedName name="\b" localSheetId="2">#REF!</definedName>
    <definedName name="\b" localSheetId="17">#REF!</definedName>
    <definedName name="\b" localSheetId="13">#REF!</definedName>
    <definedName name="\b" localSheetId="11">#REF!</definedName>
    <definedName name="\b">#REF!</definedName>
    <definedName name="\M" localSheetId="26">#REF!</definedName>
    <definedName name="\M" localSheetId="2">#REF!</definedName>
    <definedName name="\M" localSheetId="17">#REF!</definedName>
    <definedName name="\M" localSheetId="13">#REF!</definedName>
    <definedName name="\M" localSheetId="23">#REF!</definedName>
    <definedName name="\M" localSheetId="15">#REF!</definedName>
    <definedName name="\M" localSheetId="11">#REF!</definedName>
    <definedName name="\M">#REF!</definedName>
    <definedName name="\p" localSheetId="26">#REF!</definedName>
    <definedName name="\p" localSheetId="2">#REF!</definedName>
    <definedName name="\p" localSheetId="17">#REF!</definedName>
    <definedName name="\p" localSheetId="13">#REF!</definedName>
    <definedName name="\p">#REF!</definedName>
    <definedName name="___DAT8" localSheetId="26">'[1]AA_Total Share'!#REF!</definedName>
    <definedName name="___DAT8" localSheetId="2">'[2]AA_Total Share'!#REF!</definedName>
    <definedName name="___DAT8" localSheetId="1">'[2]AA_Total Share'!#REF!</definedName>
    <definedName name="___DAT8" localSheetId="4">'[2]AA_Total Share'!#REF!</definedName>
    <definedName name="___DAT8" localSheetId="5">'[2]AA_Total Share'!#REF!</definedName>
    <definedName name="___DAT8" localSheetId="17">'[2]AA_Total Share'!#REF!</definedName>
    <definedName name="___DAT8" localSheetId="13">'[2]AA_Total Share'!#REF!</definedName>
    <definedName name="___DAT8" localSheetId="14">'[2]AA_Total Share'!#REF!</definedName>
    <definedName name="___DAT8" localSheetId="11">'[2]AA_Total Share'!#REF!</definedName>
    <definedName name="___DAT8">'[2]AA_Total Share'!#REF!</definedName>
    <definedName name="___TAX14" localSheetId="26">#REF!</definedName>
    <definedName name="___TAX14" localSheetId="2">#REF!</definedName>
    <definedName name="___TAX14" localSheetId="1">#REF!</definedName>
    <definedName name="___TAX14" localSheetId="4">#REF!</definedName>
    <definedName name="___TAX14" localSheetId="5">#REF!</definedName>
    <definedName name="___TAX14" localSheetId="17">#REF!</definedName>
    <definedName name="___TAX14" localSheetId="13">#REF!</definedName>
    <definedName name="___TAX14" localSheetId="14">#REF!</definedName>
    <definedName name="___TAX14" localSheetId="11">#REF!</definedName>
    <definedName name="___TAX14">#REF!</definedName>
    <definedName name="__COL2" localSheetId="26">#REF!</definedName>
    <definedName name="__COL2" localSheetId="2">#REF!</definedName>
    <definedName name="__COL2" localSheetId="17">#REF!</definedName>
    <definedName name="__COL2" localSheetId="13">#REF!</definedName>
    <definedName name="__COL2" localSheetId="11">#REF!</definedName>
    <definedName name="__COL2">#REF!</definedName>
    <definedName name="__DAT1" localSheetId="26">#REF!</definedName>
    <definedName name="__DAT1" localSheetId="2">#REF!</definedName>
    <definedName name="__DAT1" localSheetId="17">#REF!</definedName>
    <definedName name="__DAT1" localSheetId="13">#REF!</definedName>
    <definedName name="__DAT1" localSheetId="11">#REF!</definedName>
    <definedName name="__DAT1">#REF!</definedName>
    <definedName name="__DAT10" localSheetId="26">#REF!</definedName>
    <definedName name="__DAT10" localSheetId="2">#REF!</definedName>
    <definedName name="__DAT10" localSheetId="17">#REF!</definedName>
    <definedName name="__DAT10" localSheetId="13">#REF!</definedName>
    <definedName name="__DAT10">#REF!</definedName>
    <definedName name="__DAT11" localSheetId="26">#REF!</definedName>
    <definedName name="__DAT11" localSheetId="2">#REF!</definedName>
    <definedName name="__DAT11" localSheetId="17">#REF!</definedName>
    <definedName name="__DAT11" localSheetId="13">#REF!</definedName>
    <definedName name="__DAT11">#REF!</definedName>
    <definedName name="__DAT12" localSheetId="26">#REF!</definedName>
    <definedName name="__DAT12" localSheetId="2">#REF!</definedName>
    <definedName name="__DAT12" localSheetId="17">#REF!</definedName>
    <definedName name="__DAT12" localSheetId="13">#REF!</definedName>
    <definedName name="__DAT12">#REF!</definedName>
    <definedName name="__DAT13" localSheetId="26">'[3]Disposal In TEPNG Books'!$M$2:$M$21</definedName>
    <definedName name="__DAT13">'[4]Disposal In TEPNG Books'!$M$2:$M$21</definedName>
    <definedName name="__DAT14" localSheetId="26">#REF!</definedName>
    <definedName name="__DAT14" localSheetId="2">#REF!</definedName>
    <definedName name="__DAT14" localSheetId="1">#REF!</definedName>
    <definedName name="__DAT14" localSheetId="4">#REF!</definedName>
    <definedName name="__DAT14" localSheetId="5">#REF!</definedName>
    <definedName name="__DAT14" localSheetId="17">#REF!</definedName>
    <definedName name="__DAT14" localSheetId="13">#REF!</definedName>
    <definedName name="__DAT14" localSheetId="14">#REF!</definedName>
    <definedName name="__DAT14" localSheetId="11">#REF!</definedName>
    <definedName name="__DAT14">#REF!</definedName>
    <definedName name="__DAT15" localSheetId="26">#REF!</definedName>
    <definedName name="__DAT15" localSheetId="2">#REF!</definedName>
    <definedName name="__DAT15" localSheetId="17">#REF!</definedName>
    <definedName name="__DAT15" localSheetId="13">#REF!</definedName>
    <definedName name="__DAT15" localSheetId="11">#REF!</definedName>
    <definedName name="__DAT15">#REF!</definedName>
    <definedName name="__DAT16" localSheetId="26">#REF!</definedName>
    <definedName name="__DAT16" localSheetId="2">#REF!</definedName>
    <definedName name="__DAT16" localSheetId="17">#REF!</definedName>
    <definedName name="__DAT16" localSheetId="13">#REF!</definedName>
    <definedName name="__DAT16" localSheetId="11">#REF!</definedName>
    <definedName name="__DAT16">#REF!</definedName>
    <definedName name="__DAT17" localSheetId="26">#REF!</definedName>
    <definedName name="__DAT17" localSheetId="2">#REF!</definedName>
    <definedName name="__DAT17" localSheetId="17">#REF!</definedName>
    <definedName name="__DAT17" localSheetId="13">#REF!</definedName>
    <definedName name="__DAT17">#REF!</definedName>
    <definedName name="__DAT18" localSheetId="26">#REF!</definedName>
    <definedName name="__DAT18" localSheetId="2">#REF!</definedName>
    <definedName name="__DAT18" localSheetId="17">#REF!</definedName>
    <definedName name="__DAT18" localSheetId="13">#REF!</definedName>
    <definedName name="__DAT18">#REF!</definedName>
    <definedName name="__DAT19" localSheetId="26">#REF!</definedName>
    <definedName name="__DAT19" localSheetId="2">#REF!</definedName>
    <definedName name="__DAT19" localSheetId="17">#REF!</definedName>
    <definedName name="__DAT19" localSheetId="13">#REF!</definedName>
    <definedName name="__DAT19">#REF!</definedName>
    <definedName name="__DAT2" localSheetId="26">#REF!</definedName>
    <definedName name="__DAT2" localSheetId="2">#REF!</definedName>
    <definedName name="__DAT2" localSheetId="17">#REF!</definedName>
    <definedName name="__DAT2" localSheetId="13">#REF!</definedName>
    <definedName name="__DAT2">#REF!</definedName>
    <definedName name="__DAT20" localSheetId="26">'[3]Disposal In TEPNG Books'!$R$2:$R$21</definedName>
    <definedName name="__DAT20">'[4]Disposal In TEPNG Books'!$R$2:$R$21</definedName>
    <definedName name="__DAT21" localSheetId="26">#REF!</definedName>
    <definedName name="__DAT21" localSheetId="2">#REF!</definedName>
    <definedName name="__DAT21" localSheetId="1">#REF!</definedName>
    <definedName name="__DAT21" localSheetId="4">#REF!</definedName>
    <definedName name="__DAT21" localSheetId="5">#REF!</definedName>
    <definedName name="__DAT21" localSheetId="17">#REF!</definedName>
    <definedName name="__DAT21" localSheetId="13">#REF!</definedName>
    <definedName name="__DAT21" localSheetId="14">#REF!</definedName>
    <definedName name="__DAT21" localSheetId="11">#REF!</definedName>
    <definedName name="__DAT21">#REF!</definedName>
    <definedName name="__DAT22" localSheetId="26">#REF!</definedName>
    <definedName name="__DAT22" localSheetId="2">#REF!</definedName>
    <definedName name="__DAT22" localSheetId="17">#REF!</definedName>
    <definedName name="__DAT22" localSheetId="13">#REF!</definedName>
    <definedName name="__DAT22" localSheetId="11">#REF!</definedName>
    <definedName name="__DAT22">#REF!</definedName>
    <definedName name="__DAT23" localSheetId="26">#REF!</definedName>
    <definedName name="__DAT23" localSheetId="2">#REF!</definedName>
    <definedName name="__DAT23" localSheetId="17">#REF!</definedName>
    <definedName name="__DAT23" localSheetId="13">#REF!</definedName>
    <definedName name="__DAT23" localSheetId="11">#REF!</definedName>
    <definedName name="__DAT23">#REF!</definedName>
    <definedName name="__DAT24" localSheetId="26">#REF!</definedName>
    <definedName name="__DAT24" localSheetId="2">#REF!</definedName>
    <definedName name="__DAT24" localSheetId="17">#REF!</definedName>
    <definedName name="__DAT24" localSheetId="13">#REF!</definedName>
    <definedName name="__DAT24">#REF!</definedName>
    <definedName name="__DAT25" localSheetId="26">#REF!</definedName>
    <definedName name="__DAT25" localSheetId="2">#REF!</definedName>
    <definedName name="__DAT25" localSheetId="17">#REF!</definedName>
    <definedName name="__DAT25" localSheetId="13">#REF!</definedName>
    <definedName name="__DAT25">#REF!</definedName>
    <definedName name="__DAT26" localSheetId="26">#REF!</definedName>
    <definedName name="__DAT26" localSheetId="2">#REF!</definedName>
    <definedName name="__DAT26" localSheetId="17">#REF!</definedName>
    <definedName name="__DAT26" localSheetId="13">#REF!</definedName>
    <definedName name="__DAT26">#REF!</definedName>
    <definedName name="__DAT3" localSheetId="26">#REF!</definedName>
    <definedName name="__DAT3" localSheetId="2">#REF!</definedName>
    <definedName name="__DAT3" localSheetId="17">#REF!</definedName>
    <definedName name="__DAT3" localSheetId="13">#REF!</definedName>
    <definedName name="__DAT3">#REF!</definedName>
    <definedName name="__DAT4" localSheetId="26">#REF!</definedName>
    <definedName name="__DAT4" localSheetId="2">#REF!</definedName>
    <definedName name="__DAT4" localSheetId="17">#REF!</definedName>
    <definedName name="__DAT4" localSheetId="13">#REF!</definedName>
    <definedName name="__DAT4">#REF!</definedName>
    <definedName name="__DAT5" localSheetId="26">#REF!</definedName>
    <definedName name="__DAT5" localSheetId="2">#REF!</definedName>
    <definedName name="__DAT5" localSheetId="17">#REF!</definedName>
    <definedName name="__DAT5" localSheetId="13">#REF!</definedName>
    <definedName name="__DAT5">#REF!</definedName>
    <definedName name="__DAT6" localSheetId="26">#REF!</definedName>
    <definedName name="__DAT6" localSheetId="2">#REF!</definedName>
    <definedName name="__DAT6" localSheetId="17">#REF!</definedName>
    <definedName name="__DAT6" localSheetId="13">#REF!</definedName>
    <definedName name="__DAT6">#REF!</definedName>
    <definedName name="__DAT7" localSheetId="26">#REF!</definedName>
    <definedName name="__DAT7" localSheetId="2">#REF!</definedName>
    <definedName name="__DAT7" localSheetId="17">#REF!</definedName>
    <definedName name="__DAT7" localSheetId="13">#REF!</definedName>
    <definedName name="__DAT7">#REF!</definedName>
    <definedName name="__DAT8" localSheetId="26">#REF!</definedName>
    <definedName name="__DAT8" localSheetId="2">#REF!</definedName>
    <definedName name="__DAT8" localSheetId="17">#REF!</definedName>
    <definedName name="__DAT8" localSheetId="13">#REF!</definedName>
    <definedName name="__DAT8">#REF!</definedName>
    <definedName name="__DAT9" localSheetId="26">#REF!</definedName>
    <definedName name="__DAT9" localSheetId="2">#REF!</definedName>
    <definedName name="__DAT9" localSheetId="17">#REF!</definedName>
    <definedName name="__DAT9" localSheetId="13">#REF!</definedName>
    <definedName name="__DAT9">#REF!</definedName>
    <definedName name="__FAS109" localSheetId="26">[5]CODT0199!#REF!</definedName>
    <definedName name="__FAS109" localSheetId="2">[6]CODT0199!#REF!</definedName>
    <definedName name="__FAS109" localSheetId="22">[5]CODT0199!#REF!</definedName>
    <definedName name="__FAS109" localSheetId="17">[5]CODT0199!#REF!</definedName>
    <definedName name="__FAS109" localSheetId="13">[6]CODT0199!#REF!</definedName>
    <definedName name="__FAS109" localSheetId="23">[6]CODT0199!#REF!</definedName>
    <definedName name="__FAS109" localSheetId="15">[6]CODT0199!#REF!</definedName>
    <definedName name="__FAS109" localSheetId="21">[5]CODT0199!#REF!</definedName>
    <definedName name="__FAS109">[6]CODT0199!#REF!</definedName>
    <definedName name="__FEB1">[7]FEB1!$B$8:$C$100</definedName>
    <definedName name="__FEB2">[7]FEB2!$B$8:$C$100</definedName>
    <definedName name="__JAN2">[7]JAN2!$B$8:$C$106</definedName>
    <definedName name="__MAR1">[7]MAR1!$B$8:$C$100</definedName>
    <definedName name="__MAR2">[7]MAR2!$B$8:$C$100</definedName>
    <definedName name="__May1" localSheetId="26">#REF!</definedName>
    <definedName name="__May1" localSheetId="2">#REF!</definedName>
    <definedName name="__May1" localSheetId="1">#REF!</definedName>
    <definedName name="__May1" localSheetId="4">#REF!</definedName>
    <definedName name="__May1" localSheetId="5">#REF!</definedName>
    <definedName name="__May1" localSheetId="17">#REF!</definedName>
    <definedName name="__May1" localSheetId="13">#REF!</definedName>
    <definedName name="__May1" localSheetId="14">#REF!</definedName>
    <definedName name="__May1" localSheetId="11">#REF!</definedName>
    <definedName name="__May1">#REF!</definedName>
    <definedName name="__MSG1" localSheetId="26">#REF!</definedName>
    <definedName name="__MSG1" localSheetId="2">#REF!</definedName>
    <definedName name="__MSG1" localSheetId="17">#REF!</definedName>
    <definedName name="__MSG1" localSheetId="13">#REF!</definedName>
    <definedName name="__MSG1" localSheetId="23">#REF!</definedName>
    <definedName name="__MSG1" localSheetId="15">#REF!</definedName>
    <definedName name="__MSG1" localSheetId="11">#REF!</definedName>
    <definedName name="__MSG1">#REF!</definedName>
    <definedName name="__PDA1">[8]PDS1!$B$1:$O$30</definedName>
    <definedName name="__PDA2">[8]PDS2!$B$2:$N$100</definedName>
    <definedName name="__PDA3">[9]PDS3!$B$2:$N$100</definedName>
    <definedName name="__ROW2" localSheetId="26">#REF!</definedName>
    <definedName name="__ROW2" localSheetId="2">#REF!</definedName>
    <definedName name="__ROW2" localSheetId="1">#REF!</definedName>
    <definedName name="__ROW2" localSheetId="4">#REF!</definedName>
    <definedName name="__ROW2" localSheetId="5">#REF!</definedName>
    <definedName name="__ROW2" localSheetId="17">#REF!</definedName>
    <definedName name="__ROW2" localSheetId="13">#REF!</definedName>
    <definedName name="__ROW2" localSheetId="14">#REF!</definedName>
    <definedName name="__ROW2" localSheetId="11">#REF!</definedName>
    <definedName name="__ROW2">#REF!</definedName>
    <definedName name="__Tax1">'[10]Jul-99(1)'!$AF$1:$AH$7</definedName>
    <definedName name="__Tax10" localSheetId="26">#REF!</definedName>
    <definedName name="__Tax10" localSheetId="2">#REF!</definedName>
    <definedName name="__Tax10" localSheetId="1">#REF!</definedName>
    <definedName name="__Tax10" localSheetId="4">#REF!</definedName>
    <definedName name="__Tax10" localSheetId="5">#REF!</definedName>
    <definedName name="__Tax10" localSheetId="17">#REF!</definedName>
    <definedName name="__Tax10" localSheetId="13">#REF!</definedName>
    <definedName name="__Tax10" localSheetId="14">#REF!</definedName>
    <definedName name="__Tax10" localSheetId="11">#REF!</definedName>
    <definedName name="__Tax10">#REF!</definedName>
    <definedName name="__Tax11">'[11]Jul-99(1)'!$AF$1:$AH$7</definedName>
    <definedName name="__TAX12" localSheetId="26">#REF!</definedName>
    <definedName name="__TAX12" localSheetId="2">#REF!</definedName>
    <definedName name="__TAX12" localSheetId="1">#REF!</definedName>
    <definedName name="__TAX12" localSheetId="4">#REF!</definedName>
    <definedName name="__TAX12" localSheetId="5">#REF!</definedName>
    <definedName name="__TAX12" localSheetId="17">#REF!</definedName>
    <definedName name="__TAX12" localSheetId="13">#REF!</definedName>
    <definedName name="__TAX12" localSheetId="14">#REF!</definedName>
    <definedName name="__TAX12" localSheetId="11">#REF!</definedName>
    <definedName name="__TAX12">#REF!</definedName>
    <definedName name="__TAX123" localSheetId="26">#REF!</definedName>
    <definedName name="__TAX123" localSheetId="2">#REF!</definedName>
    <definedName name="__TAX123" localSheetId="17">#REF!</definedName>
    <definedName name="__TAX123" localSheetId="13">#REF!</definedName>
    <definedName name="__TAX123" localSheetId="11">#REF!</definedName>
    <definedName name="__TAX123">#REF!</definedName>
    <definedName name="__tax1234" localSheetId="26">#REF!</definedName>
    <definedName name="__tax1234" localSheetId="2">#REF!</definedName>
    <definedName name="__tax1234" localSheetId="17">#REF!</definedName>
    <definedName name="__tax1234" localSheetId="13">#REF!</definedName>
    <definedName name="__tax1234" localSheetId="11">#REF!</definedName>
    <definedName name="__tax1234">#REF!</definedName>
    <definedName name="__tax12345" localSheetId="26">#REF!</definedName>
    <definedName name="__tax12345" localSheetId="2">#REF!</definedName>
    <definedName name="__tax12345" localSheetId="17">#REF!</definedName>
    <definedName name="__tax12345" localSheetId="13">#REF!</definedName>
    <definedName name="__tax12345">#REF!</definedName>
    <definedName name="__TAX2" localSheetId="26">#REF!</definedName>
    <definedName name="__TAX2" localSheetId="2">#REF!</definedName>
    <definedName name="__TAX2" localSheetId="17">#REF!</definedName>
    <definedName name="__TAX2" localSheetId="13">#REF!</definedName>
    <definedName name="__TAX2">#REF!</definedName>
    <definedName name="__TAX21" localSheetId="26">#REF!</definedName>
    <definedName name="__TAX21" localSheetId="2">#REF!</definedName>
    <definedName name="__TAX21" localSheetId="17">#REF!</definedName>
    <definedName name="__TAX21" localSheetId="13">#REF!</definedName>
    <definedName name="__TAX21">#REF!</definedName>
    <definedName name="__TAX3" localSheetId="26">#REF!</definedName>
    <definedName name="__TAX3" localSheetId="2">#REF!</definedName>
    <definedName name="__TAX3" localSheetId="17">#REF!</definedName>
    <definedName name="__TAX3" localSheetId="13">#REF!</definedName>
    <definedName name="__TAX3">#REF!</definedName>
    <definedName name="__Tax4" localSheetId="26">#REF!</definedName>
    <definedName name="__Tax4" localSheetId="2">#REF!</definedName>
    <definedName name="__Tax4" localSheetId="17">#REF!</definedName>
    <definedName name="__Tax4" localSheetId="13">#REF!</definedName>
    <definedName name="__Tax4">#REF!</definedName>
    <definedName name="__Tax5" localSheetId="26">#REF!</definedName>
    <definedName name="__Tax5" localSheetId="2">#REF!</definedName>
    <definedName name="__Tax5" localSheetId="17">#REF!</definedName>
    <definedName name="__Tax5" localSheetId="13">#REF!</definedName>
    <definedName name="__Tax5">#REF!</definedName>
    <definedName name="__Tax6" localSheetId="26">#REF!</definedName>
    <definedName name="__Tax6" localSheetId="2">#REF!</definedName>
    <definedName name="__Tax6" localSheetId="17">#REF!</definedName>
    <definedName name="__Tax6" localSheetId="13">#REF!</definedName>
    <definedName name="__Tax6">#REF!</definedName>
    <definedName name="__Tax7" localSheetId="26">#REF!</definedName>
    <definedName name="__Tax7" localSheetId="2">#REF!</definedName>
    <definedName name="__Tax7" localSheetId="17">#REF!</definedName>
    <definedName name="__Tax7" localSheetId="13">#REF!</definedName>
    <definedName name="__Tax7">#REF!</definedName>
    <definedName name="__Tax8" localSheetId="26">#REF!</definedName>
    <definedName name="__Tax8" localSheetId="2">#REF!</definedName>
    <definedName name="__Tax8" localSheetId="17">#REF!</definedName>
    <definedName name="__Tax8" localSheetId="13">#REF!</definedName>
    <definedName name="__Tax8">#REF!</definedName>
    <definedName name="__Tax9" localSheetId="26">#REF!</definedName>
    <definedName name="__Tax9" localSheetId="2">#REF!</definedName>
    <definedName name="__Tax9" localSheetId="17">#REF!</definedName>
    <definedName name="__Tax9" localSheetId="13">#REF!</definedName>
    <definedName name="__Tax9">#REF!</definedName>
    <definedName name="__WHT1">[12]Sheet15!$A$4:$Q$31</definedName>
    <definedName name="__wht11">[13]Sheet15!$A$4:$Q$31</definedName>
    <definedName name="_CCN2">[14]Company!$B$2:$C$39</definedName>
    <definedName name="_COL2" localSheetId="26">#REF!</definedName>
    <definedName name="_COL2" localSheetId="2">#REF!</definedName>
    <definedName name="_COL2" localSheetId="1">#REF!</definedName>
    <definedName name="_COL2" localSheetId="4">#REF!</definedName>
    <definedName name="_COL2" localSheetId="5">#REF!</definedName>
    <definedName name="_COL2" localSheetId="17">#REF!</definedName>
    <definedName name="_COL2" localSheetId="13">#REF!</definedName>
    <definedName name="_COL2" localSheetId="14">#REF!</definedName>
    <definedName name="_COL2" localSheetId="11">#REF!</definedName>
    <definedName name="_COL2">#REF!</definedName>
    <definedName name="_DAT1" localSheetId="26">#REF!</definedName>
    <definedName name="_DAT1" localSheetId="2">#REF!</definedName>
    <definedName name="_DAT1" localSheetId="17">#REF!</definedName>
    <definedName name="_DAT1" localSheetId="13">#REF!</definedName>
    <definedName name="_DAT1" localSheetId="11">#REF!</definedName>
    <definedName name="_DAT1">#REF!</definedName>
    <definedName name="_DAT10" localSheetId="26">#REF!</definedName>
    <definedName name="_DAT10" localSheetId="2">#REF!</definedName>
    <definedName name="_DAT10" localSheetId="17">#REF!</definedName>
    <definedName name="_DAT10" localSheetId="13">#REF!</definedName>
    <definedName name="_DAT10" localSheetId="11">#REF!</definedName>
    <definedName name="_DAT10">#REF!</definedName>
    <definedName name="_DAT11" localSheetId="26">#REF!</definedName>
    <definedName name="_DAT11" localSheetId="2">#REF!</definedName>
    <definedName name="_DAT11" localSheetId="17">#REF!</definedName>
    <definedName name="_DAT11" localSheetId="13">#REF!</definedName>
    <definedName name="_DAT11">#REF!</definedName>
    <definedName name="_DAT12" localSheetId="26">#REF!</definedName>
    <definedName name="_DAT12" localSheetId="2">#REF!</definedName>
    <definedName name="_DAT12" localSheetId="17">#REF!</definedName>
    <definedName name="_DAT12" localSheetId="13">#REF!</definedName>
    <definedName name="_DAT12">#REF!</definedName>
    <definedName name="_DAT13" localSheetId="26">'[15]Disposal In TEPNG Books'!$M$5:$M$24</definedName>
    <definedName name="_DAT13">'[16]Disposal In TEPNG Books'!$M$5:$M$24</definedName>
    <definedName name="_DAT14" localSheetId="26">#REF!</definedName>
    <definedName name="_DAT14" localSheetId="2">#REF!</definedName>
    <definedName name="_DAT14" localSheetId="1">#REF!</definedName>
    <definedName name="_DAT14" localSheetId="4">#REF!</definedName>
    <definedName name="_DAT14" localSheetId="5">#REF!</definedName>
    <definedName name="_DAT14" localSheetId="17">#REF!</definedName>
    <definedName name="_DAT14" localSheetId="13">#REF!</definedName>
    <definedName name="_DAT14" localSheetId="14">#REF!</definedName>
    <definedName name="_DAT14" localSheetId="11">#REF!</definedName>
    <definedName name="_DAT14">#REF!</definedName>
    <definedName name="_DAT15" localSheetId="26">#REF!</definedName>
    <definedName name="_DAT15" localSheetId="2">#REF!</definedName>
    <definedName name="_DAT15" localSheetId="17">#REF!</definedName>
    <definedName name="_DAT15" localSheetId="13">#REF!</definedName>
    <definedName name="_DAT15" localSheetId="11">#REF!</definedName>
    <definedName name="_DAT15">#REF!</definedName>
    <definedName name="_DAT16" localSheetId="26">#REF!</definedName>
    <definedName name="_DAT16" localSheetId="2">#REF!</definedName>
    <definedName name="_DAT16" localSheetId="17">#REF!</definedName>
    <definedName name="_DAT16" localSheetId="13">#REF!</definedName>
    <definedName name="_DAT16" localSheetId="11">#REF!</definedName>
    <definedName name="_DAT16">#REF!</definedName>
    <definedName name="_DAT17" localSheetId="26">#REF!</definedName>
    <definedName name="_DAT17" localSheetId="2">#REF!</definedName>
    <definedName name="_DAT17" localSheetId="17">#REF!</definedName>
    <definedName name="_DAT17" localSheetId="13">#REF!</definedName>
    <definedName name="_DAT17">#REF!</definedName>
    <definedName name="_DAT18" localSheetId="26">#REF!</definedName>
    <definedName name="_DAT18" localSheetId="2">#REF!</definedName>
    <definedName name="_DAT18" localSheetId="17">#REF!</definedName>
    <definedName name="_DAT18" localSheetId="13">#REF!</definedName>
    <definedName name="_DAT18">#REF!</definedName>
    <definedName name="_DAT19" localSheetId="26">#REF!</definedName>
    <definedName name="_DAT19" localSheetId="2">#REF!</definedName>
    <definedName name="_DAT19" localSheetId="17">#REF!</definedName>
    <definedName name="_DAT19" localSheetId="13">#REF!</definedName>
    <definedName name="_DAT19">#REF!</definedName>
    <definedName name="_DAT2" localSheetId="26">#REF!</definedName>
    <definedName name="_DAT2" localSheetId="2">#REF!</definedName>
    <definedName name="_DAT2" localSheetId="17">#REF!</definedName>
    <definedName name="_DAT2" localSheetId="13">#REF!</definedName>
    <definedName name="_DAT2">#REF!</definedName>
    <definedName name="_DAT20" localSheetId="26">'[15]Disposal In TEPNG Books'!$R$5:$R$24</definedName>
    <definedName name="_DAT20">'[16]Disposal In TEPNG Books'!$R$5:$R$24</definedName>
    <definedName name="_DAT21" localSheetId="26">#REF!</definedName>
    <definedName name="_DAT21" localSheetId="2">#REF!</definedName>
    <definedName name="_DAT21" localSheetId="1">#REF!</definedName>
    <definedName name="_DAT21" localSheetId="4">#REF!</definedName>
    <definedName name="_DAT21" localSheetId="5">#REF!</definedName>
    <definedName name="_DAT21" localSheetId="17">#REF!</definedName>
    <definedName name="_DAT21" localSheetId="13">#REF!</definedName>
    <definedName name="_DAT21" localSheetId="14">#REF!</definedName>
    <definedName name="_DAT21" localSheetId="11">#REF!</definedName>
    <definedName name="_DAT21">#REF!</definedName>
    <definedName name="_DAT22" localSheetId="26">#REF!</definedName>
    <definedName name="_DAT22" localSheetId="2">#REF!</definedName>
    <definedName name="_DAT22" localSheetId="17">#REF!</definedName>
    <definedName name="_DAT22" localSheetId="13">#REF!</definedName>
    <definedName name="_DAT22" localSheetId="11">#REF!</definedName>
    <definedName name="_DAT22">#REF!</definedName>
    <definedName name="_DAT23" localSheetId="26">#REF!</definedName>
    <definedName name="_DAT23" localSheetId="2">#REF!</definedName>
    <definedName name="_DAT23" localSheetId="17">#REF!</definedName>
    <definedName name="_DAT23" localSheetId="13">#REF!</definedName>
    <definedName name="_DAT23" localSheetId="11">#REF!</definedName>
    <definedName name="_DAT23">#REF!</definedName>
    <definedName name="_DAT24" localSheetId="26">#REF!</definedName>
    <definedName name="_DAT24" localSheetId="2">#REF!</definedName>
    <definedName name="_DAT24" localSheetId="17">#REF!</definedName>
    <definedName name="_DAT24" localSheetId="13">#REF!</definedName>
    <definedName name="_DAT24">#REF!</definedName>
    <definedName name="_DAT25" localSheetId="26">#REF!</definedName>
    <definedName name="_DAT25" localSheetId="2">#REF!</definedName>
    <definedName name="_DAT25" localSheetId="17">#REF!</definedName>
    <definedName name="_DAT25" localSheetId="13">#REF!</definedName>
    <definedName name="_DAT25">#REF!</definedName>
    <definedName name="_DAT26" localSheetId="26">#REF!</definedName>
    <definedName name="_DAT26" localSheetId="2">#REF!</definedName>
    <definedName name="_DAT26" localSheetId="17">#REF!</definedName>
    <definedName name="_DAT26" localSheetId="13">#REF!</definedName>
    <definedName name="_DAT26">#REF!</definedName>
    <definedName name="_DAT3" localSheetId="26">#REF!</definedName>
    <definedName name="_DAT3" localSheetId="2">#REF!</definedName>
    <definedName name="_DAT3" localSheetId="17">#REF!</definedName>
    <definedName name="_DAT3" localSheetId="13">#REF!</definedName>
    <definedName name="_DAT3">#REF!</definedName>
    <definedName name="_DAT4" localSheetId="26">#REF!</definedName>
    <definedName name="_DAT4" localSheetId="2">#REF!</definedName>
    <definedName name="_DAT4" localSheetId="17">#REF!</definedName>
    <definedName name="_DAT4" localSheetId="13">#REF!</definedName>
    <definedName name="_DAT4">#REF!</definedName>
    <definedName name="_DAT5" localSheetId="26">#REF!</definedName>
    <definedName name="_DAT5" localSheetId="2">#REF!</definedName>
    <definedName name="_DAT5" localSheetId="17">#REF!</definedName>
    <definedName name="_DAT5" localSheetId="13">#REF!</definedName>
    <definedName name="_DAT5">#REF!</definedName>
    <definedName name="_DAT6" localSheetId="26">#REF!</definedName>
    <definedName name="_DAT6" localSheetId="2">#REF!</definedName>
    <definedName name="_DAT6" localSheetId="17">#REF!</definedName>
    <definedName name="_DAT6" localSheetId="13">#REF!</definedName>
    <definedName name="_DAT6">#REF!</definedName>
    <definedName name="_DAT7" localSheetId="26">#REF!</definedName>
    <definedName name="_DAT7" localSheetId="2">#REF!</definedName>
    <definedName name="_DAT7" localSheetId="17">#REF!</definedName>
    <definedName name="_DAT7" localSheetId="13">#REF!</definedName>
    <definedName name="_DAT7">#REF!</definedName>
    <definedName name="_DAT8" localSheetId="26">#REF!</definedName>
    <definedName name="_DAT8" localSheetId="2">#REF!</definedName>
    <definedName name="_DAT8" localSheetId="17">#REF!</definedName>
    <definedName name="_DAT8" localSheetId="13">#REF!</definedName>
    <definedName name="_DAT8">#REF!</definedName>
    <definedName name="_DAT9" localSheetId="26">#REF!</definedName>
    <definedName name="_DAT9" localSheetId="2">#REF!</definedName>
    <definedName name="_DAT9" localSheetId="17">#REF!</definedName>
    <definedName name="_DAT9" localSheetId="13">#REF!</definedName>
    <definedName name="_DAT9">#REF!</definedName>
    <definedName name="_EPG1" localSheetId="26">#REF!</definedName>
    <definedName name="_EPG1" localSheetId="2">#REF!</definedName>
    <definedName name="_EPG1" localSheetId="17">#REF!</definedName>
    <definedName name="_EPG1" localSheetId="13">#REF!</definedName>
    <definedName name="_EPG1">#REF!</definedName>
    <definedName name="_EPG2" localSheetId="26">#REF!</definedName>
    <definedName name="_EPG2" localSheetId="2">#REF!</definedName>
    <definedName name="_EPG2" localSheetId="17">#REF!</definedName>
    <definedName name="_EPG2" localSheetId="13">#REF!</definedName>
    <definedName name="_EPG2">#REF!</definedName>
    <definedName name="_EPG3" localSheetId="26">#REF!</definedName>
    <definedName name="_EPG3" localSheetId="2">#REF!</definedName>
    <definedName name="_EPG3" localSheetId="17">#REF!</definedName>
    <definedName name="_EPG3" localSheetId="13">#REF!</definedName>
    <definedName name="_EPG3">#REF!</definedName>
    <definedName name="_EPG4" localSheetId="26">#REF!</definedName>
    <definedName name="_EPG4" localSheetId="2">#REF!</definedName>
    <definedName name="_EPG4" localSheetId="17">#REF!</definedName>
    <definedName name="_EPG4" localSheetId="13">#REF!</definedName>
    <definedName name="_EPG4">#REF!</definedName>
    <definedName name="_EPG5" localSheetId="26">#REF!</definedName>
    <definedName name="_EPG5" localSheetId="2">#REF!</definedName>
    <definedName name="_EPG5" localSheetId="17">#REF!</definedName>
    <definedName name="_EPG5" localSheetId="13">#REF!</definedName>
    <definedName name="_EPG5">#REF!</definedName>
    <definedName name="_EPM1" localSheetId="26">#REF!</definedName>
    <definedName name="_EPM1" localSheetId="2">#REF!</definedName>
    <definedName name="_EPM1" localSheetId="17">#REF!</definedName>
    <definedName name="_EPM1" localSheetId="13">#REF!</definedName>
    <definedName name="_EPM1">#REF!</definedName>
    <definedName name="_EPM2" localSheetId="26">#REF!</definedName>
    <definedName name="_EPM2" localSheetId="2">#REF!</definedName>
    <definedName name="_EPM2" localSheetId="17">#REF!</definedName>
    <definedName name="_EPM2" localSheetId="13">#REF!</definedName>
    <definedName name="_EPM2">#REF!</definedName>
    <definedName name="_FAS109" localSheetId="26">[5]CODT0199!#REF!</definedName>
    <definedName name="_FAS109" localSheetId="2">[6]CODT0199!#REF!</definedName>
    <definedName name="_FAS109" localSheetId="22">[5]CODT0199!#REF!</definedName>
    <definedName name="_FAS109" localSheetId="17">[5]CODT0199!#REF!</definedName>
    <definedName name="_FAS109" localSheetId="13">[6]CODT0199!#REF!</definedName>
    <definedName name="_FAS109" localSheetId="23">[6]CODT0199!#REF!</definedName>
    <definedName name="_FAS109" localSheetId="15">[6]CODT0199!#REF!</definedName>
    <definedName name="_FAS109" localSheetId="21">[5]CODT0199!#REF!</definedName>
    <definedName name="_FAS109">[6]CODT0199!#REF!</definedName>
    <definedName name="_FEB1">[8]February!$B$8:$C$100</definedName>
    <definedName name="_FEB2">[8]March!$B$8:$C$100</definedName>
    <definedName name="_Fill" localSheetId="26" hidden="1">#REF!</definedName>
    <definedName name="_Fill" localSheetId="2" hidden="1">#REF!</definedName>
    <definedName name="_Fill" localSheetId="17" hidden="1">#REF!</definedName>
    <definedName name="_Fill" localSheetId="13" hidden="1">#REF!</definedName>
    <definedName name="_Fill" localSheetId="14" hidden="1">#REF!</definedName>
    <definedName name="_Fill" localSheetId="15" hidden="1">#REF!</definedName>
    <definedName name="_Fill" localSheetId="11" hidden="1">#REF!</definedName>
    <definedName name="_Fill" hidden="1">#REF!</definedName>
    <definedName name="_xlnm._FilterDatabase" localSheetId="24" hidden="1">'TB Adjusted-3 '!$I$1:$I$717</definedName>
    <definedName name="_IMP15" localSheetId="26">#REF!</definedName>
    <definedName name="_IMP15" localSheetId="2">#REF!</definedName>
    <definedName name="_IMP15" localSheetId="17">#REF!</definedName>
    <definedName name="_IMP15" localSheetId="13">#REF!</definedName>
    <definedName name="_IMP15" localSheetId="11">#REF!</definedName>
    <definedName name="_IMP15">#REF!</definedName>
    <definedName name="_IPE1" localSheetId="26">[17]Param!$I$14</definedName>
    <definedName name="_IPE1">[18]Param!$I$14</definedName>
    <definedName name="_IPE2" localSheetId="26">[17]Param!$I$15</definedName>
    <definedName name="_IPE2">[18]Param!$I$15</definedName>
    <definedName name="_IPH1" localSheetId="26">[17]Param!$H$4</definedName>
    <definedName name="_IPH1">[18]Param!$H$4</definedName>
    <definedName name="_IPH2" localSheetId="26">[17]Param!$H$5</definedName>
    <definedName name="_IPH2">[18]Param!$H$5</definedName>
    <definedName name="_IPH5" localSheetId="26">[17]Param!#REF!</definedName>
    <definedName name="_IPH5" localSheetId="2">[18]Param!#REF!</definedName>
    <definedName name="_IPH5" localSheetId="1">[18]Param!#REF!</definedName>
    <definedName name="_IPH5" localSheetId="4">[18]Param!#REF!</definedName>
    <definedName name="_IPH5" localSheetId="5">[18]Param!#REF!</definedName>
    <definedName name="_IPH5" localSheetId="17">[18]Param!#REF!</definedName>
    <definedName name="_IPH5" localSheetId="13">[18]Param!#REF!</definedName>
    <definedName name="_IPH5" localSheetId="14">[18]Param!#REF!</definedName>
    <definedName name="_IPH5" localSheetId="11">[18]Param!#REF!</definedName>
    <definedName name="_IPH5">[18]Param!#REF!</definedName>
    <definedName name="_JAN2">[8]January!$B$8:$C$106</definedName>
    <definedName name="_Key1" localSheetId="26" hidden="1">[19]Analysis!#REF!</definedName>
    <definedName name="_Key1" localSheetId="2" hidden="1">[19]Analysis!#REF!</definedName>
    <definedName name="_Key1" localSheetId="17" hidden="1">[19]Analysis!#REF!</definedName>
    <definedName name="_Key1" localSheetId="13" hidden="1">[19]Analysis!#REF!</definedName>
    <definedName name="_Key1" localSheetId="14" hidden="1">[19]Analysis!#REF!</definedName>
    <definedName name="_Key1" localSheetId="23" hidden="1">[19]Analysis!#REF!</definedName>
    <definedName name="_Key1" localSheetId="15" hidden="1">[19]Analysis!#REF!</definedName>
    <definedName name="_Key1" localSheetId="11" hidden="1">[19]Analysis!#REF!</definedName>
    <definedName name="_Key1" hidden="1">[19]Analysis!#REF!</definedName>
    <definedName name="_Key2" localSheetId="26" hidden="1">#REF!</definedName>
    <definedName name="_Key2" localSheetId="2" hidden="1">#REF!</definedName>
    <definedName name="_Key2" localSheetId="17" hidden="1">#REF!</definedName>
    <definedName name="_Key2" localSheetId="13" hidden="1">#REF!</definedName>
    <definedName name="_Key2" localSheetId="23" hidden="1">#REF!</definedName>
    <definedName name="_Key2" localSheetId="15" hidden="1">#REF!</definedName>
    <definedName name="_Key2" localSheetId="11" hidden="1">#REF!</definedName>
    <definedName name="_Key2" hidden="1">#REF!</definedName>
    <definedName name="_Leases" localSheetId="26">[20]RefData!$A$5:$A$39</definedName>
    <definedName name="_Leases">[21]RefData!$A$5:$A$39</definedName>
    <definedName name="_LIP1" localSheetId="26">[17]Param!$J$14</definedName>
    <definedName name="_LIP1">[18]Param!$J$14</definedName>
    <definedName name="_LIP2" localSheetId="26">[17]Param!$J$15</definedName>
    <definedName name="_LIP2">[18]Param!$J$15</definedName>
    <definedName name="_LPE1" localSheetId="26">[17]Param!$G$14</definedName>
    <definedName name="_LPE1">[18]Param!$G$14</definedName>
    <definedName name="_LPE3" localSheetId="26">[17]Param!$G$17</definedName>
    <definedName name="_LPE3">[18]Param!$G$17</definedName>
    <definedName name="_LPE4" localSheetId="26">[22]Param!$G$17</definedName>
    <definedName name="_LPE4">[23]Param!$G$17</definedName>
    <definedName name="_LPE6" localSheetId="26">[17]Param!$G$20</definedName>
    <definedName name="_LPE6">[18]Param!$G$20</definedName>
    <definedName name="_LPE8" localSheetId="26">[22]Param!$G$21</definedName>
    <definedName name="_LPE8">[23]Param!$G$21</definedName>
    <definedName name="_MAR1">[8]April!$B$8:$C$100</definedName>
    <definedName name="_MAR2">[8]May!$B$8:$C$100</definedName>
    <definedName name="_May1" localSheetId="26">#REF!</definedName>
    <definedName name="_May1" localSheetId="2">#REF!</definedName>
    <definedName name="_May1" localSheetId="1">#REF!</definedName>
    <definedName name="_May1" localSheetId="4">#REF!</definedName>
    <definedName name="_May1" localSheetId="5">#REF!</definedName>
    <definedName name="_May1" localSheetId="17">#REF!</definedName>
    <definedName name="_May1" localSheetId="13">#REF!</definedName>
    <definedName name="_May1" localSheetId="14">#REF!</definedName>
    <definedName name="_May1" localSheetId="11">#REF!</definedName>
    <definedName name="_May1">#REF!</definedName>
    <definedName name="_MSG1" localSheetId="26">#REF!</definedName>
    <definedName name="_MSG1" localSheetId="2">#REF!</definedName>
    <definedName name="_MSG1" localSheetId="17">#REF!</definedName>
    <definedName name="_MSG1" localSheetId="13">#REF!</definedName>
    <definedName name="_MSG1" localSheetId="23">#REF!</definedName>
    <definedName name="_MSG1" localSheetId="15">#REF!</definedName>
    <definedName name="_MSG1" localSheetId="11">#REF!</definedName>
    <definedName name="_MSG1">#REF!</definedName>
    <definedName name="_Nature_Grouping" localSheetId="26">[20]RefData!$A$108:$A$186</definedName>
    <definedName name="_Nature_Grouping">[21]RefData!$A$108:$A$186</definedName>
    <definedName name="_NPV7" localSheetId="26">#REF!</definedName>
    <definedName name="_NPV7" localSheetId="2">#REF!</definedName>
    <definedName name="_NPV7" localSheetId="1">#REF!</definedName>
    <definedName name="_NPV7" localSheetId="4">#REF!</definedName>
    <definedName name="_NPV7" localSheetId="5">#REF!</definedName>
    <definedName name="_NPV7" localSheetId="17">#REF!</definedName>
    <definedName name="_NPV7" localSheetId="13">#REF!</definedName>
    <definedName name="_NPV7" localSheetId="14">#REF!</definedName>
    <definedName name="_NPV7" localSheetId="11">#REF!</definedName>
    <definedName name="_NPV7">#REF!</definedName>
    <definedName name="_Order1" hidden="1">0</definedName>
    <definedName name="_Order2" hidden="1">0</definedName>
    <definedName name="_PDA1">[9]PDS3!$B$1:$O$30</definedName>
    <definedName name="_PDA2" localSheetId="26">#REF!</definedName>
    <definedName name="_PDA2" localSheetId="2">#REF!</definedName>
    <definedName name="_PDA2" localSheetId="1">#REF!</definedName>
    <definedName name="_PDA2" localSheetId="4">#REF!</definedName>
    <definedName name="_PDA2" localSheetId="5">#REF!</definedName>
    <definedName name="_PDA2" localSheetId="17">#REF!</definedName>
    <definedName name="_PDA2" localSheetId="13">#REF!</definedName>
    <definedName name="_PDA2" localSheetId="14">#REF!</definedName>
    <definedName name="_PDA2" localSheetId="11">#REF!</definedName>
    <definedName name="_PDA2">#REF!</definedName>
    <definedName name="_PDA3">[10]results!$B$2:$N$100</definedName>
    <definedName name="_pdc100" localSheetId="26">#REF!</definedName>
    <definedName name="_pdc100" localSheetId="2">#REF!</definedName>
    <definedName name="_pdc100" localSheetId="1">#REF!</definedName>
    <definedName name="_pdc100" localSheetId="4">#REF!</definedName>
    <definedName name="_pdc100" localSheetId="5">#REF!</definedName>
    <definedName name="_pdc100" localSheetId="17">#REF!</definedName>
    <definedName name="_pdc100" localSheetId="13">#REF!</definedName>
    <definedName name="_pdc100" localSheetId="14">#REF!</definedName>
    <definedName name="_pdc100" localSheetId="11">#REF!</definedName>
    <definedName name="_pdc100">#REF!</definedName>
    <definedName name="_PE3" localSheetId="26">[22]Param!$F$16</definedName>
    <definedName name="_PE3">[23]Param!$F$16</definedName>
    <definedName name="_PE4" localSheetId="26">[22]Param!$F$17</definedName>
    <definedName name="_PE4">[23]Param!$F$17</definedName>
    <definedName name="_PE8" localSheetId="26">[22]Param!$F$21</definedName>
    <definedName name="_PE8">[23]Param!$F$21</definedName>
    <definedName name="_PH3" localSheetId="26">[22]Param!$F$6</definedName>
    <definedName name="_PH3">[23]Param!$F$6</definedName>
    <definedName name="_PH4" localSheetId="26">[22]Param!$F$7</definedName>
    <definedName name="_PH4">[23]Param!$F$7</definedName>
    <definedName name="_PH8" localSheetId="26">[22]Param!$F$11</definedName>
    <definedName name="_PH8">[23]Param!$F$11</definedName>
    <definedName name="_Projects" localSheetId="26">[20]RefData!$A$50:$A$81</definedName>
    <definedName name="_Projects">[21]RefData!$A$50:$A$81</definedName>
    <definedName name="_Regression_Int" hidden="1">1</definedName>
    <definedName name="_ROW2" localSheetId="26">#REF!</definedName>
    <definedName name="_ROW2" localSheetId="2">#REF!</definedName>
    <definedName name="_ROW2" localSheetId="1">#REF!</definedName>
    <definedName name="_ROW2" localSheetId="4">#REF!</definedName>
    <definedName name="_ROW2" localSheetId="5">#REF!</definedName>
    <definedName name="_ROW2" localSheetId="17">#REF!</definedName>
    <definedName name="_ROW2" localSheetId="13">#REF!</definedName>
    <definedName name="_ROW2" localSheetId="14">#REF!</definedName>
    <definedName name="_ROW2" localSheetId="11">#REF!</definedName>
    <definedName name="_ROW2">#REF!</definedName>
    <definedName name="_roy100" localSheetId="26">#REF!</definedName>
    <definedName name="_roy100" localSheetId="2">#REF!</definedName>
    <definedName name="_roy100" localSheetId="17">#REF!</definedName>
    <definedName name="_roy100" localSheetId="13">#REF!</definedName>
    <definedName name="_roy100" localSheetId="11">#REF!</definedName>
    <definedName name="_roy100">#REF!</definedName>
    <definedName name="_Sort" localSheetId="26" hidden="1">#REF!</definedName>
    <definedName name="_Sort" localSheetId="2" hidden="1">#REF!</definedName>
    <definedName name="_Sort" localSheetId="17" hidden="1">#REF!</definedName>
    <definedName name="_Sort" localSheetId="13" hidden="1">#REF!</definedName>
    <definedName name="_Sort" localSheetId="23" hidden="1">#REF!</definedName>
    <definedName name="_Sort" localSheetId="15" hidden="1">#REF!</definedName>
    <definedName name="_Sort" localSheetId="11" hidden="1">#REF!</definedName>
    <definedName name="_Sort" hidden="1">#REF!</definedName>
    <definedName name="_Status" localSheetId="26">[20]RefData!$A$241:$A$245</definedName>
    <definedName name="_Status">[21]RefData!$A$241:$A$245</definedName>
    <definedName name="_tab1" localSheetId="26">#REF!</definedName>
    <definedName name="_tab1" localSheetId="2">#REF!</definedName>
    <definedName name="_tab1" localSheetId="1">#REF!</definedName>
    <definedName name="_tab1" localSheetId="4">#REF!</definedName>
    <definedName name="_tab1" localSheetId="5">#REF!</definedName>
    <definedName name="_tab1" localSheetId="17">#REF!</definedName>
    <definedName name="_tab1" localSheetId="13">#REF!</definedName>
    <definedName name="_tab1" localSheetId="14">#REF!</definedName>
    <definedName name="_tab1" localSheetId="11">#REF!</definedName>
    <definedName name="_tab1">#REF!</definedName>
    <definedName name="_tab2" localSheetId="26">#REF!</definedName>
    <definedName name="_tab2" localSheetId="2">#REF!</definedName>
    <definedName name="_tab2" localSheetId="17">#REF!</definedName>
    <definedName name="_tab2" localSheetId="13">#REF!</definedName>
    <definedName name="_tab2" localSheetId="11">#REF!</definedName>
    <definedName name="_tab2">#REF!</definedName>
    <definedName name="_TAB3" localSheetId="26">#REF!</definedName>
    <definedName name="_TAB3" localSheetId="2">#REF!</definedName>
    <definedName name="_TAB3" localSheetId="17">#REF!</definedName>
    <definedName name="_TAB3" localSheetId="13">#REF!</definedName>
    <definedName name="_TAB3" localSheetId="11">#REF!</definedName>
    <definedName name="_TAB3">#REF!</definedName>
    <definedName name="_tab4" localSheetId="26">#REF!</definedName>
    <definedName name="_tab4" localSheetId="2">#REF!</definedName>
    <definedName name="_tab4" localSheetId="17">#REF!</definedName>
    <definedName name="_tab4" localSheetId="13">#REF!</definedName>
    <definedName name="_tab4">#REF!</definedName>
    <definedName name="_Tax1">'[11]Jul-99(1)'!$AF$1:$AH$7</definedName>
    <definedName name="_Tax10" localSheetId="26">#REF!</definedName>
    <definedName name="_Tax10" localSheetId="2">#REF!</definedName>
    <definedName name="_Tax10" localSheetId="1">#REF!</definedName>
    <definedName name="_Tax10" localSheetId="4">#REF!</definedName>
    <definedName name="_Tax10" localSheetId="5">#REF!</definedName>
    <definedName name="_Tax10" localSheetId="17">#REF!</definedName>
    <definedName name="_Tax10" localSheetId="13">#REF!</definedName>
    <definedName name="_Tax10" localSheetId="14">#REF!</definedName>
    <definedName name="_Tax10" localSheetId="11">#REF!</definedName>
    <definedName name="_Tax10">#REF!</definedName>
    <definedName name="_Tax11">'[12]Summary 2'!$AF$1:$AH$7</definedName>
    <definedName name="_TAX12" localSheetId="26">#REF!</definedName>
    <definedName name="_TAX12" localSheetId="2">#REF!</definedName>
    <definedName name="_TAX12" localSheetId="1">#REF!</definedName>
    <definedName name="_TAX12" localSheetId="4">#REF!</definedName>
    <definedName name="_TAX12" localSheetId="5">#REF!</definedName>
    <definedName name="_TAX12" localSheetId="17">#REF!</definedName>
    <definedName name="_TAX12" localSheetId="13">#REF!</definedName>
    <definedName name="_TAX12" localSheetId="14">#REF!</definedName>
    <definedName name="_TAX12" localSheetId="11">#REF!</definedName>
    <definedName name="_TAX12">#REF!</definedName>
    <definedName name="_TAX123" localSheetId="26">#REF!</definedName>
    <definedName name="_TAX123" localSheetId="2">#REF!</definedName>
    <definedName name="_TAX123" localSheetId="17">#REF!</definedName>
    <definedName name="_TAX123" localSheetId="13">#REF!</definedName>
    <definedName name="_TAX123" localSheetId="11">#REF!</definedName>
    <definedName name="_TAX123">#REF!</definedName>
    <definedName name="_tax1234" localSheetId="26">#REF!</definedName>
    <definedName name="_tax1234" localSheetId="2">#REF!</definedName>
    <definedName name="_tax1234" localSheetId="17">#REF!</definedName>
    <definedName name="_tax1234" localSheetId="13">#REF!</definedName>
    <definedName name="_tax1234" localSheetId="11">#REF!</definedName>
    <definedName name="_tax1234">#REF!</definedName>
    <definedName name="_tax12345" localSheetId="26">#REF!</definedName>
    <definedName name="_tax12345" localSheetId="2">#REF!</definedName>
    <definedName name="_tax12345" localSheetId="17">#REF!</definedName>
    <definedName name="_tax12345" localSheetId="13">#REF!</definedName>
    <definedName name="_tax12345">#REF!</definedName>
    <definedName name="_TAX14" localSheetId="26">#REF!</definedName>
    <definedName name="_TAX14" localSheetId="2">#REF!</definedName>
    <definedName name="_TAX14" localSheetId="17">#REF!</definedName>
    <definedName name="_TAX14" localSheetId="13">#REF!</definedName>
    <definedName name="_TAX14">#REF!</definedName>
    <definedName name="_TAX2" localSheetId="26">#REF!</definedName>
    <definedName name="_TAX2" localSheetId="2">#REF!</definedName>
    <definedName name="_TAX2" localSheetId="17">#REF!</definedName>
    <definedName name="_TAX2" localSheetId="13">#REF!</definedName>
    <definedName name="_TAX2">#REF!</definedName>
    <definedName name="_TAX21" localSheetId="26">#REF!</definedName>
    <definedName name="_TAX21" localSheetId="2">#REF!</definedName>
    <definedName name="_TAX21" localSheetId="17">#REF!</definedName>
    <definedName name="_TAX21" localSheetId="13">#REF!</definedName>
    <definedName name="_TAX21">#REF!</definedName>
    <definedName name="_TAX3" localSheetId="26">#REF!</definedName>
    <definedName name="_TAX3" localSheetId="2">#REF!</definedName>
    <definedName name="_TAX3" localSheetId="17">#REF!</definedName>
    <definedName name="_TAX3" localSheetId="13">#REF!</definedName>
    <definedName name="_TAX3">#REF!</definedName>
    <definedName name="_Tax4" localSheetId="26">#REF!</definedName>
    <definedName name="_Tax4" localSheetId="2">#REF!</definedName>
    <definedName name="_Tax4" localSheetId="17">#REF!</definedName>
    <definedName name="_Tax4" localSheetId="13">#REF!</definedName>
    <definedName name="_Tax4">#REF!</definedName>
    <definedName name="_Tax5" localSheetId="26">#REF!</definedName>
    <definedName name="_Tax5" localSheetId="2">#REF!</definedName>
    <definedName name="_Tax5" localSheetId="17">#REF!</definedName>
    <definedName name="_Tax5" localSheetId="13">#REF!</definedName>
    <definedName name="_Tax5">#REF!</definedName>
    <definedName name="_Tax6" localSheetId="26">#REF!</definedName>
    <definedName name="_Tax6" localSheetId="2">#REF!</definedName>
    <definedName name="_Tax6" localSheetId="17">#REF!</definedName>
    <definedName name="_Tax6" localSheetId="13">#REF!</definedName>
    <definedName name="_Tax6">#REF!</definedName>
    <definedName name="_Tax7" localSheetId="26">#REF!</definedName>
    <definedName name="_Tax7" localSheetId="2">#REF!</definedName>
    <definedName name="_Tax7" localSheetId="17">#REF!</definedName>
    <definedName name="_Tax7" localSheetId="13">#REF!</definedName>
    <definedName name="_Tax7">#REF!</definedName>
    <definedName name="_Tax8" localSheetId="26">#REF!</definedName>
    <definedName name="_Tax8" localSheetId="2">#REF!</definedName>
    <definedName name="_Tax8" localSheetId="17">#REF!</definedName>
    <definedName name="_Tax8" localSheetId="13">#REF!</definedName>
    <definedName name="_Tax8">#REF!</definedName>
    <definedName name="_Tax9" localSheetId="26">#REF!</definedName>
    <definedName name="_Tax9" localSheetId="2">#REF!</definedName>
    <definedName name="_Tax9" localSheetId="17">#REF!</definedName>
    <definedName name="_Tax9" localSheetId="13">#REF!</definedName>
    <definedName name="_Tax9">#REF!</definedName>
    <definedName name="_Type" localSheetId="26">[20]RefData!$A$87:$A$104</definedName>
    <definedName name="_Type">[21]RefData!$A$87:$A$104</definedName>
    <definedName name="_WHT1">[13]Sheet15!$A$4:$Q$31</definedName>
    <definedName name="_wht11" localSheetId="26">'[24]11300f52'!$A$4:$Q$31</definedName>
    <definedName name="_wht11">'[25]11300f52'!$A$4:$Q$31</definedName>
    <definedName name="a" localSheetId="26">[26]Dialog9!#REF!</definedName>
    <definedName name="a" localSheetId="2">[26]Dialog9!#REF!</definedName>
    <definedName name="a" localSheetId="1">[26]Dialog9!#REF!</definedName>
    <definedName name="a" localSheetId="4">[26]Dialog9!#REF!</definedName>
    <definedName name="a" localSheetId="5">[26]Dialog9!#REF!</definedName>
    <definedName name="a" localSheetId="17">[26]Dialog9!#REF!</definedName>
    <definedName name="a" localSheetId="13">[26]Dialog9!#REF!</definedName>
    <definedName name="a" localSheetId="14">[26]Dialog9!#REF!</definedName>
    <definedName name="a" localSheetId="11">[26]Dialog9!#REF!</definedName>
    <definedName name="a">[26]Dialog9!#REF!</definedName>
    <definedName name="a1PDEV1">[27]RraPays_TotalFinaElf_EP_Nigeria!$L$13:$L$15,[27]RraPays_TotalFinaElf_EP_Nigeria!$L$17:$L$21,[27]RraPays_TotalFinaElf_EP_Nigeria!$L$23:$L$40,[27]RraPays_TotalFinaElf_EP_Nigeria!$L$42:$L$53,[27]RraPays_TotalFinaElf_EP_Nigeria!$L$55:$L$74,[27]RraPays_TotalFinaElf_EP_Nigeria!$L$76:$L$87,[27]RraPays_TotalFinaElf_EP_Nigeria!$L$89:$L$92,[27]RraPays_TotalFinaElf_EP_Nigeria!$L$94:$L$96,[27]RraPays_TotalFinaElf_EP_Nigeria!$L$98:$L$101,[27]RraPays_TotalFinaElf_EP_Nigeria!$L$103:$L$104,[27]RraPays_TotalFinaElf_EP_Nigeria!$L$106:$L$109</definedName>
    <definedName name="a1PDEV2">[27]RraPays_TotalFinaElf_EP_Nigeria!$U$13:$U$15,[27]RraPays_TotalFinaElf_EP_Nigeria!$U$17:$U$21,[27]RraPays_TotalFinaElf_EP_Nigeria!$U$23:$U$40,[27]RraPays_TotalFinaElf_EP_Nigeria!$U$42:$U$53,[27]RraPays_TotalFinaElf_EP_Nigeria!$U$55:$U$74,[27]RraPays_TotalFinaElf_EP_Nigeria!$U$76:$U$87,[27]RraPays_TotalFinaElf_EP_Nigeria!$U$89:$U$92,[27]RraPays_TotalFinaElf_EP_Nigeria!$U$94:$U$96,[27]RraPays_TotalFinaElf_EP_Nigeria!$U$98:$U$101,[27]RraPays_TotalFinaElf_EP_Nigeria!$U$103:$U$104,[27]RraPays_TotalFinaElf_EP_Nigeria!$U$106:$U$109</definedName>
    <definedName name="a1PDEV3">[27]RraPays_TotalFinaElf_EP_Nigeria!$AU$13:$AU$15,[27]RraPays_TotalFinaElf_EP_Nigeria!$AU$17:$AU$21,[27]RraPays_TotalFinaElf_EP_Nigeria!$AU$23:$AU$40,[27]RraPays_TotalFinaElf_EP_Nigeria!$AU$42:$AU$53,[27]RraPays_TotalFinaElf_EP_Nigeria!$AU$55:$AU$74,[27]RraPays_TotalFinaElf_EP_Nigeria!$AU$76:$AU$87,[27]RraPays_TotalFinaElf_EP_Nigeria!$AU$89:$AU$92,[27]RraPays_TotalFinaElf_EP_Nigeria!$AU$94:$AU$96,[27]RraPays_TotalFinaElf_EP_Nigeria!$AU$98:$AU$101,[27]RraPays_TotalFinaElf_EP_Nigeria!$AU$103:$AU$104,[27]RraPays_TotalFinaElf_EP_Nigeria!$AU$106:$AU$109</definedName>
    <definedName name="a1PDEV4">[27]RraPays_TotalFinaElf_EP_Nigeria!$BD$13:$BD$15,[27]RraPays_TotalFinaElf_EP_Nigeria!$BD$17:$BD$21,[27]RraPays_TotalFinaElf_EP_Nigeria!$BD$23:$BD$40,[27]RraPays_TotalFinaElf_EP_Nigeria!$BD$42:$BD$53,[27]RraPays_TotalFinaElf_EP_Nigeria!$BD$55:$BD$74,[27]RraPays_TotalFinaElf_EP_Nigeria!$BD$76:$BD$87,[27]RraPays_TotalFinaElf_EP_Nigeria!$BD$89:$BD$92,[27]RraPays_TotalFinaElf_EP_Nigeria!$BD$94:$BD$96,[27]RraPays_TotalFinaElf_EP_Nigeria!$BD$98:$BD$101,[27]RraPays_TotalFinaElf_EP_Nigeria!$BD$103:$BD$104,[27]RraPays_TotalFinaElf_EP_Nigeria!$BD$106:$BD$109</definedName>
    <definedName name="a1PDEV5">[27]RraPays_TotalFinaElf_EP_Nigeria!$BR$13:$BR$15,[27]RraPays_TotalFinaElf_EP_Nigeria!$BR$17:$BR$21,[27]RraPays_TotalFinaElf_EP_Nigeria!$BR$23:$BR$40,[27]RraPays_TotalFinaElf_EP_Nigeria!$BR$42:$BR$53,[27]RraPays_TotalFinaElf_EP_Nigeria!$BR$55:$BR$74,[27]RraPays_TotalFinaElf_EP_Nigeria!$BR$76:$BR$87,[27]RraPays_TotalFinaElf_EP_Nigeria!$BR$89:$BR$92,[27]RraPays_TotalFinaElf_EP_Nigeria!$BR$94:$BR$96,[27]RraPays_TotalFinaElf_EP_Nigeria!$BR$98:$BR$101,[27]RraPays_TotalFinaElf_EP_Nigeria!$BR$103:$BR$104,[27]RraPays_TotalFinaElf_EP_Nigeria!$BR$106:$BR$109</definedName>
    <definedName name="a1PDEV6">[27]RraPays_TotalFinaElf_EP_Nigeria!$CA$13:$CA$15,[27]RraPays_TotalFinaElf_EP_Nigeria!$CA$17:$CA$21,[27]RraPays_TotalFinaElf_EP_Nigeria!$CA$23:$CA$40,[27]RraPays_TotalFinaElf_EP_Nigeria!$CA$42:$CA$53,[27]RraPays_TotalFinaElf_EP_Nigeria!$CA$55:$CA$74,[27]RraPays_TotalFinaElf_EP_Nigeria!$CA$76:$CA$87,[27]RraPays_TotalFinaElf_EP_Nigeria!$CA$89:$CA$92,[27]RraPays_TotalFinaElf_EP_Nigeria!$CA$94:$CA$96,[27]RraPays_TotalFinaElf_EP_Nigeria!$CA$98:$CA$101,[27]RraPays_TotalFinaElf_EP_Nigeria!$CA$103:$CA$104,[27]RraPays_TotalFinaElf_EP_Nigeria!$CA$106:$CA$109</definedName>
    <definedName name="a1PFIN1">[27]RraPays_TotalFinaElf_EP_Nigeria!$K$13:$K$15,[27]RraPays_TotalFinaElf_EP_Nigeria!$K$17:$K$21,[27]RraPays_TotalFinaElf_EP_Nigeria!$K$23:$K$40,[27]RraPays_TotalFinaElf_EP_Nigeria!$K$42:$K$53,[27]RraPays_TotalFinaElf_EP_Nigeria!$K$55:$K$74,[27]RraPays_TotalFinaElf_EP_Nigeria!$K$76:$K$87,[27]RraPays_TotalFinaElf_EP_Nigeria!$K$89:$K$92,[27]RraPays_TotalFinaElf_EP_Nigeria!$K$94:$K$96,[27]RraPays_TotalFinaElf_EP_Nigeria!$K$98:$K$101,[27]RraPays_TotalFinaElf_EP_Nigeria!$K$103:$K$104,[27]RraPays_TotalFinaElf_EP_Nigeria!$K$106:$K$109</definedName>
    <definedName name="a1PFIN2">[27]RraPays_TotalFinaElf_EP_Nigeria!$T$13:$T$15,[27]RraPays_TotalFinaElf_EP_Nigeria!$T$17:$T$21,[27]RraPays_TotalFinaElf_EP_Nigeria!$T$23:$T$40,[27]RraPays_TotalFinaElf_EP_Nigeria!$T$42:$T$53,[27]RraPays_TotalFinaElf_EP_Nigeria!$T$55:$T$74,[27]RraPays_TotalFinaElf_EP_Nigeria!$T$76:$T$87,[27]RraPays_TotalFinaElf_EP_Nigeria!$T$89:$T$92,[27]RraPays_TotalFinaElf_EP_Nigeria!$T$94:$T$96,[27]RraPays_TotalFinaElf_EP_Nigeria!$T$98:$T$101,[27]RraPays_TotalFinaElf_EP_Nigeria!$T$103:$T$104,[27]RraPays_TotalFinaElf_EP_Nigeria!$T$106:$T$109</definedName>
    <definedName name="a1PFIN3">[27]RraPays_TotalFinaElf_EP_Nigeria!$AT$13:$AT$15,[27]RraPays_TotalFinaElf_EP_Nigeria!$AT$17:$AT$21,[27]RraPays_TotalFinaElf_EP_Nigeria!$AT$23:$AT$40,[27]RraPays_TotalFinaElf_EP_Nigeria!$AT$42:$AT$53,[27]RraPays_TotalFinaElf_EP_Nigeria!$AT$55:$AT$74,[27]RraPays_TotalFinaElf_EP_Nigeria!$AT$76:$AT$87,[27]RraPays_TotalFinaElf_EP_Nigeria!$AT$89:$AT$92,[27]RraPays_TotalFinaElf_EP_Nigeria!$AT$94:$AT$96,[27]RraPays_TotalFinaElf_EP_Nigeria!$AT$98:$AT$101,[27]RraPays_TotalFinaElf_EP_Nigeria!$AT$103:$AT$104,[27]RraPays_TotalFinaElf_EP_Nigeria!$AT$106:$AT$109</definedName>
    <definedName name="a1PFIN4">[27]RraPays_TotalFinaElf_EP_Nigeria!$BC$13:$BC$15,[27]RraPays_TotalFinaElf_EP_Nigeria!$BC$17:$BC$21,[27]RraPays_TotalFinaElf_EP_Nigeria!$BC$23:$BC$40,[27]RraPays_TotalFinaElf_EP_Nigeria!$BC$42:$BC$53,[27]RraPays_TotalFinaElf_EP_Nigeria!$BC$55:$BC$74,[27]RraPays_TotalFinaElf_EP_Nigeria!$BC$76:$BC$87,[27]RraPays_TotalFinaElf_EP_Nigeria!$BC$89:$BC$92,[27]RraPays_TotalFinaElf_EP_Nigeria!$BC$94:$BC$96,[27]RraPays_TotalFinaElf_EP_Nigeria!$BC$98:$BC$101,[27]RraPays_TotalFinaElf_EP_Nigeria!$BC$103:$BC$104,[27]RraPays_TotalFinaElf_EP_Nigeria!$BC$106:$BC$109</definedName>
    <definedName name="a1PFIN5">[27]RraPays_TotalFinaElf_EP_Nigeria!$BQ$13:$BQ$15,[27]RraPays_TotalFinaElf_EP_Nigeria!$BQ$17:$BQ$21,[27]RraPays_TotalFinaElf_EP_Nigeria!$BQ$23:$BQ$40,[27]RraPays_TotalFinaElf_EP_Nigeria!$BQ$42:$BQ$53,[27]RraPays_TotalFinaElf_EP_Nigeria!$BQ$55:$BQ$74,[27]RraPays_TotalFinaElf_EP_Nigeria!$BQ$76:$BQ$87,[27]RraPays_TotalFinaElf_EP_Nigeria!$BQ$89:$BQ$92,[27]RraPays_TotalFinaElf_EP_Nigeria!$BQ$94:$BQ$96,[27]RraPays_TotalFinaElf_EP_Nigeria!$BQ$98:$BQ$101,[27]RraPays_TotalFinaElf_EP_Nigeria!$BQ$103:$BQ$104,[27]RraPays_TotalFinaElf_EP_Nigeria!$BQ$106:$BQ$109</definedName>
    <definedName name="a1PFIN6">[27]RraPays_TotalFinaElf_EP_Nigeria!$BZ$13:$BZ$15,[27]RraPays_TotalFinaElf_EP_Nigeria!$BZ$17:$BZ$21,[27]RraPays_TotalFinaElf_EP_Nigeria!$BZ$23:$BZ$40,[27]RraPays_TotalFinaElf_EP_Nigeria!$BZ$42:$BZ$53,[27]RraPays_TotalFinaElf_EP_Nigeria!$BZ$55:$BZ$74,[27]RraPays_TotalFinaElf_EP_Nigeria!$BZ$76:$BZ$87,[27]RraPays_TotalFinaElf_EP_Nigeria!$BZ$89:$BZ$92,[27]RraPays_TotalFinaElf_EP_Nigeria!$BZ$94:$BZ$96,[27]RraPays_TotalFinaElf_EP_Nigeria!$BZ$98:$BZ$101,[27]RraPays_TotalFinaElf_EP_Nigeria!$BZ$103:$BZ$104,[27]RraPays_TotalFinaElf_EP_Nigeria!$BZ$106:$BZ$109</definedName>
    <definedName name="a2PDEV1">[27]RraPays_TotalFinaElf_EP_Nigeria!$M$13:$M$15,[27]RraPays_TotalFinaElf_EP_Nigeria!$M$17:$M$21,[27]RraPays_TotalFinaElf_EP_Nigeria!$M$23:$M$40,[27]RraPays_TotalFinaElf_EP_Nigeria!$M$42:$M$53,[27]RraPays_TotalFinaElf_EP_Nigeria!$M$55:$M$74,[27]RraPays_TotalFinaElf_EP_Nigeria!$M$76:$M$87,[27]RraPays_TotalFinaElf_EP_Nigeria!$M$89:$M$92,[27]RraPays_TotalFinaElf_EP_Nigeria!$M$94:$M$96,[27]RraPays_TotalFinaElf_EP_Nigeria!$M$98:$M$101,[27]RraPays_TotalFinaElf_EP_Nigeria!$M$103:$M$104,[27]RraPays_TotalFinaElf_EP_Nigeria!$M$106:$M$109</definedName>
    <definedName name="a2PDEV2">[27]RraPays_TotalFinaElf_EP_Nigeria!$V$13:$V$15,[27]RraPays_TotalFinaElf_EP_Nigeria!$V$17:$V$21,[27]RraPays_TotalFinaElf_EP_Nigeria!$V$23:$V$40,[27]RraPays_TotalFinaElf_EP_Nigeria!$V$42:$V$53,[27]RraPays_TotalFinaElf_EP_Nigeria!$V$55:$V$74,[27]RraPays_TotalFinaElf_EP_Nigeria!$V$76:$V$87,[27]RraPays_TotalFinaElf_EP_Nigeria!$V$89:$V$92,[27]RraPays_TotalFinaElf_EP_Nigeria!$V$94:$V$96,[27]RraPays_TotalFinaElf_EP_Nigeria!$V$98:$V$101,[27]RraPays_TotalFinaElf_EP_Nigeria!$V$103:$V$104,[27]RraPays_TotalFinaElf_EP_Nigeria!$V$106:$V$109</definedName>
    <definedName name="a2PDEV3">[27]RraPays_TotalFinaElf_EP_Nigeria!$AV$13:$AV$15,[27]RraPays_TotalFinaElf_EP_Nigeria!$AV$17:$AV$21,[27]RraPays_TotalFinaElf_EP_Nigeria!$AV$23:$AV$40,[27]RraPays_TotalFinaElf_EP_Nigeria!$AV$42:$AV$53,[27]RraPays_TotalFinaElf_EP_Nigeria!$AV$55:$AV$74,[27]RraPays_TotalFinaElf_EP_Nigeria!$AV$76:$AV$87,[27]RraPays_TotalFinaElf_EP_Nigeria!$AV$89:$AV$92,[27]RraPays_TotalFinaElf_EP_Nigeria!$AV$94:$AV$96,[27]RraPays_TotalFinaElf_EP_Nigeria!$AV$98:$AV$101,[27]RraPays_TotalFinaElf_EP_Nigeria!$AV$103:$AV$104,[27]RraPays_TotalFinaElf_EP_Nigeria!$AV$106:$AV$109</definedName>
    <definedName name="a2PDEV4">[27]RraPays_TotalFinaElf_EP_Nigeria!$BE$13:$BE$15,[27]RraPays_TotalFinaElf_EP_Nigeria!$BE$17:$BE$21,[27]RraPays_TotalFinaElf_EP_Nigeria!$BE$23:$BE$40,[27]RraPays_TotalFinaElf_EP_Nigeria!$BE$42:$BE$53,[27]RraPays_TotalFinaElf_EP_Nigeria!$BE$55:$BE$74,[27]RraPays_TotalFinaElf_EP_Nigeria!$BE$76:$BE$87,[27]RraPays_TotalFinaElf_EP_Nigeria!$BE$89:$BE$92,[27]RraPays_TotalFinaElf_EP_Nigeria!$BE$94:$BE$96,[27]RraPays_TotalFinaElf_EP_Nigeria!$BE$98:$BE$101,[27]RraPays_TotalFinaElf_EP_Nigeria!$BE$103:$BE$104,[27]RraPays_TotalFinaElf_EP_Nigeria!$BE$106:$BE$109</definedName>
    <definedName name="a2PDEV5">[27]RraPays_TotalFinaElf_EP_Nigeria!$BS$13:$BS$15,[27]RraPays_TotalFinaElf_EP_Nigeria!$BS$17:$BS$21,[27]RraPays_TotalFinaElf_EP_Nigeria!$BS$23:$BS$40,[27]RraPays_TotalFinaElf_EP_Nigeria!$BS$42:$BS$53,[27]RraPays_TotalFinaElf_EP_Nigeria!$BS$55:$BS$74,[27]RraPays_TotalFinaElf_EP_Nigeria!$BS$76:$BS$87,[27]RraPays_TotalFinaElf_EP_Nigeria!$BS$89:$BS$92,[27]RraPays_TotalFinaElf_EP_Nigeria!$BS$94:$BS$96,[27]RraPays_TotalFinaElf_EP_Nigeria!$BS$98:$BS$101,[27]RraPays_TotalFinaElf_EP_Nigeria!$BS$103:$BS$104,[27]RraPays_TotalFinaElf_EP_Nigeria!$BS$106:$BS$109</definedName>
    <definedName name="a2PDEV6">[27]RraPays_TotalFinaElf_EP_Nigeria!$CB$13:$CB$15,[27]RraPays_TotalFinaElf_EP_Nigeria!$CB$17:$CB$21,[27]RraPays_TotalFinaElf_EP_Nigeria!$CB$23:$CB$40,[27]RraPays_TotalFinaElf_EP_Nigeria!$CB$42:$CB$53,[27]RraPays_TotalFinaElf_EP_Nigeria!$CB$55:$CB$74,[27]RraPays_TotalFinaElf_EP_Nigeria!$CB$76:$CB$87,[27]RraPays_TotalFinaElf_EP_Nigeria!$CB$89:$CB$92,[27]RraPays_TotalFinaElf_EP_Nigeria!$CB$94:$CB$96,[27]RraPays_TotalFinaElf_EP_Nigeria!$CB$98:$CB$101,[27]RraPays_TotalFinaElf_EP_Nigeria!$CB$103:$CB$104,[27]RraPays_TotalFinaElf_EP_Nigeria!$CB$106:$CB$109</definedName>
    <definedName name="a2PFIN1">[27]RraPays_TotalFinaElf_EP_Nigeria!$J$13:$J$15,[27]RraPays_TotalFinaElf_EP_Nigeria!$J$17:$J$21,[27]RraPays_TotalFinaElf_EP_Nigeria!$J$23:$J$40,[27]RraPays_TotalFinaElf_EP_Nigeria!$J$42:$J$53,[27]RraPays_TotalFinaElf_EP_Nigeria!$J$55:$J$74,[27]RraPays_TotalFinaElf_EP_Nigeria!$J$76:$J$87,[27]RraPays_TotalFinaElf_EP_Nigeria!$J$89:$J$92,[27]RraPays_TotalFinaElf_EP_Nigeria!$J$94:$J$96,[27]RraPays_TotalFinaElf_EP_Nigeria!$J$98:$J$101,[27]RraPays_TotalFinaElf_EP_Nigeria!$J$103:$J$104,[27]RraPays_TotalFinaElf_EP_Nigeria!$J$106:$J$109</definedName>
    <definedName name="a2PFIN2">[27]RraPays_TotalFinaElf_EP_Nigeria!$S$13:$S$15,[27]RraPays_TotalFinaElf_EP_Nigeria!$S$17:$S$21,[27]RraPays_TotalFinaElf_EP_Nigeria!$S$23:$S$40,[27]RraPays_TotalFinaElf_EP_Nigeria!$S$42:$S$53,[27]RraPays_TotalFinaElf_EP_Nigeria!$S$55:$S$74,[27]RraPays_TotalFinaElf_EP_Nigeria!$S$76:$S$87,[27]RraPays_TotalFinaElf_EP_Nigeria!$S$89:$S$92,[27]RraPays_TotalFinaElf_EP_Nigeria!$S$94:$S$96,[27]RraPays_TotalFinaElf_EP_Nigeria!$S$98:$S$101,[27]RraPays_TotalFinaElf_EP_Nigeria!$S$103:$S$104,[27]RraPays_TotalFinaElf_EP_Nigeria!$S$106:$S$109</definedName>
    <definedName name="a2PFIN3">[27]RraPays_TotalFinaElf_EP_Nigeria!$AS$13:$AS$15,[27]RraPays_TotalFinaElf_EP_Nigeria!$AS$17:$AS$21,[27]RraPays_TotalFinaElf_EP_Nigeria!$AS$23:$AS$40,[27]RraPays_TotalFinaElf_EP_Nigeria!$AS$42:$AS$53,[27]RraPays_TotalFinaElf_EP_Nigeria!$AS$55:$AS$74,[27]RraPays_TotalFinaElf_EP_Nigeria!$AS$76:$AS$87,[27]RraPays_TotalFinaElf_EP_Nigeria!$AS$89:$AS$92,[27]RraPays_TotalFinaElf_EP_Nigeria!$AS$94:$AS$96,[27]RraPays_TotalFinaElf_EP_Nigeria!$AS$98:$AS$101,[27]RraPays_TotalFinaElf_EP_Nigeria!$AS$103:$AS$104,[27]RraPays_TotalFinaElf_EP_Nigeria!$AS$106:$AS$109</definedName>
    <definedName name="a2PFIN4">[27]RraPays_TotalFinaElf_EP_Nigeria!$BB$13:$BB$15,[27]RraPays_TotalFinaElf_EP_Nigeria!$BB$17:$BB$21,[27]RraPays_TotalFinaElf_EP_Nigeria!$BB$23:$BB$40,[27]RraPays_TotalFinaElf_EP_Nigeria!$BB$42:$BB$53,[27]RraPays_TotalFinaElf_EP_Nigeria!$BB$55:$BB$74,[27]RraPays_TotalFinaElf_EP_Nigeria!$BB$76:$BB$87,[27]RraPays_TotalFinaElf_EP_Nigeria!$BB$89:$BB$92,[27]RraPays_TotalFinaElf_EP_Nigeria!$BB$94:$BB$96,[27]RraPays_TotalFinaElf_EP_Nigeria!$BB$98:$BB$101,[27]RraPays_TotalFinaElf_EP_Nigeria!$BB$103:$BB$104,[27]RraPays_TotalFinaElf_EP_Nigeria!$BB$106:$BB$109</definedName>
    <definedName name="a2PFIN5">[27]RraPays_TotalFinaElf_EP_Nigeria!$BP$13:$BP$15,[27]RraPays_TotalFinaElf_EP_Nigeria!$BP$17:$BP$21,[27]RraPays_TotalFinaElf_EP_Nigeria!$BP$23:$BP$40,[27]RraPays_TotalFinaElf_EP_Nigeria!$BP$42:$BP$53,[27]RraPays_TotalFinaElf_EP_Nigeria!$BP$55:$BP$74,[27]RraPays_TotalFinaElf_EP_Nigeria!$BP$76:$BP$87,[27]RraPays_TotalFinaElf_EP_Nigeria!$BP$89:$BP$92,[27]RraPays_TotalFinaElf_EP_Nigeria!$BP$94:$BP$96,[27]RraPays_TotalFinaElf_EP_Nigeria!$BP$98:$BP$101,[27]RraPays_TotalFinaElf_EP_Nigeria!$BP$103:$BP$104,[27]RraPays_TotalFinaElf_EP_Nigeria!$BP$106:$BP$109</definedName>
    <definedName name="a2PFIN6">[27]RraPays_TotalFinaElf_EP_Nigeria!$BY$13:$BY$15,[27]RraPays_TotalFinaElf_EP_Nigeria!$BY$17:$BY$21,[27]RraPays_TotalFinaElf_EP_Nigeria!$BY$23:$BY$40,[27]RraPays_TotalFinaElf_EP_Nigeria!$BY$42:$BY$53,[27]RraPays_TotalFinaElf_EP_Nigeria!$BY$55:$BY$74,[27]RraPays_TotalFinaElf_EP_Nigeria!$BY$76:$BY$87,[27]RraPays_TotalFinaElf_EP_Nigeria!$BY$89:$BY$92,[27]RraPays_TotalFinaElf_EP_Nigeria!$BY$94:$BY$96,[27]RraPays_TotalFinaElf_EP_Nigeria!$BY$98:$BY$101,[27]RraPays_TotalFinaElf_EP_Nigeria!$BY$103:$BY$104,[27]RraPays_TotalFinaElf_EP_Nigeria!$BY$106:$BY$109</definedName>
    <definedName name="AA" localSheetId="26">#REF!</definedName>
    <definedName name="AA" localSheetId="2">#REF!</definedName>
    <definedName name="AA" localSheetId="1">#REF!</definedName>
    <definedName name="AA" localSheetId="4">#REF!</definedName>
    <definedName name="AA" localSheetId="5">#REF!</definedName>
    <definedName name="AA" localSheetId="17">#REF!</definedName>
    <definedName name="AA" localSheetId="13">#REF!</definedName>
    <definedName name="AA" localSheetId="14">#REF!</definedName>
    <definedName name="AA" localSheetId="11">#REF!</definedName>
    <definedName name="AA">#REF!</definedName>
    <definedName name="ABIODUN_AFOLABI" localSheetId="26">#REF!</definedName>
    <definedName name="ABIODUN_AFOLABI" localSheetId="2">#REF!</definedName>
    <definedName name="ABIODUN_AFOLABI" localSheetId="17">#REF!</definedName>
    <definedName name="ABIODUN_AFOLABI" localSheetId="13">#REF!</definedName>
    <definedName name="ABIODUN_AFOLABI" localSheetId="11">#REF!</definedName>
    <definedName name="ABIODUN_AFOLABI">#REF!</definedName>
    <definedName name="Acc_Period" localSheetId="26">#REF!</definedName>
    <definedName name="Acc_Period" localSheetId="2">#REF!</definedName>
    <definedName name="Acc_Period" localSheetId="1">#REF!</definedName>
    <definedName name="Acc_Period" localSheetId="17">#REF!</definedName>
    <definedName name="Acc_Period" localSheetId="13">#REF!</definedName>
    <definedName name="Acc_Period" localSheetId="15">#REF!</definedName>
    <definedName name="Acc_Period" localSheetId="11">#REF!</definedName>
    <definedName name="Acc_Period">#REF!</definedName>
    <definedName name="Accounts" localSheetId="26">[28]Account!$A$2:$B$36</definedName>
    <definedName name="Accounts" localSheetId="22">[28]Account!$A$2:$B$36</definedName>
    <definedName name="Accounts" localSheetId="17">[28]Account!$A$2:$B$36</definedName>
    <definedName name="Accounts" localSheetId="21">[28]Account!$A$2:$B$36</definedName>
    <definedName name="Accounts">[29]Account!$A$2:$B$36</definedName>
    <definedName name="Accum_depn_g2" localSheetId="26">'[30]Journal entries(Coy)'!#REF!</definedName>
    <definedName name="Accum_depn_g2" localSheetId="2">'[30]Journal entries(Coy)'!#REF!</definedName>
    <definedName name="Accum_depn_g2" localSheetId="1">'[30]Journal entries(Coy)'!#REF!</definedName>
    <definedName name="Accum_depn_g2" localSheetId="4">'[30]Journal entries(Coy)'!#REF!</definedName>
    <definedName name="Accum_depn_g2" localSheetId="5">'[30]Journal entries(Coy)'!#REF!</definedName>
    <definedName name="Accum_depn_g2" localSheetId="17">'[30]Journal entries(Coy)'!#REF!</definedName>
    <definedName name="Accum_depn_g2" localSheetId="13">'[30]Journal entries(Coy)'!#REF!</definedName>
    <definedName name="Accum_depn_g2" localSheetId="14">'[30]Journal entries(Coy)'!#REF!</definedName>
    <definedName name="Accum_depn_g2" localSheetId="15">'[30]Journal entries(Coy)'!#REF!</definedName>
    <definedName name="Accum_depn_g2" localSheetId="11">'[30]Journal entries(Coy)'!#REF!</definedName>
    <definedName name="Accum_depn_g2">'[30]Journal entries(Coy)'!#REF!</definedName>
    <definedName name="Accum_depn_g5" localSheetId="26">'[30]Journal entries(Coy)'!#REF!</definedName>
    <definedName name="Accum_depn_g5" localSheetId="2">'[30]Journal entries(Coy)'!#REF!</definedName>
    <definedName name="Accum_depn_g5" localSheetId="17">'[30]Journal entries(Coy)'!#REF!</definedName>
    <definedName name="Accum_depn_g5" localSheetId="13">'[30]Journal entries(Coy)'!#REF!</definedName>
    <definedName name="Accum_depn_g5" localSheetId="15">'[30]Journal entries(Coy)'!#REF!</definedName>
    <definedName name="Accum_depn_g5" localSheetId="11">'[30]Journal entries(Coy)'!#REF!</definedName>
    <definedName name="Accum_depn_g5">'[30]Journal entries(Coy)'!#REF!</definedName>
    <definedName name="Accum_depn_g6" localSheetId="26">'[30]Journal entries(Coy)'!#REF!</definedName>
    <definedName name="Accum_depn_g6" localSheetId="2">'[30]Journal entries(Coy)'!#REF!</definedName>
    <definedName name="Accum_depn_g6" localSheetId="17">'[30]Journal entries(Coy)'!#REF!</definedName>
    <definedName name="Accum_depn_g6" localSheetId="13">'[30]Journal entries(Coy)'!#REF!</definedName>
    <definedName name="Accum_depn_g6" localSheetId="15">'[30]Journal entries(Coy)'!#REF!</definedName>
    <definedName name="Accum_depn_g6" localSheetId="11">'[30]Journal entries(Coy)'!#REF!</definedName>
    <definedName name="Accum_depn_g6">'[30]Journal entries(Coy)'!#REF!</definedName>
    <definedName name="aCoef1">[27]RraPays_TotalFinaElf_EP_Nigeria!$F$13:$F$15,[27]RraPays_TotalFinaElf_EP_Nigeria!$F$17:$F$21,[27]RraPays_TotalFinaElf_EP_Nigeria!$F$23:$F$40,[27]RraPays_TotalFinaElf_EP_Nigeria!$F$42:$F$53,[27]RraPays_TotalFinaElf_EP_Nigeria!$F$55:$F$74,[27]RraPays_TotalFinaElf_EP_Nigeria!$F$76:$F$87,[27]RraPays_TotalFinaElf_EP_Nigeria!$F$89:$F$92,[27]RraPays_TotalFinaElf_EP_Nigeria!$F$94:$F$96,[27]RraPays_TotalFinaElf_EP_Nigeria!$F$98:$F$101,[27]RraPays_TotalFinaElf_EP_Nigeria!$F$103:$F$104,[27]RraPays_TotalFinaElf_EP_Nigeria!$F$106:$F$109</definedName>
    <definedName name="acoef1_1pdev">[27]RraPays_TotalFinaElf_EP_Nigeria!$CL$13:$CL$15,[27]RraPays_TotalFinaElf_EP_Nigeria!$CL$17:$CL$21,[27]RraPays_TotalFinaElf_EP_Nigeria!$CL$23:$CL$40,[27]RraPays_TotalFinaElf_EP_Nigeria!$CL$42:$CL$53,[27]RraPays_TotalFinaElf_EP_Nigeria!$CL$55:$CL$74,[27]RraPays_TotalFinaElf_EP_Nigeria!$CL$76:$CL$87,[27]RraPays_TotalFinaElf_EP_Nigeria!$CL$89:$CL$92,[27]RraPays_TotalFinaElf_EP_Nigeria!$CL$94:$CL$96,[27]RraPays_TotalFinaElf_EP_Nigeria!$CL$98:$CL$101,[27]RraPays_TotalFinaElf_EP_Nigeria!$CL$103:$CL$104,[27]RraPays_TotalFinaElf_EP_Nigeria!$CL$106:$CL$109</definedName>
    <definedName name="acoef1_1pfin">[27]RraPays_TotalFinaElf_EP_Nigeria!$CK$13:$CK$15,[27]RraPays_TotalFinaElf_EP_Nigeria!$CK$17:$CK$21,[27]RraPays_TotalFinaElf_EP_Nigeria!$CK$23:$CK$40,[27]RraPays_TotalFinaElf_EP_Nigeria!$CK$42:$CK$53,[27]RraPays_TotalFinaElf_EP_Nigeria!$CK$55:$CK$74,[27]RraPays_TotalFinaElf_EP_Nigeria!$CK$76:$CK$87,[27]RraPays_TotalFinaElf_EP_Nigeria!$CK$89:$CK$92,[27]RraPays_TotalFinaElf_EP_Nigeria!$CK$94:$CK$96,[27]RraPays_TotalFinaElf_EP_Nigeria!$CK$98:$CK$101,[27]RraPays_TotalFinaElf_EP_Nigeria!$CK$103:$CK$104,[27]RraPays_TotalFinaElf_EP_Nigeria!$CK$106:$CK$109</definedName>
    <definedName name="acoef1_2pdev">[27]RraPays_TotalFinaElf_EP_Nigeria!$CM$13:$CM$15,[27]RraPays_TotalFinaElf_EP_Nigeria!$CM$17:$CM$21,[27]RraPays_TotalFinaElf_EP_Nigeria!$CM$23:$CM$40,[27]RraPays_TotalFinaElf_EP_Nigeria!$CM$42:$CM$53,[27]RraPays_TotalFinaElf_EP_Nigeria!$CM$55:$CM$74,[27]RraPays_TotalFinaElf_EP_Nigeria!$CM$76:$CM$87,[27]RraPays_TotalFinaElf_EP_Nigeria!$CM$89:$CM$92,[27]RraPays_TotalFinaElf_EP_Nigeria!$CM$94:$CM$96,[27]RraPays_TotalFinaElf_EP_Nigeria!$CM$98:$CM$101,[27]RraPays_TotalFinaElf_EP_Nigeria!$CM$103:$CM$104,[27]RraPays_TotalFinaElf_EP_Nigeria!$CM$106:$CM$109</definedName>
    <definedName name="acoef1_2pfin">[27]RraPays_TotalFinaElf_EP_Nigeria!$CJ$13:$CJ$15,[27]RraPays_TotalFinaElf_EP_Nigeria!$CJ$17:$CJ$21,[27]RraPays_TotalFinaElf_EP_Nigeria!$CJ$23:$CJ$40,[27]RraPays_TotalFinaElf_EP_Nigeria!$CJ$42:$CJ$53,[27]RraPays_TotalFinaElf_EP_Nigeria!$CJ$55:$CJ$74,[27]RraPays_TotalFinaElf_EP_Nigeria!$CJ$76:$CJ$87,[27]RraPays_TotalFinaElf_EP_Nigeria!$CJ$89:$CJ$92,[27]RraPays_TotalFinaElf_EP_Nigeria!$CJ$94:$CJ$96,[27]RraPays_TotalFinaElf_EP_Nigeria!$CJ$98:$CJ$101,[27]RraPays_TotalFinaElf_EP_Nigeria!$CJ$103:$CJ$104,[27]RraPays_TotalFinaElf_EP_Nigeria!$CJ$106:$CJ$109</definedName>
    <definedName name="aCoef2">[27]RraPays_TotalFinaElf_EP_Nigeria!$G$13:$G$15,[27]RraPays_TotalFinaElf_EP_Nigeria!$G$17:$G$21,[27]RraPays_TotalFinaElf_EP_Nigeria!$G$23:$G$40,[27]RraPays_TotalFinaElf_EP_Nigeria!$G$42:$G$53,[27]RraPays_TotalFinaElf_EP_Nigeria!$G$55:$G$74,[27]RraPays_TotalFinaElf_EP_Nigeria!$G$76:$G$87,[27]RraPays_TotalFinaElf_EP_Nigeria!$G$89:$G$92,[27]RraPays_TotalFinaElf_EP_Nigeria!$G$94:$G$96,[27]RraPays_TotalFinaElf_EP_Nigeria!$G$98:$G$101,[27]RraPays_TotalFinaElf_EP_Nigeria!$G$103:$G$104,[27]RraPays_TotalFinaElf_EP_Nigeria!$G$106:$G$109</definedName>
    <definedName name="aCoef3">[27]RraPays_TotalFinaElf_EP_Nigeria!$H$13:$H$15,[27]RraPays_TotalFinaElf_EP_Nigeria!$H$17:$H$21,[27]RraPays_TotalFinaElf_EP_Nigeria!$H$23:$H$40,[27]RraPays_TotalFinaElf_EP_Nigeria!$H$42:$H$53,[27]RraPays_TotalFinaElf_EP_Nigeria!$H$55:$H$74,[27]RraPays_TotalFinaElf_EP_Nigeria!$H$76:$H$87,[27]RraPays_TotalFinaElf_EP_Nigeria!$H$89:$H$92,[27]RraPays_TotalFinaElf_EP_Nigeria!$H$94:$H$96,[27]RraPays_TotalFinaElf_EP_Nigeria!$H$98:$H$101,[27]RraPays_TotalFinaElf_EP_Nigeria!$H$103:$H$104,[27]RraPays_TotalFinaElf_EP_Nigeria!$H$106:$H$109</definedName>
    <definedName name="acoef3_1pdev">[27]RraPays_TotalFinaElf_EP_Nigeria!$CP$13:$CP$15,[27]RraPays_TotalFinaElf_EP_Nigeria!$CP$17:$CP$21,[27]RraPays_TotalFinaElf_EP_Nigeria!$CP$23:$CP$40,[27]RraPays_TotalFinaElf_EP_Nigeria!$CP$42:$CP$53,[27]RraPays_TotalFinaElf_EP_Nigeria!$CP$55:$CP$74,[27]RraPays_TotalFinaElf_EP_Nigeria!$CP$76:$CP$87,[27]RraPays_TotalFinaElf_EP_Nigeria!$CP$89:$CP$92,[27]RraPays_TotalFinaElf_EP_Nigeria!$CP$94:$CP$96,[27]RraPays_TotalFinaElf_EP_Nigeria!$CP$98:$CP$101,[27]RraPays_TotalFinaElf_EP_Nigeria!$CP$103:$CP$104,[27]RraPays_TotalFinaElf_EP_Nigeria!$CP$106:$CP$109</definedName>
    <definedName name="acoef3_1pfin">[27]RraPays_TotalFinaElf_EP_Nigeria!$CO$13:$CO$15,[27]RraPays_TotalFinaElf_EP_Nigeria!$CO$17:$CO$21,[27]RraPays_TotalFinaElf_EP_Nigeria!$CO$23:$CO$40,[27]RraPays_TotalFinaElf_EP_Nigeria!$CO$42:$CO$53,[27]RraPays_TotalFinaElf_EP_Nigeria!$CO$55:$CO$74,[27]RraPays_TotalFinaElf_EP_Nigeria!$CO$76:$CO$87,[27]RraPays_TotalFinaElf_EP_Nigeria!$CO$89:$CO$92,[27]RraPays_TotalFinaElf_EP_Nigeria!$CO$94:$CO$96,[27]RraPays_TotalFinaElf_EP_Nigeria!$CO$98:$CO$101,[27]RraPays_TotalFinaElf_EP_Nigeria!$CO$103:$CO$104,[27]RraPays_TotalFinaElf_EP_Nigeria!$CO$106:$CO$109</definedName>
    <definedName name="acoef3_2pdev">[27]RraPays_TotalFinaElf_EP_Nigeria!$CQ$13:$CQ$15,[27]RraPays_TotalFinaElf_EP_Nigeria!$CQ$17:$CQ$21,[27]RraPays_TotalFinaElf_EP_Nigeria!$CQ$23:$CQ$40,[27]RraPays_TotalFinaElf_EP_Nigeria!$CQ$42:$CQ$53,[27]RraPays_TotalFinaElf_EP_Nigeria!$CQ$55:$CQ$74,[27]RraPays_TotalFinaElf_EP_Nigeria!$CQ$76:$CQ$87,[27]RraPays_TotalFinaElf_EP_Nigeria!$CQ$89:$CQ$92,[27]RraPays_TotalFinaElf_EP_Nigeria!$CQ$94:$CQ$96,[27]RraPays_TotalFinaElf_EP_Nigeria!$CQ$98:$CQ$101,[27]RraPays_TotalFinaElf_EP_Nigeria!$CQ$103:$CQ$104,[27]RraPays_TotalFinaElf_EP_Nigeria!$CQ$106:$CQ$109</definedName>
    <definedName name="acoef3_2pfin">[27]RraPays_TotalFinaElf_EP_Nigeria!$CN$13:$CN$15,[27]RraPays_TotalFinaElf_EP_Nigeria!$CN$17:$CN$21,[27]RraPays_TotalFinaElf_EP_Nigeria!$CN$23:$CN$40,[27]RraPays_TotalFinaElf_EP_Nigeria!$CN$42:$CN$53,[27]RraPays_TotalFinaElf_EP_Nigeria!$CN$55:$CN$74,[27]RraPays_TotalFinaElf_EP_Nigeria!$CN$76:$CN$87,[27]RraPays_TotalFinaElf_EP_Nigeria!$CN$89:$CN$92,[27]RraPays_TotalFinaElf_EP_Nigeria!$CN$94:$CN$96,[27]RraPays_TotalFinaElf_EP_Nigeria!$CN$98:$CN$101,[27]RraPays_TotalFinaElf_EP_Nigeria!$CN$103:$CN$104,[27]RraPays_TotalFinaElf_EP_Nigeria!$CN$106:$CN$109</definedName>
    <definedName name="act" localSheetId="26">[31]calcpage!#REF!</definedName>
    <definedName name="act" localSheetId="2">[31]calcpage!#REF!</definedName>
    <definedName name="act" localSheetId="1">[31]calcpage!#REF!</definedName>
    <definedName name="act" localSheetId="4">[31]calcpage!#REF!</definedName>
    <definedName name="act" localSheetId="5">[31]calcpage!#REF!</definedName>
    <definedName name="act" localSheetId="17">[31]calcpage!#REF!</definedName>
    <definedName name="act" localSheetId="13">[31]calcpage!#REF!</definedName>
    <definedName name="act" localSheetId="14">[31]calcpage!#REF!</definedName>
    <definedName name="act" localSheetId="11">[31]calcpage!#REF!</definedName>
    <definedName name="act">[31]calcpage!#REF!</definedName>
    <definedName name="active_oml" localSheetId="26">#REF!</definedName>
    <definedName name="active_oml" localSheetId="2">#REF!</definedName>
    <definedName name="active_oml" localSheetId="1">#REF!</definedName>
    <definedName name="active_oml" localSheetId="4">#REF!</definedName>
    <definedName name="active_oml" localSheetId="5">#REF!</definedName>
    <definedName name="active_oml" localSheetId="17">#REF!</definedName>
    <definedName name="active_oml" localSheetId="13">#REF!</definedName>
    <definedName name="active_oml" localSheetId="14">#REF!</definedName>
    <definedName name="active_oml" localSheetId="11">#REF!</definedName>
    <definedName name="active_oml">#REF!</definedName>
    <definedName name="Active_Path" localSheetId="26">[32]Treasury!$B$1</definedName>
    <definedName name="Active_Path">[33]Treasury!$B$1</definedName>
    <definedName name="active_project" localSheetId="26">#REF!</definedName>
    <definedName name="active_project" localSheetId="2">#REF!</definedName>
    <definedName name="active_project" localSheetId="1">#REF!</definedName>
    <definedName name="active_project" localSheetId="4">#REF!</definedName>
    <definedName name="active_project" localSheetId="5">#REF!</definedName>
    <definedName name="active_project" localSheetId="17">#REF!</definedName>
    <definedName name="active_project" localSheetId="13">#REF!</definedName>
    <definedName name="active_project" localSheetId="14">#REF!</definedName>
    <definedName name="active_project" localSheetId="11">#REF!</definedName>
    <definedName name="active_project">#REF!</definedName>
    <definedName name="ACTNNPC_1995PPT">[34]PPT98!$M$248:$S$276</definedName>
    <definedName name="Add_Asset" localSheetId="26">#REF!</definedName>
    <definedName name="Add_Asset" localSheetId="2">#REF!</definedName>
    <definedName name="Add_Asset" localSheetId="1">#REF!</definedName>
    <definedName name="Add_Asset" localSheetId="4">#REF!</definedName>
    <definedName name="Add_Asset" localSheetId="5">#REF!</definedName>
    <definedName name="Add_Asset" localSheetId="17">#REF!</definedName>
    <definedName name="Add_Asset" localSheetId="13">#REF!</definedName>
    <definedName name="Add_Asset" localSheetId="14">#REF!</definedName>
    <definedName name="Add_Asset" localSheetId="11">#REF!</definedName>
    <definedName name="Add_Asset">#REF!</definedName>
    <definedName name="Add_Asset_PP" localSheetId="26">#REF!</definedName>
    <definedName name="Add_Asset_PP" localSheetId="2">#REF!</definedName>
    <definedName name="Add_Asset_PP" localSheetId="17">#REF!</definedName>
    <definedName name="Add_Asset_PP" localSheetId="13">#REF!</definedName>
    <definedName name="Add_Asset_PP" localSheetId="11">#REF!</definedName>
    <definedName name="Add_Asset_PP">#REF!</definedName>
    <definedName name="Add_PP" localSheetId="26">#REF!</definedName>
    <definedName name="Add_PP" localSheetId="2">#REF!</definedName>
    <definedName name="Add_PP" localSheetId="17">#REF!</definedName>
    <definedName name="Add_PP" localSheetId="13">#REF!</definedName>
    <definedName name="Add_PP" localSheetId="11">#REF!</definedName>
    <definedName name="Add_PP">#REF!</definedName>
    <definedName name="additional_effort_per_year_required" localSheetId="26">#REF!</definedName>
    <definedName name="additional_effort_per_year_required" localSheetId="2">#REF!</definedName>
    <definedName name="additional_effort_per_year_required" localSheetId="17">#REF!</definedName>
    <definedName name="additional_effort_per_year_required" localSheetId="13">#REF!</definedName>
    <definedName name="additional_effort_per_year_required">#REF!</definedName>
    <definedName name="Adebomi_Onisile" localSheetId="26">[35]Menu!#REF!</definedName>
    <definedName name="Adebomi_Onisile" localSheetId="2">[36]Menu!#REF!</definedName>
    <definedName name="Adebomi_Onisile" localSheetId="17">[36]Menu!#REF!</definedName>
    <definedName name="Adebomi_Onisile" localSheetId="13">[36]Menu!#REF!</definedName>
    <definedName name="Adebomi_Onisile">[36]Menu!#REF!</definedName>
    <definedName name="Adjuster" localSheetId="26">#REF!</definedName>
    <definedName name="Adjuster" localSheetId="2">#REF!</definedName>
    <definedName name="Adjuster" localSheetId="1">#REF!</definedName>
    <definedName name="Adjuster" localSheetId="4">#REF!</definedName>
    <definedName name="Adjuster" localSheetId="5">#REF!</definedName>
    <definedName name="Adjuster" localSheetId="17">#REF!</definedName>
    <definedName name="Adjuster" localSheetId="13">#REF!</definedName>
    <definedName name="Adjuster" localSheetId="14">#REF!</definedName>
    <definedName name="Adjuster" localSheetId="11">#REF!</definedName>
    <definedName name="Adjuster">#REF!</definedName>
    <definedName name="advance" localSheetId="26">#REF!</definedName>
    <definedName name="advance" localSheetId="2">#REF!</definedName>
    <definedName name="advance" localSheetId="17">#REF!</definedName>
    <definedName name="advance" localSheetId="13">#REF!</definedName>
    <definedName name="advance" localSheetId="11">#REF!</definedName>
    <definedName name="advance">#REF!</definedName>
    <definedName name="ADVANCED" localSheetId="26">#REF!</definedName>
    <definedName name="ADVANCED" localSheetId="2">#REF!</definedName>
    <definedName name="ADVANCED" localSheetId="17">#REF!</definedName>
    <definedName name="ADVANCED" localSheetId="13">#REF!</definedName>
    <definedName name="ADVANCED" localSheetId="11">#REF!</definedName>
    <definedName name="ADVANCED">#REF!</definedName>
    <definedName name="Afia_Afia_West" localSheetId="26">#REF!</definedName>
    <definedName name="Afia_Afia_West" localSheetId="2">#REF!</definedName>
    <definedName name="Afia_Afia_West" localSheetId="17">#REF!</definedName>
    <definedName name="Afia_Afia_West" localSheetId="13">#REF!</definedName>
    <definedName name="Afia_Afia_West">#REF!</definedName>
    <definedName name="aFluide">[27]RraPays_TotalFinaElf_EP_Nigeria!$I$13:$I$15,[27]RraPays_TotalFinaElf_EP_Nigeria!$I$17:$I$21,[27]RraPays_TotalFinaElf_EP_Nigeria!$I$23:$I$40,[27]RraPays_TotalFinaElf_EP_Nigeria!$I$42:$I$53,[27]RraPays_TotalFinaElf_EP_Nigeria!$I$55:$I$74,[27]RraPays_TotalFinaElf_EP_Nigeria!$I$76:$I$87,[27]RraPays_TotalFinaElf_EP_Nigeria!$I$89:$I$92,[27]RraPays_TotalFinaElf_EP_Nigeria!$I$94:$I$96,[27]RraPays_TotalFinaElf_EP_Nigeria!$I$98:$I$101,[27]RraPays_TotalFinaElf_EP_Nigeria!$I$103:$I$104,[27]RraPays_TotalFinaElf_EP_Nigeria!$I$106:$I$109</definedName>
    <definedName name="AFP" localSheetId="26">#REF!</definedName>
    <definedName name="AFP" localSheetId="2">#REF!</definedName>
    <definedName name="AFP" localSheetId="17">#REF!</definedName>
    <definedName name="AFP" localSheetId="13">#REF!</definedName>
    <definedName name="AFP" localSheetId="14">#REF!</definedName>
    <definedName name="AFP" localSheetId="15">#REF!</definedName>
    <definedName name="AFP" localSheetId="11">#REF!</definedName>
    <definedName name="AFP">#REF!</definedName>
    <definedName name="ag_adjustment" localSheetId="26">#REF!</definedName>
    <definedName name="ag_adjustment" localSheetId="2">#REF!</definedName>
    <definedName name="ag_adjustment" localSheetId="17">#REF!</definedName>
    <definedName name="ag_adjustment" localSheetId="13">#REF!</definedName>
    <definedName name="ag_adjustment" localSheetId="11">#REF!</definedName>
    <definedName name="ag_adjustment">#REF!</definedName>
    <definedName name="AG_boe_percentage" localSheetId="26">#REF!</definedName>
    <definedName name="AG_boe_percentage" localSheetId="2">#REF!</definedName>
    <definedName name="AG_boe_percentage" localSheetId="17">#REF!</definedName>
    <definedName name="AG_boe_percentage" localSheetId="13">#REF!</definedName>
    <definedName name="AG_boe_percentage" localSheetId="11">#REF!</definedName>
    <definedName name="AG_boe_percentage">#REF!</definedName>
    <definedName name="ag_correction" localSheetId="26">#REF!</definedName>
    <definedName name="ag_correction" localSheetId="2">#REF!</definedName>
    <definedName name="ag_correction" localSheetId="17">#REF!</definedName>
    <definedName name="ag_correction" localSheetId="13">#REF!</definedName>
    <definedName name="ag_correction">#REF!</definedName>
    <definedName name="ag_original" localSheetId="26">#REF!</definedName>
    <definedName name="ag_original" localSheetId="2">#REF!</definedName>
    <definedName name="ag_original" localSheetId="17">#REF!</definedName>
    <definedName name="ag_original" localSheetId="13">#REF!</definedName>
    <definedName name="ag_original">#REF!</definedName>
    <definedName name="AG_to_Oil_Ratio" localSheetId="26">'[37]Reserves Breakdown'!#REF!</definedName>
    <definedName name="AG_to_Oil_Ratio" localSheetId="2">'[38]Reserves Breakdown'!#REF!</definedName>
    <definedName name="AG_to_Oil_Ratio" localSheetId="17">'[38]Reserves Breakdown'!#REF!</definedName>
    <definedName name="AG_to_Oil_Ratio" localSheetId="13">'[38]Reserves Breakdown'!#REF!</definedName>
    <definedName name="AG_to_Oil_Ratio">'[38]Reserves Breakdown'!#REF!</definedName>
    <definedName name="AGFA" localSheetId="26">#REF!</definedName>
    <definedName name="AGFA" localSheetId="2">#REF!</definedName>
    <definedName name="AGFA" localSheetId="1">#REF!</definedName>
    <definedName name="AGFA" localSheetId="4">#REF!</definedName>
    <definedName name="AGFA" localSheetId="5">#REF!</definedName>
    <definedName name="AGFA" localSheetId="17">#REF!</definedName>
    <definedName name="AGFA" localSheetId="13">#REF!</definedName>
    <definedName name="AGFA" localSheetId="14">#REF!</definedName>
    <definedName name="AGFA" localSheetId="11">#REF!</definedName>
    <definedName name="AGFA">#REF!</definedName>
    <definedName name="Aghigho" localSheetId="26">#REF!</definedName>
    <definedName name="Aghigho" localSheetId="2">#REF!</definedName>
    <definedName name="Aghigho" localSheetId="17">#REF!</definedName>
    <definedName name="Aghigho" localSheetId="13">#REF!</definedName>
    <definedName name="Aghigho" localSheetId="11">#REF!</definedName>
    <definedName name="Aghigho">#REF!</definedName>
    <definedName name="AGOpex" localSheetId="26">#REF!</definedName>
    <definedName name="AGOpex" localSheetId="2">#REF!</definedName>
    <definedName name="AGOpex" localSheetId="17">#REF!</definedName>
    <definedName name="AGOpex" localSheetId="13">#REF!</definedName>
    <definedName name="AGOpex" localSheetId="11">#REF!</definedName>
    <definedName name="AGOpex">#REF!</definedName>
    <definedName name="AGRate" localSheetId="26">#REF!</definedName>
    <definedName name="AGRate" localSheetId="2">#REF!</definedName>
    <definedName name="AGRate" localSheetId="17">#REF!</definedName>
    <definedName name="AGRate" localSheetId="13">#REF!</definedName>
    <definedName name="AGRate">#REF!</definedName>
    <definedName name="agsales_Prod_enNFA" localSheetId="26">#REF!</definedName>
    <definedName name="agsales_Prod_enNFA" localSheetId="2">#REF!</definedName>
    <definedName name="agsales_Prod_enNFA" localSheetId="17">#REF!</definedName>
    <definedName name="agsales_Prod_enNFA" localSheetId="13">#REF!</definedName>
    <definedName name="agsales_Prod_enNFA">#REF!</definedName>
    <definedName name="agsales_Prod_nagfra" localSheetId="26">#REF!</definedName>
    <definedName name="agsales_Prod_nagfra" localSheetId="2">#REF!</definedName>
    <definedName name="agsales_Prod_nagfra" localSheetId="17">#REF!</definedName>
    <definedName name="agsales_Prod_nagfra" localSheetId="13">#REF!</definedName>
    <definedName name="agsales_Prod_nagfra">#REF!</definedName>
    <definedName name="agsales_Prod_NFA" localSheetId="26">#REF!</definedName>
    <definedName name="agsales_Prod_NFA" localSheetId="2">#REF!</definedName>
    <definedName name="agsales_Prod_NFA" localSheetId="17">#REF!</definedName>
    <definedName name="agsales_Prod_NFA" localSheetId="13">#REF!</definedName>
    <definedName name="agsales_Prod_NFA">#REF!</definedName>
    <definedName name="agsales_Prod_Other" localSheetId="26">#REF!</definedName>
    <definedName name="agsales_Prod_Other" localSheetId="2">#REF!</definedName>
    <definedName name="agsales_Prod_Other" localSheetId="17">#REF!</definedName>
    <definedName name="agsales_Prod_Other" localSheetId="13">#REF!</definedName>
    <definedName name="agsales_Prod_Other">#REF!</definedName>
    <definedName name="AGSalesVol" localSheetId="26">#REF!</definedName>
    <definedName name="AGSalesVol" localSheetId="2">#REF!</definedName>
    <definedName name="AGSalesVol" localSheetId="17">#REF!</definedName>
    <definedName name="AGSalesVol" localSheetId="13">#REF!</definedName>
    <definedName name="AGSalesVol">#REF!</definedName>
    <definedName name="AGVol" localSheetId="26">#REF!</definedName>
    <definedName name="AGVol" localSheetId="2">#REF!</definedName>
    <definedName name="AGVol" localSheetId="17">#REF!</definedName>
    <definedName name="AGVol" localSheetId="13">#REF!</definedName>
    <definedName name="AGVol">#REF!</definedName>
    <definedName name="Alak_LP_C3" localSheetId="26">[39]GHV!#REF!</definedName>
    <definedName name="Alak_LP_C3" localSheetId="2">[39]GHV!#REF!</definedName>
    <definedName name="Alak_LP_C3" localSheetId="17">[39]GHV!#REF!</definedName>
    <definedName name="Alak_LP_C3" localSheetId="13">[39]GHV!#REF!</definedName>
    <definedName name="Alak_LP_C3">[39]GHV!#REF!</definedName>
    <definedName name="Alak_LP_C4" localSheetId="26">[39]GHV!#REF!</definedName>
    <definedName name="Alak_LP_C4" localSheetId="2">[39]GHV!#REF!</definedName>
    <definedName name="Alak_LP_C4" localSheetId="17">[39]GHV!#REF!</definedName>
    <definedName name="Alak_LP_C4" localSheetId="13">[39]GHV!#REF!</definedName>
    <definedName name="Alak_LP_C4">[39]GHV!#REF!</definedName>
    <definedName name="All_OMLs_Operated" localSheetId="26">#REF!</definedName>
    <definedName name="All_OMLs_Operated" localSheetId="2">#REF!</definedName>
    <definedName name="All_OMLs_Operated" localSheetId="1">#REF!</definedName>
    <definedName name="All_OMLs_Operated" localSheetId="4">#REF!</definedName>
    <definedName name="All_OMLs_Operated" localSheetId="5">#REF!</definedName>
    <definedName name="All_OMLs_Operated" localSheetId="17">#REF!</definedName>
    <definedName name="All_OMLs_Operated" localSheetId="13">#REF!</definedName>
    <definedName name="All_OMLs_Operated" localSheetId="14">#REF!</definedName>
    <definedName name="All_OMLs_Operated" localSheetId="11">#REF!</definedName>
    <definedName name="All_OMLs_Operated">#REF!</definedName>
    <definedName name="All_Operated_All_OMLs_Ukot" localSheetId="26">#REF!</definedName>
    <definedName name="All_Operated_All_OMLs_Ukot" localSheetId="2">#REF!</definedName>
    <definedName name="All_Operated_All_OMLs_Ukot" localSheetId="17">#REF!</definedName>
    <definedName name="All_Operated_All_OMLs_Ukot" localSheetId="13">#REF!</definedName>
    <definedName name="All_Operated_All_OMLs_Ukot" localSheetId="11">#REF!</definedName>
    <definedName name="All_Operated_All_OMLs_Ukot">#REF!</definedName>
    <definedName name="alllookup" localSheetId="26">[37]Calculations!#REF!</definedName>
    <definedName name="alllookup" localSheetId="2">[38]Calculations!#REF!</definedName>
    <definedName name="alllookup" localSheetId="17">[38]Calculations!#REF!</definedName>
    <definedName name="alllookup" localSheetId="13">[38]Calculations!#REF!</definedName>
    <definedName name="alllookup" localSheetId="11">[38]Calculations!#REF!</definedName>
    <definedName name="alllookup">[38]Calculations!#REF!</definedName>
    <definedName name="Allowances" localSheetId="26">#REF!</definedName>
    <definedName name="Allowances" localSheetId="2">#REF!</definedName>
    <definedName name="Allowances" localSheetId="1">#REF!</definedName>
    <definedName name="Allowances" localSheetId="4">#REF!</definedName>
    <definedName name="Allowances" localSheetId="5">#REF!</definedName>
    <definedName name="Allowances" localSheetId="17">#REF!</definedName>
    <definedName name="Allowances" localSheetId="13">#REF!</definedName>
    <definedName name="Allowances" localSheetId="14">#REF!</definedName>
    <definedName name="Allowances" localSheetId="11">#REF!</definedName>
    <definedName name="Allowances">#REF!</definedName>
    <definedName name="allowancesp" localSheetId="26">#REF!</definedName>
    <definedName name="allowancesp" localSheetId="2">#REF!</definedName>
    <definedName name="allowancesp" localSheetId="17">#REF!</definedName>
    <definedName name="allowancesp" localSheetId="13">#REF!</definedName>
    <definedName name="allowancesp" localSheetId="11">#REF!</definedName>
    <definedName name="allowancesp">#REF!</definedName>
    <definedName name="Allowancess" localSheetId="26">#REF!</definedName>
    <definedName name="Allowancess" localSheetId="2">#REF!</definedName>
    <definedName name="Allowancess" localSheetId="17">#REF!</definedName>
    <definedName name="Allowancess" localSheetId="13">#REF!</definedName>
    <definedName name="Allowancess" localSheetId="11">#REF!</definedName>
    <definedName name="Allowancess">#REF!</definedName>
    <definedName name="AMENAM__BRANCH_41">[40]Billing_Statement_detail_YTD_fo!$DG$3:$DH$3</definedName>
    <definedName name="Amenam_Kpono_Phase_1" localSheetId="26">#REF!</definedName>
    <definedName name="Amenam_Kpono_Phase_1" localSheetId="2">#REF!</definedName>
    <definedName name="Amenam_Kpono_Phase_1" localSheetId="1">#REF!</definedName>
    <definedName name="Amenam_Kpono_Phase_1" localSheetId="4">#REF!</definedName>
    <definedName name="Amenam_Kpono_Phase_1" localSheetId="5">#REF!</definedName>
    <definedName name="Amenam_Kpono_Phase_1" localSheetId="17">#REF!</definedName>
    <definedName name="Amenam_Kpono_Phase_1" localSheetId="13">#REF!</definedName>
    <definedName name="Amenam_Kpono_Phase_1" localSheetId="14">#REF!</definedName>
    <definedName name="Amenam_Kpono_Phase_1" localSheetId="11">#REF!</definedName>
    <definedName name="Amenam_Kpono_Phase_1">#REF!</definedName>
    <definedName name="Amenam_Kpono_Phase_2" localSheetId="26">#REF!</definedName>
    <definedName name="Amenam_Kpono_Phase_2" localSheetId="2">#REF!</definedName>
    <definedName name="Amenam_Kpono_Phase_2" localSheetId="17">#REF!</definedName>
    <definedName name="Amenam_Kpono_Phase_2" localSheetId="13">#REF!</definedName>
    <definedName name="Amenam_Kpono_Phase_2" localSheetId="11">#REF!</definedName>
    <definedName name="Amenam_Kpono_Phase_2">#REF!</definedName>
    <definedName name="Analysis_Budget___YTD_by_Centre_Cost__Final_" localSheetId="26">#REF!</definedName>
    <definedName name="Analysis_Budget___YTD_by_Centre_Cost__Final_" localSheetId="2">#REF!</definedName>
    <definedName name="Analysis_Budget___YTD_by_Centre_Cost__Final_" localSheetId="17">#REF!</definedName>
    <definedName name="Analysis_Budget___YTD_by_Centre_Cost__Final_" localSheetId="13">#REF!</definedName>
    <definedName name="Analysis_Budget___YTD_by_Centre_Cost__Final_" localSheetId="11">#REF!</definedName>
    <definedName name="Analysis_Budget___YTD_by_Centre_Cost__Final_">#REF!</definedName>
    <definedName name="Analysis_File" localSheetId="26">#REF!</definedName>
    <definedName name="Analysis_File" localSheetId="2">#REF!</definedName>
    <definedName name="Analysis_File" localSheetId="17">#REF!</definedName>
    <definedName name="Analysis_File" localSheetId="13">#REF!</definedName>
    <definedName name="Analysis_File">#REF!</definedName>
    <definedName name="Analysis_MUSselection" localSheetId="26">#REF!</definedName>
    <definedName name="Analysis_MUSselection" localSheetId="2">#REF!</definedName>
    <definedName name="Analysis_MUSselection" localSheetId="17">#REF!</definedName>
    <definedName name="Analysis_MUSselection" localSheetId="13">#REF!</definedName>
    <definedName name="Analysis_MUSselection" localSheetId="15">#REF!</definedName>
    <definedName name="Analysis_MUSselection">#REF!</definedName>
    <definedName name="Analysis_noselection" localSheetId="26">#REF!</definedName>
    <definedName name="Analysis_noselection" localSheetId="2">#REF!</definedName>
    <definedName name="Analysis_noselection" localSheetId="17">#REF!</definedName>
    <definedName name="Analysis_noselection" localSheetId="13">#REF!</definedName>
    <definedName name="Analysis_noselection" localSheetId="15">#REF!</definedName>
    <definedName name="Analysis_noselection">#REF!</definedName>
    <definedName name="Anihuvi_Ayeni" localSheetId="26">[35]Menu!#REF!</definedName>
    <definedName name="Anihuvi_Ayeni" localSheetId="2">[36]Menu!#REF!</definedName>
    <definedName name="Anihuvi_Ayeni" localSheetId="17">[36]Menu!#REF!</definedName>
    <definedName name="Anihuvi_Ayeni" localSheetId="13">[36]Menu!#REF!</definedName>
    <definedName name="Anihuvi_Ayeni">[36]Menu!#REF!</definedName>
    <definedName name="AnnualNotes" localSheetId="26">#REF!</definedName>
    <definedName name="AnnualNotes" localSheetId="2">#REF!</definedName>
    <definedName name="AnnualNotes" localSheetId="1">#REF!</definedName>
    <definedName name="AnnualNotes" localSheetId="4">#REF!</definedName>
    <definedName name="AnnualNotes" localSheetId="5">#REF!</definedName>
    <definedName name="AnnualNotes" localSheetId="17">#REF!</definedName>
    <definedName name="AnnualNotes" localSheetId="13">#REF!</definedName>
    <definedName name="AnnualNotes" localSheetId="14">#REF!</definedName>
    <definedName name="AnnualNotes" localSheetId="11">#REF!</definedName>
    <definedName name="AnnualNotes">#REF!</definedName>
    <definedName name="AnnualTaxComp" localSheetId="26">#REF!</definedName>
    <definedName name="AnnualTaxComp" localSheetId="2">#REF!</definedName>
    <definedName name="AnnualTaxComp" localSheetId="17">#REF!</definedName>
    <definedName name="AnnualTaxComp" localSheetId="13">#REF!</definedName>
    <definedName name="AnnualTaxComp" localSheetId="11">#REF!</definedName>
    <definedName name="AnnualTaxComp">#REF!</definedName>
    <definedName name="AP" localSheetId="26">#REF!</definedName>
    <definedName name="AP" localSheetId="2">#REF!</definedName>
    <definedName name="AP" localSheetId="17">#REF!</definedName>
    <definedName name="AP" localSheetId="13">#REF!</definedName>
    <definedName name="AP" localSheetId="15">#REF!</definedName>
    <definedName name="AP" localSheetId="11">#REF!</definedName>
    <definedName name="AP">#REF!</definedName>
    <definedName name="AP_Flag_All" localSheetId="26">#REF!</definedName>
    <definedName name="AP_Flag_All" localSheetId="2">#REF!</definedName>
    <definedName name="AP_Flag_All" localSheetId="17">#REF!</definedName>
    <definedName name="AP_Flag_All" localSheetId="13">#REF!</definedName>
    <definedName name="AP_Flag_All">#REF!</definedName>
    <definedName name="AP_Flag_Comp" localSheetId="26">#REF!</definedName>
    <definedName name="AP_Flag_Comp" localSheetId="2">#REF!</definedName>
    <definedName name="AP_Flag_Comp" localSheetId="17">#REF!</definedName>
    <definedName name="AP_Flag_Comp" localSheetId="13">#REF!</definedName>
    <definedName name="AP_Flag_Comp">#REF!</definedName>
    <definedName name="AP_Flag_Flagged" localSheetId="26">#REF!</definedName>
    <definedName name="AP_Flag_Flagged" localSheetId="2">#REF!</definedName>
    <definedName name="AP_Flag_Flagged" localSheetId="17">#REF!</definedName>
    <definedName name="AP_Flag_Flagged" localSheetId="13">#REF!</definedName>
    <definedName name="AP_Flag_Flagged">#REF!</definedName>
    <definedName name="AP_Flag_Late" localSheetId="26">#REF!</definedName>
    <definedName name="AP_Flag_Late" localSheetId="2">#REF!</definedName>
    <definedName name="AP_Flag_Late" localSheetId="17">#REF!</definedName>
    <definedName name="AP_Flag_Late" localSheetId="13">#REF!</definedName>
    <definedName name="AP_Flag_Late">#REF!</definedName>
    <definedName name="AP_Flag_Pend" localSheetId="26">#REF!</definedName>
    <definedName name="AP_Flag_Pend" localSheetId="2">#REF!</definedName>
    <definedName name="AP_Flag_Pend" localSheetId="17">#REF!</definedName>
    <definedName name="AP_Flag_Pend" localSheetId="13">#REF!</definedName>
    <definedName name="AP_Flag_Pend">#REF!</definedName>
    <definedName name="AP_Flagged" localSheetId="26">#REF!</definedName>
    <definedName name="AP_Flagged" localSheetId="2">#REF!</definedName>
    <definedName name="AP_Flagged" localSheetId="17">#REF!</definedName>
    <definedName name="AP_Flagged" localSheetId="13">#REF!</definedName>
    <definedName name="AP_Flagged">#REF!</definedName>
    <definedName name="AP_Formula">'[41]Net Income'!$A$15,'[41]Net Income'!$N$15:$S$15,'[41]Net Income'!$K$15:$L$15</definedName>
    <definedName name="AP_temp1" localSheetId="26">#REF!</definedName>
    <definedName name="AP_temp1" localSheetId="2">#REF!</definedName>
    <definedName name="AP_temp1" localSheetId="1">#REF!</definedName>
    <definedName name="AP_temp1" localSheetId="4">#REF!</definedName>
    <definedName name="AP_temp1" localSheetId="5">#REF!</definedName>
    <definedName name="AP_temp1" localSheetId="17">#REF!</definedName>
    <definedName name="AP_temp1" localSheetId="13">#REF!</definedName>
    <definedName name="AP_temp1" localSheetId="14">#REF!</definedName>
    <definedName name="AP_temp1" localSheetId="11">#REF!</definedName>
    <definedName name="AP_temp1">#REF!</definedName>
    <definedName name="AP_temp2" localSheetId="26">#REF!</definedName>
    <definedName name="AP_temp2" localSheetId="2">#REF!</definedName>
    <definedName name="AP_temp2" localSheetId="17">#REF!</definedName>
    <definedName name="AP_temp2" localSheetId="13">#REF!</definedName>
    <definedName name="AP_temp2" localSheetId="11">#REF!</definedName>
    <definedName name="AP_temp2">#REF!</definedName>
    <definedName name="AP_temp3" localSheetId="26">#REF!</definedName>
    <definedName name="AP_temp3" localSheetId="2">#REF!</definedName>
    <definedName name="AP_temp3" localSheetId="17">#REF!</definedName>
    <definedName name="AP_temp3" localSheetId="13">#REF!</definedName>
    <definedName name="AP_temp3" localSheetId="11">#REF!</definedName>
    <definedName name="AP_temp3">#REF!</definedName>
    <definedName name="apr" localSheetId="26">#REF!</definedName>
    <definedName name="apr" localSheetId="2">#REF!</definedName>
    <definedName name="apr" localSheetId="17">#REF!</definedName>
    <definedName name="apr" localSheetId="13">#REF!</definedName>
    <definedName name="apr">#REF!</definedName>
    <definedName name="April" localSheetId="26">#REF!</definedName>
    <definedName name="April" localSheetId="2">#REF!</definedName>
    <definedName name="April" localSheetId="17">#REF!</definedName>
    <definedName name="April" localSheetId="13">#REF!</definedName>
    <definedName name="April">#REF!</definedName>
    <definedName name="APRIL_97" localSheetId="26">#REF!</definedName>
    <definedName name="APRIL_97" localSheetId="2">#REF!</definedName>
    <definedName name="APRIL_97" localSheetId="17">#REF!</definedName>
    <definedName name="APRIL_97" localSheetId="13">#REF!</definedName>
    <definedName name="APRIL_97">#REF!</definedName>
    <definedName name="April1" localSheetId="26">#REF!</definedName>
    <definedName name="April1" localSheetId="2">#REF!</definedName>
    <definedName name="April1" localSheetId="17">#REF!</definedName>
    <definedName name="April1" localSheetId="13">#REF!</definedName>
    <definedName name="April1">#REF!</definedName>
    <definedName name="aProd">[27]RraPays_TotalFinaElf_EP_Nigeria!$R$13:$R$15,[27]RraPays_TotalFinaElf_EP_Nigeria!$R$17:$R$21,[27]RraPays_TotalFinaElf_EP_Nigeria!$R$23:$R$40,[27]RraPays_TotalFinaElf_EP_Nigeria!$R$42:$R$53,[27]RraPays_TotalFinaElf_EP_Nigeria!$R$55:$R$74,[27]RraPays_TotalFinaElf_EP_Nigeria!$R$76:$R$87,[27]RraPays_TotalFinaElf_EP_Nigeria!$R$89:$R$92,[27]RraPays_TotalFinaElf_EP_Nigeria!$R$94:$R$96,[27]RraPays_TotalFinaElf_EP_Nigeria!$R$98:$R$101,[27]RraPays_TotalFinaElf_EP_Nigeria!$R$103:$R$104,[27]RraPays_TotalFinaElf_EP_Nigeria!$R$106:$R$109</definedName>
    <definedName name="aProd2">[27]RraPays_TotalFinaElf_EP_Nigeria!$BA$13:$BA$15,[27]RraPays_TotalFinaElf_EP_Nigeria!$BA$17:$BA$21,[27]RraPays_TotalFinaElf_EP_Nigeria!$BA$23:$BA$40,[27]RraPays_TotalFinaElf_EP_Nigeria!$BA$42:$BA$53,[27]RraPays_TotalFinaElf_EP_Nigeria!$BA$55:$BA$74,[27]RraPays_TotalFinaElf_EP_Nigeria!$BA$76:$BA$87,[27]RraPays_TotalFinaElf_EP_Nigeria!$BA$89:$BA$92,[27]RraPays_TotalFinaElf_EP_Nigeria!$BA$94:$BA$96,[27]RraPays_TotalFinaElf_EP_Nigeria!$BA$98:$BA$101,[27]RraPays_TotalFinaElf_EP_Nigeria!$BA$103:$BA$104,[27]RraPays_TotalFinaElf_EP_Nigeria!$BA$106:$BA$109</definedName>
    <definedName name="aProd3">[27]RraPays_TotalFinaElf_EP_Nigeria!$BX$13:$BX$15,[27]RraPays_TotalFinaElf_EP_Nigeria!$BX$17:$BX$21,[27]RraPays_TotalFinaElf_EP_Nigeria!$BX$23:$BX$40,[27]RraPays_TotalFinaElf_EP_Nigeria!$BX$42:$BX$53,[27]RraPays_TotalFinaElf_EP_Nigeria!$BX$55:$BX$74,[27]RraPays_TotalFinaElf_EP_Nigeria!$BX$76:$BX$87,[27]RraPays_TotalFinaElf_EP_Nigeria!$BX$89:$BX$92,[27]RraPays_TotalFinaElf_EP_Nigeria!$BX$94:$BX$96,[27]RraPays_TotalFinaElf_EP_Nigeria!$BX$98:$BX$101,[27]RraPays_TotalFinaElf_EP_Nigeria!$BX$103:$BX$104,[27]RraPays_TotalFinaElf_EP_Nigeria!$BX$106:$BX$109</definedName>
    <definedName name="AR" localSheetId="26">#REF!</definedName>
    <definedName name="AR" localSheetId="2">#REF!</definedName>
    <definedName name="AR" localSheetId="1">#REF!</definedName>
    <definedName name="AR" localSheetId="4">#REF!</definedName>
    <definedName name="AR" localSheetId="5">#REF!</definedName>
    <definedName name="AR" localSheetId="17">#REF!</definedName>
    <definedName name="AR" localSheetId="13">#REF!</definedName>
    <definedName name="AR" localSheetId="14">#REF!</definedName>
    <definedName name="AR" localSheetId="11">#REF!</definedName>
    <definedName name="AR">#REF!</definedName>
    <definedName name="arate">'[42]2009 NairaFS'!$S$3</definedName>
    <definedName name="Archive_Path" localSheetId="26">[32]Treasury!$B$2</definedName>
    <definedName name="Archive_Path">[33]Treasury!$B$2</definedName>
    <definedName name="Area" localSheetId="26">#REF!</definedName>
    <definedName name="Area" localSheetId="2">#REF!</definedName>
    <definedName name="Area" localSheetId="1">#REF!</definedName>
    <definedName name="Area" localSheetId="4">#REF!</definedName>
    <definedName name="Area" localSheetId="5">#REF!</definedName>
    <definedName name="Area" localSheetId="17">#REF!</definedName>
    <definedName name="Area" localSheetId="13">#REF!</definedName>
    <definedName name="Area" localSheetId="14">#REF!</definedName>
    <definedName name="Area" localSheetId="11">#REF!</definedName>
    <definedName name="Area">#REF!</definedName>
    <definedName name="arms" localSheetId="26">#REF!</definedName>
    <definedName name="arms" localSheetId="2">#REF!</definedName>
    <definedName name="arms" localSheetId="17">#REF!</definedName>
    <definedName name="arms" localSheetId="13">#REF!</definedName>
    <definedName name="arms" localSheetId="11">#REF!</definedName>
    <definedName name="arms">#REF!</definedName>
    <definedName name="arrearsmanager" localSheetId="26">#REF!</definedName>
    <definedName name="arrearsmanager" localSheetId="2">#REF!</definedName>
    <definedName name="arrearsmanager" localSheetId="17">#REF!</definedName>
    <definedName name="arrearsmanager" localSheetId="13">#REF!</definedName>
    <definedName name="arrearsmanager" localSheetId="11">#REF!</definedName>
    <definedName name="arrearsmanager">#REF!</definedName>
    <definedName name="AS2DocOpenMode" hidden="1">"AS2DocumentEdit"</definedName>
    <definedName name="Asset">[43]Lookup!$A$2:$B$24</definedName>
    <definedName name="ASSET_ANCHOR" localSheetId="26">#REF!</definedName>
    <definedName name="ASSET_ANCHOR" localSheetId="2">#REF!</definedName>
    <definedName name="ASSET_ANCHOR" localSheetId="1">#REF!</definedName>
    <definedName name="ASSET_ANCHOR" localSheetId="4">#REF!</definedName>
    <definedName name="ASSET_ANCHOR" localSheetId="5">#REF!</definedName>
    <definedName name="ASSET_ANCHOR" localSheetId="17">#REF!</definedName>
    <definedName name="ASSET_ANCHOR" localSheetId="13">#REF!</definedName>
    <definedName name="ASSET_ANCHOR" localSheetId="14">#REF!</definedName>
    <definedName name="ASSET_ANCHOR" localSheetId="11">#REF!</definedName>
    <definedName name="ASSET_ANCHOR">#REF!</definedName>
    <definedName name="Asset_Explo_LW_NEW" localSheetId="26">#REF!</definedName>
    <definedName name="Asset_Explo_LW_NEW" localSheetId="2">#REF!</definedName>
    <definedName name="Asset_Explo_LW_NEW" localSheetId="17">#REF!</definedName>
    <definedName name="Asset_Explo_LW_NEW" localSheetId="13">#REF!</definedName>
    <definedName name="Asset_Explo_LW_NEW" localSheetId="11">#REF!</definedName>
    <definedName name="Asset_Explo_LW_NEW">#REF!</definedName>
    <definedName name="ASSET_NAME" localSheetId="26">#REF!</definedName>
    <definedName name="ASSET_NAME" localSheetId="2">#REF!</definedName>
    <definedName name="ASSET_NAME" localSheetId="17">#REF!</definedName>
    <definedName name="ASSET_NAME" localSheetId="13">#REF!</definedName>
    <definedName name="ASSET_NAME" localSheetId="11">#REF!</definedName>
    <definedName name="ASSET_NAME">#REF!</definedName>
    <definedName name="ASSET_OP" localSheetId="26">#REF!</definedName>
    <definedName name="ASSET_OP" localSheetId="2">#REF!</definedName>
    <definedName name="ASSET_OP" localSheetId="17">#REF!</definedName>
    <definedName name="ASSET_OP" localSheetId="13">#REF!</definedName>
    <definedName name="ASSET_OP">#REF!</definedName>
    <definedName name="Asset_P1" localSheetId="26">#REF!</definedName>
    <definedName name="Asset_P1" localSheetId="2">#REF!</definedName>
    <definedName name="Asset_P1" localSheetId="17">#REF!</definedName>
    <definedName name="Asset_P1" localSheetId="13">#REF!</definedName>
    <definedName name="Asset_P1">#REF!</definedName>
    <definedName name="Asset_P2" localSheetId="26">#REF!</definedName>
    <definedName name="Asset_P2" localSheetId="2">#REF!</definedName>
    <definedName name="Asset_P2" localSheetId="17">#REF!</definedName>
    <definedName name="Asset_P2" localSheetId="13">#REF!</definedName>
    <definedName name="Asset_P2">#REF!</definedName>
    <definedName name="Asset_P3" localSheetId="26">#REF!</definedName>
    <definedName name="Asset_P3" localSheetId="2">#REF!</definedName>
    <definedName name="Asset_P3" localSheetId="17">#REF!</definedName>
    <definedName name="Asset_P3" localSheetId="13">#REF!</definedName>
    <definedName name="Asset_P3">#REF!</definedName>
    <definedName name="Asset_P4" localSheetId="26">#REF!</definedName>
    <definedName name="Asset_P4" localSheetId="2">#REF!</definedName>
    <definedName name="Asset_P4" localSheetId="17">#REF!</definedName>
    <definedName name="Asset_P4" localSheetId="13">#REF!</definedName>
    <definedName name="Asset_P4">#REF!</definedName>
    <definedName name="Asset_P5" localSheetId="26">#REF!</definedName>
    <definedName name="Asset_P5" localSheetId="2">#REF!</definedName>
    <definedName name="Asset_P5" localSheetId="17">#REF!</definedName>
    <definedName name="Asset_P5" localSheetId="13">#REF!</definedName>
    <definedName name="Asset_P5">#REF!</definedName>
    <definedName name="Asset_P6" localSheetId="26">#REF!</definedName>
    <definedName name="Asset_P6" localSheetId="2">#REF!</definedName>
    <definedName name="Asset_P6" localSheetId="17">#REF!</definedName>
    <definedName name="Asset_P6" localSheetId="13">#REF!</definedName>
    <definedName name="Asset_P6">#REF!</definedName>
    <definedName name="ASSET_RECD" localSheetId="26">'[44]Security 2002'!#REF!</definedName>
    <definedName name="ASSET_RECD" localSheetId="2">'[44]Security 2002'!#REF!</definedName>
    <definedName name="ASSET_RECD" localSheetId="22">'[45]Security 2002'!#REF!</definedName>
    <definedName name="ASSET_RECD" localSheetId="17">'[45]Security 2002'!#REF!</definedName>
    <definedName name="ASSET_RECD" localSheetId="13">'[44]Security 2002'!#REF!</definedName>
    <definedName name="ASSET_RECD" localSheetId="21">'[45]Security 2002'!#REF!</definedName>
    <definedName name="ASSET_RECD">'[44]Security 2002'!#REF!</definedName>
    <definedName name="asset_t5c" localSheetId="26">#REF!</definedName>
    <definedName name="asset_t5c" localSheetId="2">#REF!</definedName>
    <definedName name="asset_t5c" localSheetId="1">#REF!</definedName>
    <definedName name="asset_t5c" localSheetId="4">#REF!</definedName>
    <definedName name="asset_t5c" localSheetId="5">#REF!</definedName>
    <definedName name="asset_t5c" localSheetId="17">#REF!</definedName>
    <definedName name="asset_t5c" localSheetId="13">#REF!</definedName>
    <definedName name="asset_t5c" localSheetId="14">#REF!</definedName>
    <definedName name="asset_t5c" localSheetId="11">#REF!</definedName>
    <definedName name="asset_t5c">#REF!</definedName>
    <definedName name="Asset_uop_evac" localSheetId="26">#REF!</definedName>
    <definedName name="Asset_uop_evac" localSheetId="2">#REF!</definedName>
    <definedName name="Asset_uop_evac" localSheetId="17">#REF!</definedName>
    <definedName name="Asset_uop_evac" localSheetId="13">#REF!</definedName>
    <definedName name="Asset_uop_evac" localSheetId="11">#REF!</definedName>
    <definedName name="Asset_uop_evac">#REF!</definedName>
    <definedName name="asset_uop_prod" localSheetId="26">#REF!</definedName>
    <definedName name="asset_uop_prod" localSheetId="2">#REF!</definedName>
    <definedName name="asset_uop_prod" localSheetId="17">#REF!</definedName>
    <definedName name="asset_uop_prod" localSheetId="13">#REF!</definedName>
    <definedName name="asset_uop_prod" localSheetId="11">#REF!</definedName>
    <definedName name="asset_uop_prod">#REF!</definedName>
    <definedName name="ASSEXP" localSheetId="26">[46]EXPLO!$BS$10:$BS$29</definedName>
    <definedName name="ASSEXP">[47]EXPLO!$BS$10:$BS$29</definedName>
    <definedName name="at" localSheetId="22">[48]DATABANK!$A$4:$B$337</definedName>
    <definedName name="at" localSheetId="17">[48]DATABANK!$A$4:$B$337</definedName>
    <definedName name="at" localSheetId="21">[48]DATABANK!$A$4:$B$337</definedName>
    <definedName name="at">[49]DATABANK!$A$4:$B$337</definedName>
    <definedName name="aug" localSheetId="26">#REF!</definedName>
    <definedName name="aug" localSheetId="2">#REF!</definedName>
    <definedName name="aug" localSheetId="1">#REF!</definedName>
    <definedName name="aug" localSheetId="4">#REF!</definedName>
    <definedName name="aug" localSheetId="5">#REF!</definedName>
    <definedName name="aug" localSheetId="17">#REF!</definedName>
    <definedName name="aug" localSheetId="13">#REF!</definedName>
    <definedName name="aug" localSheetId="14">#REF!</definedName>
    <definedName name="aug" localSheetId="11">#REF!</definedName>
    <definedName name="aug">#REF!</definedName>
    <definedName name="Augmaster" localSheetId="26">#REF!</definedName>
    <definedName name="Augmaster" localSheetId="2">#REF!</definedName>
    <definedName name="Augmaster" localSheetId="17">#REF!</definedName>
    <definedName name="Augmaster" localSheetId="13">#REF!</definedName>
    <definedName name="Augmaster" localSheetId="11">#REF!</definedName>
    <definedName name="Augmaster">#REF!</definedName>
    <definedName name="AugNote1" localSheetId="26">#REF!</definedName>
    <definedName name="AugNote1" localSheetId="2">#REF!</definedName>
    <definedName name="AugNote1" localSheetId="17">#REF!</definedName>
    <definedName name="AugNote1" localSheetId="13">#REF!</definedName>
    <definedName name="AugNote1" localSheetId="11">#REF!</definedName>
    <definedName name="AugNote1">#REF!</definedName>
    <definedName name="AugNote2" localSheetId="26">#REF!</definedName>
    <definedName name="AugNote2" localSheetId="2">#REF!</definedName>
    <definedName name="AugNote2" localSheetId="17">#REF!</definedName>
    <definedName name="AugNote2" localSheetId="13">#REF!</definedName>
    <definedName name="AugNote2">#REF!</definedName>
    <definedName name="AugSlip" localSheetId="26">#REF!</definedName>
    <definedName name="AugSlip" localSheetId="2">#REF!</definedName>
    <definedName name="AugSlip" localSheetId="17">#REF!</definedName>
    <definedName name="AugSlip" localSheetId="13">#REF!</definedName>
    <definedName name="AugSlip">#REF!</definedName>
    <definedName name="August" localSheetId="26">#REF!</definedName>
    <definedName name="August" localSheetId="2">#REF!</definedName>
    <definedName name="August" localSheetId="17">#REF!</definedName>
    <definedName name="August" localSheetId="13">#REF!</definedName>
    <definedName name="August">#REF!</definedName>
    <definedName name="AUGUST_97" localSheetId="26">#REF!</definedName>
    <definedName name="AUGUST_97" localSheetId="2">#REF!</definedName>
    <definedName name="AUGUST_97" localSheetId="17">#REF!</definedName>
    <definedName name="AUGUST_97" localSheetId="13">#REF!</definedName>
    <definedName name="AUGUST_97">#REF!</definedName>
    <definedName name="August1" localSheetId="26">#REF!</definedName>
    <definedName name="August1" localSheetId="2">#REF!</definedName>
    <definedName name="August1" localSheetId="17">#REF!</definedName>
    <definedName name="August1" localSheetId="13">#REF!</definedName>
    <definedName name="August1">#REF!</definedName>
    <definedName name="AVG._RATE" localSheetId="26">#REF!</definedName>
    <definedName name="AVG._RATE" localSheetId="2">#REF!</definedName>
    <definedName name="AVG._RATE" localSheetId="17">#REF!</definedName>
    <definedName name="AVG._RATE" localSheetId="13">#REF!</definedName>
    <definedName name="AVG._RATE" localSheetId="23">#REF!</definedName>
    <definedName name="AVG._RATE" localSheetId="15">#REF!</definedName>
    <definedName name="AVG._RATE">#REF!</definedName>
    <definedName name="AWP_filter" localSheetId="26">#REF!</definedName>
    <definedName name="AWP_filter" localSheetId="2">#REF!</definedName>
    <definedName name="AWP_filter" localSheetId="17">#REF!</definedName>
    <definedName name="AWP_filter" localSheetId="13">#REF!</definedName>
    <definedName name="AWP_filter">#REF!</definedName>
    <definedName name="b" localSheetId="26">[50]Oct!#REF!</definedName>
    <definedName name="b" localSheetId="2">[51]Oct!#REF!</definedName>
    <definedName name="b" localSheetId="17">[51]Oct!#REF!</definedName>
    <definedName name="b" localSheetId="13">[51]Oct!#REF!</definedName>
    <definedName name="b">[51]Oct!#REF!</definedName>
    <definedName name="BankAddress" localSheetId="26">[52]MenuForm!#REF!</definedName>
    <definedName name="BankAddress" localSheetId="2">[53]MenuForm!#REF!</definedName>
    <definedName name="BankAddress" localSheetId="17">[53]MenuForm!#REF!</definedName>
    <definedName name="BankAddress" localSheetId="13">[53]MenuForm!#REF!</definedName>
    <definedName name="BankAddress">[53]MenuForm!#REF!</definedName>
    <definedName name="BankAddressTemp" localSheetId="26">[52]MenuForm!#REF!</definedName>
    <definedName name="BankAddressTemp" localSheetId="2">[53]MenuForm!#REF!</definedName>
    <definedName name="BankAddressTemp" localSheetId="17">[53]MenuForm!#REF!</definedName>
    <definedName name="BankAddressTemp" localSheetId="13">[53]MenuForm!#REF!</definedName>
    <definedName name="BankAddressTemp">[53]MenuForm!#REF!</definedName>
    <definedName name="bankReported" localSheetId="26">#REF!</definedName>
    <definedName name="bankReported" localSheetId="2">#REF!</definedName>
    <definedName name="bankReported" localSheetId="1">#REF!</definedName>
    <definedName name="bankReported" localSheetId="4">#REF!</definedName>
    <definedName name="bankReported" localSheetId="5">#REF!</definedName>
    <definedName name="bankReported" localSheetId="17">#REF!</definedName>
    <definedName name="bankReported" localSheetId="13">#REF!</definedName>
    <definedName name="bankReported" localSheetId="14">#REF!</definedName>
    <definedName name="bankReported" localSheetId="11">#REF!</definedName>
    <definedName name="bankReported">#REF!</definedName>
    <definedName name="Banks" localSheetId="26">#REF!</definedName>
    <definedName name="Banks" localSheetId="2">#REF!</definedName>
    <definedName name="Banks" localSheetId="17">#REF!</definedName>
    <definedName name="Banks" localSheetId="13">#REF!</definedName>
    <definedName name="Banks" localSheetId="11">#REF!</definedName>
    <definedName name="Banks">#REF!</definedName>
    <definedName name="BASE" localSheetId="26">#REF!</definedName>
    <definedName name="BASE" localSheetId="2">#REF!</definedName>
    <definedName name="BASE" localSheetId="17">#REF!</definedName>
    <definedName name="BASE" localSheetId="13">#REF!</definedName>
    <definedName name="BASE" localSheetId="11">#REF!</definedName>
    <definedName name="BASE">#REF!</definedName>
    <definedName name="basicp" localSheetId="26">#REF!</definedName>
    <definedName name="basicp" localSheetId="2">#REF!</definedName>
    <definedName name="basicp" localSheetId="17">#REF!</definedName>
    <definedName name="basicp" localSheetId="13">#REF!</definedName>
    <definedName name="basicp">#REF!</definedName>
    <definedName name="bb" localSheetId="26">#REF!</definedName>
    <definedName name="bb" localSheetId="2">#REF!</definedName>
    <definedName name="bb" localSheetId="17">#REF!</definedName>
    <definedName name="bb" localSheetId="13">#REF!</definedName>
    <definedName name="bb">#REF!</definedName>
    <definedName name="Belema_HP_C4" localSheetId="26">[39]GHV!#REF!</definedName>
    <definedName name="Belema_HP_C4" localSheetId="2">[39]GHV!#REF!</definedName>
    <definedName name="Belema_HP_C4" localSheetId="17">[39]GHV!#REF!</definedName>
    <definedName name="Belema_HP_C4" localSheetId="13">[39]GHV!#REF!</definedName>
    <definedName name="Belema_HP_C4">[39]GHV!#REF!</definedName>
    <definedName name="Belema_LP_C3" localSheetId="26">[39]GHV!#REF!</definedName>
    <definedName name="Belema_LP_C3" localSheetId="2">[39]GHV!#REF!</definedName>
    <definedName name="Belema_LP_C3" localSheetId="17">[39]GHV!#REF!</definedName>
    <definedName name="Belema_LP_C3" localSheetId="13">[39]GHV!#REF!</definedName>
    <definedName name="Belema_LP_C3">[39]GHV!#REF!</definedName>
    <definedName name="Belema_LP_C4" localSheetId="26">[39]GHV!#REF!</definedName>
    <definedName name="Belema_LP_C4" localSheetId="2">[39]GHV!#REF!</definedName>
    <definedName name="Belema_LP_C4" localSheetId="17">[39]GHV!#REF!</definedName>
    <definedName name="Belema_LP_C4" localSheetId="13">[39]GHV!#REF!</definedName>
    <definedName name="Belema_LP_C4">[39]GHV!#REF!</definedName>
    <definedName name="boe_correction" localSheetId="26">#REF!</definedName>
    <definedName name="boe_correction" localSheetId="2">#REF!</definedName>
    <definedName name="boe_correction" localSheetId="1">#REF!</definedName>
    <definedName name="boe_correction" localSheetId="4">#REF!</definedName>
    <definedName name="boe_correction" localSheetId="5">#REF!</definedName>
    <definedName name="boe_correction" localSheetId="17">#REF!</definedName>
    <definedName name="boe_correction" localSheetId="13">#REF!</definedName>
    <definedName name="boe_correction" localSheetId="14">#REF!</definedName>
    <definedName name="boe_correction" localSheetId="11">#REF!</definedName>
    <definedName name="boe_correction">#REF!</definedName>
    <definedName name="boe_nagfra" localSheetId="26">#REF!</definedName>
    <definedName name="boe_nagfra" localSheetId="2">#REF!</definedName>
    <definedName name="boe_nagfra" localSheetId="17">#REF!</definedName>
    <definedName name="boe_nagfra" localSheetId="13">#REF!</definedName>
    <definedName name="boe_nagfra" localSheetId="11">#REF!</definedName>
    <definedName name="boe_nagfra">#REF!</definedName>
    <definedName name="boe_percent" localSheetId="26">#REF!</definedName>
    <definedName name="boe_percent" localSheetId="2">#REF!</definedName>
    <definedName name="boe_percent" localSheetId="17">#REF!</definedName>
    <definedName name="boe_percent" localSheetId="13">#REF!</definedName>
    <definedName name="boe_percent" localSheetId="11">#REF!</definedName>
    <definedName name="boe_percent">#REF!</definedName>
    <definedName name="boe_proved" localSheetId="26">#REF!</definedName>
    <definedName name="boe_proved" localSheetId="2">#REF!</definedName>
    <definedName name="boe_proved" localSheetId="17">#REF!</definedName>
    <definedName name="boe_proved" localSheetId="13">#REF!</definedName>
    <definedName name="boe_proved">#REF!</definedName>
    <definedName name="boe_Total" localSheetId="26">#REF!</definedName>
    <definedName name="boe_Total" localSheetId="2">#REF!</definedName>
    <definedName name="boe_Total" localSheetId="17">#REF!</definedName>
    <definedName name="boe_Total" localSheetId="13">#REF!</definedName>
    <definedName name="boe_Total">#REF!</definedName>
    <definedName name="BOESales" localSheetId="26">#REF!</definedName>
    <definedName name="BOESales" localSheetId="2">#REF!</definedName>
    <definedName name="BOESales" localSheetId="17">#REF!</definedName>
    <definedName name="BOESales" localSheetId="13">#REF!</definedName>
    <definedName name="BOESales">#REF!</definedName>
    <definedName name="BOEVol" localSheetId="26">#REF!</definedName>
    <definedName name="BOEVol" localSheetId="2">#REF!</definedName>
    <definedName name="BOEVol" localSheetId="17">#REF!</definedName>
    <definedName name="BOEVol" localSheetId="13">#REF!</definedName>
    <definedName name="BOEVol">#REF!</definedName>
    <definedName name="Bomu_G">[54]forinput!$D$71:$AD$71</definedName>
    <definedName name="Bomu_HP_C4" localSheetId="26">[39]GHV!#REF!</definedName>
    <definedName name="Bomu_HP_C4" localSheetId="2">[39]GHV!#REF!</definedName>
    <definedName name="Bomu_HP_C4" localSheetId="1">[39]GHV!#REF!</definedName>
    <definedName name="Bomu_HP_C4" localSheetId="4">[39]GHV!#REF!</definedName>
    <definedName name="Bomu_HP_C4" localSheetId="5">[39]GHV!#REF!</definedName>
    <definedName name="Bomu_HP_C4" localSheetId="17">[39]GHV!#REF!</definedName>
    <definedName name="Bomu_HP_C4" localSheetId="13">[39]GHV!#REF!</definedName>
    <definedName name="Bomu_HP_C4" localSheetId="14">[39]GHV!#REF!</definedName>
    <definedName name="Bomu_HP_C4" localSheetId="11">[39]GHV!#REF!</definedName>
    <definedName name="Bomu_HP_C4">[39]GHV!#REF!</definedName>
    <definedName name="Bomu_LP_C3" localSheetId="26">[39]GHV!#REF!</definedName>
    <definedName name="Bomu_LP_C3" localSheetId="2">[39]GHV!#REF!</definedName>
    <definedName name="Bomu_LP_C3" localSheetId="17">[39]GHV!#REF!</definedName>
    <definedName name="Bomu_LP_C3" localSheetId="13">[39]GHV!#REF!</definedName>
    <definedName name="Bomu_LP_C3" localSheetId="14">[39]GHV!#REF!</definedName>
    <definedName name="Bomu_LP_C3" localSheetId="11">[39]GHV!#REF!</definedName>
    <definedName name="Bomu_LP_C3">[39]GHV!#REF!</definedName>
    <definedName name="Bomu_LP_C4" localSheetId="26">[39]GHV!#REF!</definedName>
    <definedName name="Bomu_LP_C4" localSheetId="2">[39]GHV!#REF!</definedName>
    <definedName name="Bomu_LP_C4" localSheetId="17">[39]GHV!#REF!</definedName>
    <definedName name="Bomu_LP_C4" localSheetId="13">[39]GHV!#REF!</definedName>
    <definedName name="Bomu_LP_C4" localSheetId="11">[39]GHV!#REF!</definedName>
    <definedName name="Bomu_LP_C4">[39]GHV!#REF!</definedName>
    <definedName name="Bonds_07e1" localSheetId="26">'[30]Journal entries(Coy)'!#REF!</definedName>
    <definedName name="Bonds_07e1" localSheetId="2">'[30]Journal entries(Coy)'!#REF!</definedName>
    <definedName name="Bonds_07e1" localSheetId="17">'[30]Journal entries(Coy)'!#REF!</definedName>
    <definedName name="Bonds_07e1" localSheetId="13">'[30]Journal entries(Coy)'!#REF!</definedName>
    <definedName name="Bonds_07e1" localSheetId="15">'[30]Journal entries(Coy)'!#REF!</definedName>
    <definedName name="Bonds_07e1" localSheetId="11">'[30]Journal entries(Coy)'!#REF!</definedName>
    <definedName name="Bonds_07e1">'[30]Journal entries(Coy)'!#REF!</definedName>
    <definedName name="Bonds_08e1" localSheetId="26">'[30]Journal entries(Coy)'!#REF!</definedName>
    <definedName name="Bonds_08e1" localSheetId="2">'[30]Journal entries(Coy)'!#REF!</definedName>
    <definedName name="Bonds_08e1" localSheetId="17">'[30]Journal entries(Coy)'!#REF!</definedName>
    <definedName name="Bonds_08e1" localSheetId="13">'[30]Journal entries(Coy)'!#REF!</definedName>
    <definedName name="Bonds_08e1" localSheetId="15">'[30]Journal entries(Coy)'!#REF!</definedName>
    <definedName name="Bonds_08e1" localSheetId="11">'[30]Journal entries(Coy)'!#REF!</definedName>
    <definedName name="Bonds_08e1">'[30]Journal entries(Coy)'!#REF!</definedName>
    <definedName name="Bonds_09e1" localSheetId="26">'[30]Journal entries(Coy)'!#REF!</definedName>
    <definedName name="Bonds_09e1" localSheetId="2">'[30]Journal entries(Coy)'!#REF!</definedName>
    <definedName name="Bonds_09e1" localSheetId="17">'[30]Journal entries(Coy)'!#REF!</definedName>
    <definedName name="Bonds_09e1" localSheetId="13">'[30]Journal entries(Coy)'!#REF!</definedName>
    <definedName name="Bonds_09e1" localSheetId="15">'[30]Journal entries(Coy)'!#REF!</definedName>
    <definedName name="Bonds_09e1" localSheetId="11">'[30]Journal entries(Coy)'!#REF!</definedName>
    <definedName name="Bonds_09e1">'[30]Journal entries(Coy)'!#REF!</definedName>
    <definedName name="Bonga_G">[54]forinput!$D$298:$AD$298</definedName>
    <definedName name="Bonga_HP_C3" localSheetId="26">[39]GHV!#REF!</definedName>
    <definedName name="Bonga_HP_C3" localSheetId="2">[39]GHV!#REF!</definedName>
    <definedName name="Bonga_HP_C3" localSheetId="1">[39]GHV!#REF!</definedName>
    <definedName name="Bonga_HP_C3" localSheetId="4">[39]GHV!#REF!</definedName>
    <definedName name="Bonga_HP_C3" localSheetId="5">[39]GHV!#REF!</definedName>
    <definedName name="Bonga_HP_C3" localSheetId="17">[39]GHV!#REF!</definedName>
    <definedName name="Bonga_HP_C3" localSheetId="13">[39]GHV!#REF!</definedName>
    <definedName name="Bonga_HP_C3" localSheetId="14">[39]GHV!#REF!</definedName>
    <definedName name="Bonga_HP_C3" localSheetId="11">[39]GHV!#REF!</definedName>
    <definedName name="Bonga_HP_C3">[39]GHV!#REF!</definedName>
    <definedName name="Bonga_HP_C4" localSheetId="26">[39]GHV!#REF!</definedName>
    <definedName name="Bonga_HP_C4" localSheetId="2">[39]GHV!#REF!</definedName>
    <definedName name="Bonga_HP_C4" localSheetId="17">[39]GHV!#REF!</definedName>
    <definedName name="Bonga_HP_C4" localSheetId="13">[39]GHV!#REF!</definedName>
    <definedName name="Bonga_HP_C4" localSheetId="14">[39]GHV!#REF!</definedName>
    <definedName name="Bonga_HP_C4" localSheetId="11">[39]GHV!#REF!</definedName>
    <definedName name="Bonga_HP_C4">[39]GHV!#REF!</definedName>
    <definedName name="Bonga_LP_C3" localSheetId="26">[39]GHV!#REF!</definedName>
    <definedName name="Bonga_LP_C3" localSheetId="2">[39]GHV!#REF!</definedName>
    <definedName name="Bonga_LP_C3" localSheetId="17">[39]GHV!#REF!</definedName>
    <definedName name="Bonga_LP_C3" localSheetId="13">[39]GHV!#REF!</definedName>
    <definedName name="Bonga_LP_C3" localSheetId="11">[39]GHV!#REF!</definedName>
    <definedName name="Bonga_LP_C3">[39]GHV!#REF!</definedName>
    <definedName name="Bonga_LP_C4" localSheetId="26">[39]GHV!#REF!</definedName>
    <definedName name="Bonga_LP_C4" localSheetId="2">[39]GHV!#REF!</definedName>
    <definedName name="Bonga_LP_C4" localSheetId="17">[39]GHV!#REF!</definedName>
    <definedName name="Bonga_LP_C4" localSheetId="13">[39]GHV!#REF!</definedName>
    <definedName name="Bonga_LP_C4" localSheetId="11">[39]GHV!#REF!</definedName>
    <definedName name="Bonga_LP_C4">[39]GHV!#REF!</definedName>
    <definedName name="Bonny_HP_C3" localSheetId="26">[39]GHV!#REF!</definedName>
    <definedName name="Bonny_HP_C3" localSheetId="2">[39]GHV!#REF!</definedName>
    <definedName name="Bonny_HP_C3" localSheetId="17">[39]GHV!#REF!</definedName>
    <definedName name="Bonny_HP_C3" localSheetId="13">[39]GHV!#REF!</definedName>
    <definedName name="Bonny_HP_C3" localSheetId="11">[39]GHV!#REF!</definedName>
    <definedName name="Bonny_HP_C3">[39]GHV!#REF!</definedName>
    <definedName name="Bonny_HP_C4" localSheetId="26">[39]GHV!#REF!</definedName>
    <definedName name="Bonny_HP_C4" localSheetId="2">[39]GHV!#REF!</definedName>
    <definedName name="Bonny_HP_C4" localSheetId="17">[39]GHV!#REF!</definedName>
    <definedName name="Bonny_HP_C4" localSheetId="13">[39]GHV!#REF!</definedName>
    <definedName name="Bonny_HP_C4">[39]GHV!#REF!</definedName>
    <definedName name="Bonny_LP_C3" localSheetId="26">[39]GHV!#REF!</definedName>
    <definedName name="Bonny_LP_C3" localSheetId="2">[39]GHV!#REF!</definedName>
    <definedName name="Bonny_LP_C3" localSheetId="17">[39]GHV!#REF!</definedName>
    <definedName name="Bonny_LP_C3" localSheetId="13">[39]GHV!#REF!</definedName>
    <definedName name="Bonny_LP_C3">[39]GHV!#REF!</definedName>
    <definedName name="Bonny_LP_C4" localSheetId="26">[39]GHV!#REF!</definedName>
    <definedName name="Bonny_LP_C4" localSheetId="2">[39]GHV!#REF!</definedName>
    <definedName name="Bonny_LP_C4" localSheetId="17">[39]GHV!#REF!</definedName>
    <definedName name="Bonny_LP_C4" localSheetId="13">[39]GHV!#REF!</definedName>
    <definedName name="Bonny_LP_C4">[39]GHV!#REF!</definedName>
    <definedName name="bonus" localSheetId="26">#REF!</definedName>
    <definedName name="bonus" localSheetId="2">#REF!</definedName>
    <definedName name="bonus" localSheetId="1">#REF!</definedName>
    <definedName name="bonus" localSheetId="4">#REF!</definedName>
    <definedName name="bonus" localSheetId="5">#REF!</definedName>
    <definedName name="bonus" localSheetId="17">#REF!</definedName>
    <definedName name="bonus" localSheetId="13">#REF!</definedName>
    <definedName name="bonus" localSheetId="14">#REF!</definedName>
    <definedName name="bonus" localSheetId="11">#REF!</definedName>
    <definedName name="bonus">#REF!</definedName>
    <definedName name="booked_gas_reserves_per_manyear" localSheetId="26">#REF!</definedName>
    <definedName name="booked_gas_reserves_per_manyear" localSheetId="2">#REF!</definedName>
    <definedName name="booked_gas_reserves_per_manyear" localSheetId="17">#REF!</definedName>
    <definedName name="booked_gas_reserves_per_manyear" localSheetId="13">#REF!</definedName>
    <definedName name="booked_gas_reserves_per_manyear" localSheetId="11">#REF!</definedName>
    <definedName name="booked_gas_reserves_per_manyear">#REF!</definedName>
    <definedName name="booked_oil_reserves_per_manyear" localSheetId="26">#REF!</definedName>
    <definedName name="booked_oil_reserves_per_manyear" localSheetId="2">#REF!</definedName>
    <definedName name="booked_oil_reserves_per_manyear" localSheetId="17">#REF!</definedName>
    <definedName name="booked_oil_reserves_per_manyear" localSheetId="13">#REF!</definedName>
    <definedName name="booked_oil_reserves_per_manyear" localSheetId="11">#REF!</definedName>
    <definedName name="booked_oil_reserves_per_manyear">#REF!</definedName>
    <definedName name="BP_ag" localSheetId="26">#REF!</definedName>
    <definedName name="BP_ag" localSheetId="2">#REF!</definedName>
    <definedName name="BP_ag" localSheetId="17">#REF!</definedName>
    <definedName name="BP_ag" localSheetId="13">#REF!</definedName>
    <definedName name="BP_ag">#REF!</definedName>
    <definedName name="BP_cond" localSheetId="26">#REF!</definedName>
    <definedName name="BP_cond" localSheetId="2">#REF!</definedName>
    <definedName name="BP_cond" localSheetId="17">#REF!</definedName>
    <definedName name="BP_cond" localSheetId="13">#REF!</definedName>
    <definedName name="BP_cond">#REF!</definedName>
    <definedName name="BP_nag" localSheetId="26">#REF!</definedName>
    <definedName name="BP_nag" localSheetId="2">#REF!</definedName>
    <definedName name="BP_nag" localSheetId="17">#REF!</definedName>
    <definedName name="BP_nag" localSheetId="13">#REF!</definedName>
    <definedName name="BP_nag">#REF!</definedName>
    <definedName name="BP_oi" localSheetId="26">#REF!</definedName>
    <definedName name="BP_oi" localSheetId="2">#REF!</definedName>
    <definedName name="BP_oi" localSheetId="17">#REF!</definedName>
    <definedName name="BP_oi" localSheetId="13">#REF!</definedName>
    <definedName name="BP_oi">#REF!</definedName>
    <definedName name="BP_oil" localSheetId="26">#REF!</definedName>
    <definedName name="BP_oil" localSheetId="2">#REF!</definedName>
    <definedName name="BP_oil" localSheetId="17">#REF!</definedName>
    <definedName name="BP_oil" localSheetId="13">#REF!</definedName>
    <definedName name="BP_oil">#REF!</definedName>
    <definedName name="BRANCH" localSheetId="26">[20]RefData!$A$42:$B$44</definedName>
    <definedName name="BRANCH">[21]RefData!$A$42:$B$44</definedName>
    <definedName name="BRANCH_21">[40]Billing_Statement_detail_YTD_fo!$BV$3</definedName>
    <definedName name="bsw" localSheetId="26">[31]calcpage!#REF!</definedName>
    <definedName name="bsw" localSheetId="2">[31]calcpage!#REF!</definedName>
    <definedName name="bsw" localSheetId="1">[31]calcpage!#REF!</definedName>
    <definedName name="bsw" localSheetId="4">[31]calcpage!#REF!</definedName>
    <definedName name="bsw" localSheetId="5">[31]calcpage!#REF!</definedName>
    <definedName name="bsw" localSheetId="17">[31]calcpage!#REF!</definedName>
    <definedName name="bsw" localSheetId="13">[31]calcpage!#REF!</definedName>
    <definedName name="bsw" localSheetId="14">[31]calcpage!#REF!</definedName>
    <definedName name="bsw" localSheetId="11">[31]calcpage!#REF!</definedName>
    <definedName name="bsw">[31]calcpage!#REF!</definedName>
    <definedName name="bsw_decline" localSheetId="26">[31]calcpage!#REF!</definedName>
    <definedName name="bsw_decline" localSheetId="2">[31]calcpage!#REF!</definedName>
    <definedName name="bsw_decline" localSheetId="17">[31]calcpage!#REF!</definedName>
    <definedName name="bsw_decline" localSheetId="13">[31]calcpage!#REF!</definedName>
    <definedName name="bsw_decline" localSheetId="14">[31]calcpage!#REF!</definedName>
    <definedName name="bsw_decline" localSheetId="11">[31]calcpage!#REF!</definedName>
    <definedName name="bsw_decline">[31]calcpage!#REF!</definedName>
    <definedName name="bsw_figures" localSheetId="26">[31]calcpage!#REF!</definedName>
    <definedName name="bsw_figures" localSheetId="2">[31]calcpage!#REF!</definedName>
    <definedName name="bsw_figures" localSheetId="17">[31]calcpage!#REF!</definedName>
    <definedName name="bsw_figures" localSheetId="13">[31]calcpage!#REF!</definedName>
    <definedName name="bsw_figures" localSheetId="11">[31]calcpage!#REF!</definedName>
    <definedName name="bsw_figures">[31]calcpage!#REF!</definedName>
    <definedName name="BU" localSheetId="26">[55]Sheet1!$A$1:$B$65536</definedName>
    <definedName name="BU">[56]Sheet1!$A$1:$B$65536</definedName>
    <definedName name="BU_Brent" localSheetId="26">'[22]P&amp;L'!$G$8</definedName>
    <definedName name="BU_Brent">'[23]P&amp;L'!$G$8</definedName>
    <definedName name="Burden_2004" localSheetId="26">#REF!</definedName>
    <definedName name="Burden_2004" localSheetId="2">#REF!</definedName>
    <definedName name="Burden_2004" localSheetId="1">#REF!</definedName>
    <definedName name="Burden_2004" localSheetId="12">#REF!</definedName>
    <definedName name="Burden_2004" localSheetId="17">#REF!</definedName>
    <definedName name="Burden_2004" localSheetId="13">#REF!</definedName>
    <definedName name="Burden_2004" localSheetId="15">#REF!</definedName>
    <definedName name="Burden_2004" localSheetId="11">#REF!</definedName>
    <definedName name="Burden_2004">#REF!</definedName>
    <definedName name="Burden_2005" localSheetId="26">#REF!</definedName>
    <definedName name="Burden_2005" localSheetId="2">#REF!</definedName>
    <definedName name="Burden_2005" localSheetId="17">#REF!</definedName>
    <definedName name="Burden_2005" localSheetId="13">#REF!</definedName>
    <definedName name="Burden_2005" localSheetId="15">#REF!</definedName>
    <definedName name="Burden_2005" localSheetId="11">#REF!</definedName>
    <definedName name="Burden_2005">#REF!</definedName>
    <definedName name="Burden_2006" localSheetId="26">#REF!</definedName>
    <definedName name="Burden_2006" localSheetId="2">#REF!</definedName>
    <definedName name="Burden_2006" localSheetId="17">#REF!</definedName>
    <definedName name="Burden_2006" localSheetId="13">#REF!</definedName>
    <definedName name="Burden_2006" localSheetId="15">#REF!</definedName>
    <definedName name="Burden_2006" localSheetId="11">#REF!</definedName>
    <definedName name="Burden_2006">#REF!</definedName>
    <definedName name="Burden_2007" localSheetId="26">#REF!</definedName>
    <definedName name="Burden_2007" localSheetId="2">#REF!</definedName>
    <definedName name="Burden_2007" localSheetId="17">#REF!</definedName>
    <definedName name="Burden_2007" localSheetId="13">#REF!</definedName>
    <definedName name="Burden_2007" localSheetId="15">#REF!</definedName>
    <definedName name="Burden_2007">#REF!</definedName>
    <definedName name="Burden_2008" localSheetId="26">#REF!</definedName>
    <definedName name="Burden_2008" localSheetId="2">#REF!</definedName>
    <definedName name="Burden_2008" localSheetId="17">#REF!</definedName>
    <definedName name="Burden_2008" localSheetId="13">#REF!</definedName>
    <definedName name="Burden_2008" localSheetId="15">#REF!</definedName>
    <definedName name="Burden_2008">#REF!</definedName>
    <definedName name="BWS_2006" localSheetId="26">#REF!</definedName>
    <definedName name="BWS_2006" localSheetId="2">#REF!</definedName>
    <definedName name="BWS_2006" localSheetId="17">#REF!</definedName>
    <definedName name="BWS_2006" localSheetId="13">#REF!</definedName>
    <definedName name="BWS_2006" localSheetId="15">#REF!</definedName>
    <definedName name="BWS_2006">#REF!</definedName>
    <definedName name="BWSAD_2004" localSheetId="26">#REF!</definedName>
    <definedName name="BWSAD_2004" localSheetId="2">#REF!</definedName>
    <definedName name="BWSAD_2004" localSheetId="17">#REF!</definedName>
    <definedName name="BWSAD_2004" localSheetId="13">#REF!</definedName>
    <definedName name="BWSAD_2004" localSheetId="15">#REF!</definedName>
    <definedName name="BWSAD_2004">#REF!</definedName>
    <definedName name="BWSAD_2005" localSheetId="26">#REF!</definedName>
    <definedName name="BWSAD_2005" localSheetId="2">#REF!</definedName>
    <definedName name="BWSAD_2005" localSheetId="17">#REF!</definedName>
    <definedName name="BWSAD_2005" localSheetId="13">#REF!</definedName>
    <definedName name="BWSAD_2005" localSheetId="15">#REF!</definedName>
    <definedName name="BWSAD_2005">#REF!</definedName>
    <definedName name="BWSAD_2006" localSheetId="26">#REF!</definedName>
    <definedName name="BWSAD_2006" localSheetId="2">#REF!</definedName>
    <definedName name="BWSAD_2006" localSheetId="17">#REF!</definedName>
    <definedName name="BWSAD_2006" localSheetId="13">#REF!</definedName>
    <definedName name="BWSAD_2006" localSheetId="15">#REF!</definedName>
    <definedName name="BWSAD_2006">#REF!</definedName>
    <definedName name="BWSAD_2007" localSheetId="26">#REF!</definedName>
    <definedName name="BWSAD_2007" localSheetId="2">#REF!</definedName>
    <definedName name="BWSAD_2007" localSheetId="17">#REF!</definedName>
    <definedName name="BWSAD_2007" localSheetId="13">#REF!</definedName>
    <definedName name="BWSAD_2007" localSheetId="15">#REF!</definedName>
    <definedName name="BWSAD_2007">#REF!</definedName>
    <definedName name="BWSAD_2008" localSheetId="26">#REF!</definedName>
    <definedName name="BWSAD_2008" localSheetId="2">#REF!</definedName>
    <definedName name="BWSAD_2008" localSheetId="17">#REF!</definedName>
    <definedName name="BWSAD_2008" localSheetId="13">#REF!</definedName>
    <definedName name="BWSAD_2008" localSheetId="15">#REF!</definedName>
    <definedName name="BWSAD_2008">#REF!</definedName>
    <definedName name="BWSED_2004" localSheetId="26">#REF!</definedName>
    <definedName name="BWSED_2004" localSheetId="2">#REF!</definedName>
    <definedName name="BWSED_2004" localSheetId="17">#REF!</definedName>
    <definedName name="BWSED_2004" localSheetId="13">#REF!</definedName>
    <definedName name="BWSED_2004" localSheetId="15">#REF!</definedName>
    <definedName name="BWSED_2004">#REF!</definedName>
    <definedName name="BWSED_2005" localSheetId="26">#REF!</definedName>
    <definedName name="BWSED_2005" localSheetId="2">#REF!</definedName>
    <definedName name="BWSED_2005" localSheetId="17">#REF!</definedName>
    <definedName name="BWSED_2005" localSheetId="13">#REF!</definedName>
    <definedName name="BWSED_2005" localSheetId="15">#REF!</definedName>
    <definedName name="BWSED_2005">#REF!</definedName>
    <definedName name="BWSED_2006" localSheetId="26">#REF!</definedName>
    <definedName name="BWSED_2006" localSheetId="2">#REF!</definedName>
    <definedName name="BWSED_2006" localSheetId="17">#REF!</definedName>
    <definedName name="BWSED_2006" localSheetId="13">#REF!</definedName>
    <definedName name="BWSED_2006" localSheetId="15">#REF!</definedName>
    <definedName name="BWSED_2006">#REF!</definedName>
    <definedName name="BWSED_2007" localSheetId="26">#REF!</definedName>
    <definedName name="BWSED_2007" localSheetId="2">#REF!</definedName>
    <definedName name="BWSED_2007" localSheetId="17">#REF!</definedName>
    <definedName name="BWSED_2007" localSheetId="13">#REF!</definedName>
    <definedName name="BWSED_2007" localSheetId="15">#REF!</definedName>
    <definedName name="BWSED_2007">#REF!</definedName>
    <definedName name="BWSED_2008" localSheetId="26">#REF!</definedName>
    <definedName name="BWSED_2008" localSheetId="2">#REF!</definedName>
    <definedName name="BWSED_2008" localSheetId="17">#REF!</definedName>
    <definedName name="BWSED_2008" localSheetId="13">#REF!</definedName>
    <definedName name="BWSED_2008" localSheetId="15">#REF!</definedName>
    <definedName name="BWSED_2008">#REF!</definedName>
    <definedName name="C_" localSheetId="26">[31]calcpage!#REF!</definedName>
    <definedName name="C_" localSheetId="2">[31]calcpage!#REF!</definedName>
    <definedName name="C_" localSheetId="17">[31]calcpage!#REF!</definedName>
    <definedName name="C_" localSheetId="13">[31]calcpage!#REF!</definedName>
    <definedName name="C_">[31]calcpage!#REF!</definedName>
    <definedName name="CA_2004" localSheetId="26">#REF!</definedName>
    <definedName name="CA_2004" localSheetId="2">#REF!</definedName>
    <definedName name="CA_2004" localSheetId="17">#REF!</definedName>
    <definedName name="CA_2004" localSheetId="13">#REF!</definedName>
    <definedName name="CA_2004" localSheetId="14">#REF!</definedName>
    <definedName name="CA_2004" localSheetId="15">#REF!</definedName>
    <definedName name="CA_2004" localSheetId="11">#REF!</definedName>
    <definedName name="CA_2004">#REF!</definedName>
    <definedName name="CA_2005" localSheetId="26">#REF!</definedName>
    <definedName name="CA_2005" localSheetId="2">#REF!</definedName>
    <definedName name="CA_2005" localSheetId="17">#REF!</definedName>
    <definedName name="CA_2005" localSheetId="13">#REF!</definedName>
    <definedName name="CA_2005" localSheetId="15">#REF!</definedName>
    <definedName name="CA_2005" localSheetId="11">#REF!</definedName>
    <definedName name="CA_2005">#REF!</definedName>
    <definedName name="CA_2006" localSheetId="26">#REF!</definedName>
    <definedName name="CA_2006" localSheetId="2">#REF!</definedName>
    <definedName name="CA_2006" localSheetId="17">#REF!</definedName>
    <definedName name="CA_2006" localSheetId="13">#REF!</definedName>
    <definedName name="CA_2006" localSheetId="15">#REF!</definedName>
    <definedName name="CA_2006" localSheetId="11">#REF!</definedName>
    <definedName name="CA_2006">#REF!</definedName>
    <definedName name="CA_2007" localSheetId="26">#REF!</definedName>
    <definedName name="CA_2007" localSheetId="2">#REF!</definedName>
    <definedName name="CA_2007" localSheetId="17">#REF!</definedName>
    <definedName name="CA_2007" localSheetId="13">#REF!</definedName>
    <definedName name="CA_2007" localSheetId="15">#REF!</definedName>
    <definedName name="CA_2007">#REF!</definedName>
    <definedName name="CA_2008" localSheetId="26">#REF!</definedName>
    <definedName name="CA_2008" localSheetId="2">#REF!</definedName>
    <definedName name="CA_2008" localSheetId="17">#REF!</definedName>
    <definedName name="CA_2008" localSheetId="13">#REF!</definedName>
    <definedName name="CA_2008" localSheetId="15">#REF!</definedName>
    <definedName name="CA_2008">#REF!</definedName>
    <definedName name="Cal_end" localSheetId="26">#REF!</definedName>
    <definedName name="Cal_end" localSheetId="2">#REF!</definedName>
    <definedName name="Cal_end" localSheetId="17">#REF!</definedName>
    <definedName name="Cal_end" localSheetId="13">#REF!</definedName>
    <definedName name="Cal_end">#REF!</definedName>
    <definedName name="Cal_start" localSheetId="26">#REF!</definedName>
    <definedName name="Cal_start" localSheetId="2">#REF!</definedName>
    <definedName name="Cal_start" localSheetId="17">#REF!</definedName>
    <definedName name="Cal_start" localSheetId="13">#REF!</definedName>
    <definedName name="Cal_start">#REF!</definedName>
    <definedName name="Calander" localSheetId="26">#REF!</definedName>
    <definedName name="Calander" localSheetId="2">#REF!</definedName>
    <definedName name="Calander" localSheetId="17">#REF!</definedName>
    <definedName name="Calander" localSheetId="13">#REF!</definedName>
    <definedName name="Calander">#REF!</definedName>
    <definedName name="Calander_filter" localSheetId="26">#REF!</definedName>
    <definedName name="Calander_filter" localSheetId="2">#REF!</definedName>
    <definedName name="Calander_filter" localSheetId="17">#REF!</definedName>
    <definedName name="Calander_filter" localSheetId="13">#REF!</definedName>
    <definedName name="Calander_filter">#REF!</definedName>
    <definedName name="capex_2005" localSheetId="26">#REF!</definedName>
    <definedName name="capex_2005" localSheetId="2">#REF!</definedName>
    <definedName name="capex_2005" localSheetId="17">#REF!</definedName>
    <definedName name="capex_2005" localSheetId="13">#REF!</definedName>
    <definedName name="capex_2005">#REF!</definedName>
    <definedName name="capex_adjustment" localSheetId="26">#REF!</definedName>
    <definedName name="capex_adjustment" localSheetId="2">#REF!</definedName>
    <definedName name="capex_adjustment" localSheetId="17">#REF!</definedName>
    <definedName name="capex_adjustment" localSheetId="13">#REF!</definedName>
    <definedName name="capex_adjustment">#REF!</definedName>
    <definedName name="capex_correction" localSheetId="26">#REF!</definedName>
    <definedName name="capex_correction" localSheetId="2">#REF!</definedName>
    <definedName name="capex_correction" localSheetId="17">#REF!</definedName>
    <definedName name="capex_correction" localSheetId="13">#REF!</definedName>
    <definedName name="capex_correction">#REF!</definedName>
    <definedName name="capex_enNFA_final_gas" localSheetId="26">#REF!</definedName>
    <definedName name="capex_enNFA_final_gas" localSheetId="2">#REF!</definedName>
    <definedName name="capex_enNFA_final_gas" localSheetId="17">#REF!</definedName>
    <definedName name="capex_enNFA_final_gas" localSheetId="13">#REF!</definedName>
    <definedName name="capex_enNFA_final_gas">#REF!</definedName>
    <definedName name="capex_enNFA_final_oil" localSheetId="26">#REF!</definedName>
    <definedName name="capex_enNFA_final_oil" localSheetId="2">#REF!</definedName>
    <definedName name="capex_enNFA_final_oil" localSheetId="17">#REF!</definedName>
    <definedName name="capex_enNFA_final_oil" localSheetId="13">#REF!</definedName>
    <definedName name="capex_enNFA_final_oil">#REF!</definedName>
    <definedName name="capex_enNFA_nag" localSheetId="26">#REF!</definedName>
    <definedName name="capex_enNFA_nag" localSheetId="2">#REF!</definedName>
    <definedName name="capex_enNFA_nag" localSheetId="17">#REF!</definedName>
    <definedName name="capex_enNFA_nag" localSheetId="13">#REF!</definedName>
    <definedName name="capex_enNFA_nag">#REF!</definedName>
    <definedName name="capex_factor" localSheetId="26">[37]Delay!#REF!</definedName>
    <definedName name="capex_factor" localSheetId="2">[38]Delay!#REF!</definedName>
    <definedName name="capex_factor" localSheetId="17">[38]Delay!#REF!</definedName>
    <definedName name="capex_factor" localSheetId="13">[38]Delay!#REF!</definedName>
    <definedName name="capex_factor">[38]Delay!#REF!</definedName>
    <definedName name="capex_flag" localSheetId="26">[37]Calculations!#REF!</definedName>
    <definedName name="capex_flag" localSheetId="2">[38]Calculations!#REF!</definedName>
    <definedName name="capex_flag" localSheetId="17">[38]Calculations!#REF!</definedName>
    <definedName name="capex_flag" localSheetId="13">[38]Calculations!#REF!</definedName>
    <definedName name="capex_flag">[38]Calculations!#REF!</definedName>
    <definedName name="capex_increase_year" localSheetId="26">[37]Delay!#REF!</definedName>
    <definedName name="capex_increase_year" localSheetId="2">[38]Delay!#REF!</definedName>
    <definedName name="capex_increase_year" localSheetId="17">[38]Delay!#REF!</definedName>
    <definedName name="capex_increase_year" localSheetId="13">[38]Delay!#REF!</definedName>
    <definedName name="capex_increase_year">[38]Delay!#REF!</definedName>
    <definedName name="capex_iverhead_q2" localSheetId="26">#REF!</definedName>
    <definedName name="capex_iverhead_q2" localSheetId="2">#REF!</definedName>
    <definedName name="capex_iverhead_q2" localSheetId="1">#REF!</definedName>
    <definedName name="capex_iverhead_q2" localSheetId="4">#REF!</definedName>
    <definedName name="capex_iverhead_q2" localSheetId="5">#REF!</definedName>
    <definedName name="capex_iverhead_q2" localSheetId="17">#REF!</definedName>
    <definedName name="capex_iverhead_q2" localSheetId="13">#REF!</definedName>
    <definedName name="capex_iverhead_q2" localSheetId="14">#REF!</definedName>
    <definedName name="capex_iverhead_q2" localSheetId="11">#REF!</definedName>
    <definedName name="capex_iverhead_q2">#REF!</definedName>
    <definedName name="capex_nagfra" localSheetId="26">#REF!</definedName>
    <definedName name="capex_nagfra" localSheetId="2">#REF!</definedName>
    <definedName name="capex_nagfra" localSheetId="17">#REF!</definedName>
    <definedName name="capex_nagfra" localSheetId="13">#REF!</definedName>
    <definedName name="capex_nagfra" localSheetId="11">#REF!</definedName>
    <definedName name="capex_nagfra">#REF!</definedName>
    <definedName name="capex_nagfra_Final_gas" localSheetId="26">#REF!</definedName>
    <definedName name="capex_nagfra_Final_gas" localSheetId="2">#REF!</definedName>
    <definedName name="capex_nagfra_Final_gas" localSheetId="17">#REF!</definedName>
    <definedName name="capex_nagfra_Final_gas" localSheetId="13">#REF!</definedName>
    <definedName name="capex_nagfra_Final_gas" localSheetId="11">#REF!</definedName>
    <definedName name="capex_nagfra_Final_gas">#REF!</definedName>
    <definedName name="capex_nagfra_Final_gas_AG" localSheetId="26">#REF!</definedName>
    <definedName name="capex_nagfra_Final_gas_AG" localSheetId="2">#REF!</definedName>
    <definedName name="capex_nagfra_Final_gas_AG" localSheetId="17">#REF!</definedName>
    <definedName name="capex_nagfra_Final_gas_AG" localSheetId="13">#REF!</definedName>
    <definedName name="capex_nagfra_Final_gas_AG">#REF!</definedName>
    <definedName name="capex_nagfra_Final_gas_NAG" localSheetId="26">#REF!</definedName>
    <definedName name="capex_nagfra_Final_gas_NAG" localSheetId="2">#REF!</definedName>
    <definedName name="capex_nagfra_Final_gas_NAG" localSheetId="17">#REF!</definedName>
    <definedName name="capex_nagfra_Final_gas_NAG" localSheetId="13">#REF!</definedName>
    <definedName name="capex_nagfra_Final_gas_NAG">#REF!</definedName>
    <definedName name="capex_nagfra_final_oil" localSheetId="26">#REF!</definedName>
    <definedName name="capex_nagfra_final_oil" localSheetId="2">#REF!</definedName>
    <definedName name="capex_nagfra_final_oil" localSheetId="17">#REF!</definedName>
    <definedName name="capex_nagfra_final_oil" localSheetId="13">#REF!</definedName>
    <definedName name="capex_nagfra_final_oil">#REF!</definedName>
    <definedName name="capex_NFA_final_gas" localSheetId="26">#REF!</definedName>
    <definedName name="capex_NFA_final_gas" localSheetId="2">#REF!</definedName>
    <definedName name="capex_NFA_final_gas" localSheetId="17">#REF!</definedName>
    <definedName name="capex_NFA_final_gas" localSheetId="13">#REF!</definedName>
    <definedName name="capex_NFA_final_gas">#REF!</definedName>
    <definedName name="capex_NFA_final_gas_AG" localSheetId="26">#REF!</definedName>
    <definedName name="capex_NFA_final_gas_AG" localSheetId="2">#REF!</definedName>
    <definedName name="capex_NFA_final_gas_AG" localSheetId="17">#REF!</definedName>
    <definedName name="capex_NFA_final_gas_AG" localSheetId="13">#REF!</definedName>
    <definedName name="capex_NFA_final_gas_AG">#REF!</definedName>
    <definedName name="capex_NFA_final_gas_NAG" localSheetId="26">#REF!</definedName>
    <definedName name="capex_NFA_final_gas_NAG" localSheetId="2">#REF!</definedName>
    <definedName name="capex_NFA_final_gas_NAG" localSheetId="17">#REF!</definedName>
    <definedName name="capex_NFA_final_gas_NAG" localSheetId="13">#REF!</definedName>
    <definedName name="capex_NFA_final_gas_NAG">#REF!</definedName>
    <definedName name="capex_NFA_final_oil" localSheetId="26">#REF!</definedName>
    <definedName name="capex_NFA_final_oil" localSheetId="2">#REF!</definedName>
    <definedName name="capex_NFA_final_oil" localSheetId="17">#REF!</definedName>
    <definedName name="capex_NFA_final_oil" localSheetId="13">#REF!</definedName>
    <definedName name="capex_NFA_final_oil">#REF!</definedName>
    <definedName name="capex_NFA_nag" localSheetId="26">#REF!</definedName>
    <definedName name="capex_NFA_nag" localSheetId="2">#REF!</definedName>
    <definedName name="capex_NFA_nag" localSheetId="17">#REF!</definedName>
    <definedName name="capex_NFA_nag" localSheetId="13">#REF!</definedName>
    <definedName name="capex_NFA_nag">#REF!</definedName>
    <definedName name="capex_nnagfra_nag" localSheetId="26">#REF!</definedName>
    <definedName name="capex_nnagfra_nag" localSheetId="2">#REF!</definedName>
    <definedName name="capex_nnagfra_nag" localSheetId="17">#REF!</definedName>
    <definedName name="capex_nnagfra_nag" localSheetId="13">#REF!</definedName>
    <definedName name="capex_nnagfra_nag">#REF!</definedName>
    <definedName name="capex_original" localSheetId="26">#REF!</definedName>
    <definedName name="capex_original" localSheetId="2">#REF!</definedName>
    <definedName name="capex_original" localSheetId="17">#REF!</definedName>
    <definedName name="capex_original" localSheetId="13">#REF!</definedName>
    <definedName name="capex_original">#REF!</definedName>
    <definedName name="capex_Other_Final_gas" localSheetId="26">#REF!</definedName>
    <definedName name="capex_Other_Final_gas" localSheetId="2">#REF!</definedName>
    <definedName name="capex_Other_Final_gas" localSheetId="17">#REF!</definedName>
    <definedName name="capex_Other_Final_gas" localSheetId="13">#REF!</definedName>
    <definedName name="capex_Other_Final_gas">#REF!</definedName>
    <definedName name="capex_Other_Final_gas_AG" localSheetId="26">#REF!</definedName>
    <definedName name="capex_Other_Final_gas_AG" localSheetId="2">#REF!</definedName>
    <definedName name="capex_Other_Final_gas_AG" localSheetId="17">#REF!</definedName>
    <definedName name="capex_Other_Final_gas_AG" localSheetId="13">#REF!</definedName>
    <definedName name="capex_Other_Final_gas_AG">#REF!</definedName>
    <definedName name="capex_Other_Final_gas_NAG" localSheetId="26">#REF!</definedName>
    <definedName name="capex_Other_Final_gas_NAG" localSheetId="2">#REF!</definedName>
    <definedName name="capex_Other_Final_gas_NAG" localSheetId="17">#REF!</definedName>
    <definedName name="capex_Other_Final_gas_NAG" localSheetId="13">#REF!</definedName>
    <definedName name="capex_Other_Final_gas_NAG">#REF!</definedName>
    <definedName name="capex_Other_final_oil" localSheetId="26">#REF!</definedName>
    <definedName name="capex_Other_final_oil" localSheetId="2">#REF!</definedName>
    <definedName name="capex_Other_final_oil" localSheetId="17">#REF!</definedName>
    <definedName name="capex_Other_final_oil" localSheetId="13">#REF!</definedName>
    <definedName name="capex_Other_final_oil">#REF!</definedName>
    <definedName name="capex_Other_nag" localSheetId="26">#REF!</definedName>
    <definedName name="capex_Other_nag" localSheetId="2">#REF!</definedName>
    <definedName name="capex_Other_nag" localSheetId="17">#REF!</definedName>
    <definedName name="capex_Other_nag" localSheetId="13">#REF!</definedName>
    <definedName name="capex_Other_nag">#REF!</definedName>
    <definedName name="capex_total_Other_final" localSheetId="26">#REF!</definedName>
    <definedName name="capex_total_Other_final" localSheetId="2">#REF!</definedName>
    <definedName name="capex_total_Other_final" localSheetId="17">#REF!</definedName>
    <definedName name="capex_total_Other_final" localSheetId="13">#REF!</definedName>
    <definedName name="capex_total_Other_final">#REF!</definedName>
    <definedName name="Carryover">[43]Lookup!$T$2:$U$14</definedName>
    <definedName name="Case_Scenario" localSheetId="26">#REF!</definedName>
    <definedName name="Case_Scenario" localSheetId="2">#REF!</definedName>
    <definedName name="Case_Scenario" localSheetId="1">#REF!</definedName>
    <definedName name="Case_Scenario" localSheetId="4">#REF!</definedName>
    <definedName name="Case_Scenario" localSheetId="5">#REF!</definedName>
    <definedName name="Case_Scenario" localSheetId="17">#REF!</definedName>
    <definedName name="Case_Scenario" localSheetId="13">#REF!</definedName>
    <definedName name="Case_Scenario" localSheetId="14">#REF!</definedName>
    <definedName name="Case_Scenario" localSheetId="11">#REF!</definedName>
    <definedName name="Case_Scenario">#REF!</definedName>
    <definedName name="CaseODBCSource" localSheetId="26">#REF!</definedName>
    <definedName name="CaseODBCSource" localSheetId="2">#REF!</definedName>
    <definedName name="CaseODBCSource" localSheetId="17">#REF!</definedName>
    <definedName name="CaseODBCSource" localSheetId="13">#REF!</definedName>
    <definedName name="CaseODBCSource" localSheetId="11">#REF!</definedName>
    <definedName name="CaseODBCSource">#REF!</definedName>
    <definedName name="Category" localSheetId="26">#REF!</definedName>
    <definedName name="Category" localSheetId="2">#REF!</definedName>
    <definedName name="Category" localSheetId="1">#REF!</definedName>
    <definedName name="Category" localSheetId="12">#REF!</definedName>
    <definedName name="Category" localSheetId="17">#REF!</definedName>
    <definedName name="Category" localSheetId="13">#REF!</definedName>
    <definedName name="Category" localSheetId="15">#REF!</definedName>
    <definedName name="Category" localSheetId="11">#REF!</definedName>
    <definedName name="Category">#REF!</definedName>
    <definedName name="CategoryReported" localSheetId="26">#REF!</definedName>
    <definedName name="CategoryReported" localSheetId="2">#REF!</definedName>
    <definedName name="CategoryReported" localSheetId="17">#REF!</definedName>
    <definedName name="CategoryReported" localSheetId="13">#REF!</definedName>
    <definedName name="CategoryReported">#REF!</definedName>
    <definedName name="CategoryReported1" localSheetId="26">#REF!</definedName>
    <definedName name="CategoryReported1" localSheetId="2">#REF!</definedName>
    <definedName name="CategoryReported1" localSheetId="17">#REF!</definedName>
    <definedName name="CategoryReported1" localSheetId="13">#REF!</definedName>
    <definedName name="CategoryReported1">#REF!</definedName>
    <definedName name="CBNCOMM">[34]PPT98!$F$149:$J$180</definedName>
    <definedName name="CC_G">[54]forinput!$D$87:$AD$87</definedName>
    <definedName name="CC_HP_C4" localSheetId="26">[39]GHV!#REF!</definedName>
    <definedName name="CC_HP_C4" localSheetId="2">[39]GHV!#REF!</definedName>
    <definedName name="CC_HP_C4" localSheetId="1">[39]GHV!#REF!</definedName>
    <definedName name="CC_HP_C4" localSheetId="4">[39]GHV!#REF!</definedName>
    <definedName name="CC_HP_C4" localSheetId="5">[39]GHV!#REF!</definedName>
    <definedName name="CC_HP_C4" localSheetId="17">[39]GHV!#REF!</definedName>
    <definedName name="CC_HP_C4" localSheetId="13">[39]GHV!#REF!</definedName>
    <definedName name="CC_HP_C4" localSheetId="14">[39]GHV!#REF!</definedName>
    <definedName name="CC_HP_C4" localSheetId="11">[39]GHV!#REF!</definedName>
    <definedName name="CC_HP_C4">[39]GHV!#REF!</definedName>
    <definedName name="CC_LP_C3" localSheetId="26">[39]GHV!#REF!</definedName>
    <definedName name="CC_LP_C3" localSheetId="2">[39]GHV!#REF!</definedName>
    <definedName name="CC_LP_C3" localSheetId="17">[39]GHV!#REF!</definedName>
    <definedName name="CC_LP_C3" localSheetId="13">[39]GHV!#REF!</definedName>
    <definedName name="CC_LP_C3" localSheetId="14">[39]GHV!#REF!</definedName>
    <definedName name="CC_LP_C3" localSheetId="11">[39]GHV!#REF!</definedName>
    <definedName name="CC_LP_C3">[39]GHV!#REF!</definedName>
    <definedName name="CC_LP_C4" localSheetId="26">[39]GHV!#REF!</definedName>
    <definedName name="CC_LP_C4" localSheetId="2">[39]GHV!#REF!</definedName>
    <definedName name="CC_LP_C4" localSheetId="17">[39]GHV!#REF!</definedName>
    <definedName name="CC_LP_C4" localSheetId="13">[39]GHV!#REF!</definedName>
    <definedName name="CC_LP_C4" localSheetId="11">[39]GHV!#REF!</definedName>
    <definedName name="CC_LP_C4">[39]GHV!#REF!</definedName>
    <definedName name="CCdata" localSheetId="26">[20]CCdata!$G$6:$H$107</definedName>
    <definedName name="CCdata">[21]CCdata!$G$6:$H$107</definedName>
    <definedName name="CCDATA_Amt" localSheetId="26">[20]CCdata!$H$7:$H$108</definedName>
    <definedName name="CCDATA_Amt">[21]CCdata!$H$7:$H$108</definedName>
    <definedName name="CCDATA_Key" localSheetId="26">[20]CCdata!$G$7:$G$108</definedName>
    <definedName name="CCDATA_Key">[21]CCdata!$G$7:$G$108</definedName>
    <definedName name="CCN" localSheetId="26">#REF!</definedName>
    <definedName name="CCN" localSheetId="2">#REF!</definedName>
    <definedName name="CCN" localSheetId="1">#REF!</definedName>
    <definedName name="CCN" localSheetId="12">#REF!</definedName>
    <definedName name="CCN">[57]Group!$A$2:$A$39</definedName>
    <definedName name="CCNS">[14]Company!$B$2:$B$39</definedName>
    <definedName name="cellIsStratified" localSheetId="26">#REF!</definedName>
    <definedName name="cellIsStratified" localSheetId="2">#REF!</definedName>
    <definedName name="cellIsStratified" localSheetId="17">#REF!</definedName>
    <definedName name="cellIsStratified" localSheetId="13">#REF!</definedName>
    <definedName name="cellIsStratified" localSheetId="14">#REF!</definedName>
    <definedName name="cellIsStratified" localSheetId="15">#REF!</definedName>
    <definedName name="cellIsStratified" localSheetId="11">#REF!</definedName>
    <definedName name="cellIsStratified">#REF!</definedName>
    <definedName name="cellProjectedMisstatementWarning" localSheetId="26">#REF!</definedName>
    <definedName name="cellProjectedMisstatementWarning" localSheetId="2">#REF!</definedName>
    <definedName name="cellProjectedMisstatementWarning" localSheetId="17">#REF!</definedName>
    <definedName name="cellProjectedMisstatementWarning" localSheetId="13">#REF!</definedName>
    <definedName name="cellProjectedMisstatementWarning" localSheetId="15">#REF!</definedName>
    <definedName name="cellProjectedMisstatementWarning" localSheetId="11">#REF!</definedName>
    <definedName name="cellProjectedMisstatementWarning">#REF!</definedName>
    <definedName name="cellSampleSize" localSheetId="26">#REF!</definedName>
    <definedName name="cellSampleSize" localSheetId="2">#REF!</definedName>
    <definedName name="cellSampleSize" localSheetId="17">#REF!</definedName>
    <definedName name="cellSampleSize" localSheetId="13">#REF!</definedName>
    <definedName name="cellSampleSize" localSheetId="15">#REF!</definedName>
    <definedName name="cellSampleSize" localSheetId="11">#REF!</definedName>
    <definedName name="cellSampleSize">#REF!</definedName>
    <definedName name="cellSampleSizeWarning" localSheetId="26">#REF!</definedName>
    <definedName name="cellSampleSizeWarning" localSheetId="2">#REF!</definedName>
    <definedName name="cellSampleSizeWarning" localSheetId="17">#REF!</definedName>
    <definedName name="cellSampleSizeWarning" localSheetId="13">#REF!</definedName>
    <definedName name="cellSampleSizeWarning" localSheetId="15">#REF!</definedName>
    <definedName name="cellSampleSizeWarning">#REF!</definedName>
    <definedName name="cellSSF" localSheetId="26">#REF!</definedName>
    <definedName name="cellSSF" localSheetId="2">#REF!</definedName>
    <definedName name="cellSSF" localSheetId="17">#REF!</definedName>
    <definedName name="cellSSF" localSheetId="13">#REF!</definedName>
    <definedName name="cellSSF" localSheetId="15">#REF!</definedName>
    <definedName name="cellSSF">#REF!</definedName>
    <definedName name="ch" localSheetId="26">#REF!</definedName>
    <definedName name="ch" localSheetId="2">#REF!</definedName>
    <definedName name="ch" localSheetId="17">#REF!</definedName>
    <definedName name="ch" localSheetId="13">#REF!</definedName>
    <definedName name="ch">#REF!</definedName>
    <definedName name="CHANGE" localSheetId="26">[58]DTU!#REF!</definedName>
    <definedName name="CHANGE" localSheetId="2">[58]DTU!#REF!</definedName>
    <definedName name="CHANGE" localSheetId="17">[58]DTU!#REF!</definedName>
    <definedName name="CHANGE" localSheetId="13">[58]DTU!#REF!</definedName>
    <definedName name="CHANGE" localSheetId="23">[58]DTU!#REF!</definedName>
    <definedName name="CHANGE" localSheetId="15">[58]DTU!#REF!</definedName>
    <definedName name="CHANGE">[58]DTU!#REF!</definedName>
    <definedName name="Charles_Ochonogor" localSheetId="26">[35]Menu!#REF!</definedName>
    <definedName name="Charles_Ochonogor" localSheetId="2">[36]Menu!#REF!</definedName>
    <definedName name="Charles_Ochonogor" localSheetId="17">[36]Menu!#REF!</definedName>
    <definedName name="Charles_Ochonogor" localSheetId="13">[36]Menu!#REF!</definedName>
    <definedName name="Charles_Ochonogor">[36]Menu!#REF!</definedName>
    <definedName name="check08" localSheetId="26">#REF!</definedName>
    <definedName name="check08" localSheetId="2">#REF!</definedName>
    <definedName name="check08" localSheetId="1">#REF!</definedName>
    <definedName name="check08" localSheetId="4">#REF!</definedName>
    <definedName name="check08" localSheetId="5">#REF!</definedName>
    <definedName name="check08" localSheetId="17">#REF!</definedName>
    <definedName name="check08" localSheetId="13">#REF!</definedName>
    <definedName name="check08" localSheetId="14">#REF!</definedName>
    <definedName name="check08" localSheetId="11">#REF!</definedName>
    <definedName name="check08">#REF!</definedName>
    <definedName name="check09" localSheetId="26">#REF!</definedName>
    <definedName name="check09" localSheetId="2">#REF!</definedName>
    <definedName name="check09" localSheetId="17">#REF!</definedName>
    <definedName name="check09" localSheetId="13">#REF!</definedName>
    <definedName name="check09" localSheetId="11">#REF!</definedName>
    <definedName name="check09">#REF!</definedName>
    <definedName name="chi" localSheetId="26">#REF!</definedName>
    <definedName name="chi" localSheetId="2">#REF!</definedName>
    <definedName name="chi" localSheetId="17">#REF!</definedName>
    <definedName name="chi" localSheetId="13">#REF!</definedName>
    <definedName name="chi" localSheetId="11">#REF!</definedName>
    <definedName name="chi">#REF!</definedName>
    <definedName name="chij" localSheetId="26">#REF!</definedName>
    <definedName name="chij" localSheetId="2">#REF!</definedName>
    <definedName name="chij" localSheetId="17">#REF!</definedName>
    <definedName name="chij" localSheetId="13">#REF!</definedName>
    <definedName name="chij">#REF!</definedName>
    <definedName name="chijikes" localSheetId="26">#REF!</definedName>
    <definedName name="chijikes" localSheetId="2">#REF!</definedName>
    <definedName name="chijikes" localSheetId="17">#REF!</definedName>
    <definedName name="chijikes" localSheetId="13">#REF!</definedName>
    <definedName name="chijikes">#REF!</definedName>
    <definedName name="chijikes1" localSheetId="26">#REF!</definedName>
    <definedName name="chijikes1" localSheetId="2">#REF!</definedName>
    <definedName name="chijikes1" localSheetId="17">#REF!</definedName>
    <definedName name="chijikes1" localSheetId="13">#REF!</definedName>
    <definedName name="chijikes1">#REF!</definedName>
    <definedName name="CI" localSheetId="26">#REF!</definedName>
    <definedName name="CI" localSheetId="2">#REF!</definedName>
    <definedName name="CI" localSheetId="17">#REF!</definedName>
    <definedName name="CI" localSheetId="13">#REF!</definedName>
    <definedName name="CI">#REF!</definedName>
    <definedName name="CIAD_2004" localSheetId="26">#REF!</definedName>
    <definedName name="CIAD_2004" localSheetId="2">#REF!</definedName>
    <definedName name="CIAD_2004" localSheetId="17">#REF!</definedName>
    <definedName name="CIAD_2004" localSheetId="13">#REF!</definedName>
    <definedName name="CIAD_2004" localSheetId="15">#REF!</definedName>
    <definedName name="CIAD_2004">#REF!</definedName>
    <definedName name="CIAD_2005" localSheetId="26">#REF!</definedName>
    <definedName name="CIAD_2005" localSheetId="2">#REF!</definedName>
    <definedName name="CIAD_2005" localSheetId="17">#REF!</definedName>
    <definedName name="CIAD_2005" localSheetId="13">#REF!</definedName>
    <definedName name="CIAD_2005" localSheetId="15">#REF!</definedName>
    <definedName name="CIAD_2005">#REF!</definedName>
    <definedName name="CIAD_2006" localSheetId="26">#REF!</definedName>
    <definedName name="CIAD_2006" localSheetId="2">#REF!</definedName>
    <definedName name="CIAD_2006" localSheetId="17">#REF!</definedName>
    <definedName name="CIAD_2006" localSheetId="13">#REF!</definedName>
    <definedName name="CIAD_2006" localSheetId="15">#REF!</definedName>
    <definedName name="CIAD_2006">#REF!</definedName>
    <definedName name="CIAD_2007" localSheetId="26">#REF!</definedName>
    <definedName name="CIAD_2007" localSheetId="2">#REF!</definedName>
    <definedName name="CIAD_2007" localSheetId="17">#REF!</definedName>
    <definedName name="CIAD_2007" localSheetId="13">#REF!</definedName>
    <definedName name="CIAD_2007" localSheetId="15">#REF!</definedName>
    <definedName name="CIAD_2007">#REF!</definedName>
    <definedName name="CIAD_2008" localSheetId="26">#REF!</definedName>
    <definedName name="CIAD_2008" localSheetId="2">#REF!</definedName>
    <definedName name="CIAD_2008" localSheetId="17">#REF!</definedName>
    <definedName name="CIAD_2008" localSheetId="13">#REF!</definedName>
    <definedName name="CIAD_2008" localSheetId="15">#REF!</definedName>
    <definedName name="CIAD_2008">#REF!</definedName>
    <definedName name="CIASPH_2004" localSheetId="26">#REF!</definedName>
    <definedName name="CIASPH_2004" localSheetId="2">#REF!</definedName>
    <definedName name="CIASPH_2004" localSheetId="17">#REF!</definedName>
    <definedName name="CIASPH_2004" localSheetId="13">#REF!</definedName>
    <definedName name="CIASPH_2004" localSheetId="15">#REF!</definedName>
    <definedName name="CIASPH_2004">#REF!</definedName>
    <definedName name="CIASPH_2005" localSheetId="26">#REF!</definedName>
    <definedName name="CIASPH_2005" localSheetId="2">#REF!</definedName>
    <definedName name="CIASPH_2005" localSheetId="17">#REF!</definedName>
    <definedName name="CIASPH_2005" localSheetId="13">#REF!</definedName>
    <definedName name="CIASPH_2005" localSheetId="15">#REF!</definedName>
    <definedName name="CIASPH_2005">#REF!</definedName>
    <definedName name="CIASPH_2006" localSheetId="26">#REF!</definedName>
    <definedName name="CIASPH_2006" localSheetId="2">#REF!</definedName>
    <definedName name="CIASPH_2006" localSheetId="17">#REF!</definedName>
    <definedName name="CIASPH_2006" localSheetId="13">#REF!</definedName>
    <definedName name="CIASPH_2006" localSheetId="15">#REF!</definedName>
    <definedName name="CIASPH_2006">#REF!</definedName>
    <definedName name="CIASPH_2007" localSheetId="26">#REF!</definedName>
    <definedName name="CIASPH_2007" localSheetId="2">#REF!</definedName>
    <definedName name="CIASPH_2007" localSheetId="17">#REF!</definedName>
    <definedName name="CIASPH_2007" localSheetId="13">#REF!</definedName>
    <definedName name="CIASPH_2007" localSheetId="15">#REF!</definedName>
    <definedName name="CIASPH_2007">#REF!</definedName>
    <definedName name="CIASPH_2008" localSheetId="26">#REF!</definedName>
    <definedName name="CIASPH_2008" localSheetId="2">#REF!</definedName>
    <definedName name="CIASPH_2008" localSheetId="17">#REF!</definedName>
    <definedName name="CIASPH_2008" localSheetId="13">#REF!</definedName>
    <definedName name="CIASPH_2008" localSheetId="15">#REF!</definedName>
    <definedName name="CIASPH_2008">#REF!</definedName>
    <definedName name="CIBM_2004" localSheetId="26">#REF!</definedName>
    <definedName name="CIBM_2004" localSheetId="2">#REF!</definedName>
    <definedName name="CIBM_2004" localSheetId="17">#REF!</definedName>
    <definedName name="CIBM_2004" localSheetId="13">#REF!</definedName>
    <definedName name="CIBM_2004" localSheetId="15">#REF!</definedName>
    <definedName name="CIBM_2004">#REF!</definedName>
    <definedName name="CIBM_2005" localSheetId="26">#REF!</definedName>
    <definedName name="CIBM_2005" localSheetId="2">#REF!</definedName>
    <definedName name="CIBM_2005" localSheetId="17">#REF!</definedName>
    <definedName name="CIBM_2005" localSheetId="13">#REF!</definedName>
    <definedName name="CIBM_2005" localSheetId="15">#REF!</definedName>
    <definedName name="CIBM_2005">#REF!</definedName>
    <definedName name="CIBM_2006" localSheetId="26">#REF!</definedName>
    <definedName name="CIBM_2006" localSheetId="2">#REF!</definedName>
    <definedName name="CIBM_2006" localSheetId="17">#REF!</definedName>
    <definedName name="CIBM_2006" localSheetId="13">#REF!</definedName>
    <definedName name="CIBM_2006" localSheetId="15">#REF!</definedName>
    <definedName name="CIBM_2006">#REF!</definedName>
    <definedName name="CIBM_2007" localSheetId="26">#REF!</definedName>
    <definedName name="CIBM_2007" localSheetId="2">#REF!</definedName>
    <definedName name="CIBM_2007" localSheetId="17">#REF!</definedName>
    <definedName name="CIBM_2007" localSheetId="13">#REF!</definedName>
    <definedName name="CIBM_2007" localSheetId="15">#REF!</definedName>
    <definedName name="CIBM_2007">#REF!</definedName>
    <definedName name="CIBM_2008" localSheetId="26">#REF!</definedName>
    <definedName name="CIBM_2008" localSheetId="2">#REF!</definedName>
    <definedName name="CIBM_2008" localSheetId="17">#REF!</definedName>
    <definedName name="CIBM_2008" localSheetId="13">#REF!</definedName>
    <definedName name="CIBM_2008" localSheetId="15">#REF!</definedName>
    <definedName name="CIBM_2008">#REF!</definedName>
    <definedName name="CIDEL_2004" localSheetId="26">#REF!</definedName>
    <definedName name="CIDEL_2004" localSheetId="2">#REF!</definedName>
    <definedName name="CIDEL_2004" localSheetId="17">#REF!</definedName>
    <definedName name="CIDEL_2004" localSheetId="13">#REF!</definedName>
    <definedName name="CIDEL_2004" localSheetId="15">#REF!</definedName>
    <definedName name="CIDEL_2004">#REF!</definedName>
    <definedName name="CIDEL_2005" localSheetId="26">#REF!</definedName>
    <definedName name="CIDEL_2005" localSheetId="2">#REF!</definedName>
    <definedName name="CIDEL_2005" localSheetId="17">#REF!</definedName>
    <definedName name="CIDEL_2005" localSheetId="13">#REF!</definedName>
    <definedName name="CIDEL_2005" localSheetId="15">#REF!</definedName>
    <definedName name="CIDEL_2005">#REF!</definedName>
    <definedName name="CIDEL_2006" localSheetId="26">#REF!</definedName>
    <definedName name="CIDEL_2006" localSheetId="2">#REF!</definedName>
    <definedName name="CIDEL_2006" localSheetId="17">#REF!</definedName>
    <definedName name="CIDEL_2006" localSheetId="13">#REF!</definedName>
    <definedName name="CIDEL_2006" localSheetId="15">#REF!</definedName>
    <definedName name="CIDEL_2006">#REF!</definedName>
    <definedName name="CIDEL_2007" localSheetId="26">#REF!</definedName>
    <definedName name="CIDEL_2007" localSheetId="2">#REF!</definedName>
    <definedName name="CIDEL_2007" localSheetId="17">#REF!</definedName>
    <definedName name="CIDEL_2007" localSheetId="13">#REF!</definedName>
    <definedName name="CIDEL_2007" localSheetId="15">#REF!</definedName>
    <definedName name="CIDEL_2007">#REF!</definedName>
    <definedName name="CIDEL_2008" localSheetId="26">#REF!</definedName>
    <definedName name="CIDEL_2008" localSheetId="2">#REF!</definedName>
    <definedName name="CIDEL_2008" localSheetId="17">#REF!</definedName>
    <definedName name="CIDEL_2008" localSheetId="13">#REF!</definedName>
    <definedName name="CIDEL_2008" localSheetId="15">#REF!</definedName>
    <definedName name="CIDEL_2008">#REF!</definedName>
    <definedName name="CIED_2004" localSheetId="26">#REF!</definedName>
    <definedName name="CIED_2004" localSheetId="2">#REF!</definedName>
    <definedName name="CIED_2004" localSheetId="17">#REF!</definedName>
    <definedName name="CIED_2004" localSheetId="13">#REF!</definedName>
    <definedName name="CIED_2004" localSheetId="15">#REF!</definedName>
    <definedName name="CIED_2004">#REF!</definedName>
    <definedName name="CIED_2005" localSheetId="26">#REF!</definedName>
    <definedName name="CIED_2005" localSheetId="2">#REF!</definedName>
    <definedName name="CIED_2005" localSheetId="17">#REF!</definedName>
    <definedName name="CIED_2005" localSheetId="13">#REF!</definedName>
    <definedName name="CIED_2005" localSheetId="15">#REF!</definedName>
    <definedName name="CIED_2005">#REF!</definedName>
    <definedName name="CIED_2006" localSheetId="26">#REF!</definedName>
    <definedName name="CIED_2006" localSheetId="2">#REF!</definedName>
    <definedName name="CIED_2006" localSheetId="17">#REF!</definedName>
    <definedName name="CIED_2006" localSheetId="13">#REF!</definedName>
    <definedName name="CIED_2006" localSheetId="15">#REF!</definedName>
    <definedName name="CIED_2006">#REF!</definedName>
    <definedName name="CIED_2007" localSheetId="26">#REF!</definedName>
    <definedName name="CIED_2007" localSheetId="2">#REF!</definedName>
    <definedName name="CIED_2007" localSheetId="17">#REF!</definedName>
    <definedName name="CIED_2007" localSheetId="13">#REF!</definedName>
    <definedName name="CIED_2007" localSheetId="15">#REF!</definedName>
    <definedName name="CIED_2007">#REF!</definedName>
    <definedName name="CIED_2008" localSheetId="26">#REF!</definedName>
    <definedName name="CIED_2008" localSheetId="2">#REF!</definedName>
    <definedName name="CIED_2008" localSheetId="17">#REF!</definedName>
    <definedName name="CIED_2008" localSheetId="13">#REF!</definedName>
    <definedName name="CIED_2008" localSheetId="15">#REF!</definedName>
    <definedName name="CIED_2008">#REF!</definedName>
    <definedName name="CIMAR_2004" localSheetId="26">#REF!</definedName>
    <definedName name="CIMAR_2004" localSheetId="2">#REF!</definedName>
    <definedName name="CIMAR_2004" localSheetId="17">#REF!</definedName>
    <definedName name="CIMAR_2004" localSheetId="13">#REF!</definedName>
    <definedName name="CIMAR_2004" localSheetId="15">#REF!</definedName>
    <definedName name="CIMAR_2004">#REF!</definedName>
    <definedName name="CIMAR_2005" localSheetId="26">#REF!</definedName>
    <definedName name="CIMAR_2005" localSheetId="2">#REF!</definedName>
    <definedName name="CIMAR_2005" localSheetId="17">#REF!</definedName>
    <definedName name="CIMAR_2005" localSheetId="13">#REF!</definedName>
    <definedName name="CIMAR_2005" localSheetId="15">#REF!</definedName>
    <definedName name="CIMAR_2005">#REF!</definedName>
    <definedName name="CIMAR_2006" localSheetId="26">#REF!</definedName>
    <definedName name="CIMAR_2006" localSheetId="2">#REF!</definedName>
    <definedName name="CIMAR_2006" localSheetId="17">#REF!</definedName>
    <definedName name="CIMAR_2006" localSheetId="13">#REF!</definedName>
    <definedName name="CIMAR_2006" localSheetId="15">#REF!</definedName>
    <definedName name="CIMAR_2006">#REF!</definedName>
    <definedName name="CIMAR_2007" localSheetId="26">#REF!</definedName>
    <definedName name="CIMAR_2007" localSheetId="2">#REF!</definedName>
    <definedName name="CIMAR_2007" localSheetId="17">#REF!</definedName>
    <definedName name="CIMAR_2007" localSheetId="13">#REF!</definedName>
    <definedName name="CIMAR_2007" localSheetId="15">#REF!</definedName>
    <definedName name="CIMAR_2007">#REF!</definedName>
    <definedName name="CIMAR_2008" localSheetId="26">#REF!</definedName>
    <definedName name="CIMAR_2008" localSheetId="2">#REF!</definedName>
    <definedName name="CIMAR_2008" localSheetId="17">#REF!</definedName>
    <definedName name="CIMAR_2008" localSheetId="13">#REF!</definedName>
    <definedName name="CIMAR_2008" localSheetId="15">#REF!</definedName>
    <definedName name="CIMAR_2008">#REF!</definedName>
    <definedName name="CINOCOT_2004" localSheetId="26">#REF!</definedName>
    <definedName name="CINOCOT_2004" localSheetId="2">#REF!</definedName>
    <definedName name="CINOCOT_2004" localSheetId="17">#REF!</definedName>
    <definedName name="CINOCOT_2004" localSheetId="13">#REF!</definedName>
    <definedName name="CINOCOT_2004" localSheetId="15">#REF!</definedName>
    <definedName name="CINOCOT_2004">#REF!</definedName>
    <definedName name="CINOCOT_2005" localSheetId="26">#REF!</definedName>
    <definedName name="CINOCOT_2005" localSheetId="2">#REF!</definedName>
    <definedName name="CINOCOT_2005" localSheetId="17">#REF!</definedName>
    <definedName name="CINOCOT_2005" localSheetId="13">#REF!</definedName>
    <definedName name="CINOCOT_2005" localSheetId="15">#REF!</definedName>
    <definedName name="CINOCOT_2005">#REF!</definedName>
    <definedName name="CINOCOT_2006" localSheetId="26">#REF!</definedName>
    <definedName name="CINOCOT_2006" localSheetId="2">#REF!</definedName>
    <definedName name="CINOCOT_2006" localSheetId="17">#REF!</definedName>
    <definedName name="CINOCOT_2006" localSheetId="13">#REF!</definedName>
    <definedName name="CINOCOT_2006" localSheetId="15">#REF!</definedName>
    <definedName name="CINOCOT_2006">#REF!</definedName>
    <definedName name="CINOCOT_2007" localSheetId="26">#REF!</definedName>
    <definedName name="CINOCOT_2007" localSheetId="2">#REF!</definedName>
    <definedName name="CINOCOT_2007" localSheetId="17">#REF!</definedName>
    <definedName name="CINOCOT_2007" localSheetId="13">#REF!</definedName>
    <definedName name="CINOCOT_2007" localSheetId="15">#REF!</definedName>
    <definedName name="CINOCOT_2007">#REF!</definedName>
    <definedName name="CINOCOT_2008" localSheetId="26">#REF!</definedName>
    <definedName name="CINOCOT_2008" localSheetId="2">#REF!</definedName>
    <definedName name="CINOCOT_2008" localSheetId="17">#REF!</definedName>
    <definedName name="CINOCOT_2008" localSheetId="13">#REF!</definedName>
    <definedName name="CINOCOT_2008" localSheetId="15">#REF!</definedName>
    <definedName name="CINOCOT_2008">#REF!</definedName>
    <definedName name="CISELF_2004" localSheetId="26">#REF!</definedName>
    <definedName name="CISELF_2004" localSheetId="2">#REF!</definedName>
    <definedName name="CISELF_2004" localSheetId="17">#REF!</definedName>
    <definedName name="CISELF_2004" localSheetId="13">#REF!</definedName>
    <definedName name="CISELF_2004" localSheetId="15">#REF!</definedName>
    <definedName name="CISELF_2004">#REF!</definedName>
    <definedName name="CISELF_2005" localSheetId="26">#REF!</definedName>
    <definedName name="CISELF_2005" localSheetId="2">#REF!</definedName>
    <definedName name="CISELF_2005" localSheetId="17">#REF!</definedName>
    <definedName name="CISELF_2005" localSheetId="13">#REF!</definedName>
    <definedName name="CISELF_2005" localSheetId="15">#REF!</definedName>
    <definedName name="CISELF_2005">#REF!</definedName>
    <definedName name="CISELF_2006" localSheetId="26">#REF!</definedName>
    <definedName name="CISELF_2006" localSheetId="2">#REF!</definedName>
    <definedName name="CISELF_2006" localSheetId="17">#REF!</definedName>
    <definedName name="CISELF_2006" localSheetId="13">#REF!</definedName>
    <definedName name="CISELF_2006" localSheetId="15">#REF!</definedName>
    <definedName name="CISELF_2006">#REF!</definedName>
    <definedName name="CISELF_2007" localSheetId="26">#REF!</definedName>
    <definedName name="CISELF_2007" localSheetId="2">#REF!</definedName>
    <definedName name="CISELF_2007" localSheetId="17">#REF!</definedName>
    <definedName name="CISELF_2007" localSheetId="13">#REF!</definedName>
    <definedName name="CISELF_2007" localSheetId="15">#REF!</definedName>
    <definedName name="CISELF_2007">#REF!</definedName>
    <definedName name="CISELF_2008" localSheetId="26">#REF!</definedName>
    <definedName name="CISELF_2008" localSheetId="2">#REF!</definedName>
    <definedName name="CISELF_2008" localSheetId="17">#REF!</definedName>
    <definedName name="CISELF_2008" localSheetId="13">#REF!</definedName>
    <definedName name="CISELF_2008" localSheetId="15">#REF!</definedName>
    <definedName name="CISELF_2008">#REF!</definedName>
    <definedName name="CIWS_2004" localSheetId="26">#REF!</definedName>
    <definedName name="CIWS_2004" localSheetId="2">#REF!</definedName>
    <definedName name="CIWS_2004" localSheetId="17">#REF!</definedName>
    <definedName name="CIWS_2004" localSheetId="13">#REF!</definedName>
    <definedName name="CIWS_2004" localSheetId="15">#REF!</definedName>
    <definedName name="CIWS_2004">#REF!</definedName>
    <definedName name="CIWS_2005" localSheetId="26">#REF!</definedName>
    <definedName name="CIWS_2005" localSheetId="2">#REF!</definedName>
    <definedName name="CIWS_2005" localSheetId="17">#REF!</definedName>
    <definedName name="CIWS_2005" localSheetId="13">#REF!</definedName>
    <definedName name="CIWS_2005" localSheetId="15">#REF!</definedName>
    <definedName name="CIWS_2005">#REF!</definedName>
    <definedName name="CIWS_2006" localSheetId="26">#REF!</definedName>
    <definedName name="CIWS_2006" localSheetId="2">#REF!</definedName>
    <definedName name="CIWS_2006" localSheetId="17">#REF!</definedName>
    <definedName name="CIWS_2006" localSheetId="13">#REF!</definedName>
    <definedName name="CIWS_2006" localSheetId="15">#REF!</definedName>
    <definedName name="CIWS_2006">#REF!</definedName>
    <definedName name="CIWS_2007" localSheetId="26">#REF!</definedName>
    <definedName name="CIWS_2007" localSheetId="2">#REF!</definedName>
    <definedName name="CIWS_2007" localSheetId="17">#REF!</definedName>
    <definedName name="CIWS_2007" localSheetId="13">#REF!</definedName>
    <definedName name="CIWS_2007" localSheetId="15">#REF!</definedName>
    <definedName name="CIWS_2007">#REF!</definedName>
    <definedName name="CIWS_2008" localSheetId="26">#REF!</definedName>
    <definedName name="CIWS_2008" localSheetId="2">#REF!</definedName>
    <definedName name="CIWS_2008" localSheetId="17">#REF!</definedName>
    <definedName name="CIWS_2008" localSheetId="13">#REF!</definedName>
    <definedName name="CIWS_2008" localSheetId="15">#REF!</definedName>
    <definedName name="CIWS_2008">#REF!</definedName>
    <definedName name="Clear_range_P66" localSheetId="26">#REF!</definedName>
    <definedName name="Clear_range_P66" localSheetId="2">#REF!</definedName>
    <definedName name="Clear_range_P66" localSheetId="17">#REF!</definedName>
    <definedName name="Clear_range_P66" localSheetId="13">#REF!</definedName>
    <definedName name="Clear_range_P66">#REF!</definedName>
    <definedName name="ClientContacts" localSheetId="26">#REF!</definedName>
    <definedName name="ClientContacts" localSheetId="2">#REF!</definedName>
    <definedName name="ClientContacts" localSheetId="17">#REF!</definedName>
    <definedName name="ClientContacts" localSheetId="13">#REF!</definedName>
    <definedName name="ClientContacts">#REF!</definedName>
    <definedName name="ClientContacts_Last" localSheetId="26">#REF!</definedName>
    <definedName name="ClientContacts_Last" localSheetId="2">#REF!</definedName>
    <definedName name="ClientContacts_Last" localSheetId="17">#REF!</definedName>
    <definedName name="ClientContacts_Last" localSheetId="13">#REF!</definedName>
    <definedName name="ClientContacts_Last">#REF!</definedName>
    <definedName name="COCO_2004" localSheetId="26">#REF!</definedName>
    <definedName name="COCO_2004" localSheetId="2">#REF!</definedName>
    <definedName name="COCO_2004" localSheetId="17">#REF!</definedName>
    <definedName name="COCO_2004" localSheetId="13">#REF!</definedName>
    <definedName name="COCO_2004" localSheetId="15">#REF!</definedName>
    <definedName name="COCO_2004">#REF!</definedName>
    <definedName name="COCO_2005" localSheetId="26">#REF!</definedName>
    <definedName name="COCO_2005" localSheetId="2">#REF!</definedName>
    <definedName name="COCO_2005" localSheetId="17">#REF!</definedName>
    <definedName name="COCO_2005" localSheetId="13">#REF!</definedName>
    <definedName name="COCO_2005" localSheetId="15">#REF!</definedName>
    <definedName name="COCO_2005">#REF!</definedName>
    <definedName name="COCO_2006" localSheetId="26">#REF!</definedName>
    <definedName name="COCO_2006" localSheetId="2">#REF!</definedName>
    <definedName name="COCO_2006" localSheetId="17">#REF!</definedName>
    <definedName name="COCO_2006" localSheetId="13">#REF!</definedName>
    <definedName name="COCO_2006" localSheetId="15">#REF!</definedName>
    <definedName name="COCO_2006">#REF!</definedName>
    <definedName name="COCO_2007" localSheetId="26">#REF!</definedName>
    <definedName name="COCO_2007" localSheetId="2">#REF!</definedName>
    <definedName name="COCO_2007" localSheetId="17">#REF!</definedName>
    <definedName name="COCO_2007" localSheetId="13">#REF!</definedName>
    <definedName name="COCO_2007" localSheetId="15">#REF!</definedName>
    <definedName name="COCO_2007">#REF!</definedName>
    <definedName name="COCO_2008" localSheetId="26">#REF!</definedName>
    <definedName name="COCO_2008" localSheetId="2">#REF!</definedName>
    <definedName name="COCO_2008" localSheetId="17">#REF!</definedName>
    <definedName name="COCO_2008" localSheetId="13">#REF!</definedName>
    <definedName name="COCO_2008" localSheetId="15">#REF!</definedName>
    <definedName name="COCO_2008">#REF!</definedName>
    <definedName name="CodeLangue" localSheetId="26">[59]MAIN!$E$2</definedName>
    <definedName name="CodeLangue">[60]MAIN!$E$2</definedName>
    <definedName name="CODES">[61]Sheet1!$A$1:$A$65536</definedName>
    <definedName name="Coding1" localSheetId="26">#REF!</definedName>
    <definedName name="Coding1" localSheetId="2">#REF!</definedName>
    <definedName name="Coding1" localSheetId="1">#REF!</definedName>
    <definedName name="Coding1" localSheetId="4">#REF!</definedName>
    <definedName name="Coding1" localSheetId="5">#REF!</definedName>
    <definedName name="Coding1" localSheetId="17">#REF!</definedName>
    <definedName name="Coding1" localSheetId="13">#REF!</definedName>
    <definedName name="Coding1" localSheetId="14">#REF!</definedName>
    <definedName name="Coding1" localSheetId="11">#REF!</definedName>
    <definedName name="Coding1">#REF!</definedName>
    <definedName name="Coding2" localSheetId="26">#REF!</definedName>
    <definedName name="Coding2" localSheetId="2">#REF!</definedName>
    <definedName name="Coding2" localSheetId="17">#REF!</definedName>
    <definedName name="Coding2" localSheetId="13">#REF!</definedName>
    <definedName name="Coding2" localSheetId="11">#REF!</definedName>
    <definedName name="Coding2">#REF!</definedName>
    <definedName name="COFO_2004" localSheetId="26">#REF!</definedName>
    <definedName name="COFO_2004" localSheetId="2">#REF!</definedName>
    <definedName name="COFO_2004" localSheetId="17">#REF!</definedName>
    <definedName name="COFO_2004" localSheetId="13">#REF!</definedName>
    <definedName name="COFO_2004" localSheetId="15">#REF!</definedName>
    <definedName name="COFO_2004" localSheetId="11">#REF!</definedName>
    <definedName name="COFO_2004">#REF!</definedName>
    <definedName name="COFO_2005" localSheetId="26">#REF!</definedName>
    <definedName name="COFO_2005" localSheetId="2">#REF!</definedName>
    <definedName name="COFO_2005" localSheetId="17">#REF!</definedName>
    <definedName name="COFO_2005" localSheetId="13">#REF!</definedName>
    <definedName name="COFO_2005" localSheetId="15">#REF!</definedName>
    <definedName name="COFO_2005">#REF!</definedName>
    <definedName name="COFO_2006" localSheetId="26">#REF!</definedName>
    <definedName name="COFO_2006" localSheetId="2">#REF!</definedName>
    <definedName name="COFO_2006" localSheetId="17">#REF!</definedName>
    <definedName name="COFO_2006" localSheetId="13">#REF!</definedName>
    <definedName name="COFO_2006" localSheetId="15">#REF!</definedName>
    <definedName name="COFO_2006">#REF!</definedName>
    <definedName name="COFO_2007" localSheetId="26">#REF!</definedName>
    <definedName name="COFO_2007" localSheetId="2">#REF!</definedName>
    <definedName name="COFO_2007" localSheetId="17">#REF!</definedName>
    <definedName name="COFO_2007" localSheetId="13">#REF!</definedName>
    <definedName name="COFO_2007" localSheetId="15">#REF!</definedName>
    <definedName name="COFO_2007">#REF!</definedName>
    <definedName name="COFO_2008" localSheetId="26">#REF!</definedName>
    <definedName name="COFO_2008" localSheetId="2">#REF!</definedName>
    <definedName name="COFO_2008" localSheetId="17">#REF!</definedName>
    <definedName name="COFO_2008" localSheetId="13">#REF!</definedName>
    <definedName name="COFO_2008" localSheetId="15">#REF!</definedName>
    <definedName name="COFO_2008">#REF!</definedName>
    <definedName name="COL" localSheetId="26">#REF!</definedName>
    <definedName name="COL" localSheetId="2">#REF!</definedName>
    <definedName name="COL" localSheetId="17">#REF!</definedName>
    <definedName name="COL" localSheetId="13">#REF!</definedName>
    <definedName name="COL">#REF!</definedName>
    <definedName name="Column" localSheetId="26">#REF!</definedName>
    <definedName name="Column" localSheetId="2">#REF!</definedName>
    <definedName name="Column" localSheetId="17">#REF!</definedName>
    <definedName name="Column" localSheetId="13">#REF!</definedName>
    <definedName name="Column">#REF!</definedName>
    <definedName name="Comm_07f1" localSheetId="26">'[30]Journal entries(Coy)'!#REF!</definedName>
    <definedName name="Comm_07f1" localSheetId="2">'[30]Journal entries(Coy)'!#REF!</definedName>
    <definedName name="Comm_07f1" localSheetId="17">'[30]Journal entries(Coy)'!#REF!</definedName>
    <definedName name="Comm_07f1" localSheetId="13">'[30]Journal entries(Coy)'!#REF!</definedName>
    <definedName name="Comm_07f1" localSheetId="15">'[30]Journal entries(Coy)'!#REF!</definedName>
    <definedName name="Comm_07f1" localSheetId="11">'[30]Journal entries(Coy)'!#REF!</definedName>
    <definedName name="Comm_07f1">'[30]Journal entries(Coy)'!#REF!</definedName>
    <definedName name="Comm_07f2" localSheetId="26">'[30]Journal entries(Coy)'!#REF!</definedName>
    <definedName name="Comm_07f2" localSheetId="2">'[30]Journal entries(Coy)'!#REF!</definedName>
    <definedName name="Comm_07f2" localSheetId="17">'[30]Journal entries(Coy)'!#REF!</definedName>
    <definedName name="Comm_07f2" localSheetId="13">'[30]Journal entries(Coy)'!#REF!</definedName>
    <definedName name="Comm_07f2" localSheetId="15">'[30]Journal entries(Coy)'!#REF!</definedName>
    <definedName name="Comm_07f2" localSheetId="11">'[30]Journal entries(Coy)'!#REF!</definedName>
    <definedName name="Comm_07f2">'[30]Journal entries(Coy)'!#REF!</definedName>
    <definedName name="Comm_07f3" localSheetId="26">'[30]Journal entries(Coy)'!#REF!</definedName>
    <definedName name="Comm_07f3" localSheetId="2">'[30]Journal entries(Coy)'!#REF!</definedName>
    <definedName name="Comm_07f3" localSheetId="17">'[30]Journal entries(Coy)'!#REF!</definedName>
    <definedName name="Comm_07f3" localSheetId="13">'[30]Journal entries(Coy)'!#REF!</definedName>
    <definedName name="Comm_07f3" localSheetId="15">'[30]Journal entries(Coy)'!#REF!</definedName>
    <definedName name="Comm_07f3" localSheetId="11">'[30]Journal entries(Coy)'!#REF!</definedName>
    <definedName name="Comm_07f3">'[30]Journal entries(Coy)'!#REF!</definedName>
    <definedName name="Comm_07f4" localSheetId="26">'[30]Journal entries(Coy)'!#REF!</definedName>
    <definedName name="Comm_07f4" localSheetId="2">'[30]Journal entries(Coy)'!#REF!</definedName>
    <definedName name="Comm_07f4" localSheetId="17">'[30]Journal entries(Coy)'!#REF!</definedName>
    <definedName name="Comm_07f4" localSheetId="13">'[30]Journal entries(Coy)'!#REF!</definedName>
    <definedName name="Comm_07f4" localSheetId="15">'[30]Journal entries(Coy)'!#REF!</definedName>
    <definedName name="Comm_07f4" localSheetId="11">'[30]Journal entries(Coy)'!#REF!</definedName>
    <definedName name="Comm_07f4">'[30]Journal entries(Coy)'!#REF!</definedName>
    <definedName name="Comm_07f5" localSheetId="26">'[30]Journal entries(Coy)'!#REF!</definedName>
    <definedName name="Comm_07f5" localSheetId="2">'[30]Journal entries(Coy)'!#REF!</definedName>
    <definedName name="Comm_07f5" localSheetId="17">'[30]Journal entries(Coy)'!#REF!</definedName>
    <definedName name="Comm_07f5" localSheetId="13">'[30]Journal entries(Coy)'!#REF!</definedName>
    <definedName name="Comm_07f5" localSheetId="15">'[30]Journal entries(Coy)'!#REF!</definedName>
    <definedName name="Comm_07f5" localSheetId="11">'[30]Journal entries(Coy)'!#REF!</definedName>
    <definedName name="Comm_07f5">'[30]Journal entries(Coy)'!#REF!</definedName>
    <definedName name="Comm_07f6" localSheetId="26">'[30]Journal entries(Coy)'!#REF!</definedName>
    <definedName name="Comm_07f6" localSheetId="2">'[30]Journal entries(Coy)'!#REF!</definedName>
    <definedName name="Comm_07f6" localSheetId="17">'[30]Journal entries(Coy)'!#REF!</definedName>
    <definedName name="Comm_07f6" localSheetId="13">'[30]Journal entries(Coy)'!#REF!</definedName>
    <definedName name="Comm_07f6" localSheetId="15">'[30]Journal entries(Coy)'!#REF!</definedName>
    <definedName name="Comm_07f6" localSheetId="11">'[30]Journal entries(Coy)'!#REF!</definedName>
    <definedName name="Comm_07f6">'[30]Journal entries(Coy)'!#REF!</definedName>
    <definedName name="Comm_07f6a" localSheetId="26">'[30]Journal entries(Coy)'!#REF!</definedName>
    <definedName name="Comm_07f6a" localSheetId="2">'[30]Journal entries(Coy)'!#REF!</definedName>
    <definedName name="Comm_07f6a" localSheetId="17">'[30]Journal entries(Coy)'!#REF!</definedName>
    <definedName name="Comm_07f6a" localSheetId="13">'[30]Journal entries(Coy)'!#REF!</definedName>
    <definedName name="Comm_07f6a" localSheetId="15">'[30]Journal entries(Coy)'!#REF!</definedName>
    <definedName name="Comm_07f6a" localSheetId="11">'[30]Journal entries(Coy)'!#REF!</definedName>
    <definedName name="Comm_07f6a">'[30]Journal entries(Coy)'!#REF!</definedName>
    <definedName name="Comm_07f7" localSheetId="26">'[30]Journal entries(Coy)'!#REF!</definedName>
    <definedName name="Comm_07f7" localSheetId="2">'[30]Journal entries(Coy)'!#REF!</definedName>
    <definedName name="Comm_07f7" localSheetId="17">'[30]Journal entries(Coy)'!#REF!</definedName>
    <definedName name="Comm_07f7" localSheetId="13">'[30]Journal entries(Coy)'!#REF!</definedName>
    <definedName name="Comm_07f7" localSheetId="15">'[30]Journal entries(Coy)'!#REF!</definedName>
    <definedName name="Comm_07f7" localSheetId="11">'[30]Journal entries(Coy)'!#REF!</definedName>
    <definedName name="Comm_07f7">'[30]Journal entries(Coy)'!#REF!</definedName>
    <definedName name="Comm_07f8" localSheetId="26">'[30]Journal entries(Coy)'!#REF!</definedName>
    <definedName name="Comm_07f8" localSheetId="2">'[30]Journal entries(Coy)'!#REF!</definedName>
    <definedName name="Comm_07f8" localSheetId="17">'[30]Journal entries(Coy)'!#REF!</definedName>
    <definedName name="Comm_07f8" localSheetId="13">'[30]Journal entries(Coy)'!#REF!</definedName>
    <definedName name="Comm_07f8" localSheetId="15">'[30]Journal entries(Coy)'!#REF!</definedName>
    <definedName name="Comm_07f8" localSheetId="11">'[30]Journal entries(Coy)'!#REF!</definedName>
    <definedName name="Comm_07f8">'[30]Journal entries(Coy)'!#REF!</definedName>
    <definedName name="Comm_07f9" localSheetId="26">'[30]Journal entries(Coy)'!#REF!</definedName>
    <definedName name="Comm_07f9" localSheetId="2">'[30]Journal entries(Coy)'!#REF!</definedName>
    <definedName name="Comm_07f9" localSheetId="17">'[30]Journal entries(Coy)'!#REF!</definedName>
    <definedName name="Comm_07f9" localSheetId="13">'[30]Journal entries(Coy)'!#REF!</definedName>
    <definedName name="Comm_07f9" localSheetId="15">'[30]Journal entries(Coy)'!#REF!</definedName>
    <definedName name="Comm_07f9" localSheetId="11">'[30]Journal entries(Coy)'!#REF!</definedName>
    <definedName name="Comm_07f9">'[30]Journal entries(Coy)'!#REF!</definedName>
    <definedName name="Comm_08f1" localSheetId="26">'[30]Journal entries(Coy)'!#REF!</definedName>
    <definedName name="Comm_08f1" localSheetId="2">'[30]Journal entries(Coy)'!#REF!</definedName>
    <definedName name="Comm_08f1" localSheetId="17">'[30]Journal entries(Coy)'!#REF!</definedName>
    <definedName name="Comm_08f1" localSheetId="13">'[30]Journal entries(Coy)'!#REF!</definedName>
    <definedName name="Comm_08f1" localSheetId="15">'[30]Journal entries(Coy)'!#REF!</definedName>
    <definedName name="Comm_08f1" localSheetId="11">'[30]Journal entries(Coy)'!#REF!</definedName>
    <definedName name="Comm_08f1">'[30]Journal entries(Coy)'!#REF!</definedName>
    <definedName name="Comm_08f2" localSheetId="26">'[30]Journal entries(Coy)'!#REF!</definedName>
    <definedName name="Comm_08f2" localSheetId="2">'[30]Journal entries(Coy)'!#REF!</definedName>
    <definedName name="Comm_08f2" localSheetId="17">'[30]Journal entries(Coy)'!#REF!</definedName>
    <definedName name="Comm_08f2" localSheetId="13">'[30]Journal entries(Coy)'!#REF!</definedName>
    <definedName name="Comm_08f2" localSheetId="15">'[30]Journal entries(Coy)'!#REF!</definedName>
    <definedName name="Comm_08f2" localSheetId="11">'[30]Journal entries(Coy)'!#REF!</definedName>
    <definedName name="Comm_08f2">'[30]Journal entries(Coy)'!#REF!</definedName>
    <definedName name="Comm_08f4" localSheetId="26">'[30]Journal entries(Coy)'!#REF!</definedName>
    <definedName name="Comm_08f4" localSheetId="2">'[30]Journal entries(Coy)'!#REF!</definedName>
    <definedName name="Comm_08f4" localSheetId="17">'[30]Journal entries(Coy)'!#REF!</definedName>
    <definedName name="Comm_08f4" localSheetId="13">'[30]Journal entries(Coy)'!#REF!</definedName>
    <definedName name="Comm_08f4" localSheetId="15">'[30]Journal entries(Coy)'!#REF!</definedName>
    <definedName name="Comm_08f4" localSheetId="11">'[30]Journal entries(Coy)'!#REF!</definedName>
    <definedName name="Comm_08f4">'[30]Journal entries(Coy)'!#REF!</definedName>
    <definedName name="Comm_08f5" localSheetId="26">'[30]Journal entries(Coy)'!#REF!</definedName>
    <definedName name="Comm_08f5" localSheetId="2">'[30]Journal entries(Coy)'!#REF!</definedName>
    <definedName name="Comm_08f5" localSheetId="17">'[30]Journal entries(Coy)'!#REF!</definedName>
    <definedName name="Comm_08f5" localSheetId="13">'[30]Journal entries(Coy)'!#REF!</definedName>
    <definedName name="Comm_08f5" localSheetId="15">'[30]Journal entries(Coy)'!#REF!</definedName>
    <definedName name="Comm_08f5" localSheetId="11">'[30]Journal entries(Coy)'!#REF!</definedName>
    <definedName name="Comm_08f5">'[30]Journal entries(Coy)'!#REF!</definedName>
    <definedName name="Comm_08f6" localSheetId="26">'[30]Journal entries(Coy)'!#REF!</definedName>
    <definedName name="Comm_08f6" localSheetId="2">'[30]Journal entries(Coy)'!#REF!</definedName>
    <definedName name="Comm_08f6" localSheetId="17">'[30]Journal entries(Coy)'!#REF!</definedName>
    <definedName name="Comm_08f6" localSheetId="13">'[30]Journal entries(Coy)'!#REF!</definedName>
    <definedName name="Comm_08f6" localSheetId="15">'[30]Journal entries(Coy)'!#REF!</definedName>
    <definedName name="Comm_08f6" localSheetId="11">'[30]Journal entries(Coy)'!#REF!</definedName>
    <definedName name="Comm_08f6">'[30]Journal entries(Coy)'!#REF!</definedName>
    <definedName name="Comm_08f6a" localSheetId="26">'[30]Journal entries(Coy)'!#REF!</definedName>
    <definedName name="Comm_08f6a" localSheetId="2">'[30]Journal entries(Coy)'!#REF!</definedName>
    <definedName name="Comm_08f6a" localSheetId="17">'[30]Journal entries(Coy)'!#REF!</definedName>
    <definedName name="Comm_08f6a" localSheetId="13">'[30]Journal entries(Coy)'!#REF!</definedName>
    <definedName name="Comm_08f6a" localSheetId="15">'[30]Journal entries(Coy)'!#REF!</definedName>
    <definedName name="Comm_08f6a" localSheetId="11">'[30]Journal entries(Coy)'!#REF!</definedName>
    <definedName name="Comm_08f6a">'[30]Journal entries(Coy)'!#REF!</definedName>
    <definedName name="Comm_08f7" localSheetId="26">'[30]Journal entries(Coy)'!#REF!</definedName>
    <definedName name="Comm_08f7" localSheetId="2">'[30]Journal entries(Coy)'!#REF!</definedName>
    <definedName name="Comm_08f7" localSheetId="17">'[30]Journal entries(Coy)'!#REF!</definedName>
    <definedName name="Comm_08f7" localSheetId="13">'[30]Journal entries(Coy)'!#REF!</definedName>
    <definedName name="Comm_08f7" localSheetId="15">'[30]Journal entries(Coy)'!#REF!</definedName>
    <definedName name="Comm_08f7" localSheetId="11">'[30]Journal entries(Coy)'!#REF!</definedName>
    <definedName name="Comm_08f7">'[30]Journal entries(Coy)'!#REF!</definedName>
    <definedName name="Comm_08f8" localSheetId="26">'[30]Journal entries(Coy)'!#REF!</definedName>
    <definedName name="Comm_08f8" localSheetId="2">'[30]Journal entries(Coy)'!#REF!</definedName>
    <definedName name="Comm_08f8" localSheetId="17">'[30]Journal entries(Coy)'!#REF!</definedName>
    <definedName name="Comm_08f8" localSheetId="13">'[30]Journal entries(Coy)'!#REF!</definedName>
    <definedName name="Comm_08f8" localSheetId="15">'[30]Journal entries(Coy)'!#REF!</definedName>
    <definedName name="Comm_08f8" localSheetId="11">'[30]Journal entries(Coy)'!#REF!</definedName>
    <definedName name="Comm_08f8">'[30]Journal entries(Coy)'!#REF!</definedName>
    <definedName name="Comm_08f9" localSheetId="26">'[30]Journal entries(Coy)'!#REF!</definedName>
    <definedName name="Comm_08f9" localSheetId="2">'[30]Journal entries(Coy)'!#REF!</definedName>
    <definedName name="Comm_08f9" localSheetId="17">'[30]Journal entries(Coy)'!#REF!</definedName>
    <definedName name="Comm_08f9" localSheetId="13">'[30]Journal entries(Coy)'!#REF!</definedName>
    <definedName name="Comm_08f9" localSheetId="15">'[30]Journal entries(Coy)'!#REF!</definedName>
    <definedName name="Comm_08f9" localSheetId="11">'[30]Journal entries(Coy)'!#REF!</definedName>
    <definedName name="Comm_08f9">'[30]Journal entries(Coy)'!#REF!</definedName>
    <definedName name="Comm_09f1" localSheetId="26">'[30]Journal entries(Coy)'!#REF!</definedName>
    <definedName name="Comm_09f1" localSheetId="2">'[30]Journal entries(Coy)'!#REF!</definedName>
    <definedName name="Comm_09f1" localSheetId="17">'[30]Journal entries(Coy)'!#REF!</definedName>
    <definedName name="Comm_09f1" localSheetId="13">'[30]Journal entries(Coy)'!#REF!</definedName>
    <definedName name="Comm_09f1" localSheetId="15">'[30]Journal entries(Coy)'!#REF!</definedName>
    <definedName name="Comm_09f1" localSheetId="11">'[30]Journal entries(Coy)'!#REF!</definedName>
    <definedName name="Comm_09f1">'[30]Journal entries(Coy)'!#REF!</definedName>
    <definedName name="Comm_09f2" localSheetId="26">'[30]Journal entries(Coy)'!#REF!</definedName>
    <definedName name="Comm_09f2" localSheetId="2">'[30]Journal entries(Coy)'!#REF!</definedName>
    <definedName name="Comm_09f2" localSheetId="17">'[30]Journal entries(Coy)'!#REF!</definedName>
    <definedName name="Comm_09f2" localSheetId="13">'[30]Journal entries(Coy)'!#REF!</definedName>
    <definedName name="Comm_09f2" localSheetId="15">'[30]Journal entries(Coy)'!#REF!</definedName>
    <definedName name="Comm_09f2" localSheetId="11">'[30]Journal entries(Coy)'!#REF!</definedName>
    <definedName name="Comm_09f2">'[30]Journal entries(Coy)'!#REF!</definedName>
    <definedName name="Comm_09f3" localSheetId="26">'[30]Journal entries(Coy)'!#REF!</definedName>
    <definedName name="Comm_09f3" localSheetId="2">'[30]Journal entries(Coy)'!#REF!</definedName>
    <definedName name="Comm_09f3" localSheetId="17">'[30]Journal entries(Coy)'!#REF!</definedName>
    <definedName name="Comm_09f3" localSheetId="13">'[30]Journal entries(Coy)'!#REF!</definedName>
    <definedName name="Comm_09f3" localSheetId="15">'[30]Journal entries(Coy)'!#REF!</definedName>
    <definedName name="Comm_09f3" localSheetId="11">'[30]Journal entries(Coy)'!#REF!</definedName>
    <definedName name="Comm_09f3">'[30]Journal entries(Coy)'!#REF!</definedName>
    <definedName name="Comm_09f4" localSheetId="26">'[30]Journal entries(Coy)'!#REF!</definedName>
    <definedName name="Comm_09f4" localSheetId="2">'[30]Journal entries(Coy)'!#REF!</definedName>
    <definedName name="Comm_09f4" localSheetId="17">'[30]Journal entries(Coy)'!#REF!</definedName>
    <definedName name="Comm_09f4" localSheetId="13">'[30]Journal entries(Coy)'!#REF!</definedName>
    <definedName name="Comm_09f4" localSheetId="15">'[30]Journal entries(Coy)'!#REF!</definedName>
    <definedName name="Comm_09f4" localSheetId="11">'[30]Journal entries(Coy)'!#REF!</definedName>
    <definedName name="Comm_09f4">'[30]Journal entries(Coy)'!#REF!</definedName>
    <definedName name="Comm_09f5" localSheetId="26">'[30]Journal entries(Coy)'!#REF!</definedName>
    <definedName name="Comm_09f5" localSheetId="2">'[30]Journal entries(Coy)'!#REF!</definedName>
    <definedName name="Comm_09f5" localSheetId="17">'[30]Journal entries(Coy)'!#REF!</definedName>
    <definedName name="Comm_09f5" localSheetId="13">'[30]Journal entries(Coy)'!#REF!</definedName>
    <definedName name="Comm_09f5" localSheetId="15">'[30]Journal entries(Coy)'!#REF!</definedName>
    <definedName name="Comm_09f5" localSheetId="11">'[30]Journal entries(Coy)'!#REF!</definedName>
    <definedName name="Comm_09f5">'[30]Journal entries(Coy)'!#REF!</definedName>
    <definedName name="Comm_09f6" localSheetId="26">'[30]Journal entries(Coy)'!#REF!</definedName>
    <definedName name="Comm_09f6" localSheetId="2">'[30]Journal entries(Coy)'!#REF!</definedName>
    <definedName name="Comm_09f6" localSheetId="17">'[30]Journal entries(Coy)'!#REF!</definedName>
    <definedName name="Comm_09f6" localSheetId="13">'[30]Journal entries(Coy)'!#REF!</definedName>
    <definedName name="Comm_09f6" localSheetId="15">'[30]Journal entries(Coy)'!#REF!</definedName>
    <definedName name="Comm_09f6" localSheetId="11">'[30]Journal entries(Coy)'!#REF!</definedName>
    <definedName name="Comm_09f6">'[30]Journal entries(Coy)'!#REF!</definedName>
    <definedName name="Comm_09f6a" localSheetId="26">'[30]Journal entries(Coy)'!#REF!</definedName>
    <definedName name="Comm_09f6a" localSheetId="2">'[30]Journal entries(Coy)'!#REF!</definedName>
    <definedName name="Comm_09f6a" localSheetId="17">'[30]Journal entries(Coy)'!#REF!</definedName>
    <definedName name="Comm_09f6a" localSheetId="13">'[30]Journal entries(Coy)'!#REF!</definedName>
    <definedName name="Comm_09f6a" localSheetId="15">'[30]Journal entries(Coy)'!#REF!</definedName>
    <definedName name="Comm_09f6a" localSheetId="11">'[30]Journal entries(Coy)'!#REF!</definedName>
    <definedName name="Comm_09f6a">'[30]Journal entries(Coy)'!#REF!</definedName>
    <definedName name="Comm_09f7" localSheetId="26">'[30]Journal entries(Coy)'!#REF!</definedName>
    <definedName name="Comm_09f7" localSheetId="2">'[30]Journal entries(Coy)'!#REF!</definedName>
    <definedName name="Comm_09f7" localSheetId="17">'[30]Journal entries(Coy)'!#REF!</definedName>
    <definedName name="Comm_09f7" localSheetId="13">'[30]Journal entries(Coy)'!#REF!</definedName>
    <definedName name="Comm_09f7" localSheetId="15">'[30]Journal entries(Coy)'!#REF!</definedName>
    <definedName name="Comm_09f7" localSheetId="11">'[30]Journal entries(Coy)'!#REF!</definedName>
    <definedName name="Comm_09f7">'[30]Journal entries(Coy)'!#REF!</definedName>
    <definedName name="Comm_09f8" localSheetId="26">'[30]Journal entries(Coy)'!#REF!</definedName>
    <definedName name="Comm_09f8" localSheetId="2">'[30]Journal entries(Coy)'!#REF!</definedName>
    <definedName name="Comm_09f8" localSheetId="17">'[30]Journal entries(Coy)'!#REF!</definedName>
    <definedName name="Comm_09f8" localSheetId="13">'[30]Journal entries(Coy)'!#REF!</definedName>
    <definedName name="Comm_09f8" localSheetId="15">'[30]Journal entries(Coy)'!#REF!</definedName>
    <definedName name="Comm_09f8" localSheetId="11">'[30]Journal entries(Coy)'!#REF!</definedName>
    <definedName name="Comm_09f8">'[30]Journal entries(Coy)'!#REF!</definedName>
    <definedName name="Comm_09f9" localSheetId="26">'[30]Journal entries(Coy)'!#REF!</definedName>
    <definedName name="Comm_09f9" localSheetId="2">'[30]Journal entries(Coy)'!#REF!</definedName>
    <definedName name="Comm_09f9" localSheetId="17">'[30]Journal entries(Coy)'!#REF!</definedName>
    <definedName name="Comm_09f9" localSheetId="13">'[30]Journal entries(Coy)'!#REF!</definedName>
    <definedName name="Comm_09f9" localSheetId="15">'[30]Journal entries(Coy)'!#REF!</definedName>
    <definedName name="Comm_09f9" localSheetId="11">'[30]Journal entries(Coy)'!#REF!</definedName>
    <definedName name="Comm_09f9">'[30]Journal entries(Coy)'!#REF!</definedName>
    <definedName name="Comm_8f3" localSheetId="26">'[30]Journal entries(Coy)'!#REF!</definedName>
    <definedName name="Comm_8f3" localSheetId="2">'[30]Journal entries(Coy)'!#REF!</definedName>
    <definedName name="Comm_8f3" localSheetId="17">'[30]Journal entries(Coy)'!#REF!</definedName>
    <definedName name="Comm_8f3" localSheetId="13">'[30]Journal entries(Coy)'!#REF!</definedName>
    <definedName name="Comm_8f3" localSheetId="15">'[30]Journal entries(Coy)'!#REF!</definedName>
    <definedName name="Comm_8f3" localSheetId="11">'[30]Journal entries(Coy)'!#REF!</definedName>
    <definedName name="Comm_8f3">'[30]Journal entries(Coy)'!#REF!</definedName>
    <definedName name="Company" localSheetId="26">#REF!</definedName>
    <definedName name="Company" localSheetId="2">#REF!</definedName>
    <definedName name="Company" localSheetId="1">#REF!</definedName>
    <definedName name="Company" localSheetId="4">#REF!</definedName>
    <definedName name="Company" localSheetId="5">#REF!</definedName>
    <definedName name="Company" localSheetId="17">#REF!</definedName>
    <definedName name="Company" localSheetId="13">#REF!</definedName>
    <definedName name="Company" localSheetId="14">#REF!</definedName>
    <definedName name="Company" localSheetId="11">#REF!</definedName>
    <definedName name="Company">#REF!</definedName>
    <definedName name="CompanyName" localSheetId="26">#REF!</definedName>
    <definedName name="CompanyName" localSheetId="2">#REF!</definedName>
    <definedName name="CompanyName" localSheetId="17">#REF!</definedName>
    <definedName name="CompanyName" localSheetId="13">#REF!</definedName>
    <definedName name="CompanyName" localSheetId="11">#REF!</definedName>
    <definedName name="CompanyName">#REF!</definedName>
    <definedName name="cond_Prod_enNFA" localSheetId="26">#REF!</definedName>
    <definedName name="cond_Prod_enNFA" localSheetId="2">#REF!</definedName>
    <definedName name="cond_Prod_enNFA" localSheetId="17">#REF!</definedName>
    <definedName name="cond_Prod_enNFA" localSheetId="13">#REF!</definedName>
    <definedName name="cond_Prod_enNFA" localSheetId="11">#REF!</definedName>
    <definedName name="cond_Prod_enNFA">#REF!</definedName>
    <definedName name="cond_Prod_nagfra" localSheetId="26">#REF!</definedName>
    <definedName name="cond_Prod_nagfra" localSheetId="2">#REF!</definedName>
    <definedName name="cond_Prod_nagfra" localSheetId="17">#REF!</definedName>
    <definedName name="cond_Prod_nagfra" localSheetId="13">#REF!</definedName>
    <definedName name="cond_Prod_nagfra">#REF!</definedName>
    <definedName name="cond_Prod_NFA" localSheetId="26">#REF!</definedName>
    <definedName name="cond_Prod_NFA" localSheetId="2">#REF!</definedName>
    <definedName name="cond_Prod_NFA" localSheetId="17">#REF!</definedName>
    <definedName name="cond_Prod_NFA" localSheetId="13">#REF!</definedName>
    <definedName name="cond_Prod_NFA">#REF!</definedName>
    <definedName name="cond_Prod_Other" localSheetId="26">#REF!</definedName>
    <definedName name="cond_Prod_Other" localSheetId="2">#REF!</definedName>
    <definedName name="cond_Prod_Other" localSheetId="17">#REF!</definedName>
    <definedName name="cond_Prod_Other" localSheetId="13">#REF!</definedName>
    <definedName name="cond_Prod_Other">#REF!</definedName>
    <definedName name="condensate_proved" localSheetId="26">#REF!</definedName>
    <definedName name="condensate_proved" localSheetId="2">#REF!</definedName>
    <definedName name="condensate_proved" localSheetId="17">#REF!</definedName>
    <definedName name="condensate_proved" localSheetId="13">#REF!</definedName>
    <definedName name="condensate_proved">#REF!</definedName>
    <definedName name="Condensate_to_AG_Ratio" localSheetId="26">'[37]Reserves Breakdown'!#REF!</definedName>
    <definedName name="Condensate_to_AG_Ratio" localSheetId="2">'[38]Reserves Breakdown'!#REF!</definedName>
    <definedName name="Condensate_to_AG_Ratio" localSheetId="17">'[38]Reserves Breakdown'!#REF!</definedName>
    <definedName name="Condensate_to_AG_Ratio" localSheetId="13">'[38]Reserves Breakdown'!#REF!</definedName>
    <definedName name="Condensate_to_AG_Ratio">'[38]Reserves Breakdown'!#REF!</definedName>
    <definedName name="Conditions_File" localSheetId="26">#REF!</definedName>
    <definedName name="Conditions_File" localSheetId="2">#REF!</definedName>
    <definedName name="Conditions_File" localSheetId="1">#REF!</definedName>
    <definedName name="Conditions_File" localSheetId="4">#REF!</definedName>
    <definedName name="Conditions_File" localSheetId="5">#REF!</definedName>
    <definedName name="Conditions_File" localSheetId="17">#REF!</definedName>
    <definedName name="Conditions_File" localSheetId="13">#REF!</definedName>
    <definedName name="Conditions_File" localSheetId="14">#REF!</definedName>
    <definedName name="Conditions_File" localSheetId="11">#REF!</definedName>
    <definedName name="Conditions_File">#REF!</definedName>
    <definedName name="CondPvd2005" localSheetId="26">#REF!</definedName>
    <definedName name="CondPvd2005" localSheetId="2">#REF!</definedName>
    <definedName name="CondPvd2005" localSheetId="17">#REF!</definedName>
    <definedName name="CondPvd2005" localSheetId="13">#REF!</definedName>
    <definedName name="CondPvd2005" localSheetId="11">#REF!</definedName>
    <definedName name="CondPvd2005">#REF!</definedName>
    <definedName name="CondPvdRsv6yr" localSheetId="26">#REF!</definedName>
    <definedName name="CondPvdRsv6yr" localSheetId="2">#REF!</definedName>
    <definedName name="CondPvdRsv6yr" localSheetId="17">#REF!</definedName>
    <definedName name="CondPvdRsv6yr" localSheetId="13">#REF!</definedName>
    <definedName name="CondPvdRsv6yr" localSheetId="11">#REF!</definedName>
    <definedName name="CondPvdRsv6yr">#REF!</definedName>
    <definedName name="CondPvdRsv6yrScenario" localSheetId="26">#REF!</definedName>
    <definedName name="CondPvdRsv6yrScenario" localSheetId="2">#REF!</definedName>
    <definedName name="CondPvdRsv6yrScenario" localSheetId="17">#REF!</definedName>
    <definedName name="CondPvdRsv6yrScenario" localSheetId="13">#REF!</definedName>
    <definedName name="CondPvdRsv6yrScenario">#REF!</definedName>
    <definedName name="CondVol" localSheetId="26">#REF!</definedName>
    <definedName name="CondVol" localSheetId="2">#REF!</definedName>
    <definedName name="CondVol" localSheetId="17">#REF!</definedName>
    <definedName name="CondVol" localSheetId="13">#REF!</definedName>
    <definedName name="CondVol">#REF!</definedName>
    <definedName name="ConstantTax" localSheetId="26">#REF!</definedName>
    <definedName name="ConstantTax" localSheetId="2">#REF!</definedName>
    <definedName name="ConstantTax" localSheetId="17">#REF!</definedName>
    <definedName name="ConstantTax" localSheetId="13">#REF!</definedName>
    <definedName name="ConstantTax">#REF!</definedName>
    <definedName name="ConsultationConsiderationArea" localSheetId="26">#REF!</definedName>
    <definedName name="ConsultationConsiderationArea" localSheetId="2">#REF!</definedName>
    <definedName name="ConsultationConsiderationArea" localSheetId="17">#REF!</definedName>
    <definedName name="ConsultationConsiderationArea" localSheetId="13">#REF!</definedName>
    <definedName name="ConsultationConsiderationArea" localSheetId="15">#REF!</definedName>
    <definedName name="ConsultationConsiderationArea">#REF!</definedName>
    <definedName name="CONV1" localSheetId="26">#REF!</definedName>
    <definedName name="CONV1" localSheetId="2">#REF!</definedName>
    <definedName name="CONV1" localSheetId="17">#REF!</definedName>
    <definedName name="CONV1" localSheetId="13">#REF!</definedName>
    <definedName name="CONV1">#REF!</definedName>
    <definedName name="CONV2" localSheetId="26">#REF!</definedName>
    <definedName name="CONV2" localSheetId="2">#REF!</definedName>
    <definedName name="CONV2" localSheetId="17">#REF!</definedName>
    <definedName name="CONV2" localSheetId="13">#REF!</definedName>
    <definedName name="CONV2">#REF!</definedName>
    <definedName name="CORO_2004" localSheetId="26">#REF!</definedName>
    <definedName name="CORO_2004" localSheetId="2">#REF!</definedName>
    <definedName name="CORO_2004" localSheetId="17">#REF!</definedName>
    <definedName name="CORO_2004" localSheetId="13">#REF!</definedName>
    <definedName name="CORO_2004" localSheetId="15">#REF!</definedName>
    <definedName name="CORO_2004">#REF!</definedName>
    <definedName name="CORO_2005" localSheetId="26">#REF!</definedName>
    <definedName name="CORO_2005" localSheetId="2">#REF!</definedName>
    <definedName name="CORO_2005" localSheetId="17">#REF!</definedName>
    <definedName name="CORO_2005" localSheetId="13">#REF!</definedName>
    <definedName name="CORO_2005" localSheetId="15">#REF!</definedName>
    <definedName name="CORO_2005">#REF!</definedName>
    <definedName name="CORO_2006" localSheetId="26">#REF!</definedName>
    <definedName name="CORO_2006" localSheetId="2">#REF!</definedName>
    <definedName name="CORO_2006" localSheetId="17">#REF!</definedName>
    <definedName name="CORO_2006" localSheetId="13">#REF!</definedName>
    <definedName name="CORO_2006" localSheetId="15">#REF!</definedName>
    <definedName name="CORO_2006">#REF!</definedName>
    <definedName name="CORO_2007" localSheetId="26">#REF!</definedName>
    <definedName name="CORO_2007" localSheetId="2">#REF!</definedName>
    <definedName name="CORO_2007" localSheetId="17">#REF!</definedName>
    <definedName name="CORO_2007" localSheetId="13">#REF!</definedName>
    <definedName name="CORO_2007" localSheetId="15">#REF!</definedName>
    <definedName name="CORO_2007">#REF!</definedName>
    <definedName name="CORO_2008" localSheetId="26">#REF!</definedName>
    <definedName name="CORO_2008" localSheetId="2">#REF!</definedName>
    <definedName name="CORO_2008" localSheetId="17">#REF!</definedName>
    <definedName name="CORO_2008" localSheetId="13">#REF!</definedName>
    <definedName name="CORO_2008" localSheetId="15">#REF!</definedName>
    <definedName name="CORO_2008">#REF!</definedName>
    <definedName name="CostCentre" localSheetId="26">#REF!</definedName>
    <definedName name="CostCentre" localSheetId="2">#REF!</definedName>
    <definedName name="CostCentre" localSheetId="17">#REF!</definedName>
    <definedName name="CostCentre" localSheetId="13">#REF!</definedName>
    <definedName name="CostCentre">#REF!</definedName>
    <definedName name="CostCentreField" localSheetId="26">#REF!</definedName>
    <definedName name="CostCentreField" localSheetId="2">#REF!</definedName>
    <definedName name="CostCentreField" localSheetId="17">#REF!</definedName>
    <definedName name="CostCentreField" localSheetId="13">#REF!</definedName>
    <definedName name="CostCentreField">#REF!</definedName>
    <definedName name="CostCentreFirs" localSheetId="26">#REF!</definedName>
    <definedName name="CostCentreFirs" localSheetId="2">#REF!</definedName>
    <definedName name="CostCentreFirs" localSheetId="17">#REF!</definedName>
    <definedName name="CostCentreFirs" localSheetId="13">#REF!</definedName>
    <definedName name="CostCentreFirs">#REF!</definedName>
    <definedName name="CostCentreLas" localSheetId="26">#REF!</definedName>
    <definedName name="CostCentreLas" localSheetId="2">#REF!</definedName>
    <definedName name="CostCentreLas" localSheetId="17">#REF!</definedName>
    <definedName name="CostCentreLas" localSheetId="13">#REF!</definedName>
    <definedName name="CostCentreLas">#REF!</definedName>
    <definedName name="countries" localSheetId="26">#REF!</definedName>
    <definedName name="countries" localSheetId="2">#REF!</definedName>
    <definedName name="countries" localSheetId="1">#REF!</definedName>
    <definedName name="countries" localSheetId="12">#REF!</definedName>
    <definedName name="countries" localSheetId="17">#REF!</definedName>
    <definedName name="countries" localSheetId="13">#REF!</definedName>
    <definedName name="countries" localSheetId="15">#REF!</definedName>
    <definedName name="countries">#REF!</definedName>
    <definedName name="country" localSheetId="26">#REF!</definedName>
    <definedName name="country" localSheetId="2">#REF!</definedName>
    <definedName name="country" localSheetId="17">#REF!</definedName>
    <definedName name="country" localSheetId="13">#REF!</definedName>
    <definedName name="country" localSheetId="15">#REF!</definedName>
    <definedName name="country">#REF!</definedName>
    <definedName name="CPAGE">"37"</definedName>
    <definedName name="CPNMB">"1"</definedName>
    <definedName name="Crate">'[42]2009 NairaFS'!$S$2</definedName>
    <definedName name="_xlnm.Criteria" localSheetId="26">#REF!</definedName>
    <definedName name="_xlnm.Criteria" localSheetId="2">#REF!</definedName>
    <definedName name="_xlnm.Criteria" localSheetId="17">#REF!</definedName>
    <definedName name="_xlnm.Criteria" localSheetId="13">#REF!</definedName>
    <definedName name="_xlnm.Criteria" localSheetId="23">#REF!</definedName>
    <definedName name="_xlnm.Criteria" localSheetId="15">#REF!</definedName>
    <definedName name="_xlnm.Criteria" localSheetId="11">#REF!</definedName>
    <definedName name="_xlnm.Criteria">#REF!</definedName>
    <definedName name="CS" localSheetId="26">[31]calcpage!#REF!</definedName>
    <definedName name="CS" localSheetId="2">[31]calcpage!#REF!</definedName>
    <definedName name="CS" localSheetId="17">[31]calcpage!#REF!</definedName>
    <definedName name="CS" localSheetId="13">[31]calcpage!#REF!</definedName>
    <definedName name="CS" localSheetId="11">[31]calcpage!#REF!</definedName>
    <definedName name="CS">[31]calcpage!#REF!</definedName>
    <definedName name="CTRL" localSheetId="26">#REF!</definedName>
    <definedName name="CTRL" localSheetId="2">#REF!</definedName>
    <definedName name="CTRL" localSheetId="1">#REF!</definedName>
    <definedName name="CTRL" localSheetId="4">#REF!</definedName>
    <definedName name="CTRL" localSheetId="5">#REF!</definedName>
    <definedName name="CTRL" localSheetId="17">#REF!</definedName>
    <definedName name="CTRL" localSheetId="13">#REF!</definedName>
    <definedName name="CTRL" localSheetId="14">#REF!</definedName>
    <definedName name="CTRL" localSheetId="11">#REF!</definedName>
    <definedName name="CTRL">#REF!</definedName>
    <definedName name="CTSS_2004" localSheetId="26">#REF!</definedName>
    <definedName name="CTSS_2004" localSheetId="2">#REF!</definedName>
    <definedName name="CTSS_2004" localSheetId="17">#REF!</definedName>
    <definedName name="CTSS_2004" localSheetId="13">#REF!</definedName>
    <definedName name="CTSS_2004" localSheetId="15">#REF!</definedName>
    <definedName name="CTSS_2004" localSheetId="11">#REF!</definedName>
    <definedName name="CTSS_2004">#REF!</definedName>
    <definedName name="CTSS_2005" localSheetId="26">#REF!</definedName>
    <definedName name="CTSS_2005" localSheetId="2">#REF!</definedName>
    <definedName name="CTSS_2005" localSheetId="17">#REF!</definedName>
    <definedName name="CTSS_2005" localSheetId="13">#REF!</definedName>
    <definedName name="CTSS_2005" localSheetId="15">#REF!</definedName>
    <definedName name="CTSS_2005" localSheetId="11">#REF!</definedName>
    <definedName name="CTSS_2005">#REF!</definedName>
    <definedName name="CTSS_2006" localSheetId="26">#REF!</definedName>
    <definedName name="CTSS_2006" localSheetId="2">#REF!</definedName>
    <definedName name="CTSS_2006" localSheetId="17">#REF!</definedName>
    <definedName name="CTSS_2006" localSheetId="13">#REF!</definedName>
    <definedName name="CTSS_2006" localSheetId="15">#REF!</definedName>
    <definedName name="CTSS_2006">#REF!</definedName>
    <definedName name="CTSS_2007" localSheetId="26">#REF!</definedName>
    <definedName name="CTSS_2007" localSheetId="2">#REF!</definedName>
    <definedName name="CTSS_2007" localSheetId="17">#REF!</definedName>
    <definedName name="CTSS_2007" localSheetId="13">#REF!</definedName>
    <definedName name="CTSS_2007" localSheetId="15">#REF!</definedName>
    <definedName name="CTSS_2007">#REF!</definedName>
    <definedName name="CTSS_2008" localSheetId="26">#REF!</definedName>
    <definedName name="CTSS_2008" localSheetId="2">#REF!</definedName>
    <definedName name="CTSS_2008" localSheetId="17">#REF!</definedName>
    <definedName name="CTSS_2008" localSheetId="13">#REF!</definedName>
    <definedName name="CTSS_2008" localSheetId="15">#REF!</definedName>
    <definedName name="CTSS_2008">#REF!</definedName>
    <definedName name="CTSS_Rate" localSheetId="26">#REF!</definedName>
    <definedName name="CTSS_Rate" localSheetId="2">#REF!</definedName>
    <definedName name="CTSS_Rate" localSheetId="17">#REF!</definedName>
    <definedName name="CTSS_Rate" localSheetId="13">#REF!</definedName>
    <definedName name="CTSS_Rate" localSheetId="15">#REF!</definedName>
    <definedName name="CTSS_Rate">#REF!</definedName>
    <definedName name="CUMM_RATE" localSheetId="26">#REF!</definedName>
    <definedName name="CUMM_RATE" localSheetId="2">#REF!</definedName>
    <definedName name="CUMM_RATE" localSheetId="17">#REF!</definedName>
    <definedName name="CUMM_RATE" localSheetId="13">#REF!</definedName>
    <definedName name="CUMM_RATE" localSheetId="23">#REF!</definedName>
    <definedName name="CUMM_RATE" localSheetId="15">#REF!</definedName>
    <definedName name="CUMM_RATE">#REF!</definedName>
    <definedName name="curr_allow" localSheetId="26">#REF!</definedName>
    <definedName name="curr_allow" localSheetId="2">#REF!</definedName>
    <definedName name="curr_allow" localSheetId="17">#REF!</definedName>
    <definedName name="curr_allow" localSheetId="13">#REF!</definedName>
    <definedName name="curr_allow" localSheetId="23">#REF!</definedName>
    <definedName name="curr_allow" localSheetId="15">#REF!</definedName>
    <definedName name="curr_allow">#REF!</definedName>
    <definedName name="curr_asset" localSheetId="26">#REF!</definedName>
    <definedName name="curr_asset" localSheetId="2">#REF!</definedName>
    <definedName name="curr_asset" localSheetId="17">#REF!</definedName>
    <definedName name="curr_asset" localSheetId="13">#REF!</definedName>
    <definedName name="curr_asset" localSheetId="23">#REF!</definedName>
    <definedName name="curr_asset" localSheetId="15">#REF!</definedName>
    <definedName name="curr_asset">#REF!</definedName>
    <definedName name="curr_liab" localSheetId="26">#REF!</definedName>
    <definedName name="curr_liab" localSheetId="2">#REF!</definedName>
    <definedName name="curr_liab" localSheetId="17">#REF!</definedName>
    <definedName name="curr_liab" localSheetId="13">#REF!</definedName>
    <definedName name="curr_liab" localSheetId="23">#REF!</definedName>
    <definedName name="curr_liab" localSheetId="15">#REF!</definedName>
    <definedName name="curr_liab">#REF!</definedName>
    <definedName name="Currency">"EUR"</definedName>
    <definedName name="DA" localSheetId="26">[62]CODT0898!#REF!</definedName>
    <definedName name="DA" localSheetId="2">[62]CODT0898!#REF!</definedName>
    <definedName name="DA" localSheetId="17">[62]CODT0898!#REF!</definedName>
    <definedName name="DA" localSheetId="13">[62]CODT0898!#REF!</definedName>
    <definedName name="DA" localSheetId="14">[62]CODT0898!#REF!</definedName>
    <definedName name="DA" localSheetId="23">[62]CODT0898!#REF!</definedName>
    <definedName name="DA" localSheetId="15">[62]CODT0898!#REF!</definedName>
    <definedName name="DA" localSheetId="11">[62]CODT0898!#REF!</definedName>
    <definedName name="DA">[62]CODT0898!#REF!</definedName>
    <definedName name="DATA" localSheetId="26">[58]DTU!#REF!</definedName>
    <definedName name="DATA" localSheetId="2">[58]DTU!#REF!</definedName>
    <definedName name="DATA" localSheetId="17">[58]DTU!#REF!</definedName>
    <definedName name="DATA" localSheetId="13">[58]DTU!#REF!</definedName>
    <definedName name="DATA" localSheetId="23">[58]DTU!#REF!</definedName>
    <definedName name="DATA" localSheetId="15">[58]DTU!#REF!</definedName>
    <definedName name="DATA" localSheetId="11">[58]DTU!#REF!</definedName>
    <definedName name="DATA">[58]DTU!#REF!</definedName>
    <definedName name="Data.Next" localSheetId="26">'[63]A-2'!#REF!</definedName>
    <definedName name="Data.Next" localSheetId="2">'[63]A-2'!#REF!</definedName>
    <definedName name="Data.Next" localSheetId="17">'[63]A-2'!#REF!</definedName>
    <definedName name="Data.Next" localSheetId="13">'[63]A-2'!#REF!</definedName>
    <definedName name="Data.Next" localSheetId="11">'[63]A-2'!#REF!</definedName>
    <definedName name="Data.Next">'[63]A-2'!#REF!</definedName>
    <definedName name="Databankoptions" localSheetId="26">#REF!</definedName>
    <definedName name="Databankoptions" localSheetId="2">#REF!</definedName>
    <definedName name="Databankoptions" localSheetId="1">#REF!</definedName>
    <definedName name="Databankoptions" localSheetId="4">#REF!</definedName>
    <definedName name="Databankoptions" localSheetId="5">#REF!</definedName>
    <definedName name="Databankoptions" localSheetId="17">#REF!</definedName>
    <definedName name="Databankoptions" localSheetId="13">#REF!</definedName>
    <definedName name="Databankoptions" localSheetId="14">#REF!</definedName>
    <definedName name="Databankoptions" localSheetId="11">#REF!</definedName>
    <definedName name="Databankoptions">#REF!</definedName>
    <definedName name="_xlnm.Database" localSheetId="26">#REF!</definedName>
    <definedName name="_xlnm.Database" localSheetId="2">#REF!</definedName>
    <definedName name="_xlnm.Database" localSheetId="17">#REF!</definedName>
    <definedName name="_xlnm.Database" localSheetId="13">#REF!</definedName>
    <definedName name="_xlnm.Database" localSheetId="23">#REF!</definedName>
    <definedName name="_xlnm.Database" localSheetId="15">#REF!</definedName>
    <definedName name="_xlnm.Database" localSheetId="11">#REF!</definedName>
    <definedName name="_xlnm.Database">#REF!</definedName>
    <definedName name="database1" localSheetId="26">#REF!</definedName>
    <definedName name="database1" localSheetId="2">#REF!</definedName>
    <definedName name="database1" localSheetId="17">#REF!</definedName>
    <definedName name="database1" localSheetId="13">#REF!</definedName>
    <definedName name="database1" localSheetId="11">#REF!</definedName>
    <definedName name="database1">#REF!</definedName>
    <definedName name="DataFields" localSheetId="22">'[64]Duration 2002 (2)'!$B$9:$EA$46</definedName>
    <definedName name="DataFields" localSheetId="17">'[64]Duration 2002 (2)'!$B$9:$EA$46</definedName>
    <definedName name="DataFields" localSheetId="21">'[64]Duration 2002 (2)'!$B$9:$EA$46</definedName>
    <definedName name="DataFields">'[65]Duration 2002 (2)'!$B$9:$EA$46</definedName>
    <definedName name="DataGasSales" localSheetId="26">#REF!</definedName>
    <definedName name="DataGasSales" localSheetId="2">#REF!</definedName>
    <definedName name="DataGasSales" localSheetId="1">#REF!</definedName>
    <definedName name="DataGasSales" localSheetId="4">#REF!</definedName>
    <definedName name="DataGasSales" localSheetId="5">#REF!</definedName>
    <definedName name="DataGasSales" localSheetId="17">#REF!</definedName>
    <definedName name="DataGasSales" localSheetId="13">#REF!</definedName>
    <definedName name="DataGasSales" localSheetId="14">#REF!</definedName>
    <definedName name="DataGasSales" localSheetId="11">#REF!</definedName>
    <definedName name="DataGasSales">#REF!</definedName>
    <definedName name="DataLifting" localSheetId="26">#REF!</definedName>
    <definedName name="DataLifting" localSheetId="2">#REF!</definedName>
    <definedName name="DataLifting" localSheetId="17">#REF!</definedName>
    <definedName name="DataLifting" localSheetId="13">#REF!</definedName>
    <definedName name="DataLifting" localSheetId="11">#REF!</definedName>
    <definedName name="DataLifting">#REF!</definedName>
    <definedName name="DATAselling" localSheetId="26">#REF!</definedName>
    <definedName name="DATAselling" localSheetId="2">#REF!</definedName>
    <definedName name="DATAselling" localSheetId="17">#REF!</definedName>
    <definedName name="DATAselling" localSheetId="13">#REF!</definedName>
    <definedName name="DATAselling" localSheetId="11">#REF!</definedName>
    <definedName name="DATAselling">#REF!</definedName>
    <definedName name="DATE" localSheetId="22">'[66]0000000'!$A$3</definedName>
    <definedName name="DATE" localSheetId="17">'[66]0000000'!$A$3</definedName>
    <definedName name="DATE" localSheetId="21">'[66]0000000'!$A$3</definedName>
    <definedName name="DATE">'[67]0000000'!$A$3</definedName>
    <definedName name="date1">[68]AUG!$A$3</definedName>
    <definedName name="DateCon" localSheetId="26">#REF!</definedName>
    <definedName name="DateCon" localSheetId="2">#REF!</definedName>
    <definedName name="DateCon" localSheetId="1">#REF!</definedName>
    <definedName name="DateCon" localSheetId="4">#REF!</definedName>
    <definedName name="DateCon" localSheetId="5">#REF!</definedName>
    <definedName name="DateCon" localSheetId="17">#REF!</definedName>
    <definedName name="DateCon" localSheetId="13">#REF!</definedName>
    <definedName name="DateCon" localSheetId="14">#REF!</definedName>
    <definedName name="DateCon" localSheetId="11">#REF!</definedName>
    <definedName name="DateCon">#REF!</definedName>
    <definedName name="DateOfB" localSheetId="26">#REF!</definedName>
    <definedName name="DateOfB" localSheetId="2">#REF!</definedName>
    <definedName name="DateOfB" localSheetId="17">#REF!</definedName>
    <definedName name="DateOfB" localSheetId="13">#REF!</definedName>
    <definedName name="DateOfB" localSheetId="11">#REF!</definedName>
    <definedName name="DateOfB">#REF!</definedName>
    <definedName name="DateOfE" localSheetId="26">#REF!</definedName>
    <definedName name="DateOfE" localSheetId="2">#REF!</definedName>
    <definedName name="DateOfE" localSheetId="17">#REF!</definedName>
    <definedName name="DateOfE" localSheetId="13">#REF!</definedName>
    <definedName name="DateOfE" localSheetId="11">#REF!</definedName>
    <definedName name="DateOfE">#REF!</definedName>
    <definedName name="David_Omoke" localSheetId="26">[35]Menu!#REF!</definedName>
    <definedName name="David_Omoke" localSheetId="2">[36]Menu!#REF!</definedName>
    <definedName name="David_Omoke" localSheetId="17">[36]Menu!#REF!</definedName>
    <definedName name="David_Omoke" localSheetId="13">[36]Menu!#REF!</definedName>
    <definedName name="David_Omoke" localSheetId="11">[36]Menu!#REF!</definedName>
    <definedName name="David_Omoke">[36]Menu!#REF!</definedName>
    <definedName name="days">[61]Adv!$A$1:$B$65536</definedName>
    <definedName name="DaysMonth" localSheetId="26">#REF!</definedName>
    <definedName name="DaysMonth" localSheetId="2">#REF!</definedName>
    <definedName name="DaysMonth" localSheetId="1">#REF!</definedName>
    <definedName name="DaysMonth" localSheetId="4">#REF!</definedName>
    <definedName name="DaysMonth" localSheetId="5">#REF!</definedName>
    <definedName name="DaysMonth" localSheetId="17">#REF!</definedName>
    <definedName name="DaysMonth" localSheetId="13">#REF!</definedName>
    <definedName name="DaysMonth" localSheetId="14">#REF!</definedName>
    <definedName name="DaysMonth" localSheetId="11">#REF!</definedName>
    <definedName name="DaysMonth">#REF!</definedName>
    <definedName name="DaysOption" localSheetId="26">#REF!</definedName>
    <definedName name="DaysOption" localSheetId="2">#REF!</definedName>
    <definedName name="DaysOption" localSheetId="17">#REF!</definedName>
    <definedName name="DaysOption" localSheetId="13">#REF!</definedName>
    <definedName name="DaysOption" localSheetId="11">#REF!</definedName>
    <definedName name="DaysOption">#REF!</definedName>
    <definedName name="DDA_PDC" localSheetId="26">#REF!</definedName>
    <definedName name="DDA_PDC" localSheetId="2">#REF!</definedName>
    <definedName name="DDA_PDC" localSheetId="17">#REF!</definedName>
    <definedName name="DDA_PDC" localSheetId="13">#REF!</definedName>
    <definedName name="DDA_PDC" localSheetId="11">#REF!</definedName>
    <definedName name="DDA_PDC">#REF!</definedName>
    <definedName name="ddd" localSheetId="26" hidden="1">#REF!</definedName>
    <definedName name="ddd" localSheetId="2" hidden="1">#REF!</definedName>
    <definedName name="ddd" localSheetId="17" hidden="1">#REF!</definedName>
    <definedName name="ddd" localSheetId="13" hidden="1">#REF!</definedName>
    <definedName name="ddd" hidden="1">#REF!</definedName>
    <definedName name="ddddsdsd" localSheetId="26">#REF!</definedName>
    <definedName name="ddddsdsd">#REF!</definedName>
    <definedName name="dddf" localSheetId="26">'[69]App 2- WHT liabilty (lower)'!$E$8</definedName>
    <definedName name="dddf">'[70]App 2- WHT liabilty (lower)'!$E$8</definedName>
    <definedName name="dec" localSheetId="26">#REF!</definedName>
    <definedName name="dec" localSheetId="2">#REF!</definedName>
    <definedName name="dec" localSheetId="1">#REF!</definedName>
    <definedName name="dec" localSheetId="4">#REF!</definedName>
    <definedName name="dec" localSheetId="5">#REF!</definedName>
    <definedName name="dec" localSheetId="17">#REF!</definedName>
    <definedName name="dec" localSheetId="13">#REF!</definedName>
    <definedName name="dec" localSheetId="14">#REF!</definedName>
    <definedName name="dec" localSheetId="11">#REF!</definedName>
    <definedName name="dec">#REF!</definedName>
    <definedName name="decem" localSheetId="26">'[71]FEB 2003'!$A$6:$S$112</definedName>
    <definedName name="decem">'[72]FEB 2003'!$A$6:$S$112</definedName>
    <definedName name="December" localSheetId="26">#REF!</definedName>
    <definedName name="December" localSheetId="2">#REF!</definedName>
    <definedName name="December" localSheetId="1">#REF!</definedName>
    <definedName name="December" localSheetId="4">#REF!</definedName>
    <definedName name="December" localSheetId="5">#REF!</definedName>
    <definedName name="December" localSheetId="17">#REF!</definedName>
    <definedName name="December" localSheetId="13">#REF!</definedName>
    <definedName name="December" localSheetId="14">#REF!</definedName>
    <definedName name="December" localSheetId="11">#REF!</definedName>
    <definedName name="December">#REF!</definedName>
    <definedName name="December1" localSheetId="26">#REF!</definedName>
    <definedName name="December1" localSheetId="2">#REF!</definedName>
    <definedName name="December1" localSheetId="17">#REF!</definedName>
    <definedName name="December1" localSheetId="13">#REF!</definedName>
    <definedName name="December1" localSheetId="11">#REF!</definedName>
    <definedName name="December1">#REF!</definedName>
    <definedName name="DECL">[31]calcpage!$EX$1:$GV$8</definedName>
    <definedName name="DedFirst" localSheetId="26">#REF!</definedName>
    <definedName name="DedFirst" localSheetId="2">#REF!</definedName>
    <definedName name="DedFirst" localSheetId="1">#REF!</definedName>
    <definedName name="DedFirst" localSheetId="4">#REF!</definedName>
    <definedName name="DedFirst" localSheetId="5">#REF!</definedName>
    <definedName name="DedFirst" localSheetId="17">#REF!</definedName>
    <definedName name="DedFirst" localSheetId="13">#REF!</definedName>
    <definedName name="DedFirst" localSheetId="14">#REF!</definedName>
    <definedName name="DedFirst" localSheetId="11">#REF!</definedName>
    <definedName name="DedFirst">#REF!</definedName>
    <definedName name="DedLast" localSheetId="26">#REF!</definedName>
    <definedName name="DedLast" localSheetId="2">#REF!</definedName>
    <definedName name="DedLast" localSheetId="17">#REF!</definedName>
    <definedName name="DedLast" localSheetId="13">#REF!</definedName>
    <definedName name="DedLast" localSheetId="11">#REF!</definedName>
    <definedName name="DedLast">#REF!</definedName>
    <definedName name="deductions" localSheetId="26">#REF!</definedName>
    <definedName name="deductions" localSheetId="2">#REF!</definedName>
    <definedName name="deductions" localSheetId="17">#REF!</definedName>
    <definedName name="deductions" localSheetId="13">#REF!</definedName>
    <definedName name="deductions" localSheetId="11">#REF!</definedName>
    <definedName name="deductions">#REF!</definedName>
    <definedName name="DEFINITION" localSheetId="26">#REF!</definedName>
    <definedName name="DEFINITION" localSheetId="2">#REF!</definedName>
    <definedName name="DEFINITION" localSheetId="17">#REF!</definedName>
    <definedName name="DEFINITION" localSheetId="13">#REF!</definedName>
    <definedName name="DEFINITION">#REF!</definedName>
    <definedName name="Definitions_File" localSheetId="26">#REF!</definedName>
    <definedName name="Definitions_File" localSheetId="2">#REF!</definedName>
    <definedName name="Definitions_File" localSheetId="17">#REF!</definedName>
    <definedName name="Definitions_File" localSheetId="13">#REF!</definedName>
    <definedName name="Definitions_File">#REF!</definedName>
    <definedName name="Del_Seis" localSheetId="26">[17]EXPLO!#REF!</definedName>
    <definedName name="Del_Seis" localSheetId="2">[18]EXPLO!#REF!</definedName>
    <definedName name="Del_Seis" localSheetId="17">[18]EXPLO!#REF!</definedName>
    <definedName name="Del_Seis" localSheetId="13">[18]EXPLO!#REF!</definedName>
    <definedName name="Del_Seis">[18]EXPLO!#REF!</definedName>
    <definedName name="Del_Well" localSheetId="26">[17]EXPLO!#REF!</definedName>
    <definedName name="Del_Well" localSheetId="2">[18]EXPLO!#REF!</definedName>
    <definedName name="Del_Well" localSheetId="17">[18]EXPLO!#REF!</definedName>
    <definedName name="Del_Well" localSheetId="13">[18]EXPLO!#REF!</definedName>
    <definedName name="Del_Well">[18]EXPLO!#REF!</definedName>
    <definedName name="Del_WellX" localSheetId="26">[22]EXPLO_WELLS!#REF!</definedName>
    <definedName name="Del_WellX" localSheetId="2">[23]EXPLO_WELLS!#REF!</definedName>
    <definedName name="Del_WellX" localSheetId="17">[23]EXPLO_WELLS!#REF!</definedName>
    <definedName name="Del_WellX" localSheetId="13">[23]EXPLO_WELLS!#REF!</definedName>
    <definedName name="Del_WellX">[23]EXPLO_WELLS!#REF!</definedName>
    <definedName name="delay_table" localSheetId="26">[37]Delay!#REF!</definedName>
    <definedName name="delay_table" localSheetId="2">[38]Delay!#REF!</definedName>
    <definedName name="delay_table" localSheetId="17">[38]Delay!#REF!</definedName>
    <definedName name="delay_table" localSheetId="13">[38]Delay!#REF!</definedName>
    <definedName name="delay_table">[38]Delay!#REF!</definedName>
    <definedName name="DEPART_ASSETS" localSheetId="26">#REF!</definedName>
    <definedName name="DEPART_ASSETS" localSheetId="2">#REF!</definedName>
    <definedName name="DEPART_ASSETS" localSheetId="1">#REF!</definedName>
    <definedName name="DEPART_ASSETS" localSheetId="4">#REF!</definedName>
    <definedName name="DEPART_ASSETS" localSheetId="5">#REF!</definedName>
    <definedName name="DEPART_ASSETS" localSheetId="17">#REF!</definedName>
    <definedName name="DEPART_ASSETS" localSheetId="13">#REF!</definedName>
    <definedName name="DEPART_ASSETS" localSheetId="14">#REF!</definedName>
    <definedName name="DEPART_ASSETS" localSheetId="11">#REF!</definedName>
    <definedName name="DEPART_ASSETS">#REF!</definedName>
    <definedName name="DEPART2_ASSETS" localSheetId="26">#REF!</definedName>
    <definedName name="DEPART2_ASSETS" localSheetId="2">#REF!</definedName>
    <definedName name="DEPART2_ASSETS" localSheetId="17">#REF!</definedName>
    <definedName name="DEPART2_ASSETS" localSheetId="13">#REF!</definedName>
    <definedName name="DEPART2_ASSETS" localSheetId="11">#REF!</definedName>
    <definedName name="DEPART2_ASSETS">#REF!</definedName>
    <definedName name="Departments" localSheetId="26">#REF!</definedName>
    <definedName name="Departments" localSheetId="2">#REF!</definedName>
    <definedName name="Departments" localSheetId="17">#REF!</definedName>
    <definedName name="Departments" localSheetId="13">#REF!</definedName>
    <definedName name="Departments" localSheetId="11">#REF!</definedName>
    <definedName name="Departments">#REF!</definedName>
    <definedName name="Depr_g6" localSheetId="26">'[30]Journal entries(Coy)'!#REF!</definedName>
    <definedName name="Depr_g6" localSheetId="2">'[30]Journal entries(Coy)'!#REF!</definedName>
    <definedName name="Depr_g6" localSheetId="17">'[30]Journal entries(Coy)'!#REF!</definedName>
    <definedName name="Depr_g6" localSheetId="13">'[30]Journal entries(Coy)'!#REF!</definedName>
    <definedName name="Depr_g6" localSheetId="15">'[30]Journal entries(Coy)'!#REF!</definedName>
    <definedName name="Depr_g6" localSheetId="11">'[30]Journal entries(Coy)'!#REF!</definedName>
    <definedName name="Depr_g6">'[30]Journal entries(Coy)'!#REF!</definedName>
    <definedName name="Detail" localSheetId="26">#REF!</definedName>
    <definedName name="Detail" localSheetId="2">#REF!</definedName>
    <definedName name="Detail" localSheetId="1">#REF!</definedName>
    <definedName name="Detail" localSheetId="4">#REF!</definedName>
    <definedName name="Detail" localSheetId="5">#REF!</definedName>
    <definedName name="Detail" localSheetId="17">#REF!</definedName>
    <definedName name="Detail" localSheetId="13">#REF!</definedName>
    <definedName name="Detail" localSheetId="14">#REF!</definedName>
    <definedName name="Detail" localSheetId="11">#REF!</definedName>
    <definedName name="Detail">#REF!</definedName>
    <definedName name="Devtlevys" localSheetId="26">#REF!</definedName>
    <definedName name="Devtlevys" localSheetId="2">#REF!</definedName>
    <definedName name="Devtlevys" localSheetId="17">#REF!</definedName>
    <definedName name="Devtlevys" localSheetId="13">#REF!</definedName>
    <definedName name="Devtlevys" localSheetId="11">#REF!</definedName>
    <definedName name="Devtlevys">#REF!</definedName>
    <definedName name="DFYUUI" localSheetId="26">#REF!</definedName>
    <definedName name="DFYUUI" localSheetId="2">#REF!</definedName>
    <definedName name="DFYUUI" localSheetId="17">#REF!</definedName>
    <definedName name="DFYUUI" localSheetId="13">#REF!</definedName>
    <definedName name="DFYUUI" localSheetId="15">#REF!</definedName>
    <definedName name="DFYUUI" localSheetId="11">#REF!</definedName>
    <definedName name="DFYUUI">#REF!</definedName>
    <definedName name="DisbFirst" localSheetId="26">#REF!</definedName>
    <definedName name="DisbFirst" localSheetId="2">#REF!</definedName>
    <definedName name="DisbFirst" localSheetId="17">#REF!</definedName>
    <definedName name="DisbFirst" localSheetId="13">#REF!</definedName>
    <definedName name="DisbFirst">#REF!</definedName>
    <definedName name="DisbLast" localSheetId="26">#REF!</definedName>
    <definedName name="DisbLast" localSheetId="2">#REF!</definedName>
    <definedName name="DisbLast" localSheetId="17">#REF!</definedName>
    <definedName name="DisbLast" localSheetId="13">#REF!</definedName>
    <definedName name="DisbLast">#REF!</definedName>
    <definedName name="Discount" localSheetId="26">#REF!</definedName>
    <definedName name="Discount" localSheetId="2">#REF!</definedName>
    <definedName name="Discount" localSheetId="17">#REF!</definedName>
    <definedName name="Discount" localSheetId="13">#REF!</definedName>
    <definedName name="Discount">#REF!</definedName>
    <definedName name="Discount_Date" localSheetId="26">#REF!</definedName>
    <definedName name="Discount_Date" localSheetId="2">#REF!</definedName>
    <definedName name="Discount_Date" localSheetId="17">#REF!</definedName>
    <definedName name="Discount_Date" localSheetId="13">#REF!</definedName>
    <definedName name="Discount_Date">#REF!</definedName>
    <definedName name="DiscountDate" localSheetId="26">#REF!</definedName>
    <definedName name="DiscountDate" localSheetId="2">#REF!</definedName>
    <definedName name="DiscountDate" localSheetId="17">#REF!</definedName>
    <definedName name="DiscountDate" localSheetId="13">#REF!</definedName>
    <definedName name="DiscountDate">#REF!</definedName>
    <definedName name="discountRate">[73]!discountRate</definedName>
    <definedName name="dit_exp" localSheetId="26">#REF!</definedName>
    <definedName name="dit_exp" localSheetId="2">#REF!</definedName>
    <definedName name="dit_exp" localSheetId="17">#REF!</definedName>
    <definedName name="dit_exp" localSheetId="13">#REF!</definedName>
    <definedName name="dit_exp" localSheetId="23">#REF!</definedName>
    <definedName name="dit_exp" localSheetId="15">#REF!</definedName>
    <definedName name="dit_exp" localSheetId="11">#REF!</definedName>
    <definedName name="dit_exp">#REF!</definedName>
    <definedName name="dItemsToTest" localSheetId="26">#REF!</definedName>
    <definedName name="dItemsToTest" localSheetId="2">#REF!</definedName>
    <definedName name="dItemsToTest" localSheetId="17">#REF!</definedName>
    <definedName name="dItemsToTest" localSheetId="13">#REF!</definedName>
    <definedName name="dItemsToTest" localSheetId="15">#REF!</definedName>
    <definedName name="dItemsToTest" localSheetId="11">#REF!</definedName>
    <definedName name="dItemsToTest">#REF!</definedName>
    <definedName name="Division">[43]Lookup!$J$2:$K$61</definedName>
    <definedName name="Divisions" localSheetId="26">#REF!</definedName>
    <definedName name="Divisions" localSheetId="2">#REF!</definedName>
    <definedName name="Divisions" localSheetId="1">#REF!</definedName>
    <definedName name="Divisions" localSheetId="4">#REF!</definedName>
    <definedName name="Divisions" localSheetId="5">#REF!</definedName>
    <definedName name="Divisions" localSheetId="17">#REF!</definedName>
    <definedName name="Divisions" localSheetId="13">#REF!</definedName>
    <definedName name="Divisions" localSheetId="14">#REF!</definedName>
    <definedName name="Divisions" localSheetId="11">#REF!</definedName>
    <definedName name="Divisions">#REF!</definedName>
    <definedName name="dName" localSheetId="26">#REF!</definedName>
    <definedName name="dName" localSheetId="2">#REF!</definedName>
    <definedName name="dName" localSheetId="1">#REF!</definedName>
    <definedName name="dName" localSheetId="12">#REF!</definedName>
    <definedName name="dName" localSheetId="17">#REF!</definedName>
    <definedName name="dName" localSheetId="13">#REF!</definedName>
    <definedName name="dName" localSheetId="15">#REF!</definedName>
    <definedName name="dName" localSheetId="11">#REF!</definedName>
    <definedName name="dName">#REF!</definedName>
    <definedName name="DOC" localSheetId="26">#REF!</definedName>
    <definedName name="DOC" localSheetId="2">#REF!</definedName>
    <definedName name="DOC" localSheetId="17">#REF!</definedName>
    <definedName name="DOC" localSheetId="13">#REF!</definedName>
    <definedName name="DOC" localSheetId="23">#REF!</definedName>
    <definedName name="DOC" localSheetId="15">#REF!</definedName>
    <definedName name="DOC" localSheetId="11">#REF!</definedName>
    <definedName name="DOC">#REF!</definedName>
    <definedName name="don_arch1" localSheetId="26">[74]Report!$Z$4:$Z$14,[74]Report!$Z$16:$Z$25,[74]Report!$Z$27:$Z$30,[74]Report!$Z$32:$Z$43,[74]Report!$Z$46:$Z$47,[74]Report!$Z$45:$Z$47,[74]Report!$Z$50:$Z$89,[74]Report!$Z$93:$Z$111,[74]Report!$Z$113:$Z$147,[74]Report!$Z$149:$Z$179,[74]Report!$Z$181:$Z$197,[74]Report!$Z$199</definedName>
    <definedName name="don_arch1">[75]Report!$Z$4:$Z$14,[75]Report!$Z$16:$Z$25,[75]Report!$Z$27:$Z$30,[75]Report!$Z$32:$Z$43,[75]Report!$Z$46:$Z$47,[75]Report!$Z$45:$Z$47,[75]Report!$Z$50:$Z$89,[75]Report!$Z$93:$Z$111,[75]Report!$Z$113:$Z$147,[75]Report!$Z$149:$Z$179,[75]Report!$Z$181:$Z$197,[75]Report!$Z$199</definedName>
    <definedName name="don_arch2" localSheetId="26">[74]Report!$Z$201:$Z$202,[74]Report!$Z$205:$Z$222,[74]Report!$Z$230:$Z$241,[74]Report!$Z$249:$Z$269</definedName>
    <definedName name="don_arch2">[75]Report!$Z$201:$Z$202,[75]Report!$Z$205:$Z$222,[75]Report!$Z$230:$Z$241,[75]Report!$Z$249:$Z$269</definedName>
    <definedName name="don_report1" localSheetId="26">[74]Report!$F$4:$U$14,[74]Report!$F$16:$U$25,[74]Report!$F$27:$U$30,[74]Report!$F$32:$U$43,[74]Report!$F$45:$U$47,[74]Report!$F$50:$U$89,[74]Report!$F$93:$U$111,[74]Report!$F$113:$U$147,[74]Report!$F$149:$U$179,[74]Report!$F$182:$U$197,[74]Report!$F$199:$U$199,[74]Report!$F$201:$U$202</definedName>
    <definedName name="don_report1">[75]Report!$F$4:$U$14,[75]Report!$F$16:$U$25,[75]Report!$F$27:$U$30,[75]Report!$F$32:$U$43,[75]Report!$F$45:$U$47,[75]Report!$F$50:$U$89,[75]Report!$F$93:$U$111,[75]Report!$F$113:$U$147,[75]Report!$F$149:$U$179,[75]Report!$F$182:$U$197,[75]Report!$F$199:$U$199,[75]Report!$F$201:$U$202</definedName>
    <definedName name="don_report2" localSheetId="26">[74]Report!$F$205:$U$223,[74]Report!$F$230:$U$242</definedName>
    <definedName name="don_report2">[75]Report!$F$205:$U$223,[75]Report!$F$230:$U$242</definedName>
    <definedName name="dPlanningMateriality" localSheetId="26">#REF!</definedName>
    <definedName name="dPlanningMateriality" localSheetId="2">#REF!</definedName>
    <definedName name="dPlanningMateriality" localSheetId="17">#REF!</definedName>
    <definedName name="dPlanningMateriality" localSheetId="13">#REF!</definedName>
    <definedName name="dPlanningMateriality" localSheetId="14">#REF!</definedName>
    <definedName name="dPlanningMateriality" localSheetId="15">#REF!</definedName>
    <definedName name="dPlanningMateriality" localSheetId="11">#REF!</definedName>
    <definedName name="dPlanningMateriality">#REF!</definedName>
    <definedName name="dProjectedBookValue" localSheetId="26">#REF!</definedName>
    <definedName name="dProjectedBookValue" localSheetId="2">#REF!</definedName>
    <definedName name="dProjectedBookValue" localSheetId="17">#REF!</definedName>
    <definedName name="dProjectedBookValue" localSheetId="13">#REF!</definedName>
    <definedName name="dProjectedBookValue" localSheetId="15">#REF!</definedName>
    <definedName name="dProjectedBookValue" localSheetId="11">#REF!</definedName>
    <definedName name="dProjectedBookValue">#REF!</definedName>
    <definedName name="dProjectedBookValueStratified" localSheetId="26">#REF!</definedName>
    <definedName name="dProjectedBookValueStratified" localSheetId="2">#REF!</definedName>
    <definedName name="dProjectedBookValueStratified" localSheetId="17">#REF!</definedName>
    <definedName name="dProjectedBookValueStratified" localSheetId="13">#REF!</definedName>
    <definedName name="dProjectedBookValueStratified" localSheetId="15">#REF!</definedName>
    <definedName name="dProjectedBookValueStratified" localSheetId="11">#REF!</definedName>
    <definedName name="dProjectedBookValueStratified">#REF!</definedName>
    <definedName name="dProjectedNumbersOfItems" localSheetId="26">#REF!</definedName>
    <definedName name="dProjectedNumbersOfItems" localSheetId="2">#REF!</definedName>
    <definedName name="dProjectedNumbersOfItems" localSheetId="17">#REF!</definedName>
    <definedName name="dProjectedNumbersOfItems" localSheetId="13">#REF!</definedName>
    <definedName name="dProjectedNumbersOfItems" localSheetId="15">#REF!</definedName>
    <definedName name="dProjectedNumbersOfItems">#REF!</definedName>
    <definedName name="dProjectedNumbersOfItemsStratified" localSheetId="26">#REF!</definedName>
    <definedName name="dProjectedNumbersOfItemsStratified" localSheetId="2">#REF!</definedName>
    <definedName name="dProjectedNumbersOfItemsStratified" localSheetId="17">#REF!</definedName>
    <definedName name="dProjectedNumbersOfItemsStratified" localSheetId="13">#REF!</definedName>
    <definedName name="dProjectedNumbersOfItemsStratified" localSheetId="15">#REF!</definedName>
    <definedName name="dProjectedNumbersOfItemsStratified">#REF!</definedName>
    <definedName name="dryi" localSheetId="26">#REF!</definedName>
    <definedName name="dryi" localSheetId="2">#REF!</definedName>
    <definedName name="dryi" localSheetId="17">#REF!</definedName>
    <definedName name="dryi" localSheetId="13">#REF!</definedName>
    <definedName name="dryi">#REF!</definedName>
    <definedName name="dTotalPopulationBookValue" localSheetId="26">#REF!</definedName>
    <definedName name="dTotalPopulationBookValue" localSheetId="2">#REF!</definedName>
    <definedName name="dTotalPopulationBookValue" localSheetId="17">#REF!</definedName>
    <definedName name="dTotalPopulationBookValue" localSheetId="13">#REF!</definedName>
    <definedName name="dTotalPopulationBookValue" localSheetId="15">#REF!</definedName>
    <definedName name="dTotalPopulationBookValue">#REF!</definedName>
    <definedName name="dTotalProjectedBookValue" localSheetId="26">#REF!</definedName>
    <definedName name="dTotalProjectedBookValue" localSheetId="2">#REF!</definedName>
    <definedName name="dTotalProjectedBookValue" localSheetId="17">#REF!</definedName>
    <definedName name="dTotalProjectedBookValue" localSheetId="13">#REF!</definedName>
    <definedName name="dTotalProjectedBookValue" localSheetId="15">#REF!</definedName>
    <definedName name="dTotalProjectedBookValue">#REF!</definedName>
    <definedName name="dTotalProjectedNumbersOfItems" localSheetId="26">#REF!</definedName>
    <definedName name="dTotalProjectedNumbersOfItems" localSheetId="2">#REF!</definedName>
    <definedName name="dTotalProjectedNumbersOfItems" localSheetId="17">#REF!</definedName>
    <definedName name="dTotalProjectedNumbersOfItems" localSheetId="13">#REF!</definedName>
    <definedName name="dTotalProjectedNumbersOfItems" localSheetId="15">#REF!</definedName>
    <definedName name="dTotalProjectedNumbersOfItems">#REF!</definedName>
    <definedName name="dTotIndSignItems" localSheetId="26">#REF!</definedName>
    <definedName name="dTotIndSignItems" localSheetId="2">#REF!</definedName>
    <definedName name="dTotIndSignItems" localSheetId="17">#REF!</definedName>
    <definedName name="dTotIndSignItems" localSheetId="13">#REF!</definedName>
    <definedName name="dTotIndSignItems" localSheetId="15">#REF!</definedName>
    <definedName name="dTotIndSignItems">#REF!</definedName>
    <definedName name="duration" localSheetId="26">'[76]Salary Structure'!#REF!</definedName>
    <definedName name="duration" localSheetId="2">'[77]Salary Structure'!#REF!</definedName>
    <definedName name="duration" localSheetId="17">'[77]Salary Structure'!#REF!</definedName>
    <definedName name="duration" localSheetId="13">'[77]Salary Structure'!#REF!</definedName>
    <definedName name="duration">'[77]Salary Structure'!#REF!</definedName>
    <definedName name="DVNAM">""</definedName>
    <definedName name="DVTYP">"PRINTER"</definedName>
    <definedName name="EA_EJA_Phase_1" localSheetId="26">#REF!</definedName>
    <definedName name="EA_EJA_Phase_1" localSheetId="2">#REF!</definedName>
    <definedName name="EA_EJA_Phase_1" localSheetId="1">#REF!</definedName>
    <definedName name="EA_EJA_Phase_1" localSheetId="4">#REF!</definedName>
    <definedName name="EA_EJA_Phase_1" localSheetId="5">#REF!</definedName>
    <definedName name="EA_EJA_Phase_1" localSheetId="17">#REF!</definedName>
    <definedName name="EA_EJA_Phase_1" localSheetId="13">#REF!</definedName>
    <definedName name="EA_EJA_Phase_1" localSheetId="14">#REF!</definedName>
    <definedName name="EA_EJA_Phase_1" localSheetId="11">#REF!</definedName>
    <definedName name="EA_EJA_Phase_1">#REF!</definedName>
    <definedName name="EA_EJA_Phase_2" localSheetId="26">#REF!</definedName>
    <definedName name="EA_EJA_Phase_2" localSheetId="2">#REF!</definedName>
    <definedName name="EA_EJA_Phase_2" localSheetId="17">#REF!</definedName>
    <definedName name="EA_EJA_Phase_2" localSheetId="13">#REF!</definedName>
    <definedName name="EA_EJA_Phase_2" localSheetId="11">#REF!</definedName>
    <definedName name="EA_EJA_Phase_2">#REF!</definedName>
    <definedName name="EA_et_EJA_Phases_1_et_2" localSheetId="26">#REF!</definedName>
    <definedName name="EA_et_EJA_Phases_1_et_2" localSheetId="2">#REF!</definedName>
    <definedName name="EA_et_EJA_Phases_1_et_2" localSheetId="17">#REF!</definedName>
    <definedName name="EA_et_EJA_Phases_1_et_2" localSheetId="13">#REF!</definedName>
    <definedName name="EA_et_EJA_Phases_1_et_2" localSheetId="11">#REF!</definedName>
    <definedName name="EA_et_EJA_Phases_1_et_2">#REF!</definedName>
    <definedName name="EA_G">[54]forinput!$D$306:$AD$306</definedName>
    <definedName name="EA_HP_C3" localSheetId="26">[39]GHV!#REF!</definedName>
    <definedName name="EA_HP_C3" localSheetId="2">[39]GHV!#REF!</definedName>
    <definedName name="EA_HP_C3" localSheetId="1">[39]GHV!#REF!</definedName>
    <definedName name="EA_HP_C3" localSheetId="4">[39]GHV!#REF!</definedName>
    <definedName name="EA_HP_C3" localSheetId="5">[39]GHV!#REF!</definedName>
    <definedName name="EA_HP_C3" localSheetId="17">[39]GHV!#REF!</definedName>
    <definedName name="EA_HP_C3" localSheetId="13">[39]GHV!#REF!</definedName>
    <definedName name="EA_HP_C3" localSheetId="14">[39]GHV!#REF!</definedName>
    <definedName name="EA_HP_C3" localSheetId="11">[39]GHV!#REF!</definedName>
    <definedName name="EA_HP_C3">[39]GHV!#REF!</definedName>
    <definedName name="EA_HP_C4" localSheetId="26">[39]GHV!#REF!</definedName>
    <definedName name="EA_HP_C4" localSheetId="2">[39]GHV!#REF!</definedName>
    <definedName name="EA_HP_C4" localSheetId="17">[39]GHV!#REF!</definedName>
    <definedName name="EA_HP_C4" localSheetId="13">[39]GHV!#REF!</definedName>
    <definedName name="EA_HP_C4" localSheetId="14">[39]GHV!#REF!</definedName>
    <definedName name="EA_HP_C4" localSheetId="11">[39]GHV!#REF!</definedName>
    <definedName name="EA_HP_C4">[39]GHV!#REF!</definedName>
    <definedName name="EA_LP_C3" localSheetId="26">[39]GHV!#REF!</definedName>
    <definedName name="EA_LP_C3" localSheetId="2">[39]GHV!#REF!</definedName>
    <definedName name="EA_LP_C3" localSheetId="17">[39]GHV!#REF!</definedName>
    <definedName name="EA_LP_C3" localSheetId="13">[39]GHV!#REF!</definedName>
    <definedName name="EA_LP_C3" localSheetId="11">[39]GHV!#REF!</definedName>
    <definedName name="EA_LP_C3">[39]GHV!#REF!</definedName>
    <definedName name="EA_LP_C4" localSheetId="26">[39]GHV!#REF!</definedName>
    <definedName name="EA_LP_C4" localSheetId="2">[39]GHV!#REF!</definedName>
    <definedName name="EA_LP_C4" localSheetId="17">[39]GHV!#REF!</definedName>
    <definedName name="EA_LP_C4" localSheetId="13">[39]GHV!#REF!</definedName>
    <definedName name="EA_LP_C4" localSheetId="11">[39]GHV!#REF!</definedName>
    <definedName name="EA_LP_C4">[39]GHV!#REF!</definedName>
    <definedName name="EAIConsultationReq" localSheetId="26">#REF!</definedName>
    <definedName name="EAIConsultationReq" localSheetId="2">#REF!</definedName>
    <definedName name="EAIConsultationReq" localSheetId="17">#REF!</definedName>
    <definedName name="EAIConsultationReq" localSheetId="13">#REF!</definedName>
    <definedName name="EAIConsultationReq" localSheetId="14">#REF!</definedName>
    <definedName name="EAIConsultationReq" localSheetId="15">#REF!</definedName>
    <definedName name="EAIConsultationReq" localSheetId="11">#REF!</definedName>
    <definedName name="EAIConsultationReq">#REF!</definedName>
    <definedName name="East_Exp_HP_C4" localSheetId="26">[39]GHV!#REF!</definedName>
    <definedName name="East_Exp_HP_C4" localSheetId="2">[39]GHV!#REF!</definedName>
    <definedName name="East_Exp_HP_C4" localSheetId="17">[39]GHV!#REF!</definedName>
    <definedName name="East_Exp_HP_C4" localSheetId="13">[39]GHV!#REF!</definedName>
    <definedName name="East_Exp_HP_C4" localSheetId="14">[39]GHV!#REF!</definedName>
    <definedName name="East_Exp_HP_C4" localSheetId="11">[39]GHV!#REF!</definedName>
    <definedName name="East_Exp_HP_C4">[39]GHV!#REF!</definedName>
    <definedName name="East_Exp_LP_C3" localSheetId="26">[39]GHV!#REF!</definedName>
    <definedName name="East_Exp_LP_C3" localSheetId="2">[39]GHV!#REF!</definedName>
    <definedName name="East_Exp_LP_C3" localSheetId="17">[39]GHV!#REF!</definedName>
    <definedName name="East_Exp_LP_C3" localSheetId="13">[39]GHV!#REF!</definedName>
    <definedName name="East_Exp_LP_C3" localSheetId="14">[39]GHV!#REF!</definedName>
    <definedName name="East_Exp_LP_C3" localSheetId="11">[39]GHV!#REF!</definedName>
    <definedName name="East_Exp_LP_C3">[39]GHV!#REF!</definedName>
    <definedName name="East_Exp_LP_C4" localSheetId="26">[39]GHV!#REF!</definedName>
    <definedName name="East_Exp_LP_C4" localSheetId="2">[39]GHV!#REF!</definedName>
    <definedName name="East_Exp_LP_C4" localSheetId="17">[39]GHV!#REF!</definedName>
    <definedName name="East_Exp_LP_C4" localSheetId="13">[39]GHV!#REF!</definedName>
    <definedName name="East_Exp_LP_C4" localSheetId="11">[39]GHV!#REF!</definedName>
    <definedName name="East_Exp_LP_C4">[39]GHV!#REF!</definedName>
    <definedName name="East_Other_HP_C4" localSheetId="26">[39]GHV!#REF!</definedName>
    <definedName name="East_Other_HP_C4" localSheetId="2">[39]GHV!#REF!</definedName>
    <definedName name="East_Other_HP_C4" localSheetId="17">[39]GHV!#REF!</definedName>
    <definedName name="East_Other_HP_C4" localSheetId="13">[39]GHV!#REF!</definedName>
    <definedName name="East_Other_HP_C4">[39]GHV!#REF!</definedName>
    <definedName name="East_Other_LP_C3" localSheetId="26">[39]GHV!#REF!</definedName>
    <definedName name="East_Other_LP_C3" localSheetId="2">[39]GHV!#REF!</definedName>
    <definedName name="East_Other_LP_C3" localSheetId="17">[39]GHV!#REF!</definedName>
    <definedName name="East_Other_LP_C3" localSheetId="13">[39]GHV!#REF!</definedName>
    <definedName name="East_Other_LP_C3">[39]GHV!#REF!</definedName>
    <definedName name="East_Other_LP_C4" localSheetId="26">[39]GHV!#REF!</definedName>
    <definedName name="East_Other_LP_C4" localSheetId="2">[39]GHV!#REF!</definedName>
    <definedName name="East_Other_LP_C4" localSheetId="17">[39]GHV!#REF!</definedName>
    <definedName name="East_Other_LP_C4" localSheetId="13">[39]GHV!#REF!</definedName>
    <definedName name="East_Other_LP_C4">[39]GHV!#REF!</definedName>
    <definedName name="ED">#N/A</definedName>
    <definedName name="edd" localSheetId="22">[48]Dialog12!$A$3:$B$455</definedName>
    <definedName name="edd" localSheetId="17">[48]Dialog12!$A$3:$B$455</definedName>
    <definedName name="edd" localSheetId="21">[48]Dialog12!$A$3:$B$455</definedName>
    <definedName name="edd">[49]Dialog12!$A$3:$B$455</definedName>
    <definedName name="eddy" localSheetId="26">#REF!</definedName>
    <definedName name="eddy" localSheetId="2">#REF!</definedName>
    <definedName name="eddy" localSheetId="1">#REF!</definedName>
    <definedName name="eddy" localSheetId="4">#REF!</definedName>
    <definedName name="eddy" localSheetId="5">#REF!</definedName>
    <definedName name="eddy" localSheetId="17">#REF!</definedName>
    <definedName name="eddy" localSheetId="13">#REF!</definedName>
    <definedName name="eddy" localSheetId="14">#REF!</definedName>
    <definedName name="eddy" localSheetId="11">#REF!</definedName>
    <definedName name="eddy">#REF!</definedName>
    <definedName name="Edikan_Main_Edikan_South" localSheetId="26">#REF!</definedName>
    <definedName name="Edikan_Main_Edikan_South" localSheetId="2">#REF!</definedName>
    <definedName name="Edikan_Main_Edikan_South" localSheetId="17">#REF!</definedName>
    <definedName name="Edikan_Main_Edikan_South" localSheetId="13">#REF!</definedName>
    <definedName name="Edikan_Main_Edikan_South" localSheetId="11">#REF!</definedName>
    <definedName name="Edikan_Main_Edikan_South">#REF!</definedName>
    <definedName name="edman" localSheetId="26">#REF!</definedName>
    <definedName name="edman" localSheetId="2">#REF!</definedName>
    <definedName name="edman" localSheetId="17">#REF!</definedName>
    <definedName name="edman" localSheetId="13">#REF!</definedName>
    <definedName name="edman" localSheetId="11">#REF!</definedName>
    <definedName name="edman">#REF!</definedName>
    <definedName name="edman1" localSheetId="22">[48]Dialog11!$A$4:$Q$456</definedName>
    <definedName name="edman1" localSheetId="17">[48]Dialog11!$A$4:$Q$456</definedName>
    <definedName name="edman1" localSheetId="21">[48]Dialog11!$A$4:$Q$456</definedName>
    <definedName name="edman1">[49]Dialog11!$A$4:$Q$456</definedName>
    <definedName name="edman2" localSheetId="26">#REF!</definedName>
    <definedName name="edman2" localSheetId="2">#REF!</definedName>
    <definedName name="edman2" localSheetId="1">#REF!</definedName>
    <definedName name="edman2" localSheetId="4">#REF!</definedName>
    <definedName name="edman2" localSheetId="5">#REF!</definedName>
    <definedName name="edman2" localSheetId="17">#REF!</definedName>
    <definedName name="edman2" localSheetId="13">#REF!</definedName>
    <definedName name="edman2" localSheetId="14">#REF!</definedName>
    <definedName name="edman2" localSheetId="11">#REF!</definedName>
    <definedName name="edman2">#REF!</definedName>
    <definedName name="EDUTAXJUNE_1997">[34]PPT98!$W$11:$AF$42</definedName>
    <definedName name="ee" localSheetId="26">'[30]Journal entries(Coy)'!#REF!</definedName>
    <definedName name="ee" localSheetId="2">'[30]Journal entries(Coy)'!#REF!</definedName>
    <definedName name="ee" localSheetId="1">'[30]Journal entries(Coy)'!#REF!</definedName>
    <definedName name="ee" localSheetId="4">'[30]Journal entries(Coy)'!#REF!</definedName>
    <definedName name="ee" localSheetId="5">'[30]Journal entries(Coy)'!#REF!</definedName>
    <definedName name="ee" localSheetId="17">'[30]Journal entries(Coy)'!#REF!</definedName>
    <definedName name="ee" localSheetId="13">'[30]Journal entries(Coy)'!#REF!</definedName>
    <definedName name="ee" localSheetId="14">'[30]Journal entries(Coy)'!#REF!</definedName>
    <definedName name="ee" localSheetId="15">'[30]Journal entries(Coy)'!#REF!</definedName>
    <definedName name="ee" localSheetId="11">'[30]Journal entries(Coy)'!#REF!</definedName>
    <definedName name="ee">'[30]Journal entries(Coy)'!#REF!</definedName>
    <definedName name="eee" localSheetId="26">#REF!</definedName>
    <definedName name="eee" localSheetId="2">#REF!</definedName>
    <definedName name="eee" localSheetId="1">#REF!</definedName>
    <definedName name="eee" localSheetId="4">#REF!</definedName>
    <definedName name="eee" localSheetId="5">#REF!</definedName>
    <definedName name="eee" localSheetId="17">#REF!</definedName>
    <definedName name="eee" localSheetId="13">#REF!</definedName>
    <definedName name="eee" localSheetId="14">#REF!</definedName>
    <definedName name="eee" localSheetId="11">#REF!</definedName>
    <definedName name="eee">#REF!</definedName>
    <definedName name="ELF_ROYALTYUSD">[34]PPT98!$F$15:$J$47</definedName>
    <definedName name="Emem" localSheetId="26">#REF!</definedName>
    <definedName name="Emem" localSheetId="2">#REF!</definedName>
    <definedName name="Emem" localSheetId="1">#REF!</definedName>
    <definedName name="Emem" localSheetId="4">#REF!</definedName>
    <definedName name="Emem" localSheetId="5">#REF!</definedName>
    <definedName name="Emem" localSheetId="17">#REF!</definedName>
    <definedName name="Emem" localSheetId="13">#REF!</definedName>
    <definedName name="Emem" localSheetId="14">#REF!</definedName>
    <definedName name="Emem" localSheetId="11">#REF!</definedName>
    <definedName name="Emem">#REF!</definedName>
    <definedName name="EmployerPension" localSheetId="26">#REF!</definedName>
    <definedName name="EmployerPension" localSheetId="2">#REF!</definedName>
    <definedName name="EmployerPension" localSheetId="17">#REF!</definedName>
    <definedName name="EmployerPension" localSheetId="13">#REF!</definedName>
    <definedName name="EmployerPension" localSheetId="11">#REF!</definedName>
    <definedName name="EmployerPension">#REF!</definedName>
    <definedName name="EmployPension" localSheetId="26">#REF!</definedName>
    <definedName name="EmployPension" localSheetId="2">#REF!</definedName>
    <definedName name="EmployPension" localSheetId="17">#REF!</definedName>
    <definedName name="EmployPension" localSheetId="13">#REF!</definedName>
    <definedName name="EmployPension" localSheetId="11">#REF!</definedName>
    <definedName name="EmployPension">#REF!</definedName>
    <definedName name="EmployStatus" localSheetId="26">#REF!</definedName>
    <definedName name="EmployStatus" localSheetId="2">#REF!</definedName>
    <definedName name="EmployStatus" localSheetId="17">#REF!</definedName>
    <definedName name="EmployStatus" localSheetId="13">#REF!</definedName>
    <definedName name="EmployStatus">#REF!</definedName>
    <definedName name="end_100" localSheetId="26">#REF!</definedName>
    <definedName name="end_100" localSheetId="2">#REF!</definedName>
    <definedName name="end_100" localSheetId="17">#REF!</definedName>
    <definedName name="end_100" localSheetId="13">#REF!</definedName>
    <definedName name="end_100">#REF!</definedName>
    <definedName name="End_AuditWP" localSheetId="26">#REF!</definedName>
    <definedName name="End_AuditWP" localSheetId="2">#REF!</definedName>
    <definedName name="End_AuditWP" localSheetId="17">#REF!</definedName>
    <definedName name="End_AuditWP" localSheetId="13">#REF!</definedName>
    <definedName name="End_AuditWP">#REF!</definedName>
    <definedName name="end_grp" localSheetId="26">#REF!</definedName>
    <definedName name="end_grp" localSheetId="2">#REF!</definedName>
    <definedName name="end_grp" localSheetId="17">#REF!</definedName>
    <definedName name="end_grp" localSheetId="13">#REF!</definedName>
    <definedName name="end_grp">#REF!</definedName>
    <definedName name="End_PBC" localSheetId="26">#REF!</definedName>
    <definedName name="End_PBC" localSheetId="2">#REF!</definedName>
    <definedName name="End_PBC" localSheetId="17">#REF!</definedName>
    <definedName name="End_PBC" localSheetId="13">#REF!</definedName>
    <definedName name="End_PBC">#REF!</definedName>
    <definedName name="end_red" localSheetId="26">#REF!</definedName>
    <definedName name="end_red" localSheetId="2">#REF!</definedName>
    <definedName name="end_red" localSheetId="17">#REF!</definedName>
    <definedName name="end_red" localSheetId="13">#REF!</definedName>
    <definedName name="end_red">#REF!</definedName>
    <definedName name="Endofyear" localSheetId="26">#REF!</definedName>
    <definedName name="Endofyear" localSheetId="2">#REF!</definedName>
    <definedName name="Endofyear" localSheetId="17">#REF!</definedName>
    <definedName name="Endofyear" localSheetId="13">#REF!</definedName>
    <definedName name="Endofyear">#REF!</definedName>
    <definedName name="endofyearpay" localSheetId="26">#REF!</definedName>
    <definedName name="endofyearpay" localSheetId="2">#REF!</definedName>
    <definedName name="endofyearpay" localSheetId="17">#REF!</definedName>
    <definedName name="endofyearpay" localSheetId="13">#REF!</definedName>
    <definedName name="endofyearpay">#REF!</definedName>
    <definedName name="endp" localSheetId="26">#REF!</definedName>
    <definedName name="endp" localSheetId="2">#REF!</definedName>
    <definedName name="endp" localSheetId="17">#REF!</definedName>
    <definedName name="endp" localSheetId="13">#REF!</definedName>
    <definedName name="endp">#REF!</definedName>
    <definedName name="endy" localSheetId="26">#REF!</definedName>
    <definedName name="endy" localSheetId="2">#REF!</definedName>
    <definedName name="endy" localSheetId="17">#REF!</definedName>
    <definedName name="endy" localSheetId="13">#REF!</definedName>
    <definedName name="endy">#REF!</definedName>
    <definedName name="EngCode" localSheetId="26">#REF!</definedName>
    <definedName name="EngCode" localSheetId="2">#REF!</definedName>
    <definedName name="EngCode" localSheetId="17">#REF!</definedName>
    <definedName name="EngCode" localSheetId="13">#REF!</definedName>
    <definedName name="EngCode">#REF!</definedName>
    <definedName name="enNFA_NAG_percentage" localSheetId="26">#REF!</definedName>
    <definedName name="enNFA_NAG_percentage" localSheetId="2">#REF!</definedName>
    <definedName name="enNFA_NAG_percentage" localSheetId="17">#REF!</definedName>
    <definedName name="enNFA_NAG_percentage" localSheetId="13">#REF!</definedName>
    <definedName name="enNFA_NAG_percentage">#REF!</definedName>
    <definedName name="Entite_NA" localSheetId="26">[17]Param!$C$9</definedName>
    <definedName name="Entite_NA">[18]Param!$C$9</definedName>
    <definedName name="EOY" localSheetId="26">#REF!</definedName>
    <definedName name="EOY" localSheetId="2">#REF!</definedName>
    <definedName name="EOY" localSheetId="1">#REF!</definedName>
    <definedName name="EOY" localSheetId="4">#REF!</definedName>
    <definedName name="EOY" localSheetId="5">#REF!</definedName>
    <definedName name="EOY" localSheetId="17">#REF!</definedName>
    <definedName name="EOY" localSheetId="13">#REF!</definedName>
    <definedName name="EOY" localSheetId="14">#REF!</definedName>
    <definedName name="EOY" localSheetId="11">#REF!</definedName>
    <definedName name="EOY">#REF!</definedName>
    <definedName name="Erema_Erema_West" localSheetId="26">#REF!</definedName>
    <definedName name="Erema_Erema_West" localSheetId="2">#REF!</definedName>
    <definedName name="Erema_Erema_West" localSheetId="17">#REF!</definedName>
    <definedName name="Erema_Erema_West" localSheetId="13">#REF!</definedName>
    <definedName name="Erema_Erema_West" localSheetId="11">#REF!</definedName>
    <definedName name="Erema_Erema_West">#REF!</definedName>
    <definedName name="Escalation_Date" localSheetId="26">#REF!</definedName>
    <definedName name="Escalation_Date" localSheetId="2">#REF!</definedName>
    <definedName name="Escalation_Date" localSheetId="17">#REF!</definedName>
    <definedName name="Escalation_Date" localSheetId="13">#REF!</definedName>
    <definedName name="Escalation_Date" localSheetId="11">#REF!</definedName>
    <definedName name="Escalation_Date">#REF!</definedName>
    <definedName name="EscalationDate" localSheetId="26">#REF!</definedName>
    <definedName name="EscalationDate" localSheetId="2">#REF!</definedName>
    <definedName name="EscalationDate" localSheetId="17">#REF!</definedName>
    <definedName name="EscalationDate" localSheetId="13">#REF!</definedName>
    <definedName name="EscalationDate">#REF!</definedName>
    <definedName name="ESS" localSheetId="26">#REF!</definedName>
    <definedName name="ESS" localSheetId="2">#REF!</definedName>
    <definedName name="ESS" localSheetId="17">#REF!</definedName>
    <definedName name="ESS" localSheetId="13">#REF!</definedName>
    <definedName name="ESS">#REF!</definedName>
    <definedName name="EssAliasTable">"Default"</definedName>
    <definedName name="EssfHasNonUnique">"FALSE"</definedName>
    <definedName name="EssLatest">"ADJ01"</definedName>
    <definedName name="Essomaster" localSheetId="26">#REF!</definedName>
    <definedName name="Essomaster" localSheetId="2">#REF!</definedName>
    <definedName name="Essomaster" localSheetId="1">#REF!</definedName>
    <definedName name="Essomaster" localSheetId="4">#REF!</definedName>
    <definedName name="Essomaster" localSheetId="5">#REF!</definedName>
    <definedName name="Essomaster" localSheetId="17">#REF!</definedName>
    <definedName name="Essomaster" localSheetId="13">#REF!</definedName>
    <definedName name="Essomaster" localSheetId="14">#REF!</definedName>
    <definedName name="Essomaster" localSheetId="11">#REF!</definedName>
    <definedName name="Essomaster">#REF!</definedName>
    <definedName name="EssOptions">"A1000000000011000011001101000_0000"</definedName>
    <definedName name="EStatus" localSheetId="26">#REF!</definedName>
    <definedName name="EStatus" localSheetId="2">#REF!</definedName>
    <definedName name="EStatus" localSheetId="1">#REF!</definedName>
    <definedName name="EStatus" localSheetId="4">#REF!</definedName>
    <definedName name="EStatus" localSheetId="5">#REF!</definedName>
    <definedName name="EStatus" localSheetId="17">#REF!</definedName>
    <definedName name="EStatus" localSheetId="13">#REF!</definedName>
    <definedName name="EStatus" localSheetId="14">#REF!</definedName>
    <definedName name="EStatus" localSheetId="11">#REF!</definedName>
    <definedName name="EStatus">#REF!</definedName>
    <definedName name="ESTNNPC_1996PPT">[34]PPT98!$M$279:$T$307</definedName>
    <definedName name="Eur" localSheetId="26">#REF!</definedName>
    <definedName name="Eur" localSheetId="2">#REF!</definedName>
    <definedName name="Eur" localSheetId="1">#REF!</definedName>
    <definedName name="Eur" localSheetId="12">#REF!</definedName>
    <definedName name="Eur" localSheetId="17">#REF!</definedName>
    <definedName name="Eur" localSheetId="13">#REF!</definedName>
    <definedName name="Eur" localSheetId="15">#REF!</definedName>
    <definedName name="Eur" localSheetId="11">#REF!</definedName>
    <definedName name="Eur">#REF!</definedName>
    <definedName name="EURintoFRF">6.55957</definedName>
    <definedName name="EV__LASTREFTIME__" hidden="1">37705.7233217593</definedName>
    <definedName name="Evaluation_Date" localSheetId="26">#REF!</definedName>
    <definedName name="Evaluation_Date" localSheetId="2">#REF!</definedName>
    <definedName name="Evaluation_Date" localSheetId="1">#REF!</definedName>
    <definedName name="Evaluation_Date" localSheetId="4">#REF!</definedName>
    <definedName name="Evaluation_Date" localSheetId="5">#REF!</definedName>
    <definedName name="Evaluation_Date" localSheetId="17">#REF!</definedName>
    <definedName name="Evaluation_Date" localSheetId="13">#REF!</definedName>
    <definedName name="Evaluation_Date" localSheetId="14">#REF!</definedName>
    <definedName name="Evaluation_Date" localSheetId="11">#REF!</definedName>
    <definedName name="Evaluation_Date">#REF!</definedName>
    <definedName name="EvaluationDate" localSheetId="26">#REF!</definedName>
    <definedName name="EvaluationDate" localSheetId="2">#REF!</definedName>
    <definedName name="EvaluationDate" localSheetId="17">#REF!</definedName>
    <definedName name="EvaluationDate" localSheetId="13">#REF!</definedName>
    <definedName name="EvaluationDate" localSheetId="11">#REF!</definedName>
    <definedName name="EvaluationDate">#REF!</definedName>
    <definedName name="ExactAddinReports" hidden="1">1</definedName>
    <definedName name="Exch1" localSheetId="26">#REF!</definedName>
    <definedName name="Exch1" localSheetId="2">#REF!</definedName>
    <definedName name="Exch1" localSheetId="1">#REF!</definedName>
    <definedName name="Exch1" localSheetId="4">#REF!</definedName>
    <definedName name="Exch1" localSheetId="5">#REF!</definedName>
    <definedName name="Exch1" localSheetId="17">#REF!</definedName>
    <definedName name="Exch1" localSheetId="13">#REF!</definedName>
    <definedName name="Exch1" localSheetId="14">#REF!</definedName>
    <definedName name="Exch1" localSheetId="11">#REF!</definedName>
    <definedName name="Exch1">#REF!</definedName>
    <definedName name="Exchange_Rate">[78]Control!$C$67</definedName>
    <definedName name="exp" localSheetId="26">[31]calcpage!#REF!</definedName>
    <definedName name="exp" localSheetId="2">[31]calcpage!#REF!</definedName>
    <definedName name="exp" localSheetId="1">[31]calcpage!#REF!</definedName>
    <definedName name="exp" localSheetId="4">[31]calcpage!#REF!</definedName>
    <definedName name="exp" localSheetId="5">[31]calcpage!#REF!</definedName>
    <definedName name="exp" localSheetId="17">[31]calcpage!#REF!</definedName>
    <definedName name="exp" localSheetId="13">[31]calcpage!#REF!</definedName>
    <definedName name="exp" localSheetId="14">[31]calcpage!#REF!</definedName>
    <definedName name="exp" localSheetId="11">[31]calcpage!#REF!</definedName>
    <definedName name="exp">[31]calcpage!#REF!</definedName>
    <definedName name="exp_decline" localSheetId="26">[31]calcpage!#REF!</definedName>
    <definedName name="exp_decline" localSheetId="2">[31]calcpage!#REF!</definedName>
    <definedName name="exp_decline" localSheetId="17">[31]calcpage!#REF!</definedName>
    <definedName name="exp_decline" localSheetId="13">[31]calcpage!#REF!</definedName>
    <definedName name="exp_decline" localSheetId="14">[31]calcpage!#REF!</definedName>
    <definedName name="exp_decline" localSheetId="11">[31]calcpage!#REF!</definedName>
    <definedName name="exp_decline">[31]calcpage!#REF!</definedName>
    <definedName name="exp_figures" localSheetId="26">[31]calcpage!#REF!</definedName>
    <definedName name="exp_figures" localSheetId="2">[31]calcpage!#REF!</definedName>
    <definedName name="exp_figures" localSheetId="17">[31]calcpage!#REF!</definedName>
    <definedName name="exp_figures" localSheetId="13">[31]calcpage!#REF!</definedName>
    <definedName name="exp_figures" localSheetId="11">[31]calcpage!#REF!</definedName>
    <definedName name="exp_figures">[31]calcpage!#REF!</definedName>
    <definedName name="Expex" localSheetId="26">#REF!</definedName>
    <definedName name="Expex" localSheetId="2">#REF!</definedName>
    <definedName name="Expex" localSheetId="1">#REF!</definedName>
    <definedName name="Expex" localSheetId="4">#REF!</definedName>
    <definedName name="Expex" localSheetId="5">#REF!</definedName>
    <definedName name="Expex" localSheetId="17">#REF!</definedName>
    <definedName name="Expex" localSheetId="13">#REF!</definedName>
    <definedName name="Expex" localSheetId="14">#REF!</definedName>
    <definedName name="Expex" localSheetId="11">#REF!</definedName>
    <definedName name="Expex">#REF!</definedName>
    <definedName name="_xlnm.Extract" localSheetId="26">#REF!</definedName>
    <definedName name="_xlnm.Extract" localSheetId="2">#REF!</definedName>
    <definedName name="_xlnm.Extract" localSheetId="17">#REF!</definedName>
    <definedName name="_xlnm.Extract" localSheetId="13">#REF!</definedName>
    <definedName name="_xlnm.Extract" localSheetId="23">#REF!</definedName>
    <definedName name="_xlnm.Extract" localSheetId="15">#REF!</definedName>
    <definedName name="_xlnm.Extract" localSheetId="11">#REF!</definedName>
    <definedName name="_xlnm.Extract">#REF!</definedName>
    <definedName name="EYB" localSheetId="26">#REF!</definedName>
    <definedName name="EYB" localSheetId="2">#REF!</definedName>
    <definedName name="EYB" localSheetId="17">#REF!</definedName>
    <definedName name="EYB" localSheetId="13">#REF!</definedName>
    <definedName name="EYB" localSheetId="11">#REF!</definedName>
    <definedName name="EYB">#REF!</definedName>
    <definedName name="Factor" localSheetId="26">#REF!</definedName>
    <definedName name="Factor" localSheetId="2">#REF!</definedName>
    <definedName name="Factor" localSheetId="17">#REF!</definedName>
    <definedName name="Factor" localSheetId="13">#REF!</definedName>
    <definedName name="Factor">#REF!</definedName>
    <definedName name="FAS" localSheetId="26">#REF!</definedName>
    <definedName name="FAS" localSheetId="2">#REF!</definedName>
    <definedName name="FAS" localSheetId="17">#REF!</definedName>
    <definedName name="FAS" localSheetId="13">#REF!</definedName>
    <definedName name="FAS" localSheetId="15">#REF!</definedName>
    <definedName name="FAS">#REF!</definedName>
    <definedName name="feb" localSheetId="26">#REF!</definedName>
    <definedName name="feb" localSheetId="2">#REF!</definedName>
    <definedName name="feb" localSheetId="17">#REF!</definedName>
    <definedName name="feb" localSheetId="13">#REF!</definedName>
    <definedName name="feb">#REF!</definedName>
    <definedName name="FEB_97" localSheetId="26">#REF!</definedName>
    <definedName name="FEB_97" localSheetId="2">#REF!</definedName>
    <definedName name="FEB_97" localSheetId="17">#REF!</definedName>
    <definedName name="FEB_97" localSheetId="13">#REF!</definedName>
    <definedName name="FEB_97">#REF!</definedName>
    <definedName name="febr" localSheetId="26">'[71]December 2003'!$A$8:$S$112</definedName>
    <definedName name="febr">'[72]December 2003'!$A$8:$S$112</definedName>
    <definedName name="February" localSheetId="26">#REF!</definedName>
    <definedName name="February" localSheetId="2">#REF!</definedName>
    <definedName name="February" localSheetId="1">#REF!</definedName>
    <definedName name="February" localSheetId="4">#REF!</definedName>
    <definedName name="February" localSheetId="5">#REF!</definedName>
    <definedName name="February" localSheetId="17">#REF!</definedName>
    <definedName name="February" localSheetId="13">#REF!</definedName>
    <definedName name="February" localSheetId="14">#REF!</definedName>
    <definedName name="February" localSheetId="11">#REF!</definedName>
    <definedName name="February">#REF!</definedName>
    <definedName name="February1" localSheetId="26">#REF!</definedName>
    <definedName name="February1" localSheetId="2">#REF!</definedName>
    <definedName name="February1" localSheetId="17">#REF!</definedName>
    <definedName name="February1" localSheetId="13">#REF!</definedName>
    <definedName name="February1" localSheetId="11">#REF!</definedName>
    <definedName name="February1">#REF!</definedName>
    <definedName name="FESL" localSheetId="26">#REF!</definedName>
    <definedName name="FESL" localSheetId="2">#REF!</definedName>
    <definedName name="FESL" localSheetId="17">#REF!</definedName>
    <definedName name="FESL" localSheetId="13">#REF!</definedName>
    <definedName name="FESL" localSheetId="11">#REF!</definedName>
    <definedName name="FESL">#REF!</definedName>
    <definedName name="FESS" localSheetId="26">#REF!</definedName>
    <definedName name="FESS" localSheetId="2">#REF!</definedName>
    <definedName name="FESS" localSheetId="17">#REF!</definedName>
    <definedName name="FESS" localSheetId="13">#REF!</definedName>
    <definedName name="FESS">#REF!</definedName>
    <definedName name="ff" localSheetId="26">#REF!</definedName>
    <definedName name="ff" localSheetId="2">#REF!</definedName>
    <definedName name="ff" localSheetId="17">#REF!</definedName>
    <definedName name="ff" localSheetId="13">#REF!</definedName>
    <definedName name="ff">#REF!</definedName>
    <definedName name="fff" localSheetId="26">#REF!</definedName>
    <definedName name="fff" localSheetId="2">#REF!</definedName>
    <definedName name="fff" localSheetId="17">#REF!</definedName>
    <definedName name="fff" localSheetId="13">#REF!</definedName>
    <definedName name="fff">#REF!</definedName>
    <definedName name="FGN_07e10a" localSheetId="26">'[30]Journal entries(Coy)'!#REF!</definedName>
    <definedName name="FGN_07e10a" localSheetId="2">'[30]Journal entries(Coy)'!#REF!</definedName>
    <definedName name="FGN_07e10a" localSheetId="17">'[30]Journal entries(Coy)'!#REF!</definedName>
    <definedName name="FGN_07e10a" localSheetId="13">'[30]Journal entries(Coy)'!#REF!</definedName>
    <definedName name="FGN_07e10a" localSheetId="15">'[30]Journal entries(Coy)'!#REF!</definedName>
    <definedName name="FGN_07e10a">'[30]Journal entries(Coy)'!#REF!</definedName>
    <definedName name="FGN_07e2" localSheetId="26">'[30]Journal entries(Coy)'!#REF!</definedName>
    <definedName name="FGN_07e2" localSheetId="2">'[30]Journal entries(Coy)'!#REF!</definedName>
    <definedName name="FGN_07e2" localSheetId="17">'[30]Journal entries(Coy)'!#REF!</definedName>
    <definedName name="FGN_07e2" localSheetId="13">'[30]Journal entries(Coy)'!#REF!</definedName>
    <definedName name="FGN_07e2" localSheetId="15">'[30]Journal entries(Coy)'!#REF!</definedName>
    <definedName name="FGN_07e2" localSheetId="11">'[30]Journal entries(Coy)'!#REF!</definedName>
    <definedName name="FGN_07e2">'[30]Journal entries(Coy)'!#REF!</definedName>
    <definedName name="FGN_07e3" localSheetId="26">'[30]Journal entries(Coy)'!#REF!</definedName>
    <definedName name="FGN_07e3" localSheetId="2">'[30]Journal entries(Coy)'!#REF!</definedName>
    <definedName name="FGN_07e3" localSheetId="17">'[30]Journal entries(Coy)'!#REF!</definedName>
    <definedName name="FGN_07e3" localSheetId="13">'[30]Journal entries(Coy)'!#REF!</definedName>
    <definedName name="FGN_07e3" localSheetId="15">'[30]Journal entries(Coy)'!#REF!</definedName>
    <definedName name="FGN_07e3" localSheetId="11">'[30]Journal entries(Coy)'!#REF!</definedName>
    <definedName name="FGN_07e3">'[30]Journal entries(Coy)'!#REF!</definedName>
    <definedName name="FGN_07e4" localSheetId="26">'[30]Journal entries(Coy)'!#REF!</definedName>
    <definedName name="FGN_07e4" localSheetId="2">'[30]Journal entries(Coy)'!#REF!</definedName>
    <definedName name="FGN_07e4" localSheetId="17">'[30]Journal entries(Coy)'!#REF!</definedName>
    <definedName name="FGN_07e4" localSheetId="13">'[30]Journal entries(Coy)'!#REF!</definedName>
    <definedName name="FGN_07e4" localSheetId="15">'[30]Journal entries(Coy)'!#REF!</definedName>
    <definedName name="FGN_07e4" localSheetId="11">'[30]Journal entries(Coy)'!#REF!</definedName>
    <definedName name="FGN_07e4">'[30]Journal entries(Coy)'!#REF!</definedName>
    <definedName name="FGN_07e5" localSheetId="26">'[30]Journal entries(Coy)'!#REF!</definedName>
    <definedName name="FGN_07e5" localSheetId="2">'[30]Journal entries(Coy)'!#REF!</definedName>
    <definedName name="FGN_07e5" localSheetId="17">'[30]Journal entries(Coy)'!#REF!</definedName>
    <definedName name="FGN_07e5" localSheetId="13">'[30]Journal entries(Coy)'!#REF!</definedName>
    <definedName name="FGN_07e5" localSheetId="15">'[30]Journal entries(Coy)'!#REF!</definedName>
    <definedName name="FGN_07e5" localSheetId="11">'[30]Journal entries(Coy)'!#REF!</definedName>
    <definedName name="FGN_07e5">'[30]Journal entries(Coy)'!#REF!</definedName>
    <definedName name="FGN_07e6" localSheetId="26">'[30]Journal entries(Coy)'!#REF!</definedName>
    <definedName name="FGN_07e6" localSheetId="2">'[30]Journal entries(Coy)'!#REF!</definedName>
    <definedName name="FGN_07e6" localSheetId="17">'[30]Journal entries(Coy)'!#REF!</definedName>
    <definedName name="FGN_07e6" localSheetId="13">'[30]Journal entries(Coy)'!#REF!</definedName>
    <definedName name="FGN_07e6" localSheetId="15">'[30]Journal entries(Coy)'!#REF!</definedName>
    <definedName name="FGN_07e6" localSheetId="11">'[30]Journal entries(Coy)'!#REF!</definedName>
    <definedName name="FGN_07e6">'[30]Journal entries(Coy)'!#REF!</definedName>
    <definedName name="FGN_07e6a" localSheetId="26">'[30]Journal entries(Coy)'!#REF!</definedName>
    <definedName name="FGN_07e6a" localSheetId="2">'[30]Journal entries(Coy)'!#REF!</definedName>
    <definedName name="FGN_07e6a" localSheetId="17">'[30]Journal entries(Coy)'!#REF!</definedName>
    <definedName name="FGN_07e6a" localSheetId="13">'[30]Journal entries(Coy)'!#REF!</definedName>
    <definedName name="FGN_07e6a" localSheetId="15">'[30]Journal entries(Coy)'!#REF!</definedName>
    <definedName name="FGN_07e6a" localSheetId="11">'[30]Journal entries(Coy)'!#REF!</definedName>
    <definedName name="FGN_07e6a">'[30]Journal entries(Coy)'!#REF!</definedName>
    <definedName name="FGN_07e7" localSheetId="26">'[30]Journal entries(Coy)'!#REF!</definedName>
    <definedName name="FGN_07e7" localSheetId="2">'[30]Journal entries(Coy)'!#REF!</definedName>
    <definedName name="FGN_07e7" localSheetId="17">'[30]Journal entries(Coy)'!#REF!</definedName>
    <definedName name="FGN_07e7" localSheetId="13">'[30]Journal entries(Coy)'!#REF!</definedName>
    <definedName name="FGN_07e7" localSheetId="15">'[30]Journal entries(Coy)'!#REF!</definedName>
    <definedName name="FGN_07e7" localSheetId="11">'[30]Journal entries(Coy)'!#REF!</definedName>
    <definedName name="FGN_07e7">'[30]Journal entries(Coy)'!#REF!</definedName>
    <definedName name="FGN_07e8" localSheetId="26">'[30]Journal entries(Coy)'!#REF!</definedName>
    <definedName name="FGN_07e8" localSheetId="2">'[30]Journal entries(Coy)'!#REF!</definedName>
    <definedName name="FGN_07e8" localSheetId="17">'[30]Journal entries(Coy)'!#REF!</definedName>
    <definedName name="FGN_07e8" localSheetId="13">'[30]Journal entries(Coy)'!#REF!</definedName>
    <definedName name="FGN_07e8" localSheetId="15">'[30]Journal entries(Coy)'!#REF!</definedName>
    <definedName name="FGN_07e8" localSheetId="11">'[30]Journal entries(Coy)'!#REF!</definedName>
    <definedName name="FGN_07e8">'[30]Journal entries(Coy)'!#REF!</definedName>
    <definedName name="FGN_07e9" localSheetId="26">'[30]Journal entries(Coy)'!#REF!</definedName>
    <definedName name="FGN_07e9" localSheetId="2">'[30]Journal entries(Coy)'!#REF!</definedName>
    <definedName name="FGN_07e9" localSheetId="17">'[30]Journal entries(Coy)'!#REF!</definedName>
    <definedName name="FGN_07e9" localSheetId="13">'[30]Journal entries(Coy)'!#REF!</definedName>
    <definedName name="FGN_07e9" localSheetId="15">'[30]Journal entries(Coy)'!#REF!</definedName>
    <definedName name="FGN_07e9" localSheetId="11">'[30]Journal entries(Coy)'!#REF!</definedName>
    <definedName name="FGN_07e9">'[30]Journal entries(Coy)'!#REF!</definedName>
    <definedName name="FGN_08e10a" localSheetId="26">'[30]Journal entries(Coy)'!#REF!</definedName>
    <definedName name="FGN_08e10a" localSheetId="2">'[30]Journal entries(Coy)'!#REF!</definedName>
    <definedName name="FGN_08e10a" localSheetId="17">'[30]Journal entries(Coy)'!#REF!</definedName>
    <definedName name="FGN_08e10a" localSheetId="13">'[30]Journal entries(Coy)'!#REF!</definedName>
    <definedName name="FGN_08e10a" localSheetId="15">'[30]Journal entries(Coy)'!#REF!</definedName>
    <definedName name="FGN_08e10a" localSheetId="11">'[30]Journal entries(Coy)'!#REF!</definedName>
    <definedName name="FGN_08e10a">'[30]Journal entries(Coy)'!#REF!</definedName>
    <definedName name="FGN_08e2" localSheetId="26">'[30]Journal entries(Coy)'!#REF!</definedName>
    <definedName name="FGN_08e2" localSheetId="2">'[30]Journal entries(Coy)'!#REF!</definedName>
    <definedName name="FGN_08e2" localSheetId="17">'[30]Journal entries(Coy)'!#REF!</definedName>
    <definedName name="FGN_08e2" localSheetId="13">'[30]Journal entries(Coy)'!#REF!</definedName>
    <definedName name="FGN_08e2" localSheetId="15">'[30]Journal entries(Coy)'!#REF!</definedName>
    <definedName name="FGN_08e2" localSheetId="11">'[30]Journal entries(Coy)'!#REF!</definedName>
    <definedName name="FGN_08e2">'[30]Journal entries(Coy)'!#REF!</definedName>
    <definedName name="FGN_08e3" localSheetId="26">'[30]Journal entries(Coy)'!#REF!</definedName>
    <definedName name="FGN_08e3" localSheetId="2">'[30]Journal entries(Coy)'!#REF!</definedName>
    <definedName name="FGN_08e3" localSheetId="17">'[30]Journal entries(Coy)'!#REF!</definedName>
    <definedName name="FGN_08e3" localSheetId="13">'[30]Journal entries(Coy)'!#REF!</definedName>
    <definedName name="FGN_08e3" localSheetId="15">'[30]Journal entries(Coy)'!#REF!</definedName>
    <definedName name="FGN_08e3" localSheetId="11">'[30]Journal entries(Coy)'!#REF!</definedName>
    <definedName name="FGN_08e3">'[30]Journal entries(Coy)'!#REF!</definedName>
    <definedName name="FGN_08e4" localSheetId="26">'[30]Journal entries(Coy)'!#REF!</definedName>
    <definedName name="FGN_08e4" localSheetId="2">'[30]Journal entries(Coy)'!#REF!</definedName>
    <definedName name="FGN_08e4" localSheetId="17">'[30]Journal entries(Coy)'!#REF!</definedName>
    <definedName name="FGN_08e4" localSheetId="13">'[30]Journal entries(Coy)'!#REF!</definedName>
    <definedName name="FGN_08e4" localSheetId="15">'[30]Journal entries(Coy)'!#REF!</definedName>
    <definedName name="FGN_08e4" localSheetId="11">'[30]Journal entries(Coy)'!#REF!</definedName>
    <definedName name="FGN_08e4">'[30]Journal entries(Coy)'!#REF!</definedName>
    <definedName name="FGN_08e5" localSheetId="26">'[30]Journal entries(Coy)'!#REF!</definedName>
    <definedName name="FGN_08e5" localSheetId="2">'[30]Journal entries(Coy)'!#REF!</definedName>
    <definedName name="FGN_08e5" localSheetId="17">'[30]Journal entries(Coy)'!#REF!</definedName>
    <definedName name="FGN_08e5" localSheetId="13">'[30]Journal entries(Coy)'!#REF!</definedName>
    <definedName name="FGN_08e5" localSheetId="15">'[30]Journal entries(Coy)'!#REF!</definedName>
    <definedName name="FGN_08e5" localSheetId="11">'[30]Journal entries(Coy)'!#REF!</definedName>
    <definedName name="FGN_08e5">'[30]Journal entries(Coy)'!#REF!</definedName>
    <definedName name="FGN_08e6" localSheetId="26">'[30]Journal entries(Coy)'!#REF!</definedName>
    <definedName name="FGN_08e6" localSheetId="2">'[30]Journal entries(Coy)'!#REF!</definedName>
    <definedName name="FGN_08e6" localSheetId="17">'[30]Journal entries(Coy)'!#REF!</definedName>
    <definedName name="FGN_08e6" localSheetId="13">'[30]Journal entries(Coy)'!#REF!</definedName>
    <definedName name="FGN_08e6" localSheetId="15">'[30]Journal entries(Coy)'!#REF!</definedName>
    <definedName name="FGN_08e6" localSheetId="11">'[30]Journal entries(Coy)'!#REF!</definedName>
    <definedName name="FGN_08e6">'[30]Journal entries(Coy)'!#REF!</definedName>
    <definedName name="FGN_08e6a" localSheetId="26">'[30]Journal entries(Coy)'!#REF!</definedName>
    <definedName name="FGN_08e6a" localSheetId="2">'[30]Journal entries(Coy)'!#REF!</definedName>
    <definedName name="FGN_08e6a" localSheetId="17">'[30]Journal entries(Coy)'!#REF!</definedName>
    <definedName name="FGN_08e6a" localSheetId="13">'[30]Journal entries(Coy)'!#REF!</definedName>
    <definedName name="FGN_08e6a" localSheetId="15">'[30]Journal entries(Coy)'!#REF!</definedName>
    <definedName name="FGN_08e6a" localSheetId="11">'[30]Journal entries(Coy)'!#REF!</definedName>
    <definedName name="FGN_08e6a">'[30]Journal entries(Coy)'!#REF!</definedName>
    <definedName name="FGN_08e7" localSheetId="26">'[30]Journal entries(Coy)'!#REF!</definedName>
    <definedName name="FGN_08e7" localSheetId="2">'[30]Journal entries(Coy)'!#REF!</definedName>
    <definedName name="FGN_08e7" localSheetId="17">'[30]Journal entries(Coy)'!#REF!</definedName>
    <definedName name="FGN_08e7" localSheetId="13">'[30]Journal entries(Coy)'!#REF!</definedName>
    <definedName name="FGN_08e7" localSheetId="15">'[30]Journal entries(Coy)'!#REF!</definedName>
    <definedName name="FGN_08e7" localSheetId="11">'[30]Journal entries(Coy)'!#REF!</definedName>
    <definedName name="FGN_08e7">'[30]Journal entries(Coy)'!#REF!</definedName>
    <definedName name="FGN_08e8" localSheetId="26">'[30]Journal entries(Coy)'!#REF!</definedName>
    <definedName name="FGN_08e8" localSheetId="2">'[30]Journal entries(Coy)'!#REF!</definedName>
    <definedName name="FGN_08e8" localSheetId="17">'[30]Journal entries(Coy)'!#REF!</definedName>
    <definedName name="FGN_08e8" localSheetId="13">'[30]Journal entries(Coy)'!#REF!</definedName>
    <definedName name="FGN_08e8" localSheetId="15">'[30]Journal entries(Coy)'!#REF!</definedName>
    <definedName name="FGN_08e8" localSheetId="11">'[30]Journal entries(Coy)'!#REF!</definedName>
    <definedName name="FGN_08e8">'[30]Journal entries(Coy)'!#REF!</definedName>
    <definedName name="FGN_08e9" localSheetId="26">'[30]Journal entries(Coy)'!#REF!</definedName>
    <definedName name="FGN_08e9" localSheetId="2">'[30]Journal entries(Coy)'!#REF!</definedName>
    <definedName name="FGN_08e9" localSheetId="17">'[30]Journal entries(Coy)'!#REF!</definedName>
    <definedName name="FGN_08e9" localSheetId="13">'[30]Journal entries(Coy)'!#REF!</definedName>
    <definedName name="FGN_08e9" localSheetId="15">'[30]Journal entries(Coy)'!#REF!</definedName>
    <definedName name="FGN_08e9" localSheetId="11">'[30]Journal entries(Coy)'!#REF!</definedName>
    <definedName name="FGN_08e9">'[30]Journal entries(Coy)'!#REF!</definedName>
    <definedName name="FGN_09e10a" localSheetId="26">'[30]Journal entries(Coy)'!#REF!</definedName>
    <definedName name="FGN_09e10a" localSheetId="2">'[30]Journal entries(Coy)'!#REF!</definedName>
    <definedName name="FGN_09e10a" localSheetId="17">'[30]Journal entries(Coy)'!#REF!</definedName>
    <definedName name="FGN_09e10a" localSheetId="13">'[30]Journal entries(Coy)'!#REF!</definedName>
    <definedName name="FGN_09e10a" localSheetId="15">'[30]Journal entries(Coy)'!#REF!</definedName>
    <definedName name="FGN_09e10a" localSheetId="11">'[30]Journal entries(Coy)'!#REF!</definedName>
    <definedName name="FGN_09e10a">'[30]Journal entries(Coy)'!#REF!</definedName>
    <definedName name="FGN_09e2" localSheetId="26">'[30]Journal entries(Coy)'!#REF!</definedName>
    <definedName name="FGN_09e2" localSheetId="2">'[30]Journal entries(Coy)'!#REF!</definedName>
    <definedName name="FGN_09e2" localSheetId="17">'[30]Journal entries(Coy)'!#REF!</definedName>
    <definedName name="FGN_09e2" localSheetId="13">'[30]Journal entries(Coy)'!#REF!</definedName>
    <definedName name="FGN_09e2" localSheetId="15">'[30]Journal entries(Coy)'!#REF!</definedName>
    <definedName name="FGN_09e2" localSheetId="11">'[30]Journal entries(Coy)'!#REF!</definedName>
    <definedName name="FGN_09e2">'[30]Journal entries(Coy)'!#REF!</definedName>
    <definedName name="FGN_09e3" localSheetId="26">'[30]Journal entries(Coy)'!#REF!</definedName>
    <definedName name="FGN_09e3" localSheetId="2">'[30]Journal entries(Coy)'!#REF!</definedName>
    <definedName name="FGN_09e3" localSheetId="17">'[30]Journal entries(Coy)'!#REF!</definedName>
    <definedName name="FGN_09e3" localSheetId="13">'[30]Journal entries(Coy)'!#REF!</definedName>
    <definedName name="FGN_09e3" localSheetId="15">'[30]Journal entries(Coy)'!#REF!</definedName>
    <definedName name="FGN_09e3" localSheetId="11">'[30]Journal entries(Coy)'!#REF!</definedName>
    <definedName name="FGN_09e3">'[30]Journal entries(Coy)'!#REF!</definedName>
    <definedName name="FGN_09e4" localSheetId="26">'[30]Journal entries(Coy)'!#REF!</definedName>
    <definedName name="FGN_09e4" localSheetId="2">'[30]Journal entries(Coy)'!#REF!</definedName>
    <definedName name="FGN_09e4" localSheetId="17">'[30]Journal entries(Coy)'!#REF!</definedName>
    <definedName name="FGN_09e4" localSheetId="13">'[30]Journal entries(Coy)'!#REF!</definedName>
    <definedName name="FGN_09e4" localSheetId="15">'[30]Journal entries(Coy)'!#REF!</definedName>
    <definedName name="FGN_09e4" localSheetId="11">'[30]Journal entries(Coy)'!#REF!</definedName>
    <definedName name="FGN_09e4">'[30]Journal entries(Coy)'!#REF!</definedName>
    <definedName name="FGN_09e5" localSheetId="26">'[30]Journal entries(Coy)'!#REF!</definedName>
    <definedName name="FGN_09e5" localSheetId="2">'[30]Journal entries(Coy)'!#REF!</definedName>
    <definedName name="FGN_09e5" localSheetId="17">'[30]Journal entries(Coy)'!#REF!</definedName>
    <definedName name="FGN_09e5" localSheetId="13">'[30]Journal entries(Coy)'!#REF!</definedName>
    <definedName name="FGN_09e5" localSheetId="15">'[30]Journal entries(Coy)'!#REF!</definedName>
    <definedName name="FGN_09e5" localSheetId="11">'[30]Journal entries(Coy)'!#REF!</definedName>
    <definedName name="FGN_09e5">'[30]Journal entries(Coy)'!#REF!</definedName>
    <definedName name="FGN_09e6" localSheetId="26">'[30]Journal entries(Coy)'!#REF!</definedName>
    <definedName name="FGN_09e6" localSheetId="2">'[30]Journal entries(Coy)'!#REF!</definedName>
    <definedName name="FGN_09e6" localSheetId="17">'[30]Journal entries(Coy)'!#REF!</definedName>
    <definedName name="FGN_09e6" localSheetId="13">'[30]Journal entries(Coy)'!#REF!</definedName>
    <definedName name="FGN_09e6" localSheetId="15">'[30]Journal entries(Coy)'!#REF!</definedName>
    <definedName name="FGN_09e6" localSheetId="11">'[30]Journal entries(Coy)'!#REF!</definedName>
    <definedName name="FGN_09e6">'[30]Journal entries(Coy)'!#REF!</definedName>
    <definedName name="FGN_09e6a" localSheetId="26">'[30]Journal entries(Coy)'!#REF!</definedName>
    <definedName name="FGN_09e6a" localSheetId="2">'[30]Journal entries(Coy)'!#REF!</definedName>
    <definedName name="FGN_09e6a" localSheetId="17">'[30]Journal entries(Coy)'!#REF!</definedName>
    <definedName name="FGN_09e6a" localSheetId="13">'[30]Journal entries(Coy)'!#REF!</definedName>
    <definedName name="FGN_09e6a" localSheetId="15">'[30]Journal entries(Coy)'!#REF!</definedName>
    <definedName name="FGN_09e6a" localSheetId="11">'[30]Journal entries(Coy)'!#REF!</definedName>
    <definedName name="FGN_09e6a">'[30]Journal entries(Coy)'!#REF!</definedName>
    <definedName name="FGN_09e7" localSheetId="26">'[30]Journal entries(Coy)'!#REF!</definedName>
    <definedName name="FGN_09e7" localSheetId="2">'[30]Journal entries(Coy)'!#REF!</definedName>
    <definedName name="FGN_09e7" localSheetId="17">'[30]Journal entries(Coy)'!#REF!</definedName>
    <definedName name="FGN_09e7" localSheetId="13">'[30]Journal entries(Coy)'!#REF!</definedName>
    <definedName name="FGN_09e7" localSheetId="15">'[30]Journal entries(Coy)'!#REF!</definedName>
    <definedName name="FGN_09e7" localSheetId="11">'[30]Journal entries(Coy)'!#REF!</definedName>
    <definedName name="FGN_09e7">'[30]Journal entries(Coy)'!#REF!</definedName>
    <definedName name="FGN_09e8" localSheetId="26">'[30]Journal entries(Coy)'!#REF!</definedName>
    <definedName name="FGN_09e8" localSheetId="2">'[30]Journal entries(Coy)'!#REF!</definedName>
    <definedName name="FGN_09e8" localSheetId="17">'[30]Journal entries(Coy)'!#REF!</definedName>
    <definedName name="FGN_09e8" localSheetId="13">'[30]Journal entries(Coy)'!#REF!</definedName>
    <definedName name="FGN_09e8" localSheetId="15">'[30]Journal entries(Coy)'!#REF!</definedName>
    <definedName name="FGN_09e8" localSheetId="11">'[30]Journal entries(Coy)'!#REF!</definedName>
    <definedName name="FGN_09e8">'[30]Journal entries(Coy)'!#REF!</definedName>
    <definedName name="FGN_09e9" localSheetId="26">'[30]Journal entries(Coy)'!#REF!</definedName>
    <definedName name="FGN_09e9" localSheetId="2">'[30]Journal entries(Coy)'!#REF!</definedName>
    <definedName name="FGN_09e9" localSheetId="17">'[30]Journal entries(Coy)'!#REF!</definedName>
    <definedName name="FGN_09e9" localSheetId="13">'[30]Journal entries(Coy)'!#REF!</definedName>
    <definedName name="FGN_09e9" localSheetId="15">'[30]Journal entries(Coy)'!#REF!</definedName>
    <definedName name="FGN_09e9" localSheetId="11">'[30]Journal entries(Coy)'!#REF!</definedName>
    <definedName name="FGN_09e9">'[30]Journal entries(Coy)'!#REF!</definedName>
    <definedName name="FIDDate" localSheetId="26">#REF!</definedName>
    <definedName name="FIDDate" localSheetId="2">#REF!</definedName>
    <definedName name="FIDDate" localSheetId="1">#REF!</definedName>
    <definedName name="FIDDate" localSheetId="4">#REF!</definedName>
    <definedName name="FIDDate" localSheetId="5">#REF!</definedName>
    <definedName name="FIDDate" localSheetId="17">#REF!</definedName>
    <definedName name="FIDDate" localSheetId="13">#REF!</definedName>
    <definedName name="FIDDate" localSheetId="14">#REF!</definedName>
    <definedName name="FIDDate" localSheetId="11">#REF!</definedName>
    <definedName name="FIDDate">#REF!</definedName>
    <definedName name="Fidelia_Osueke" localSheetId="26">[35]Menu!#REF!</definedName>
    <definedName name="Fidelia_Osueke" localSheetId="2">[36]Menu!#REF!</definedName>
    <definedName name="Fidelia_Osueke" localSheetId="1">[36]Menu!#REF!</definedName>
    <definedName name="Fidelia_Osueke" localSheetId="4">[36]Menu!#REF!</definedName>
    <definedName name="Fidelia_Osueke" localSheetId="5">[36]Menu!#REF!</definedName>
    <definedName name="Fidelia_Osueke" localSheetId="17">[36]Menu!#REF!</definedName>
    <definedName name="Fidelia_Osueke" localSheetId="13">[36]Menu!#REF!</definedName>
    <definedName name="Fidelia_Osueke" localSheetId="14">[36]Menu!#REF!</definedName>
    <definedName name="Fidelia_Osueke" localSheetId="11">[36]Menu!#REF!</definedName>
    <definedName name="Fidelia_Osueke">[36]Menu!#REF!</definedName>
    <definedName name="Field" localSheetId="26">#REF!</definedName>
    <definedName name="Field" localSheetId="2">#REF!</definedName>
    <definedName name="Field" localSheetId="1">#REF!</definedName>
    <definedName name="Field" localSheetId="4">#REF!</definedName>
    <definedName name="Field" localSheetId="5">#REF!</definedName>
    <definedName name="Field" localSheetId="17">#REF!</definedName>
    <definedName name="Field" localSheetId="13">#REF!</definedName>
    <definedName name="Field" localSheetId="14">#REF!</definedName>
    <definedName name="Field" localSheetId="11">#REF!</definedName>
    <definedName name="Field">#REF!</definedName>
    <definedName name="fieldCondPvd2005" localSheetId="26">#REF!</definedName>
    <definedName name="fieldCondPvd2005" localSheetId="2">#REF!</definedName>
    <definedName name="fieldCondPvd2005" localSheetId="17">#REF!</definedName>
    <definedName name="fieldCondPvd2005" localSheetId="13">#REF!</definedName>
    <definedName name="fieldCondPvd2005" localSheetId="11">#REF!</definedName>
    <definedName name="fieldCondPvd2005">#REF!</definedName>
    <definedName name="fieldGasPvd2005" localSheetId="26">#REF!</definedName>
    <definedName name="fieldGasPvd2005" localSheetId="2">#REF!</definedName>
    <definedName name="fieldGasPvd2005" localSheetId="17">#REF!</definedName>
    <definedName name="fieldGasPvd2005" localSheetId="13">#REF!</definedName>
    <definedName name="fieldGasPvd2005" localSheetId="11">#REF!</definedName>
    <definedName name="fieldGasPvd2005">#REF!</definedName>
    <definedName name="fieldlistBP" localSheetId="26">#REF!</definedName>
    <definedName name="fieldlistBP" localSheetId="2">#REF!</definedName>
    <definedName name="fieldlistBP" localSheetId="17">#REF!</definedName>
    <definedName name="fieldlistBP" localSheetId="13">#REF!</definedName>
    <definedName name="fieldlistBP">#REF!</definedName>
    <definedName name="fieldlistBP_indicator" localSheetId="26">#REF!</definedName>
    <definedName name="fieldlistBP_indicator" localSheetId="2">#REF!</definedName>
    <definedName name="fieldlistBP_indicator" localSheetId="17">#REF!</definedName>
    <definedName name="fieldlistBP_indicator" localSheetId="13">#REF!</definedName>
    <definedName name="fieldlistBP_indicator">#REF!</definedName>
    <definedName name="fieldlistRsv1" localSheetId="26">#REF!</definedName>
    <definedName name="fieldlistRsv1" localSheetId="2">#REF!</definedName>
    <definedName name="fieldlistRsv1" localSheetId="17">#REF!</definedName>
    <definedName name="fieldlistRsv1" localSheetId="13">#REF!</definedName>
    <definedName name="fieldlistRsv1">#REF!</definedName>
    <definedName name="fieldlistRsv2" localSheetId="26">#REF!</definedName>
    <definedName name="fieldlistRsv2" localSheetId="2">#REF!</definedName>
    <definedName name="fieldlistRsv2" localSheetId="17">#REF!</definedName>
    <definedName name="fieldlistRsv2" localSheetId="13">#REF!</definedName>
    <definedName name="fieldlistRsv2">#REF!</definedName>
    <definedName name="fieldlistRsv3" localSheetId="26">#REF!</definedName>
    <definedName name="fieldlistRsv3" localSheetId="2">#REF!</definedName>
    <definedName name="fieldlistRsv3" localSheetId="17">#REF!</definedName>
    <definedName name="fieldlistRsv3" localSheetId="13">#REF!</definedName>
    <definedName name="fieldlistRsv3">#REF!</definedName>
    <definedName name="fieldlistRsv4" localSheetId="26">#REF!</definedName>
    <definedName name="fieldlistRsv4" localSheetId="2">#REF!</definedName>
    <definedName name="fieldlistRsv4" localSheetId="17">#REF!</definedName>
    <definedName name="fieldlistRsv4" localSheetId="13">#REF!</definedName>
    <definedName name="fieldlistRsv4">#REF!</definedName>
    <definedName name="fieldlistRsvBoe" localSheetId="26">#REF!</definedName>
    <definedName name="fieldlistRsvBoe" localSheetId="2">#REF!</definedName>
    <definedName name="fieldlistRsvBoe" localSheetId="17">#REF!</definedName>
    <definedName name="fieldlistRsvBoe" localSheetId="13">#REF!</definedName>
    <definedName name="fieldlistRsvBoe">#REF!</definedName>
    <definedName name="fieldlistRsvCond" localSheetId="26">#REF!</definedName>
    <definedName name="fieldlistRsvCond" localSheetId="2">#REF!</definedName>
    <definedName name="fieldlistRsvCond" localSheetId="17">#REF!</definedName>
    <definedName name="fieldlistRsvCond" localSheetId="13">#REF!</definedName>
    <definedName name="fieldlistRsvCond">#REF!</definedName>
    <definedName name="fieldlistRsvGas" localSheetId="26">#REF!</definedName>
    <definedName name="fieldlistRsvGas" localSheetId="2">#REF!</definedName>
    <definedName name="fieldlistRsvGas" localSheetId="17">#REF!</definedName>
    <definedName name="fieldlistRsvGas" localSheetId="13">#REF!</definedName>
    <definedName name="fieldlistRsvGas">#REF!</definedName>
    <definedName name="fieldlistRsvOil" localSheetId="26">#REF!</definedName>
    <definedName name="fieldlistRsvOil" localSheetId="2">#REF!</definedName>
    <definedName name="fieldlistRsvOil" localSheetId="17">#REF!</definedName>
    <definedName name="fieldlistRsvOil" localSheetId="13">#REF!</definedName>
    <definedName name="fieldlistRsvOil">#REF!</definedName>
    <definedName name="fieldOilPvd2005" localSheetId="26">#REF!</definedName>
    <definedName name="fieldOilPvd2005" localSheetId="2">#REF!</definedName>
    <definedName name="fieldOilPvd2005" localSheetId="17">#REF!</definedName>
    <definedName name="fieldOilPvd2005" localSheetId="13">#REF!</definedName>
    <definedName name="fieldOilPvd2005">#REF!</definedName>
    <definedName name="filedate" localSheetId="26">#REF!</definedName>
    <definedName name="filedate" localSheetId="2">#REF!</definedName>
    <definedName name="filedate" localSheetId="17">#REF!</definedName>
    <definedName name="filedate" localSheetId="13">#REF!</definedName>
    <definedName name="filedate">#REF!</definedName>
    <definedName name="filename" localSheetId="26">#REF!</definedName>
    <definedName name="filename" localSheetId="2">#REF!</definedName>
    <definedName name="filename" localSheetId="17">#REF!</definedName>
    <definedName name="filename" localSheetId="13">#REF!</definedName>
    <definedName name="filename">#REF!</definedName>
    <definedName name="filepath" localSheetId="26">#REF!</definedName>
    <definedName name="filepath" localSheetId="2">#REF!</definedName>
    <definedName name="filepath" localSheetId="17">#REF!</definedName>
    <definedName name="filepath" localSheetId="13">#REF!</definedName>
    <definedName name="filepath">#REF!</definedName>
    <definedName name="FindingsAnaOfDiff" localSheetId="26">#REF!</definedName>
    <definedName name="FindingsAnaOfDiff" localSheetId="2">#REF!</definedName>
    <definedName name="FindingsAnaOfDiff" localSheetId="17">#REF!</definedName>
    <definedName name="FindingsAnaOfDiff" localSheetId="13">#REF!</definedName>
    <definedName name="FindingsAnaOfDiff" localSheetId="15">#REF!</definedName>
    <definedName name="FindingsAnaOfDiff">#REF!</definedName>
    <definedName name="FindingsControlFailures" localSheetId="26">#REF!</definedName>
    <definedName name="FindingsControlFailures" localSheetId="2">#REF!</definedName>
    <definedName name="FindingsControlFailures" localSheetId="17">#REF!</definedName>
    <definedName name="FindingsControlFailures" localSheetId="13">#REF!</definedName>
    <definedName name="FindingsControlFailures" localSheetId="15">#REF!</definedName>
    <definedName name="FindingsControlFailures">#REF!</definedName>
    <definedName name="FindingsControlFailures1" localSheetId="26">#REF!</definedName>
    <definedName name="FindingsControlFailures1" localSheetId="2">#REF!</definedName>
    <definedName name="FindingsControlFailures1" localSheetId="17">#REF!</definedName>
    <definedName name="FindingsControlFailures1" localSheetId="13">#REF!</definedName>
    <definedName name="FindingsControlFailures1" localSheetId="15">#REF!</definedName>
    <definedName name="FindingsControlFailures1">#REF!</definedName>
    <definedName name="FindingsQuestOnWeakness" localSheetId="26">#REF!</definedName>
    <definedName name="FindingsQuestOnWeakness" localSheetId="2">#REF!</definedName>
    <definedName name="FindingsQuestOnWeakness" localSheetId="17">#REF!</definedName>
    <definedName name="FindingsQuestOnWeakness" localSheetId="13">#REF!</definedName>
    <definedName name="FindingsQuestOnWeakness" localSheetId="15">#REF!</definedName>
    <definedName name="FindingsQuestOnWeakness">#REF!</definedName>
    <definedName name="FindingsRationalForNotComm" localSheetId="26">#REF!</definedName>
    <definedName name="FindingsRationalForNotComm" localSheetId="2">#REF!</definedName>
    <definedName name="FindingsRationalForNotComm" localSheetId="17">#REF!</definedName>
    <definedName name="FindingsRationalForNotComm" localSheetId="13">#REF!</definedName>
    <definedName name="FindingsRationalForNotComm" localSheetId="15">#REF!</definedName>
    <definedName name="FindingsRationalForNotComm">#REF!</definedName>
    <definedName name="FindingsRiskOfFraud" localSheetId="26">#REF!</definedName>
    <definedName name="FindingsRiskOfFraud" localSheetId="2">#REF!</definedName>
    <definedName name="FindingsRiskOfFraud" localSheetId="17">#REF!</definedName>
    <definedName name="FindingsRiskOfFraud" localSheetId="13">#REF!</definedName>
    <definedName name="FindingsRiskOfFraud" localSheetId="15">#REF!</definedName>
    <definedName name="FindingsRiskOfFraud">#REF!</definedName>
    <definedName name="FindingsROSMRevision" localSheetId="26">#REF!</definedName>
    <definedName name="FindingsROSMRevision" localSheetId="2">#REF!</definedName>
    <definedName name="FindingsROSMRevision" localSheetId="17">#REF!</definedName>
    <definedName name="FindingsROSMRevision" localSheetId="13">#REF!</definedName>
    <definedName name="FindingsROSMRevision" localSheetId="15">#REF!</definedName>
    <definedName name="FindingsROSMRevision">#REF!</definedName>
    <definedName name="FIRS" localSheetId="26">#REF!</definedName>
    <definedName name="FIRS" localSheetId="2">#REF!</definedName>
    <definedName name="FIRS" localSheetId="17">#REF!</definedName>
    <definedName name="FIRS" localSheetId="13">#REF!</definedName>
    <definedName name="FIRS">#REF!</definedName>
    <definedName name="FirstCostCentre" localSheetId="26">#REF!</definedName>
    <definedName name="FirstCostCentre" localSheetId="2">#REF!</definedName>
    <definedName name="FirstCostCentre" localSheetId="17">#REF!</definedName>
    <definedName name="FirstCostCentre" localSheetId="13">#REF!</definedName>
    <definedName name="FirstCostCentre">#REF!</definedName>
    <definedName name="FirstLoanCell" localSheetId="26">#REF!</definedName>
    <definedName name="FirstLoanCell" localSheetId="2">#REF!</definedName>
    <definedName name="FirstLoanCell" localSheetId="17">#REF!</definedName>
    <definedName name="FirstLoanCell" localSheetId="13">#REF!</definedName>
    <definedName name="FirstLoanCell">#REF!</definedName>
    <definedName name="FirstLocation" localSheetId="26">#REF!</definedName>
    <definedName name="FirstLocation" localSheetId="2">#REF!</definedName>
    <definedName name="FirstLocation" localSheetId="17">#REF!</definedName>
    <definedName name="FirstLocation" localSheetId="13">#REF!</definedName>
    <definedName name="FirstLocation">#REF!</definedName>
    <definedName name="FirstOtherCell" localSheetId="26">#REF!</definedName>
    <definedName name="FirstOtherCell" localSheetId="2">#REF!</definedName>
    <definedName name="FirstOtherCell" localSheetId="17">#REF!</definedName>
    <definedName name="FirstOtherCell" localSheetId="13">#REF!</definedName>
    <definedName name="FirstOtherCell">#REF!</definedName>
    <definedName name="FirstStatCell" localSheetId="26">#REF!</definedName>
    <definedName name="FirstStatCell" localSheetId="2">#REF!</definedName>
    <definedName name="FirstStatCell" localSheetId="17">#REF!</definedName>
    <definedName name="FirstStatCell" localSheetId="13">#REF!</definedName>
    <definedName name="FirstStatCell">#REF!</definedName>
    <definedName name="FirstSumCell" localSheetId="26">#REF!</definedName>
    <definedName name="FirstSumCell" localSheetId="2">#REF!</definedName>
    <definedName name="FirstSumCell" localSheetId="17">#REF!</definedName>
    <definedName name="FirstSumCell" localSheetId="13">#REF!</definedName>
    <definedName name="FirstSumCell">#REF!</definedName>
    <definedName name="FirstYear" localSheetId="26">#REF!</definedName>
    <definedName name="FirstYear" localSheetId="2">#REF!</definedName>
    <definedName name="FirstYear" localSheetId="17">#REF!</definedName>
    <definedName name="FirstYear" localSheetId="13">#REF!</definedName>
    <definedName name="FirstYear">#REF!</definedName>
    <definedName name="Fiscal_Regime" localSheetId="26">#REF!</definedName>
    <definedName name="Fiscal_Regime" localSheetId="2">#REF!</definedName>
    <definedName name="Fiscal_Regime" localSheetId="17">#REF!</definedName>
    <definedName name="Fiscal_Regime" localSheetId="13">#REF!</definedName>
    <definedName name="Fiscal_Regime">#REF!</definedName>
    <definedName name="fiscal_splitter" localSheetId="26">[37]Calculations!#REF!</definedName>
    <definedName name="fiscal_splitter" localSheetId="2">[38]Calculations!#REF!</definedName>
    <definedName name="fiscal_splitter" localSheetId="17">[38]Calculations!#REF!</definedName>
    <definedName name="fiscal_splitter" localSheetId="13">[38]Calculations!#REF!</definedName>
    <definedName name="fiscal_splitter">[38]Calculations!#REF!</definedName>
    <definedName name="FLEET_2005" localSheetId="26">#REF!</definedName>
    <definedName name="FLEET_2005" localSheetId="2">#REF!</definedName>
    <definedName name="FLEET_2005" localSheetId="17">#REF!</definedName>
    <definedName name="FLEET_2005" localSheetId="13">#REF!</definedName>
    <definedName name="FLEET_2005" localSheetId="14">#REF!</definedName>
    <definedName name="FLEET_2005" localSheetId="15">#REF!</definedName>
    <definedName name="FLEET_2005" localSheetId="11">#REF!</definedName>
    <definedName name="FLEET_2005">#REF!</definedName>
    <definedName name="FLEET_2006" localSheetId="26">#REF!</definedName>
    <definedName name="FLEET_2006" localSheetId="2">#REF!</definedName>
    <definedName name="FLEET_2006" localSheetId="17">#REF!</definedName>
    <definedName name="FLEET_2006" localSheetId="13">#REF!</definedName>
    <definedName name="FLEET_2006" localSheetId="15">#REF!</definedName>
    <definedName name="FLEET_2006" localSheetId="11">#REF!</definedName>
    <definedName name="FLEET_2006">#REF!</definedName>
    <definedName name="FLEET_2007" localSheetId="26">#REF!</definedName>
    <definedName name="FLEET_2007" localSheetId="2">#REF!</definedName>
    <definedName name="FLEET_2007" localSheetId="17">#REF!</definedName>
    <definedName name="FLEET_2007" localSheetId="13">#REF!</definedName>
    <definedName name="FLEET_2007" localSheetId="15">#REF!</definedName>
    <definedName name="FLEET_2007" localSheetId="11">#REF!</definedName>
    <definedName name="FLEET_2007">#REF!</definedName>
    <definedName name="FLEET_2008" localSheetId="26">#REF!</definedName>
    <definedName name="FLEET_2008" localSheetId="2">#REF!</definedName>
    <definedName name="FLEET_2008" localSheetId="17">#REF!</definedName>
    <definedName name="FLEET_2008" localSheetId="13">#REF!</definedName>
    <definedName name="FLEET_2008" localSheetId="15">#REF!</definedName>
    <definedName name="FLEET_2008">#REF!</definedName>
    <definedName name="Flowstation" localSheetId="26">#REF!</definedName>
    <definedName name="Flowstation" localSheetId="2">#REF!</definedName>
    <definedName name="Flowstation" localSheetId="17">#REF!</definedName>
    <definedName name="Flowstation" localSheetId="13">#REF!</definedName>
    <definedName name="Flowstation">#REF!</definedName>
    <definedName name="FMTYP">"*STD"</definedName>
    <definedName name="Forecast" localSheetId="26">#REF!</definedName>
    <definedName name="Forecast" localSheetId="2">#REF!</definedName>
    <definedName name="Forecast" localSheetId="17">#REF!</definedName>
    <definedName name="Forecast" localSheetId="13">#REF!</definedName>
    <definedName name="Forecast" localSheetId="14">#REF!</definedName>
    <definedName name="Forecast" localSheetId="15">#REF!</definedName>
    <definedName name="Forecast" localSheetId="11">#REF!</definedName>
    <definedName name="Forecast">#REF!</definedName>
    <definedName name="Format" localSheetId="26">#REF!</definedName>
    <definedName name="Format" localSheetId="2">#REF!</definedName>
    <definedName name="Format" localSheetId="17">#REF!</definedName>
    <definedName name="Format" localSheetId="13">#REF!</definedName>
    <definedName name="Format" localSheetId="11">#REF!</definedName>
    <definedName name="Format">#REF!</definedName>
    <definedName name="FORMULA" localSheetId="26">#REF!</definedName>
    <definedName name="FORMULA" localSheetId="2">#REF!</definedName>
    <definedName name="FORMULA" localSheetId="17">#REF!</definedName>
    <definedName name="FORMULA" localSheetId="13">#REF!</definedName>
    <definedName name="FORMULA" localSheetId="23">#REF!</definedName>
    <definedName name="FORMULA" localSheetId="15">#REF!</definedName>
    <definedName name="FORMULA" localSheetId="11">#REF!</definedName>
    <definedName name="FORMULA">#REF!</definedName>
    <definedName name="FR" localSheetId="26" hidden="1">{"BS Con'd",#N/A,FALSE,"BS";"BS Con'g",#N/A,FALSE,"BS"}</definedName>
    <definedName name="FR" localSheetId="2" hidden="1">{"BS Con'd",#N/A,FALSE,"BS";"BS Con'g",#N/A,FALSE,"BS"}</definedName>
    <definedName name="FR" localSheetId="3" hidden="1">{"BS Con'd",#N/A,FALSE,"BS";"BS Con'g",#N/A,FALSE,"BS"}</definedName>
    <definedName name="FR" localSheetId="1" hidden="1">{"BS Con'd",#N/A,FALSE,"BS";"BS Con'g",#N/A,FALSE,"BS"}</definedName>
    <definedName name="FR" localSheetId="4" hidden="1">{"BS Con'd",#N/A,FALSE,"BS";"BS Con'g",#N/A,FALSE,"BS"}</definedName>
    <definedName name="FR" localSheetId="5" hidden="1">{"BS Con'd",#N/A,FALSE,"BS";"BS Con'g",#N/A,FALSE,"BS"}</definedName>
    <definedName name="FR" localSheetId="22" hidden="1">{"BS Con'd",#N/A,FALSE,"BS";"BS Con'g",#N/A,FALSE,"BS"}</definedName>
    <definedName name="FR" localSheetId="12" hidden="1">{"BS Con'd",#N/A,FALSE,"BS";"BS Con'g",#N/A,FALSE,"BS"}</definedName>
    <definedName name="FR" localSheetId="17" hidden="1">{"BS Con'd",#N/A,FALSE,"BS";"BS Con'g",#N/A,FALSE,"BS"}</definedName>
    <definedName name="FR" localSheetId="13" hidden="1">{"BS Con'd",#N/A,FALSE,"BS";"BS Con'g",#N/A,FALSE,"BS"}</definedName>
    <definedName name="FR" localSheetId="14" hidden="1">{"BS Con'd",#N/A,FALSE,"BS";"BS Con'g",#N/A,FALSE,"BS"}</definedName>
    <definedName name="FR" localSheetId="21" hidden="1">{"BS Con'd",#N/A,FALSE,"BS";"BS Con'g",#N/A,FALSE,"BS"}</definedName>
    <definedName name="FR" localSheetId="11" hidden="1">{"BS Con'd",#N/A,FALSE,"BS";"BS Con'g",#N/A,FALSE,"BS"}</definedName>
    <definedName name="FR" hidden="1">{"BS Con'd",#N/A,FALSE,"BS";"BS Con'g",#N/A,FALSE,"BS"}</definedName>
    <definedName name="function" localSheetId="26">#REF!</definedName>
    <definedName name="function" localSheetId="2">#REF!</definedName>
    <definedName name="function" localSheetId="17">#REF!</definedName>
    <definedName name="function" localSheetId="13">#REF!</definedName>
    <definedName name="function" localSheetId="14">#REF!</definedName>
    <definedName name="function" localSheetId="15">#REF!</definedName>
    <definedName name="function" localSheetId="11">#REF!</definedName>
    <definedName name="function">#REF!</definedName>
    <definedName name="function2" localSheetId="26">#REF!</definedName>
    <definedName name="function2" localSheetId="2">#REF!</definedName>
    <definedName name="function2" localSheetId="17">#REF!</definedName>
    <definedName name="function2" localSheetId="13">#REF!</definedName>
    <definedName name="function2" localSheetId="15">#REF!</definedName>
    <definedName name="function2" localSheetId="11">#REF!</definedName>
    <definedName name="function2">#REF!</definedName>
    <definedName name="Functional_Category" localSheetId="26">#REF!</definedName>
    <definedName name="Functional_Category" localSheetId="2">#REF!</definedName>
    <definedName name="Functional_Category" localSheetId="17">#REF!</definedName>
    <definedName name="Functional_Category" localSheetId="13">#REF!</definedName>
    <definedName name="Functional_Category" localSheetId="15">#REF!</definedName>
    <definedName name="Functional_Category" localSheetId="11">#REF!</definedName>
    <definedName name="Functional_Category">#REF!</definedName>
    <definedName name="functions" localSheetId="26">#REF!</definedName>
    <definedName name="functions" localSheetId="2">#REF!</definedName>
    <definedName name="functions" localSheetId="17">#REF!</definedName>
    <definedName name="functions" localSheetId="13">#REF!</definedName>
    <definedName name="functions" localSheetId="15">#REF!</definedName>
    <definedName name="functions">#REF!</definedName>
    <definedName name="FY_G">[54]forinput!$D$210:$AD$210</definedName>
    <definedName name="FY_HP_C4" localSheetId="26">[39]GHV!#REF!</definedName>
    <definedName name="FY_HP_C4" localSheetId="2">[39]GHV!#REF!</definedName>
    <definedName name="FY_HP_C4" localSheetId="1">[39]GHV!#REF!</definedName>
    <definedName name="FY_HP_C4" localSheetId="4">[39]GHV!#REF!</definedName>
    <definedName name="FY_HP_C4" localSheetId="5">[39]GHV!#REF!</definedName>
    <definedName name="FY_HP_C4" localSheetId="17">[39]GHV!#REF!</definedName>
    <definedName name="FY_HP_C4" localSheetId="13">[39]GHV!#REF!</definedName>
    <definedName name="FY_HP_C4" localSheetId="14">[39]GHV!#REF!</definedName>
    <definedName name="FY_HP_C4" localSheetId="11">[39]GHV!#REF!</definedName>
    <definedName name="FY_HP_C4">[39]GHV!#REF!</definedName>
    <definedName name="FY_LP_C3" localSheetId="26">[39]GHV!#REF!</definedName>
    <definedName name="FY_LP_C3" localSheetId="2">[39]GHV!#REF!</definedName>
    <definedName name="FY_LP_C3" localSheetId="17">[39]GHV!#REF!</definedName>
    <definedName name="FY_LP_C3" localSheetId="13">[39]GHV!#REF!</definedName>
    <definedName name="FY_LP_C3" localSheetId="14">[39]GHV!#REF!</definedName>
    <definedName name="FY_LP_C3" localSheetId="11">[39]GHV!#REF!</definedName>
    <definedName name="FY_LP_C3">[39]GHV!#REF!</definedName>
    <definedName name="FY_LP_C4" localSheetId="26">[39]GHV!#REF!</definedName>
    <definedName name="FY_LP_C4" localSheetId="2">[39]GHV!#REF!</definedName>
    <definedName name="FY_LP_C4" localSheetId="17">[39]GHV!#REF!</definedName>
    <definedName name="FY_LP_C4" localSheetId="13">[39]GHV!#REF!</definedName>
    <definedName name="FY_LP_C4" localSheetId="11">[39]GHV!#REF!</definedName>
    <definedName name="FY_LP_C4">[39]GHV!#REF!</definedName>
    <definedName name="gas_adjustment" localSheetId="26">#REF!</definedName>
    <definedName name="gas_adjustment" localSheetId="2">#REF!</definedName>
    <definedName name="gas_adjustment" localSheetId="1">#REF!</definedName>
    <definedName name="gas_adjustment" localSheetId="4">#REF!</definedName>
    <definedName name="gas_adjustment" localSheetId="5">#REF!</definedName>
    <definedName name="gas_adjustment" localSheetId="17">#REF!</definedName>
    <definedName name="gas_adjustment" localSheetId="13">#REF!</definedName>
    <definedName name="gas_adjustment" localSheetId="14">#REF!</definedName>
    <definedName name="gas_adjustment" localSheetId="11">#REF!</definedName>
    <definedName name="gas_adjustment">#REF!</definedName>
    <definedName name="Gas_Capex_Factor_Wedge_2" localSheetId="26">#REF!</definedName>
    <definedName name="Gas_Capex_Factor_Wedge_2" localSheetId="2">#REF!</definedName>
    <definedName name="Gas_Capex_Factor_Wedge_2" localSheetId="17">#REF!</definedName>
    <definedName name="Gas_Capex_Factor_Wedge_2" localSheetId="13">#REF!</definedName>
    <definedName name="Gas_Capex_Factor_Wedge_2" localSheetId="11">#REF!</definedName>
    <definedName name="Gas_Capex_Factor_Wedge_2">#REF!</definedName>
    <definedName name="gas_correction" localSheetId="26">#REF!</definedName>
    <definedName name="gas_correction" localSheetId="2">#REF!</definedName>
    <definedName name="gas_correction" localSheetId="17">#REF!</definedName>
    <definedName name="gas_correction" localSheetId="13">#REF!</definedName>
    <definedName name="gas_correction" localSheetId="11">#REF!</definedName>
    <definedName name="gas_correction">#REF!</definedName>
    <definedName name="gas_original" localSheetId="26">#REF!</definedName>
    <definedName name="gas_original" localSheetId="2">#REF!</definedName>
    <definedName name="gas_original" localSheetId="17">#REF!</definedName>
    <definedName name="gas_original" localSheetId="13">#REF!</definedName>
    <definedName name="gas_original">#REF!</definedName>
    <definedName name="gas_proved" localSheetId="26">#REF!</definedName>
    <definedName name="gas_proved" localSheetId="2">#REF!</definedName>
    <definedName name="gas_proved" localSheetId="17">#REF!</definedName>
    <definedName name="gas_proved" localSheetId="13">#REF!</definedName>
    <definedName name="gas_proved">#REF!</definedName>
    <definedName name="Gas_Wells" localSheetId="26">[79]Profiles!#REF!</definedName>
    <definedName name="Gas_Wells" localSheetId="2">[79]Profiles!#REF!</definedName>
    <definedName name="Gas_Wells" localSheetId="17">[79]Profiles!#REF!</definedName>
    <definedName name="Gas_Wells" localSheetId="13">[79]Profiles!#REF!</definedName>
    <definedName name="Gas_Wells">[79]Profiles!#REF!</definedName>
    <definedName name="GasCapex" localSheetId="26">#REF!</definedName>
    <definedName name="GasCapex" localSheetId="2">#REF!</definedName>
    <definedName name="GasCapex" localSheetId="1">#REF!</definedName>
    <definedName name="GasCapex" localSheetId="4">#REF!</definedName>
    <definedName name="GasCapex" localSheetId="5">#REF!</definedName>
    <definedName name="GasCapex" localSheetId="17">#REF!</definedName>
    <definedName name="GasCapex" localSheetId="13">#REF!</definedName>
    <definedName name="GasCapex" localSheetId="14">#REF!</definedName>
    <definedName name="GasCapex" localSheetId="11">#REF!</definedName>
    <definedName name="GasCapex">#REF!</definedName>
    <definedName name="gasconv" localSheetId="26">#REF!</definedName>
    <definedName name="gasconv" localSheetId="2">#REF!</definedName>
    <definedName name="gasconv" localSheetId="17">#REF!</definedName>
    <definedName name="gasconv" localSheetId="13">#REF!</definedName>
    <definedName name="gasconv" localSheetId="11">#REF!</definedName>
    <definedName name="gasconv">#REF!</definedName>
    <definedName name="GasNode" localSheetId="26">#REF!</definedName>
    <definedName name="GasNode" localSheetId="2">#REF!</definedName>
    <definedName name="GasNode" localSheetId="17">#REF!</definedName>
    <definedName name="GasNode" localSheetId="13">#REF!</definedName>
    <definedName name="GasNode" localSheetId="11">#REF!</definedName>
    <definedName name="GasNode">#REF!</definedName>
    <definedName name="GasPvd2005" localSheetId="26">#REF!</definedName>
    <definedName name="GasPvd2005" localSheetId="2">#REF!</definedName>
    <definedName name="GasPvd2005" localSheetId="17">#REF!</definedName>
    <definedName name="GasPvd2005" localSheetId="13">#REF!</definedName>
    <definedName name="GasPvd2005">#REF!</definedName>
    <definedName name="GasPvdRsv6yr" localSheetId="26">#REF!</definedName>
    <definedName name="GasPvdRsv6yr" localSheetId="2">#REF!</definedName>
    <definedName name="GasPvdRsv6yr" localSheetId="17">#REF!</definedName>
    <definedName name="GasPvdRsv6yr" localSheetId="13">#REF!</definedName>
    <definedName name="GasPvdRsv6yr">#REF!</definedName>
    <definedName name="GasPvdRsv6yrScenario" localSheetId="26">#REF!</definedName>
    <definedName name="GasPvdRsv6yrScenario" localSheetId="2">#REF!</definedName>
    <definedName name="GasPvdRsv6yrScenario" localSheetId="17">#REF!</definedName>
    <definedName name="GasPvdRsv6yrScenario" localSheetId="13">#REF!</definedName>
    <definedName name="GasPvdRsv6yrScenario">#REF!</definedName>
    <definedName name="GasSalesVol" localSheetId="26">#REF!</definedName>
    <definedName name="GasSalesVol" localSheetId="2">#REF!</definedName>
    <definedName name="GasSalesVol" localSheetId="17">#REF!</definedName>
    <definedName name="GasSalesVol" localSheetId="13">#REF!</definedName>
    <definedName name="GasSalesVol">#REF!</definedName>
    <definedName name="GASTAXJUNE_1997">[34]PPT98!$W$35:$Y$120</definedName>
    <definedName name="GAZ" localSheetId="26">#REF!</definedName>
    <definedName name="GAZ" localSheetId="2">#REF!</definedName>
    <definedName name="GAZ" localSheetId="1">#REF!</definedName>
    <definedName name="GAZ" localSheetId="4">#REF!</definedName>
    <definedName name="GAZ" localSheetId="5">#REF!</definedName>
    <definedName name="GAZ" localSheetId="17">#REF!</definedName>
    <definedName name="GAZ" localSheetId="13">#REF!</definedName>
    <definedName name="GAZ" localSheetId="14">#REF!</definedName>
    <definedName name="GAZ" localSheetId="11">#REF!</definedName>
    <definedName name="GAZ">#REF!</definedName>
    <definedName name="Gbaran_G">[54]forinput!$D$95:$AD$95</definedName>
    <definedName name="Gbaran_HP_C4" localSheetId="26">[39]GHV!#REF!</definedName>
    <definedName name="Gbaran_HP_C4" localSheetId="2">[39]GHV!#REF!</definedName>
    <definedName name="Gbaran_HP_C4" localSheetId="1">[39]GHV!#REF!</definedName>
    <definedName name="Gbaran_HP_C4" localSheetId="4">[39]GHV!#REF!</definedName>
    <definedName name="Gbaran_HP_C4" localSheetId="5">[39]GHV!#REF!</definedName>
    <definedName name="Gbaran_HP_C4" localSheetId="17">[39]GHV!#REF!</definedName>
    <definedName name="Gbaran_HP_C4" localSheetId="13">[39]GHV!#REF!</definedName>
    <definedName name="Gbaran_HP_C4" localSheetId="14">[39]GHV!#REF!</definedName>
    <definedName name="Gbaran_HP_C4" localSheetId="11">[39]GHV!#REF!</definedName>
    <definedName name="Gbaran_HP_C4">[39]GHV!#REF!</definedName>
    <definedName name="Gbaran_LP_C3" localSheetId="26">[39]GHV!#REF!</definedName>
    <definedName name="Gbaran_LP_C3" localSheetId="2">[39]GHV!#REF!</definedName>
    <definedName name="Gbaran_LP_C3" localSheetId="17">[39]GHV!#REF!</definedName>
    <definedName name="Gbaran_LP_C3" localSheetId="13">[39]GHV!#REF!</definedName>
    <definedName name="Gbaran_LP_C3" localSheetId="14">[39]GHV!#REF!</definedName>
    <definedName name="Gbaran_LP_C3" localSheetId="11">[39]GHV!#REF!</definedName>
    <definedName name="Gbaran_LP_C3">[39]GHV!#REF!</definedName>
    <definedName name="Gbaran_LP_C4" localSheetId="26">[39]GHV!#REF!</definedName>
    <definedName name="Gbaran_LP_C4" localSheetId="2">[39]GHV!#REF!</definedName>
    <definedName name="Gbaran_LP_C4" localSheetId="17">[39]GHV!#REF!</definedName>
    <definedName name="Gbaran_LP_C4" localSheetId="13">[39]GHV!#REF!</definedName>
    <definedName name="Gbaran_LP_C4" localSheetId="11">[39]GHV!#REF!</definedName>
    <definedName name="Gbaran_LP_C4">[39]GHV!#REF!</definedName>
    <definedName name="GE" localSheetId="26">#REF!</definedName>
    <definedName name="GE" localSheetId="2">#REF!</definedName>
    <definedName name="GE" localSheetId="17">#REF!</definedName>
    <definedName name="GE" localSheetId="13">#REF!</definedName>
    <definedName name="GE" localSheetId="14">#REF!</definedName>
    <definedName name="GE" localSheetId="15">#REF!</definedName>
    <definedName name="GE" localSheetId="11">#REF!</definedName>
    <definedName name="GE">#REF!</definedName>
    <definedName name="Gen_reserves_g2" localSheetId="26">'[30]Journal entries(Coy)'!#REF!</definedName>
    <definedName name="Gen_reserves_g2" localSheetId="2">'[30]Journal entries(Coy)'!#REF!</definedName>
    <definedName name="Gen_reserves_g2" localSheetId="17">'[30]Journal entries(Coy)'!#REF!</definedName>
    <definedName name="Gen_reserves_g2" localSheetId="13">'[30]Journal entries(Coy)'!#REF!</definedName>
    <definedName name="Gen_reserves_g2" localSheetId="14">'[30]Journal entries(Coy)'!#REF!</definedName>
    <definedName name="Gen_reserves_g2" localSheetId="15">'[30]Journal entries(Coy)'!#REF!</definedName>
    <definedName name="Gen_reserves_g2" localSheetId="11">'[30]Journal entries(Coy)'!#REF!</definedName>
    <definedName name="Gen_reserves_g2">'[30]Journal entries(Coy)'!#REF!</definedName>
    <definedName name="Gen_reserves_g3" localSheetId="26">'[30]Journal entries(Coy)'!#REF!</definedName>
    <definedName name="Gen_reserves_g3" localSheetId="2">'[30]Journal entries(Coy)'!#REF!</definedName>
    <definedName name="Gen_reserves_g3" localSheetId="17">'[30]Journal entries(Coy)'!#REF!</definedName>
    <definedName name="Gen_reserves_g3" localSheetId="13">'[30]Journal entries(Coy)'!#REF!</definedName>
    <definedName name="Gen_reserves_g3" localSheetId="15">'[30]Journal entries(Coy)'!#REF!</definedName>
    <definedName name="Gen_reserves_g3" localSheetId="11">'[30]Journal entries(Coy)'!#REF!</definedName>
    <definedName name="Gen_reserves_g3">'[30]Journal entries(Coy)'!#REF!</definedName>
    <definedName name="Gen_reserves_g5" localSheetId="26">'[30]Journal entries(Coy)'!#REF!</definedName>
    <definedName name="Gen_reserves_g5" localSheetId="2">'[30]Journal entries(Coy)'!#REF!</definedName>
    <definedName name="Gen_reserves_g5" localSheetId="17">'[30]Journal entries(Coy)'!#REF!</definedName>
    <definedName name="Gen_reserves_g5" localSheetId="13">'[30]Journal entries(Coy)'!#REF!</definedName>
    <definedName name="Gen_reserves_g5" localSheetId="15">'[30]Journal entries(Coy)'!#REF!</definedName>
    <definedName name="Gen_reserves_g5" localSheetId="11">'[30]Journal entries(Coy)'!#REF!</definedName>
    <definedName name="Gen_reserves_g5">'[30]Journal entries(Coy)'!#REF!</definedName>
    <definedName name="Gen_reserves_g7" localSheetId="26">'[30]Journal entries(Coy)'!#REF!</definedName>
    <definedName name="Gen_reserves_g7" localSheetId="2">'[30]Journal entries(Coy)'!#REF!</definedName>
    <definedName name="Gen_reserves_g7" localSheetId="17">'[30]Journal entries(Coy)'!#REF!</definedName>
    <definedName name="Gen_reserves_g7" localSheetId="13">'[30]Journal entries(Coy)'!#REF!</definedName>
    <definedName name="Gen_reserves_g7" localSheetId="15">'[30]Journal entries(Coy)'!#REF!</definedName>
    <definedName name="Gen_reserves_g7" localSheetId="11">'[30]Journal entries(Coy)'!#REF!</definedName>
    <definedName name="Gen_reserves_g7">'[30]Journal entries(Coy)'!#REF!</definedName>
    <definedName name="Gender" localSheetId="26">#REF!</definedName>
    <definedName name="Gender" localSheetId="2">#REF!</definedName>
    <definedName name="Gender" localSheetId="1">#REF!</definedName>
    <definedName name="Gender" localSheetId="4">#REF!</definedName>
    <definedName name="Gender" localSheetId="5">#REF!</definedName>
    <definedName name="Gender" localSheetId="17">#REF!</definedName>
    <definedName name="Gender" localSheetId="13">#REF!</definedName>
    <definedName name="Gender" localSheetId="14">#REF!</definedName>
    <definedName name="Gender" localSheetId="11">#REF!</definedName>
    <definedName name="Gender">#REF!</definedName>
    <definedName name="Ghana_07e10" localSheetId="26">'[30]Journal entries(Coy)'!#REF!</definedName>
    <definedName name="Ghana_07e10" localSheetId="2">'[30]Journal entries(Coy)'!#REF!</definedName>
    <definedName name="Ghana_07e10" localSheetId="1">'[30]Journal entries(Coy)'!#REF!</definedName>
    <definedName name="Ghana_07e10" localSheetId="4">'[30]Journal entries(Coy)'!#REF!</definedName>
    <definedName name="Ghana_07e10" localSheetId="5">'[30]Journal entries(Coy)'!#REF!</definedName>
    <definedName name="Ghana_07e10" localSheetId="17">'[30]Journal entries(Coy)'!#REF!</definedName>
    <definedName name="Ghana_07e10" localSheetId="13">'[30]Journal entries(Coy)'!#REF!</definedName>
    <definedName name="Ghana_07e10" localSheetId="14">'[30]Journal entries(Coy)'!#REF!</definedName>
    <definedName name="Ghana_07e10" localSheetId="15">'[30]Journal entries(Coy)'!#REF!</definedName>
    <definedName name="Ghana_07e10" localSheetId="11">'[30]Journal entries(Coy)'!#REF!</definedName>
    <definedName name="Ghana_07e10">'[30]Journal entries(Coy)'!#REF!</definedName>
    <definedName name="Ghana_07e11" localSheetId="26">'[30]Journal entries(Coy)'!#REF!</definedName>
    <definedName name="Ghana_07e11" localSheetId="2">'[30]Journal entries(Coy)'!#REF!</definedName>
    <definedName name="Ghana_07e11" localSheetId="17">'[30]Journal entries(Coy)'!#REF!</definedName>
    <definedName name="Ghana_07e11" localSheetId="13">'[30]Journal entries(Coy)'!#REF!</definedName>
    <definedName name="Ghana_07e11" localSheetId="15">'[30]Journal entries(Coy)'!#REF!</definedName>
    <definedName name="Ghana_07e11" localSheetId="11">'[30]Journal entries(Coy)'!#REF!</definedName>
    <definedName name="Ghana_07e11">'[30]Journal entries(Coy)'!#REF!</definedName>
    <definedName name="Ghana_07e12" localSheetId="26">'[30]Journal entries(Coy)'!#REF!</definedName>
    <definedName name="Ghana_07e12" localSheetId="2">'[30]Journal entries(Coy)'!#REF!</definedName>
    <definedName name="Ghana_07e12" localSheetId="17">'[30]Journal entries(Coy)'!#REF!</definedName>
    <definedName name="Ghana_07e12" localSheetId="13">'[30]Journal entries(Coy)'!#REF!</definedName>
    <definedName name="Ghana_07e12" localSheetId="15">'[30]Journal entries(Coy)'!#REF!</definedName>
    <definedName name="Ghana_07e12" localSheetId="11">'[30]Journal entries(Coy)'!#REF!</definedName>
    <definedName name="Ghana_07e12">'[30]Journal entries(Coy)'!#REF!</definedName>
    <definedName name="Ghana_07e13" localSheetId="26">'[30]Journal entries(Coy)'!#REF!</definedName>
    <definedName name="Ghana_07e13" localSheetId="2">'[30]Journal entries(Coy)'!#REF!</definedName>
    <definedName name="Ghana_07e13" localSheetId="17">'[30]Journal entries(Coy)'!#REF!</definedName>
    <definedName name="Ghana_07e13" localSheetId="13">'[30]Journal entries(Coy)'!#REF!</definedName>
    <definedName name="Ghana_07e13" localSheetId="15">'[30]Journal entries(Coy)'!#REF!</definedName>
    <definedName name="Ghana_07e13" localSheetId="11">'[30]Journal entries(Coy)'!#REF!</definedName>
    <definedName name="Ghana_07e13">'[30]Journal entries(Coy)'!#REF!</definedName>
    <definedName name="Ghana_07e14" localSheetId="26">'[30]Journal entries(Coy)'!#REF!</definedName>
    <definedName name="Ghana_07e14" localSheetId="2">'[30]Journal entries(Coy)'!#REF!</definedName>
    <definedName name="Ghana_07e14" localSheetId="17">'[30]Journal entries(Coy)'!#REF!</definedName>
    <definedName name="Ghana_07e14" localSheetId="13">'[30]Journal entries(Coy)'!#REF!</definedName>
    <definedName name="Ghana_07e14" localSheetId="15">'[30]Journal entries(Coy)'!#REF!</definedName>
    <definedName name="Ghana_07e14" localSheetId="11">'[30]Journal entries(Coy)'!#REF!</definedName>
    <definedName name="Ghana_07e14">'[30]Journal entries(Coy)'!#REF!</definedName>
    <definedName name="Ghana_08e10" localSheetId="26">'[30]Journal entries(Coy)'!#REF!</definedName>
    <definedName name="Ghana_08e10" localSheetId="2">'[30]Journal entries(Coy)'!#REF!</definedName>
    <definedName name="Ghana_08e10" localSheetId="17">'[30]Journal entries(Coy)'!#REF!</definedName>
    <definedName name="Ghana_08e10" localSheetId="13">'[30]Journal entries(Coy)'!#REF!</definedName>
    <definedName name="Ghana_08e10" localSheetId="15">'[30]Journal entries(Coy)'!#REF!</definedName>
    <definedName name="Ghana_08e10" localSheetId="11">'[30]Journal entries(Coy)'!#REF!</definedName>
    <definedName name="Ghana_08e10">'[30]Journal entries(Coy)'!#REF!</definedName>
    <definedName name="Ghana_08e11" localSheetId="26">'[30]Journal entries(Coy)'!#REF!</definedName>
    <definedName name="Ghana_08e11" localSheetId="2">'[30]Journal entries(Coy)'!#REF!</definedName>
    <definedName name="Ghana_08e11" localSheetId="17">'[30]Journal entries(Coy)'!#REF!</definedName>
    <definedName name="Ghana_08e11" localSheetId="13">'[30]Journal entries(Coy)'!#REF!</definedName>
    <definedName name="Ghana_08e11" localSheetId="15">'[30]Journal entries(Coy)'!#REF!</definedName>
    <definedName name="Ghana_08e11" localSheetId="11">'[30]Journal entries(Coy)'!#REF!</definedName>
    <definedName name="Ghana_08e11">'[30]Journal entries(Coy)'!#REF!</definedName>
    <definedName name="Ghana_08e12" localSheetId="26">'[30]Journal entries(Coy)'!#REF!</definedName>
    <definedName name="Ghana_08e12" localSheetId="2">'[30]Journal entries(Coy)'!#REF!</definedName>
    <definedName name="Ghana_08e12" localSheetId="17">'[30]Journal entries(Coy)'!#REF!</definedName>
    <definedName name="Ghana_08e12" localSheetId="13">'[30]Journal entries(Coy)'!#REF!</definedName>
    <definedName name="Ghana_08e12" localSheetId="15">'[30]Journal entries(Coy)'!#REF!</definedName>
    <definedName name="Ghana_08e12" localSheetId="11">'[30]Journal entries(Coy)'!#REF!</definedName>
    <definedName name="Ghana_08e12">'[30]Journal entries(Coy)'!#REF!</definedName>
    <definedName name="Ghana_08e13" localSheetId="26">'[30]Journal entries(Coy)'!#REF!</definedName>
    <definedName name="Ghana_08e13" localSheetId="2">'[30]Journal entries(Coy)'!#REF!</definedName>
    <definedName name="Ghana_08e13" localSheetId="17">'[30]Journal entries(Coy)'!#REF!</definedName>
    <definedName name="Ghana_08e13" localSheetId="13">'[30]Journal entries(Coy)'!#REF!</definedName>
    <definedName name="Ghana_08e13" localSheetId="15">'[30]Journal entries(Coy)'!#REF!</definedName>
    <definedName name="Ghana_08e13" localSheetId="11">'[30]Journal entries(Coy)'!#REF!</definedName>
    <definedName name="Ghana_08e13">'[30]Journal entries(Coy)'!#REF!</definedName>
    <definedName name="Ghana_08e14" localSheetId="26">'[30]Journal entries(Coy)'!#REF!</definedName>
    <definedName name="Ghana_08e14" localSheetId="2">'[30]Journal entries(Coy)'!#REF!</definedName>
    <definedName name="Ghana_08e14" localSheetId="17">'[30]Journal entries(Coy)'!#REF!</definedName>
    <definedName name="Ghana_08e14" localSheetId="13">'[30]Journal entries(Coy)'!#REF!</definedName>
    <definedName name="Ghana_08e14" localSheetId="15">'[30]Journal entries(Coy)'!#REF!</definedName>
    <definedName name="Ghana_08e14" localSheetId="11">'[30]Journal entries(Coy)'!#REF!</definedName>
    <definedName name="Ghana_08e14">'[30]Journal entries(Coy)'!#REF!</definedName>
    <definedName name="Ghana_09e10" localSheetId="26">'[30]Journal entries(Coy)'!#REF!</definedName>
    <definedName name="Ghana_09e10" localSheetId="2">'[30]Journal entries(Coy)'!#REF!</definedName>
    <definedName name="Ghana_09e10" localSheetId="17">'[30]Journal entries(Coy)'!#REF!</definedName>
    <definedName name="Ghana_09e10" localSheetId="13">'[30]Journal entries(Coy)'!#REF!</definedName>
    <definedName name="Ghana_09e10" localSheetId="15">'[30]Journal entries(Coy)'!#REF!</definedName>
    <definedName name="Ghana_09e10" localSheetId="11">'[30]Journal entries(Coy)'!#REF!</definedName>
    <definedName name="Ghana_09e10">'[30]Journal entries(Coy)'!#REF!</definedName>
    <definedName name="Ghana_09e11" localSheetId="26">'[30]Journal entries(Coy)'!#REF!</definedName>
    <definedName name="Ghana_09e11" localSheetId="2">'[30]Journal entries(Coy)'!#REF!</definedName>
    <definedName name="Ghana_09e11" localSheetId="17">'[30]Journal entries(Coy)'!#REF!</definedName>
    <definedName name="Ghana_09e11" localSheetId="13">'[30]Journal entries(Coy)'!#REF!</definedName>
    <definedName name="Ghana_09e11" localSheetId="15">'[30]Journal entries(Coy)'!#REF!</definedName>
    <definedName name="Ghana_09e11" localSheetId="11">'[30]Journal entries(Coy)'!#REF!</definedName>
    <definedName name="Ghana_09e11">'[30]Journal entries(Coy)'!#REF!</definedName>
    <definedName name="Ghana_09e12" localSheetId="26">'[30]Journal entries(Coy)'!#REF!</definedName>
    <definedName name="Ghana_09e12" localSheetId="2">'[30]Journal entries(Coy)'!#REF!</definedName>
    <definedName name="Ghana_09e12" localSheetId="17">'[30]Journal entries(Coy)'!#REF!</definedName>
    <definedName name="Ghana_09e12" localSheetId="13">'[30]Journal entries(Coy)'!#REF!</definedName>
    <definedName name="Ghana_09e12" localSheetId="15">'[30]Journal entries(Coy)'!#REF!</definedName>
    <definedName name="Ghana_09e12" localSheetId="11">'[30]Journal entries(Coy)'!#REF!</definedName>
    <definedName name="Ghana_09e12">'[30]Journal entries(Coy)'!#REF!</definedName>
    <definedName name="Ghana_09e13" localSheetId="26">'[30]Journal entries(Coy)'!#REF!</definedName>
    <definedName name="Ghana_09e13" localSheetId="2">'[30]Journal entries(Coy)'!#REF!</definedName>
    <definedName name="Ghana_09e13" localSheetId="17">'[30]Journal entries(Coy)'!#REF!</definedName>
    <definedName name="Ghana_09e13" localSheetId="13">'[30]Journal entries(Coy)'!#REF!</definedName>
    <definedName name="Ghana_09e13" localSheetId="15">'[30]Journal entries(Coy)'!#REF!</definedName>
    <definedName name="Ghana_09e13" localSheetId="11">'[30]Journal entries(Coy)'!#REF!</definedName>
    <definedName name="Ghana_09e13">'[30]Journal entries(Coy)'!#REF!</definedName>
    <definedName name="Ghana09_e14" localSheetId="26">'[30]Journal entries(Coy)'!#REF!</definedName>
    <definedName name="Ghana09_e14" localSheetId="2">'[30]Journal entries(Coy)'!#REF!</definedName>
    <definedName name="Ghana09_e14" localSheetId="17">'[30]Journal entries(Coy)'!#REF!</definedName>
    <definedName name="Ghana09_e14" localSheetId="13">'[30]Journal entries(Coy)'!#REF!</definedName>
    <definedName name="Ghana09_e14" localSheetId="15">'[30]Journal entries(Coy)'!#REF!</definedName>
    <definedName name="Ghana09_e14" localSheetId="11">'[30]Journal entries(Coy)'!#REF!</definedName>
    <definedName name="Ghana09_e14">'[30]Journal entries(Coy)'!#REF!</definedName>
    <definedName name="GHV_Alak_LP_I" localSheetId="26">[39]GHV!#REF!</definedName>
    <definedName name="GHV_Alak_LP_I" localSheetId="2">[39]GHV!#REF!</definedName>
    <definedName name="GHV_Alak_LP_I" localSheetId="17">[39]GHV!#REF!</definedName>
    <definedName name="GHV_Alak_LP_I" localSheetId="13">[39]GHV!#REF!</definedName>
    <definedName name="GHV_Alak_LP_I">[39]GHV!#REF!</definedName>
    <definedName name="GHV_Alak_S" localSheetId="26">[39]GHV!#REF!</definedName>
    <definedName name="GHV_Alak_S" localSheetId="2">[39]GHV!#REF!</definedName>
    <definedName name="GHV_Alak_S" localSheetId="17">[39]GHV!#REF!</definedName>
    <definedName name="GHV_Alak_S" localSheetId="13">[39]GHV!#REF!</definedName>
    <definedName name="GHV_Alak_S">[39]GHV!#REF!</definedName>
    <definedName name="GHV_Belema_LP_I" localSheetId="26">[39]GHV!#REF!</definedName>
    <definedName name="GHV_Belema_LP_I" localSheetId="2">[39]GHV!#REF!</definedName>
    <definedName name="GHV_Belema_LP_I" localSheetId="17">[39]GHV!#REF!</definedName>
    <definedName name="GHV_Belema_LP_I" localSheetId="13">[39]GHV!#REF!</definedName>
    <definedName name="GHV_Belema_LP_I">[39]GHV!#REF!</definedName>
    <definedName name="GHV_Bomu_LP_I" localSheetId="26">[39]GHV!#REF!</definedName>
    <definedName name="GHV_Bomu_LP_I" localSheetId="2">[39]GHV!#REF!</definedName>
    <definedName name="GHV_Bomu_LP_I" localSheetId="17">[39]GHV!#REF!</definedName>
    <definedName name="GHV_Bomu_LP_I" localSheetId="13">[39]GHV!#REF!</definedName>
    <definedName name="GHV_Bomu_LP_I">[39]GHV!#REF!</definedName>
    <definedName name="GHV_Bonga_LP_I" localSheetId="26">[39]GHV!#REF!</definedName>
    <definedName name="GHV_Bonga_LP_I" localSheetId="2">[39]GHV!#REF!</definedName>
    <definedName name="GHV_Bonga_LP_I" localSheetId="17">[39]GHV!#REF!</definedName>
    <definedName name="GHV_Bonga_LP_I" localSheetId="13">[39]GHV!#REF!</definedName>
    <definedName name="GHV_Bonga_LP_I">[39]GHV!#REF!</definedName>
    <definedName name="GHV_Bonny_LP_I" localSheetId="26">[39]GHV!#REF!</definedName>
    <definedName name="GHV_Bonny_LP_I" localSheetId="2">[39]GHV!#REF!</definedName>
    <definedName name="GHV_Bonny_LP_I" localSheetId="17">[39]GHV!#REF!</definedName>
    <definedName name="GHV_Bonny_LP_I" localSheetId="13">[39]GHV!#REF!</definedName>
    <definedName name="GHV_Bonny_LP_I">[39]GHV!#REF!</definedName>
    <definedName name="GHV_Bonny_S" localSheetId="26">[39]GHV!#REF!</definedName>
    <definedName name="GHV_Bonny_S" localSheetId="2">[39]GHV!#REF!</definedName>
    <definedName name="GHV_Bonny_S" localSheetId="17">[39]GHV!#REF!</definedName>
    <definedName name="GHV_Bonny_S" localSheetId="13">[39]GHV!#REF!</definedName>
    <definedName name="GHV_Bonny_S">[39]GHV!#REF!</definedName>
    <definedName name="GHV_CC_LP_I" localSheetId="26">[39]GHV!#REF!</definedName>
    <definedName name="GHV_CC_LP_I" localSheetId="2">[39]GHV!#REF!</definedName>
    <definedName name="GHV_CC_LP_I" localSheetId="17">[39]GHV!#REF!</definedName>
    <definedName name="GHV_CC_LP_I" localSheetId="13">[39]GHV!#REF!</definedName>
    <definedName name="GHV_CC_LP_I">[39]GHV!#REF!</definedName>
    <definedName name="GHV_EA_LP_I" localSheetId="26">[39]GHV!#REF!</definedName>
    <definedName name="GHV_EA_LP_I" localSheetId="2">[39]GHV!#REF!</definedName>
    <definedName name="GHV_EA_LP_I" localSheetId="17">[39]GHV!#REF!</definedName>
    <definedName name="GHV_EA_LP_I" localSheetId="13">[39]GHV!#REF!</definedName>
    <definedName name="GHV_EA_LP_I">[39]GHV!#REF!</definedName>
    <definedName name="GHV_EA_S" localSheetId="26">[39]GHV!#REF!</definedName>
    <definedName name="GHV_EA_S" localSheetId="2">[39]GHV!#REF!</definedName>
    <definedName name="GHV_EA_S" localSheetId="17">[39]GHV!#REF!</definedName>
    <definedName name="GHV_EA_S" localSheetId="13">[39]GHV!#REF!</definedName>
    <definedName name="GHV_EA_S">[39]GHV!#REF!</definedName>
    <definedName name="GHV_East_Exp_LP_I" localSheetId="26">[39]GHV!#REF!</definedName>
    <definedName name="GHV_East_Exp_LP_I" localSheetId="2">[39]GHV!#REF!</definedName>
    <definedName name="GHV_East_Exp_LP_I" localSheetId="17">[39]GHV!#REF!</definedName>
    <definedName name="GHV_East_Exp_LP_I" localSheetId="13">[39]GHV!#REF!</definedName>
    <definedName name="GHV_East_Exp_LP_I">[39]GHV!#REF!</definedName>
    <definedName name="GHV_East_Other_LP_I" localSheetId="26">[39]GHV!#REF!</definedName>
    <definedName name="GHV_East_Other_LP_I" localSheetId="2">[39]GHV!#REF!</definedName>
    <definedName name="GHV_East_Other_LP_I" localSheetId="17">[39]GHV!#REF!</definedName>
    <definedName name="GHV_East_Other_LP_I" localSheetId="13">[39]GHV!#REF!</definedName>
    <definedName name="GHV_East_Other_LP_I">[39]GHV!#REF!</definedName>
    <definedName name="GHV_East_Other_S" localSheetId="26">[39]GHV!#REF!</definedName>
    <definedName name="GHV_East_Other_S" localSheetId="2">[39]GHV!#REF!</definedName>
    <definedName name="GHV_East_Other_S" localSheetId="17">[39]GHV!#REF!</definedName>
    <definedName name="GHV_East_Other_S" localSheetId="13">[39]GHV!#REF!</definedName>
    <definedName name="GHV_East_Other_S">[39]GHV!#REF!</definedName>
    <definedName name="GHV_FY_LP_I" localSheetId="26">[39]GHV!#REF!</definedName>
    <definedName name="GHV_FY_LP_I" localSheetId="2">[39]GHV!#REF!</definedName>
    <definedName name="GHV_FY_LP_I" localSheetId="17">[39]GHV!#REF!</definedName>
    <definedName name="GHV_FY_LP_I" localSheetId="13">[39]GHV!#REF!</definedName>
    <definedName name="GHV_FY_LP_I">[39]GHV!#REF!</definedName>
    <definedName name="GHV_FY_S" localSheetId="26">[39]GHV!#REF!</definedName>
    <definedName name="GHV_FY_S" localSheetId="2">[39]GHV!#REF!</definedName>
    <definedName name="GHV_FY_S" localSheetId="17">[39]GHV!#REF!</definedName>
    <definedName name="GHV_FY_S" localSheetId="13">[39]GHV!#REF!</definedName>
    <definedName name="GHV_FY_S">[39]GHV!#REF!</definedName>
    <definedName name="GHV_Gbaran_LP_I" localSheetId="26">[39]GHV!#REF!</definedName>
    <definedName name="GHV_Gbaran_LP_I" localSheetId="2">[39]GHV!#REF!</definedName>
    <definedName name="GHV_Gbaran_LP_I" localSheetId="17">[39]GHV!#REF!</definedName>
    <definedName name="GHV_Gbaran_LP_I" localSheetId="13">[39]GHV!#REF!</definedName>
    <definedName name="GHV_Gbaran_LP_I">[39]GHV!#REF!</definedName>
    <definedName name="GHV_Gbaran_S" localSheetId="26">[39]GHV!#REF!</definedName>
    <definedName name="GHV_Gbaran_S" localSheetId="2">[39]GHV!#REF!</definedName>
    <definedName name="GHV_Gbaran_S" localSheetId="17">[39]GHV!#REF!</definedName>
    <definedName name="GHV_Gbaran_S" localSheetId="13">[39]GHV!#REF!</definedName>
    <definedName name="GHV_Gbaran_S">[39]GHV!#REF!</definedName>
    <definedName name="GHV_H_LP_I" localSheetId="26">[39]GHV!#REF!</definedName>
    <definedName name="GHV_H_LP_I" localSheetId="2">[39]GHV!#REF!</definedName>
    <definedName name="GHV_H_LP_I" localSheetId="17">[39]GHV!#REF!</definedName>
    <definedName name="GHV_H_LP_I" localSheetId="13">[39]GHV!#REF!</definedName>
    <definedName name="GHV_H_LP_I">[39]GHV!#REF!</definedName>
    <definedName name="GHV_JonesC_LP_I" localSheetId="26">[39]GHV!#REF!</definedName>
    <definedName name="GHV_JonesC_LP_I" localSheetId="2">[39]GHV!#REF!</definedName>
    <definedName name="GHV_JonesC_LP_I" localSheetId="17">[39]GHV!#REF!</definedName>
    <definedName name="GHV_JonesC_LP_I" localSheetId="13">[39]GHV!#REF!</definedName>
    <definedName name="GHV_JonesC_LP_I">[39]GHV!#REF!</definedName>
    <definedName name="GHV_K_LP_I" localSheetId="26">[39]GHV!#REF!</definedName>
    <definedName name="GHV_K_LP_I" localSheetId="2">[39]GHV!#REF!</definedName>
    <definedName name="GHV_K_LP_I" localSheetId="17">[39]GHV!#REF!</definedName>
    <definedName name="GHV_K_LP_I" localSheetId="13">[39]GHV!#REF!</definedName>
    <definedName name="GHV_K_LP_I">[39]GHV!#REF!</definedName>
    <definedName name="GHV_Kalekule_LP_I" localSheetId="26">[39]GHV!#REF!</definedName>
    <definedName name="GHV_Kalekule_LP_I" localSheetId="2">[39]GHV!#REF!</definedName>
    <definedName name="GHV_Kalekule_LP_I" localSheetId="17">[39]GHV!#REF!</definedName>
    <definedName name="GHV_Kalekule_LP_I" localSheetId="13">[39]GHV!#REF!</definedName>
    <definedName name="GHV_Kalekule_LP_I">[39]GHV!#REF!</definedName>
    <definedName name="GHV_NunR_LP_I" localSheetId="26">[39]GHV!#REF!</definedName>
    <definedName name="GHV_NunR_LP_I" localSheetId="2">[39]GHV!#REF!</definedName>
    <definedName name="GHV_NunR_LP_I" localSheetId="17">[39]GHV!#REF!</definedName>
    <definedName name="GHV_NunR_LP_I" localSheetId="13">[39]GHV!#REF!</definedName>
    <definedName name="GHV_NunR_LP_I">[39]GHV!#REF!</definedName>
    <definedName name="GHV_NunR_S" localSheetId="26">[39]GHV!#REF!</definedName>
    <definedName name="GHV_NunR_S" localSheetId="2">[39]GHV!#REF!</definedName>
    <definedName name="GHV_NunR_S" localSheetId="17">[39]GHV!#REF!</definedName>
    <definedName name="GHV_NunR_S" localSheetId="13">[39]GHV!#REF!</definedName>
    <definedName name="GHV_NunR_S">[39]GHV!#REF!</definedName>
    <definedName name="GHV_Oben_LP_I" localSheetId="26">[39]GHV!#REF!</definedName>
    <definedName name="GHV_Oben_LP_I" localSheetId="2">[39]GHV!#REF!</definedName>
    <definedName name="GHV_Oben_LP_I" localSheetId="17">[39]GHV!#REF!</definedName>
    <definedName name="GHV_Oben_LP_I" localSheetId="13">[39]GHV!#REF!</definedName>
    <definedName name="GHV_Oben_LP_I">[39]GHV!#REF!</definedName>
    <definedName name="GHV_Obigbo_LP_I" localSheetId="26">[39]GHV!#REF!</definedName>
    <definedName name="GHV_Obigbo_LP_I" localSheetId="2">[39]GHV!#REF!</definedName>
    <definedName name="GHV_Obigbo_LP_I" localSheetId="17">[39]GHV!#REF!</definedName>
    <definedName name="GHV_Obigbo_LP_I" localSheetId="13">[39]GHV!#REF!</definedName>
    <definedName name="GHV_Obigbo_LP_I">[39]GHV!#REF!</definedName>
    <definedName name="GHV_Odidi_LP_I" localSheetId="26">[39]GHV!#REF!</definedName>
    <definedName name="GHV_Odidi_LP_I" localSheetId="2">[39]GHV!#REF!</definedName>
    <definedName name="GHV_Odidi_LP_I" localSheetId="17">[39]GHV!#REF!</definedName>
    <definedName name="GHV_Odidi_LP_I" localSheetId="13">[39]GHV!#REF!</definedName>
    <definedName name="GHV_Odidi_LP_I">[39]GHV!#REF!</definedName>
    <definedName name="GHV_Odidi_S" localSheetId="26">[39]GHV!#REF!</definedName>
    <definedName name="GHV_Odidi_S" localSheetId="2">[39]GHV!#REF!</definedName>
    <definedName name="GHV_Odidi_S" localSheetId="17">[39]GHV!#REF!</definedName>
    <definedName name="GHV_Odidi_S" localSheetId="13">[39]GHV!#REF!</definedName>
    <definedName name="GHV_Odidi_S">[39]GHV!#REF!</definedName>
    <definedName name="GHV_Offshore_Exp_LP_I" localSheetId="26">[39]GHV!#REF!</definedName>
    <definedName name="GHV_Offshore_Exp_LP_I" localSheetId="2">[39]GHV!#REF!</definedName>
    <definedName name="GHV_Offshore_Exp_LP_I" localSheetId="17">[39]GHV!#REF!</definedName>
    <definedName name="GHV_Offshore_Exp_LP_I" localSheetId="13">[39]GHV!#REF!</definedName>
    <definedName name="GHV_Offshore_Exp_LP_I">[39]GHV!#REF!</definedName>
    <definedName name="GHV_Offshore_Exp_S" localSheetId="26">[39]GHV!#REF!</definedName>
    <definedName name="GHV_Offshore_Exp_S" localSheetId="2">[39]GHV!#REF!</definedName>
    <definedName name="GHV_Offshore_Exp_S" localSheetId="17">[39]GHV!#REF!</definedName>
    <definedName name="GHV_Offshore_Exp_S" localSheetId="13">[39]GHV!#REF!</definedName>
    <definedName name="GHV_Offshore_Exp_S">[39]GHV!#REF!</definedName>
    <definedName name="GHV_Oguta_LP_I" localSheetId="26">[39]GHV!#REF!</definedName>
    <definedName name="GHV_Oguta_LP_I" localSheetId="2">[39]GHV!#REF!</definedName>
    <definedName name="GHV_Oguta_LP_I" localSheetId="17">[39]GHV!#REF!</definedName>
    <definedName name="GHV_Oguta_LP_I" localSheetId="13">[39]GHV!#REF!</definedName>
    <definedName name="GHV_Oguta_LP_I">[39]GHV!#REF!</definedName>
    <definedName name="GHV_Otumara_LP_I" localSheetId="26">[39]GHV!#REF!</definedName>
    <definedName name="GHV_Otumara_LP_I" localSheetId="2">[39]GHV!#REF!</definedName>
    <definedName name="GHV_Otumara_LP_I" localSheetId="17">[39]GHV!#REF!</definedName>
    <definedName name="GHV_Otumara_LP_I" localSheetId="13">[39]GHV!#REF!</definedName>
    <definedName name="GHV_Otumara_LP_I">[39]GHV!#REF!</definedName>
    <definedName name="GHV_Otumara_S" localSheetId="26">[39]GHV!#REF!</definedName>
    <definedName name="GHV_Otumara_S" localSheetId="2">[39]GHV!#REF!</definedName>
    <definedName name="GHV_Otumara_S" localSheetId="17">[39]GHV!#REF!</definedName>
    <definedName name="GHV_Otumara_S" localSheetId="13">[39]GHV!#REF!</definedName>
    <definedName name="GHV_Otumara_S">[39]GHV!#REF!</definedName>
    <definedName name="GHV_Sapele_LP_I" localSheetId="26">[39]GHV!#REF!</definedName>
    <definedName name="GHV_Sapele_LP_I" localSheetId="2">[39]GHV!#REF!</definedName>
    <definedName name="GHV_Sapele_LP_I" localSheetId="17">[39]GHV!#REF!</definedName>
    <definedName name="GHV_Sapele_LP_I" localSheetId="13">[39]GHV!#REF!</definedName>
    <definedName name="GHV_Sapele_LP_I">[39]GHV!#REF!</definedName>
    <definedName name="GHV_SF_LP_I" localSheetId="26">[39]GHV!#REF!</definedName>
    <definedName name="GHV_SF_LP_I" localSheetId="2">[39]GHV!#REF!</definedName>
    <definedName name="GHV_SF_LP_I" localSheetId="17">[39]GHV!#REF!</definedName>
    <definedName name="GHV_SF_LP_I" localSheetId="13">[39]GHV!#REF!</definedName>
    <definedName name="GHV_SF_LP_I">[39]GHV!#REF!</definedName>
    <definedName name="GHV_SF_S" localSheetId="26">[39]GHV!#REF!</definedName>
    <definedName name="GHV_SF_S" localSheetId="2">[39]GHV!#REF!</definedName>
    <definedName name="GHV_SF_S" localSheetId="17">[39]GHV!#REF!</definedName>
    <definedName name="GHV_SF_S" localSheetId="13">[39]GHV!#REF!</definedName>
    <definedName name="GHV_SF_S">[39]GHV!#REF!</definedName>
    <definedName name="GHV_Soku_AG_LP_I" localSheetId="26">[39]GHV!#REF!</definedName>
    <definedName name="GHV_Soku_AG_LP_I" localSheetId="2">[39]GHV!#REF!</definedName>
    <definedName name="GHV_Soku_AG_LP_I" localSheetId="17">[39]GHV!#REF!</definedName>
    <definedName name="GHV_Soku_AG_LP_I" localSheetId="13">[39]GHV!#REF!</definedName>
    <definedName name="GHV_Soku_AG_LP_I">[39]GHV!#REF!</definedName>
    <definedName name="GHV_Soku_NAG_LP_I" localSheetId="26">[39]GHV!#REF!</definedName>
    <definedName name="GHV_Soku_NAG_LP_I" localSheetId="2">[39]GHV!#REF!</definedName>
    <definedName name="GHV_Soku_NAG_LP_I" localSheetId="17">[39]GHV!#REF!</definedName>
    <definedName name="GHV_Soku_NAG_LP_I" localSheetId="13">[39]GHV!#REF!</definedName>
    <definedName name="GHV_Soku_NAG_LP_I">[39]GHV!#REF!</definedName>
    <definedName name="GHV_Soku_NAG_R_LP_I" localSheetId="26">[39]GHV!#REF!</definedName>
    <definedName name="GHV_Soku_NAG_R_LP_I" localSheetId="2">[39]GHV!#REF!</definedName>
    <definedName name="GHV_Soku_NAG_R_LP_I" localSheetId="17">[39]GHV!#REF!</definedName>
    <definedName name="GHV_Soku_NAG_R_LP_I" localSheetId="13">[39]GHV!#REF!</definedName>
    <definedName name="GHV_Soku_NAG_R_LP_I">[39]GHV!#REF!</definedName>
    <definedName name="GHV_Soku_NAG_R_S" localSheetId="26">[39]GHV!#REF!</definedName>
    <definedName name="GHV_Soku_NAG_R_S" localSheetId="2">[39]GHV!#REF!</definedName>
    <definedName name="GHV_Soku_NAG_R_S" localSheetId="17">[39]GHV!#REF!</definedName>
    <definedName name="GHV_Soku_NAG_R_S" localSheetId="13">[39]GHV!#REF!</definedName>
    <definedName name="GHV_Soku_NAG_R_S">[39]GHV!#REF!</definedName>
    <definedName name="GHV_Stub_LP_I" localSheetId="26">[39]GHV!#REF!</definedName>
    <definedName name="GHV_Stub_LP_I" localSheetId="2">[39]GHV!#REF!</definedName>
    <definedName name="GHV_Stub_LP_I" localSheetId="17">[39]GHV!#REF!</definedName>
    <definedName name="GHV_Stub_LP_I" localSheetId="13">[39]GHV!#REF!</definedName>
    <definedName name="GHV_Stub_LP_I">[39]GHV!#REF!</definedName>
    <definedName name="GHV_Stub_S" localSheetId="26">[39]GHV!#REF!</definedName>
    <definedName name="GHV_Stub_S" localSheetId="2">[39]GHV!#REF!</definedName>
    <definedName name="GHV_Stub_S" localSheetId="17">[39]GHV!#REF!</definedName>
    <definedName name="GHV_Stub_S" localSheetId="13">[39]GHV!#REF!</definedName>
    <definedName name="GHV_Stub_S">[39]GHV!#REF!</definedName>
    <definedName name="GHV_Ubie_LP_I" localSheetId="26">[39]GHV!#REF!</definedName>
    <definedName name="GHV_Ubie_LP_I" localSheetId="2">[39]GHV!#REF!</definedName>
    <definedName name="GHV_Ubie_LP_I" localSheetId="17">[39]GHV!#REF!</definedName>
    <definedName name="GHV_Ubie_LP_I" localSheetId="13">[39]GHV!#REF!</definedName>
    <definedName name="GHV_Ubie_LP_I">[39]GHV!#REF!</definedName>
    <definedName name="GHV_Ubie_S" localSheetId="26">[39]GHV!#REF!</definedName>
    <definedName name="GHV_Ubie_S" localSheetId="2">[39]GHV!#REF!</definedName>
    <definedName name="GHV_Ubie_S" localSheetId="17">[39]GHV!#REF!</definedName>
    <definedName name="GHV_Ubie_S" localSheetId="13">[39]GHV!#REF!</definedName>
    <definedName name="GHV_Ubie_S">[39]GHV!#REF!</definedName>
    <definedName name="GHV_Ughelli_LP_I" localSheetId="26">[39]GHV!#REF!</definedName>
    <definedName name="GHV_Ughelli_LP_I" localSheetId="2">[39]GHV!#REF!</definedName>
    <definedName name="GHV_Ughelli_LP_I" localSheetId="17">[39]GHV!#REF!</definedName>
    <definedName name="GHV_Ughelli_LP_I" localSheetId="13">[39]GHV!#REF!</definedName>
    <definedName name="GHV_Ughelli_LP_I">[39]GHV!#REF!</definedName>
    <definedName name="GHV_Utapate_LP_I" localSheetId="26">[39]GHV!#REF!</definedName>
    <definedName name="GHV_Utapate_LP_I" localSheetId="2">[39]GHV!#REF!</definedName>
    <definedName name="GHV_Utapate_LP_I" localSheetId="17">[39]GHV!#REF!</definedName>
    <definedName name="GHV_Utapate_LP_I" localSheetId="13">[39]GHV!#REF!</definedName>
    <definedName name="GHV_Utapate_LP_I">[39]GHV!#REF!</definedName>
    <definedName name="GHV_Utapate_S" localSheetId="26">[39]GHV!#REF!</definedName>
    <definedName name="GHV_Utapate_S" localSheetId="2">[39]GHV!#REF!</definedName>
    <definedName name="GHV_Utapate_S" localSheetId="17">[39]GHV!#REF!</definedName>
    <definedName name="GHV_Utapate_S" localSheetId="13">[39]GHV!#REF!</definedName>
    <definedName name="GHV_Utapate_S">[39]GHV!#REF!</definedName>
    <definedName name="GHV_WariR_LP_I" localSheetId="26">[39]GHV!#REF!</definedName>
    <definedName name="GHV_WariR_LP_I" localSheetId="2">[39]GHV!#REF!</definedName>
    <definedName name="GHV_WariR_LP_I" localSheetId="17">[39]GHV!#REF!</definedName>
    <definedName name="GHV_WariR_LP_I" localSheetId="13">[39]GHV!#REF!</definedName>
    <definedName name="GHV_WariR_LP_I">[39]GHV!#REF!</definedName>
    <definedName name="GHV_WariR_S" localSheetId="26">[39]GHV!#REF!</definedName>
    <definedName name="GHV_WariR_S" localSheetId="2">[39]GHV!#REF!</definedName>
    <definedName name="GHV_WariR_S" localSheetId="17">[39]GHV!#REF!</definedName>
    <definedName name="GHV_WariR_S" localSheetId="13">[39]GHV!#REF!</definedName>
    <definedName name="GHV_WariR_S">[39]GHV!#REF!</definedName>
    <definedName name="GHV_West_Exp_LP_I" localSheetId="26">[39]GHV!#REF!</definedName>
    <definedName name="GHV_West_Exp_LP_I" localSheetId="2">[39]GHV!#REF!</definedName>
    <definedName name="GHV_West_Exp_LP_I" localSheetId="17">[39]GHV!#REF!</definedName>
    <definedName name="GHV_West_Exp_LP_I" localSheetId="13">[39]GHV!#REF!</definedName>
    <definedName name="GHV_West_Exp_LP_I">[39]GHV!#REF!</definedName>
    <definedName name="GHV_West_Other_LP_I" localSheetId="26">[39]GHV!#REF!</definedName>
    <definedName name="GHV_West_Other_LP_I" localSheetId="2">[39]GHV!#REF!</definedName>
    <definedName name="GHV_West_Other_LP_I" localSheetId="17">[39]GHV!#REF!</definedName>
    <definedName name="GHV_West_Other_LP_I" localSheetId="13">[39]GHV!#REF!</definedName>
    <definedName name="GHV_West_Other_LP_I">[39]GHV!#REF!</definedName>
    <definedName name="GHV_West_Other_S" localSheetId="26">[39]GHV!#REF!</definedName>
    <definedName name="GHV_West_Other_S" localSheetId="2">[39]GHV!#REF!</definedName>
    <definedName name="GHV_West_Other_S" localSheetId="17">[39]GHV!#REF!</definedName>
    <definedName name="GHV_West_Other_S" localSheetId="13">[39]GHV!#REF!</definedName>
    <definedName name="GHV_West_Other_S">[39]GHV!#REF!</definedName>
    <definedName name="gisevaP" localSheetId="26">[31]calcpage!#REF!</definedName>
    <definedName name="gisevaP" localSheetId="2">[31]calcpage!#REF!</definedName>
    <definedName name="gisevaP" localSheetId="17">[31]calcpage!#REF!</definedName>
    <definedName name="gisevaP" localSheetId="13">[31]calcpage!#REF!</definedName>
    <definedName name="gisevaP">[31]calcpage!#REF!</definedName>
    <definedName name="gisevaPP" localSheetId="26">[31]calcpage!#REF!</definedName>
    <definedName name="gisevaPP" localSheetId="2">[31]calcpage!#REF!</definedName>
    <definedName name="gisevaPP" localSheetId="17">[31]calcpage!#REF!</definedName>
    <definedName name="gisevaPP" localSheetId="13">[31]calcpage!#REF!</definedName>
    <definedName name="gisevaPP">[31]calcpage!#REF!</definedName>
    <definedName name="global" localSheetId="26">#REF!</definedName>
    <definedName name="global" localSheetId="2">#REF!</definedName>
    <definedName name="global" localSheetId="17">#REF!</definedName>
    <definedName name="global" localSheetId="13">#REF!</definedName>
    <definedName name="global" localSheetId="14">#REF!</definedName>
    <definedName name="global" localSheetId="15">#REF!</definedName>
    <definedName name="global" localSheetId="11">#REF!</definedName>
    <definedName name="global">#REF!</definedName>
    <definedName name="go" localSheetId="22">[48]DATABANK!$A$4:$B$337</definedName>
    <definedName name="go" localSheetId="17">[48]DATABANK!$A$4:$B$337</definedName>
    <definedName name="go" localSheetId="21">[48]DATABANK!$A$4:$B$337</definedName>
    <definedName name="go">[49]DATABANK!$A$4:$B$337</definedName>
    <definedName name="goat" localSheetId="22">[48]DATABANK!$A$4:$B$790</definedName>
    <definedName name="goat" localSheetId="17">[48]DATABANK!$A$4:$B$790</definedName>
    <definedName name="goat" localSheetId="21">[48]DATABANK!$A$4:$B$790</definedName>
    <definedName name="goat">[49]DATABANK!$A$4:$B$790</definedName>
    <definedName name="Godwin_Uboh" localSheetId="26">[35]Menu!#REF!</definedName>
    <definedName name="Godwin_Uboh" localSheetId="2">[36]Menu!#REF!</definedName>
    <definedName name="Godwin_Uboh" localSheetId="1">[36]Menu!#REF!</definedName>
    <definedName name="Godwin_Uboh" localSheetId="4">[36]Menu!#REF!</definedName>
    <definedName name="Godwin_Uboh" localSheetId="5">[36]Menu!#REF!</definedName>
    <definedName name="Godwin_Uboh" localSheetId="17">[36]Menu!#REF!</definedName>
    <definedName name="Godwin_Uboh" localSheetId="13">[36]Menu!#REF!</definedName>
    <definedName name="Godwin_Uboh" localSheetId="14">[36]Menu!#REF!</definedName>
    <definedName name="Godwin_Uboh" localSheetId="11">[36]Menu!#REF!</definedName>
    <definedName name="Godwin_Uboh">[36]Menu!#REF!</definedName>
    <definedName name="GrossField" localSheetId="26">#REF!</definedName>
    <definedName name="GrossField" localSheetId="2">#REF!</definedName>
    <definedName name="GrossField" localSheetId="1">#REF!</definedName>
    <definedName name="GrossField" localSheetId="4">#REF!</definedName>
    <definedName name="GrossField" localSheetId="5">#REF!</definedName>
    <definedName name="GrossField" localSheetId="17">#REF!</definedName>
    <definedName name="GrossField" localSheetId="13">#REF!</definedName>
    <definedName name="GrossField" localSheetId="14">#REF!</definedName>
    <definedName name="GrossField" localSheetId="11">#REF!</definedName>
    <definedName name="GrossField">#REF!</definedName>
    <definedName name="GrossRec" localSheetId="26">#REF!</definedName>
    <definedName name="GrossRec" localSheetId="2">#REF!</definedName>
    <definedName name="GrossRec" localSheetId="17">#REF!</definedName>
    <definedName name="GrossRec" localSheetId="13">#REF!</definedName>
    <definedName name="GrossRec" localSheetId="11">#REF!</definedName>
    <definedName name="GrossRec">#REF!</definedName>
    <definedName name="Group" localSheetId="26">#REF!</definedName>
    <definedName name="Group" localSheetId="2">#REF!</definedName>
    <definedName name="Group" localSheetId="17">#REF!</definedName>
    <definedName name="Group" localSheetId="13">#REF!</definedName>
    <definedName name="Group" localSheetId="11">#REF!</definedName>
    <definedName name="Group">#REF!</definedName>
    <definedName name="GSTN" localSheetId="26">#REF!</definedName>
    <definedName name="GSTN" localSheetId="2">#REF!</definedName>
    <definedName name="GSTN" localSheetId="17">#REF!</definedName>
    <definedName name="GSTN" localSheetId="13">#REF!</definedName>
    <definedName name="GSTN">#REF!</definedName>
    <definedName name="H_G">[54]forinput!$D$314:$AD$314</definedName>
    <definedName name="H_HP_C4" localSheetId="26">[39]GHV!#REF!</definedName>
    <definedName name="H_HP_C4" localSheetId="2">[39]GHV!#REF!</definedName>
    <definedName name="H_HP_C4" localSheetId="1">[39]GHV!#REF!</definedName>
    <definedName name="H_HP_C4" localSheetId="4">[39]GHV!#REF!</definedName>
    <definedName name="H_HP_C4" localSheetId="5">[39]GHV!#REF!</definedName>
    <definedName name="H_HP_C4" localSheetId="17">[39]GHV!#REF!</definedName>
    <definedName name="H_HP_C4" localSheetId="13">[39]GHV!#REF!</definedName>
    <definedName name="H_HP_C4" localSheetId="14">[39]GHV!#REF!</definedName>
    <definedName name="H_HP_C4" localSheetId="11">[39]GHV!#REF!</definedName>
    <definedName name="H_HP_C4">[39]GHV!#REF!</definedName>
    <definedName name="H_LP_C3" localSheetId="26">[39]GHV!#REF!</definedName>
    <definedName name="H_LP_C3" localSheetId="2">[39]GHV!#REF!</definedName>
    <definedName name="H_LP_C3" localSheetId="17">[39]GHV!#REF!</definedName>
    <definedName name="H_LP_C3" localSheetId="13">[39]GHV!#REF!</definedName>
    <definedName name="H_LP_C3" localSheetId="14">[39]GHV!#REF!</definedName>
    <definedName name="H_LP_C3" localSheetId="11">[39]GHV!#REF!</definedName>
    <definedName name="H_LP_C3">[39]GHV!#REF!</definedName>
    <definedName name="H_LP_C4" localSheetId="26">[39]GHV!#REF!</definedName>
    <definedName name="H_LP_C4" localSheetId="2">[39]GHV!#REF!</definedName>
    <definedName name="H_LP_C4" localSheetId="17">[39]GHV!#REF!</definedName>
    <definedName name="H_LP_C4" localSheetId="13">[39]GHV!#REF!</definedName>
    <definedName name="H_LP_C4" localSheetId="11">[39]GHV!#REF!</definedName>
    <definedName name="H_LP_C4">[39]GHV!#REF!</definedName>
    <definedName name="HARP" localSheetId="26">#REF!</definedName>
    <definedName name="HARP" localSheetId="2">#REF!</definedName>
    <definedName name="HARP" localSheetId="1">#REF!</definedName>
    <definedName name="HARP" localSheetId="4">#REF!</definedName>
    <definedName name="HARP" localSheetId="5">#REF!</definedName>
    <definedName name="HARP" localSheetId="17">#REF!</definedName>
    <definedName name="HARP" localSheetId="13">#REF!</definedName>
    <definedName name="HARP" localSheetId="14">#REF!</definedName>
    <definedName name="HARP" localSheetId="11">#REF!</definedName>
    <definedName name="HARP">#REF!</definedName>
    <definedName name="HDHF" localSheetId="26" hidden="1">{#N/A,#N/A,FALSE,"T1A";#N/A,#N/A,FALSE,"T1B";#N/A,#N/A,FALSE,"T2";#N/A,#N/A,FALSE,"T4";#N/A,#N/A,FALSE,"T5_6";#N/A,#N/A,FALSE,"T9";#N/A,#N/A,FALSE,"T11";#N/A,#N/A,FALSE,"T12";#N/A,#N/A,FALSE,"T13";#N/A,#N/A,FALSE,"T14A";#N/A,#N/A,FALSE,"T14B";#N/A,#N/A,FALSE,"T14C";#N/A,#N/A,FALSE,"T15";#N/A,#N/A,FALSE,"T16";#N/A,#N/A,FALSE,"T17";#N/A,#N/A,FALSE,"T18";#N/A,#N/A,FALSE,"T19";#N/A,#N/A,FALSE,"T20";#N/A,#N/A,FALSE,"T21";#N/A,#N/A,FALSE,"T22"}</definedName>
    <definedName name="HDHF" localSheetId="2" hidden="1">{#N/A,#N/A,FALSE,"T1A";#N/A,#N/A,FALSE,"T1B";#N/A,#N/A,FALSE,"T2";#N/A,#N/A,FALSE,"T4";#N/A,#N/A,FALSE,"T5_6";#N/A,#N/A,FALSE,"T9";#N/A,#N/A,FALSE,"T11";#N/A,#N/A,FALSE,"T12";#N/A,#N/A,FALSE,"T13";#N/A,#N/A,FALSE,"T14A";#N/A,#N/A,FALSE,"T14B";#N/A,#N/A,FALSE,"T14C";#N/A,#N/A,FALSE,"T15";#N/A,#N/A,FALSE,"T16";#N/A,#N/A,FALSE,"T17";#N/A,#N/A,FALSE,"T18";#N/A,#N/A,FALSE,"T19";#N/A,#N/A,FALSE,"T20";#N/A,#N/A,FALSE,"T21";#N/A,#N/A,FALSE,"T22"}</definedName>
    <definedName name="HDHF" localSheetId="3" hidden="1">{#N/A,#N/A,FALSE,"T1A";#N/A,#N/A,FALSE,"T1B";#N/A,#N/A,FALSE,"T2";#N/A,#N/A,FALSE,"T4";#N/A,#N/A,FALSE,"T5_6";#N/A,#N/A,FALSE,"T9";#N/A,#N/A,FALSE,"T11";#N/A,#N/A,FALSE,"T12";#N/A,#N/A,FALSE,"T13";#N/A,#N/A,FALSE,"T14A";#N/A,#N/A,FALSE,"T14B";#N/A,#N/A,FALSE,"T14C";#N/A,#N/A,FALSE,"T15";#N/A,#N/A,FALSE,"T16";#N/A,#N/A,FALSE,"T17";#N/A,#N/A,FALSE,"T18";#N/A,#N/A,FALSE,"T19";#N/A,#N/A,FALSE,"T20";#N/A,#N/A,FALSE,"T21";#N/A,#N/A,FALSE,"T22"}</definedName>
    <definedName name="HDHF" localSheetId="1" hidden="1">{#N/A,#N/A,FALSE,"T1A";#N/A,#N/A,FALSE,"T1B";#N/A,#N/A,FALSE,"T2";#N/A,#N/A,FALSE,"T4";#N/A,#N/A,FALSE,"T5_6";#N/A,#N/A,FALSE,"T9";#N/A,#N/A,FALSE,"T11";#N/A,#N/A,FALSE,"T12";#N/A,#N/A,FALSE,"T13";#N/A,#N/A,FALSE,"T14A";#N/A,#N/A,FALSE,"T14B";#N/A,#N/A,FALSE,"T14C";#N/A,#N/A,FALSE,"T15";#N/A,#N/A,FALSE,"T16";#N/A,#N/A,FALSE,"T17";#N/A,#N/A,FALSE,"T18";#N/A,#N/A,FALSE,"T19";#N/A,#N/A,FALSE,"T20";#N/A,#N/A,FALSE,"T21";#N/A,#N/A,FALSE,"T22"}</definedName>
    <definedName name="HDHF" localSheetId="4" hidden="1">{#N/A,#N/A,FALSE,"T1A";#N/A,#N/A,FALSE,"T1B";#N/A,#N/A,FALSE,"T2";#N/A,#N/A,FALSE,"T4";#N/A,#N/A,FALSE,"T5_6";#N/A,#N/A,FALSE,"T9";#N/A,#N/A,FALSE,"T11";#N/A,#N/A,FALSE,"T12";#N/A,#N/A,FALSE,"T13";#N/A,#N/A,FALSE,"T14A";#N/A,#N/A,FALSE,"T14B";#N/A,#N/A,FALSE,"T14C";#N/A,#N/A,FALSE,"T15";#N/A,#N/A,FALSE,"T16";#N/A,#N/A,FALSE,"T17";#N/A,#N/A,FALSE,"T18";#N/A,#N/A,FALSE,"T19";#N/A,#N/A,FALSE,"T20";#N/A,#N/A,FALSE,"T21";#N/A,#N/A,FALSE,"T22"}</definedName>
    <definedName name="HDHF" localSheetId="5" hidden="1">{#N/A,#N/A,FALSE,"T1A";#N/A,#N/A,FALSE,"T1B";#N/A,#N/A,FALSE,"T2";#N/A,#N/A,FALSE,"T4";#N/A,#N/A,FALSE,"T5_6";#N/A,#N/A,FALSE,"T9";#N/A,#N/A,FALSE,"T11";#N/A,#N/A,FALSE,"T12";#N/A,#N/A,FALSE,"T13";#N/A,#N/A,FALSE,"T14A";#N/A,#N/A,FALSE,"T14B";#N/A,#N/A,FALSE,"T14C";#N/A,#N/A,FALSE,"T15";#N/A,#N/A,FALSE,"T16";#N/A,#N/A,FALSE,"T17";#N/A,#N/A,FALSE,"T18";#N/A,#N/A,FALSE,"T19";#N/A,#N/A,FALSE,"T20";#N/A,#N/A,FALSE,"T21";#N/A,#N/A,FALSE,"T22"}</definedName>
    <definedName name="HDHF" localSheetId="22" hidden="1">{#N/A,#N/A,FALSE,"T1A";#N/A,#N/A,FALSE,"T1B";#N/A,#N/A,FALSE,"T2";#N/A,#N/A,FALSE,"T4";#N/A,#N/A,FALSE,"T5_6";#N/A,#N/A,FALSE,"T9";#N/A,#N/A,FALSE,"T11";#N/A,#N/A,FALSE,"T12";#N/A,#N/A,FALSE,"T13";#N/A,#N/A,FALSE,"T14A";#N/A,#N/A,FALSE,"T14B";#N/A,#N/A,FALSE,"T14C";#N/A,#N/A,FALSE,"T15";#N/A,#N/A,FALSE,"T16";#N/A,#N/A,FALSE,"T17";#N/A,#N/A,FALSE,"T18";#N/A,#N/A,FALSE,"T19";#N/A,#N/A,FALSE,"T20";#N/A,#N/A,FALSE,"T21";#N/A,#N/A,FALSE,"T22"}</definedName>
    <definedName name="HDHF" localSheetId="12" hidden="1">{#N/A,#N/A,FALSE,"T1A";#N/A,#N/A,FALSE,"T1B";#N/A,#N/A,FALSE,"T2";#N/A,#N/A,FALSE,"T4";#N/A,#N/A,FALSE,"T5_6";#N/A,#N/A,FALSE,"T9";#N/A,#N/A,FALSE,"T11";#N/A,#N/A,FALSE,"T12";#N/A,#N/A,FALSE,"T13";#N/A,#N/A,FALSE,"T14A";#N/A,#N/A,FALSE,"T14B";#N/A,#N/A,FALSE,"T14C";#N/A,#N/A,FALSE,"T15";#N/A,#N/A,FALSE,"T16";#N/A,#N/A,FALSE,"T17";#N/A,#N/A,FALSE,"T18";#N/A,#N/A,FALSE,"T19";#N/A,#N/A,FALSE,"T20";#N/A,#N/A,FALSE,"T21";#N/A,#N/A,FALSE,"T22"}</definedName>
    <definedName name="HDHF" localSheetId="17" hidden="1">{#N/A,#N/A,FALSE,"T1A";#N/A,#N/A,FALSE,"T1B";#N/A,#N/A,FALSE,"T2";#N/A,#N/A,FALSE,"T4";#N/A,#N/A,FALSE,"T5_6";#N/A,#N/A,FALSE,"T9";#N/A,#N/A,FALSE,"T11";#N/A,#N/A,FALSE,"T12";#N/A,#N/A,FALSE,"T13";#N/A,#N/A,FALSE,"T14A";#N/A,#N/A,FALSE,"T14B";#N/A,#N/A,FALSE,"T14C";#N/A,#N/A,FALSE,"T15";#N/A,#N/A,FALSE,"T16";#N/A,#N/A,FALSE,"T17";#N/A,#N/A,FALSE,"T18";#N/A,#N/A,FALSE,"T19";#N/A,#N/A,FALSE,"T20";#N/A,#N/A,FALSE,"T21";#N/A,#N/A,FALSE,"T22"}</definedName>
    <definedName name="HDHF" localSheetId="13" hidden="1">{#N/A,#N/A,FALSE,"T1A";#N/A,#N/A,FALSE,"T1B";#N/A,#N/A,FALSE,"T2";#N/A,#N/A,FALSE,"T4";#N/A,#N/A,FALSE,"T5_6";#N/A,#N/A,FALSE,"T9";#N/A,#N/A,FALSE,"T11";#N/A,#N/A,FALSE,"T12";#N/A,#N/A,FALSE,"T13";#N/A,#N/A,FALSE,"T14A";#N/A,#N/A,FALSE,"T14B";#N/A,#N/A,FALSE,"T14C";#N/A,#N/A,FALSE,"T15";#N/A,#N/A,FALSE,"T16";#N/A,#N/A,FALSE,"T17";#N/A,#N/A,FALSE,"T18";#N/A,#N/A,FALSE,"T19";#N/A,#N/A,FALSE,"T20";#N/A,#N/A,FALSE,"T21";#N/A,#N/A,FALSE,"T22"}</definedName>
    <definedName name="HDHF" localSheetId="14" hidden="1">{#N/A,#N/A,FALSE,"T1A";#N/A,#N/A,FALSE,"T1B";#N/A,#N/A,FALSE,"T2";#N/A,#N/A,FALSE,"T4";#N/A,#N/A,FALSE,"T5_6";#N/A,#N/A,FALSE,"T9";#N/A,#N/A,FALSE,"T11";#N/A,#N/A,FALSE,"T12";#N/A,#N/A,FALSE,"T13";#N/A,#N/A,FALSE,"T14A";#N/A,#N/A,FALSE,"T14B";#N/A,#N/A,FALSE,"T14C";#N/A,#N/A,FALSE,"T15";#N/A,#N/A,FALSE,"T16";#N/A,#N/A,FALSE,"T17";#N/A,#N/A,FALSE,"T18";#N/A,#N/A,FALSE,"T19";#N/A,#N/A,FALSE,"T20";#N/A,#N/A,FALSE,"T21";#N/A,#N/A,FALSE,"T22"}</definedName>
    <definedName name="HDHF" localSheetId="21" hidden="1">{#N/A,#N/A,FALSE,"T1A";#N/A,#N/A,FALSE,"T1B";#N/A,#N/A,FALSE,"T2";#N/A,#N/A,FALSE,"T4";#N/A,#N/A,FALSE,"T5_6";#N/A,#N/A,FALSE,"T9";#N/A,#N/A,FALSE,"T11";#N/A,#N/A,FALSE,"T12";#N/A,#N/A,FALSE,"T13";#N/A,#N/A,FALSE,"T14A";#N/A,#N/A,FALSE,"T14B";#N/A,#N/A,FALSE,"T14C";#N/A,#N/A,FALSE,"T15";#N/A,#N/A,FALSE,"T16";#N/A,#N/A,FALSE,"T17";#N/A,#N/A,FALSE,"T18";#N/A,#N/A,FALSE,"T19";#N/A,#N/A,FALSE,"T20";#N/A,#N/A,FALSE,"T21";#N/A,#N/A,FALSE,"T22"}</definedName>
    <definedName name="HDHF" localSheetId="11" hidden="1">{#N/A,#N/A,FALSE,"T1A";#N/A,#N/A,FALSE,"T1B";#N/A,#N/A,FALSE,"T2";#N/A,#N/A,FALSE,"T4";#N/A,#N/A,FALSE,"T5_6";#N/A,#N/A,FALSE,"T9";#N/A,#N/A,FALSE,"T11";#N/A,#N/A,FALSE,"T12";#N/A,#N/A,FALSE,"T13";#N/A,#N/A,FALSE,"T14A";#N/A,#N/A,FALSE,"T14B";#N/A,#N/A,FALSE,"T14C";#N/A,#N/A,FALSE,"T15";#N/A,#N/A,FALSE,"T16";#N/A,#N/A,FALSE,"T17";#N/A,#N/A,FALSE,"T18";#N/A,#N/A,FALSE,"T19";#N/A,#N/A,FALSE,"T20";#N/A,#N/A,FALSE,"T21";#N/A,#N/A,FALSE,"T22"}</definedName>
    <definedName name="HDHF" hidden="1">{#N/A,#N/A,FALSE,"T1A";#N/A,#N/A,FALSE,"T1B";#N/A,#N/A,FALSE,"T2";#N/A,#N/A,FALSE,"T4";#N/A,#N/A,FALSE,"T5_6";#N/A,#N/A,FALSE,"T9";#N/A,#N/A,FALSE,"T11";#N/A,#N/A,FALSE,"T12";#N/A,#N/A,FALSE,"T13";#N/A,#N/A,FALSE,"T14A";#N/A,#N/A,FALSE,"T14B";#N/A,#N/A,FALSE,"T14C";#N/A,#N/A,FALSE,"T15";#N/A,#N/A,FALSE,"T16";#N/A,#N/A,FALSE,"T17";#N/A,#N/A,FALSE,"T18";#N/A,#N/A,FALSE,"T19";#N/A,#N/A,FALSE,"T20";#N/A,#N/A,FALSE,"T21";#N/A,#N/A,FALSE,"T22"}</definedName>
    <definedName name="Header" localSheetId="26">#REF!</definedName>
    <definedName name="Header" localSheetId="2">#REF!</definedName>
    <definedName name="Header" localSheetId="17">#REF!</definedName>
    <definedName name="Header" localSheetId="13">#REF!</definedName>
    <definedName name="Header" localSheetId="14">#REF!</definedName>
    <definedName name="Header" localSheetId="15">#REF!</definedName>
    <definedName name="Header" localSheetId="11">#REF!</definedName>
    <definedName name="Header">#REF!</definedName>
    <definedName name="header1" localSheetId="26">#REF!</definedName>
    <definedName name="header1" localSheetId="2">#REF!</definedName>
    <definedName name="header1" localSheetId="17">#REF!</definedName>
    <definedName name="header1" localSheetId="13">#REF!</definedName>
    <definedName name="header1" localSheetId="11">#REF!</definedName>
    <definedName name="header1">#REF!</definedName>
    <definedName name="HeaderAuditEvidFromOther" localSheetId="26">#REF!</definedName>
    <definedName name="HeaderAuditEvidFromOther" localSheetId="2">#REF!</definedName>
    <definedName name="HeaderAuditEvidFromOther" localSheetId="17">#REF!</definedName>
    <definedName name="HeaderAuditEvidFromOther" localSheetId="13">#REF!</definedName>
    <definedName name="HeaderAuditEvidFromOther" localSheetId="15">#REF!</definedName>
    <definedName name="HeaderAuditEvidFromOther" localSheetId="11">#REF!</definedName>
    <definedName name="HeaderAuditEvidFromOther">#REF!</definedName>
    <definedName name="HeaderDefOfDiff" localSheetId="26">#REF!</definedName>
    <definedName name="HeaderDefOfDiff" localSheetId="2">#REF!</definedName>
    <definedName name="HeaderDefOfDiff" localSheetId="17">#REF!</definedName>
    <definedName name="HeaderDefOfDiff" localSheetId="13">#REF!</definedName>
    <definedName name="HeaderDefOfDiff" localSheetId="15">#REF!</definedName>
    <definedName name="HeaderDefOfDiff">#REF!</definedName>
    <definedName name="HeaderDefOfPop" localSheetId="26">#REF!</definedName>
    <definedName name="HeaderDefOfPop" localSheetId="2">#REF!</definedName>
    <definedName name="HeaderDefOfPop" localSheetId="17">#REF!</definedName>
    <definedName name="HeaderDefOfPop" localSheetId="13">#REF!</definedName>
    <definedName name="HeaderDefOfPop" localSheetId="15">#REF!</definedName>
    <definedName name="HeaderDefOfPop">#REF!</definedName>
    <definedName name="HeaderOtherSubstSamplTechniques" localSheetId="26">#REF!</definedName>
    <definedName name="HeaderOtherSubstSamplTechniques" localSheetId="2">#REF!</definedName>
    <definedName name="HeaderOtherSubstSamplTechniques" localSheetId="17">#REF!</definedName>
    <definedName name="HeaderOtherSubstSamplTechniques" localSheetId="13">#REF!</definedName>
    <definedName name="HeaderOtherSubstSamplTechniques" localSheetId="15">#REF!</definedName>
    <definedName name="HeaderOtherSubstSamplTechniques">#REF!</definedName>
    <definedName name="HeaderPurpose" localSheetId="26">#REF!</definedName>
    <definedName name="HeaderPurpose" localSheetId="2">#REF!</definedName>
    <definedName name="HeaderPurpose" localSheetId="17">#REF!</definedName>
    <definedName name="HeaderPurpose" localSheetId="13">#REF!</definedName>
    <definedName name="HeaderPurpose" localSheetId="15">#REF!</definedName>
    <definedName name="HeaderPurpose">#REF!</definedName>
    <definedName name="HELP" localSheetId="26">#REF!</definedName>
    <definedName name="HELP" localSheetId="2">#REF!</definedName>
    <definedName name="HELP" localSheetId="17">#REF!</definedName>
    <definedName name="HELP" localSheetId="13">#REF!</definedName>
    <definedName name="HELP" localSheetId="23">#REF!</definedName>
    <definedName name="HELP" localSheetId="15">#REF!</definedName>
    <definedName name="HELP">#REF!</definedName>
    <definedName name="Help_Calender" localSheetId="26">#REF!</definedName>
    <definedName name="Help_Calender" localSheetId="2">#REF!</definedName>
    <definedName name="Help_Calender" localSheetId="17">#REF!</definedName>
    <definedName name="Help_Calender" localSheetId="13">#REF!</definedName>
    <definedName name="Help_Calender">#REF!</definedName>
    <definedName name="Help_ChangeLog" localSheetId="26">#REF!</definedName>
    <definedName name="Help_ChangeLog" localSheetId="2">#REF!</definedName>
    <definedName name="Help_ChangeLog" localSheetId="17">#REF!</definedName>
    <definedName name="Help_ChangeLog" localSheetId="13">#REF!</definedName>
    <definedName name="Help_ChangeLog">#REF!</definedName>
    <definedName name="Help_t1" localSheetId="26">#REF!</definedName>
    <definedName name="Help_t1" localSheetId="2">#REF!</definedName>
    <definedName name="Help_t1" localSheetId="17">#REF!</definedName>
    <definedName name="Help_t1" localSheetId="13">#REF!</definedName>
    <definedName name="Help_t1">#REF!</definedName>
    <definedName name="hes" localSheetId="26">#REF!</definedName>
    <definedName name="hes" localSheetId="2">#REF!</definedName>
    <definedName name="hes" localSheetId="17">#REF!</definedName>
    <definedName name="hes" localSheetId="13">#REF!</definedName>
    <definedName name="hes">#REF!</definedName>
    <definedName name="hey" localSheetId="26">#REF!</definedName>
    <definedName name="hey" localSheetId="2">#REF!</definedName>
    <definedName name="hey" localSheetId="17">#REF!</definedName>
    <definedName name="hey" localSheetId="13">#REF!</definedName>
    <definedName name="hey">#REF!</definedName>
    <definedName name="hh" localSheetId="26">'[80]May-99'!$F$51:$F$103</definedName>
    <definedName name="hh">'[81]May-99'!$F$51:$F$103</definedName>
    <definedName name="House" localSheetId="26">#REF!</definedName>
    <definedName name="House" localSheetId="2">#REF!</definedName>
    <definedName name="House" localSheetId="1">#REF!</definedName>
    <definedName name="House" localSheetId="4">#REF!</definedName>
    <definedName name="House" localSheetId="5">#REF!</definedName>
    <definedName name="House" localSheetId="17">#REF!</definedName>
    <definedName name="House" localSheetId="13">#REF!</definedName>
    <definedName name="House" localSheetId="14">#REF!</definedName>
    <definedName name="House" localSheetId="11">#REF!</definedName>
    <definedName name="House">#REF!</definedName>
    <definedName name="Housing" localSheetId="26">#REF!</definedName>
    <definedName name="Housing" localSheetId="2">#REF!</definedName>
    <definedName name="Housing" localSheetId="17">#REF!</definedName>
    <definedName name="Housing" localSheetId="13">#REF!</definedName>
    <definedName name="Housing" localSheetId="11">#REF!</definedName>
    <definedName name="Housing">#REF!</definedName>
    <definedName name="HousingUp" localSheetId="26">#REF!</definedName>
    <definedName name="HousingUp" localSheetId="2">#REF!</definedName>
    <definedName name="HousingUp" localSheetId="17">#REF!</definedName>
    <definedName name="HousingUp" localSheetId="13">#REF!</definedName>
    <definedName name="HousingUp" localSheetId="11">#REF!</definedName>
    <definedName name="HousingUp">#REF!</definedName>
    <definedName name="HU" localSheetId="26">#REF!</definedName>
    <definedName name="HU" localSheetId="2">#REF!</definedName>
    <definedName name="HU" localSheetId="17">#REF!</definedName>
    <definedName name="HU" localSheetId="13">#REF!</definedName>
    <definedName name="HU">#REF!</definedName>
    <definedName name="Hudson_Okoh" localSheetId="26">[35]Menu!#REF!</definedName>
    <definedName name="Hudson_Okoh" localSheetId="2">[36]Menu!#REF!</definedName>
    <definedName name="Hudson_Okoh" localSheetId="17">[36]Menu!#REF!</definedName>
    <definedName name="Hudson_Okoh" localSheetId="13">[36]Menu!#REF!</definedName>
    <definedName name="Hudson_Okoh">[36]Menu!#REF!</definedName>
    <definedName name="HUY" localSheetId="26">#REF!</definedName>
    <definedName name="HUY" localSheetId="2">#REF!</definedName>
    <definedName name="HUY" localSheetId="1">#REF!</definedName>
    <definedName name="HUY" localSheetId="4">#REF!</definedName>
    <definedName name="HUY" localSheetId="5">#REF!</definedName>
    <definedName name="HUY" localSheetId="17">#REF!</definedName>
    <definedName name="HUY" localSheetId="13">#REF!</definedName>
    <definedName name="HUY" localSheetId="14">#REF!</definedName>
    <definedName name="HUY" localSheetId="11">#REF!</definedName>
    <definedName name="HUY">#REF!</definedName>
    <definedName name="Hyo_RIList" localSheetId="26">#REF!</definedName>
    <definedName name="Hyo_RIList" localSheetId="2">#REF!</definedName>
    <definedName name="Hyo_RIList" localSheetId="17">#REF!</definedName>
    <definedName name="Hyo_RIList" localSheetId="13">#REF!</definedName>
    <definedName name="Hyo_RIList" localSheetId="11">#REF!</definedName>
    <definedName name="Hyo_RIList">#REF!</definedName>
    <definedName name="Hyp_A2_Log" localSheetId="26">#REF!</definedName>
    <definedName name="Hyp_A2_Log" localSheetId="2">#REF!</definedName>
    <definedName name="Hyp_A2_Log" localSheetId="17">#REF!</definedName>
    <definedName name="Hyp_A2_Log" localSheetId="13">#REF!</definedName>
    <definedName name="Hyp_A2_Log" localSheetId="11">#REF!</definedName>
    <definedName name="Hyp_A2_Log">#REF!</definedName>
    <definedName name="Hyp_dist" localSheetId="26">#REF!</definedName>
    <definedName name="Hyp_dist" localSheetId="2">#REF!</definedName>
    <definedName name="Hyp_dist" localSheetId="17">#REF!</definedName>
    <definedName name="Hyp_dist" localSheetId="13">#REF!</definedName>
    <definedName name="Hyp_dist">#REF!</definedName>
    <definedName name="Hyp_help" localSheetId="26">#REF!</definedName>
    <definedName name="Hyp_help" localSheetId="2">#REF!</definedName>
    <definedName name="Hyp_help" localSheetId="17">#REF!</definedName>
    <definedName name="Hyp_help" localSheetId="13">#REF!</definedName>
    <definedName name="Hyp_help">#REF!</definedName>
    <definedName name="Hyp_help_AWP" localSheetId="26">#REF!</definedName>
    <definedName name="Hyp_help_AWP" localSheetId="2">#REF!</definedName>
    <definedName name="Hyp_help_AWP" localSheetId="17">#REF!</definedName>
    <definedName name="Hyp_help_AWP" localSheetId="13">#REF!</definedName>
    <definedName name="Hyp_help_AWP">#REF!</definedName>
    <definedName name="Hyp_help_Calender" localSheetId="26">#REF!</definedName>
    <definedName name="Hyp_help_Calender" localSheetId="2">#REF!</definedName>
    <definedName name="Hyp_help_Calender" localSheetId="17">#REF!</definedName>
    <definedName name="Hyp_help_Calender" localSheetId="13">#REF!</definedName>
    <definedName name="Hyp_help_Calender">#REF!</definedName>
    <definedName name="Hyp_help_menu" localSheetId="26">#REF!</definedName>
    <definedName name="Hyp_help_menu" localSheetId="2">#REF!</definedName>
    <definedName name="Hyp_help_menu" localSheetId="17">#REF!</definedName>
    <definedName name="Hyp_help_menu" localSheetId="13">#REF!</definedName>
    <definedName name="Hyp_help_menu">#REF!</definedName>
    <definedName name="Hyp_help_PBC" localSheetId="26">#REF!</definedName>
    <definedName name="Hyp_help_PBC" localSheetId="2">#REF!</definedName>
    <definedName name="Hyp_help_PBC" localSheetId="17">#REF!</definedName>
    <definedName name="Hyp_help_PBC" localSheetId="13">#REF!</definedName>
    <definedName name="Hyp_help_PBC">#REF!</definedName>
    <definedName name="Hyp_menu" localSheetId="26">#REF!</definedName>
    <definedName name="Hyp_menu" localSheetId="2">#REF!</definedName>
    <definedName name="Hyp_menu" localSheetId="17">#REF!</definedName>
    <definedName name="Hyp_menu" localSheetId="13">#REF!</definedName>
    <definedName name="Hyp_menu">#REF!</definedName>
    <definedName name="Hyp_PBC" localSheetId="26">#REF!</definedName>
    <definedName name="Hyp_PBC" localSheetId="2">#REF!</definedName>
    <definedName name="Hyp_PBC" localSheetId="17">#REF!</definedName>
    <definedName name="Hyp_PBC" localSheetId="13">#REF!</definedName>
    <definedName name="Hyp_PBC">#REF!</definedName>
    <definedName name="Hyp_settings" localSheetId="26">#REF!</definedName>
    <definedName name="Hyp_settings" localSheetId="2">#REF!</definedName>
    <definedName name="Hyp_settings" localSheetId="17">#REF!</definedName>
    <definedName name="Hyp_settings" localSheetId="13">#REF!</definedName>
    <definedName name="Hyp_settings">#REF!</definedName>
    <definedName name="Hyp_Workplan" localSheetId="26">#REF!</definedName>
    <definedName name="Hyp_Workplan" localSheetId="2">#REF!</definedName>
    <definedName name="Hyp_Workplan" localSheetId="17">#REF!</definedName>
    <definedName name="Hyp_Workplan" localSheetId="13">#REF!</definedName>
    <definedName name="Hyp_Workplan">#REF!</definedName>
    <definedName name="ID_Detail" localSheetId="26">[82]RESreport!#REF!</definedName>
    <definedName name="ID_Detail" localSheetId="2">[82]RESreport!#REF!</definedName>
    <definedName name="ID_Detail" localSheetId="17">[82]RESreport!#REF!</definedName>
    <definedName name="ID_Detail" localSheetId="13">[82]RESreport!#REF!</definedName>
    <definedName name="ID_Detail">[82]RESreport!#REF!</definedName>
    <definedName name="ID_Detail_ACR" localSheetId="26">[82]RESreport!#REF!</definedName>
    <definedName name="ID_Detail_ACR" localSheetId="2">[82]RESreport!#REF!</definedName>
    <definedName name="ID_Detail_ACR" localSheetId="17">[82]RESreport!#REF!</definedName>
    <definedName name="ID_Detail_ACR" localSheetId="13">[82]RESreport!#REF!</definedName>
    <definedName name="ID_Detail_ACR">[82]RESreport!#REF!</definedName>
    <definedName name="Idoko__Silas" localSheetId="26">#REF!</definedName>
    <definedName name="Idoko__Silas" localSheetId="2">#REF!</definedName>
    <definedName name="Idoko__Silas" localSheetId="1">#REF!</definedName>
    <definedName name="Idoko__Silas" localSheetId="4">#REF!</definedName>
    <definedName name="Idoko__Silas" localSheetId="5">#REF!</definedName>
    <definedName name="Idoko__Silas" localSheetId="17">#REF!</definedName>
    <definedName name="Idoko__Silas" localSheetId="13">#REF!</definedName>
    <definedName name="Idoko__Silas" localSheetId="14">#REF!</definedName>
    <definedName name="Idoko__Silas" localSheetId="11">#REF!</definedName>
    <definedName name="Idoko__Silas">#REF!</definedName>
    <definedName name="Ikike" localSheetId="26">#REF!</definedName>
    <definedName name="Ikike" localSheetId="2">#REF!</definedName>
    <definedName name="Ikike" localSheetId="17">#REF!</definedName>
    <definedName name="Ikike" localSheetId="13">#REF!</definedName>
    <definedName name="Ikike" localSheetId="11">#REF!</definedName>
    <definedName name="Ikike">#REF!</definedName>
    <definedName name="Ikong" localSheetId="26">#REF!</definedName>
    <definedName name="Ikong" localSheetId="2">#REF!</definedName>
    <definedName name="Ikong" localSheetId="17">#REF!</definedName>
    <definedName name="Ikong" localSheetId="13">#REF!</definedName>
    <definedName name="Ikong" localSheetId="11">#REF!</definedName>
    <definedName name="Ikong">#REF!</definedName>
    <definedName name="Ime" localSheetId="26">#REF!</definedName>
    <definedName name="Ime" localSheetId="2">#REF!</definedName>
    <definedName name="Ime" localSheetId="17">#REF!</definedName>
    <definedName name="Ime" localSheetId="13">#REF!</definedName>
    <definedName name="Ime">#REF!</definedName>
    <definedName name="IMP_10C" localSheetId="26">[83]T9b!$B$3:$Q$105</definedName>
    <definedName name="IMP_10C">[84]T9b!$B$3:$Q$105</definedName>
    <definedName name="imp_itbu" localSheetId="26">'[83]IT BU'!$A$1:$L$44</definedName>
    <definedName name="imp_itbu">'[84]IT BU'!$A$1:$L$44</definedName>
    <definedName name="IMP_ITPC" localSheetId="26">#REF!</definedName>
    <definedName name="IMP_ITPC" localSheetId="2">#REF!</definedName>
    <definedName name="IMP_ITPC" localSheetId="1">#REF!</definedName>
    <definedName name="IMP_ITPC" localSheetId="4">#REF!</definedName>
    <definedName name="IMP_ITPC" localSheetId="5">#REF!</definedName>
    <definedName name="IMP_ITPC" localSheetId="17">#REF!</definedName>
    <definedName name="IMP_ITPC" localSheetId="13">#REF!</definedName>
    <definedName name="IMP_ITPC" localSheetId="14">#REF!</definedName>
    <definedName name="IMP_ITPC" localSheetId="11">#REF!</definedName>
    <definedName name="IMP_ITPC">#REF!</definedName>
    <definedName name="imp_itpdc" localSheetId="26">'[83]IT PC09'!$A$1:$L$44</definedName>
    <definedName name="imp_itpdc">'[84]IT PC09'!$A$1:$L$44</definedName>
    <definedName name="IMP_RD" localSheetId="26">#REF!</definedName>
    <definedName name="IMP_RD" localSheetId="2">#REF!</definedName>
    <definedName name="IMP_RD" localSheetId="1">#REF!</definedName>
    <definedName name="IMP_RD" localSheetId="4">#REF!</definedName>
    <definedName name="IMP_RD" localSheetId="5">#REF!</definedName>
    <definedName name="IMP_RD" localSheetId="17">#REF!</definedName>
    <definedName name="IMP_RD" localSheetId="13">#REF!</definedName>
    <definedName name="IMP_RD" localSheetId="14">#REF!</definedName>
    <definedName name="IMP_RD" localSheetId="11">#REF!</definedName>
    <definedName name="IMP_RD">#REF!</definedName>
    <definedName name="IMP_SENS3" localSheetId="26">#REF!</definedName>
    <definedName name="IMP_SENS3" localSheetId="2">#REF!</definedName>
    <definedName name="IMP_SENS3" localSheetId="17">#REF!</definedName>
    <definedName name="IMP_SENS3" localSheetId="13">#REF!</definedName>
    <definedName name="IMP_SENS3" localSheetId="11">#REF!</definedName>
    <definedName name="IMP_SENS3">#REF!</definedName>
    <definedName name="IMP_T1" localSheetId="26">[83]T1!$A$2:$A$19</definedName>
    <definedName name="IMP_T1">[84]T1!$A$2:$A$19</definedName>
    <definedName name="imp_t10b" localSheetId="26">[83]T10b!$C$3:$Q$62</definedName>
    <definedName name="imp_t10b">[84]T10b!$C$3:$Q$62</definedName>
    <definedName name="IMP_T10C" localSheetId="26">[83]T9b!$A$3:$Q$98</definedName>
    <definedName name="IMP_T10C">[84]T9b!$A$3:$Q$98</definedName>
    <definedName name="IMP_T12" localSheetId="26">[83]T12!$B$6:$G$23</definedName>
    <definedName name="IMP_T12">[84]T12!$B$6:$G$23</definedName>
    <definedName name="IMP_T14A" localSheetId="26">#REF!</definedName>
    <definedName name="IMP_T14A" localSheetId="2">#REF!</definedName>
    <definedName name="IMP_T14A" localSheetId="1">#REF!</definedName>
    <definedName name="IMP_T14A" localSheetId="4">#REF!</definedName>
    <definedName name="IMP_T14A" localSheetId="5">#REF!</definedName>
    <definedName name="IMP_T14A" localSheetId="17">#REF!</definedName>
    <definedName name="IMP_T14A" localSheetId="13">#REF!</definedName>
    <definedName name="IMP_T14A" localSheetId="14">#REF!</definedName>
    <definedName name="IMP_T14A" localSheetId="11">#REF!</definedName>
    <definedName name="IMP_T14A">#REF!</definedName>
    <definedName name="IMP_T14C" localSheetId="26">#REF!</definedName>
    <definedName name="IMP_T14C" localSheetId="2">#REF!</definedName>
    <definedName name="IMP_T14C" localSheetId="17">#REF!</definedName>
    <definedName name="IMP_T14C" localSheetId="13">#REF!</definedName>
    <definedName name="IMP_T14C" localSheetId="11">#REF!</definedName>
    <definedName name="IMP_T14C">#REF!</definedName>
    <definedName name="IMP_T17" localSheetId="26">#REF!</definedName>
    <definedName name="IMP_T17" localSheetId="2">#REF!</definedName>
    <definedName name="IMP_T17" localSheetId="17">#REF!</definedName>
    <definedName name="IMP_T17" localSheetId="13">#REF!</definedName>
    <definedName name="IMP_T17" localSheetId="11">#REF!</definedName>
    <definedName name="IMP_T17">#REF!</definedName>
    <definedName name="IMP_T17B" localSheetId="26">#REF!</definedName>
    <definedName name="IMP_T17B" localSheetId="2">#REF!</definedName>
    <definedName name="IMP_T17B" localSheetId="17">#REF!</definedName>
    <definedName name="IMP_T17B" localSheetId="13">#REF!</definedName>
    <definedName name="IMP_T17B">#REF!</definedName>
    <definedName name="IMP_T18" localSheetId="26">[83]T18!$C$3:$I$25</definedName>
    <definedName name="IMP_T18">[84]T18!$C$3:$I$25</definedName>
    <definedName name="IMP_T19b" localSheetId="26">#REF!</definedName>
    <definedName name="IMP_T19b" localSheetId="2">#REF!</definedName>
    <definedName name="IMP_T19b" localSheetId="1">#REF!</definedName>
    <definedName name="IMP_T19b" localSheetId="4">#REF!</definedName>
    <definedName name="IMP_T19b" localSheetId="5">#REF!</definedName>
    <definedName name="IMP_T19b" localSheetId="17">#REF!</definedName>
    <definedName name="IMP_T19b" localSheetId="13">#REF!</definedName>
    <definedName name="IMP_T19b" localSheetId="14">#REF!</definedName>
    <definedName name="IMP_T19b" localSheetId="11">#REF!</definedName>
    <definedName name="IMP_T19b">#REF!</definedName>
    <definedName name="IMP_T20" localSheetId="26">#REF!</definedName>
    <definedName name="IMP_T20" localSheetId="2">#REF!</definedName>
    <definedName name="IMP_T20" localSheetId="17">#REF!</definedName>
    <definedName name="IMP_T20" localSheetId="13">#REF!</definedName>
    <definedName name="IMP_T20" localSheetId="11">#REF!</definedName>
    <definedName name="IMP_T20">#REF!</definedName>
    <definedName name="IMP_T21" localSheetId="26">#REF!</definedName>
    <definedName name="IMP_T21" localSheetId="2">#REF!</definedName>
    <definedName name="IMP_T21" localSheetId="17">#REF!</definedName>
    <definedName name="IMP_T21" localSheetId="13">#REF!</definedName>
    <definedName name="IMP_T21" localSheetId="11">#REF!</definedName>
    <definedName name="IMP_T21">#REF!</definedName>
    <definedName name="IMP_T22" localSheetId="26">[83]T22!$C$6:$J$18</definedName>
    <definedName name="IMP_T22">[84]T22!$C$6:$J$18</definedName>
    <definedName name="IMP_T23" localSheetId="26">L5C3:L54C9</definedName>
    <definedName name="IMP_T23" localSheetId="2">L5C3:L54C9</definedName>
    <definedName name="IMP_T23" localSheetId="3">L5C3:L54C9</definedName>
    <definedName name="IMP_T23" localSheetId="1">L5C3:L54C9</definedName>
    <definedName name="IMP_T23" localSheetId="4">L5C3:L54C9</definedName>
    <definedName name="IMP_T23" localSheetId="5">L5C3:L54C9</definedName>
    <definedName name="IMP_T23" localSheetId="22">L5C3:L54C9</definedName>
    <definedName name="IMP_T23" localSheetId="12">L5C3:L54C9</definedName>
    <definedName name="IMP_T23" localSheetId="17">L5C3:L54C9</definedName>
    <definedName name="IMP_T23" localSheetId="13">L5C3:L54C9</definedName>
    <definedName name="IMP_T23" localSheetId="14">L5C3:L54C9</definedName>
    <definedName name="IMP_T23" localSheetId="21">L5C3:L54C9</definedName>
    <definedName name="IMP_T23" localSheetId="11">L5C3:L54C9</definedName>
    <definedName name="IMP_T23">L5C3:L54C9</definedName>
    <definedName name="IMP_T25" localSheetId="26">[83]T25!$A$1:$A$19</definedName>
    <definedName name="IMP_T25">[84]T25!$A$1:$A$19</definedName>
    <definedName name="imp_t26" localSheetId="26">[83]T26!$A$1:$G$29</definedName>
    <definedName name="imp_t26">[84]T26!$A$1:$G$29</definedName>
    <definedName name="IMP_T9" localSheetId="26">#REF!</definedName>
    <definedName name="IMP_T9" localSheetId="2">#REF!</definedName>
    <definedName name="IMP_T9" localSheetId="1">#REF!</definedName>
    <definedName name="IMP_T9" localSheetId="4">#REF!</definedName>
    <definedName name="IMP_T9" localSheetId="5">#REF!</definedName>
    <definedName name="IMP_T9" localSheetId="17">#REF!</definedName>
    <definedName name="IMP_T9" localSheetId="13">#REF!</definedName>
    <definedName name="IMP_T9" localSheetId="14">#REF!</definedName>
    <definedName name="IMP_T9" localSheetId="11">#REF!</definedName>
    <definedName name="IMP_T9">#REF!</definedName>
    <definedName name="IMP_Tab2" localSheetId="26">#REF!</definedName>
    <definedName name="IMP_Tab2" localSheetId="2">#REF!</definedName>
    <definedName name="IMP_Tab2" localSheetId="17">#REF!</definedName>
    <definedName name="IMP_Tab2" localSheetId="13">#REF!</definedName>
    <definedName name="IMP_Tab2" localSheetId="11">#REF!</definedName>
    <definedName name="IMP_Tab2">#REF!</definedName>
    <definedName name="IMP_Tab7" localSheetId="26">#REF!</definedName>
    <definedName name="IMP_Tab7" localSheetId="2">#REF!</definedName>
    <definedName name="IMP_Tab7" localSheetId="17">#REF!</definedName>
    <definedName name="IMP_Tab7" localSheetId="13">#REF!</definedName>
    <definedName name="IMP_Tab7" localSheetId="11">#REF!</definedName>
    <definedName name="IMP_Tab7">#REF!</definedName>
    <definedName name="IMPT21A" localSheetId="26">#REF!</definedName>
    <definedName name="IMPT21A" localSheetId="2">#REF!</definedName>
    <definedName name="IMPT21A" localSheetId="17">#REF!</definedName>
    <definedName name="IMPT21A" localSheetId="13">#REF!</definedName>
    <definedName name="IMPT21A">#REF!</definedName>
    <definedName name="IMPT26" localSheetId="26">#REF!</definedName>
    <definedName name="IMPT26" localSheetId="2">#REF!</definedName>
    <definedName name="IMPT26" localSheetId="17">#REF!</definedName>
    <definedName name="IMPT26" localSheetId="13">#REF!</definedName>
    <definedName name="IMPT26">#REF!</definedName>
    <definedName name="IMPT3A" localSheetId="26">#REF!</definedName>
    <definedName name="IMPT3A" localSheetId="2">#REF!</definedName>
    <definedName name="IMPT3A" localSheetId="17">#REF!</definedName>
    <definedName name="IMPT3A" localSheetId="13">#REF!</definedName>
    <definedName name="IMPT3A">#REF!</definedName>
    <definedName name="INCOME" localSheetId="26">#REF!</definedName>
    <definedName name="INCOME" localSheetId="2">#REF!</definedName>
    <definedName name="INCOME" localSheetId="17">#REF!</definedName>
    <definedName name="INCOME" localSheetId="13">#REF!</definedName>
    <definedName name="INCOME">#REF!</definedName>
    <definedName name="Indicator" localSheetId="26">#REF!</definedName>
    <definedName name="Indicator" localSheetId="2">#REF!</definedName>
    <definedName name="Indicator" localSheetId="17">#REF!</definedName>
    <definedName name="Indicator" localSheetId="13">#REF!</definedName>
    <definedName name="Indicator">#REF!</definedName>
    <definedName name="indicators2">[85]Definitions!$I$2:$I$101</definedName>
    <definedName name="Inf_2004" localSheetId="26">#REF!</definedName>
    <definedName name="Inf_2004" localSheetId="2">#REF!</definedName>
    <definedName name="Inf_2004" localSheetId="17">#REF!</definedName>
    <definedName name="Inf_2004" localSheetId="13">#REF!</definedName>
    <definedName name="Inf_2004" localSheetId="14">#REF!</definedName>
    <definedName name="Inf_2004" localSheetId="15">#REF!</definedName>
    <definedName name="Inf_2004" localSheetId="11">#REF!</definedName>
    <definedName name="Inf_2004">#REF!</definedName>
    <definedName name="Inf_2005" localSheetId="26">#REF!</definedName>
    <definedName name="Inf_2005" localSheetId="2">#REF!</definedName>
    <definedName name="Inf_2005" localSheetId="17">#REF!</definedName>
    <definedName name="Inf_2005" localSheetId="13">#REF!</definedName>
    <definedName name="Inf_2005" localSheetId="15">#REF!</definedName>
    <definedName name="Inf_2005" localSheetId="11">#REF!</definedName>
    <definedName name="Inf_2005">#REF!</definedName>
    <definedName name="Inf_2006" localSheetId="26">#REF!</definedName>
    <definedName name="Inf_2006" localSheetId="2">#REF!</definedName>
    <definedName name="Inf_2006" localSheetId="17">#REF!</definedName>
    <definedName name="Inf_2006" localSheetId="13">#REF!</definedName>
    <definedName name="Inf_2006" localSheetId="15">#REF!</definedName>
    <definedName name="Inf_2006" localSheetId="11">#REF!</definedName>
    <definedName name="Inf_2006">#REF!</definedName>
    <definedName name="Inf_2007" localSheetId="26">#REF!</definedName>
    <definedName name="Inf_2007" localSheetId="2">#REF!</definedName>
    <definedName name="Inf_2007" localSheetId="17">#REF!</definedName>
    <definedName name="Inf_2007" localSheetId="13">#REF!</definedName>
    <definedName name="Inf_2007" localSheetId="15">#REF!</definedName>
    <definedName name="Inf_2007">#REF!</definedName>
    <definedName name="Inf_2008" localSheetId="26">#REF!</definedName>
    <definedName name="Inf_2008" localSheetId="2">#REF!</definedName>
    <definedName name="Inf_2008" localSheetId="17">#REF!</definedName>
    <definedName name="Inf_2008" localSheetId="13">#REF!</definedName>
    <definedName name="Inf_2008" localSheetId="15">#REF!</definedName>
    <definedName name="Inf_2008">#REF!</definedName>
    <definedName name="inflation" localSheetId="26">[37]Delay!#REF!</definedName>
    <definedName name="inflation" localSheetId="2">[38]Delay!#REF!</definedName>
    <definedName name="inflation" localSheetId="17">[38]Delay!#REF!</definedName>
    <definedName name="inflation" localSheetId="13">[38]Delay!#REF!</definedName>
    <definedName name="inflation">[38]Delay!#REF!</definedName>
    <definedName name="inflation_Rate" localSheetId="26">#REF!</definedName>
    <definedName name="inflation_Rate" localSheetId="2">#REF!</definedName>
    <definedName name="inflation_Rate" localSheetId="1">#REF!</definedName>
    <definedName name="inflation_Rate" localSheetId="4">#REF!</definedName>
    <definedName name="inflation_Rate" localSheetId="5">#REF!</definedName>
    <definedName name="inflation_Rate" localSheetId="17">#REF!</definedName>
    <definedName name="inflation_Rate" localSheetId="13">#REF!</definedName>
    <definedName name="inflation_Rate" localSheetId="14">#REF!</definedName>
    <definedName name="inflation_Rate" localSheetId="11">#REF!</definedName>
    <definedName name="inflation_Rate">#REF!</definedName>
    <definedName name="inflationRate">[73]!inflationRate</definedName>
    <definedName name="INFOR" localSheetId="26">#REF!</definedName>
    <definedName name="INFOR" localSheetId="2">#REF!</definedName>
    <definedName name="INFOR" localSheetId="1">#REF!</definedName>
    <definedName name="INFOR" localSheetId="4">#REF!</definedName>
    <definedName name="INFOR" localSheetId="5">#REF!</definedName>
    <definedName name="INFOR" localSheetId="17">#REF!</definedName>
    <definedName name="INFOR" localSheetId="13">#REF!</definedName>
    <definedName name="INFOR" localSheetId="14">#REF!</definedName>
    <definedName name="INFOR" localSheetId="11">#REF!</definedName>
    <definedName name="INFOR">#REF!</definedName>
    <definedName name="Initials" localSheetId="26">#REF!</definedName>
    <definedName name="Initials" localSheetId="2">#REF!</definedName>
    <definedName name="Initials" localSheetId="17">#REF!</definedName>
    <definedName name="Initials" localSheetId="13">#REF!</definedName>
    <definedName name="Initials" localSheetId="11">#REF!</definedName>
    <definedName name="Initials">#REF!</definedName>
    <definedName name="Initiative_Rows" localSheetId="26">#REF!</definedName>
    <definedName name="Initiative_Rows" localSheetId="2">#REF!</definedName>
    <definedName name="Initiative_Rows" localSheetId="17">#REF!</definedName>
    <definedName name="Initiative_Rows" localSheetId="13">#REF!</definedName>
    <definedName name="Initiative_Rows" localSheetId="15">#REF!</definedName>
    <definedName name="Initiative_Rows" localSheetId="11">#REF!</definedName>
    <definedName name="Initiative_Rows">#REF!</definedName>
    <definedName name="Input" localSheetId="26">#REF!</definedName>
    <definedName name="Input" localSheetId="2">#REF!</definedName>
    <definedName name="Input" localSheetId="17">#REF!</definedName>
    <definedName name="Input" localSheetId="13">#REF!</definedName>
    <definedName name="Input" localSheetId="15">#REF!</definedName>
    <definedName name="Input">#REF!</definedName>
    <definedName name="Input_2004" localSheetId="26">#REF!</definedName>
    <definedName name="Input_2004" localSheetId="2">#REF!</definedName>
    <definedName name="Input_2004" localSheetId="17">#REF!</definedName>
    <definedName name="Input_2004" localSheetId="13">#REF!</definedName>
    <definedName name="Input_2004" localSheetId="15">#REF!</definedName>
    <definedName name="Input_2004">#REF!</definedName>
    <definedName name="Input_2005" localSheetId="26">#REF!</definedName>
    <definedName name="Input_2005" localSheetId="2">#REF!</definedName>
    <definedName name="Input_2005" localSheetId="17">#REF!</definedName>
    <definedName name="Input_2005" localSheetId="13">#REF!</definedName>
    <definedName name="Input_2005" localSheetId="15">#REF!</definedName>
    <definedName name="Input_2005">#REF!</definedName>
    <definedName name="Input_2006" localSheetId="26">#REF!</definedName>
    <definedName name="Input_2006" localSheetId="2">#REF!</definedName>
    <definedName name="Input_2006" localSheetId="17">#REF!</definedName>
    <definedName name="Input_2006" localSheetId="13">#REF!</definedName>
    <definedName name="Input_2006" localSheetId="15">#REF!</definedName>
    <definedName name="Input_2006">#REF!</definedName>
    <definedName name="Input_2007" localSheetId="26">#REF!</definedName>
    <definedName name="Input_2007" localSheetId="2">#REF!</definedName>
    <definedName name="Input_2007" localSheetId="17">#REF!</definedName>
    <definedName name="Input_2007" localSheetId="13">#REF!</definedName>
    <definedName name="Input_2007" localSheetId="15">#REF!</definedName>
    <definedName name="Input_2007">#REF!</definedName>
    <definedName name="INS" localSheetId="26">#REF!</definedName>
    <definedName name="INS" localSheetId="2">#REF!</definedName>
    <definedName name="INS" localSheetId="17">#REF!</definedName>
    <definedName name="INS" localSheetId="13">#REF!</definedName>
    <definedName name="INS">#REF!</definedName>
    <definedName name="Instructions" localSheetId="26">#REF!</definedName>
    <definedName name="Instructions" localSheetId="2">#REF!</definedName>
    <definedName name="Instructions" localSheetId="17">#REF!</definedName>
    <definedName name="Instructions" localSheetId="13">#REF!</definedName>
    <definedName name="Instructions" localSheetId="15">#REF!</definedName>
    <definedName name="Instructions">#REF!</definedName>
    <definedName name="Int_inc_07_c3" localSheetId="26">'[30]Journal entries(Coy)'!#REF!</definedName>
    <definedName name="Int_inc_07_c3" localSheetId="2">'[30]Journal entries(Coy)'!#REF!</definedName>
    <definedName name="Int_inc_07_c3" localSheetId="17">'[30]Journal entries(Coy)'!#REF!</definedName>
    <definedName name="Int_inc_07_c3" localSheetId="13">'[30]Journal entries(Coy)'!#REF!</definedName>
    <definedName name="Int_inc_07_c3" localSheetId="15">'[30]Journal entries(Coy)'!#REF!</definedName>
    <definedName name="Int_inc_07_c3" localSheetId="11">'[30]Journal entries(Coy)'!#REF!</definedName>
    <definedName name="Int_inc_07_c3">'[30]Journal entries(Coy)'!#REF!</definedName>
    <definedName name="Int_inc_07_c7" localSheetId="26">'[30]Journal entries(Coy)'!#REF!</definedName>
    <definedName name="Int_inc_07_c7" localSheetId="2">'[30]Journal entries(Coy)'!#REF!</definedName>
    <definedName name="Int_inc_07_c7" localSheetId="17">'[30]Journal entries(Coy)'!#REF!</definedName>
    <definedName name="Int_inc_07_c7" localSheetId="13">'[30]Journal entries(Coy)'!#REF!</definedName>
    <definedName name="Int_inc_07_c7" localSheetId="15">'[30]Journal entries(Coy)'!#REF!</definedName>
    <definedName name="Int_inc_07_c7" localSheetId="11">'[30]Journal entries(Coy)'!#REF!</definedName>
    <definedName name="Int_inc_07_c7">'[30]Journal entries(Coy)'!#REF!</definedName>
    <definedName name="Int_inc_07c11" localSheetId="26">'[30]Journal entries(Coy)'!#REF!</definedName>
    <definedName name="Int_inc_07c11" localSheetId="2">'[30]Journal entries(Coy)'!#REF!</definedName>
    <definedName name="Int_inc_07c11" localSheetId="17">'[30]Journal entries(Coy)'!#REF!</definedName>
    <definedName name="Int_inc_07c11" localSheetId="13">'[30]Journal entries(Coy)'!#REF!</definedName>
    <definedName name="Int_inc_07c11" localSheetId="15">'[30]Journal entries(Coy)'!#REF!</definedName>
    <definedName name="Int_inc_07c11" localSheetId="11">'[30]Journal entries(Coy)'!#REF!</definedName>
    <definedName name="Int_inc_07c11">'[30]Journal entries(Coy)'!#REF!</definedName>
    <definedName name="Int_inc_07c12" localSheetId="26">'[30]Journal entries(Coy)'!#REF!</definedName>
    <definedName name="Int_inc_07c12" localSheetId="2">'[30]Journal entries(Coy)'!#REF!</definedName>
    <definedName name="Int_inc_07c12" localSheetId="17">'[30]Journal entries(Coy)'!#REF!</definedName>
    <definedName name="Int_inc_07c12" localSheetId="13">'[30]Journal entries(Coy)'!#REF!</definedName>
    <definedName name="Int_inc_07c12" localSheetId="15">'[30]Journal entries(Coy)'!#REF!</definedName>
    <definedName name="Int_inc_07c12" localSheetId="11">'[30]Journal entries(Coy)'!#REF!</definedName>
    <definedName name="Int_inc_07c12">'[30]Journal entries(Coy)'!#REF!</definedName>
    <definedName name="Int_inc_07c3" localSheetId="26">'[30]Journal entries(Coy)'!#REF!</definedName>
    <definedName name="Int_inc_07c3" localSheetId="2">'[30]Journal entries(Coy)'!#REF!</definedName>
    <definedName name="Int_inc_07c3" localSheetId="17">'[30]Journal entries(Coy)'!#REF!</definedName>
    <definedName name="Int_inc_07c3" localSheetId="13">'[30]Journal entries(Coy)'!#REF!</definedName>
    <definedName name="Int_inc_07c3" localSheetId="15">'[30]Journal entries(Coy)'!#REF!</definedName>
    <definedName name="Int_inc_07c3" localSheetId="11">'[30]Journal entries(Coy)'!#REF!</definedName>
    <definedName name="Int_inc_07c3">'[30]Journal entries(Coy)'!#REF!</definedName>
    <definedName name="Int_inc_07c4" localSheetId="26">'[30]Journal entries(Coy)'!#REF!</definedName>
    <definedName name="Int_inc_07c4" localSheetId="2">'[30]Journal entries(Coy)'!#REF!</definedName>
    <definedName name="Int_inc_07c4" localSheetId="17">'[30]Journal entries(Coy)'!#REF!</definedName>
    <definedName name="Int_inc_07c4" localSheetId="13">'[30]Journal entries(Coy)'!#REF!</definedName>
    <definedName name="Int_inc_07c4" localSheetId="15">'[30]Journal entries(Coy)'!#REF!</definedName>
    <definedName name="Int_inc_07c4" localSheetId="11">'[30]Journal entries(Coy)'!#REF!</definedName>
    <definedName name="Int_inc_07c4">'[30]Journal entries(Coy)'!#REF!</definedName>
    <definedName name="Int_inc_07c8" localSheetId="26">'[30]Journal entries(Coy)'!#REF!</definedName>
    <definedName name="Int_inc_07c8" localSheetId="2">'[30]Journal entries(Coy)'!#REF!</definedName>
    <definedName name="Int_inc_07c8" localSheetId="17">'[30]Journal entries(Coy)'!#REF!</definedName>
    <definedName name="Int_inc_07c8" localSheetId="13">'[30]Journal entries(Coy)'!#REF!</definedName>
    <definedName name="Int_inc_07c8" localSheetId="15">'[30]Journal entries(Coy)'!#REF!</definedName>
    <definedName name="Int_inc_07c8" localSheetId="11">'[30]Journal entries(Coy)'!#REF!</definedName>
    <definedName name="Int_inc_07c8">'[30]Journal entries(Coy)'!#REF!</definedName>
    <definedName name="Int_inc_07d12" localSheetId="26">'[30]Journal entries(Coy)'!#REF!</definedName>
    <definedName name="Int_inc_07d12" localSheetId="2">'[30]Journal entries(Coy)'!#REF!</definedName>
    <definedName name="Int_inc_07d12" localSheetId="17">'[30]Journal entries(Coy)'!#REF!</definedName>
    <definedName name="Int_inc_07d12" localSheetId="13">'[30]Journal entries(Coy)'!#REF!</definedName>
    <definedName name="Int_inc_07d12" localSheetId="15">'[30]Journal entries(Coy)'!#REF!</definedName>
    <definedName name="Int_inc_07d12" localSheetId="11">'[30]Journal entries(Coy)'!#REF!</definedName>
    <definedName name="Int_inc_07d12">'[30]Journal entries(Coy)'!#REF!</definedName>
    <definedName name="Int_inc_07d13" localSheetId="26">'[30]Journal entries(Coy)'!#REF!</definedName>
    <definedName name="Int_inc_07d13" localSheetId="2">'[30]Journal entries(Coy)'!#REF!</definedName>
    <definedName name="Int_inc_07d13" localSheetId="17">'[30]Journal entries(Coy)'!#REF!</definedName>
    <definedName name="Int_inc_07d13" localSheetId="13">'[30]Journal entries(Coy)'!#REF!</definedName>
    <definedName name="Int_inc_07d13" localSheetId="15">'[30]Journal entries(Coy)'!#REF!</definedName>
    <definedName name="Int_inc_07d13" localSheetId="11">'[30]Journal entries(Coy)'!#REF!</definedName>
    <definedName name="Int_inc_07d13">'[30]Journal entries(Coy)'!#REF!</definedName>
    <definedName name="Int_inc_07d16" localSheetId="26">'[30]Journal entries(Coy)'!#REF!</definedName>
    <definedName name="Int_inc_07d16" localSheetId="2">'[30]Journal entries(Coy)'!#REF!</definedName>
    <definedName name="Int_inc_07d16" localSheetId="17">'[30]Journal entries(Coy)'!#REF!</definedName>
    <definedName name="Int_inc_07d16" localSheetId="13">'[30]Journal entries(Coy)'!#REF!</definedName>
    <definedName name="Int_inc_07d16" localSheetId="15">'[30]Journal entries(Coy)'!#REF!</definedName>
    <definedName name="Int_inc_07d16" localSheetId="11">'[30]Journal entries(Coy)'!#REF!</definedName>
    <definedName name="Int_inc_07d16">'[30]Journal entries(Coy)'!#REF!</definedName>
    <definedName name="Int_inc_07d17" localSheetId="26">'[30]Journal entries(Coy)'!#REF!</definedName>
    <definedName name="Int_inc_07d17" localSheetId="2">'[30]Journal entries(Coy)'!#REF!</definedName>
    <definedName name="Int_inc_07d17" localSheetId="17">'[30]Journal entries(Coy)'!#REF!</definedName>
    <definedName name="Int_inc_07d17" localSheetId="13">'[30]Journal entries(Coy)'!#REF!</definedName>
    <definedName name="Int_inc_07d17" localSheetId="15">'[30]Journal entries(Coy)'!#REF!</definedName>
    <definedName name="Int_inc_07d17" localSheetId="11">'[30]Journal entries(Coy)'!#REF!</definedName>
    <definedName name="Int_inc_07d17">'[30]Journal entries(Coy)'!#REF!</definedName>
    <definedName name="Int_inc_07d20" localSheetId="26">'[30]Journal entries(Coy)'!#REF!</definedName>
    <definedName name="Int_inc_07d20" localSheetId="2">'[30]Journal entries(Coy)'!#REF!</definedName>
    <definedName name="Int_inc_07d20" localSheetId="17">'[30]Journal entries(Coy)'!#REF!</definedName>
    <definedName name="Int_inc_07d20" localSheetId="13">'[30]Journal entries(Coy)'!#REF!</definedName>
    <definedName name="Int_inc_07d20" localSheetId="15">'[30]Journal entries(Coy)'!#REF!</definedName>
    <definedName name="Int_inc_07d20" localSheetId="11">'[30]Journal entries(Coy)'!#REF!</definedName>
    <definedName name="Int_inc_07d20">'[30]Journal entries(Coy)'!#REF!</definedName>
    <definedName name="Int_inc_07d21" localSheetId="26">'[30]Journal entries(Coy)'!#REF!</definedName>
    <definedName name="Int_inc_07d21" localSheetId="2">'[30]Journal entries(Coy)'!#REF!</definedName>
    <definedName name="Int_inc_07d21" localSheetId="17">'[30]Journal entries(Coy)'!#REF!</definedName>
    <definedName name="Int_inc_07d21" localSheetId="13">'[30]Journal entries(Coy)'!#REF!</definedName>
    <definedName name="Int_inc_07d21" localSheetId="15">'[30]Journal entries(Coy)'!#REF!</definedName>
    <definedName name="Int_inc_07d21" localSheetId="11">'[30]Journal entries(Coy)'!#REF!</definedName>
    <definedName name="Int_inc_07d21">'[30]Journal entries(Coy)'!#REF!</definedName>
    <definedName name="Int_inc_07d4" localSheetId="26">'[30]Journal entries(Coy)'!#REF!</definedName>
    <definedName name="Int_inc_07d4" localSheetId="2">'[30]Journal entries(Coy)'!#REF!</definedName>
    <definedName name="Int_inc_07d4" localSheetId="17">'[30]Journal entries(Coy)'!#REF!</definedName>
    <definedName name="Int_inc_07d4" localSheetId="13">'[30]Journal entries(Coy)'!#REF!</definedName>
    <definedName name="Int_inc_07d4" localSheetId="15">'[30]Journal entries(Coy)'!#REF!</definedName>
    <definedName name="Int_inc_07d4" localSheetId="11">'[30]Journal entries(Coy)'!#REF!</definedName>
    <definedName name="Int_inc_07d4">'[30]Journal entries(Coy)'!#REF!</definedName>
    <definedName name="Int_inc_07d5" localSheetId="26">'[30]Journal entries(Coy)'!#REF!</definedName>
    <definedName name="Int_inc_07d5" localSheetId="2">'[30]Journal entries(Coy)'!#REF!</definedName>
    <definedName name="Int_inc_07d5" localSheetId="17">'[30]Journal entries(Coy)'!#REF!</definedName>
    <definedName name="Int_inc_07d5" localSheetId="13">'[30]Journal entries(Coy)'!#REF!</definedName>
    <definedName name="Int_inc_07d5" localSheetId="15">'[30]Journal entries(Coy)'!#REF!</definedName>
    <definedName name="Int_inc_07d5" localSheetId="11">'[30]Journal entries(Coy)'!#REF!</definedName>
    <definedName name="Int_inc_07d5">'[30]Journal entries(Coy)'!#REF!</definedName>
    <definedName name="Int_inc_07d8" localSheetId="26">'[30]Journal entries(Coy)'!#REF!</definedName>
    <definedName name="Int_inc_07d8" localSheetId="2">'[30]Journal entries(Coy)'!#REF!</definedName>
    <definedName name="Int_inc_07d8" localSheetId="17">'[30]Journal entries(Coy)'!#REF!</definedName>
    <definedName name="Int_inc_07d8" localSheetId="13">'[30]Journal entries(Coy)'!#REF!</definedName>
    <definedName name="Int_inc_07d8" localSheetId="15">'[30]Journal entries(Coy)'!#REF!</definedName>
    <definedName name="Int_inc_07d8" localSheetId="11">'[30]Journal entries(Coy)'!#REF!</definedName>
    <definedName name="Int_inc_07d8">'[30]Journal entries(Coy)'!#REF!</definedName>
    <definedName name="Int_inc_07d9" localSheetId="26">'[30]Journal entries(Coy)'!#REF!</definedName>
    <definedName name="Int_inc_07d9" localSheetId="2">'[30]Journal entries(Coy)'!#REF!</definedName>
    <definedName name="Int_inc_07d9" localSheetId="17">'[30]Journal entries(Coy)'!#REF!</definedName>
    <definedName name="Int_inc_07d9" localSheetId="13">'[30]Journal entries(Coy)'!#REF!</definedName>
    <definedName name="Int_inc_07d9" localSheetId="15">'[30]Journal entries(Coy)'!#REF!</definedName>
    <definedName name="Int_inc_07d9" localSheetId="11">'[30]Journal entries(Coy)'!#REF!</definedName>
    <definedName name="Int_inc_07d9">'[30]Journal entries(Coy)'!#REF!</definedName>
    <definedName name="Int_inc_07e13" localSheetId="26">'[30]Journal entries(Coy)'!#REF!</definedName>
    <definedName name="Int_inc_07e13" localSheetId="2">'[30]Journal entries(Coy)'!#REF!</definedName>
    <definedName name="Int_inc_07e13" localSheetId="17">'[30]Journal entries(Coy)'!#REF!</definedName>
    <definedName name="Int_inc_07e13" localSheetId="13">'[30]Journal entries(Coy)'!#REF!</definedName>
    <definedName name="Int_inc_07e13" localSheetId="15">'[30]Journal entries(Coy)'!#REF!</definedName>
    <definedName name="Int_inc_07e13" localSheetId="11">'[30]Journal entries(Coy)'!#REF!</definedName>
    <definedName name="Int_inc_07e13">'[30]Journal entries(Coy)'!#REF!</definedName>
    <definedName name="Int_inc_07e14" localSheetId="26">'[30]Journal entries(Coy)'!#REF!</definedName>
    <definedName name="Int_inc_07e14" localSheetId="2">'[30]Journal entries(Coy)'!#REF!</definedName>
    <definedName name="Int_inc_07e14" localSheetId="17">'[30]Journal entries(Coy)'!#REF!</definedName>
    <definedName name="Int_inc_07e14" localSheetId="13">'[30]Journal entries(Coy)'!#REF!</definedName>
    <definedName name="Int_inc_07e14" localSheetId="15">'[30]Journal entries(Coy)'!#REF!</definedName>
    <definedName name="Int_inc_07e14" localSheetId="11">'[30]Journal entries(Coy)'!#REF!</definedName>
    <definedName name="Int_inc_07e14">'[30]Journal entries(Coy)'!#REF!</definedName>
    <definedName name="Int_inc_07e17" localSheetId="26">'[30]Journal entries(Coy)'!#REF!</definedName>
    <definedName name="Int_inc_07e17" localSheetId="2">'[30]Journal entries(Coy)'!#REF!</definedName>
    <definedName name="Int_inc_07e17" localSheetId="17">'[30]Journal entries(Coy)'!#REF!</definedName>
    <definedName name="Int_inc_07e17" localSheetId="13">'[30]Journal entries(Coy)'!#REF!</definedName>
    <definedName name="Int_inc_07e17" localSheetId="15">'[30]Journal entries(Coy)'!#REF!</definedName>
    <definedName name="Int_inc_07e17" localSheetId="11">'[30]Journal entries(Coy)'!#REF!</definedName>
    <definedName name="Int_inc_07e17">'[30]Journal entries(Coy)'!#REF!</definedName>
    <definedName name="Int_inc_07e18" localSheetId="26">'[30]Journal entries(Coy)'!#REF!</definedName>
    <definedName name="Int_inc_07e18" localSheetId="2">'[30]Journal entries(Coy)'!#REF!</definedName>
    <definedName name="Int_inc_07e18" localSheetId="17">'[30]Journal entries(Coy)'!#REF!</definedName>
    <definedName name="Int_inc_07e18" localSheetId="13">'[30]Journal entries(Coy)'!#REF!</definedName>
    <definedName name="Int_inc_07e18" localSheetId="15">'[30]Journal entries(Coy)'!#REF!</definedName>
    <definedName name="Int_inc_07e18" localSheetId="11">'[30]Journal entries(Coy)'!#REF!</definedName>
    <definedName name="Int_inc_07e18">'[30]Journal entries(Coy)'!#REF!</definedName>
    <definedName name="Int_inc_07e4" localSheetId="26">'[30]Journal entries(Coy)'!#REF!</definedName>
    <definedName name="Int_inc_07e4" localSheetId="2">'[30]Journal entries(Coy)'!#REF!</definedName>
    <definedName name="Int_inc_07e4" localSheetId="17">'[30]Journal entries(Coy)'!#REF!</definedName>
    <definedName name="Int_inc_07e4" localSheetId="13">'[30]Journal entries(Coy)'!#REF!</definedName>
    <definedName name="Int_inc_07e4" localSheetId="15">'[30]Journal entries(Coy)'!#REF!</definedName>
    <definedName name="Int_inc_07e4" localSheetId="11">'[30]Journal entries(Coy)'!#REF!</definedName>
    <definedName name="Int_inc_07e4">'[30]Journal entries(Coy)'!#REF!</definedName>
    <definedName name="Int_inc_07e5" localSheetId="26">'[30]Journal entries(Coy)'!#REF!</definedName>
    <definedName name="Int_inc_07e5" localSheetId="2">'[30]Journal entries(Coy)'!#REF!</definedName>
    <definedName name="Int_inc_07e5" localSheetId="17">'[30]Journal entries(Coy)'!#REF!</definedName>
    <definedName name="Int_inc_07e5" localSheetId="13">'[30]Journal entries(Coy)'!#REF!</definedName>
    <definedName name="Int_inc_07e5" localSheetId="15">'[30]Journal entries(Coy)'!#REF!</definedName>
    <definedName name="Int_inc_07e5" localSheetId="11">'[30]Journal entries(Coy)'!#REF!</definedName>
    <definedName name="Int_inc_07e5">'[30]Journal entries(Coy)'!#REF!</definedName>
    <definedName name="Int_inc_07e8" localSheetId="26">'[30]Journal entries(Coy)'!#REF!</definedName>
    <definedName name="Int_inc_07e8" localSheetId="2">'[30]Journal entries(Coy)'!#REF!</definedName>
    <definedName name="Int_inc_07e8" localSheetId="17">'[30]Journal entries(Coy)'!#REF!</definedName>
    <definedName name="Int_inc_07e8" localSheetId="13">'[30]Journal entries(Coy)'!#REF!</definedName>
    <definedName name="Int_inc_07e8" localSheetId="15">'[30]Journal entries(Coy)'!#REF!</definedName>
    <definedName name="Int_inc_07e8" localSheetId="11">'[30]Journal entries(Coy)'!#REF!</definedName>
    <definedName name="Int_inc_07e8">'[30]Journal entries(Coy)'!#REF!</definedName>
    <definedName name="Int_inc_07e9" localSheetId="26">'[30]Journal entries(Coy)'!#REF!</definedName>
    <definedName name="Int_inc_07e9" localSheetId="2">'[30]Journal entries(Coy)'!#REF!</definedName>
    <definedName name="Int_inc_07e9" localSheetId="17">'[30]Journal entries(Coy)'!#REF!</definedName>
    <definedName name="Int_inc_07e9" localSheetId="13">'[30]Journal entries(Coy)'!#REF!</definedName>
    <definedName name="Int_inc_07e9" localSheetId="15">'[30]Journal entries(Coy)'!#REF!</definedName>
    <definedName name="Int_inc_07e9" localSheetId="11">'[30]Journal entries(Coy)'!#REF!</definedName>
    <definedName name="Int_inc_07e9">'[30]Journal entries(Coy)'!#REF!</definedName>
    <definedName name="Int_inc_07f4" localSheetId="26">'[30]Journal entries(Coy)'!#REF!</definedName>
    <definedName name="Int_inc_07f4" localSheetId="2">'[30]Journal entries(Coy)'!#REF!</definedName>
    <definedName name="Int_inc_07f4" localSheetId="17">'[30]Journal entries(Coy)'!#REF!</definedName>
    <definedName name="Int_inc_07f4" localSheetId="13">'[30]Journal entries(Coy)'!#REF!</definedName>
    <definedName name="Int_inc_07f4" localSheetId="15">'[30]Journal entries(Coy)'!#REF!</definedName>
    <definedName name="Int_inc_07f4" localSheetId="11">'[30]Journal entries(Coy)'!#REF!</definedName>
    <definedName name="Int_inc_07f4">'[30]Journal entries(Coy)'!#REF!</definedName>
    <definedName name="Int_inc_07f5" localSheetId="26">'[30]Journal entries(Coy)'!#REF!</definedName>
    <definedName name="Int_inc_07f5" localSheetId="2">'[30]Journal entries(Coy)'!#REF!</definedName>
    <definedName name="Int_inc_07f5" localSheetId="17">'[30]Journal entries(Coy)'!#REF!</definedName>
    <definedName name="Int_inc_07f5" localSheetId="13">'[30]Journal entries(Coy)'!#REF!</definedName>
    <definedName name="Int_inc_07f5" localSheetId="15">'[30]Journal entries(Coy)'!#REF!</definedName>
    <definedName name="Int_inc_07f5" localSheetId="11">'[30]Journal entries(Coy)'!#REF!</definedName>
    <definedName name="Int_inc_07f5">'[30]Journal entries(Coy)'!#REF!</definedName>
    <definedName name="Int_inc_07f8" localSheetId="26">'[30]Journal entries(Coy)'!#REF!</definedName>
    <definedName name="Int_inc_07f8" localSheetId="2">'[30]Journal entries(Coy)'!#REF!</definedName>
    <definedName name="Int_inc_07f8" localSheetId="17">'[30]Journal entries(Coy)'!#REF!</definedName>
    <definedName name="Int_inc_07f8" localSheetId="13">'[30]Journal entries(Coy)'!#REF!</definedName>
    <definedName name="Int_inc_07f8" localSheetId="15">'[30]Journal entries(Coy)'!#REF!</definedName>
    <definedName name="Int_inc_07f8" localSheetId="11">'[30]Journal entries(Coy)'!#REF!</definedName>
    <definedName name="Int_inc_07f8">'[30]Journal entries(Coy)'!#REF!</definedName>
    <definedName name="Int_inc_07f9" localSheetId="26">'[30]Journal entries(Coy)'!#REF!</definedName>
    <definedName name="Int_inc_07f9" localSheetId="2">'[30]Journal entries(Coy)'!#REF!</definedName>
    <definedName name="Int_inc_07f9" localSheetId="17">'[30]Journal entries(Coy)'!#REF!</definedName>
    <definedName name="Int_inc_07f9" localSheetId="13">'[30]Journal entries(Coy)'!#REF!</definedName>
    <definedName name="Int_inc_07f9" localSheetId="15">'[30]Journal entries(Coy)'!#REF!</definedName>
    <definedName name="Int_inc_07f9" localSheetId="11">'[30]Journal entries(Coy)'!#REF!</definedName>
    <definedName name="Int_inc_07f9">'[30]Journal entries(Coy)'!#REF!</definedName>
    <definedName name="Int_inc_08c11" localSheetId="26">'[30]Journal entries(Coy)'!#REF!</definedName>
    <definedName name="Int_inc_08c11" localSheetId="2">'[30]Journal entries(Coy)'!#REF!</definedName>
    <definedName name="Int_inc_08c11" localSheetId="17">'[30]Journal entries(Coy)'!#REF!</definedName>
    <definedName name="Int_inc_08c11" localSheetId="13">'[30]Journal entries(Coy)'!#REF!</definedName>
    <definedName name="Int_inc_08c11" localSheetId="15">'[30]Journal entries(Coy)'!#REF!</definedName>
    <definedName name="Int_inc_08c11" localSheetId="11">'[30]Journal entries(Coy)'!#REF!</definedName>
    <definedName name="Int_inc_08c11">'[30]Journal entries(Coy)'!#REF!</definedName>
    <definedName name="Int_inc_08c12" localSheetId="26">'[30]Journal entries(Coy)'!#REF!</definedName>
    <definedName name="Int_inc_08c12" localSheetId="2">'[30]Journal entries(Coy)'!#REF!</definedName>
    <definedName name="Int_inc_08c12" localSheetId="17">'[30]Journal entries(Coy)'!#REF!</definedName>
    <definedName name="Int_inc_08c12" localSheetId="13">'[30]Journal entries(Coy)'!#REF!</definedName>
    <definedName name="Int_inc_08c12" localSheetId="15">'[30]Journal entries(Coy)'!#REF!</definedName>
    <definedName name="Int_inc_08c12" localSheetId="11">'[30]Journal entries(Coy)'!#REF!</definedName>
    <definedName name="Int_inc_08c12">'[30]Journal entries(Coy)'!#REF!</definedName>
    <definedName name="Int_inc_08c3" localSheetId="26">'[30]Journal entries(Coy)'!#REF!</definedName>
    <definedName name="Int_inc_08c3" localSheetId="2">'[30]Journal entries(Coy)'!#REF!</definedName>
    <definedName name="Int_inc_08c3" localSheetId="17">'[30]Journal entries(Coy)'!#REF!</definedName>
    <definedName name="Int_inc_08c3" localSheetId="13">'[30]Journal entries(Coy)'!#REF!</definedName>
    <definedName name="Int_inc_08c3" localSheetId="15">'[30]Journal entries(Coy)'!#REF!</definedName>
    <definedName name="Int_inc_08c3" localSheetId="11">'[30]Journal entries(Coy)'!#REF!</definedName>
    <definedName name="Int_inc_08c3">'[30]Journal entries(Coy)'!#REF!</definedName>
    <definedName name="Int_inc_08c4" localSheetId="26">'[30]Journal entries(Coy)'!#REF!</definedName>
    <definedName name="Int_inc_08c4" localSheetId="2">'[30]Journal entries(Coy)'!#REF!</definedName>
    <definedName name="Int_inc_08c4" localSheetId="17">'[30]Journal entries(Coy)'!#REF!</definedName>
    <definedName name="Int_inc_08c4" localSheetId="13">'[30]Journal entries(Coy)'!#REF!</definedName>
    <definedName name="Int_inc_08c4" localSheetId="15">'[30]Journal entries(Coy)'!#REF!</definedName>
    <definedName name="Int_inc_08c4" localSheetId="11">'[30]Journal entries(Coy)'!#REF!</definedName>
    <definedName name="Int_inc_08c4">'[30]Journal entries(Coy)'!#REF!</definedName>
    <definedName name="Int_inc_08c7" localSheetId="26">'[30]Journal entries(Coy)'!#REF!</definedName>
    <definedName name="Int_inc_08c7" localSheetId="2">'[30]Journal entries(Coy)'!#REF!</definedName>
    <definedName name="Int_inc_08c7" localSheetId="17">'[30]Journal entries(Coy)'!#REF!</definedName>
    <definedName name="Int_inc_08c7" localSheetId="13">'[30]Journal entries(Coy)'!#REF!</definedName>
    <definedName name="Int_inc_08c7" localSheetId="15">'[30]Journal entries(Coy)'!#REF!</definedName>
    <definedName name="Int_inc_08c7" localSheetId="11">'[30]Journal entries(Coy)'!#REF!</definedName>
    <definedName name="Int_inc_08c7">'[30]Journal entries(Coy)'!#REF!</definedName>
    <definedName name="Int_inc_08c8" localSheetId="26">'[30]Journal entries(Coy)'!#REF!</definedName>
    <definedName name="Int_inc_08c8" localSheetId="2">'[30]Journal entries(Coy)'!#REF!</definedName>
    <definedName name="Int_inc_08c8" localSheetId="17">'[30]Journal entries(Coy)'!#REF!</definedName>
    <definedName name="Int_inc_08c8" localSheetId="13">'[30]Journal entries(Coy)'!#REF!</definedName>
    <definedName name="Int_inc_08c8" localSheetId="15">'[30]Journal entries(Coy)'!#REF!</definedName>
    <definedName name="Int_inc_08c8" localSheetId="11">'[30]Journal entries(Coy)'!#REF!</definedName>
    <definedName name="Int_inc_08c8">'[30]Journal entries(Coy)'!#REF!</definedName>
    <definedName name="Int_inc_08d12" localSheetId="26">'[30]Journal entries(Coy)'!#REF!</definedName>
    <definedName name="Int_inc_08d12" localSheetId="2">'[30]Journal entries(Coy)'!#REF!</definedName>
    <definedName name="Int_inc_08d12" localSheetId="17">'[30]Journal entries(Coy)'!#REF!</definedName>
    <definedName name="Int_inc_08d12" localSheetId="13">'[30]Journal entries(Coy)'!#REF!</definedName>
    <definedName name="Int_inc_08d12" localSheetId="15">'[30]Journal entries(Coy)'!#REF!</definedName>
    <definedName name="Int_inc_08d12" localSheetId="11">'[30]Journal entries(Coy)'!#REF!</definedName>
    <definedName name="Int_inc_08d12">'[30]Journal entries(Coy)'!#REF!</definedName>
    <definedName name="Int_inc_08d13" localSheetId="26">'[30]Journal entries(Coy)'!#REF!</definedName>
    <definedName name="Int_inc_08d13" localSheetId="2">'[30]Journal entries(Coy)'!#REF!</definedName>
    <definedName name="Int_inc_08d13" localSheetId="17">'[30]Journal entries(Coy)'!#REF!</definedName>
    <definedName name="Int_inc_08d13" localSheetId="13">'[30]Journal entries(Coy)'!#REF!</definedName>
    <definedName name="Int_inc_08d13" localSheetId="15">'[30]Journal entries(Coy)'!#REF!</definedName>
    <definedName name="Int_inc_08d13" localSheetId="11">'[30]Journal entries(Coy)'!#REF!</definedName>
    <definedName name="Int_inc_08d13">'[30]Journal entries(Coy)'!#REF!</definedName>
    <definedName name="Int_inc_08d16" localSheetId="26">'[30]Journal entries(Coy)'!#REF!</definedName>
    <definedName name="Int_inc_08d16" localSheetId="2">'[30]Journal entries(Coy)'!#REF!</definedName>
    <definedName name="Int_inc_08d16" localSheetId="17">'[30]Journal entries(Coy)'!#REF!</definedName>
    <definedName name="Int_inc_08d16" localSheetId="13">'[30]Journal entries(Coy)'!#REF!</definedName>
    <definedName name="Int_inc_08d16" localSheetId="15">'[30]Journal entries(Coy)'!#REF!</definedName>
    <definedName name="Int_inc_08d16" localSheetId="11">'[30]Journal entries(Coy)'!#REF!</definedName>
    <definedName name="Int_inc_08d16">'[30]Journal entries(Coy)'!#REF!</definedName>
    <definedName name="Int_inc_08d17" localSheetId="26">'[30]Journal entries(Coy)'!#REF!</definedName>
    <definedName name="Int_inc_08d17" localSheetId="2">'[30]Journal entries(Coy)'!#REF!</definedName>
    <definedName name="Int_inc_08d17" localSheetId="17">'[30]Journal entries(Coy)'!#REF!</definedName>
    <definedName name="Int_inc_08d17" localSheetId="13">'[30]Journal entries(Coy)'!#REF!</definedName>
    <definedName name="Int_inc_08d17" localSheetId="15">'[30]Journal entries(Coy)'!#REF!</definedName>
    <definedName name="Int_inc_08d17" localSheetId="11">'[30]Journal entries(Coy)'!#REF!</definedName>
    <definedName name="Int_inc_08d17">'[30]Journal entries(Coy)'!#REF!</definedName>
    <definedName name="Int_inc_08d20" localSheetId="26">'[30]Journal entries(Coy)'!#REF!</definedName>
    <definedName name="Int_inc_08d20" localSheetId="2">'[30]Journal entries(Coy)'!#REF!</definedName>
    <definedName name="Int_inc_08d20" localSheetId="17">'[30]Journal entries(Coy)'!#REF!</definedName>
    <definedName name="Int_inc_08d20" localSheetId="13">'[30]Journal entries(Coy)'!#REF!</definedName>
    <definedName name="Int_inc_08d20" localSheetId="15">'[30]Journal entries(Coy)'!#REF!</definedName>
    <definedName name="Int_inc_08d20" localSheetId="11">'[30]Journal entries(Coy)'!#REF!</definedName>
    <definedName name="Int_inc_08d20">'[30]Journal entries(Coy)'!#REF!</definedName>
    <definedName name="Int_inc_08d21" localSheetId="26">'[30]Journal entries(Coy)'!#REF!</definedName>
    <definedName name="Int_inc_08d21" localSheetId="2">'[30]Journal entries(Coy)'!#REF!</definedName>
    <definedName name="Int_inc_08d21" localSheetId="17">'[30]Journal entries(Coy)'!#REF!</definedName>
    <definedName name="Int_inc_08d21" localSheetId="13">'[30]Journal entries(Coy)'!#REF!</definedName>
    <definedName name="Int_inc_08d21" localSheetId="15">'[30]Journal entries(Coy)'!#REF!</definedName>
    <definedName name="Int_inc_08d21" localSheetId="11">'[30]Journal entries(Coy)'!#REF!</definedName>
    <definedName name="Int_inc_08d21">'[30]Journal entries(Coy)'!#REF!</definedName>
    <definedName name="Int_inc_08d4" localSheetId="26">'[30]Journal entries(Coy)'!#REF!</definedName>
    <definedName name="Int_inc_08d4" localSheetId="2">'[30]Journal entries(Coy)'!#REF!</definedName>
    <definedName name="Int_inc_08d4" localSheetId="17">'[30]Journal entries(Coy)'!#REF!</definedName>
    <definedName name="Int_inc_08d4" localSheetId="13">'[30]Journal entries(Coy)'!#REF!</definedName>
    <definedName name="Int_inc_08d4" localSheetId="15">'[30]Journal entries(Coy)'!#REF!</definedName>
    <definedName name="Int_inc_08d4" localSheetId="11">'[30]Journal entries(Coy)'!#REF!</definedName>
    <definedName name="Int_inc_08d4">'[30]Journal entries(Coy)'!#REF!</definedName>
    <definedName name="Int_inc_08d5" localSheetId="26">'[30]Journal entries(Coy)'!#REF!</definedName>
    <definedName name="Int_inc_08d5" localSheetId="2">'[30]Journal entries(Coy)'!#REF!</definedName>
    <definedName name="Int_inc_08d5" localSheetId="17">'[30]Journal entries(Coy)'!#REF!</definedName>
    <definedName name="Int_inc_08d5" localSheetId="13">'[30]Journal entries(Coy)'!#REF!</definedName>
    <definedName name="Int_inc_08d5" localSheetId="15">'[30]Journal entries(Coy)'!#REF!</definedName>
    <definedName name="Int_inc_08d5" localSheetId="11">'[30]Journal entries(Coy)'!#REF!</definedName>
    <definedName name="Int_inc_08d5">'[30]Journal entries(Coy)'!#REF!</definedName>
    <definedName name="Int_inc_08d8" localSheetId="26">'[30]Journal entries(Coy)'!#REF!</definedName>
    <definedName name="Int_inc_08d8" localSheetId="2">'[30]Journal entries(Coy)'!#REF!</definedName>
    <definedName name="Int_inc_08d8" localSheetId="17">'[30]Journal entries(Coy)'!#REF!</definedName>
    <definedName name="Int_inc_08d8" localSheetId="13">'[30]Journal entries(Coy)'!#REF!</definedName>
    <definedName name="Int_inc_08d8" localSheetId="15">'[30]Journal entries(Coy)'!#REF!</definedName>
    <definedName name="Int_inc_08d8" localSheetId="11">'[30]Journal entries(Coy)'!#REF!</definedName>
    <definedName name="Int_inc_08d8">'[30]Journal entries(Coy)'!#REF!</definedName>
    <definedName name="Int_inc_08d9" localSheetId="26">'[30]Journal entries(Coy)'!#REF!</definedName>
    <definedName name="Int_inc_08d9" localSheetId="2">'[30]Journal entries(Coy)'!#REF!</definedName>
    <definedName name="Int_inc_08d9" localSheetId="17">'[30]Journal entries(Coy)'!#REF!</definedName>
    <definedName name="Int_inc_08d9" localSheetId="13">'[30]Journal entries(Coy)'!#REF!</definedName>
    <definedName name="Int_inc_08d9" localSheetId="15">'[30]Journal entries(Coy)'!#REF!</definedName>
    <definedName name="Int_inc_08d9" localSheetId="11">'[30]Journal entries(Coy)'!#REF!</definedName>
    <definedName name="Int_inc_08d9">'[30]Journal entries(Coy)'!#REF!</definedName>
    <definedName name="Int_inc_08e13" localSheetId="26">'[30]Journal entries(Coy)'!#REF!</definedName>
    <definedName name="Int_inc_08e13" localSheetId="2">'[30]Journal entries(Coy)'!#REF!</definedName>
    <definedName name="Int_inc_08e13" localSheetId="17">'[30]Journal entries(Coy)'!#REF!</definedName>
    <definedName name="Int_inc_08e13" localSheetId="13">'[30]Journal entries(Coy)'!#REF!</definedName>
    <definedName name="Int_inc_08e13" localSheetId="15">'[30]Journal entries(Coy)'!#REF!</definedName>
    <definedName name="Int_inc_08e13" localSheetId="11">'[30]Journal entries(Coy)'!#REF!</definedName>
    <definedName name="Int_inc_08e13">'[30]Journal entries(Coy)'!#REF!</definedName>
    <definedName name="Int_inc_08e14" localSheetId="26">'[30]Journal entries(Coy)'!#REF!</definedName>
    <definedName name="Int_inc_08e14" localSheetId="2">'[30]Journal entries(Coy)'!#REF!</definedName>
    <definedName name="Int_inc_08e14" localSheetId="17">'[30]Journal entries(Coy)'!#REF!</definedName>
    <definedName name="Int_inc_08e14" localSheetId="13">'[30]Journal entries(Coy)'!#REF!</definedName>
    <definedName name="Int_inc_08e14" localSheetId="15">'[30]Journal entries(Coy)'!#REF!</definedName>
    <definedName name="Int_inc_08e14" localSheetId="11">'[30]Journal entries(Coy)'!#REF!</definedName>
    <definedName name="Int_inc_08e14">'[30]Journal entries(Coy)'!#REF!</definedName>
    <definedName name="Int_inc_08e17" localSheetId="26">'[30]Journal entries(Coy)'!#REF!</definedName>
    <definedName name="Int_inc_08e17" localSheetId="2">'[30]Journal entries(Coy)'!#REF!</definedName>
    <definedName name="Int_inc_08e17" localSheetId="22">'[30]Journal entries(Coy)'!#REF!</definedName>
    <definedName name="Int_inc_08e17" localSheetId="17">'[30]Journal entries(Coy)'!#REF!</definedName>
    <definedName name="Int_inc_08e17" localSheetId="13">'[30]Journal entries(Coy)'!#REF!</definedName>
    <definedName name="Int_inc_08e17" localSheetId="15">'[30]Journal entries(Coy)'!#REF!</definedName>
    <definedName name="Int_inc_08e17" localSheetId="21">'[30]Journal entries(Coy)'!#REF!</definedName>
    <definedName name="Int_inc_08e17" localSheetId="11">'[30]Journal entries(Coy)'!#REF!</definedName>
    <definedName name="Int_inc_08e17">'[30]Journal entries(Coy)'!#REF!</definedName>
    <definedName name="Int_inc_08e18" localSheetId="26">'[30]Journal entries(Coy)'!#REF!</definedName>
    <definedName name="Int_inc_08e18" localSheetId="2">'[30]Journal entries(Coy)'!#REF!</definedName>
    <definedName name="Int_inc_08e18" localSheetId="22">'[30]Journal entries(Coy)'!#REF!</definedName>
    <definedName name="Int_inc_08e18" localSheetId="17">'[30]Journal entries(Coy)'!#REF!</definedName>
    <definedName name="Int_inc_08e18" localSheetId="13">'[30]Journal entries(Coy)'!#REF!</definedName>
    <definedName name="Int_inc_08e18" localSheetId="15">'[30]Journal entries(Coy)'!#REF!</definedName>
    <definedName name="Int_inc_08e18" localSheetId="21">'[30]Journal entries(Coy)'!#REF!</definedName>
    <definedName name="Int_inc_08e18" localSheetId="11">'[30]Journal entries(Coy)'!#REF!</definedName>
    <definedName name="Int_inc_08e18">'[30]Journal entries(Coy)'!#REF!</definedName>
    <definedName name="Int_inc_08e4" localSheetId="26">'[30]Journal entries(Coy)'!#REF!</definedName>
    <definedName name="Int_inc_08e4" localSheetId="2">'[30]Journal entries(Coy)'!#REF!</definedName>
    <definedName name="Int_inc_08e4" localSheetId="22">'[30]Journal entries(Coy)'!#REF!</definedName>
    <definedName name="Int_inc_08e4" localSheetId="17">'[30]Journal entries(Coy)'!#REF!</definedName>
    <definedName name="Int_inc_08e4" localSheetId="13">'[30]Journal entries(Coy)'!#REF!</definedName>
    <definedName name="Int_inc_08e4" localSheetId="15">'[30]Journal entries(Coy)'!#REF!</definedName>
    <definedName name="Int_inc_08e4" localSheetId="21">'[30]Journal entries(Coy)'!#REF!</definedName>
    <definedName name="Int_inc_08e4" localSheetId="11">'[30]Journal entries(Coy)'!#REF!</definedName>
    <definedName name="Int_inc_08e4">'[30]Journal entries(Coy)'!#REF!</definedName>
    <definedName name="Int_inc_08e5" localSheetId="26">'[30]Journal entries(Coy)'!#REF!</definedName>
    <definedName name="Int_inc_08e5" localSheetId="2">'[30]Journal entries(Coy)'!#REF!</definedName>
    <definedName name="Int_inc_08e5" localSheetId="22">'[30]Journal entries(Coy)'!#REF!</definedName>
    <definedName name="Int_inc_08e5" localSheetId="17">'[30]Journal entries(Coy)'!#REF!</definedName>
    <definedName name="Int_inc_08e5" localSheetId="13">'[30]Journal entries(Coy)'!#REF!</definedName>
    <definedName name="Int_inc_08e5" localSheetId="15">'[30]Journal entries(Coy)'!#REF!</definedName>
    <definedName name="Int_inc_08e5" localSheetId="21">'[30]Journal entries(Coy)'!#REF!</definedName>
    <definedName name="Int_inc_08e5" localSheetId="11">'[30]Journal entries(Coy)'!#REF!</definedName>
    <definedName name="Int_inc_08e5">'[30]Journal entries(Coy)'!#REF!</definedName>
    <definedName name="Int_inc_08e8" localSheetId="26">'[30]Journal entries(Coy)'!#REF!</definedName>
    <definedName name="Int_inc_08e8" localSheetId="2">'[30]Journal entries(Coy)'!#REF!</definedName>
    <definedName name="Int_inc_08e8" localSheetId="22">'[30]Journal entries(Coy)'!#REF!</definedName>
    <definedName name="Int_inc_08e8" localSheetId="17">'[30]Journal entries(Coy)'!#REF!</definedName>
    <definedName name="Int_inc_08e8" localSheetId="13">'[30]Journal entries(Coy)'!#REF!</definedName>
    <definedName name="Int_inc_08e8" localSheetId="15">'[30]Journal entries(Coy)'!#REF!</definedName>
    <definedName name="Int_inc_08e8" localSheetId="21">'[30]Journal entries(Coy)'!#REF!</definedName>
    <definedName name="Int_inc_08e8" localSheetId="11">'[30]Journal entries(Coy)'!#REF!</definedName>
    <definedName name="Int_inc_08e8">'[30]Journal entries(Coy)'!#REF!</definedName>
    <definedName name="Int_inc_08e9" localSheetId="26">'[30]Journal entries(Coy)'!#REF!</definedName>
    <definedName name="Int_inc_08e9" localSheetId="2">'[30]Journal entries(Coy)'!#REF!</definedName>
    <definedName name="Int_inc_08e9" localSheetId="22">'[30]Journal entries(Coy)'!#REF!</definedName>
    <definedName name="Int_inc_08e9" localSheetId="17">'[30]Journal entries(Coy)'!#REF!</definedName>
    <definedName name="Int_inc_08e9" localSheetId="13">'[30]Journal entries(Coy)'!#REF!</definedName>
    <definedName name="Int_inc_08e9" localSheetId="15">'[30]Journal entries(Coy)'!#REF!</definedName>
    <definedName name="Int_inc_08e9" localSheetId="21">'[30]Journal entries(Coy)'!#REF!</definedName>
    <definedName name="Int_inc_08e9" localSheetId="11">'[30]Journal entries(Coy)'!#REF!</definedName>
    <definedName name="Int_inc_08e9">'[30]Journal entries(Coy)'!#REF!</definedName>
    <definedName name="Int_inc_08f4" localSheetId="26">'[30]Journal entries(Coy)'!#REF!</definedName>
    <definedName name="Int_inc_08f4" localSheetId="2">'[30]Journal entries(Coy)'!#REF!</definedName>
    <definedName name="Int_inc_08f4" localSheetId="22">'[30]Journal entries(Coy)'!#REF!</definedName>
    <definedName name="Int_inc_08f4" localSheetId="17">'[30]Journal entries(Coy)'!#REF!</definedName>
    <definedName name="Int_inc_08f4" localSheetId="13">'[30]Journal entries(Coy)'!#REF!</definedName>
    <definedName name="Int_inc_08f4" localSheetId="15">'[30]Journal entries(Coy)'!#REF!</definedName>
    <definedName name="Int_inc_08f4" localSheetId="21">'[30]Journal entries(Coy)'!#REF!</definedName>
    <definedName name="Int_inc_08f4" localSheetId="11">'[30]Journal entries(Coy)'!#REF!</definedName>
    <definedName name="Int_inc_08f4">'[30]Journal entries(Coy)'!#REF!</definedName>
    <definedName name="Int_inc_08f5" localSheetId="26">'[30]Journal entries(Coy)'!#REF!</definedName>
    <definedName name="Int_inc_08f5" localSheetId="2">'[30]Journal entries(Coy)'!#REF!</definedName>
    <definedName name="Int_inc_08f5" localSheetId="22">'[30]Journal entries(Coy)'!#REF!</definedName>
    <definedName name="Int_inc_08f5" localSheetId="17">'[30]Journal entries(Coy)'!#REF!</definedName>
    <definedName name="Int_inc_08f5" localSheetId="13">'[30]Journal entries(Coy)'!#REF!</definedName>
    <definedName name="Int_inc_08f5" localSheetId="15">'[30]Journal entries(Coy)'!#REF!</definedName>
    <definedName name="Int_inc_08f5" localSheetId="21">'[30]Journal entries(Coy)'!#REF!</definedName>
    <definedName name="Int_inc_08f5" localSheetId="11">'[30]Journal entries(Coy)'!#REF!</definedName>
    <definedName name="Int_inc_08f5">'[30]Journal entries(Coy)'!#REF!</definedName>
    <definedName name="Int_inc_08f8" localSheetId="26">'[30]Journal entries(Coy)'!#REF!</definedName>
    <definedName name="Int_inc_08f8" localSheetId="2">'[30]Journal entries(Coy)'!#REF!</definedName>
    <definedName name="Int_inc_08f8" localSheetId="22">'[30]Journal entries(Coy)'!#REF!</definedName>
    <definedName name="Int_inc_08f8" localSheetId="17">'[30]Journal entries(Coy)'!#REF!</definedName>
    <definedName name="Int_inc_08f8" localSheetId="13">'[30]Journal entries(Coy)'!#REF!</definedName>
    <definedName name="Int_inc_08f8" localSheetId="15">'[30]Journal entries(Coy)'!#REF!</definedName>
    <definedName name="Int_inc_08f8" localSheetId="21">'[30]Journal entries(Coy)'!#REF!</definedName>
    <definedName name="Int_inc_08f8" localSheetId="11">'[30]Journal entries(Coy)'!#REF!</definedName>
    <definedName name="Int_inc_08f8">'[30]Journal entries(Coy)'!#REF!</definedName>
    <definedName name="Int_inc_08f9" localSheetId="26">'[30]Journal entries(Coy)'!#REF!</definedName>
    <definedName name="Int_inc_08f9" localSheetId="2">'[30]Journal entries(Coy)'!#REF!</definedName>
    <definedName name="Int_inc_08f9" localSheetId="22">'[30]Journal entries(Coy)'!#REF!</definedName>
    <definedName name="Int_inc_08f9" localSheetId="17">'[30]Journal entries(Coy)'!#REF!</definedName>
    <definedName name="Int_inc_08f9" localSheetId="13">'[30]Journal entries(Coy)'!#REF!</definedName>
    <definedName name="Int_inc_08f9" localSheetId="15">'[30]Journal entries(Coy)'!#REF!</definedName>
    <definedName name="Int_inc_08f9" localSheetId="21">'[30]Journal entries(Coy)'!#REF!</definedName>
    <definedName name="Int_inc_08f9" localSheetId="11">'[30]Journal entries(Coy)'!#REF!</definedName>
    <definedName name="Int_inc_08f9">'[30]Journal entries(Coy)'!#REF!</definedName>
    <definedName name="Int_inc_09c11" localSheetId="26">'[30]Journal entries(Coy)'!#REF!</definedName>
    <definedName name="Int_inc_09c11" localSheetId="2">'[30]Journal entries(Coy)'!#REF!</definedName>
    <definedName name="Int_inc_09c11" localSheetId="22">'[30]Journal entries(Coy)'!#REF!</definedName>
    <definedName name="Int_inc_09c11" localSheetId="17">'[30]Journal entries(Coy)'!#REF!</definedName>
    <definedName name="Int_inc_09c11" localSheetId="13">'[30]Journal entries(Coy)'!#REF!</definedName>
    <definedName name="Int_inc_09c11" localSheetId="15">'[30]Journal entries(Coy)'!#REF!</definedName>
    <definedName name="Int_inc_09c11" localSheetId="21">'[30]Journal entries(Coy)'!#REF!</definedName>
    <definedName name="Int_inc_09c11" localSheetId="11">'[30]Journal entries(Coy)'!#REF!</definedName>
    <definedName name="Int_inc_09c11">'[30]Journal entries(Coy)'!#REF!</definedName>
    <definedName name="Int_inc_09c12" localSheetId="26">'[30]Journal entries(Coy)'!#REF!</definedName>
    <definedName name="Int_inc_09c12" localSheetId="2">'[30]Journal entries(Coy)'!#REF!</definedName>
    <definedName name="Int_inc_09c12" localSheetId="22">'[30]Journal entries(Coy)'!#REF!</definedName>
    <definedName name="Int_inc_09c12" localSheetId="17">'[30]Journal entries(Coy)'!#REF!</definedName>
    <definedName name="Int_inc_09c12" localSheetId="13">'[30]Journal entries(Coy)'!#REF!</definedName>
    <definedName name="Int_inc_09c12" localSheetId="15">'[30]Journal entries(Coy)'!#REF!</definedName>
    <definedName name="Int_inc_09c12" localSheetId="21">'[30]Journal entries(Coy)'!#REF!</definedName>
    <definedName name="Int_inc_09c12" localSheetId="11">'[30]Journal entries(Coy)'!#REF!</definedName>
    <definedName name="Int_inc_09c12">'[30]Journal entries(Coy)'!#REF!</definedName>
    <definedName name="Int_inc_09c3" localSheetId="26">'[30]Journal entries(Coy)'!#REF!</definedName>
    <definedName name="Int_inc_09c3" localSheetId="2">'[30]Journal entries(Coy)'!#REF!</definedName>
    <definedName name="Int_inc_09c3" localSheetId="22">'[30]Journal entries(Coy)'!#REF!</definedName>
    <definedName name="Int_inc_09c3" localSheetId="17">'[30]Journal entries(Coy)'!#REF!</definedName>
    <definedName name="Int_inc_09c3" localSheetId="13">'[30]Journal entries(Coy)'!#REF!</definedName>
    <definedName name="Int_inc_09c3" localSheetId="15">'[30]Journal entries(Coy)'!#REF!</definedName>
    <definedName name="Int_inc_09c3" localSheetId="21">'[30]Journal entries(Coy)'!#REF!</definedName>
    <definedName name="Int_inc_09c3" localSheetId="11">'[30]Journal entries(Coy)'!#REF!</definedName>
    <definedName name="Int_inc_09c3">'[30]Journal entries(Coy)'!#REF!</definedName>
    <definedName name="Int_inc_09c4" localSheetId="26">'[30]Journal entries(Coy)'!#REF!</definedName>
    <definedName name="Int_inc_09c4" localSheetId="2">'[30]Journal entries(Coy)'!#REF!</definedName>
    <definedName name="Int_inc_09c4" localSheetId="22">'[30]Journal entries(Coy)'!#REF!</definedName>
    <definedName name="Int_inc_09c4" localSheetId="17">'[30]Journal entries(Coy)'!#REF!</definedName>
    <definedName name="Int_inc_09c4" localSheetId="13">'[30]Journal entries(Coy)'!#REF!</definedName>
    <definedName name="Int_inc_09c4" localSheetId="15">'[30]Journal entries(Coy)'!#REF!</definedName>
    <definedName name="Int_inc_09c4" localSheetId="21">'[30]Journal entries(Coy)'!#REF!</definedName>
    <definedName name="Int_inc_09c4" localSheetId="11">'[30]Journal entries(Coy)'!#REF!</definedName>
    <definedName name="Int_inc_09c4">'[30]Journal entries(Coy)'!#REF!</definedName>
    <definedName name="Int_inc_09c7" localSheetId="26">'[30]Journal entries(Coy)'!#REF!</definedName>
    <definedName name="Int_inc_09c7" localSheetId="2">'[30]Journal entries(Coy)'!#REF!</definedName>
    <definedName name="Int_inc_09c7" localSheetId="22">'[30]Journal entries(Coy)'!#REF!</definedName>
    <definedName name="Int_inc_09c7" localSheetId="17">'[30]Journal entries(Coy)'!#REF!</definedName>
    <definedName name="Int_inc_09c7" localSheetId="13">'[30]Journal entries(Coy)'!#REF!</definedName>
    <definedName name="Int_inc_09c7" localSheetId="15">'[30]Journal entries(Coy)'!#REF!</definedName>
    <definedName name="Int_inc_09c7" localSheetId="21">'[30]Journal entries(Coy)'!#REF!</definedName>
    <definedName name="Int_inc_09c7" localSheetId="11">'[30]Journal entries(Coy)'!#REF!</definedName>
    <definedName name="Int_inc_09c7">'[30]Journal entries(Coy)'!#REF!</definedName>
    <definedName name="Int_inc_09c8" localSheetId="26">'[30]Journal entries(Coy)'!#REF!</definedName>
    <definedName name="Int_inc_09c8" localSheetId="2">'[30]Journal entries(Coy)'!#REF!</definedName>
    <definedName name="Int_inc_09c8" localSheetId="22">'[30]Journal entries(Coy)'!#REF!</definedName>
    <definedName name="Int_inc_09c8" localSheetId="17">'[30]Journal entries(Coy)'!#REF!</definedName>
    <definedName name="Int_inc_09c8" localSheetId="13">'[30]Journal entries(Coy)'!#REF!</definedName>
    <definedName name="Int_inc_09c8" localSheetId="15">'[30]Journal entries(Coy)'!#REF!</definedName>
    <definedName name="Int_inc_09c8" localSheetId="21">'[30]Journal entries(Coy)'!#REF!</definedName>
    <definedName name="Int_inc_09c8" localSheetId="11">'[30]Journal entries(Coy)'!#REF!</definedName>
    <definedName name="Int_inc_09c8">'[30]Journal entries(Coy)'!#REF!</definedName>
    <definedName name="Int_inc_09d12" localSheetId="26">'[30]Journal entries(Coy)'!#REF!</definedName>
    <definedName name="Int_inc_09d12" localSheetId="2">'[30]Journal entries(Coy)'!#REF!</definedName>
    <definedName name="Int_inc_09d12" localSheetId="22">'[30]Journal entries(Coy)'!#REF!</definedName>
    <definedName name="Int_inc_09d12" localSheetId="17">'[30]Journal entries(Coy)'!#REF!</definedName>
    <definedName name="Int_inc_09d12" localSheetId="13">'[30]Journal entries(Coy)'!#REF!</definedName>
    <definedName name="Int_inc_09d12" localSheetId="15">'[30]Journal entries(Coy)'!#REF!</definedName>
    <definedName name="Int_inc_09d12" localSheetId="21">'[30]Journal entries(Coy)'!#REF!</definedName>
    <definedName name="Int_inc_09d12" localSheetId="11">'[30]Journal entries(Coy)'!#REF!</definedName>
    <definedName name="Int_inc_09d12">'[30]Journal entries(Coy)'!#REF!</definedName>
    <definedName name="Int_inc_09d13" localSheetId="26">'[30]Journal entries(Coy)'!#REF!</definedName>
    <definedName name="Int_inc_09d13" localSheetId="2">'[30]Journal entries(Coy)'!#REF!</definedName>
    <definedName name="Int_inc_09d13" localSheetId="22">'[30]Journal entries(Coy)'!#REF!</definedName>
    <definedName name="Int_inc_09d13" localSheetId="17">'[30]Journal entries(Coy)'!#REF!</definedName>
    <definedName name="Int_inc_09d13" localSheetId="13">'[30]Journal entries(Coy)'!#REF!</definedName>
    <definedName name="Int_inc_09d13" localSheetId="15">'[30]Journal entries(Coy)'!#REF!</definedName>
    <definedName name="Int_inc_09d13" localSheetId="21">'[30]Journal entries(Coy)'!#REF!</definedName>
    <definedName name="Int_inc_09d13" localSheetId="11">'[30]Journal entries(Coy)'!#REF!</definedName>
    <definedName name="Int_inc_09d13">'[30]Journal entries(Coy)'!#REF!</definedName>
    <definedName name="Int_inc_09d16" localSheetId="26">'[30]Journal entries(Coy)'!#REF!</definedName>
    <definedName name="Int_inc_09d16" localSheetId="2">'[30]Journal entries(Coy)'!#REF!</definedName>
    <definedName name="Int_inc_09d16" localSheetId="22">'[30]Journal entries(Coy)'!#REF!</definedName>
    <definedName name="Int_inc_09d16" localSheetId="17">'[30]Journal entries(Coy)'!#REF!</definedName>
    <definedName name="Int_inc_09d16" localSheetId="13">'[30]Journal entries(Coy)'!#REF!</definedName>
    <definedName name="Int_inc_09d16" localSheetId="15">'[30]Journal entries(Coy)'!#REF!</definedName>
    <definedName name="Int_inc_09d16" localSheetId="21">'[30]Journal entries(Coy)'!#REF!</definedName>
    <definedName name="Int_inc_09d16" localSheetId="11">'[30]Journal entries(Coy)'!#REF!</definedName>
    <definedName name="Int_inc_09d16">'[30]Journal entries(Coy)'!#REF!</definedName>
    <definedName name="Int_inc_09d17" localSheetId="26">'[30]Journal entries(Coy)'!#REF!</definedName>
    <definedName name="Int_inc_09d17" localSheetId="2">'[30]Journal entries(Coy)'!#REF!</definedName>
    <definedName name="Int_inc_09d17" localSheetId="22">'[30]Journal entries(Coy)'!#REF!</definedName>
    <definedName name="Int_inc_09d17" localSheetId="17">'[30]Journal entries(Coy)'!#REF!</definedName>
    <definedName name="Int_inc_09d17" localSheetId="13">'[30]Journal entries(Coy)'!#REF!</definedName>
    <definedName name="Int_inc_09d17" localSheetId="15">'[30]Journal entries(Coy)'!#REF!</definedName>
    <definedName name="Int_inc_09d17" localSheetId="21">'[30]Journal entries(Coy)'!#REF!</definedName>
    <definedName name="Int_inc_09d17" localSheetId="11">'[30]Journal entries(Coy)'!#REF!</definedName>
    <definedName name="Int_inc_09d17">'[30]Journal entries(Coy)'!#REF!</definedName>
    <definedName name="Int_inc_09d20" localSheetId="26">'[30]Journal entries(Coy)'!#REF!</definedName>
    <definedName name="Int_inc_09d20" localSheetId="2">'[30]Journal entries(Coy)'!#REF!</definedName>
    <definedName name="Int_inc_09d20" localSheetId="22">'[30]Journal entries(Coy)'!#REF!</definedName>
    <definedName name="Int_inc_09d20" localSheetId="17">'[30]Journal entries(Coy)'!#REF!</definedName>
    <definedName name="Int_inc_09d20" localSheetId="13">'[30]Journal entries(Coy)'!#REF!</definedName>
    <definedName name="Int_inc_09d20" localSheetId="15">'[30]Journal entries(Coy)'!#REF!</definedName>
    <definedName name="Int_inc_09d20" localSheetId="21">'[30]Journal entries(Coy)'!#REF!</definedName>
    <definedName name="Int_inc_09d20" localSheetId="11">'[30]Journal entries(Coy)'!#REF!</definedName>
    <definedName name="Int_inc_09d20">'[30]Journal entries(Coy)'!#REF!</definedName>
    <definedName name="Int_inc_09d21" localSheetId="26">'[30]Journal entries(Coy)'!#REF!</definedName>
    <definedName name="Int_inc_09d21" localSheetId="2">'[30]Journal entries(Coy)'!#REF!</definedName>
    <definedName name="Int_inc_09d21" localSheetId="22">'[30]Journal entries(Coy)'!#REF!</definedName>
    <definedName name="Int_inc_09d21" localSheetId="17">'[30]Journal entries(Coy)'!#REF!</definedName>
    <definedName name="Int_inc_09d21" localSheetId="13">'[30]Journal entries(Coy)'!#REF!</definedName>
    <definedName name="Int_inc_09d21" localSheetId="15">'[30]Journal entries(Coy)'!#REF!</definedName>
    <definedName name="Int_inc_09d21" localSheetId="21">'[30]Journal entries(Coy)'!#REF!</definedName>
    <definedName name="Int_inc_09d21" localSheetId="11">'[30]Journal entries(Coy)'!#REF!</definedName>
    <definedName name="Int_inc_09d21">'[30]Journal entries(Coy)'!#REF!</definedName>
    <definedName name="Int_inc_09d4" localSheetId="26">'[30]Journal entries(Coy)'!#REF!</definedName>
    <definedName name="Int_inc_09d4" localSheetId="2">'[30]Journal entries(Coy)'!#REF!</definedName>
    <definedName name="Int_inc_09d4" localSheetId="22">'[30]Journal entries(Coy)'!#REF!</definedName>
    <definedName name="Int_inc_09d4" localSheetId="17">'[30]Journal entries(Coy)'!#REF!</definedName>
    <definedName name="Int_inc_09d4" localSheetId="13">'[30]Journal entries(Coy)'!#REF!</definedName>
    <definedName name="Int_inc_09d4" localSheetId="15">'[30]Journal entries(Coy)'!#REF!</definedName>
    <definedName name="Int_inc_09d4" localSheetId="21">'[30]Journal entries(Coy)'!#REF!</definedName>
    <definedName name="Int_inc_09d4" localSheetId="11">'[30]Journal entries(Coy)'!#REF!</definedName>
    <definedName name="Int_inc_09d4">'[30]Journal entries(Coy)'!#REF!</definedName>
    <definedName name="Int_inc_09d5" localSheetId="26">'[30]Journal entries(Coy)'!#REF!</definedName>
    <definedName name="Int_inc_09d5" localSheetId="2">'[30]Journal entries(Coy)'!#REF!</definedName>
    <definedName name="Int_inc_09d5" localSheetId="22">'[30]Journal entries(Coy)'!#REF!</definedName>
    <definedName name="Int_inc_09d5" localSheetId="17">'[30]Journal entries(Coy)'!#REF!</definedName>
    <definedName name="Int_inc_09d5" localSheetId="13">'[30]Journal entries(Coy)'!#REF!</definedName>
    <definedName name="Int_inc_09d5" localSheetId="15">'[30]Journal entries(Coy)'!#REF!</definedName>
    <definedName name="Int_inc_09d5" localSheetId="21">'[30]Journal entries(Coy)'!#REF!</definedName>
    <definedName name="Int_inc_09d5" localSheetId="11">'[30]Journal entries(Coy)'!#REF!</definedName>
    <definedName name="Int_inc_09d5">'[30]Journal entries(Coy)'!#REF!</definedName>
    <definedName name="Int_inc_09d8" localSheetId="26">'[30]Journal entries(Coy)'!#REF!</definedName>
    <definedName name="Int_inc_09d8" localSheetId="2">'[30]Journal entries(Coy)'!#REF!</definedName>
    <definedName name="Int_inc_09d8" localSheetId="22">'[30]Journal entries(Coy)'!#REF!</definedName>
    <definedName name="Int_inc_09d8" localSheetId="17">'[30]Journal entries(Coy)'!#REF!</definedName>
    <definedName name="Int_inc_09d8" localSheetId="13">'[30]Journal entries(Coy)'!#REF!</definedName>
    <definedName name="Int_inc_09d8" localSheetId="15">'[30]Journal entries(Coy)'!#REF!</definedName>
    <definedName name="Int_inc_09d8" localSheetId="21">'[30]Journal entries(Coy)'!#REF!</definedName>
    <definedName name="Int_inc_09d8" localSheetId="11">'[30]Journal entries(Coy)'!#REF!</definedName>
    <definedName name="Int_inc_09d8">'[30]Journal entries(Coy)'!#REF!</definedName>
    <definedName name="Int_inc_09d9" localSheetId="26">'[30]Journal entries(Coy)'!#REF!</definedName>
    <definedName name="Int_inc_09d9" localSheetId="2">'[30]Journal entries(Coy)'!#REF!</definedName>
    <definedName name="Int_inc_09d9" localSheetId="22">'[30]Journal entries(Coy)'!#REF!</definedName>
    <definedName name="Int_inc_09d9" localSheetId="17">'[30]Journal entries(Coy)'!#REF!</definedName>
    <definedName name="Int_inc_09d9" localSheetId="13">'[30]Journal entries(Coy)'!#REF!</definedName>
    <definedName name="Int_inc_09d9" localSheetId="15">'[30]Journal entries(Coy)'!#REF!</definedName>
    <definedName name="Int_inc_09d9" localSheetId="21">'[30]Journal entries(Coy)'!#REF!</definedName>
    <definedName name="Int_inc_09d9" localSheetId="11">'[30]Journal entries(Coy)'!#REF!</definedName>
    <definedName name="Int_inc_09d9">'[30]Journal entries(Coy)'!#REF!</definedName>
    <definedName name="Int_inc_09e13" localSheetId="26">'[30]Journal entries(Coy)'!#REF!</definedName>
    <definedName name="Int_inc_09e13" localSheetId="2">'[30]Journal entries(Coy)'!#REF!</definedName>
    <definedName name="Int_inc_09e13" localSheetId="22">'[30]Journal entries(Coy)'!#REF!</definedName>
    <definedName name="Int_inc_09e13" localSheetId="17">'[30]Journal entries(Coy)'!#REF!</definedName>
    <definedName name="Int_inc_09e13" localSheetId="13">'[30]Journal entries(Coy)'!#REF!</definedName>
    <definedName name="Int_inc_09e13" localSheetId="15">'[30]Journal entries(Coy)'!#REF!</definedName>
    <definedName name="Int_inc_09e13" localSheetId="21">'[30]Journal entries(Coy)'!#REF!</definedName>
    <definedName name="Int_inc_09e13" localSheetId="11">'[30]Journal entries(Coy)'!#REF!</definedName>
    <definedName name="Int_inc_09e13">'[30]Journal entries(Coy)'!#REF!</definedName>
    <definedName name="Int_inc_09e14" localSheetId="26">'[30]Journal entries(Coy)'!#REF!</definedName>
    <definedName name="Int_inc_09e14" localSheetId="2">'[30]Journal entries(Coy)'!#REF!</definedName>
    <definedName name="Int_inc_09e14" localSheetId="22">'[30]Journal entries(Coy)'!#REF!</definedName>
    <definedName name="Int_inc_09e14" localSheetId="17">'[30]Journal entries(Coy)'!#REF!</definedName>
    <definedName name="Int_inc_09e14" localSheetId="13">'[30]Journal entries(Coy)'!#REF!</definedName>
    <definedName name="Int_inc_09e14" localSheetId="15">'[30]Journal entries(Coy)'!#REF!</definedName>
    <definedName name="Int_inc_09e14" localSheetId="21">'[30]Journal entries(Coy)'!#REF!</definedName>
    <definedName name="Int_inc_09e14" localSheetId="11">'[30]Journal entries(Coy)'!#REF!</definedName>
    <definedName name="Int_inc_09e14">'[30]Journal entries(Coy)'!#REF!</definedName>
    <definedName name="Int_inc_09e17" localSheetId="26">'[30]Journal entries(Coy)'!#REF!</definedName>
    <definedName name="Int_inc_09e17" localSheetId="2">'[30]Journal entries(Coy)'!#REF!</definedName>
    <definedName name="Int_inc_09e17" localSheetId="22">'[30]Journal entries(Coy)'!#REF!</definedName>
    <definedName name="Int_inc_09e17" localSheetId="17">'[30]Journal entries(Coy)'!#REF!</definedName>
    <definedName name="Int_inc_09e17" localSheetId="13">'[30]Journal entries(Coy)'!#REF!</definedName>
    <definedName name="Int_inc_09e17" localSheetId="15">'[30]Journal entries(Coy)'!#REF!</definedName>
    <definedName name="Int_inc_09e17" localSheetId="21">'[30]Journal entries(Coy)'!#REF!</definedName>
    <definedName name="Int_inc_09e17" localSheetId="11">'[30]Journal entries(Coy)'!#REF!</definedName>
    <definedName name="Int_inc_09e17">'[30]Journal entries(Coy)'!#REF!</definedName>
    <definedName name="Int_inc_09e18" localSheetId="26">'[30]Journal entries(Coy)'!#REF!</definedName>
    <definedName name="Int_inc_09e18" localSheetId="2">'[30]Journal entries(Coy)'!#REF!</definedName>
    <definedName name="Int_inc_09e18" localSheetId="22">'[30]Journal entries(Coy)'!#REF!</definedName>
    <definedName name="Int_inc_09e18" localSheetId="17">'[30]Journal entries(Coy)'!#REF!</definedName>
    <definedName name="Int_inc_09e18" localSheetId="13">'[30]Journal entries(Coy)'!#REF!</definedName>
    <definedName name="Int_inc_09e18" localSheetId="15">'[30]Journal entries(Coy)'!#REF!</definedName>
    <definedName name="Int_inc_09e18" localSheetId="21">'[30]Journal entries(Coy)'!#REF!</definedName>
    <definedName name="Int_inc_09e18" localSheetId="11">'[30]Journal entries(Coy)'!#REF!</definedName>
    <definedName name="Int_inc_09e18">'[30]Journal entries(Coy)'!#REF!</definedName>
    <definedName name="Int_inc_09e4" localSheetId="26">'[30]Journal entries(Coy)'!#REF!</definedName>
    <definedName name="Int_inc_09e4" localSheetId="2">'[30]Journal entries(Coy)'!#REF!</definedName>
    <definedName name="Int_inc_09e4" localSheetId="22">'[30]Journal entries(Coy)'!#REF!</definedName>
    <definedName name="Int_inc_09e4" localSheetId="17">'[30]Journal entries(Coy)'!#REF!</definedName>
    <definedName name="Int_inc_09e4" localSheetId="13">'[30]Journal entries(Coy)'!#REF!</definedName>
    <definedName name="Int_inc_09e4" localSheetId="15">'[30]Journal entries(Coy)'!#REF!</definedName>
    <definedName name="Int_inc_09e4" localSheetId="21">'[30]Journal entries(Coy)'!#REF!</definedName>
    <definedName name="Int_inc_09e4" localSheetId="11">'[30]Journal entries(Coy)'!#REF!</definedName>
    <definedName name="Int_inc_09e4">'[30]Journal entries(Coy)'!#REF!</definedName>
    <definedName name="Int_inc_09e8" localSheetId="26">'[30]Journal entries(Coy)'!#REF!</definedName>
    <definedName name="Int_inc_09e8" localSheetId="2">'[30]Journal entries(Coy)'!#REF!</definedName>
    <definedName name="Int_inc_09e8" localSheetId="22">'[30]Journal entries(Coy)'!#REF!</definedName>
    <definedName name="Int_inc_09e8" localSheetId="17">'[30]Journal entries(Coy)'!#REF!</definedName>
    <definedName name="Int_inc_09e8" localSheetId="13">'[30]Journal entries(Coy)'!#REF!</definedName>
    <definedName name="Int_inc_09e8" localSheetId="15">'[30]Journal entries(Coy)'!#REF!</definedName>
    <definedName name="Int_inc_09e8" localSheetId="21">'[30]Journal entries(Coy)'!#REF!</definedName>
    <definedName name="Int_inc_09e8" localSheetId="11">'[30]Journal entries(Coy)'!#REF!</definedName>
    <definedName name="Int_inc_09e8">'[30]Journal entries(Coy)'!#REF!</definedName>
    <definedName name="Int_inc_09e9" localSheetId="26">'[30]Journal entries(Coy)'!#REF!</definedName>
    <definedName name="Int_inc_09e9" localSheetId="2">'[30]Journal entries(Coy)'!#REF!</definedName>
    <definedName name="Int_inc_09e9" localSheetId="22">'[30]Journal entries(Coy)'!#REF!</definedName>
    <definedName name="Int_inc_09e9" localSheetId="17">'[30]Journal entries(Coy)'!#REF!</definedName>
    <definedName name="Int_inc_09e9" localSheetId="13">'[30]Journal entries(Coy)'!#REF!</definedName>
    <definedName name="Int_inc_09e9" localSheetId="15">'[30]Journal entries(Coy)'!#REF!</definedName>
    <definedName name="Int_inc_09e9" localSheetId="21">'[30]Journal entries(Coy)'!#REF!</definedName>
    <definedName name="Int_inc_09e9" localSheetId="11">'[30]Journal entries(Coy)'!#REF!</definedName>
    <definedName name="Int_inc_09e9">'[30]Journal entries(Coy)'!#REF!</definedName>
    <definedName name="Int_inc_09f4" localSheetId="26">'[30]Journal entries(Coy)'!#REF!</definedName>
    <definedName name="Int_inc_09f4" localSheetId="2">'[30]Journal entries(Coy)'!#REF!</definedName>
    <definedName name="Int_inc_09f4" localSheetId="22">'[30]Journal entries(Coy)'!#REF!</definedName>
    <definedName name="Int_inc_09f4" localSheetId="17">'[30]Journal entries(Coy)'!#REF!</definedName>
    <definedName name="Int_inc_09f4" localSheetId="13">'[30]Journal entries(Coy)'!#REF!</definedName>
    <definedName name="Int_inc_09f4" localSheetId="15">'[30]Journal entries(Coy)'!#REF!</definedName>
    <definedName name="Int_inc_09f4" localSheetId="21">'[30]Journal entries(Coy)'!#REF!</definedName>
    <definedName name="Int_inc_09f4" localSheetId="11">'[30]Journal entries(Coy)'!#REF!</definedName>
    <definedName name="Int_inc_09f4">'[30]Journal entries(Coy)'!#REF!</definedName>
    <definedName name="Int_inc_09f5" localSheetId="26">'[30]Journal entries(Coy)'!#REF!</definedName>
    <definedName name="Int_inc_09f5" localSheetId="2">'[30]Journal entries(Coy)'!#REF!</definedName>
    <definedName name="Int_inc_09f5" localSheetId="22">'[30]Journal entries(Coy)'!#REF!</definedName>
    <definedName name="Int_inc_09f5" localSheetId="17">'[30]Journal entries(Coy)'!#REF!</definedName>
    <definedName name="Int_inc_09f5" localSheetId="13">'[30]Journal entries(Coy)'!#REF!</definedName>
    <definedName name="Int_inc_09f5" localSheetId="15">'[30]Journal entries(Coy)'!#REF!</definedName>
    <definedName name="Int_inc_09f5" localSheetId="21">'[30]Journal entries(Coy)'!#REF!</definedName>
    <definedName name="Int_inc_09f5" localSheetId="11">'[30]Journal entries(Coy)'!#REF!</definedName>
    <definedName name="Int_inc_09f5">'[30]Journal entries(Coy)'!#REF!</definedName>
    <definedName name="Int_inc_09f8" localSheetId="26">'[30]Journal entries(Coy)'!#REF!</definedName>
    <definedName name="Int_inc_09f8" localSheetId="2">'[30]Journal entries(Coy)'!#REF!</definedName>
    <definedName name="Int_inc_09f8" localSheetId="22">'[30]Journal entries(Coy)'!#REF!</definedName>
    <definedName name="Int_inc_09f8" localSheetId="17">'[30]Journal entries(Coy)'!#REF!</definedName>
    <definedName name="Int_inc_09f8" localSheetId="13">'[30]Journal entries(Coy)'!#REF!</definedName>
    <definedName name="Int_inc_09f8" localSheetId="15">'[30]Journal entries(Coy)'!#REF!</definedName>
    <definedName name="Int_inc_09f8" localSheetId="21">'[30]Journal entries(Coy)'!#REF!</definedName>
    <definedName name="Int_inc_09f8" localSheetId="11">'[30]Journal entries(Coy)'!#REF!</definedName>
    <definedName name="Int_inc_09f8">'[30]Journal entries(Coy)'!#REF!</definedName>
    <definedName name="Int_inc_09f9" localSheetId="26">'[30]Journal entries(Coy)'!#REF!</definedName>
    <definedName name="Int_inc_09f9" localSheetId="2">'[30]Journal entries(Coy)'!#REF!</definedName>
    <definedName name="Int_inc_09f9" localSheetId="22">'[30]Journal entries(Coy)'!#REF!</definedName>
    <definedName name="Int_inc_09f9" localSheetId="17">'[30]Journal entries(Coy)'!#REF!</definedName>
    <definedName name="Int_inc_09f9" localSheetId="13">'[30]Journal entries(Coy)'!#REF!</definedName>
    <definedName name="Int_inc_09f9" localSheetId="15">'[30]Journal entries(Coy)'!#REF!</definedName>
    <definedName name="Int_inc_09f9" localSheetId="21">'[30]Journal entries(Coy)'!#REF!</definedName>
    <definedName name="Int_inc_09f9" localSheetId="11">'[30]Journal entries(Coy)'!#REF!</definedName>
    <definedName name="Int_inc_09f9">'[30]Journal entries(Coy)'!#REF!</definedName>
    <definedName name="Int_inc_o7c3" localSheetId="26">'[30]Journal entries(Coy)'!#REF!</definedName>
    <definedName name="Int_inc_o7c3" localSheetId="2">'[30]Journal entries(Coy)'!#REF!</definedName>
    <definedName name="Int_inc_o7c3" localSheetId="22">'[30]Journal entries(Coy)'!#REF!</definedName>
    <definedName name="Int_inc_o7c3" localSheetId="17">'[30]Journal entries(Coy)'!#REF!</definedName>
    <definedName name="Int_inc_o7c3" localSheetId="13">'[30]Journal entries(Coy)'!#REF!</definedName>
    <definedName name="Int_inc_o7c3" localSheetId="15">'[30]Journal entries(Coy)'!#REF!</definedName>
    <definedName name="Int_inc_o7c3" localSheetId="21">'[30]Journal entries(Coy)'!#REF!</definedName>
    <definedName name="Int_inc_o7c3" localSheetId="11">'[30]Journal entries(Coy)'!#REF!</definedName>
    <definedName name="Int_inc_o7c3">'[30]Journal entries(Coy)'!#REF!</definedName>
    <definedName name="Int_inc_o9e5" localSheetId="26">'[30]Journal entries(Coy)'!#REF!</definedName>
    <definedName name="Int_inc_o9e5" localSheetId="2">'[30]Journal entries(Coy)'!#REF!</definedName>
    <definedName name="Int_inc_o9e5" localSheetId="22">'[30]Journal entries(Coy)'!#REF!</definedName>
    <definedName name="Int_inc_o9e5" localSheetId="17">'[30]Journal entries(Coy)'!#REF!</definedName>
    <definedName name="Int_inc_o9e5" localSheetId="13">'[30]Journal entries(Coy)'!#REF!</definedName>
    <definedName name="Int_inc_o9e5" localSheetId="15">'[30]Journal entries(Coy)'!#REF!</definedName>
    <definedName name="Int_inc_o9e5" localSheetId="21">'[30]Journal entries(Coy)'!#REF!</definedName>
    <definedName name="Int_inc_o9e5" localSheetId="11">'[30]Journal entries(Coy)'!#REF!</definedName>
    <definedName name="Int_inc_o9e5">'[30]Journal entries(Coy)'!#REF!</definedName>
    <definedName name="INVTAXSEPT_SEPT1997">[34]PPT98!$AG$13:$AK$61</definedName>
    <definedName name="IPATH">""</definedName>
    <definedName name="IR" localSheetId="26">#REF!</definedName>
    <definedName name="IR" localSheetId="2">#REF!</definedName>
    <definedName name="IR" localSheetId="17">#REF!</definedName>
    <definedName name="IR" localSheetId="13">#REF!</definedName>
    <definedName name="IR" localSheetId="14">#REF!</definedName>
    <definedName name="IR" localSheetId="11">#REF!</definedName>
    <definedName name="IR">#REF!</definedName>
    <definedName name="Item" localSheetId="26">#REF!</definedName>
    <definedName name="Item" localSheetId="2">#REF!</definedName>
    <definedName name="Item" localSheetId="17">#REF!</definedName>
    <definedName name="Item" localSheetId="13">#REF!</definedName>
    <definedName name="Item" localSheetId="11">#REF!</definedName>
    <definedName name="Item">#REF!</definedName>
    <definedName name="jan" localSheetId="26">#REF!</definedName>
    <definedName name="jan" localSheetId="2">#REF!</definedName>
    <definedName name="jan" localSheetId="17">#REF!</definedName>
    <definedName name="jan" localSheetId="13">#REF!</definedName>
    <definedName name="jan">#REF!</definedName>
    <definedName name="JAN_97" localSheetId="26">#REF!</definedName>
    <definedName name="JAN_97" localSheetId="2">#REF!</definedName>
    <definedName name="JAN_97" localSheetId="17">#REF!</definedName>
    <definedName name="JAN_97" localSheetId="13">#REF!</definedName>
    <definedName name="JAN_97">#REF!</definedName>
    <definedName name="januar" localSheetId="26">[71]summary!$A$7:$S$106</definedName>
    <definedName name="januar">[72]summary!$A$7:$S$106</definedName>
    <definedName name="January" localSheetId="26">#REF!</definedName>
    <definedName name="January" localSheetId="2">#REF!</definedName>
    <definedName name="January" localSheetId="1">#REF!</definedName>
    <definedName name="January" localSheetId="4">#REF!</definedName>
    <definedName name="January" localSheetId="5">#REF!</definedName>
    <definedName name="January" localSheetId="17">#REF!</definedName>
    <definedName name="January" localSheetId="13">#REF!</definedName>
    <definedName name="January" localSheetId="14">#REF!</definedName>
    <definedName name="January" localSheetId="11">#REF!</definedName>
    <definedName name="January">#REF!</definedName>
    <definedName name="January1" localSheetId="26">#REF!</definedName>
    <definedName name="January1" localSheetId="2">#REF!</definedName>
    <definedName name="January1" localSheetId="17">#REF!</definedName>
    <definedName name="January1" localSheetId="13">#REF!</definedName>
    <definedName name="January1" localSheetId="11">#REF!</definedName>
    <definedName name="January1">#REF!</definedName>
    <definedName name="JBNAM">"EDIPRC"</definedName>
    <definedName name="JBNMB">"573895"</definedName>
    <definedName name="JDE_Download">[86]JDE_Download!$A$1:$I$65536</definedName>
    <definedName name="Johnson_Adesola" localSheetId="26">[35]Menu!#REF!</definedName>
    <definedName name="Johnson_Adesola" localSheetId="2">[36]Menu!#REF!</definedName>
    <definedName name="Johnson_Adesola" localSheetId="1">[36]Menu!#REF!</definedName>
    <definedName name="Johnson_Adesola" localSheetId="4">[36]Menu!#REF!</definedName>
    <definedName name="Johnson_Adesola" localSheetId="5">[36]Menu!#REF!</definedName>
    <definedName name="Johnson_Adesola" localSheetId="17">[36]Menu!#REF!</definedName>
    <definedName name="Johnson_Adesola" localSheetId="13">[36]Menu!#REF!</definedName>
    <definedName name="Johnson_Adesola" localSheetId="14">[36]Menu!#REF!</definedName>
    <definedName name="Johnson_Adesola" localSheetId="11">[36]Menu!#REF!</definedName>
    <definedName name="Johnson_Adesola">[36]Menu!#REF!</definedName>
    <definedName name="JonesC_LP_C4" localSheetId="26">[39]GHV!#REF!</definedName>
    <definedName name="JonesC_LP_C4" localSheetId="2">[39]GHV!#REF!</definedName>
    <definedName name="JonesC_LP_C4" localSheetId="17">[39]GHV!#REF!</definedName>
    <definedName name="JonesC_LP_C4" localSheetId="13">[39]GHV!#REF!</definedName>
    <definedName name="JonesC_LP_C4" localSheetId="14">[39]GHV!#REF!</definedName>
    <definedName name="JonesC_LP_C4" localSheetId="11">[39]GHV!#REF!</definedName>
    <definedName name="JonesC_LP_C4">[39]GHV!#REF!</definedName>
    <definedName name="jul" localSheetId="26">#REF!</definedName>
    <definedName name="jul" localSheetId="2">#REF!</definedName>
    <definedName name="jul" localSheetId="1">#REF!</definedName>
    <definedName name="jul" localSheetId="4">#REF!</definedName>
    <definedName name="jul" localSheetId="5">#REF!</definedName>
    <definedName name="jul" localSheetId="17">#REF!</definedName>
    <definedName name="jul" localSheetId="13">#REF!</definedName>
    <definedName name="jul" localSheetId="14">#REF!</definedName>
    <definedName name="jul" localSheetId="11">#REF!</definedName>
    <definedName name="jul">#REF!</definedName>
    <definedName name="Julie_Udoh" localSheetId="26">[35]Menu!#REF!</definedName>
    <definedName name="Julie_Udoh" localSheetId="2">[36]Menu!#REF!</definedName>
    <definedName name="Julie_Udoh" localSheetId="1">[36]Menu!#REF!</definedName>
    <definedName name="Julie_Udoh" localSheetId="4">[36]Menu!#REF!</definedName>
    <definedName name="Julie_Udoh" localSheetId="5">[36]Menu!#REF!</definedName>
    <definedName name="Julie_Udoh" localSheetId="17">[36]Menu!#REF!</definedName>
    <definedName name="Julie_Udoh" localSheetId="13">[36]Menu!#REF!</definedName>
    <definedName name="Julie_Udoh" localSheetId="14">[36]Menu!#REF!</definedName>
    <definedName name="Julie_Udoh" localSheetId="11">[36]Menu!#REF!</definedName>
    <definedName name="Julie_Udoh">[36]Menu!#REF!</definedName>
    <definedName name="July" localSheetId="26">#REF!</definedName>
    <definedName name="July" localSheetId="2">#REF!</definedName>
    <definedName name="July" localSheetId="1">#REF!</definedName>
    <definedName name="July" localSheetId="4">#REF!</definedName>
    <definedName name="July" localSheetId="5">#REF!</definedName>
    <definedName name="July" localSheetId="17">#REF!</definedName>
    <definedName name="July" localSheetId="13">#REF!</definedName>
    <definedName name="July" localSheetId="14">#REF!</definedName>
    <definedName name="July" localSheetId="11">#REF!</definedName>
    <definedName name="July">#REF!</definedName>
    <definedName name="JULY_97" localSheetId="26">#REF!</definedName>
    <definedName name="JULY_97" localSheetId="2">#REF!</definedName>
    <definedName name="JULY_97" localSheetId="17">#REF!</definedName>
    <definedName name="JULY_97" localSheetId="13">#REF!</definedName>
    <definedName name="JULY_97" localSheetId="11">#REF!</definedName>
    <definedName name="JULY_97">#REF!</definedName>
    <definedName name="July1" localSheetId="26">#REF!</definedName>
    <definedName name="July1" localSheetId="2">#REF!</definedName>
    <definedName name="July1" localSheetId="17">#REF!</definedName>
    <definedName name="July1" localSheetId="13">#REF!</definedName>
    <definedName name="July1" localSheetId="11">#REF!</definedName>
    <definedName name="July1">#REF!</definedName>
    <definedName name="Julymaster" localSheetId="26">#REF!</definedName>
    <definedName name="Julymaster" localSheetId="2">#REF!</definedName>
    <definedName name="Julymaster" localSheetId="17">#REF!</definedName>
    <definedName name="Julymaster" localSheetId="13">#REF!</definedName>
    <definedName name="Julymaster">#REF!</definedName>
    <definedName name="jun" localSheetId="26">#REF!</definedName>
    <definedName name="jun" localSheetId="2">#REF!</definedName>
    <definedName name="jun" localSheetId="17">#REF!</definedName>
    <definedName name="jun" localSheetId="13">#REF!</definedName>
    <definedName name="jun">#REF!</definedName>
    <definedName name="JunBasic" localSheetId="26">#REF!</definedName>
    <definedName name="JunBasic" localSheetId="2">#REF!</definedName>
    <definedName name="JunBasic" localSheetId="17">#REF!</definedName>
    <definedName name="JunBasic" localSheetId="13">#REF!</definedName>
    <definedName name="JunBasic">#REF!</definedName>
    <definedName name="June" localSheetId="26">#REF!</definedName>
    <definedName name="June" localSheetId="2">#REF!</definedName>
    <definedName name="June" localSheetId="17">#REF!</definedName>
    <definedName name="June" localSheetId="13">#REF!</definedName>
    <definedName name="June">#REF!</definedName>
    <definedName name="JUNE_97" localSheetId="26">#REF!</definedName>
    <definedName name="JUNE_97" localSheetId="2">#REF!</definedName>
    <definedName name="JUNE_97" localSheetId="17">#REF!</definedName>
    <definedName name="JUNE_97" localSheetId="13">#REF!</definedName>
    <definedName name="JUNE_97">#REF!</definedName>
    <definedName name="June1" localSheetId="26">#REF!</definedName>
    <definedName name="June1" localSheetId="2">#REF!</definedName>
    <definedName name="June1" localSheetId="17">#REF!</definedName>
    <definedName name="June1" localSheetId="13">#REF!</definedName>
    <definedName name="June1">#REF!</definedName>
    <definedName name="JUNE2000" localSheetId="26">#REF!</definedName>
    <definedName name="JUNE2000" localSheetId="2">#REF!</definedName>
    <definedName name="JUNE2000" localSheetId="17">#REF!</definedName>
    <definedName name="JUNE2000" localSheetId="13">#REF!</definedName>
    <definedName name="JUNE2000">#REF!</definedName>
    <definedName name="June20002" localSheetId="26">#REF!</definedName>
    <definedName name="June20002" localSheetId="2">#REF!</definedName>
    <definedName name="June20002" localSheetId="17">#REF!</definedName>
    <definedName name="June20002" localSheetId="13">#REF!</definedName>
    <definedName name="June20002">#REF!</definedName>
    <definedName name="Junemaster" localSheetId="26">#REF!</definedName>
    <definedName name="Junemaster" localSheetId="2">#REF!</definedName>
    <definedName name="Junemaster" localSheetId="17">#REF!</definedName>
    <definedName name="Junemaster" localSheetId="13">#REF!</definedName>
    <definedName name="Junemaster">#REF!</definedName>
    <definedName name="JuniorBasic" localSheetId="26">#REF!</definedName>
    <definedName name="JuniorBasic" localSheetId="2">#REF!</definedName>
    <definedName name="JuniorBasic" localSheetId="17">#REF!</definedName>
    <definedName name="JuniorBasic" localSheetId="13">#REF!</definedName>
    <definedName name="JuniorBasic">#REF!</definedName>
    <definedName name="JuniorBasic2" localSheetId="26">#REF!</definedName>
    <definedName name="JuniorBasic2" localSheetId="2">#REF!</definedName>
    <definedName name="JuniorBasic2" localSheetId="17">#REF!</definedName>
    <definedName name="JuniorBasic2" localSheetId="13">#REF!</definedName>
    <definedName name="JuniorBasic2">#REF!</definedName>
    <definedName name="JunMaster" localSheetId="26">#REF!</definedName>
    <definedName name="JunMaster" localSheetId="2">#REF!</definedName>
    <definedName name="JunMaster" localSheetId="17">#REF!</definedName>
    <definedName name="JunMaster" localSheetId="13">#REF!</definedName>
    <definedName name="JunMaster">#REF!</definedName>
    <definedName name="K_G">[54]forinput!$D$322:$AD$322</definedName>
    <definedName name="K_HP_C4" localSheetId="26">[39]GHV!#REF!</definedName>
    <definedName name="K_HP_C4" localSheetId="2">[39]GHV!#REF!</definedName>
    <definedName name="K_HP_C4" localSheetId="1">[39]GHV!#REF!</definedName>
    <definedName name="K_HP_C4" localSheetId="4">[39]GHV!#REF!</definedName>
    <definedName name="K_HP_C4" localSheetId="5">[39]GHV!#REF!</definedName>
    <definedName name="K_HP_C4" localSheetId="17">[39]GHV!#REF!</definedName>
    <definedName name="K_HP_C4" localSheetId="13">[39]GHV!#REF!</definedName>
    <definedName name="K_HP_C4" localSheetId="14">[39]GHV!#REF!</definedName>
    <definedName name="K_HP_C4" localSheetId="11">[39]GHV!#REF!</definedName>
    <definedName name="K_HP_C4">[39]GHV!#REF!</definedName>
    <definedName name="K_LP_C3" localSheetId="26">[39]GHV!#REF!</definedName>
    <definedName name="K_LP_C3" localSheetId="2">[39]GHV!#REF!</definedName>
    <definedName name="K_LP_C3" localSheetId="17">[39]GHV!#REF!</definedName>
    <definedName name="K_LP_C3" localSheetId="13">[39]GHV!#REF!</definedName>
    <definedName name="K_LP_C3" localSheetId="14">[39]GHV!#REF!</definedName>
    <definedName name="K_LP_C3" localSheetId="11">[39]GHV!#REF!</definedName>
    <definedName name="K_LP_C3">[39]GHV!#REF!</definedName>
    <definedName name="K_LP_C4" localSheetId="26">[39]GHV!#REF!</definedName>
    <definedName name="K_LP_C4" localSheetId="2">[39]GHV!#REF!</definedName>
    <definedName name="K_LP_C4" localSheetId="17">[39]GHV!#REF!</definedName>
    <definedName name="K_LP_C4" localSheetId="13">[39]GHV!#REF!</definedName>
    <definedName name="K_LP_C4" localSheetId="11">[39]GHV!#REF!</definedName>
    <definedName name="K_LP_C4">[39]GHV!#REF!</definedName>
    <definedName name="Kalekule_G">[54]forinput!$D$103:$AD$103</definedName>
    <definedName name="Kalekule_HP_C4" localSheetId="26">[39]GHV!#REF!</definedName>
    <definedName name="Kalekule_HP_C4" localSheetId="2">[39]GHV!#REF!</definedName>
    <definedName name="Kalekule_HP_C4" localSheetId="1">[39]GHV!#REF!</definedName>
    <definedName name="Kalekule_HP_C4" localSheetId="4">[39]GHV!#REF!</definedName>
    <definedName name="Kalekule_HP_C4" localSheetId="5">[39]GHV!#REF!</definedName>
    <definedName name="Kalekule_HP_C4" localSheetId="17">[39]GHV!#REF!</definedName>
    <definedName name="Kalekule_HP_C4" localSheetId="13">[39]GHV!#REF!</definedName>
    <definedName name="Kalekule_HP_C4" localSheetId="14">[39]GHV!#REF!</definedName>
    <definedName name="Kalekule_HP_C4" localSheetId="11">[39]GHV!#REF!</definedName>
    <definedName name="Kalekule_HP_C4">[39]GHV!#REF!</definedName>
    <definedName name="Kalekule_LP_C3" localSheetId="26">[39]GHV!#REF!</definedName>
    <definedName name="Kalekule_LP_C3" localSheetId="2">[39]GHV!#REF!</definedName>
    <definedName name="Kalekule_LP_C3" localSheetId="17">[39]GHV!#REF!</definedName>
    <definedName name="Kalekule_LP_C3" localSheetId="13">[39]GHV!#REF!</definedName>
    <definedName name="Kalekule_LP_C3" localSheetId="14">[39]GHV!#REF!</definedName>
    <definedName name="Kalekule_LP_C3" localSheetId="11">[39]GHV!#REF!</definedName>
    <definedName name="Kalekule_LP_C3">[39]GHV!#REF!</definedName>
    <definedName name="Kalekule_LP_C4" localSheetId="26">[39]GHV!#REF!</definedName>
    <definedName name="Kalekule_LP_C4" localSheetId="2">[39]GHV!#REF!</definedName>
    <definedName name="Kalekule_LP_C4" localSheetId="17">[39]GHV!#REF!</definedName>
    <definedName name="Kalekule_LP_C4" localSheetId="13">[39]GHV!#REF!</definedName>
    <definedName name="Kalekule_LP_C4" localSheetId="11">[39]GHV!#REF!</definedName>
    <definedName name="Kalekule_LP_C4">[39]GHV!#REF!</definedName>
    <definedName name="kote" localSheetId="26">#REF!</definedName>
    <definedName name="kote" localSheetId="2">#REF!</definedName>
    <definedName name="kote" localSheetId="1">#REF!</definedName>
    <definedName name="kote" localSheetId="4">#REF!</definedName>
    <definedName name="kote" localSheetId="5">#REF!</definedName>
    <definedName name="kote" localSheetId="17">#REF!</definedName>
    <definedName name="kote" localSheetId="13">#REF!</definedName>
    <definedName name="kote" localSheetId="14">#REF!</definedName>
    <definedName name="kote" localSheetId="11">#REF!</definedName>
    <definedName name="kote">#REF!</definedName>
    <definedName name="KR" localSheetId="26">#REF!</definedName>
    <definedName name="KR" localSheetId="2">#REF!</definedName>
    <definedName name="KR" localSheetId="17">#REF!</definedName>
    <definedName name="KR" localSheetId="13">#REF!</definedName>
    <definedName name="KR" localSheetId="11">#REF!</definedName>
    <definedName name="KR">#REF!</definedName>
    <definedName name="L_AJE_Tot">[87]Links!$G$1:$G$65536</definedName>
    <definedName name="L_CY_Beg">[87]Links!$F$1:$F$65536</definedName>
    <definedName name="L_CY_End">[87]Links!$J$1:$J$65536</definedName>
    <definedName name="L_PY_End">[87]Links!$K$1:$K$65536</definedName>
    <definedName name="LA" localSheetId="26">#REF!</definedName>
    <definedName name="LA" localSheetId="2">#REF!</definedName>
    <definedName name="LA" localSheetId="17">#REF!</definedName>
    <definedName name="LA" localSheetId="13">#REF!</definedName>
    <definedName name="LA" localSheetId="14">#REF!</definedName>
    <definedName name="LA" localSheetId="15">#REF!</definedName>
    <definedName name="LA" localSheetId="11">#REF!</definedName>
    <definedName name="LA">#REF!</definedName>
    <definedName name="Lagos_07e15" localSheetId="26">'[30]Journal entries(Coy)'!#REF!</definedName>
    <definedName name="Lagos_07e15" localSheetId="2">'[30]Journal entries(Coy)'!#REF!</definedName>
    <definedName name="Lagos_07e15" localSheetId="17">'[30]Journal entries(Coy)'!#REF!</definedName>
    <definedName name="Lagos_07e15" localSheetId="13">'[30]Journal entries(Coy)'!#REF!</definedName>
    <definedName name="Lagos_07e15" localSheetId="14">'[30]Journal entries(Coy)'!#REF!</definedName>
    <definedName name="Lagos_07e15" localSheetId="15">'[30]Journal entries(Coy)'!#REF!</definedName>
    <definedName name="Lagos_07e15" localSheetId="11">'[30]Journal entries(Coy)'!#REF!</definedName>
    <definedName name="Lagos_07e15">'[30]Journal entries(Coy)'!#REF!</definedName>
    <definedName name="Lagos_07e15a" localSheetId="26">'[30]Journal entries(Coy)'!#REF!</definedName>
    <definedName name="Lagos_07e15a" localSheetId="2">'[30]Journal entries(Coy)'!#REF!</definedName>
    <definedName name="Lagos_07e15a" localSheetId="17">'[30]Journal entries(Coy)'!#REF!</definedName>
    <definedName name="Lagos_07e15a" localSheetId="13">'[30]Journal entries(Coy)'!#REF!</definedName>
    <definedName name="Lagos_07e15a" localSheetId="15">'[30]Journal entries(Coy)'!#REF!</definedName>
    <definedName name="Lagos_07e15a" localSheetId="11">'[30]Journal entries(Coy)'!#REF!</definedName>
    <definedName name="Lagos_07e15a">'[30]Journal entries(Coy)'!#REF!</definedName>
    <definedName name="Lagos_07e16" localSheetId="26">'[30]Journal entries(Coy)'!#REF!</definedName>
    <definedName name="Lagos_07e16" localSheetId="2">'[30]Journal entries(Coy)'!#REF!</definedName>
    <definedName name="Lagos_07e16" localSheetId="17">'[30]Journal entries(Coy)'!#REF!</definedName>
    <definedName name="Lagos_07e16" localSheetId="13">'[30]Journal entries(Coy)'!#REF!</definedName>
    <definedName name="Lagos_07e16" localSheetId="15">'[30]Journal entries(Coy)'!#REF!</definedName>
    <definedName name="Lagos_07e16" localSheetId="11">'[30]Journal entries(Coy)'!#REF!</definedName>
    <definedName name="Lagos_07e16">'[30]Journal entries(Coy)'!#REF!</definedName>
    <definedName name="Lagos_07e17" localSheetId="26">'[30]Journal entries(Coy)'!#REF!</definedName>
    <definedName name="Lagos_07e17" localSheetId="2">'[30]Journal entries(Coy)'!#REF!</definedName>
    <definedName name="Lagos_07e17" localSheetId="17">'[30]Journal entries(Coy)'!#REF!</definedName>
    <definedName name="Lagos_07e17" localSheetId="13">'[30]Journal entries(Coy)'!#REF!</definedName>
    <definedName name="Lagos_07e17" localSheetId="15">'[30]Journal entries(Coy)'!#REF!</definedName>
    <definedName name="Lagos_07e17" localSheetId="11">'[30]Journal entries(Coy)'!#REF!</definedName>
    <definedName name="Lagos_07e17">'[30]Journal entries(Coy)'!#REF!</definedName>
    <definedName name="Lagos_07e18" localSheetId="26">'[30]Journal entries(Coy)'!#REF!</definedName>
    <definedName name="Lagos_07e18" localSheetId="2">'[30]Journal entries(Coy)'!#REF!</definedName>
    <definedName name="Lagos_07e18" localSheetId="17">'[30]Journal entries(Coy)'!#REF!</definedName>
    <definedName name="Lagos_07e18" localSheetId="13">'[30]Journal entries(Coy)'!#REF!</definedName>
    <definedName name="Lagos_07e18" localSheetId="15">'[30]Journal entries(Coy)'!#REF!</definedName>
    <definedName name="Lagos_07e18" localSheetId="11">'[30]Journal entries(Coy)'!#REF!</definedName>
    <definedName name="Lagos_07e18">'[30]Journal entries(Coy)'!#REF!</definedName>
    <definedName name="Lagos_0815" localSheetId="26">'[30]Journal entries(Coy)'!#REF!</definedName>
    <definedName name="Lagos_0815" localSheetId="2">'[30]Journal entries(Coy)'!#REF!</definedName>
    <definedName name="Lagos_0815" localSheetId="17">'[30]Journal entries(Coy)'!#REF!</definedName>
    <definedName name="Lagos_0815" localSheetId="13">'[30]Journal entries(Coy)'!#REF!</definedName>
    <definedName name="Lagos_0815" localSheetId="15">'[30]Journal entries(Coy)'!#REF!</definedName>
    <definedName name="Lagos_0815" localSheetId="11">'[30]Journal entries(Coy)'!#REF!</definedName>
    <definedName name="Lagos_0815">'[30]Journal entries(Coy)'!#REF!</definedName>
    <definedName name="Lagos_08e15a" localSheetId="26">'[30]Journal entries(Coy)'!#REF!</definedName>
    <definedName name="Lagos_08e15a" localSheetId="2">'[30]Journal entries(Coy)'!#REF!</definedName>
    <definedName name="Lagos_08e15a" localSheetId="17">'[30]Journal entries(Coy)'!#REF!</definedName>
    <definedName name="Lagos_08e15a" localSheetId="13">'[30]Journal entries(Coy)'!#REF!</definedName>
    <definedName name="Lagos_08e15a" localSheetId="15">'[30]Journal entries(Coy)'!#REF!</definedName>
    <definedName name="Lagos_08e15a" localSheetId="11">'[30]Journal entries(Coy)'!#REF!</definedName>
    <definedName name="Lagos_08e15a">'[30]Journal entries(Coy)'!#REF!</definedName>
    <definedName name="Lagos_08e16" localSheetId="26">'[30]Journal entries(Coy)'!#REF!</definedName>
    <definedName name="Lagos_08e16" localSheetId="2">'[30]Journal entries(Coy)'!#REF!</definedName>
    <definedName name="Lagos_08e16" localSheetId="17">'[30]Journal entries(Coy)'!#REF!</definedName>
    <definedName name="Lagos_08e16" localSheetId="13">'[30]Journal entries(Coy)'!#REF!</definedName>
    <definedName name="Lagos_08e16" localSheetId="15">'[30]Journal entries(Coy)'!#REF!</definedName>
    <definedName name="Lagos_08e16" localSheetId="11">'[30]Journal entries(Coy)'!#REF!</definedName>
    <definedName name="Lagos_08e16">'[30]Journal entries(Coy)'!#REF!</definedName>
    <definedName name="Lagos_08e17" localSheetId="26">'[30]Journal entries(Coy)'!#REF!</definedName>
    <definedName name="Lagos_08e17" localSheetId="2">'[30]Journal entries(Coy)'!#REF!</definedName>
    <definedName name="Lagos_08e17" localSheetId="17">'[30]Journal entries(Coy)'!#REF!</definedName>
    <definedName name="Lagos_08e17" localSheetId="13">'[30]Journal entries(Coy)'!#REF!</definedName>
    <definedName name="Lagos_08e17" localSheetId="15">'[30]Journal entries(Coy)'!#REF!</definedName>
    <definedName name="Lagos_08e17" localSheetId="11">'[30]Journal entries(Coy)'!#REF!</definedName>
    <definedName name="Lagos_08e17">'[30]Journal entries(Coy)'!#REF!</definedName>
    <definedName name="Lagos_08e18" localSheetId="26">'[30]Journal entries(Coy)'!#REF!</definedName>
    <definedName name="Lagos_08e18" localSheetId="2">'[30]Journal entries(Coy)'!#REF!</definedName>
    <definedName name="Lagos_08e18" localSheetId="17">'[30]Journal entries(Coy)'!#REF!</definedName>
    <definedName name="Lagos_08e18" localSheetId="13">'[30]Journal entries(Coy)'!#REF!</definedName>
    <definedName name="Lagos_08e18" localSheetId="15">'[30]Journal entries(Coy)'!#REF!</definedName>
    <definedName name="Lagos_08e18" localSheetId="11">'[30]Journal entries(Coy)'!#REF!</definedName>
    <definedName name="Lagos_08e18">'[30]Journal entries(Coy)'!#REF!</definedName>
    <definedName name="Lagos_09e15" localSheetId="26">'[30]Journal entries(Coy)'!#REF!</definedName>
    <definedName name="Lagos_09e15" localSheetId="2">'[30]Journal entries(Coy)'!#REF!</definedName>
    <definedName name="Lagos_09e15" localSheetId="17">'[30]Journal entries(Coy)'!#REF!</definedName>
    <definedName name="Lagos_09e15" localSheetId="13">'[30]Journal entries(Coy)'!#REF!</definedName>
    <definedName name="Lagos_09e15" localSheetId="15">'[30]Journal entries(Coy)'!#REF!</definedName>
    <definedName name="Lagos_09e15" localSheetId="11">'[30]Journal entries(Coy)'!#REF!</definedName>
    <definedName name="Lagos_09e15">'[30]Journal entries(Coy)'!#REF!</definedName>
    <definedName name="Lagos_09e15a" localSheetId="26">'[30]Journal entries(Coy)'!#REF!</definedName>
    <definedName name="Lagos_09e15a" localSheetId="2">'[30]Journal entries(Coy)'!#REF!</definedName>
    <definedName name="Lagos_09e15a" localSheetId="17">'[30]Journal entries(Coy)'!#REF!</definedName>
    <definedName name="Lagos_09e15a" localSheetId="13">'[30]Journal entries(Coy)'!#REF!</definedName>
    <definedName name="Lagos_09e15a" localSheetId="15">'[30]Journal entries(Coy)'!#REF!</definedName>
    <definedName name="Lagos_09e15a" localSheetId="11">'[30]Journal entries(Coy)'!#REF!</definedName>
    <definedName name="Lagos_09e15a">'[30]Journal entries(Coy)'!#REF!</definedName>
    <definedName name="Lagos_09e16" localSheetId="26">'[30]Journal entries(Coy)'!#REF!</definedName>
    <definedName name="Lagos_09e16" localSheetId="2">'[30]Journal entries(Coy)'!#REF!</definedName>
    <definedName name="Lagos_09e16" localSheetId="17">'[30]Journal entries(Coy)'!#REF!</definedName>
    <definedName name="Lagos_09e16" localSheetId="13">'[30]Journal entries(Coy)'!#REF!</definedName>
    <definedName name="Lagos_09e16" localSheetId="15">'[30]Journal entries(Coy)'!#REF!</definedName>
    <definedName name="Lagos_09e16" localSheetId="11">'[30]Journal entries(Coy)'!#REF!</definedName>
    <definedName name="Lagos_09e16">'[30]Journal entries(Coy)'!#REF!</definedName>
    <definedName name="Lagos_09e17" localSheetId="26">'[30]Journal entries(Coy)'!#REF!</definedName>
    <definedName name="Lagos_09e17" localSheetId="2">'[30]Journal entries(Coy)'!#REF!</definedName>
    <definedName name="Lagos_09e17" localSheetId="17">'[30]Journal entries(Coy)'!#REF!</definedName>
    <definedName name="Lagos_09e17" localSheetId="13">'[30]Journal entries(Coy)'!#REF!</definedName>
    <definedName name="Lagos_09e17" localSheetId="15">'[30]Journal entries(Coy)'!#REF!</definedName>
    <definedName name="Lagos_09e17" localSheetId="11">'[30]Journal entries(Coy)'!#REF!</definedName>
    <definedName name="Lagos_09e17">'[30]Journal entries(Coy)'!#REF!</definedName>
    <definedName name="Lagos_09e18" localSheetId="26">'[30]Journal entries(Coy)'!#REF!</definedName>
    <definedName name="Lagos_09e18" localSheetId="2">'[30]Journal entries(Coy)'!#REF!</definedName>
    <definedName name="Lagos_09e18" localSheetId="17">'[30]Journal entries(Coy)'!#REF!</definedName>
    <definedName name="Lagos_09e18" localSheetId="13">'[30]Journal entries(Coy)'!#REF!</definedName>
    <definedName name="Lagos_09e18" localSheetId="15">'[30]Journal entries(Coy)'!#REF!</definedName>
    <definedName name="Lagos_09e18" localSheetId="11">'[30]Journal entries(Coy)'!#REF!</definedName>
    <definedName name="Lagos_09e18">'[30]Journal entries(Coy)'!#REF!</definedName>
    <definedName name="last_vnc" localSheetId="26">[88]T17a!#REF!</definedName>
    <definedName name="last_vnc" localSheetId="2">[89]T17a!#REF!</definedName>
    <definedName name="last_vnc" localSheetId="17">[89]T17a!#REF!</definedName>
    <definedName name="last_vnc" localSheetId="13">[89]T17a!#REF!</definedName>
    <definedName name="last_vnc">[89]T17a!#REF!</definedName>
    <definedName name="LastAllowSumCell" localSheetId="26">#REF!</definedName>
    <definedName name="LastAllowSumCell" localSheetId="2">#REF!</definedName>
    <definedName name="LastAllowSumCell" localSheetId="1">#REF!</definedName>
    <definedName name="LastAllowSumCell" localSheetId="4">#REF!</definedName>
    <definedName name="LastAllowSumCell" localSheetId="5">#REF!</definedName>
    <definedName name="LastAllowSumCell" localSheetId="17">#REF!</definedName>
    <definedName name="LastAllowSumCell" localSheetId="13">#REF!</definedName>
    <definedName name="LastAllowSumCell" localSheetId="14">#REF!</definedName>
    <definedName name="LastAllowSumCell" localSheetId="11">#REF!</definedName>
    <definedName name="LastAllowSumCell">#REF!</definedName>
    <definedName name="LastCostCentre" localSheetId="26">#REF!</definedName>
    <definedName name="LastCostCentre" localSheetId="2">#REF!</definedName>
    <definedName name="LastCostCentre" localSheetId="17">#REF!</definedName>
    <definedName name="LastCostCentre" localSheetId="13">#REF!</definedName>
    <definedName name="LastCostCentre" localSheetId="11">#REF!</definedName>
    <definedName name="LastCostCentre">#REF!</definedName>
    <definedName name="LastLoanCell" localSheetId="26">#REF!</definedName>
    <definedName name="LastLoanCell" localSheetId="2">#REF!</definedName>
    <definedName name="LastLoanCell" localSheetId="17">#REF!</definedName>
    <definedName name="LastLoanCell" localSheetId="13">#REF!</definedName>
    <definedName name="LastLoanCell" localSheetId="11">#REF!</definedName>
    <definedName name="LastLoanCell">#REF!</definedName>
    <definedName name="LastLocation" localSheetId="26">#REF!</definedName>
    <definedName name="LastLocation" localSheetId="2">#REF!</definedName>
    <definedName name="LastLocation" localSheetId="17">#REF!</definedName>
    <definedName name="LastLocation" localSheetId="13">#REF!</definedName>
    <definedName name="LastLocation">#REF!</definedName>
    <definedName name="LastOtherCell" localSheetId="26">#REF!</definedName>
    <definedName name="LastOtherCell" localSheetId="2">#REF!</definedName>
    <definedName name="LastOtherCell" localSheetId="17">#REF!</definedName>
    <definedName name="LastOtherCell" localSheetId="13">#REF!</definedName>
    <definedName name="LastOtherCell">#REF!</definedName>
    <definedName name="LastStatCell" localSheetId="26">#REF!</definedName>
    <definedName name="LastStatCell" localSheetId="2">#REF!</definedName>
    <definedName name="LastStatCell" localSheetId="17">#REF!</definedName>
    <definedName name="LastStatCell" localSheetId="13">#REF!</definedName>
    <definedName name="LastStatCell">#REF!</definedName>
    <definedName name="LastSumCell" localSheetId="26">#REF!</definedName>
    <definedName name="LastSumCell" localSheetId="2">#REF!</definedName>
    <definedName name="LastSumCell" localSheetId="17">#REF!</definedName>
    <definedName name="LastSumCell" localSheetId="13">#REF!</definedName>
    <definedName name="LastSumCell">#REF!</definedName>
    <definedName name="lea" localSheetId="26">#REF!</definedName>
    <definedName name="lea" localSheetId="2">#REF!</definedName>
    <definedName name="lea" localSheetId="17">#REF!</definedName>
    <definedName name="lea" localSheetId="13">#REF!</definedName>
    <definedName name="lea">#REF!</definedName>
    <definedName name="Leasehold_g1" localSheetId="26">'[30]Journal entries(Coy)'!#REF!</definedName>
    <definedName name="Leasehold_g1" localSheetId="2">'[30]Journal entries(Coy)'!#REF!</definedName>
    <definedName name="Leasehold_g1" localSheetId="17">'[30]Journal entries(Coy)'!#REF!</definedName>
    <definedName name="Leasehold_g1" localSheetId="13">'[30]Journal entries(Coy)'!#REF!</definedName>
    <definedName name="Leasehold_g1" localSheetId="15">'[30]Journal entries(Coy)'!#REF!</definedName>
    <definedName name="Leasehold_g1" localSheetId="11">'[30]Journal entries(Coy)'!#REF!</definedName>
    <definedName name="Leasehold_g1">'[30]Journal entries(Coy)'!#REF!</definedName>
    <definedName name="Leasehold_g4" localSheetId="26">'[30]Journal entries(Coy)'!#REF!</definedName>
    <definedName name="Leasehold_g4" localSheetId="2">'[30]Journal entries(Coy)'!#REF!</definedName>
    <definedName name="Leasehold_g4" localSheetId="17">'[30]Journal entries(Coy)'!#REF!</definedName>
    <definedName name="Leasehold_g4" localSheetId="13">'[30]Journal entries(Coy)'!#REF!</definedName>
    <definedName name="Leasehold_g4" localSheetId="15">'[30]Journal entries(Coy)'!#REF!</definedName>
    <definedName name="Leasehold_g4" localSheetId="11">'[30]Journal entries(Coy)'!#REF!</definedName>
    <definedName name="Leasehold_g4">'[30]Journal entries(Coy)'!#REF!</definedName>
    <definedName name="Leave" localSheetId="26">#REF!</definedName>
    <definedName name="Leave" localSheetId="2">#REF!</definedName>
    <definedName name="Leave" localSheetId="1">#REF!</definedName>
    <definedName name="Leave" localSheetId="4">#REF!</definedName>
    <definedName name="Leave" localSheetId="5">#REF!</definedName>
    <definedName name="Leave" localSheetId="17">#REF!</definedName>
    <definedName name="Leave" localSheetId="13">#REF!</definedName>
    <definedName name="Leave" localSheetId="14">#REF!</definedName>
    <definedName name="Leave" localSheetId="11">#REF!</definedName>
    <definedName name="Leave">#REF!</definedName>
    <definedName name="leavemealone" localSheetId="26">#REF!</definedName>
    <definedName name="leavemealone" localSheetId="2">#REF!</definedName>
    <definedName name="leavemealone" localSheetId="17">#REF!</definedName>
    <definedName name="leavemealone" localSheetId="13">#REF!</definedName>
    <definedName name="leavemealone" localSheetId="11">#REF!</definedName>
    <definedName name="leavemealone">#REF!</definedName>
    <definedName name="leavey" localSheetId="26">#REF!</definedName>
    <definedName name="leavey" localSheetId="2">#REF!</definedName>
    <definedName name="leavey" localSheetId="17">#REF!</definedName>
    <definedName name="leavey" localSheetId="13">#REF!</definedName>
    <definedName name="leavey" localSheetId="11">#REF!</definedName>
    <definedName name="leavey">#REF!</definedName>
    <definedName name="let" localSheetId="26">#REF!</definedName>
    <definedName name="let" localSheetId="2">#REF!</definedName>
    <definedName name="let" localSheetId="17">#REF!</definedName>
    <definedName name="let" localSheetId="13">#REF!</definedName>
    <definedName name="let">#REF!</definedName>
    <definedName name="levy" localSheetId="26">#REF!</definedName>
    <definedName name="levy" localSheetId="2">#REF!</definedName>
    <definedName name="levy" localSheetId="17">#REF!</definedName>
    <definedName name="levy" localSheetId="13">#REF!</definedName>
    <definedName name="levy">#REF!</definedName>
    <definedName name="lik" localSheetId="26">#REF!</definedName>
    <definedName name="lik" localSheetId="2">#REF!</definedName>
    <definedName name="lik" localSheetId="17">#REF!</definedName>
    <definedName name="lik" localSheetId="13">#REF!</definedName>
    <definedName name="lik">#REF!</definedName>
    <definedName name="load" localSheetId="26">#REF!</definedName>
    <definedName name="load" localSheetId="2">#REF!</definedName>
    <definedName name="load" localSheetId="17">#REF!</definedName>
    <definedName name="load" localSheetId="13">#REF!</definedName>
    <definedName name="load" localSheetId="15">#REF!</definedName>
    <definedName name="load">#REF!</definedName>
    <definedName name="Load_process" localSheetId="26">#REF!</definedName>
    <definedName name="Load_process" localSheetId="2">#REF!</definedName>
    <definedName name="Load_process" localSheetId="17">#REF!</definedName>
    <definedName name="Load_process" localSheetId="13">#REF!</definedName>
    <definedName name="Load_process" localSheetId="15">#REF!</definedName>
    <definedName name="Load_process">#REF!</definedName>
    <definedName name="LoanCols" localSheetId="26">#REF!</definedName>
    <definedName name="LoanCols" localSheetId="2">#REF!</definedName>
    <definedName name="LoanCols" localSheetId="17">#REF!</definedName>
    <definedName name="LoanCols" localSheetId="13">#REF!</definedName>
    <definedName name="LoanCols">#REF!</definedName>
    <definedName name="LoanData" localSheetId="26">[90]Master!$A$4:$H$16</definedName>
    <definedName name="LoanData">[91]Master!$A$4:$H$16</definedName>
    <definedName name="LoanDataColumns" localSheetId="26">[90]Master!$A$4:$IV$4</definedName>
    <definedName name="LoanDataColumns">[91]Master!$A$4:$IV$4</definedName>
    <definedName name="LoanDataRows" localSheetId="26">[90]Master!$A$4:$A$65536</definedName>
    <definedName name="LoanDataRows">[91]Master!$A$4:$A$65536</definedName>
    <definedName name="loandetails" localSheetId="26">#REF!</definedName>
    <definedName name="loandetails" localSheetId="2">#REF!</definedName>
    <definedName name="loandetails" localSheetId="1">#REF!</definedName>
    <definedName name="loandetails" localSheetId="4">#REF!</definedName>
    <definedName name="loandetails" localSheetId="5">#REF!</definedName>
    <definedName name="loandetails" localSheetId="17">#REF!</definedName>
    <definedName name="loandetails" localSheetId="13">#REF!</definedName>
    <definedName name="loandetails" localSheetId="14">#REF!</definedName>
    <definedName name="loandetails" localSheetId="11">#REF!</definedName>
    <definedName name="loandetails">#REF!</definedName>
    <definedName name="LoanFirst" localSheetId="26">#REF!</definedName>
    <definedName name="LoanFirst" localSheetId="2">#REF!</definedName>
    <definedName name="LoanFirst" localSheetId="17">#REF!</definedName>
    <definedName name="LoanFirst" localSheetId="13">#REF!</definedName>
    <definedName name="LoanFirst" localSheetId="11">#REF!</definedName>
    <definedName name="LoanFirst">#REF!</definedName>
    <definedName name="LoanLast" localSheetId="26">#REF!</definedName>
    <definedName name="LoanLast" localSheetId="2">#REF!</definedName>
    <definedName name="LoanLast" localSheetId="17">#REF!</definedName>
    <definedName name="LoanLast" localSheetId="13">#REF!</definedName>
    <definedName name="LoanLast" localSheetId="11">#REF!</definedName>
    <definedName name="LoanLast">#REF!</definedName>
    <definedName name="loanmanager" localSheetId="26">#REF!</definedName>
    <definedName name="loanmanager" localSheetId="2">#REF!</definedName>
    <definedName name="loanmanager" localSheetId="17">#REF!</definedName>
    <definedName name="loanmanager" localSheetId="13">#REF!</definedName>
    <definedName name="loanmanager">#REF!</definedName>
    <definedName name="Loans" localSheetId="26">#REF!</definedName>
    <definedName name="Loans" localSheetId="2">#REF!</definedName>
    <definedName name="Loans" localSheetId="17">#REF!</definedName>
    <definedName name="Loans" localSheetId="13">#REF!</definedName>
    <definedName name="Loans">#REF!</definedName>
    <definedName name="LoanSpot" localSheetId="26">#REF!</definedName>
    <definedName name="LoanSpot" localSheetId="2">#REF!</definedName>
    <definedName name="LoanSpot" localSheetId="17">#REF!</definedName>
    <definedName name="LoanSpot" localSheetId="13">#REF!</definedName>
    <definedName name="LoanSpot">#REF!</definedName>
    <definedName name="LocationFirst" localSheetId="26">#REF!</definedName>
    <definedName name="LocationFirst" localSheetId="2">#REF!</definedName>
    <definedName name="LocationFirst" localSheetId="17">#REF!</definedName>
    <definedName name="LocationFirst" localSheetId="13">#REF!</definedName>
    <definedName name="LocationFirst">#REF!</definedName>
    <definedName name="LocationLast" localSheetId="26">#REF!</definedName>
    <definedName name="LocationLast" localSheetId="2">#REF!</definedName>
    <definedName name="LocationLast" localSheetId="17">#REF!</definedName>
    <definedName name="LocationLast" localSheetId="13">#REF!</definedName>
    <definedName name="LocationLast">#REF!</definedName>
    <definedName name="Locations" localSheetId="26">#REF!</definedName>
    <definedName name="Locations" localSheetId="2">#REF!</definedName>
    <definedName name="Locations" localSheetId="17">#REF!</definedName>
    <definedName name="Locations" localSheetId="13">#REF!</definedName>
    <definedName name="Locations">#REF!</definedName>
    <definedName name="Log" localSheetId="26">#REF!</definedName>
    <definedName name="Log" localSheetId="2">#REF!</definedName>
    <definedName name="Log" localSheetId="17">#REF!</definedName>
    <definedName name="Log" localSheetId="13">#REF!</definedName>
    <definedName name="Log">#REF!</definedName>
    <definedName name="lookup1" localSheetId="26">[37]Calculations!#REF!</definedName>
    <definedName name="lookup1" localSheetId="2">[38]Calculations!#REF!</definedName>
    <definedName name="lookup1" localSheetId="17">[38]Calculations!#REF!</definedName>
    <definedName name="lookup1" localSheetId="13">[38]Calculations!#REF!</definedName>
    <definedName name="lookup1">[38]Calculations!#REF!</definedName>
    <definedName name="lookup1b" localSheetId="26">[37]Calculations!#REF!</definedName>
    <definedName name="lookup1b" localSheetId="2">[38]Calculations!#REF!</definedName>
    <definedName name="lookup1b" localSheetId="17">[38]Calculations!#REF!</definedName>
    <definedName name="lookup1b" localSheetId="13">[38]Calculations!#REF!</definedName>
    <definedName name="lookup1b">[38]Calculations!#REF!</definedName>
    <definedName name="lookup1c" localSheetId="26">[37]Calculations!#REF!</definedName>
    <definedName name="lookup1c" localSheetId="2">[38]Calculations!#REF!</definedName>
    <definedName name="lookup1c" localSheetId="17">[38]Calculations!#REF!</definedName>
    <definedName name="lookup1c" localSheetId="13">[38]Calculations!#REF!</definedName>
    <definedName name="lookup1c">[38]Calculations!#REF!</definedName>
    <definedName name="lookup2" localSheetId="26">[37]Calculations!#REF!</definedName>
    <definedName name="lookup2" localSheetId="2">[38]Calculations!#REF!</definedName>
    <definedName name="lookup2" localSheetId="17">[38]Calculations!#REF!</definedName>
    <definedName name="lookup2" localSheetId="13">[38]Calculations!#REF!</definedName>
    <definedName name="lookup2">[38]Calculations!#REF!</definedName>
    <definedName name="lookup3" localSheetId="26">[37]Calculations!#REF!</definedName>
    <definedName name="lookup3" localSheetId="2">[38]Calculations!#REF!</definedName>
    <definedName name="lookup3" localSheetId="17">[38]Calculations!#REF!</definedName>
    <definedName name="lookup3" localSheetId="13">[38]Calculations!#REF!</definedName>
    <definedName name="lookup3">[38]Calculations!#REF!</definedName>
    <definedName name="LPG_2004" localSheetId="26">#REF!</definedName>
    <definedName name="LPG_2004" localSheetId="2">#REF!</definedName>
    <definedName name="LPG_2004" localSheetId="17">#REF!</definedName>
    <definedName name="LPG_2004" localSheetId="13">#REF!</definedName>
    <definedName name="LPG_2004" localSheetId="14">#REF!</definedName>
    <definedName name="LPG_2004" localSheetId="15">#REF!</definedName>
    <definedName name="LPG_2004" localSheetId="11">#REF!</definedName>
    <definedName name="LPG_2004">#REF!</definedName>
    <definedName name="LPG_2005" localSheetId="26">#REF!</definedName>
    <definedName name="LPG_2005" localSheetId="2">#REF!</definedName>
    <definedName name="LPG_2005" localSheetId="17">#REF!</definedName>
    <definedName name="LPG_2005" localSheetId="13">#REF!</definedName>
    <definedName name="LPG_2005" localSheetId="15">#REF!</definedName>
    <definedName name="LPG_2005" localSheetId="11">#REF!</definedName>
    <definedName name="LPG_2005">#REF!</definedName>
    <definedName name="LPG_2006" localSheetId="26">#REF!</definedName>
    <definedName name="LPG_2006" localSheetId="2">#REF!</definedName>
    <definedName name="LPG_2006" localSheetId="17">#REF!</definedName>
    <definedName name="LPG_2006" localSheetId="13">#REF!</definedName>
    <definedName name="LPG_2006" localSheetId="15">#REF!</definedName>
    <definedName name="LPG_2006" localSheetId="11">#REF!</definedName>
    <definedName name="LPG_2006">#REF!</definedName>
    <definedName name="LPG_2007" localSheetId="26">#REF!</definedName>
    <definedName name="LPG_2007" localSheetId="2">#REF!</definedName>
    <definedName name="LPG_2007" localSheetId="17">#REF!</definedName>
    <definedName name="LPG_2007" localSheetId="13">#REF!</definedName>
    <definedName name="LPG_2007" localSheetId="15">#REF!</definedName>
    <definedName name="LPG_2007">#REF!</definedName>
    <definedName name="LPG_2008" localSheetId="26">#REF!</definedName>
    <definedName name="LPG_2008" localSheetId="2">#REF!</definedName>
    <definedName name="LPG_2008" localSheetId="17">#REF!</definedName>
    <definedName name="LPG_2008" localSheetId="13">#REF!</definedName>
    <definedName name="LPG_2008" localSheetId="15">#REF!</definedName>
    <definedName name="LPG_2008">#REF!</definedName>
    <definedName name="LR" localSheetId="26">#REF!</definedName>
    <definedName name="LR" localSheetId="2">#REF!</definedName>
    <definedName name="LR" localSheetId="17">#REF!</definedName>
    <definedName name="LR" localSheetId="13">#REF!</definedName>
    <definedName name="LR">#REF!</definedName>
    <definedName name="LSIRS" localSheetId="26">#REF!</definedName>
    <definedName name="LSIRS" localSheetId="2">#REF!</definedName>
    <definedName name="LSIRS" localSheetId="17">#REF!</definedName>
    <definedName name="LSIRS" localSheetId="13">#REF!</definedName>
    <definedName name="LSIRS">#REF!</definedName>
    <definedName name="LUBE_2004" localSheetId="26">#REF!</definedName>
    <definedName name="LUBE_2004" localSheetId="2">#REF!</definedName>
    <definedName name="LUBE_2004" localSheetId="17">#REF!</definedName>
    <definedName name="LUBE_2004" localSheetId="13">#REF!</definedName>
    <definedName name="LUBE_2004" localSheetId="15">#REF!</definedName>
    <definedName name="LUBE_2004">#REF!</definedName>
    <definedName name="LUBE_2005" localSheetId="26">#REF!</definedName>
    <definedName name="LUBE_2005" localSheetId="2">#REF!</definedName>
    <definedName name="LUBE_2005" localSheetId="17">#REF!</definedName>
    <definedName name="LUBE_2005" localSheetId="13">#REF!</definedName>
    <definedName name="LUBE_2005" localSheetId="15">#REF!</definedName>
    <definedName name="LUBE_2005">#REF!</definedName>
    <definedName name="LUBE_2006" localSheetId="26">#REF!</definedName>
    <definedName name="LUBE_2006" localSheetId="2">#REF!</definedName>
    <definedName name="LUBE_2006" localSheetId="17">#REF!</definedName>
    <definedName name="LUBE_2006" localSheetId="13">#REF!</definedName>
    <definedName name="LUBE_2006" localSheetId="15">#REF!</definedName>
    <definedName name="LUBE_2006">#REF!</definedName>
    <definedName name="LUBE_2007" localSheetId="26">#REF!</definedName>
    <definedName name="LUBE_2007" localSheetId="2">#REF!</definedName>
    <definedName name="LUBE_2007" localSheetId="17">#REF!</definedName>
    <definedName name="LUBE_2007" localSheetId="13">#REF!</definedName>
    <definedName name="LUBE_2007" localSheetId="15">#REF!</definedName>
    <definedName name="LUBE_2007">#REF!</definedName>
    <definedName name="LUBE_2008" localSheetId="26">#REF!</definedName>
    <definedName name="LUBE_2008" localSheetId="2">#REF!</definedName>
    <definedName name="LUBE_2008" localSheetId="17">#REF!</definedName>
    <definedName name="LUBE_2008" localSheetId="13">#REF!</definedName>
    <definedName name="LUBE_2008" localSheetId="15">#REF!</definedName>
    <definedName name="LUBE_2008">#REF!</definedName>
    <definedName name="M_MacroSecText" localSheetId="26">#REF!</definedName>
    <definedName name="M_MacroSecText" localSheetId="2">#REF!</definedName>
    <definedName name="M_MacroSecText" localSheetId="17">#REF!</definedName>
    <definedName name="M_MacroSecText" localSheetId="13">#REF!</definedName>
    <definedName name="M_MacroSecText">#REF!</definedName>
    <definedName name="MALT" localSheetId="26">#REF!</definedName>
    <definedName name="MALT" localSheetId="2">#REF!</definedName>
    <definedName name="MALT" localSheetId="17">#REF!</definedName>
    <definedName name="MALT" localSheetId="13">#REF!</definedName>
    <definedName name="MALT">#REF!</definedName>
    <definedName name="mama" localSheetId="26">#REF!</definedName>
    <definedName name="mama" localSheetId="2">#REF!</definedName>
    <definedName name="mama" localSheetId="17">#REF!</definedName>
    <definedName name="mama" localSheetId="13">#REF!</definedName>
    <definedName name="mama">#REF!</definedName>
    <definedName name="MAMEN" localSheetId="26">#REF!</definedName>
    <definedName name="MAMEN" localSheetId="2">#REF!</definedName>
    <definedName name="MAMEN" localSheetId="17">#REF!</definedName>
    <definedName name="MAMEN" localSheetId="13">#REF!</definedName>
    <definedName name="MAMEN">#REF!</definedName>
    <definedName name="mapping" localSheetId="26">#REF!</definedName>
    <definedName name="mapping" localSheetId="2">#REF!</definedName>
    <definedName name="mapping" localSheetId="17">#REF!</definedName>
    <definedName name="mapping" localSheetId="13">#REF!</definedName>
    <definedName name="mapping">#REF!</definedName>
    <definedName name="mar" localSheetId="26">#REF!</definedName>
    <definedName name="mar" localSheetId="2">#REF!</definedName>
    <definedName name="mar" localSheetId="17">#REF!</definedName>
    <definedName name="mar" localSheetId="13">#REF!</definedName>
    <definedName name="mar">#REF!</definedName>
    <definedName name="March" localSheetId="26">#REF!</definedName>
    <definedName name="March" localSheetId="2">#REF!</definedName>
    <definedName name="March" localSheetId="17">#REF!</definedName>
    <definedName name="March" localSheetId="13">#REF!</definedName>
    <definedName name="March">#REF!</definedName>
    <definedName name="MARCH_97" localSheetId="26">#REF!</definedName>
    <definedName name="MARCH_97" localSheetId="2">#REF!</definedName>
    <definedName name="MARCH_97" localSheetId="17">#REF!</definedName>
    <definedName name="MARCH_97" localSheetId="13">#REF!</definedName>
    <definedName name="MARCH_97">#REF!</definedName>
    <definedName name="March1" localSheetId="26">#REF!</definedName>
    <definedName name="March1" localSheetId="2">#REF!</definedName>
    <definedName name="March1" localSheetId="17">#REF!</definedName>
    <definedName name="March1" localSheetId="13">#REF!</definedName>
    <definedName name="March1">#REF!</definedName>
    <definedName name="March2" localSheetId="26">#REF!</definedName>
    <definedName name="March2" localSheetId="2">#REF!</definedName>
    <definedName name="March2" localSheetId="17">#REF!</definedName>
    <definedName name="March2" localSheetId="13">#REF!</definedName>
    <definedName name="March2">#REF!</definedName>
    <definedName name="Margin" localSheetId="26">IF(#REF!&gt;19,2.7+(#REF!-19)*0.1315,IF(#REF!&gt;14.999999,2.7,IF(#REF!&gt;13.47999999,2.7+(#REF!-15)*0.1315,IF(#REF!&gt;9.999999,(1-4/#REF!)*(5*0.365+5*0.28833+(#REF!-10)*0.08286),IF(#REF!&gt;4.9999999,(1-4/#REF!)*(5*0.365+(#REF!-5)*0.28833),(1-4/#REF!)*(#REF!*0.365))))))</definedName>
    <definedName name="Margin" localSheetId="2">IF(#REF!&gt;19,2.7+(#REF!-19)*0.1315,IF(#REF!&gt;14.999999,2.7,IF(#REF!&gt;13.47999999,2.7+(#REF!-15)*0.1315,IF(#REF!&gt;9.999999,(1-4/#REF!)*(5*0.365+5*0.28833+(#REF!-10)*0.08286),IF(#REF!&gt;4.9999999,(1-4/#REF!)*(5*0.365+(#REF!-5)*0.28833),(1-4/#REF!)*(#REF!*0.365))))))</definedName>
    <definedName name="Margin" localSheetId="1">IF(#REF!&gt;19,2.7+(#REF!-19)*0.1315,IF(#REF!&gt;14.999999,2.7,IF(#REF!&gt;13.47999999,2.7+(#REF!-15)*0.1315,IF(#REF!&gt;9.999999,(1-4/#REF!)*(5*0.365+5*0.28833+(#REF!-10)*0.08286),IF(#REF!&gt;4.9999999,(1-4/#REF!)*(5*0.365+(#REF!-5)*0.28833),(1-4/#REF!)*(#REF!*0.365))))))</definedName>
    <definedName name="Margin" localSheetId="4">IF(#REF!&gt;19,2.7+(#REF!-19)*0.1315,IF(#REF!&gt;14.999999,2.7,IF(#REF!&gt;13.47999999,2.7+(#REF!-15)*0.1315,IF(#REF!&gt;9.999999,(1-4/#REF!)*(5*0.365+5*0.28833+(#REF!-10)*0.08286),IF(#REF!&gt;4.9999999,(1-4/#REF!)*(5*0.365+(#REF!-5)*0.28833),(1-4/#REF!)*(#REF!*0.365))))))</definedName>
    <definedName name="Margin" localSheetId="5">IF(#REF!&gt;19,2.7+(#REF!-19)*0.1315,IF(#REF!&gt;14.999999,2.7,IF(#REF!&gt;13.47999999,2.7+(#REF!-15)*0.1315,IF(#REF!&gt;9.999999,(1-4/#REF!)*(5*0.365+5*0.28833+(#REF!-10)*0.08286),IF(#REF!&gt;4.9999999,(1-4/#REF!)*(5*0.365+(#REF!-5)*0.28833),(1-4/#REF!)*(#REF!*0.365))))))</definedName>
    <definedName name="Margin" localSheetId="22">IF(#REF!&gt;19,2.7+(#REF!-19)*0.1315,IF(#REF!&gt;14.999999,2.7,IF(#REF!&gt;13.47999999,2.7+(#REF!-15)*0.1315,IF(#REF!&gt;9.999999,(1-4/#REF!)*(5*0.365+5*0.28833+(#REF!-10)*0.08286),IF(#REF!&gt;4.9999999,(1-4/#REF!)*(5*0.365+(#REF!-5)*0.28833),(1-4/#REF!)*(#REF!*0.365))))))</definedName>
    <definedName name="Margin" localSheetId="17">IF(#REF!&gt;19,2.7+(#REF!-19)*0.1315,IF(#REF!&gt;14.999999,2.7,IF(#REF!&gt;13.47999999,2.7+(#REF!-15)*0.1315,IF(#REF!&gt;9.999999,(1-4/#REF!)*(5*0.365+5*0.28833+(#REF!-10)*0.08286),IF(#REF!&gt;4.9999999,(1-4/#REF!)*(5*0.365+(#REF!-5)*0.28833),(1-4/#REF!)*(#REF!*0.365))))))</definedName>
    <definedName name="Margin" localSheetId="13">IF(#REF!&gt;19,2.7+(#REF!-19)*0.1315,IF(#REF!&gt;14.999999,2.7,IF(#REF!&gt;13.47999999,2.7+(#REF!-15)*0.1315,IF(#REF!&gt;9.999999,(1-4/#REF!)*(5*0.365+5*0.28833+(#REF!-10)*0.08286),IF(#REF!&gt;4.9999999,(1-4/#REF!)*(5*0.365+(#REF!-5)*0.28833),(1-4/#REF!)*(#REF!*0.365))))))</definedName>
    <definedName name="Margin" localSheetId="14">IF(#REF!&gt;19,2.7+(#REF!-19)*0.1315,IF(#REF!&gt;14.999999,2.7,IF(#REF!&gt;13.47999999,2.7+(#REF!-15)*0.1315,IF(#REF!&gt;9.999999,(1-4/#REF!)*(5*0.365+5*0.28833+(#REF!-10)*0.08286),IF(#REF!&gt;4.9999999,(1-4/#REF!)*(5*0.365+(#REF!-5)*0.28833),(1-4/#REF!)*(#REF!*0.365))))))</definedName>
    <definedName name="Margin" localSheetId="21">IF(#REF!&gt;19,2.7+(#REF!-19)*0.1315,IF(#REF!&gt;14.999999,2.7,IF(#REF!&gt;13.47999999,2.7+(#REF!-15)*0.1315,IF(#REF!&gt;9.999999,(1-4/#REF!)*(5*0.365+5*0.28833+(#REF!-10)*0.08286),IF(#REF!&gt;4.9999999,(1-4/#REF!)*(5*0.365+(#REF!-5)*0.28833),(1-4/#REF!)*(#REF!*0.365))))))</definedName>
    <definedName name="Margin" localSheetId="11">IF(#REF!&gt;19,2.7+(#REF!-19)*0.1315,IF(#REF!&gt;14.999999,2.7,IF(#REF!&gt;13.47999999,2.7+(#REF!-15)*0.1315,IF(#REF!&gt;9.999999,(1-4/#REF!)*(5*0.365+5*0.28833+(#REF!-10)*0.08286),IF(#REF!&gt;4.9999999,(1-4/#REF!)*(5*0.365+(#REF!-5)*0.28833),(1-4/#REF!)*(#REF!*0.365))))))</definedName>
    <definedName name="Margin">IF(#REF!&gt;19,2.7+(#REF!-19)*0.1315,IF(#REF!&gt;14.999999,2.7,IF(#REF!&gt;13.47999999,2.7+(#REF!-15)*0.1315,IF(#REF!&gt;9.999999,(1-4/#REF!)*(5*0.365+5*0.28833+(#REF!-10)*0.08286),IF(#REF!&gt;4.9999999,(1-4/#REF!)*(5*0.365+(#REF!-5)*0.28833),(1-4/#REF!)*(#REF!*0.365))))))</definedName>
    <definedName name="Marital" localSheetId="26">#REF!</definedName>
    <definedName name="Marital" localSheetId="2">#REF!</definedName>
    <definedName name="Marital" localSheetId="17">#REF!</definedName>
    <definedName name="Marital" localSheetId="13">#REF!</definedName>
    <definedName name="Marital">#REF!</definedName>
    <definedName name="Master" localSheetId="26">#REF!</definedName>
    <definedName name="Master" localSheetId="2">#REF!</definedName>
    <definedName name="Master" localSheetId="17">#REF!</definedName>
    <definedName name="Master" localSheetId="13">#REF!</definedName>
    <definedName name="Master">#REF!</definedName>
    <definedName name="Master2" localSheetId="26">#REF!</definedName>
    <definedName name="Master2" localSheetId="2">#REF!</definedName>
    <definedName name="Master2" localSheetId="17">#REF!</definedName>
    <definedName name="Master2" localSheetId="13">#REF!</definedName>
    <definedName name="Master2">#REF!</definedName>
    <definedName name="MasterHeader" localSheetId="26">#REF!</definedName>
    <definedName name="MasterHeader" localSheetId="2">#REF!</definedName>
    <definedName name="MasterHeader" localSheetId="17">#REF!</definedName>
    <definedName name="MasterHeader" localSheetId="13">#REF!</definedName>
    <definedName name="MasterHeader">#REF!</definedName>
    <definedName name="MasterPayroll" localSheetId="26">#REF!</definedName>
    <definedName name="MasterPayroll" localSheetId="2">#REF!</definedName>
    <definedName name="MasterPayroll" localSheetId="17">#REF!</definedName>
    <definedName name="MasterPayroll" localSheetId="13">#REF!</definedName>
    <definedName name="MasterPayroll">#REF!</definedName>
    <definedName name="may" localSheetId="26">#REF!</definedName>
    <definedName name="may" localSheetId="2">#REF!</definedName>
    <definedName name="may" localSheetId="17">#REF!</definedName>
    <definedName name="may" localSheetId="13">#REF!</definedName>
    <definedName name="may">#REF!</definedName>
    <definedName name="MAY_97" localSheetId="26">#REF!</definedName>
    <definedName name="MAY_97" localSheetId="2">#REF!</definedName>
    <definedName name="MAY_97" localSheetId="17">#REF!</definedName>
    <definedName name="MAY_97" localSheetId="13">#REF!</definedName>
    <definedName name="MAY_97">#REF!</definedName>
    <definedName name="mayy" localSheetId="26">#REF!</definedName>
    <definedName name="mayy" localSheetId="2">#REF!</definedName>
    <definedName name="mayy" localSheetId="17">#REF!</definedName>
    <definedName name="mayy" localSheetId="13">#REF!</definedName>
    <definedName name="mayy">#REF!</definedName>
    <definedName name="MDate" localSheetId="26">#REF!</definedName>
    <definedName name="MDate" localSheetId="2">#REF!</definedName>
    <definedName name="MDate" localSheetId="17">#REF!</definedName>
    <definedName name="MDate" localSheetId="13">#REF!</definedName>
    <definedName name="MDate">#REF!</definedName>
    <definedName name="MEAL" localSheetId="26">#REF!</definedName>
    <definedName name="MEAL" localSheetId="2">#REF!</definedName>
    <definedName name="MEAL" localSheetId="17">#REF!</definedName>
    <definedName name="MEAL" localSheetId="13">#REF!</definedName>
    <definedName name="MEAL">#REF!</definedName>
    <definedName name="menu" localSheetId="26">#REF!</definedName>
    <definedName name="menu" localSheetId="2">#REF!</definedName>
    <definedName name="menu" localSheetId="17">#REF!</definedName>
    <definedName name="menu" localSheetId="13">#REF!</definedName>
    <definedName name="menu" localSheetId="15">#REF!</definedName>
    <definedName name="menu">#REF!</definedName>
    <definedName name="MenuForm" localSheetId="26">#REF!</definedName>
    <definedName name="MenuForm" localSheetId="2">#REF!</definedName>
    <definedName name="MenuForm" localSheetId="17">#REF!</definedName>
    <definedName name="MenuForm" localSheetId="13">#REF!</definedName>
    <definedName name="MenuForm">#REF!</definedName>
    <definedName name="Mfive" localSheetId="26">#REF!</definedName>
    <definedName name="Mfive" localSheetId="2">#REF!</definedName>
    <definedName name="Mfive" localSheetId="17">#REF!</definedName>
    <definedName name="Mfive" localSheetId="13">#REF!</definedName>
    <definedName name="Mfive">#REF!</definedName>
    <definedName name="Mfour" localSheetId="26">#REF!</definedName>
    <definedName name="Mfour" localSheetId="2">#REF!</definedName>
    <definedName name="Mfour" localSheetId="17">#REF!</definedName>
    <definedName name="Mfour" localSheetId="13">#REF!</definedName>
    <definedName name="Mfour">#REF!</definedName>
    <definedName name="Mgn_Factor" localSheetId="26">INDEX(#REF!,#REF!)</definedName>
    <definedName name="Mgn_Factor" localSheetId="2">INDEX(#REF!,#REF!)</definedName>
    <definedName name="Mgn_Factor" localSheetId="1">INDEX(#REF!,#REF!)</definedName>
    <definedName name="Mgn_Factor" localSheetId="12">INDEX(#REF!,#REF!)</definedName>
    <definedName name="Mgn_Factor" localSheetId="17">INDEX(#REF!,#REF!)</definedName>
    <definedName name="Mgn_Factor" localSheetId="13">INDEX(#REF!,#REF!)</definedName>
    <definedName name="Mgn_Factor" localSheetId="14">INDEX(#REF!,#REF!)</definedName>
    <definedName name="Mgn_Factor" localSheetId="15">INDEX(#REF!,#REF!)</definedName>
    <definedName name="Mgn_Factor" localSheetId="11">INDEX(#REF!,#REF!)</definedName>
    <definedName name="Mgn_Factor">INDEX(#REF!,#REF!)</definedName>
    <definedName name="Mgn_UOM" localSheetId="26">INDEX(#REF!,#REF!)</definedName>
    <definedName name="Mgn_UOM" localSheetId="2">INDEX(#REF!,#REF!)</definedName>
    <definedName name="Mgn_UOM" localSheetId="1">INDEX(#REF!,#REF!)</definedName>
    <definedName name="Mgn_UOM" localSheetId="12">INDEX(#REF!,#REF!)</definedName>
    <definedName name="Mgn_UOM" localSheetId="17">INDEX(#REF!,#REF!)</definedName>
    <definedName name="Mgn_UOM" localSheetId="13">INDEX(#REF!,#REF!)</definedName>
    <definedName name="Mgn_UOM" localSheetId="15">INDEX(#REF!,#REF!)</definedName>
    <definedName name="Mgn_UOM" localSheetId="11">INDEX(#REF!,#REF!)</definedName>
    <definedName name="Mgn_UOM">INDEX(#REF!,#REF!)</definedName>
    <definedName name="Mhb" localSheetId="26">INDEX(#REF!,#REF!)</definedName>
    <definedName name="Mhb" localSheetId="13">INDEX(#REF!,#REF!)</definedName>
    <definedName name="Mhb" localSheetId="11">INDEX(#REF!,#REF!)</definedName>
    <definedName name="Mhb">INDEX(#REF!,#REF!)</definedName>
    <definedName name="MIBLookup">[92]Lookup!$K$3:$S$88</definedName>
    <definedName name="MNotesLastRow" localSheetId="26">[93]Databank!#REF!</definedName>
    <definedName name="MNotesLastRow" localSheetId="2">[94]Databank!#REF!</definedName>
    <definedName name="MNotesLastRow" localSheetId="1">[94]Databank!#REF!</definedName>
    <definedName name="MNotesLastRow" localSheetId="4">[94]Databank!#REF!</definedName>
    <definedName name="MNotesLastRow" localSheetId="5">[94]Databank!#REF!</definedName>
    <definedName name="MNotesLastRow" localSheetId="17">[94]Databank!#REF!</definedName>
    <definedName name="MNotesLastRow" localSheetId="13">[94]Databank!#REF!</definedName>
    <definedName name="MNotesLastRow" localSheetId="14">[94]Databank!#REF!</definedName>
    <definedName name="MNotesLastRow" localSheetId="11">[94]Databank!#REF!</definedName>
    <definedName name="MNotesLastRow">[94]Databank!#REF!</definedName>
    <definedName name="mod_discount_factor" localSheetId="26">#REF!</definedName>
    <definedName name="mod_discount_factor" localSheetId="2">#REF!</definedName>
    <definedName name="mod_discount_factor" localSheetId="1">#REF!</definedName>
    <definedName name="mod_discount_factor" localSheetId="4">#REF!</definedName>
    <definedName name="mod_discount_factor" localSheetId="5">#REF!</definedName>
    <definedName name="mod_discount_factor" localSheetId="17">#REF!</definedName>
    <definedName name="mod_discount_factor" localSheetId="13">#REF!</definedName>
    <definedName name="mod_discount_factor" localSheetId="14">#REF!</definedName>
    <definedName name="mod_discount_factor" localSheetId="11">#REF!</definedName>
    <definedName name="mod_discount_factor">#REF!</definedName>
    <definedName name="mod_discount_rate" localSheetId="26">#REF!</definedName>
    <definedName name="mod_discount_rate" localSheetId="2">#REF!</definedName>
    <definedName name="mod_discount_rate" localSheetId="17">#REF!</definedName>
    <definedName name="mod_discount_rate" localSheetId="13">#REF!</definedName>
    <definedName name="mod_discount_rate" localSheetId="11">#REF!</definedName>
    <definedName name="mod_discount_rate">#REF!</definedName>
    <definedName name="Model" localSheetId="26">#REF!</definedName>
    <definedName name="Model" localSheetId="2">#REF!</definedName>
    <definedName name="Model" localSheetId="17">#REF!</definedName>
    <definedName name="Model" localSheetId="13">#REF!</definedName>
    <definedName name="Model" localSheetId="11">#REF!</definedName>
    <definedName name="Model">#REF!</definedName>
    <definedName name="ModelODBCSource" localSheetId="26">#REF!</definedName>
    <definedName name="ModelODBCSource" localSheetId="2">#REF!</definedName>
    <definedName name="ModelODBCSource" localSheetId="17">#REF!</definedName>
    <definedName name="ModelODBCSource" localSheetId="13">#REF!</definedName>
    <definedName name="ModelODBCSource">#REF!</definedName>
    <definedName name="Mone" localSheetId="26">#REF!</definedName>
    <definedName name="Mone" localSheetId="2">#REF!</definedName>
    <definedName name="Mone" localSheetId="17">#REF!</definedName>
    <definedName name="Mone" localSheetId="13">#REF!</definedName>
    <definedName name="Mone">#REF!</definedName>
    <definedName name="month" localSheetId="26">#REF!</definedName>
    <definedName name="month" localSheetId="2">#REF!</definedName>
    <definedName name="month" localSheetId="1">#REF!</definedName>
    <definedName name="month" localSheetId="12">#REF!</definedName>
    <definedName name="MONTH" localSheetId="17">#REF!</definedName>
    <definedName name="MONTH" localSheetId="13">#REF!</definedName>
    <definedName name="MONTH" localSheetId="23">#REF!</definedName>
    <definedName name="MONTH" localSheetId="15">#REF!</definedName>
    <definedName name="MONTH">#REF!</definedName>
    <definedName name="MONTH_NUMBER" localSheetId="26">#REF!</definedName>
    <definedName name="MONTH_NUMBER" localSheetId="2">#REF!</definedName>
    <definedName name="MONTH_NUMBER" localSheetId="17">#REF!</definedName>
    <definedName name="MONTH_NUMBER" localSheetId="13">#REF!</definedName>
    <definedName name="MONTH_NUMBER" localSheetId="23">#REF!</definedName>
    <definedName name="MONTH_NUMBER" localSheetId="15">#REF!</definedName>
    <definedName name="MONTH_NUMBER">#REF!</definedName>
    <definedName name="MONTH1" localSheetId="26">#REF!</definedName>
    <definedName name="MONTH1" localSheetId="2">#REF!</definedName>
    <definedName name="MONTH1" localSheetId="17">#REF!</definedName>
    <definedName name="MONTH1" localSheetId="13">#REF!</definedName>
    <definedName name="MONTH1" localSheetId="23">#REF!</definedName>
    <definedName name="MONTH1" localSheetId="15">#REF!</definedName>
    <definedName name="MONTH1">#REF!</definedName>
    <definedName name="MONTH10" localSheetId="26">#REF!</definedName>
    <definedName name="MONTH10" localSheetId="2">#REF!</definedName>
    <definedName name="MONTH10" localSheetId="17">#REF!</definedName>
    <definedName name="MONTH10" localSheetId="13">#REF!</definedName>
    <definedName name="MONTH10" localSheetId="23">#REF!</definedName>
    <definedName name="MONTH10" localSheetId="15">#REF!</definedName>
    <definedName name="MONTH10">#REF!</definedName>
    <definedName name="MONTH11" localSheetId="26">#REF!</definedName>
    <definedName name="MONTH11" localSheetId="2">#REF!</definedName>
    <definedName name="MONTH11" localSheetId="17">#REF!</definedName>
    <definedName name="MONTH11" localSheetId="13">#REF!</definedName>
    <definedName name="MONTH11" localSheetId="23">#REF!</definedName>
    <definedName name="MONTH11" localSheetId="15">#REF!</definedName>
    <definedName name="MONTH11">#REF!</definedName>
    <definedName name="MONTH12" localSheetId="26">#REF!</definedName>
    <definedName name="MONTH12" localSheetId="2">#REF!</definedName>
    <definedName name="MONTH12" localSheetId="17">#REF!</definedName>
    <definedName name="MONTH12" localSheetId="13">#REF!</definedName>
    <definedName name="MONTH12" localSheetId="23">#REF!</definedName>
    <definedName name="MONTH12" localSheetId="15">#REF!</definedName>
    <definedName name="MONTH12">#REF!</definedName>
    <definedName name="MONTH2" localSheetId="26">#REF!</definedName>
    <definedName name="MONTH2" localSheetId="2">#REF!</definedName>
    <definedName name="MONTH2" localSheetId="17">#REF!</definedName>
    <definedName name="MONTH2" localSheetId="13">#REF!</definedName>
    <definedName name="MONTH2" localSheetId="23">#REF!</definedName>
    <definedName name="MONTH2" localSheetId="15">#REF!</definedName>
    <definedName name="MONTH2">#REF!</definedName>
    <definedName name="MONTH3" localSheetId="26">#REF!</definedName>
    <definedName name="MONTH3" localSheetId="2">#REF!</definedName>
    <definedName name="MONTH3" localSheetId="17">#REF!</definedName>
    <definedName name="MONTH3" localSheetId="13">#REF!</definedName>
    <definedName name="MONTH3" localSheetId="23">#REF!</definedName>
    <definedName name="MONTH3" localSheetId="15">#REF!</definedName>
    <definedName name="MONTH3">#REF!</definedName>
    <definedName name="MONTH4" localSheetId="26">#REF!</definedName>
    <definedName name="MONTH4" localSheetId="2">#REF!</definedName>
    <definedName name="MONTH4" localSheetId="17">#REF!</definedName>
    <definedName name="MONTH4" localSheetId="13">#REF!</definedName>
    <definedName name="MONTH4" localSheetId="23">#REF!</definedName>
    <definedName name="MONTH4" localSheetId="15">#REF!</definedName>
    <definedName name="MONTH4">#REF!</definedName>
    <definedName name="MONTH5" localSheetId="26">#REF!</definedName>
    <definedName name="MONTH5" localSheetId="2">#REF!</definedName>
    <definedName name="MONTH5" localSheetId="17">#REF!</definedName>
    <definedName name="MONTH5" localSheetId="13">#REF!</definedName>
    <definedName name="MONTH5" localSheetId="23">#REF!</definedName>
    <definedName name="MONTH5" localSheetId="15">#REF!</definedName>
    <definedName name="MONTH5">#REF!</definedName>
    <definedName name="MONTH6" localSheetId="26">#REF!</definedName>
    <definedName name="MONTH6" localSheetId="2">#REF!</definedName>
    <definedName name="MONTH6" localSheetId="17">#REF!</definedName>
    <definedName name="MONTH6" localSheetId="13">#REF!</definedName>
    <definedName name="MONTH6" localSheetId="23">#REF!</definedName>
    <definedName name="MONTH6" localSheetId="15">#REF!</definedName>
    <definedName name="MONTH6">#REF!</definedName>
    <definedName name="MONTH7" localSheetId="26">#REF!</definedName>
    <definedName name="MONTH7" localSheetId="2">#REF!</definedName>
    <definedName name="MONTH7" localSheetId="17">#REF!</definedName>
    <definedName name="MONTH7" localSheetId="13">#REF!</definedName>
    <definedName name="MONTH7" localSheetId="23">#REF!</definedName>
    <definedName name="MONTH7" localSheetId="15">#REF!</definedName>
    <definedName name="MONTH7">#REF!</definedName>
    <definedName name="MONTH8" localSheetId="26">#REF!</definedName>
    <definedName name="MONTH8" localSheetId="2">#REF!</definedName>
    <definedName name="MONTH8" localSheetId="17">#REF!</definedName>
    <definedName name="MONTH8" localSheetId="13">#REF!</definedName>
    <definedName name="MONTH8" localSheetId="23">#REF!</definedName>
    <definedName name="MONTH8" localSheetId="15">#REF!</definedName>
    <definedName name="MONTH8">#REF!</definedName>
    <definedName name="MONTH9" localSheetId="26">#REF!</definedName>
    <definedName name="MONTH9" localSheetId="2">#REF!</definedName>
    <definedName name="MONTH9" localSheetId="17">#REF!</definedName>
    <definedName name="MONTH9" localSheetId="13">#REF!</definedName>
    <definedName name="MONTH9" localSheetId="23">#REF!</definedName>
    <definedName name="MONTH9" localSheetId="15">#REF!</definedName>
    <definedName name="MONTH9">#REF!</definedName>
    <definedName name="MonthlyNotes" localSheetId="26">#REF!</definedName>
    <definedName name="MonthlyNotes" localSheetId="2">#REF!</definedName>
    <definedName name="MonthlyNotes" localSheetId="17">#REF!</definedName>
    <definedName name="MonthlyNotes" localSheetId="13">#REF!</definedName>
    <definedName name="MonthlyNotes">#REF!</definedName>
    <definedName name="MonthlyTaxComp" localSheetId="26">#REF!</definedName>
    <definedName name="MonthlyTaxComp" localSheetId="2">#REF!</definedName>
    <definedName name="MonthlyTaxComp" localSheetId="17">#REF!</definedName>
    <definedName name="MonthlyTaxComp" localSheetId="13">#REF!</definedName>
    <definedName name="MonthlyTaxComp">#REF!</definedName>
    <definedName name="MonthNHFPaste" localSheetId="26">#REF!</definedName>
    <definedName name="MonthNHFPaste" localSheetId="2">#REF!</definedName>
    <definedName name="MonthNHFPaste" localSheetId="17">#REF!</definedName>
    <definedName name="MonthNHFPaste" localSheetId="13">#REF!</definedName>
    <definedName name="MonthNHFPaste">#REF!</definedName>
    <definedName name="MonthNSITFPaste" localSheetId="26">#REF!</definedName>
    <definedName name="MonthNSITFPaste" localSheetId="2">#REF!</definedName>
    <definedName name="MonthNSITFPaste" localSheetId="17">#REF!</definedName>
    <definedName name="MonthNSITFPaste" localSheetId="13">#REF!</definedName>
    <definedName name="MonthNSITFPaste">#REF!</definedName>
    <definedName name="MonthNumber" localSheetId="26">#REF!</definedName>
    <definedName name="MonthNumber" localSheetId="2">#REF!</definedName>
    <definedName name="MonthNumber" localSheetId="17">#REF!</definedName>
    <definedName name="MonthNumber" localSheetId="13">#REF!</definedName>
    <definedName name="MonthNumber">#REF!</definedName>
    <definedName name="Months" localSheetId="26">#REF!</definedName>
    <definedName name="Months" localSheetId="2">#REF!</definedName>
    <definedName name="Months" localSheetId="17">#REF!</definedName>
    <definedName name="Months" localSheetId="13">#REF!</definedName>
    <definedName name="Months">#REF!</definedName>
    <definedName name="MonthTax" localSheetId="26">#REF!</definedName>
    <definedName name="MonthTax" localSheetId="2">#REF!</definedName>
    <definedName name="MonthTax" localSheetId="17">#REF!</definedName>
    <definedName name="MonthTax" localSheetId="13">#REF!</definedName>
    <definedName name="MonthTax">#REF!</definedName>
    <definedName name="MonthTaxPaste" localSheetId="26">#REF!</definedName>
    <definedName name="MonthTaxPaste" localSheetId="2">#REF!</definedName>
    <definedName name="MonthTaxPaste" localSheetId="17">#REF!</definedName>
    <definedName name="MonthTaxPaste" localSheetId="13">#REF!</definedName>
    <definedName name="MonthTaxPaste">#REF!</definedName>
    <definedName name="MONTHX" localSheetId="26">#REF!</definedName>
    <definedName name="MONTHX" localSheetId="2">#REF!</definedName>
    <definedName name="MONTHX" localSheetId="17">#REF!</definedName>
    <definedName name="MONTHX" localSheetId="13">#REF!</definedName>
    <definedName name="MONTHX" localSheetId="23">#REF!</definedName>
    <definedName name="MONTHX" localSheetId="15">#REF!</definedName>
    <definedName name="MONTHX">#REF!</definedName>
    <definedName name="mores" localSheetId="26">#REF!</definedName>
    <definedName name="mores" localSheetId="2">#REF!</definedName>
    <definedName name="mores" localSheetId="17">#REF!</definedName>
    <definedName name="mores" localSheetId="13">#REF!</definedName>
    <definedName name="mores">#REF!</definedName>
    <definedName name="Mosunmola_Abudu" localSheetId="26">[35]Menu!#REF!</definedName>
    <definedName name="Mosunmola_Abudu" localSheetId="2">[36]Menu!#REF!</definedName>
    <definedName name="Mosunmola_Abudu" localSheetId="17">[36]Menu!#REF!</definedName>
    <definedName name="Mosunmola_Abudu" localSheetId="13">[36]Menu!#REF!</definedName>
    <definedName name="Mosunmola_Abudu">[36]Menu!#REF!</definedName>
    <definedName name="MSheading" localSheetId="26">#REF!</definedName>
    <definedName name="MSheading" localSheetId="2">#REF!</definedName>
    <definedName name="MSheading" localSheetId="1">#REF!</definedName>
    <definedName name="MSheading" localSheetId="4">#REF!</definedName>
    <definedName name="MSheading" localSheetId="5">#REF!</definedName>
    <definedName name="MSheading" localSheetId="17">#REF!</definedName>
    <definedName name="MSheading" localSheetId="13">#REF!</definedName>
    <definedName name="MSheading" localSheetId="14">#REF!</definedName>
    <definedName name="MSheading" localSheetId="11">#REF!</definedName>
    <definedName name="MSheading">#REF!</definedName>
    <definedName name="MStatus" localSheetId="26">#REF!</definedName>
    <definedName name="MStatus" localSheetId="2">#REF!</definedName>
    <definedName name="MStatus" localSheetId="17">#REF!</definedName>
    <definedName name="MStatus" localSheetId="13">#REF!</definedName>
    <definedName name="MStatus" localSheetId="11">#REF!</definedName>
    <definedName name="MStatus">#REF!</definedName>
    <definedName name="Mthree" localSheetId="26">#REF!</definedName>
    <definedName name="Mthree" localSheetId="2">#REF!</definedName>
    <definedName name="Mthree" localSheetId="17">#REF!</definedName>
    <definedName name="Mthree" localSheetId="13">#REF!</definedName>
    <definedName name="Mthree" localSheetId="11">#REF!</definedName>
    <definedName name="Mthree">#REF!</definedName>
    <definedName name="MTHS_2004" localSheetId="26">#REF!</definedName>
    <definedName name="MTHS_2004" localSheetId="2">#REF!</definedName>
    <definedName name="MTHS_2004" localSheetId="17">#REF!</definedName>
    <definedName name="MTHS_2004" localSheetId="13">#REF!</definedName>
    <definedName name="MTHS_2004" localSheetId="15">#REF!</definedName>
    <definedName name="MTHS_2004">#REF!</definedName>
    <definedName name="MTHS_2005" localSheetId="26">#REF!</definedName>
    <definedName name="MTHS_2005" localSheetId="2">#REF!</definedName>
    <definedName name="MTHS_2005" localSheetId="17">#REF!</definedName>
    <definedName name="MTHS_2005" localSheetId="13">#REF!</definedName>
    <definedName name="MTHS_2005" localSheetId="15">#REF!</definedName>
    <definedName name="MTHS_2005">#REF!</definedName>
    <definedName name="Mtwo" localSheetId="26">#REF!</definedName>
    <definedName name="Mtwo" localSheetId="2">#REF!</definedName>
    <definedName name="Mtwo" localSheetId="17">#REF!</definedName>
    <definedName name="Mtwo" localSheetId="13">#REF!</definedName>
    <definedName name="Mtwo">#REF!</definedName>
    <definedName name="MUS_note" localSheetId="26">#REF!</definedName>
    <definedName name="MUS_note" localSheetId="2">#REF!</definedName>
    <definedName name="MUS_note" localSheetId="17">#REF!</definedName>
    <definedName name="MUS_note" localSheetId="13">#REF!</definedName>
    <definedName name="MUS_note" localSheetId="15">#REF!</definedName>
    <definedName name="MUS_note">#REF!</definedName>
    <definedName name="MUSConsultationReq" localSheetId="26">#REF!</definedName>
    <definedName name="MUSConsultationReq" localSheetId="2">#REF!</definedName>
    <definedName name="MUSConsultationReq" localSheetId="17">#REF!</definedName>
    <definedName name="MUSConsultationReq" localSheetId="13">#REF!</definedName>
    <definedName name="MUSConsultationReq" localSheetId="15">#REF!</definedName>
    <definedName name="MUSConsultationReq">#REF!</definedName>
    <definedName name="Mustafa_Jubril" localSheetId="26">[35]Menu!#REF!</definedName>
    <definedName name="Mustafa_Jubril" localSheetId="2">[36]Menu!#REF!</definedName>
    <definedName name="Mustafa_Jubril" localSheetId="17">[36]Menu!#REF!</definedName>
    <definedName name="Mustafa_Jubril" localSheetId="13">[36]Menu!#REF!</definedName>
    <definedName name="Mustafa_Jubril">[36]Menu!#REF!</definedName>
    <definedName name="n" localSheetId="26">#REF!</definedName>
    <definedName name="n" localSheetId="2">#REF!</definedName>
    <definedName name="n" localSheetId="1">#REF!</definedName>
    <definedName name="n" localSheetId="4">#REF!</definedName>
    <definedName name="n" localSheetId="5">#REF!</definedName>
    <definedName name="n" localSheetId="17">#REF!</definedName>
    <definedName name="n" localSheetId="13">#REF!</definedName>
    <definedName name="n" localSheetId="14">#REF!</definedName>
    <definedName name="n" localSheetId="11">#REF!</definedName>
    <definedName name="n">#REF!</definedName>
    <definedName name="NA" localSheetId="26">#REF!</definedName>
    <definedName name="NA" localSheetId="2">#REF!</definedName>
    <definedName name="NA" localSheetId="17">#REF!</definedName>
    <definedName name="NA" localSheetId="13">#REF!</definedName>
    <definedName name="NA" localSheetId="15">#REF!</definedName>
    <definedName name="NA" localSheetId="11">#REF!</definedName>
    <definedName name="NA">#REF!</definedName>
    <definedName name="NAG_boe_percentage" localSheetId="26">#REF!</definedName>
    <definedName name="NAG_boe_percentage" localSheetId="2">#REF!</definedName>
    <definedName name="NAG_boe_percentage" localSheetId="17">#REF!</definedName>
    <definedName name="NAG_boe_percentage" localSheetId="13">#REF!</definedName>
    <definedName name="NAG_boe_percentage" localSheetId="11">#REF!</definedName>
    <definedName name="NAG_boe_percentage">#REF!</definedName>
    <definedName name="nag_Prod_enNFA" localSheetId="26">#REF!</definedName>
    <definedName name="nag_Prod_enNFA" localSheetId="2">#REF!</definedName>
    <definedName name="nag_Prod_enNFA" localSheetId="17">#REF!</definedName>
    <definedName name="nag_Prod_enNFA" localSheetId="13">#REF!</definedName>
    <definedName name="nag_Prod_enNFA">#REF!</definedName>
    <definedName name="nag_Prod_nagfra" localSheetId="26">#REF!</definedName>
    <definedName name="nag_Prod_nagfra" localSheetId="2">#REF!</definedName>
    <definedName name="nag_Prod_nagfra" localSheetId="17">#REF!</definedName>
    <definedName name="nag_Prod_nagfra" localSheetId="13">#REF!</definedName>
    <definedName name="nag_Prod_nagfra">#REF!</definedName>
    <definedName name="nag_Prod_NFA" localSheetId="26">#REF!</definedName>
    <definedName name="nag_Prod_NFA" localSheetId="2">#REF!</definedName>
    <definedName name="nag_Prod_NFA" localSheetId="17">#REF!</definedName>
    <definedName name="nag_Prod_NFA" localSheetId="13">#REF!</definedName>
    <definedName name="nag_Prod_NFA">#REF!</definedName>
    <definedName name="nag_Prod_Other" localSheetId="26">#REF!</definedName>
    <definedName name="nag_Prod_Other" localSheetId="2">#REF!</definedName>
    <definedName name="nag_Prod_Other" localSheetId="17">#REF!</definedName>
    <definedName name="nag_Prod_Other" localSheetId="13">#REF!</definedName>
    <definedName name="nag_Prod_Other">#REF!</definedName>
    <definedName name="nag_vol_percent" localSheetId="26">#REF!</definedName>
    <definedName name="nag_vol_percent" localSheetId="2">#REF!</definedName>
    <definedName name="nag_vol_percent" localSheetId="17">#REF!</definedName>
    <definedName name="nag_vol_percent" localSheetId="13">#REF!</definedName>
    <definedName name="nag_vol_percent">#REF!</definedName>
    <definedName name="nagfra_NAG_percentage" localSheetId="26">#REF!</definedName>
    <definedName name="nagfra_NAG_percentage" localSheetId="2">#REF!</definedName>
    <definedName name="nagfra_NAG_percentage" localSheetId="17">#REF!</definedName>
    <definedName name="nagfra_NAG_percentage" localSheetId="13">#REF!</definedName>
    <definedName name="nagfra_NAG_percentage">#REF!</definedName>
    <definedName name="NAGOpex" localSheetId="26">#REF!</definedName>
    <definedName name="NAGOpex" localSheetId="2">#REF!</definedName>
    <definedName name="NAGOpex" localSheetId="17">#REF!</definedName>
    <definedName name="NAGOpex" localSheetId="13">#REF!</definedName>
    <definedName name="NAGOpex">#REF!</definedName>
    <definedName name="NAGRate" localSheetId="26">#REF!</definedName>
    <definedName name="NAGRate" localSheetId="2">#REF!</definedName>
    <definedName name="NAGRate" localSheetId="17">#REF!</definedName>
    <definedName name="NAGRate" localSheetId="13">#REF!</definedName>
    <definedName name="NAGRate">#REF!</definedName>
    <definedName name="NAGVol" localSheetId="26">#REF!</definedName>
    <definedName name="NAGVol" localSheetId="2">#REF!</definedName>
    <definedName name="NAGVol" localSheetId="17">#REF!</definedName>
    <definedName name="NAGVol" localSheetId="13">#REF!</definedName>
    <definedName name="NAGVol">#REF!</definedName>
    <definedName name="NAME" localSheetId="26">#REF!</definedName>
    <definedName name="NAME" localSheetId="2">#REF!</definedName>
    <definedName name="NAME" localSheetId="17">#REF!</definedName>
    <definedName name="NAME" localSheetId="13">#REF!</definedName>
    <definedName name="NAME">#REF!</definedName>
    <definedName name="names">[68]AUG!$A$1</definedName>
    <definedName name="NatHF" localSheetId="26">#REF!</definedName>
    <definedName name="NatHF" localSheetId="2">#REF!</definedName>
    <definedName name="NatHF" localSheetId="1">#REF!</definedName>
    <definedName name="NatHF" localSheetId="4">#REF!</definedName>
    <definedName name="NatHF" localSheetId="5">#REF!</definedName>
    <definedName name="NatHF" localSheetId="17">#REF!</definedName>
    <definedName name="NatHF" localSheetId="13">#REF!</definedName>
    <definedName name="NatHF" localSheetId="14">#REF!</definedName>
    <definedName name="NatHF" localSheetId="11">#REF!</definedName>
    <definedName name="NatHF">#REF!</definedName>
    <definedName name="NATURE_GROUPING" localSheetId="26">[20]RefData!$A$108:$M$186</definedName>
    <definedName name="NATURE_GROUPING">[21]RefData!$A$108:$M$186</definedName>
    <definedName name="Natureofarrears" localSheetId="26">#REF!</definedName>
    <definedName name="Natureofarrears" localSheetId="2">#REF!</definedName>
    <definedName name="Natureofarrears" localSheetId="1">#REF!</definedName>
    <definedName name="Natureofarrears" localSheetId="4">#REF!</definedName>
    <definedName name="Natureofarrears" localSheetId="5">#REF!</definedName>
    <definedName name="Natureofarrears" localSheetId="17">#REF!</definedName>
    <definedName name="Natureofarrears" localSheetId="13">#REF!</definedName>
    <definedName name="Natureofarrears" localSheetId="14">#REF!</definedName>
    <definedName name="Natureofarrears" localSheetId="11">#REF!</definedName>
    <definedName name="Natureofarrears">#REF!</definedName>
    <definedName name="NC" localSheetId="26">#REF!</definedName>
    <definedName name="NC" localSheetId="2">#REF!</definedName>
    <definedName name="NC" localSheetId="17">#REF!</definedName>
    <definedName name="NC" localSheetId="13">#REF!</definedName>
    <definedName name="NC" localSheetId="11">#REF!</definedName>
    <definedName name="NC">#REF!</definedName>
    <definedName name="NetFirst" localSheetId="26">#REF!</definedName>
    <definedName name="NetFirst" localSheetId="2">#REF!</definedName>
    <definedName name="NetFirst" localSheetId="17">#REF!</definedName>
    <definedName name="NetFirst" localSheetId="13">#REF!</definedName>
    <definedName name="NetFirst" localSheetId="11">#REF!</definedName>
    <definedName name="NetFirst">#REF!</definedName>
    <definedName name="NetSalary" localSheetId="26">#REF!</definedName>
    <definedName name="NetSalary" localSheetId="2">#REF!</definedName>
    <definedName name="NetSalary" localSheetId="17">#REF!</definedName>
    <definedName name="NetSalary" localSheetId="13">#REF!</definedName>
    <definedName name="NetSalary">#REF!</definedName>
    <definedName name="New_explo_block" localSheetId="26">#REF!</definedName>
    <definedName name="New_explo_block" localSheetId="2">#REF!</definedName>
    <definedName name="New_explo_block" localSheetId="17">#REF!</definedName>
    <definedName name="New_explo_block" localSheetId="13">#REF!</definedName>
    <definedName name="New_explo_block">#REF!</definedName>
    <definedName name="Newbank3" localSheetId="26">#REF!</definedName>
    <definedName name="Newbank3" localSheetId="2">#REF!</definedName>
    <definedName name="Newbank3" localSheetId="17">#REF!</definedName>
    <definedName name="Newbank3" localSheetId="13">#REF!</definedName>
    <definedName name="Newbank3">#REF!</definedName>
    <definedName name="NEWNODE" localSheetId="26">#REF!</definedName>
    <definedName name="NEWNODE" localSheetId="2">#REF!</definedName>
    <definedName name="NEWNODE" localSheetId="17">#REF!</definedName>
    <definedName name="NEWNODE" localSheetId="13">#REF!</definedName>
    <definedName name="NEWNODE">#REF!</definedName>
    <definedName name="newwht">[95]Sheet15!$A$4:$Q$31</definedName>
    <definedName name="nfa_correction" localSheetId="26">#REF!</definedName>
    <definedName name="nfa_correction" localSheetId="2">#REF!</definedName>
    <definedName name="nfa_correction" localSheetId="1">#REF!</definedName>
    <definedName name="nfa_correction" localSheetId="4">#REF!</definedName>
    <definedName name="nfa_correction" localSheetId="5">#REF!</definedName>
    <definedName name="nfa_correction" localSheetId="17">#REF!</definedName>
    <definedName name="nfa_correction" localSheetId="13">#REF!</definedName>
    <definedName name="nfa_correction" localSheetId="14">#REF!</definedName>
    <definedName name="nfa_correction" localSheetId="11">#REF!</definedName>
    <definedName name="nfa_correction">#REF!</definedName>
    <definedName name="NFA_NAG_percentage" localSheetId="26">#REF!</definedName>
    <definedName name="NFA_NAG_percentage" localSheetId="2">#REF!</definedName>
    <definedName name="NFA_NAG_percentage" localSheetId="17">#REF!</definedName>
    <definedName name="NFA_NAG_percentage" localSheetId="13">#REF!</definedName>
    <definedName name="NFA_NAG_percentage" localSheetId="11">#REF!</definedName>
    <definedName name="NFA_NAG_percentage">#REF!</definedName>
    <definedName name="NFA_of_which_gas" localSheetId="26">#REF!</definedName>
    <definedName name="NFA_of_which_gas" localSheetId="2">#REF!</definedName>
    <definedName name="NFA_of_which_gas" localSheetId="17">#REF!</definedName>
    <definedName name="NFA_of_which_gas" localSheetId="13">#REF!</definedName>
    <definedName name="NFA_of_which_gas" localSheetId="11">#REF!</definedName>
    <definedName name="NFA_of_which_gas">#REF!</definedName>
    <definedName name="NFA_of_which_oil" localSheetId="26">#REF!</definedName>
    <definedName name="NFA_of_which_oil" localSheetId="2">#REF!</definedName>
    <definedName name="NFA_of_which_oil" localSheetId="17">#REF!</definedName>
    <definedName name="NFA_of_which_oil" localSheetId="13">#REF!</definedName>
    <definedName name="NFA_of_which_oil">#REF!</definedName>
    <definedName name="NHF" localSheetId="26">#REF!</definedName>
    <definedName name="NHF" localSheetId="2">#REF!</definedName>
    <definedName name="NHF" localSheetId="17">#REF!</definedName>
    <definedName name="NHF" localSheetId="13">#REF!</definedName>
    <definedName name="NHF">#REF!</definedName>
    <definedName name="NHFS" localSheetId="26">#REF!</definedName>
    <definedName name="NHFS" localSheetId="2">#REF!</definedName>
    <definedName name="NHFS" localSheetId="17">#REF!</definedName>
    <definedName name="NHFS" localSheetId="13">#REF!</definedName>
    <definedName name="NHFS">#REF!</definedName>
    <definedName name="Njour1" localSheetId="26">#REF!</definedName>
    <definedName name="Njour1" localSheetId="2">#REF!</definedName>
    <definedName name="Njour1" localSheetId="17">#REF!</definedName>
    <definedName name="Njour1" localSheetId="13">#REF!</definedName>
    <definedName name="Njour1">#REF!</definedName>
    <definedName name="nnnhhh" localSheetId="26">#REF!</definedName>
    <definedName name="nnnhhh" localSheetId="2">#REF!</definedName>
    <definedName name="nnnhhh" localSheetId="17">#REF!</definedName>
    <definedName name="nnnhhh" localSheetId="13">#REF!</definedName>
    <definedName name="nnnhhh">#REF!</definedName>
    <definedName name="nnsitf" localSheetId="26">#REF!</definedName>
    <definedName name="nnsitf" localSheetId="2">#REF!</definedName>
    <definedName name="nnsitf" localSheetId="17">#REF!</definedName>
    <definedName name="nnsitf" localSheetId="13">#REF!</definedName>
    <definedName name="nnsitf">#REF!</definedName>
    <definedName name="No_of_days_production_per_year" localSheetId="26">#REF!</definedName>
    <definedName name="No_of_days_production_per_year" localSheetId="2">#REF!</definedName>
    <definedName name="No_of_days_production_per_year" localSheetId="17">#REF!</definedName>
    <definedName name="No_of_days_production_per_year" localSheetId="13">#REF!</definedName>
    <definedName name="No_of_days_production_per_year">#REF!</definedName>
    <definedName name="NOCOT_2004" localSheetId="26">#REF!</definedName>
    <definedName name="NOCOT_2004" localSheetId="2">#REF!</definedName>
    <definedName name="NOCOT_2004" localSheetId="17">#REF!</definedName>
    <definedName name="NOCOT_2004" localSheetId="13">#REF!</definedName>
    <definedName name="NOCOT_2004" localSheetId="15">#REF!</definedName>
    <definedName name="NOCOT_2004">#REF!</definedName>
    <definedName name="NOCOT_2005" localSheetId="26">#REF!</definedName>
    <definedName name="NOCOT_2005" localSheetId="2">#REF!</definedName>
    <definedName name="NOCOT_2005" localSheetId="17">#REF!</definedName>
    <definedName name="NOCOT_2005" localSheetId="13">#REF!</definedName>
    <definedName name="NOCOT_2005" localSheetId="15">#REF!</definedName>
    <definedName name="NOCOT_2005">#REF!</definedName>
    <definedName name="NOCOT_2006" localSheetId="26">#REF!</definedName>
    <definedName name="NOCOT_2006" localSheetId="2">#REF!</definedName>
    <definedName name="NOCOT_2006" localSheetId="17">#REF!</definedName>
    <definedName name="NOCOT_2006" localSheetId="13">#REF!</definedName>
    <definedName name="NOCOT_2006" localSheetId="15">#REF!</definedName>
    <definedName name="NOCOT_2006">#REF!</definedName>
    <definedName name="NOCOT_2007" localSheetId="26">#REF!</definedName>
    <definedName name="NOCOT_2007" localSheetId="2">#REF!</definedName>
    <definedName name="NOCOT_2007" localSheetId="17">#REF!</definedName>
    <definedName name="NOCOT_2007" localSheetId="13">#REF!</definedName>
    <definedName name="NOCOT_2007" localSheetId="15">#REF!</definedName>
    <definedName name="NOCOT_2007">#REF!</definedName>
    <definedName name="NOCOT_2008" localSheetId="26">#REF!</definedName>
    <definedName name="NOCOT_2008" localSheetId="2">#REF!</definedName>
    <definedName name="NOCOT_2008" localSheetId="17">#REF!</definedName>
    <definedName name="NOCOT_2008" localSheetId="13">#REF!</definedName>
    <definedName name="NOCOT_2008" localSheetId="15">#REF!</definedName>
    <definedName name="NOCOT_2008">#REF!</definedName>
    <definedName name="non_curr_allow" localSheetId="26">#REF!</definedName>
    <definedName name="non_curr_allow" localSheetId="2">#REF!</definedName>
    <definedName name="non_curr_allow" localSheetId="17">#REF!</definedName>
    <definedName name="non_curr_allow" localSheetId="13">#REF!</definedName>
    <definedName name="non_curr_allow" localSheetId="23">#REF!</definedName>
    <definedName name="non_curr_allow" localSheetId="15">#REF!</definedName>
    <definedName name="non_curr_allow">#REF!</definedName>
    <definedName name="non_curr_asset" localSheetId="26">#REF!</definedName>
    <definedName name="non_curr_asset" localSheetId="2">#REF!</definedName>
    <definedName name="non_curr_asset" localSheetId="17">#REF!</definedName>
    <definedName name="non_curr_asset" localSheetId="13">#REF!</definedName>
    <definedName name="non_curr_asset" localSheetId="23">#REF!</definedName>
    <definedName name="non_curr_asset" localSheetId="15">#REF!</definedName>
    <definedName name="non_curr_asset">#REF!</definedName>
    <definedName name="non_curr_liab" localSheetId="26">#REF!</definedName>
    <definedName name="non_curr_liab" localSheetId="2">#REF!</definedName>
    <definedName name="non_curr_liab" localSheetId="17">#REF!</definedName>
    <definedName name="non_curr_liab" localSheetId="13">#REF!</definedName>
    <definedName name="non_curr_liab" localSheetId="23">#REF!</definedName>
    <definedName name="non_curr_liab" localSheetId="15">#REF!</definedName>
    <definedName name="non_curr_liab">#REF!</definedName>
    <definedName name="nov" localSheetId="26">#REF!</definedName>
    <definedName name="nov" localSheetId="2">#REF!</definedName>
    <definedName name="nov" localSheetId="17">#REF!</definedName>
    <definedName name="nov" localSheetId="13">#REF!</definedName>
    <definedName name="nov">#REF!</definedName>
    <definedName name="NOV_ROY" localSheetId="26">#REF!</definedName>
    <definedName name="NOV_ROY" localSheetId="2">#REF!</definedName>
    <definedName name="NOV_ROY" localSheetId="17">#REF!</definedName>
    <definedName name="NOV_ROY" localSheetId="13">#REF!</definedName>
    <definedName name="NOV_ROY">#REF!</definedName>
    <definedName name="Novem" localSheetId="26">'[71] march 2003'!$A$6:$S$108</definedName>
    <definedName name="Novem">'[72] march 2003'!$A$6:$S$108</definedName>
    <definedName name="November" localSheetId="26">#REF!</definedName>
    <definedName name="November" localSheetId="2">#REF!</definedName>
    <definedName name="November" localSheetId="1">#REF!</definedName>
    <definedName name="November" localSheetId="4">#REF!</definedName>
    <definedName name="November" localSheetId="5">#REF!</definedName>
    <definedName name="November" localSheetId="17">#REF!</definedName>
    <definedName name="November" localSheetId="13">#REF!</definedName>
    <definedName name="November" localSheetId="14">#REF!</definedName>
    <definedName name="November" localSheetId="11">#REF!</definedName>
    <definedName name="November">#REF!</definedName>
    <definedName name="November1" localSheetId="26">#REF!</definedName>
    <definedName name="November1" localSheetId="2">#REF!</definedName>
    <definedName name="November1" localSheetId="17">#REF!</definedName>
    <definedName name="November1" localSheetId="13">#REF!</definedName>
    <definedName name="November1" localSheetId="11">#REF!</definedName>
    <definedName name="November1">#REF!</definedName>
    <definedName name="November2" localSheetId="26">#REF!</definedName>
    <definedName name="November2" localSheetId="2">#REF!</definedName>
    <definedName name="November2" localSheetId="17">#REF!</definedName>
    <definedName name="November2" localSheetId="13">#REF!</definedName>
    <definedName name="November2" localSheetId="11">#REF!</definedName>
    <definedName name="November2">#REF!</definedName>
    <definedName name="NSITF" localSheetId="26">#REF!</definedName>
    <definedName name="NSITF" localSheetId="2">#REF!</definedName>
    <definedName name="NSITF" localSheetId="17">#REF!</definedName>
    <definedName name="NSITF" localSheetId="13">#REF!</definedName>
    <definedName name="NSITF">#REF!</definedName>
    <definedName name="Nsitf2" localSheetId="26">#REF!</definedName>
    <definedName name="Nsitf2" localSheetId="2">#REF!</definedName>
    <definedName name="Nsitf2" localSheetId="17">#REF!</definedName>
    <definedName name="Nsitf2" localSheetId="13">#REF!</definedName>
    <definedName name="Nsitf2">#REF!</definedName>
    <definedName name="NSITFS" localSheetId="26">#REF!</definedName>
    <definedName name="NSITFS" localSheetId="2">#REF!</definedName>
    <definedName name="NSITFS" localSheetId="17">#REF!</definedName>
    <definedName name="NSITFS" localSheetId="13">#REF!</definedName>
    <definedName name="NSITFS">#REF!</definedName>
    <definedName name="nssittff" localSheetId="26">#REF!</definedName>
    <definedName name="nssittff" localSheetId="2">#REF!</definedName>
    <definedName name="nssittff" localSheetId="17">#REF!</definedName>
    <definedName name="nssittff" localSheetId="13">#REF!</definedName>
    <definedName name="nssittff">#REF!</definedName>
    <definedName name="NunR_G">[54]forinput!$D$111:$AD$111</definedName>
    <definedName name="NunR_HP_C4" localSheetId="26">[39]GHV!#REF!</definedName>
    <definedName name="NunR_HP_C4" localSheetId="2">[39]GHV!#REF!</definedName>
    <definedName name="NunR_HP_C4" localSheetId="1">[39]GHV!#REF!</definedName>
    <definedName name="NunR_HP_C4" localSheetId="4">[39]GHV!#REF!</definedName>
    <definedName name="NunR_HP_C4" localSheetId="5">[39]GHV!#REF!</definedName>
    <definedName name="NunR_HP_C4" localSheetId="17">[39]GHV!#REF!</definedName>
    <definedName name="NunR_HP_C4" localSheetId="13">[39]GHV!#REF!</definedName>
    <definedName name="NunR_HP_C4" localSheetId="14">[39]GHV!#REF!</definedName>
    <definedName name="NunR_HP_C4" localSheetId="11">[39]GHV!#REF!</definedName>
    <definedName name="NunR_HP_C4">[39]GHV!#REF!</definedName>
    <definedName name="NunR_LP_C3" localSheetId="26">[39]GHV!#REF!</definedName>
    <definedName name="NunR_LP_C3" localSheetId="2">[39]GHV!#REF!</definedName>
    <definedName name="NunR_LP_C3" localSheetId="17">[39]GHV!#REF!</definedName>
    <definedName name="NunR_LP_C3" localSheetId="13">[39]GHV!#REF!</definedName>
    <definedName name="NunR_LP_C3" localSheetId="14">[39]GHV!#REF!</definedName>
    <definedName name="NunR_LP_C3" localSheetId="11">[39]GHV!#REF!</definedName>
    <definedName name="NunR_LP_C3">[39]GHV!#REF!</definedName>
    <definedName name="NunR_LP_C4" localSheetId="26">[39]GHV!#REF!</definedName>
    <definedName name="NunR_LP_C4" localSheetId="2">[39]GHV!#REF!</definedName>
    <definedName name="NunR_LP_C4" localSheetId="17">[39]GHV!#REF!</definedName>
    <definedName name="NunR_LP_C4" localSheetId="13">[39]GHV!#REF!</definedName>
    <definedName name="NunR_LP_C4" localSheetId="11">[39]GHV!#REF!</definedName>
    <definedName name="NunR_LP_C4">[39]GHV!#REF!</definedName>
    <definedName name="Obagi" localSheetId="26">#REF!</definedName>
    <definedName name="Obagi" localSheetId="2">#REF!</definedName>
    <definedName name="Obagi" localSheetId="1">#REF!</definedName>
    <definedName name="Obagi" localSheetId="4">#REF!</definedName>
    <definedName name="Obagi" localSheetId="5">#REF!</definedName>
    <definedName name="Obagi" localSheetId="17">#REF!</definedName>
    <definedName name="Obagi" localSheetId="13">#REF!</definedName>
    <definedName name="Obagi" localSheetId="14">#REF!</definedName>
    <definedName name="Obagi" localSheetId="11">#REF!</definedName>
    <definedName name="Obagi">#REF!</definedName>
    <definedName name="Obagi_Flow_Station_Installations_communes_OML_58" localSheetId="26">#REF!</definedName>
    <definedName name="Obagi_Flow_Station_Installations_communes_OML_58" localSheetId="2">#REF!</definedName>
    <definedName name="Obagi_Flow_Station_Installations_communes_OML_58" localSheetId="17">#REF!</definedName>
    <definedName name="Obagi_Flow_Station_Installations_communes_OML_58" localSheetId="13">#REF!</definedName>
    <definedName name="Obagi_Flow_Station_Installations_communes_OML_58" localSheetId="11">#REF!</definedName>
    <definedName name="Obagi_Flow_Station_Installations_communes_OML_58">#REF!</definedName>
    <definedName name="Oben_LP_C3" localSheetId="26">[39]GHV!#REF!</definedName>
    <definedName name="Oben_LP_C3" localSheetId="2">[39]GHV!#REF!</definedName>
    <definedName name="Oben_LP_C3" localSheetId="17">[39]GHV!#REF!</definedName>
    <definedName name="Oben_LP_C3" localSheetId="13">[39]GHV!#REF!</definedName>
    <definedName name="Oben_LP_C3" localSheetId="11">[39]GHV!#REF!</definedName>
    <definedName name="Oben_LP_C3">[39]GHV!#REF!</definedName>
    <definedName name="Oben_LP_C4" localSheetId="26">[39]GHV!#REF!</definedName>
    <definedName name="Oben_LP_C4" localSheetId="2">[39]GHV!#REF!</definedName>
    <definedName name="Oben_LP_C4" localSheetId="17">[39]GHV!#REF!</definedName>
    <definedName name="Oben_LP_C4" localSheetId="13">[39]GHV!#REF!</definedName>
    <definedName name="Oben_LP_C4" localSheetId="11">[39]GHV!#REF!</definedName>
    <definedName name="Oben_LP_C4">[39]GHV!#REF!</definedName>
    <definedName name="Obigbo_HP_C4" localSheetId="26">[39]GHV!#REF!</definedName>
    <definedName name="Obigbo_HP_C4" localSheetId="2">[39]GHV!#REF!</definedName>
    <definedName name="Obigbo_HP_C4" localSheetId="17">[39]GHV!#REF!</definedName>
    <definedName name="Obigbo_HP_C4" localSheetId="13">[39]GHV!#REF!</definedName>
    <definedName name="Obigbo_HP_C4" localSheetId="11">[39]GHV!#REF!</definedName>
    <definedName name="Obigbo_HP_C4">[39]GHV!#REF!</definedName>
    <definedName name="Obigbo_LP_C3" localSheetId="26">[39]GHV!#REF!</definedName>
    <definedName name="Obigbo_LP_C3" localSheetId="2">[39]GHV!#REF!</definedName>
    <definedName name="Obigbo_LP_C3" localSheetId="17">[39]GHV!#REF!</definedName>
    <definedName name="Obigbo_LP_C3" localSheetId="13">[39]GHV!#REF!</definedName>
    <definedName name="Obigbo_LP_C3" localSheetId="11">[39]GHV!#REF!</definedName>
    <definedName name="Obigbo_LP_C3">[39]GHV!#REF!</definedName>
    <definedName name="Obigbo_LP_C4" localSheetId="26">[39]GHV!#REF!</definedName>
    <definedName name="Obigbo_LP_C4" localSheetId="2">[39]GHV!#REF!</definedName>
    <definedName name="Obigbo_LP_C4" localSheetId="17">[39]GHV!#REF!</definedName>
    <definedName name="Obigbo_LP_C4" localSheetId="13">[39]GHV!#REF!</definedName>
    <definedName name="Obigbo_LP_C4" localSheetId="11">[39]GHV!#REF!</definedName>
    <definedName name="Obigbo_LP_C4">[39]GHV!#REF!</definedName>
    <definedName name="Obite_Gas_Project" localSheetId="26">#REF!</definedName>
    <definedName name="Obite_Gas_Project" localSheetId="2">#REF!</definedName>
    <definedName name="Obite_Gas_Project" localSheetId="1">#REF!</definedName>
    <definedName name="Obite_Gas_Project" localSheetId="4">#REF!</definedName>
    <definedName name="Obite_Gas_Project" localSheetId="5">#REF!</definedName>
    <definedName name="Obite_Gas_Project" localSheetId="17">#REF!</definedName>
    <definedName name="Obite_Gas_Project" localSheetId="13">#REF!</definedName>
    <definedName name="Obite_Gas_Project" localSheetId="14">#REF!</definedName>
    <definedName name="Obite_Gas_Project" localSheetId="11">#REF!</definedName>
    <definedName name="Obite_Gas_Project">#REF!</definedName>
    <definedName name="Obodo_Jatumi" localSheetId="26">#REF!</definedName>
    <definedName name="Obodo_Jatumi" localSheetId="2">#REF!</definedName>
    <definedName name="Obodo_Jatumi" localSheetId="17">#REF!</definedName>
    <definedName name="Obodo_Jatumi" localSheetId="13">#REF!</definedName>
    <definedName name="Obodo_Jatumi" localSheetId="11">#REF!</definedName>
    <definedName name="Obodo_Jatumi">#REF!</definedName>
    <definedName name="oct" localSheetId="26">#REF!</definedName>
    <definedName name="oct" localSheetId="2">#REF!</definedName>
    <definedName name="oct" localSheetId="17">#REF!</definedName>
    <definedName name="oct" localSheetId="13">#REF!</definedName>
    <definedName name="oct" localSheetId="11">#REF!</definedName>
    <definedName name="oct">#REF!</definedName>
    <definedName name="October" localSheetId="26">#REF!</definedName>
    <definedName name="October" localSheetId="2">#REF!</definedName>
    <definedName name="October" localSheetId="17">#REF!</definedName>
    <definedName name="October" localSheetId="13">#REF!</definedName>
    <definedName name="October">#REF!</definedName>
    <definedName name="October1" localSheetId="26">#REF!</definedName>
    <definedName name="October1" localSheetId="2">#REF!</definedName>
    <definedName name="October1" localSheetId="17">#REF!</definedName>
    <definedName name="October1" localSheetId="13">#REF!</definedName>
    <definedName name="October1">#REF!</definedName>
    <definedName name="October2" localSheetId="26">#REF!</definedName>
    <definedName name="October2" localSheetId="2">#REF!</definedName>
    <definedName name="October2" localSheetId="17">#REF!</definedName>
    <definedName name="October2" localSheetId="13">#REF!</definedName>
    <definedName name="October2">#REF!</definedName>
    <definedName name="Odidi_G">[54]forinput!$D$233:$AD$233</definedName>
    <definedName name="Odidi_HP_C4" localSheetId="26">[39]GHV!#REF!</definedName>
    <definedName name="Odidi_HP_C4" localSheetId="2">[39]GHV!#REF!</definedName>
    <definedName name="Odidi_HP_C4" localSheetId="1">[39]GHV!#REF!</definedName>
    <definedName name="Odidi_HP_C4" localSheetId="4">[39]GHV!#REF!</definedName>
    <definedName name="Odidi_HP_C4" localSheetId="5">[39]GHV!#REF!</definedName>
    <definedName name="Odidi_HP_C4" localSheetId="17">[39]GHV!#REF!</definedName>
    <definedName name="Odidi_HP_C4" localSheetId="13">[39]GHV!#REF!</definedName>
    <definedName name="Odidi_HP_C4" localSheetId="14">[39]GHV!#REF!</definedName>
    <definedName name="Odidi_HP_C4" localSheetId="11">[39]GHV!#REF!</definedName>
    <definedName name="Odidi_HP_C4">[39]GHV!#REF!</definedName>
    <definedName name="Odidi_LP_C3" localSheetId="26">[39]GHV!#REF!</definedName>
    <definedName name="Odidi_LP_C3" localSheetId="2">[39]GHV!#REF!</definedName>
    <definedName name="Odidi_LP_C3" localSheetId="17">[39]GHV!#REF!</definedName>
    <definedName name="Odidi_LP_C3" localSheetId="13">[39]GHV!#REF!</definedName>
    <definedName name="Odidi_LP_C3" localSheetId="14">[39]GHV!#REF!</definedName>
    <definedName name="Odidi_LP_C3" localSheetId="11">[39]GHV!#REF!</definedName>
    <definedName name="Odidi_LP_C3">[39]GHV!#REF!</definedName>
    <definedName name="Odidi_LP_C4" localSheetId="26">[39]GHV!#REF!</definedName>
    <definedName name="Odidi_LP_C4" localSheetId="2">[39]GHV!#REF!</definedName>
    <definedName name="Odidi_LP_C4" localSheetId="17">[39]GHV!#REF!</definedName>
    <definedName name="Odidi_LP_C4" localSheetId="13">[39]GHV!#REF!</definedName>
    <definedName name="Odidi_LP_C4" localSheetId="11">[39]GHV!#REF!</definedName>
    <definedName name="Odidi_LP_C4">[39]GHV!#REF!</definedName>
    <definedName name="Odudu" localSheetId="26">#REF!</definedName>
    <definedName name="Odudu" localSheetId="2">#REF!</definedName>
    <definedName name="Odudu" localSheetId="1">#REF!</definedName>
    <definedName name="Odudu" localSheetId="4">#REF!</definedName>
    <definedName name="Odudu" localSheetId="5">#REF!</definedName>
    <definedName name="Odudu" localSheetId="17">#REF!</definedName>
    <definedName name="Odudu" localSheetId="13">#REF!</definedName>
    <definedName name="Odudu" localSheetId="14">#REF!</definedName>
    <definedName name="Odudu" localSheetId="11">#REF!</definedName>
    <definedName name="Odudu">#REF!</definedName>
    <definedName name="OffCont" localSheetId="26">#REF!</definedName>
    <definedName name="OffCont" localSheetId="2">#REF!</definedName>
    <definedName name="OffCont" localSheetId="17">#REF!</definedName>
    <definedName name="OffCont" localSheetId="13">#REF!</definedName>
    <definedName name="OffCont" localSheetId="11">#REF!</definedName>
    <definedName name="OffCont">#REF!</definedName>
    <definedName name="OffPayroll">[96]TEMPLATE!$D$9</definedName>
    <definedName name="Offshore" localSheetId="26">#REF!</definedName>
    <definedName name="Offshore" localSheetId="2">#REF!</definedName>
    <definedName name="Offshore" localSheetId="1">#REF!</definedName>
    <definedName name="Offshore" localSheetId="4">#REF!</definedName>
    <definedName name="Offshore" localSheetId="5">#REF!</definedName>
    <definedName name="Offshore" localSheetId="17">#REF!</definedName>
    <definedName name="Offshore" localSheetId="13">#REF!</definedName>
    <definedName name="Offshore" localSheetId="14">#REF!</definedName>
    <definedName name="Offshore" localSheetId="11">#REF!</definedName>
    <definedName name="Offshore">#REF!</definedName>
    <definedName name="Offshore_OML_99_OML_70_OML_100_OML_102_FSO_Evacuation" localSheetId="26">#REF!</definedName>
    <definedName name="Offshore_OML_99_OML_70_OML_100_OML_102_FSO_Evacuation" localSheetId="2">#REF!</definedName>
    <definedName name="Offshore_OML_99_OML_70_OML_100_OML_102_FSO_Evacuation" localSheetId="17">#REF!</definedName>
    <definedName name="Offshore_OML_99_OML_70_OML_100_OML_102_FSO_Evacuation" localSheetId="13">#REF!</definedName>
    <definedName name="Offshore_OML_99_OML_70_OML_100_OML_102_FSO_Evacuation" localSheetId="11">#REF!</definedName>
    <definedName name="Offshore_OML_99_OML_70_OML_100_OML_102_FSO_Evacuation">#REF!</definedName>
    <definedName name="Ofon_Esuk_Edidiana_Phase_1" localSheetId="26">#REF!</definedName>
    <definedName name="Ofon_Esuk_Edidiana_Phase_1" localSheetId="2">#REF!</definedName>
    <definedName name="Ofon_Esuk_Edidiana_Phase_1" localSheetId="17">#REF!</definedName>
    <definedName name="Ofon_Esuk_Edidiana_Phase_1" localSheetId="13">#REF!</definedName>
    <definedName name="Ofon_Esuk_Edidiana_Phase_1" localSheetId="11">#REF!</definedName>
    <definedName name="Ofon_Esuk_Edidiana_Phase_1">#REF!</definedName>
    <definedName name="Ofon_Esuk_Edidiana_Phase_2" localSheetId="26">#REF!</definedName>
    <definedName name="Ofon_Esuk_Edidiana_Phase_2" localSheetId="2">#REF!</definedName>
    <definedName name="Ofon_Esuk_Edidiana_Phase_2" localSheetId="17">#REF!</definedName>
    <definedName name="Ofon_Esuk_Edidiana_Phase_2" localSheetId="13">#REF!</definedName>
    <definedName name="Ofon_Esuk_Edidiana_Phase_2">#REF!</definedName>
    <definedName name="Ofon_Esuk_Edidiana_Phases_1_et_2" localSheetId="26">#REF!</definedName>
    <definedName name="Ofon_Esuk_Edidiana_Phases_1_et_2" localSheetId="2">#REF!</definedName>
    <definedName name="Ofon_Esuk_Edidiana_Phases_1_et_2" localSheetId="17">#REF!</definedName>
    <definedName name="Ofon_Esuk_Edidiana_Phases_1_et_2" localSheetId="13">#REF!</definedName>
    <definedName name="Ofon_Esuk_Edidiana_Phases_1_et_2">#REF!</definedName>
    <definedName name="Ofunne__G.C__Dr." localSheetId="26">#REF!</definedName>
    <definedName name="Ofunne__G.C__Dr." localSheetId="2">#REF!</definedName>
    <definedName name="Ofunne__G.C__Dr." localSheetId="17">#REF!</definedName>
    <definedName name="Ofunne__G.C__Dr." localSheetId="13">#REF!</definedName>
    <definedName name="Ofunne__G.C__Dr.">#REF!</definedName>
    <definedName name="Oguta_G">[54]forinput!$D$127:$AD$127</definedName>
    <definedName name="Oguta_HP_C4" localSheetId="26">[39]GHV!#REF!</definedName>
    <definedName name="Oguta_HP_C4" localSheetId="2">[39]GHV!#REF!</definedName>
    <definedName name="Oguta_HP_C4" localSheetId="1">[39]GHV!#REF!</definedName>
    <definedName name="Oguta_HP_C4" localSheetId="4">[39]GHV!#REF!</definedName>
    <definedName name="Oguta_HP_C4" localSheetId="5">[39]GHV!#REF!</definedName>
    <definedName name="Oguta_HP_C4" localSheetId="17">[39]GHV!#REF!</definedName>
    <definedName name="Oguta_HP_C4" localSheetId="13">[39]GHV!#REF!</definedName>
    <definedName name="Oguta_HP_C4" localSheetId="14">[39]GHV!#REF!</definedName>
    <definedName name="Oguta_HP_C4" localSheetId="11">[39]GHV!#REF!</definedName>
    <definedName name="Oguta_HP_C4">[39]GHV!#REF!</definedName>
    <definedName name="Oguta_LP_C3" localSheetId="26">[39]GHV!#REF!</definedName>
    <definedName name="Oguta_LP_C3" localSheetId="2">[39]GHV!#REF!</definedName>
    <definedName name="Oguta_LP_C3" localSheetId="17">[39]GHV!#REF!</definedName>
    <definedName name="Oguta_LP_C3" localSheetId="13">[39]GHV!#REF!</definedName>
    <definedName name="Oguta_LP_C3" localSheetId="14">[39]GHV!#REF!</definedName>
    <definedName name="Oguta_LP_C3" localSheetId="11">[39]GHV!#REF!</definedName>
    <definedName name="Oguta_LP_C3">[39]GHV!#REF!</definedName>
    <definedName name="Oguta_LP_C4" localSheetId="26">[39]GHV!#REF!</definedName>
    <definedName name="Oguta_LP_C4" localSheetId="2">[39]GHV!#REF!</definedName>
    <definedName name="Oguta_LP_C4" localSheetId="17">[39]GHV!#REF!</definedName>
    <definedName name="Oguta_LP_C4" localSheetId="13">[39]GHV!#REF!</definedName>
    <definedName name="Oguta_LP_C4" localSheetId="11">[39]GHV!#REF!</definedName>
    <definedName name="Oguta_LP_C4">[39]GHV!#REF!</definedName>
    <definedName name="oil_adjustment" localSheetId="26">#REF!</definedName>
    <definedName name="oil_adjustment" localSheetId="2">#REF!</definedName>
    <definedName name="oil_adjustment" localSheetId="1">#REF!</definedName>
    <definedName name="oil_adjustment" localSheetId="4">#REF!</definedName>
    <definedName name="oil_adjustment" localSheetId="5">#REF!</definedName>
    <definedName name="oil_adjustment" localSheetId="17">#REF!</definedName>
    <definedName name="oil_adjustment" localSheetId="13">#REF!</definedName>
    <definedName name="oil_adjustment" localSheetId="14">#REF!</definedName>
    <definedName name="oil_adjustment" localSheetId="11">#REF!</definedName>
    <definedName name="oil_adjustment">#REF!</definedName>
    <definedName name="oil_boe_percent" localSheetId="26">#REF!</definedName>
    <definedName name="oil_boe_percent" localSheetId="2">#REF!</definedName>
    <definedName name="oil_boe_percent" localSheetId="17">#REF!</definedName>
    <definedName name="oil_boe_percent" localSheetId="13">#REF!</definedName>
    <definedName name="oil_boe_percent" localSheetId="11">#REF!</definedName>
    <definedName name="oil_boe_percent">#REF!</definedName>
    <definedName name="oil_correction" localSheetId="26">#REF!</definedName>
    <definedName name="oil_correction" localSheetId="2">#REF!</definedName>
    <definedName name="oil_correction" localSheetId="17">#REF!</definedName>
    <definedName name="oil_correction" localSheetId="13">#REF!</definedName>
    <definedName name="oil_correction" localSheetId="11">#REF!</definedName>
    <definedName name="oil_correction">#REF!</definedName>
    <definedName name="oil_original" localSheetId="26">#REF!</definedName>
    <definedName name="oil_original" localSheetId="2">#REF!</definedName>
    <definedName name="oil_original" localSheetId="17">#REF!</definedName>
    <definedName name="oil_original" localSheetId="13">#REF!</definedName>
    <definedName name="oil_original">#REF!</definedName>
    <definedName name="Oil_Prod_enNFA" localSheetId="26">#REF!</definedName>
    <definedName name="Oil_Prod_enNFA" localSheetId="2">#REF!</definedName>
    <definedName name="Oil_Prod_enNFA" localSheetId="17">#REF!</definedName>
    <definedName name="Oil_Prod_enNFA" localSheetId="13">#REF!</definedName>
    <definedName name="Oil_Prod_enNFA">#REF!</definedName>
    <definedName name="Oil_Prod_NAGFRA" localSheetId="26">#REF!</definedName>
    <definedName name="Oil_Prod_NAGFRA" localSheetId="2">#REF!</definedName>
    <definedName name="Oil_Prod_NAGFRA" localSheetId="17">#REF!</definedName>
    <definedName name="Oil_Prod_NAGFRA" localSheetId="13">#REF!</definedName>
    <definedName name="Oil_Prod_NAGFRA">#REF!</definedName>
    <definedName name="Oil_Prod_NFA" localSheetId="26">#REF!</definedName>
    <definedName name="Oil_Prod_NFA" localSheetId="2">#REF!</definedName>
    <definedName name="Oil_Prod_NFA" localSheetId="17">#REF!</definedName>
    <definedName name="Oil_Prod_NFA" localSheetId="13">#REF!</definedName>
    <definedName name="Oil_Prod_NFA">#REF!</definedName>
    <definedName name="Oil_Prod_Other" localSheetId="26">#REF!</definedName>
    <definedName name="Oil_Prod_Other" localSheetId="2">#REF!</definedName>
    <definedName name="Oil_Prod_Other" localSheetId="17">#REF!</definedName>
    <definedName name="Oil_Prod_Other" localSheetId="13">#REF!</definedName>
    <definedName name="Oil_Prod_Other">#REF!</definedName>
    <definedName name="oil_proved" localSheetId="26">#REF!</definedName>
    <definedName name="oil_proved" localSheetId="2">#REF!</definedName>
    <definedName name="oil_proved" localSheetId="17">#REF!</definedName>
    <definedName name="oil_proved" localSheetId="13">#REF!</definedName>
    <definedName name="oil_proved">#REF!</definedName>
    <definedName name="oil_vol_percent" localSheetId="26">#REF!</definedName>
    <definedName name="oil_vol_percent" localSheetId="2">#REF!</definedName>
    <definedName name="oil_vol_percent" localSheetId="17">#REF!</definedName>
    <definedName name="oil_vol_percent" localSheetId="13">#REF!</definedName>
    <definedName name="oil_vol_percent">#REF!</definedName>
    <definedName name="Oil_Wells" localSheetId="26">[79]Profiles!#REF!</definedName>
    <definedName name="Oil_Wells" localSheetId="2">[79]Profiles!#REF!</definedName>
    <definedName name="Oil_Wells" localSheetId="17">[79]Profiles!#REF!</definedName>
    <definedName name="Oil_Wells" localSheetId="13">[79]Profiles!#REF!</definedName>
    <definedName name="Oil_Wells">[79]Profiles!#REF!</definedName>
    <definedName name="OilandCondVol" localSheetId="26">#REF!</definedName>
    <definedName name="OilandCondVol" localSheetId="2">#REF!</definedName>
    <definedName name="OilandCondVol" localSheetId="1">#REF!</definedName>
    <definedName name="OilandCondVol" localSheetId="4">#REF!</definedName>
    <definedName name="OilandCondVol" localSheetId="5">#REF!</definedName>
    <definedName name="OilandCondVol" localSheetId="17">#REF!</definedName>
    <definedName name="OilandCondVol" localSheetId="13">#REF!</definedName>
    <definedName name="OilandCondVol" localSheetId="14">#REF!</definedName>
    <definedName name="OilandCondVol" localSheetId="11">#REF!</definedName>
    <definedName name="OilandCondVol">#REF!</definedName>
    <definedName name="OilCapex" localSheetId="26">#REF!</definedName>
    <definedName name="OilCapex" localSheetId="2">#REF!</definedName>
    <definedName name="OilCapex" localSheetId="17">#REF!</definedName>
    <definedName name="OilCapex" localSheetId="13">#REF!</definedName>
    <definedName name="OilCapex" localSheetId="11">#REF!</definedName>
    <definedName name="OilCapex">#REF!</definedName>
    <definedName name="OilOpex" localSheetId="26">#REF!</definedName>
    <definedName name="OilOpex" localSheetId="2">#REF!</definedName>
    <definedName name="OilOpex" localSheetId="17">#REF!</definedName>
    <definedName name="OilOpex" localSheetId="13">#REF!</definedName>
    <definedName name="OilOpex" localSheetId="11">#REF!</definedName>
    <definedName name="OilOpex">#REF!</definedName>
    <definedName name="oilproved" localSheetId="26">#REF!</definedName>
    <definedName name="oilproved" localSheetId="2">#REF!</definedName>
    <definedName name="oilproved" localSheetId="17">#REF!</definedName>
    <definedName name="oilproved" localSheetId="13">#REF!</definedName>
    <definedName name="oilproved">#REF!</definedName>
    <definedName name="OilPvd2005" localSheetId="26">#REF!</definedName>
    <definedName name="OilPvd2005" localSheetId="2">#REF!</definedName>
    <definedName name="OilPvd2005" localSheetId="17">#REF!</definedName>
    <definedName name="OilPvd2005" localSheetId="13">#REF!</definedName>
    <definedName name="OilPvd2005">#REF!</definedName>
    <definedName name="OilPvdRes6yr" localSheetId="26">#REF!</definedName>
    <definedName name="OilPvdRes6yr" localSheetId="2">#REF!</definedName>
    <definedName name="OilPvdRes6yr" localSheetId="17">#REF!</definedName>
    <definedName name="OilPvdRes6yr" localSheetId="13">#REF!</definedName>
    <definedName name="OilPvdRes6yr">#REF!</definedName>
    <definedName name="OilPvdRsv12yr" localSheetId="26">#REF!</definedName>
    <definedName name="OilPvdRsv12yr" localSheetId="2">#REF!</definedName>
    <definedName name="OilPvdRsv12yr" localSheetId="17">#REF!</definedName>
    <definedName name="OilPvdRsv12yr" localSheetId="13">#REF!</definedName>
    <definedName name="OilPvdRsv12yr">#REF!</definedName>
    <definedName name="OilPvdRsv6yr" localSheetId="26">#REF!</definedName>
    <definedName name="OilPvdRsv6yr" localSheetId="2">#REF!</definedName>
    <definedName name="OilPvdRsv6yr" localSheetId="17">#REF!</definedName>
    <definedName name="OilPvdRsv6yr" localSheetId="13">#REF!</definedName>
    <definedName name="OilPvdRsv6yr">#REF!</definedName>
    <definedName name="OilPvdRsv6yrScenario" localSheetId="26">#REF!</definedName>
    <definedName name="OilPvdRsv6yrScenario" localSheetId="2">#REF!</definedName>
    <definedName name="OilPvdRsv6yrScenario" localSheetId="17">#REF!</definedName>
    <definedName name="OilPvdRsv6yrScenario" localSheetId="13">#REF!</definedName>
    <definedName name="OilPvdRsv6yrScenario">#REF!</definedName>
    <definedName name="OilPvdRsvInf" localSheetId="26">#REF!</definedName>
    <definedName name="OilPvdRsvInf" localSheetId="2">#REF!</definedName>
    <definedName name="OilPvdRsvInf" localSheetId="17">#REF!</definedName>
    <definedName name="OilPvdRsvInf" localSheetId="13">#REF!</definedName>
    <definedName name="OilPvdRsvInf">#REF!</definedName>
    <definedName name="OilRate" localSheetId="26">#REF!</definedName>
    <definedName name="OilRate" localSheetId="2">#REF!</definedName>
    <definedName name="OilRate" localSheetId="17">#REF!</definedName>
    <definedName name="OilRate" localSheetId="13">#REF!</definedName>
    <definedName name="OilRate">#REF!</definedName>
    <definedName name="OilVol" localSheetId="26">#REF!</definedName>
    <definedName name="OilVol" localSheetId="2">#REF!</definedName>
    <definedName name="OilVol" localSheetId="17">#REF!</definedName>
    <definedName name="OilVol" localSheetId="13">#REF!</definedName>
    <definedName name="OilVol">#REF!</definedName>
    <definedName name="ojihjhn" localSheetId="26">'[30]Journal entries(Coy)'!#REF!</definedName>
    <definedName name="ojihjhn" localSheetId="2">'[30]Journal entries(Coy)'!#REF!</definedName>
    <definedName name="ojihjhn" localSheetId="17">'[30]Journal entries(Coy)'!#REF!</definedName>
    <definedName name="ojihjhn" localSheetId="13">'[30]Journal entries(Coy)'!#REF!</definedName>
    <definedName name="ojihjhn">'[30]Journal entries(Coy)'!#REF!</definedName>
    <definedName name="OKP" localSheetId="26">[31]calcpage!#REF!</definedName>
    <definedName name="OKP" localSheetId="2">[31]calcpage!#REF!</definedName>
    <definedName name="OKP" localSheetId="17">[31]calcpage!#REF!</definedName>
    <definedName name="OKP" localSheetId="13">[31]calcpage!#REF!</definedName>
    <definedName name="OKP">[31]calcpage!#REF!</definedName>
    <definedName name="OKP_TOTAL" localSheetId="26">[31]calcpage!#REF!</definedName>
    <definedName name="OKP_TOTAL" localSheetId="2">[31]calcpage!#REF!</definedName>
    <definedName name="OKP_TOTAL" localSheetId="17">[31]calcpage!#REF!</definedName>
    <definedName name="OKP_TOTAL" localSheetId="13">[31]calcpage!#REF!</definedName>
    <definedName name="OKP_TOTAL">[31]calcpage!#REF!</definedName>
    <definedName name="Okpoko" localSheetId="26">#REF!</definedName>
    <definedName name="Okpoko" localSheetId="2">#REF!</definedName>
    <definedName name="Okpoko" localSheetId="1">#REF!</definedName>
    <definedName name="Okpoko" localSheetId="4">#REF!</definedName>
    <definedName name="Okpoko" localSheetId="5">#REF!</definedName>
    <definedName name="Okpoko" localSheetId="17">#REF!</definedName>
    <definedName name="Okpoko" localSheetId="13">#REF!</definedName>
    <definedName name="Okpoko" localSheetId="14">#REF!</definedName>
    <definedName name="Okpoko" localSheetId="11">#REF!</definedName>
    <definedName name="Okpoko">#REF!</definedName>
    <definedName name="oku" localSheetId="26">#REF!</definedName>
    <definedName name="oku" localSheetId="2">#REF!</definedName>
    <definedName name="oku" localSheetId="17">#REF!</definedName>
    <definedName name="oku" localSheetId="13">#REF!</definedName>
    <definedName name="oku" localSheetId="11">#REF!</definedName>
    <definedName name="oku">#REF!</definedName>
    <definedName name="Olayinka_Solola" localSheetId="26">[35]Menu!#REF!</definedName>
    <definedName name="Olayinka_Solola" localSheetId="2">[36]Menu!#REF!</definedName>
    <definedName name="Olayinka_Solola" localSheetId="17">[36]Menu!#REF!</definedName>
    <definedName name="Olayinka_Solola" localSheetId="13">[36]Menu!#REF!</definedName>
    <definedName name="Olayinka_Solola" localSheetId="11">[36]Menu!#REF!</definedName>
    <definedName name="Olayinka_Solola">[36]Menu!#REF!</definedName>
    <definedName name="OLE_LINK15" localSheetId="17">Note11cont!#REF!</definedName>
    <definedName name="OLE_LINK17" localSheetId="17">Note11cont!#REF!</definedName>
    <definedName name="OLE_LINK29" localSheetId="17">Note11cont!#REF!</definedName>
    <definedName name="Olo" localSheetId="26">#REF!</definedName>
    <definedName name="Olo" localSheetId="2">#REF!</definedName>
    <definedName name="Olo" localSheetId="1">#REF!</definedName>
    <definedName name="Olo" localSheetId="4">#REF!</definedName>
    <definedName name="Olo" localSheetId="5">#REF!</definedName>
    <definedName name="Olo" localSheetId="17">#REF!</definedName>
    <definedName name="Olo" localSheetId="13">#REF!</definedName>
    <definedName name="Olo" localSheetId="14">#REF!</definedName>
    <definedName name="Olo" localSheetId="11">#REF!</definedName>
    <definedName name="Olo">#REF!</definedName>
    <definedName name="olt">[97]Outstanding!$C$7:$G$32</definedName>
    <definedName name="Olufunke_Banjoko" localSheetId="26">[35]Menu!#REF!</definedName>
    <definedName name="Olufunke_Banjoko" localSheetId="2">[36]Menu!#REF!</definedName>
    <definedName name="Olufunke_Banjoko" localSheetId="1">[36]Menu!#REF!</definedName>
    <definedName name="Olufunke_Banjoko" localSheetId="4">[36]Menu!#REF!</definedName>
    <definedName name="Olufunke_Banjoko" localSheetId="5">[36]Menu!#REF!</definedName>
    <definedName name="Olufunke_Banjoko" localSheetId="17">[36]Menu!#REF!</definedName>
    <definedName name="Olufunke_Banjoko" localSheetId="13">[36]Menu!#REF!</definedName>
    <definedName name="Olufunke_Banjoko" localSheetId="14">[36]Menu!#REF!</definedName>
    <definedName name="Olufunke_Banjoko" localSheetId="11">[36]Menu!#REF!</definedName>
    <definedName name="Olufunke_Banjoko">[36]Menu!#REF!</definedName>
    <definedName name="OML_100" localSheetId="26">#REF!</definedName>
    <definedName name="OML_100" localSheetId="2">#REF!</definedName>
    <definedName name="OML_100" localSheetId="1">#REF!</definedName>
    <definedName name="OML_100" localSheetId="4">#REF!</definedName>
    <definedName name="OML_100" localSheetId="5">#REF!</definedName>
    <definedName name="OML_100" localSheetId="17">#REF!</definedName>
    <definedName name="OML_100" localSheetId="13">#REF!</definedName>
    <definedName name="OML_100" localSheetId="14">#REF!</definedName>
    <definedName name="OML_100" localSheetId="11">#REF!</definedName>
    <definedName name="OML_100">#REF!</definedName>
    <definedName name="OML_102" localSheetId="26">#REF!</definedName>
    <definedName name="OML_102" localSheetId="2">#REF!</definedName>
    <definedName name="OML_102" localSheetId="17">#REF!</definedName>
    <definedName name="OML_102" localSheetId="13">#REF!</definedName>
    <definedName name="OML_102" localSheetId="11">#REF!</definedName>
    <definedName name="OML_102">#REF!</definedName>
    <definedName name="OML_57" localSheetId="26">#REF!</definedName>
    <definedName name="OML_57" localSheetId="2">#REF!</definedName>
    <definedName name="OML_57" localSheetId="17">#REF!</definedName>
    <definedName name="OML_57" localSheetId="13">#REF!</definedName>
    <definedName name="OML_57" localSheetId="11">#REF!</definedName>
    <definedName name="OML_57">#REF!</definedName>
    <definedName name="OML_58_hors_Ibewa" localSheetId="26">#REF!</definedName>
    <definedName name="OML_58_hors_Ibewa" localSheetId="2">#REF!</definedName>
    <definedName name="OML_58_hors_Ibewa" localSheetId="17">#REF!</definedName>
    <definedName name="OML_58_hors_Ibewa" localSheetId="13">#REF!</definedName>
    <definedName name="OML_58_hors_Ibewa">#REF!</definedName>
    <definedName name="OML_58_y_compris_Ibewa" localSheetId="26">#REF!</definedName>
    <definedName name="OML_58_y_compris_Ibewa" localSheetId="2">#REF!</definedName>
    <definedName name="OML_58_y_compris_Ibewa" localSheetId="17">#REF!</definedName>
    <definedName name="OML_58_y_compris_Ibewa" localSheetId="13">#REF!</definedName>
    <definedName name="OML_58_y_compris_Ibewa">#REF!</definedName>
    <definedName name="OML_99_OML_70_sans_FSO_Evacuation" localSheetId="26">#REF!</definedName>
    <definedName name="OML_99_OML_70_sans_FSO_Evacuation" localSheetId="2">#REF!</definedName>
    <definedName name="OML_99_OML_70_sans_FSO_Evacuation" localSheetId="17">#REF!</definedName>
    <definedName name="OML_99_OML_70_sans_FSO_Evacuation" localSheetId="13">#REF!</definedName>
    <definedName name="OML_99_OML_70_sans_FSO_Evacuation">#REF!</definedName>
    <definedName name="oml_nfa_percent" localSheetId="26">#REF!</definedName>
    <definedName name="oml_nfa_percent" localSheetId="2">#REF!</definedName>
    <definedName name="oml_nfa_percent" localSheetId="17">#REF!</definedName>
    <definedName name="oml_nfa_percent" localSheetId="13">#REF!</definedName>
    <definedName name="oml_nfa_percent">#REF!</definedName>
    <definedName name="oml_oil_percent" localSheetId="26">#REF!</definedName>
    <definedName name="oml_oil_percent" localSheetId="2">#REF!</definedName>
    <definedName name="oml_oil_percent" localSheetId="17">#REF!</definedName>
    <definedName name="oml_oil_percent" localSheetId="13">#REF!</definedName>
    <definedName name="oml_oil_percent">#REF!</definedName>
    <definedName name="omlall" localSheetId="26">#REF!</definedName>
    <definedName name="omlall" localSheetId="2">#REF!</definedName>
    <definedName name="omlall" localSheetId="17">#REF!</definedName>
    <definedName name="omlall" localSheetId="13">#REF!</definedName>
    <definedName name="omlall">#REF!</definedName>
    <definedName name="omlennfa" localSheetId="26">#REF!</definedName>
    <definedName name="omlennfa" localSheetId="2">#REF!</definedName>
    <definedName name="omlennfa" localSheetId="17">#REF!</definedName>
    <definedName name="omlennfa" localSheetId="13">#REF!</definedName>
    <definedName name="omlennfa">#REF!</definedName>
    <definedName name="omlistBP_indicator" localSheetId="26">#REF!</definedName>
    <definedName name="omlistBP_indicator" localSheetId="2">#REF!</definedName>
    <definedName name="omlistBP_indicator" localSheetId="17">#REF!</definedName>
    <definedName name="omlistBP_indicator" localSheetId="13">#REF!</definedName>
    <definedName name="omlistBP_indicator">#REF!</definedName>
    <definedName name="omllist" localSheetId="26">#REF!</definedName>
    <definedName name="omllist" localSheetId="2">#REF!</definedName>
    <definedName name="omllist" localSheetId="17">#REF!</definedName>
    <definedName name="omllist" localSheetId="13">#REF!</definedName>
    <definedName name="omllist">#REF!</definedName>
    <definedName name="omllist_BP" localSheetId="26">#REF!</definedName>
    <definedName name="omllist_BP" localSheetId="2">#REF!</definedName>
    <definedName name="omllist_BP" localSheetId="17">#REF!</definedName>
    <definedName name="omllist_BP" localSheetId="13">#REF!</definedName>
    <definedName name="omllist_BP">#REF!</definedName>
    <definedName name="omllist2" localSheetId="26">#REF!</definedName>
    <definedName name="omllist2" localSheetId="2">#REF!</definedName>
    <definedName name="omllist2" localSheetId="17">#REF!</definedName>
    <definedName name="omllist2" localSheetId="13">#REF!</definedName>
    <definedName name="omllist2">#REF!</definedName>
    <definedName name="omllist3" localSheetId="26">#REF!</definedName>
    <definedName name="omllist3" localSheetId="2">#REF!</definedName>
    <definedName name="omllist3" localSheetId="17">#REF!</definedName>
    <definedName name="omllist3" localSheetId="13">#REF!</definedName>
    <definedName name="omllist3">#REF!</definedName>
    <definedName name="OMLLIST4" localSheetId="26">#REF!</definedName>
    <definedName name="OMLLIST4" localSheetId="2">#REF!</definedName>
    <definedName name="OMLLIST4" localSheetId="17">#REF!</definedName>
    <definedName name="OMLLIST4" localSheetId="13">#REF!</definedName>
    <definedName name="OMLLIST4">#REF!</definedName>
    <definedName name="omllist5" localSheetId="26">#REF!</definedName>
    <definedName name="omllist5" localSheetId="2">#REF!</definedName>
    <definedName name="omllist5" localSheetId="17">#REF!</definedName>
    <definedName name="omllist5" localSheetId="13">#REF!</definedName>
    <definedName name="omllist5">#REF!</definedName>
    <definedName name="omllist6" localSheetId="26">#REF!</definedName>
    <definedName name="omllist6" localSheetId="2">#REF!</definedName>
    <definedName name="omllist6" localSheetId="17">#REF!</definedName>
    <definedName name="omllist6" localSheetId="13">#REF!</definedName>
    <definedName name="omllist6">#REF!</definedName>
    <definedName name="omllist7" localSheetId="26">#REF!</definedName>
    <definedName name="omllist7" localSheetId="2">#REF!</definedName>
    <definedName name="omllist7" localSheetId="17">#REF!</definedName>
    <definedName name="omllist7" localSheetId="13">#REF!</definedName>
    <definedName name="omllist7">#REF!</definedName>
    <definedName name="omllist8" localSheetId="26">#REF!</definedName>
    <definedName name="omllist8" localSheetId="2">#REF!</definedName>
    <definedName name="omllist8" localSheetId="17">#REF!</definedName>
    <definedName name="omllist8" localSheetId="13">#REF!</definedName>
    <definedName name="omllist8">#REF!</definedName>
    <definedName name="omllist9" localSheetId="26">#REF!</definedName>
    <definedName name="omllist9" localSheetId="2">#REF!</definedName>
    <definedName name="omllist9" localSheetId="17">#REF!</definedName>
    <definedName name="omllist9" localSheetId="13">#REF!</definedName>
    <definedName name="omllist9">#REF!</definedName>
    <definedName name="omllistBP" localSheetId="26">#REF!</definedName>
    <definedName name="omllistBP" localSheetId="2">#REF!</definedName>
    <definedName name="omllistBP" localSheetId="17">#REF!</definedName>
    <definedName name="omllistBP" localSheetId="13">#REF!</definedName>
    <definedName name="omllistBP">#REF!</definedName>
    <definedName name="omllistBP_indicator" localSheetId="26">#REF!</definedName>
    <definedName name="omllistBP_indicator" localSheetId="2">#REF!</definedName>
    <definedName name="omllistBP_indicator" localSheetId="17">#REF!</definedName>
    <definedName name="omllistBP_indicator" localSheetId="13">#REF!</definedName>
    <definedName name="omllistBP_indicator">#REF!</definedName>
    <definedName name="omlnagfra" localSheetId="26">#REF!</definedName>
    <definedName name="omlnagfra" localSheetId="2">#REF!</definedName>
    <definedName name="omlnagfra" localSheetId="17">#REF!</definedName>
    <definedName name="omlnagfra" localSheetId="13">#REF!</definedName>
    <definedName name="omlnagfra">#REF!</definedName>
    <definedName name="omlnfa" localSheetId="26">#REF!</definedName>
    <definedName name="omlnfa" localSheetId="2">#REF!</definedName>
    <definedName name="omlnfa" localSheetId="17">#REF!</definedName>
    <definedName name="omlnfa" localSheetId="13">#REF!</definedName>
    <definedName name="omlnfa">#REF!</definedName>
    <definedName name="omlother" localSheetId="26">#REF!</definedName>
    <definedName name="omlother" localSheetId="2">#REF!</definedName>
    <definedName name="omlother" localSheetId="17">#REF!</definedName>
    <definedName name="omlother" localSheetId="13">#REF!</definedName>
    <definedName name="omlother">#REF!</definedName>
    <definedName name="omlotheroverhead" localSheetId="26">#REF!</definedName>
    <definedName name="omlotheroverhead" localSheetId="2">#REF!</definedName>
    <definedName name="omlotheroverhead" localSheetId="17">#REF!</definedName>
    <definedName name="omlotheroverhead" localSheetId="13">#REF!</definedName>
    <definedName name="omlotheroverhead">#REF!</definedName>
    <definedName name="OMLs_FSO_Evacuation_avec_Opex" localSheetId="26">#REF!</definedName>
    <definedName name="OMLs_FSO_Evacuation_avec_Opex" localSheetId="2">#REF!</definedName>
    <definedName name="OMLs_FSO_Evacuation_avec_Opex" localSheetId="17">#REF!</definedName>
    <definedName name="OMLs_FSO_Evacuation_avec_Opex" localSheetId="13">#REF!</definedName>
    <definedName name="OMLs_FSO_Evacuation_avec_Opex">#REF!</definedName>
    <definedName name="OMLs_FSO_Evacuation_sans_Opex" localSheetId="26">#REF!</definedName>
    <definedName name="OMLs_FSO_Evacuation_sans_Opex" localSheetId="2">#REF!</definedName>
    <definedName name="OMLs_FSO_Evacuation_sans_Opex" localSheetId="17">#REF!</definedName>
    <definedName name="OMLs_FSO_Evacuation_sans_Opex" localSheetId="13">#REF!</definedName>
    <definedName name="OMLs_FSO_Evacuation_sans_Opex">#REF!</definedName>
    <definedName name="Omolara_Semowo" localSheetId="26">[35]Menu!#REF!</definedName>
    <definedName name="Omolara_Semowo" localSheetId="2">[36]Menu!#REF!</definedName>
    <definedName name="Omolara_Semowo" localSheetId="17">[36]Menu!#REF!</definedName>
    <definedName name="Omolara_Semowo" localSheetId="13">[36]Menu!#REF!</definedName>
    <definedName name="Omolara_Semowo">[36]Menu!#REF!</definedName>
    <definedName name="Onshore_OML_57_58" localSheetId="26">#REF!</definedName>
    <definedName name="Onshore_OML_57_58" localSheetId="2">#REF!</definedName>
    <definedName name="Onshore_OML_57_58" localSheetId="1">#REF!</definedName>
    <definedName name="Onshore_OML_57_58" localSheetId="4">#REF!</definedName>
    <definedName name="Onshore_OML_57_58" localSheetId="5">#REF!</definedName>
    <definedName name="Onshore_OML_57_58" localSheetId="17">#REF!</definedName>
    <definedName name="Onshore_OML_57_58" localSheetId="13">#REF!</definedName>
    <definedName name="Onshore_OML_57_58" localSheetId="14">#REF!</definedName>
    <definedName name="Onshore_OML_57_58" localSheetId="11">#REF!</definedName>
    <definedName name="Onshore_OML_57_58">#REF!</definedName>
    <definedName name="Op_exp_g8" localSheetId="26">'[30]Journal entries(Coy)'!#REF!</definedName>
    <definedName name="Op_exp_g8" localSheetId="2">'[30]Journal entries(Coy)'!#REF!</definedName>
    <definedName name="Op_exp_g8" localSheetId="1">'[30]Journal entries(Coy)'!#REF!</definedName>
    <definedName name="Op_exp_g8" localSheetId="4">'[30]Journal entries(Coy)'!#REF!</definedName>
    <definedName name="Op_exp_g8" localSheetId="5">'[30]Journal entries(Coy)'!#REF!</definedName>
    <definedName name="Op_exp_g8" localSheetId="17">'[30]Journal entries(Coy)'!#REF!</definedName>
    <definedName name="Op_exp_g8" localSheetId="13">'[30]Journal entries(Coy)'!#REF!</definedName>
    <definedName name="Op_exp_g8" localSheetId="14">'[30]Journal entries(Coy)'!#REF!</definedName>
    <definedName name="Op_exp_g8" localSheetId="15">'[30]Journal entries(Coy)'!#REF!</definedName>
    <definedName name="Op_exp_g8" localSheetId="11">'[30]Journal entries(Coy)'!#REF!</definedName>
    <definedName name="Op_exp_g8">'[30]Journal entries(Coy)'!#REF!</definedName>
    <definedName name="OPEXRED_2004" localSheetId="26">#REF!</definedName>
    <definedName name="OPEXRED_2004" localSheetId="2">#REF!</definedName>
    <definedName name="OPEXRED_2004" localSheetId="1">#REF!</definedName>
    <definedName name="OPEXRED_2004" localSheetId="12">#REF!</definedName>
    <definedName name="OPEXRED_2004" localSheetId="17">#REF!</definedName>
    <definedName name="OPEXRED_2004" localSheetId="13">#REF!</definedName>
    <definedName name="OPEXRED_2004" localSheetId="15">#REF!</definedName>
    <definedName name="OPEXRED_2004" localSheetId="11">#REF!</definedName>
    <definedName name="OPEXRED_2004">#REF!</definedName>
    <definedName name="OPEXRED_2005" localSheetId="26">#REF!</definedName>
    <definedName name="OPEXRED_2005" localSheetId="2">#REF!</definedName>
    <definedName name="OPEXRED_2005" localSheetId="17">#REF!</definedName>
    <definedName name="OPEXRED_2005" localSheetId="13">#REF!</definedName>
    <definedName name="OPEXRED_2005" localSheetId="15">#REF!</definedName>
    <definedName name="OPEXRED_2005" localSheetId="11">#REF!</definedName>
    <definedName name="OPEXRED_2005">#REF!</definedName>
    <definedName name="OPEXRED_2006" localSheetId="26">#REF!</definedName>
    <definedName name="OPEXRED_2006" localSheetId="2">#REF!</definedName>
    <definedName name="OPEXRED_2006" localSheetId="17">#REF!</definedName>
    <definedName name="OPEXRED_2006" localSheetId="13">#REF!</definedName>
    <definedName name="OPEXRED_2006" localSheetId="15">#REF!</definedName>
    <definedName name="OPEXRED_2006" localSheetId="11">#REF!</definedName>
    <definedName name="OPEXRED_2006">#REF!</definedName>
    <definedName name="OPEXRED_2007" localSheetId="26">#REF!</definedName>
    <definedName name="OPEXRED_2007" localSheetId="2">#REF!</definedName>
    <definedName name="OPEXRED_2007" localSheetId="17">#REF!</definedName>
    <definedName name="OPEXRED_2007" localSheetId="13">#REF!</definedName>
    <definedName name="OPEXRED_2007" localSheetId="15">#REF!</definedName>
    <definedName name="OPEXRED_2007">#REF!</definedName>
    <definedName name="OPEXRED_2008" localSheetId="26">#REF!</definedName>
    <definedName name="OPEXRED_2008" localSheetId="2">#REF!</definedName>
    <definedName name="OPEXRED_2008" localSheetId="17">#REF!</definedName>
    <definedName name="OPEXRED_2008" localSheetId="13">#REF!</definedName>
    <definedName name="OPEXRED_2008" localSheetId="15">#REF!</definedName>
    <definedName name="OPEXRED_2008">#REF!</definedName>
    <definedName name="Option1" localSheetId="26">#REF!</definedName>
    <definedName name="Option1" localSheetId="2">#REF!</definedName>
    <definedName name="Option1" localSheetId="17">#REF!</definedName>
    <definedName name="Option1" localSheetId="13">#REF!</definedName>
    <definedName name="Option1">#REF!</definedName>
    <definedName name="Option2" localSheetId="26">#REF!</definedName>
    <definedName name="Option2" localSheetId="2">#REF!</definedName>
    <definedName name="Option2" localSheetId="17">#REF!</definedName>
    <definedName name="Option2" localSheetId="13">#REF!</definedName>
    <definedName name="Option2">#REF!</definedName>
    <definedName name="OQLIB">"PANOBJV6"</definedName>
    <definedName name="OQNAM">"OQPAY05"</definedName>
    <definedName name="order_sequence" localSheetId="26">#REF!</definedName>
    <definedName name="order_sequence" localSheetId="2">#REF!</definedName>
    <definedName name="order_sequence" localSheetId="1">#REF!</definedName>
    <definedName name="order_sequence" localSheetId="4">#REF!</definedName>
    <definedName name="order_sequence" localSheetId="5">#REF!</definedName>
    <definedName name="order_sequence" localSheetId="17">#REF!</definedName>
    <definedName name="order_sequence" localSheetId="13">#REF!</definedName>
    <definedName name="order_sequence" localSheetId="14">#REF!</definedName>
    <definedName name="order_sequence" localSheetId="11">#REF!</definedName>
    <definedName name="order_sequence">#REF!</definedName>
    <definedName name="org" localSheetId="26">#REF!</definedName>
    <definedName name="org" localSheetId="2">#REF!</definedName>
    <definedName name="org" localSheetId="17">#REF!</definedName>
    <definedName name="org" localSheetId="13">#REF!</definedName>
    <definedName name="org" localSheetId="15">#REF!</definedName>
    <definedName name="org" localSheetId="11">#REF!</definedName>
    <definedName name="org">#REF!</definedName>
    <definedName name="Other_NAG_percentage" localSheetId="26">#REF!</definedName>
    <definedName name="Other_NAG_percentage" localSheetId="2">#REF!</definedName>
    <definedName name="Other_NAG_percentage" localSheetId="17">#REF!</definedName>
    <definedName name="Other_NAG_percentage" localSheetId="13">#REF!</definedName>
    <definedName name="Other_NAG_percentage" localSheetId="11">#REF!</definedName>
    <definedName name="Other_NAG_percentage">#REF!</definedName>
    <definedName name="otherallowanceoption" localSheetId="26">#REF!</definedName>
    <definedName name="otherallowanceoption" localSheetId="2">#REF!</definedName>
    <definedName name="otherallowanceoption" localSheetId="17">#REF!</definedName>
    <definedName name="otherallowanceoption" localSheetId="13">#REF!</definedName>
    <definedName name="otherallowanceoption">#REF!</definedName>
    <definedName name="OtherAllowances" localSheetId="26">#REF!</definedName>
    <definedName name="OtherAllowances" localSheetId="2">#REF!</definedName>
    <definedName name="OtherAllowances" localSheetId="17">#REF!</definedName>
    <definedName name="OtherAllowances" localSheetId="13">#REF!</definedName>
    <definedName name="OtherAllowances">#REF!</definedName>
    <definedName name="OTHERDED" localSheetId="26">#REF!</definedName>
    <definedName name="OTHERDED" localSheetId="2">#REF!</definedName>
    <definedName name="OTHERDED" localSheetId="17">#REF!</definedName>
    <definedName name="OTHERDED" localSheetId="13">#REF!</definedName>
    <definedName name="OTHERDED">#REF!</definedName>
    <definedName name="OtherDeductions" localSheetId="26">#REF!</definedName>
    <definedName name="OtherDeductions" localSheetId="2">#REF!</definedName>
    <definedName name="OtherDeductions" localSheetId="17">#REF!</definedName>
    <definedName name="OtherDeductions" localSheetId="13">#REF!</definedName>
    <definedName name="OtherDeductions">#REF!</definedName>
    <definedName name="otherp" localSheetId="26">#REF!</definedName>
    <definedName name="otherp" localSheetId="2">#REF!</definedName>
    <definedName name="otherp" localSheetId="17">#REF!</definedName>
    <definedName name="otherp" localSheetId="13">#REF!</definedName>
    <definedName name="otherp">#REF!</definedName>
    <definedName name="OtherTime" localSheetId="26">#REF!</definedName>
    <definedName name="OtherTime" localSheetId="2">#REF!</definedName>
    <definedName name="OtherTime" localSheetId="17">#REF!</definedName>
    <definedName name="OtherTime" localSheetId="13">#REF!</definedName>
    <definedName name="OtherTime">#REF!</definedName>
    <definedName name="Otumara_G">[54]forinput!$D$241:$AD$241</definedName>
    <definedName name="Otumara_LP_C4" localSheetId="26">[39]GHV!#REF!</definedName>
    <definedName name="Otumara_LP_C4" localSheetId="2">[39]GHV!#REF!</definedName>
    <definedName name="Otumara_LP_C4" localSheetId="1">[39]GHV!#REF!</definedName>
    <definedName name="Otumara_LP_C4" localSheetId="4">[39]GHV!#REF!</definedName>
    <definedName name="Otumara_LP_C4" localSheetId="5">[39]GHV!#REF!</definedName>
    <definedName name="Otumara_LP_C4" localSheetId="17">[39]GHV!#REF!</definedName>
    <definedName name="Otumara_LP_C4" localSheetId="13">[39]GHV!#REF!</definedName>
    <definedName name="Otumara_LP_C4" localSheetId="14">[39]GHV!#REF!</definedName>
    <definedName name="Otumara_LP_C4" localSheetId="11">[39]GHV!#REF!</definedName>
    <definedName name="Otumara_LP_C4">[39]GHV!#REF!</definedName>
    <definedName name="overhead_capex_all" localSheetId="26">#REF!</definedName>
    <definedName name="overhead_capex_all" localSheetId="2">#REF!</definedName>
    <definedName name="overhead_capex_all" localSheetId="1">#REF!</definedName>
    <definedName name="overhead_capex_all" localSheetId="4">#REF!</definedName>
    <definedName name="overhead_capex_all" localSheetId="5">#REF!</definedName>
    <definedName name="overhead_capex_all" localSheetId="17">#REF!</definedName>
    <definedName name="overhead_capex_all" localSheetId="13">#REF!</definedName>
    <definedName name="overhead_capex_all" localSheetId="14">#REF!</definedName>
    <definedName name="overhead_capex_all" localSheetId="11">#REF!</definedName>
    <definedName name="overhead_capex_all">#REF!</definedName>
    <definedName name="overhead_capex_all_oml" localSheetId="26">#REF!</definedName>
    <definedName name="overhead_capex_all_oml" localSheetId="2">#REF!</definedName>
    <definedName name="overhead_capex_all_oml" localSheetId="17">#REF!</definedName>
    <definedName name="overhead_capex_all_oml" localSheetId="13">#REF!</definedName>
    <definedName name="overhead_capex_all_oml" localSheetId="11">#REF!</definedName>
    <definedName name="overhead_capex_all_oml">#REF!</definedName>
    <definedName name="overhead_capex_nfa" localSheetId="26">#REF!</definedName>
    <definedName name="overhead_capex_nfa" localSheetId="2">#REF!</definedName>
    <definedName name="overhead_capex_nfa" localSheetId="17">#REF!</definedName>
    <definedName name="overhead_capex_nfa" localSheetId="13">#REF!</definedName>
    <definedName name="overhead_capex_nfa" localSheetId="11">#REF!</definedName>
    <definedName name="overhead_capex_nfa">#REF!</definedName>
    <definedName name="overhead_capex_nfa_oml" localSheetId="26">#REF!</definedName>
    <definedName name="overhead_capex_nfa_oml" localSheetId="2">#REF!</definedName>
    <definedName name="overhead_capex_nfa_oml" localSheetId="17">#REF!</definedName>
    <definedName name="overhead_capex_nfa_oml" localSheetId="13">#REF!</definedName>
    <definedName name="overhead_capex_nfa_oml">#REF!</definedName>
    <definedName name="overhead_capex_oil" localSheetId="26">#REF!</definedName>
    <definedName name="overhead_capex_oil" localSheetId="2">#REF!</definedName>
    <definedName name="overhead_capex_oil" localSheetId="17">#REF!</definedName>
    <definedName name="overhead_capex_oil" localSheetId="13">#REF!</definedName>
    <definedName name="overhead_capex_oil">#REF!</definedName>
    <definedName name="overhead_capex_oil_oml" localSheetId="26">#REF!</definedName>
    <definedName name="overhead_capex_oil_oml" localSheetId="2">#REF!</definedName>
    <definedName name="overhead_capex_oil_oml" localSheetId="17">#REF!</definedName>
    <definedName name="overhead_capex_oil_oml" localSheetId="13">#REF!</definedName>
    <definedName name="overhead_capex_oil_oml">#REF!</definedName>
    <definedName name="Overhead_from_manual_Q2_adjustments" localSheetId="26">#REF!</definedName>
    <definedName name="Overhead_from_manual_Q2_adjustments" localSheetId="2">#REF!</definedName>
    <definedName name="Overhead_from_manual_Q2_adjustments" localSheetId="17">#REF!</definedName>
    <definedName name="Overhead_from_manual_Q2_adjustments" localSheetId="13">#REF!</definedName>
    <definedName name="Overhead_from_manual_Q2_adjustments">#REF!</definedName>
    <definedName name="overhead_switch" localSheetId="26">#REF!</definedName>
    <definedName name="overhead_switch" localSheetId="2">#REF!</definedName>
    <definedName name="overhead_switch" localSheetId="17">#REF!</definedName>
    <definedName name="overhead_switch" localSheetId="13">#REF!</definedName>
    <definedName name="overhead_switch">#REF!</definedName>
    <definedName name="P_L_REC" localSheetId="26">'[44]Security 2002'!#REF!</definedName>
    <definedName name="P_L_REC" localSheetId="2">'[44]Security 2002'!#REF!</definedName>
    <definedName name="P_L_REC" localSheetId="22">'[45]Security 2002'!#REF!</definedName>
    <definedName name="P_L_REC" localSheetId="17">'[45]Security 2002'!#REF!</definedName>
    <definedName name="P_L_REC" localSheetId="13">'[44]Security 2002'!#REF!</definedName>
    <definedName name="P_L_REC" localSheetId="21">'[45]Security 2002'!#REF!</definedName>
    <definedName name="P_L_REC">'[44]Security 2002'!#REF!</definedName>
    <definedName name="Page1" localSheetId="26">#REF!</definedName>
    <definedName name="Page1" localSheetId="2">#REF!</definedName>
    <definedName name="Page1" localSheetId="1">#REF!</definedName>
    <definedName name="Page1" localSheetId="4">#REF!</definedName>
    <definedName name="Page1" localSheetId="5">#REF!</definedName>
    <definedName name="Page1" localSheetId="17">#REF!</definedName>
    <definedName name="Page1" localSheetId="13">#REF!</definedName>
    <definedName name="Page1" localSheetId="14">#REF!</definedName>
    <definedName name="Page1" localSheetId="11">#REF!</definedName>
    <definedName name="Page1">#REF!</definedName>
    <definedName name="papa" localSheetId="26">#REF!</definedName>
    <definedName name="papa" localSheetId="2">#REF!</definedName>
    <definedName name="papa" localSheetId="17">#REF!</definedName>
    <definedName name="papa" localSheetId="13">#REF!</definedName>
    <definedName name="papa" localSheetId="11">#REF!</definedName>
    <definedName name="papa">#REF!</definedName>
    <definedName name="PAY_2004" localSheetId="26">#REF!</definedName>
    <definedName name="PAY_2004" localSheetId="2">#REF!</definedName>
    <definedName name="PAY_2004" localSheetId="17">#REF!</definedName>
    <definedName name="PAY_2004" localSheetId="13">#REF!</definedName>
    <definedName name="PAY_2004" localSheetId="15">#REF!</definedName>
    <definedName name="PAY_2004" localSheetId="11">#REF!</definedName>
    <definedName name="PAY_2004">#REF!</definedName>
    <definedName name="PAY_2005" localSheetId="26">#REF!</definedName>
    <definedName name="PAY_2005" localSheetId="2">#REF!</definedName>
    <definedName name="PAY_2005" localSheetId="17">#REF!</definedName>
    <definedName name="PAY_2005" localSheetId="13">#REF!</definedName>
    <definedName name="PAY_2005" localSheetId="15">#REF!</definedName>
    <definedName name="PAY_2005">#REF!</definedName>
    <definedName name="PAY_2006" localSheetId="26">#REF!</definedName>
    <definedName name="PAY_2006" localSheetId="2">#REF!</definedName>
    <definedName name="PAY_2006" localSheetId="17">#REF!</definedName>
    <definedName name="PAY_2006" localSheetId="13">#REF!</definedName>
    <definedName name="PAY_2006" localSheetId="15">#REF!</definedName>
    <definedName name="PAY_2006">#REF!</definedName>
    <definedName name="PAY_2007" localSheetId="26">#REF!</definedName>
    <definedName name="PAY_2007" localSheetId="2">#REF!</definedName>
    <definedName name="PAY_2007" localSheetId="17">#REF!</definedName>
    <definedName name="PAY_2007" localSheetId="13">#REF!</definedName>
    <definedName name="PAY_2007" localSheetId="15">#REF!</definedName>
    <definedName name="PAY_2007">#REF!</definedName>
    <definedName name="PAY_2008" localSheetId="26">#REF!</definedName>
    <definedName name="PAY_2008" localSheetId="2">#REF!</definedName>
    <definedName name="PAY_2008" localSheetId="17">#REF!</definedName>
    <definedName name="PAY_2008" localSheetId="13">#REF!</definedName>
    <definedName name="PAY_2008" localSheetId="15">#REF!</definedName>
    <definedName name="PAY_2008">#REF!</definedName>
    <definedName name="Payments" localSheetId="26">#REF!</definedName>
    <definedName name="Payments" localSheetId="2">#REF!</definedName>
    <definedName name="Payments" localSheetId="17">#REF!</definedName>
    <definedName name="Payments" localSheetId="13">#REF!</definedName>
    <definedName name="Payments">#REF!</definedName>
    <definedName name="PAYROLL1" localSheetId="26">#REF!</definedName>
    <definedName name="PAYROLL1" localSheetId="2">#REF!</definedName>
    <definedName name="PAYROLL1" localSheetId="17">#REF!</definedName>
    <definedName name="PAYROLL1" localSheetId="13">#REF!</definedName>
    <definedName name="PAYROLL1">#REF!</definedName>
    <definedName name="PAYROLL2" localSheetId="26">#REF!</definedName>
    <definedName name="PAYROLL2" localSheetId="2">#REF!</definedName>
    <definedName name="PAYROLL2" localSheetId="17">#REF!</definedName>
    <definedName name="PAYROLL2" localSheetId="13">#REF!</definedName>
    <definedName name="PAYROLL2">#REF!</definedName>
    <definedName name="PAYROLL3" localSheetId="26">#REF!</definedName>
    <definedName name="PAYROLL3" localSheetId="2">#REF!</definedName>
    <definedName name="PAYROLL3" localSheetId="17">#REF!</definedName>
    <definedName name="PAYROLL3" localSheetId="13">#REF!</definedName>
    <definedName name="PAYROLL3">#REF!</definedName>
    <definedName name="PAYROLL4" localSheetId="26">#REF!</definedName>
    <definedName name="PAYROLL4" localSheetId="2">#REF!</definedName>
    <definedName name="PAYROLL4" localSheetId="17">#REF!</definedName>
    <definedName name="PAYROLL4" localSheetId="13">#REF!</definedName>
    <definedName name="PAYROLL4">#REF!</definedName>
    <definedName name="PAYROLL5" localSheetId="26">#REF!</definedName>
    <definedName name="PAYROLL5" localSheetId="2">#REF!</definedName>
    <definedName name="PAYROLL5" localSheetId="17">#REF!</definedName>
    <definedName name="PAYROLL5" localSheetId="13">#REF!</definedName>
    <definedName name="PAYROLL5">#REF!</definedName>
    <definedName name="PAYROLL6" localSheetId="26">#REF!</definedName>
    <definedName name="PAYROLL6" localSheetId="2">#REF!</definedName>
    <definedName name="PAYROLL6" localSheetId="17">#REF!</definedName>
    <definedName name="PAYROLL6" localSheetId="13">#REF!</definedName>
    <definedName name="PAYROLL6">#REF!</definedName>
    <definedName name="PAYROLLALL" localSheetId="26">#REF!</definedName>
    <definedName name="PAYROLLALL" localSheetId="2">#REF!</definedName>
    <definedName name="PAYROLLALL" localSheetId="17">#REF!</definedName>
    <definedName name="PAYROLLALL" localSheetId="13">#REF!</definedName>
    <definedName name="PAYROLLALL">#REF!</definedName>
    <definedName name="PAYROLLFILT" localSheetId="26">#REF!</definedName>
    <definedName name="PAYROLLFILT" localSheetId="2">#REF!</definedName>
    <definedName name="PAYROLLFILT" localSheetId="17">#REF!</definedName>
    <definedName name="PAYROLLFILT" localSheetId="13">#REF!</definedName>
    <definedName name="PAYROLLFILT">#REF!</definedName>
    <definedName name="PayrollMonth" localSheetId="26">#REF!</definedName>
    <definedName name="PayrollMonth" localSheetId="2">#REF!</definedName>
    <definedName name="PayrollMonth" localSheetId="17">#REF!</definedName>
    <definedName name="PayrollMonth" localSheetId="13">#REF!</definedName>
    <definedName name="PayrollMonth">#REF!</definedName>
    <definedName name="PAYROLLPPS" localSheetId="26">#REF!</definedName>
    <definedName name="PAYROLLPPS" localSheetId="2">#REF!</definedName>
    <definedName name="PAYROLLPPS" localSheetId="17">#REF!</definedName>
    <definedName name="PAYROLLPPS" localSheetId="13">#REF!</definedName>
    <definedName name="PAYROLLPPS">#REF!</definedName>
    <definedName name="PAYROLLTBS" localSheetId="26">#REF!</definedName>
    <definedName name="PAYROLLTBS" localSheetId="2">#REF!</definedName>
    <definedName name="PAYROLLTBS" localSheetId="17">#REF!</definedName>
    <definedName name="PAYROLLTBS" localSheetId="13">#REF!</definedName>
    <definedName name="PAYROLLTBS">#REF!</definedName>
    <definedName name="PAYROLLWRR" localSheetId="26">#REF!</definedName>
    <definedName name="PAYROLLWRR" localSheetId="2">#REF!</definedName>
    <definedName name="PAYROLLWRR" localSheetId="17">#REF!</definedName>
    <definedName name="PAYROLLWRR" localSheetId="13">#REF!</definedName>
    <definedName name="PAYROLLWRR">#REF!</definedName>
    <definedName name="PayrollYear" localSheetId="26">#REF!</definedName>
    <definedName name="PayrollYear" localSheetId="2">#REF!</definedName>
    <definedName name="PayrollYear" localSheetId="17">#REF!</definedName>
    <definedName name="PayrollYear" localSheetId="13">#REF!</definedName>
    <definedName name="PayrollYear">#REF!</definedName>
    <definedName name="Payslip" localSheetId="26">#REF!</definedName>
    <definedName name="Payslip" localSheetId="2">#REF!</definedName>
    <definedName name="Payslip" localSheetId="17">#REF!</definedName>
    <definedName name="Payslip" localSheetId="13">#REF!</definedName>
    <definedName name="Payslip">#REF!</definedName>
    <definedName name="Payslip10" localSheetId="26">[98]PAYSLIPS!#REF!</definedName>
    <definedName name="Payslip10" localSheetId="2">[98]PAYSLIPS!#REF!</definedName>
    <definedName name="Payslip10" localSheetId="17">[98]PAYSLIPS!#REF!</definedName>
    <definedName name="Payslip10" localSheetId="13">[98]PAYSLIPS!#REF!</definedName>
    <definedName name="Payslip10">[98]PAYSLIPS!#REF!</definedName>
    <definedName name="Payslip11" localSheetId="26">[98]PAYSLIPS!#REF!</definedName>
    <definedName name="Payslip11" localSheetId="2">[98]PAYSLIPS!#REF!</definedName>
    <definedName name="Payslip11" localSheetId="17">[98]PAYSLIPS!#REF!</definedName>
    <definedName name="Payslip11" localSheetId="13">[98]PAYSLIPS!#REF!</definedName>
    <definedName name="Payslip11">[98]PAYSLIPS!#REF!</definedName>
    <definedName name="Payslip12" localSheetId="26">[98]PAYSLIPS!#REF!</definedName>
    <definedName name="Payslip12" localSheetId="2">[98]PAYSLIPS!#REF!</definedName>
    <definedName name="Payslip12" localSheetId="17">[98]PAYSLIPS!#REF!</definedName>
    <definedName name="Payslip12" localSheetId="13">[98]PAYSLIPS!#REF!</definedName>
    <definedName name="Payslip12">[98]PAYSLIPS!#REF!</definedName>
    <definedName name="Payslip13" localSheetId="26">[98]PAYSLIPS!#REF!</definedName>
    <definedName name="Payslip13" localSheetId="2">[98]PAYSLIPS!#REF!</definedName>
    <definedName name="Payslip13" localSheetId="17">[98]PAYSLIPS!#REF!</definedName>
    <definedName name="Payslip13" localSheetId="13">[98]PAYSLIPS!#REF!</definedName>
    <definedName name="Payslip13">[98]PAYSLIPS!#REF!</definedName>
    <definedName name="Payslip14" localSheetId="26">[98]PAYSLIPS!#REF!</definedName>
    <definedName name="Payslip14" localSheetId="2">[98]PAYSLIPS!#REF!</definedName>
    <definedName name="Payslip14" localSheetId="17">[98]PAYSLIPS!#REF!</definedName>
    <definedName name="Payslip14" localSheetId="13">[98]PAYSLIPS!#REF!</definedName>
    <definedName name="Payslip14">[98]PAYSLIPS!#REF!</definedName>
    <definedName name="Payslip15" localSheetId="26">[98]PAYSLIPS!#REF!</definedName>
    <definedName name="Payslip15" localSheetId="2">[98]PAYSLIPS!#REF!</definedName>
    <definedName name="Payslip15" localSheetId="17">[98]PAYSLIPS!#REF!</definedName>
    <definedName name="Payslip15" localSheetId="13">[98]PAYSLIPS!#REF!</definedName>
    <definedName name="Payslip15">[98]PAYSLIPS!#REF!</definedName>
    <definedName name="Payslip16" localSheetId="26">[98]PAYSLIPS!#REF!</definedName>
    <definedName name="Payslip16" localSheetId="2">[98]PAYSLIPS!#REF!</definedName>
    <definedName name="Payslip16" localSheetId="17">[98]PAYSLIPS!#REF!</definedName>
    <definedName name="Payslip16" localSheetId="13">[98]PAYSLIPS!#REF!</definedName>
    <definedName name="Payslip16">[98]PAYSLIPS!#REF!</definedName>
    <definedName name="Payslip17" localSheetId="26">[98]PAYSLIPS!#REF!</definedName>
    <definedName name="Payslip17" localSheetId="2">[98]PAYSLIPS!#REF!</definedName>
    <definedName name="Payslip17" localSheetId="17">[98]PAYSLIPS!#REF!</definedName>
    <definedName name="Payslip17" localSheetId="13">[98]PAYSLIPS!#REF!</definedName>
    <definedName name="Payslip17">[98]PAYSLIPS!#REF!</definedName>
    <definedName name="Payslip18" localSheetId="26">[98]PAYSLIPS!#REF!</definedName>
    <definedName name="Payslip18" localSheetId="2">[98]PAYSLIPS!#REF!</definedName>
    <definedName name="Payslip18" localSheetId="17">[98]PAYSLIPS!#REF!</definedName>
    <definedName name="Payslip18" localSheetId="13">[98]PAYSLIPS!#REF!</definedName>
    <definedName name="Payslip18">[98]PAYSLIPS!#REF!</definedName>
    <definedName name="Payslip19" localSheetId="26">[98]PAYSLIPS!#REF!</definedName>
    <definedName name="Payslip19" localSheetId="2">[98]PAYSLIPS!#REF!</definedName>
    <definedName name="Payslip19" localSheetId="17">[98]PAYSLIPS!#REF!</definedName>
    <definedName name="Payslip19" localSheetId="13">[98]PAYSLIPS!#REF!</definedName>
    <definedName name="Payslip19">[98]PAYSLIPS!#REF!</definedName>
    <definedName name="Payslip2" localSheetId="26">[98]PAYSLIPS!#REF!</definedName>
    <definedName name="Payslip2" localSheetId="2">[98]PAYSLIPS!#REF!</definedName>
    <definedName name="Payslip2" localSheetId="17">[98]PAYSLIPS!#REF!</definedName>
    <definedName name="Payslip2" localSheetId="13">[98]PAYSLIPS!#REF!</definedName>
    <definedName name="Payslip2">[98]PAYSLIPS!#REF!</definedName>
    <definedName name="Payslip20" localSheetId="26">[98]PAYSLIPS!#REF!</definedName>
    <definedName name="Payslip20" localSheetId="2">[98]PAYSLIPS!#REF!</definedName>
    <definedName name="Payslip20" localSheetId="17">[98]PAYSLIPS!#REF!</definedName>
    <definedName name="Payslip20" localSheetId="13">[98]PAYSLIPS!#REF!</definedName>
    <definedName name="Payslip20">[98]PAYSLIPS!#REF!</definedName>
    <definedName name="Payslip21" localSheetId="26">[98]PAYSLIPS!#REF!</definedName>
    <definedName name="Payslip21" localSheetId="2">[98]PAYSLIPS!#REF!</definedName>
    <definedName name="Payslip21" localSheetId="17">[98]PAYSLIPS!#REF!</definedName>
    <definedName name="Payslip21" localSheetId="13">[98]PAYSLIPS!#REF!</definedName>
    <definedName name="Payslip21">[98]PAYSLIPS!#REF!</definedName>
    <definedName name="Payslip22" localSheetId="26">[98]PAYSLIPS!#REF!</definedName>
    <definedName name="Payslip22" localSheetId="2">[98]PAYSLIPS!#REF!</definedName>
    <definedName name="Payslip22" localSheetId="17">[98]PAYSLIPS!#REF!</definedName>
    <definedName name="Payslip22" localSheetId="13">[98]PAYSLIPS!#REF!</definedName>
    <definedName name="Payslip22">[98]PAYSLIPS!#REF!</definedName>
    <definedName name="Payslip23" localSheetId="26">[98]PAYSLIPS!#REF!</definedName>
    <definedName name="Payslip23" localSheetId="2">[98]PAYSLIPS!#REF!</definedName>
    <definedName name="Payslip23" localSheetId="17">[98]PAYSLIPS!#REF!</definedName>
    <definedName name="Payslip23" localSheetId="13">[98]PAYSLIPS!#REF!</definedName>
    <definedName name="Payslip23">[98]PAYSLIPS!#REF!</definedName>
    <definedName name="Payslip24" localSheetId="26">[98]PAYSLIPS!#REF!</definedName>
    <definedName name="Payslip24" localSheetId="2">[98]PAYSLIPS!#REF!</definedName>
    <definedName name="Payslip24" localSheetId="17">[98]PAYSLIPS!#REF!</definedName>
    <definedName name="Payslip24" localSheetId="13">[98]PAYSLIPS!#REF!</definedName>
    <definedName name="Payslip24">[98]PAYSLIPS!#REF!</definedName>
    <definedName name="Payslip25" localSheetId="26">[98]PAYSLIPS!#REF!</definedName>
    <definedName name="Payslip25" localSheetId="2">[98]PAYSLIPS!#REF!</definedName>
    <definedName name="Payslip25" localSheetId="17">[98]PAYSLIPS!#REF!</definedName>
    <definedName name="Payslip25" localSheetId="13">[98]PAYSLIPS!#REF!</definedName>
    <definedName name="Payslip25">[98]PAYSLIPS!#REF!</definedName>
    <definedName name="Payslip26" localSheetId="26">[98]PAYSLIPS!#REF!</definedName>
    <definedName name="Payslip26" localSheetId="2">[98]PAYSLIPS!#REF!</definedName>
    <definedName name="Payslip26" localSheetId="17">[98]PAYSLIPS!#REF!</definedName>
    <definedName name="Payslip26" localSheetId="13">[98]PAYSLIPS!#REF!</definedName>
    <definedName name="Payslip26">[98]PAYSLIPS!#REF!</definedName>
    <definedName name="Payslip27" localSheetId="26">[98]PAYSLIPS!#REF!</definedName>
    <definedName name="Payslip27" localSheetId="2">[98]PAYSLIPS!#REF!</definedName>
    <definedName name="Payslip27" localSheetId="17">[98]PAYSLIPS!#REF!</definedName>
    <definedName name="Payslip27" localSheetId="13">[98]PAYSLIPS!#REF!</definedName>
    <definedName name="Payslip27">[98]PAYSLIPS!#REF!</definedName>
    <definedName name="Payslip28" localSheetId="26">[98]PAYSLIPS!#REF!</definedName>
    <definedName name="Payslip28" localSheetId="2">[98]PAYSLIPS!#REF!</definedName>
    <definedName name="Payslip28" localSheetId="17">[98]PAYSLIPS!#REF!</definedName>
    <definedName name="Payslip28" localSheetId="13">[98]PAYSLIPS!#REF!</definedName>
    <definedName name="Payslip28">[98]PAYSLIPS!#REF!</definedName>
    <definedName name="Payslip29" localSheetId="26">[98]PAYSLIPS!#REF!</definedName>
    <definedName name="Payslip29" localSheetId="2">[98]PAYSLIPS!#REF!</definedName>
    <definedName name="Payslip29" localSheetId="17">[98]PAYSLIPS!#REF!</definedName>
    <definedName name="Payslip29" localSheetId="13">[98]PAYSLIPS!#REF!</definedName>
    <definedName name="Payslip29">[98]PAYSLIPS!#REF!</definedName>
    <definedName name="Payslip3" localSheetId="26">[98]PAYSLIPS!#REF!</definedName>
    <definedName name="Payslip3" localSheetId="2">[98]PAYSLIPS!#REF!</definedName>
    <definedName name="Payslip3" localSheetId="17">[98]PAYSLIPS!#REF!</definedName>
    <definedName name="Payslip3" localSheetId="13">[98]PAYSLIPS!#REF!</definedName>
    <definedName name="Payslip3">[98]PAYSLIPS!#REF!</definedName>
    <definedName name="Payslip30" localSheetId="26">[98]PAYSLIPS!#REF!</definedName>
    <definedName name="Payslip30" localSheetId="2">[98]PAYSLIPS!#REF!</definedName>
    <definedName name="Payslip30" localSheetId="17">[98]PAYSLIPS!#REF!</definedName>
    <definedName name="Payslip30" localSheetId="13">[98]PAYSLIPS!#REF!</definedName>
    <definedName name="Payslip30">[98]PAYSLIPS!#REF!</definedName>
    <definedName name="Payslip31" localSheetId="26">[98]PAYSLIPS!#REF!</definedName>
    <definedName name="Payslip31" localSheetId="2">[98]PAYSLIPS!#REF!</definedName>
    <definedName name="Payslip31" localSheetId="17">[98]PAYSLIPS!#REF!</definedName>
    <definedName name="Payslip31" localSheetId="13">[98]PAYSLIPS!#REF!</definedName>
    <definedName name="Payslip31">[98]PAYSLIPS!#REF!</definedName>
    <definedName name="Payslip32" localSheetId="26">[98]PAYSLIPS!#REF!</definedName>
    <definedName name="Payslip32" localSheetId="2">[98]PAYSLIPS!#REF!</definedName>
    <definedName name="Payslip32" localSheetId="17">[98]PAYSLIPS!#REF!</definedName>
    <definedName name="Payslip32" localSheetId="13">[98]PAYSLIPS!#REF!</definedName>
    <definedName name="Payslip32">[98]PAYSLIPS!#REF!</definedName>
    <definedName name="Payslip33" localSheetId="26">[98]PAYSLIPS!#REF!</definedName>
    <definedName name="Payslip33" localSheetId="2">[98]PAYSLIPS!#REF!</definedName>
    <definedName name="Payslip33" localSheetId="17">[98]PAYSLIPS!#REF!</definedName>
    <definedName name="Payslip33" localSheetId="13">[98]PAYSLIPS!#REF!</definedName>
    <definedName name="Payslip33">[98]PAYSLIPS!#REF!</definedName>
    <definedName name="Payslip34" localSheetId="26">[98]PAYSLIPS!#REF!</definedName>
    <definedName name="Payslip34" localSheetId="2">[98]PAYSLIPS!#REF!</definedName>
    <definedName name="Payslip34" localSheetId="17">[98]PAYSLIPS!#REF!</definedName>
    <definedName name="Payslip34" localSheetId="13">[98]PAYSLIPS!#REF!</definedName>
    <definedName name="Payslip34">[98]PAYSLIPS!#REF!</definedName>
    <definedName name="Payslip35" localSheetId="26">[98]PAYSLIPS!#REF!</definedName>
    <definedName name="Payslip35" localSheetId="2">[98]PAYSLIPS!#REF!</definedName>
    <definedName name="Payslip35" localSheetId="17">[98]PAYSLIPS!#REF!</definedName>
    <definedName name="Payslip35" localSheetId="13">[98]PAYSLIPS!#REF!</definedName>
    <definedName name="Payslip35">[98]PAYSLIPS!#REF!</definedName>
    <definedName name="Payslip36" localSheetId="26">[98]PAYSLIPS!#REF!</definedName>
    <definedName name="Payslip36" localSheetId="2">[98]PAYSLIPS!#REF!</definedName>
    <definedName name="Payslip36" localSheetId="17">[98]PAYSLIPS!#REF!</definedName>
    <definedName name="Payslip36" localSheetId="13">[98]PAYSLIPS!#REF!</definedName>
    <definedName name="Payslip36">[98]PAYSLIPS!#REF!</definedName>
    <definedName name="Payslip37" localSheetId="26">[98]PAYSLIPS!#REF!</definedName>
    <definedName name="Payslip37" localSheetId="2">[98]PAYSLIPS!#REF!</definedName>
    <definedName name="Payslip37" localSheetId="17">[98]PAYSLIPS!#REF!</definedName>
    <definedName name="Payslip37" localSheetId="13">[98]PAYSLIPS!#REF!</definedName>
    <definedName name="Payslip37">[98]PAYSLIPS!#REF!</definedName>
    <definedName name="Payslip38" localSheetId="26">[98]PAYSLIPS!#REF!</definedName>
    <definedName name="Payslip38" localSheetId="2">[98]PAYSLIPS!#REF!</definedName>
    <definedName name="Payslip38" localSheetId="17">[98]PAYSLIPS!#REF!</definedName>
    <definedName name="Payslip38" localSheetId="13">[98]PAYSLIPS!#REF!</definedName>
    <definedName name="Payslip38">[98]PAYSLIPS!#REF!</definedName>
    <definedName name="Payslip39" localSheetId="26">[98]PAYSLIPS!#REF!</definedName>
    <definedName name="Payslip39" localSheetId="2">[98]PAYSLIPS!#REF!</definedName>
    <definedName name="Payslip39" localSheetId="17">[98]PAYSLIPS!#REF!</definedName>
    <definedName name="Payslip39" localSheetId="13">[98]PAYSLIPS!#REF!</definedName>
    <definedName name="Payslip39">[98]PAYSLIPS!#REF!</definedName>
    <definedName name="Payslip4" localSheetId="26">[98]PAYSLIPS!#REF!</definedName>
    <definedName name="Payslip4" localSheetId="2">[98]PAYSLIPS!#REF!</definedName>
    <definedName name="Payslip4" localSheetId="17">[98]PAYSLIPS!#REF!</definedName>
    <definedName name="Payslip4" localSheetId="13">[98]PAYSLIPS!#REF!</definedName>
    <definedName name="Payslip4">[98]PAYSLIPS!#REF!</definedName>
    <definedName name="Payslip40" localSheetId="26">[98]PAYSLIPS!#REF!</definedName>
    <definedName name="Payslip40" localSheetId="2">[98]PAYSLIPS!#REF!</definedName>
    <definedName name="Payslip40" localSheetId="17">[98]PAYSLIPS!#REF!</definedName>
    <definedName name="Payslip40" localSheetId="13">[98]PAYSLIPS!#REF!</definedName>
    <definedName name="Payslip40">[98]PAYSLIPS!#REF!</definedName>
    <definedName name="Payslip41" localSheetId="26">[98]PAYSLIPS!#REF!</definedName>
    <definedName name="Payslip41" localSheetId="2">[98]PAYSLIPS!#REF!</definedName>
    <definedName name="Payslip41" localSheetId="17">[98]PAYSLIPS!#REF!</definedName>
    <definedName name="Payslip41" localSheetId="13">[98]PAYSLIPS!#REF!</definedName>
    <definedName name="Payslip41">[98]PAYSLIPS!#REF!</definedName>
    <definedName name="Payslip42" localSheetId="26">[98]PAYSLIPS!#REF!</definedName>
    <definedName name="Payslip42" localSheetId="2">[98]PAYSLIPS!#REF!</definedName>
    <definedName name="Payslip42" localSheetId="17">[98]PAYSLIPS!#REF!</definedName>
    <definedName name="Payslip42" localSheetId="13">[98]PAYSLIPS!#REF!</definedName>
    <definedName name="Payslip42">[98]PAYSLIPS!#REF!</definedName>
    <definedName name="Payslip43" localSheetId="26">[98]PAYSLIPS!#REF!</definedName>
    <definedName name="Payslip43" localSheetId="2">[98]PAYSLIPS!#REF!</definedName>
    <definedName name="Payslip43" localSheetId="17">[98]PAYSLIPS!#REF!</definedName>
    <definedName name="Payslip43" localSheetId="13">[98]PAYSLIPS!#REF!</definedName>
    <definedName name="Payslip43">[98]PAYSLIPS!#REF!</definedName>
    <definedName name="Payslip44" localSheetId="26">[98]PAYSLIPS!#REF!</definedName>
    <definedName name="Payslip44" localSheetId="2">[98]PAYSLIPS!#REF!</definedName>
    <definedName name="Payslip44" localSheetId="17">[98]PAYSLIPS!#REF!</definedName>
    <definedName name="Payslip44" localSheetId="13">[98]PAYSLIPS!#REF!</definedName>
    <definedName name="Payslip44">[98]PAYSLIPS!#REF!</definedName>
    <definedName name="Payslip45" localSheetId="26">[98]PAYSLIPS!#REF!</definedName>
    <definedName name="Payslip45" localSheetId="2">[98]PAYSLIPS!#REF!</definedName>
    <definedName name="Payslip45" localSheetId="17">[98]PAYSLIPS!#REF!</definedName>
    <definedName name="Payslip45" localSheetId="13">[98]PAYSLIPS!#REF!</definedName>
    <definedName name="Payslip45">[98]PAYSLIPS!#REF!</definedName>
    <definedName name="Payslip46" localSheetId="26">[98]PAYSLIPS!#REF!</definedName>
    <definedName name="Payslip46" localSheetId="2">[98]PAYSLIPS!#REF!</definedName>
    <definedName name="Payslip46" localSheetId="17">[98]PAYSLIPS!#REF!</definedName>
    <definedName name="Payslip46" localSheetId="13">[98]PAYSLIPS!#REF!</definedName>
    <definedName name="Payslip46">[98]PAYSLIPS!#REF!</definedName>
    <definedName name="Payslip47" localSheetId="26">[98]PAYSLIPS!#REF!</definedName>
    <definedName name="Payslip47" localSheetId="2">[98]PAYSLIPS!#REF!</definedName>
    <definedName name="Payslip47" localSheetId="17">[98]PAYSLIPS!#REF!</definedName>
    <definedName name="Payslip47" localSheetId="13">[98]PAYSLIPS!#REF!</definedName>
    <definedName name="Payslip47">[98]PAYSLIPS!#REF!</definedName>
    <definedName name="Payslip48" localSheetId="26">[98]PAYSLIPS!#REF!</definedName>
    <definedName name="Payslip48" localSheetId="2">[98]PAYSLIPS!#REF!</definedName>
    <definedName name="Payslip48" localSheetId="17">[98]PAYSLIPS!#REF!</definedName>
    <definedName name="Payslip48" localSheetId="13">[98]PAYSLIPS!#REF!</definedName>
    <definedName name="Payslip48">[98]PAYSLIPS!#REF!</definedName>
    <definedName name="Payslip49" localSheetId="26">[98]PAYSLIPS!#REF!</definedName>
    <definedName name="Payslip49" localSheetId="2">[98]PAYSLIPS!#REF!</definedName>
    <definedName name="Payslip49" localSheetId="17">[98]PAYSLIPS!#REF!</definedName>
    <definedName name="Payslip49" localSheetId="13">[98]PAYSLIPS!#REF!</definedName>
    <definedName name="Payslip49">[98]PAYSLIPS!#REF!</definedName>
    <definedName name="Payslip5" localSheetId="26">[98]PAYSLIPS!#REF!</definedName>
    <definedName name="Payslip5" localSheetId="2">[98]PAYSLIPS!#REF!</definedName>
    <definedName name="Payslip5" localSheetId="17">[98]PAYSLIPS!#REF!</definedName>
    <definedName name="Payslip5" localSheetId="13">[98]PAYSLIPS!#REF!</definedName>
    <definedName name="Payslip5">[98]PAYSLIPS!#REF!</definedName>
    <definedName name="Payslip50" localSheetId="26">[98]PAYSLIPS!#REF!</definedName>
    <definedName name="Payslip50" localSheetId="2">[98]PAYSLIPS!#REF!</definedName>
    <definedName name="Payslip50" localSheetId="17">[98]PAYSLIPS!#REF!</definedName>
    <definedName name="Payslip50" localSheetId="13">[98]PAYSLIPS!#REF!</definedName>
    <definedName name="Payslip50">[98]PAYSLIPS!#REF!</definedName>
    <definedName name="Payslip51" localSheetId="26">[98]PAYSLIPS!#REF!</definedName>
    <definedName name="Payslip51" localSheetId="2">[98]PAYSLIPS!#REF!</definedName>
    <definedName name="Payslip51" localSheetId="17">[98]PAYSLIPS!#REF!</definedName>
    <definedName name="Payslip51" localSheetId="13">[98]PAYSLIPS!#REF!</definedName>
    <definedName name="Payslip51">[98]PAYSLIPS!#REF!</definedName>
    <definedName name="Payslip52" localSheetId="26">[98]PAYSLIPS!#REF!</definedName>
    <definedName name="Payslip52" localSheetId="2">[98]PAYSLIPS!#REF!</definedName>
    <definedName name="Payslip52" localSheetId="17">[98]PAYSLIPS!#REF!</definedName>
    <definedName name="Payslip52" localSheetId="13">[98]PAYSLIPS!#REF!</definedName>
    <definedName name="Payslip52">[98]PAYSLIPS!#REF!</definedName>
    <definedName name="Payslip53" localSheetId="26">[98]PAYSLIPS!#REF!</definedName>
    <definedName name="Payslip53" localSheetId="2">[98]PAYSLIPS!#REF!</definedName>
    <definedName name="Payslip53" localSheetId="17">[98]PAYSLIPS!#REF!</definedName>
    <definedName name="Payslip53" localSheetId="13">[98]PAYSLIPS!#REF!</definedName>
    <definedName name="Payslip53">[98]PAYSLIPS!#REF!</definedName>
    <definedName name="Payslip54" localSheetId="26">[98]PAYSLIPS!#REF!</definedName>
    <definedName name="Payslip54" localSheetId="2">[98]PAYSLIPS!#REF!</definedName>
    <definedName name="Payslip54" localSheetId="17">[98]PAYSLIPS!#REF!</definedName>
    <definedName name="Payslip54" localSheetId="13">[98]PAYSLIPS!#REF!</definedName>
    <definedName name="Payslip54">[98]PAYSLIPS!#REF!</definedName>
    <definedName name="PAYSLIP55" localSheetId="26">[99]Master!#REF!</definedName>
    <definedName name="PAYSLIP55" localSheetId="2">[99]Master!#REF!</definedName>
    <definedName name="PAYSLIP55" localSheetId="17">[99]Master!#REF!</definedName>
    <definedName name="PAYSLIP55" localSheetId="13">[99]Master!#REF!</definedName>
    <definedName name="PAYSLIP55">[99]Master!#REF!</definedName>
    <definedName name="PAYSLIP56" localSheetId="26">[99]Master!#REF!</definedName>
    <definedName name="PAYSLIP56" localSheetId="2">[99]Master!#REF!</definedName>
    <definedName name="PAYSLIP56" localSheetId="17">[99]Master!#REF!</definedName>
    <definedName name="PAYSLIP56" localSheetId="13">[99]Master!#REF!</definedName>
    <definedName name="PAYSLIP56">[99]Master!#REF!</definedName>
    <definedName name="PAYSLIP57" localSheetId="26">[99]Master!#REF!</definedName>
    <definedName name="PAYSLIP57" localSheetId="2">[99]Master!#REF!</definedName>
    <definedName name="PAYSLIP57" localSheetId="17">[99]Master!#REF!</definedName>
    <definedName name="PAYSLIP57" localSheetId="13">[99]Master!#REF!</definedName>
    <definedName name="PAYSLIP57">[99]Master!#REF!</definedName>
    <definedName name="Payslip58" localSheetId="26">[98]PAYSLIPS!#REF!</definedName>
    <definedName name="Payslip58" localSheetId="2">[98]PAYSLIPS!#REF!</definedName>
    <definedName name="Payslip58" localSheetId="17">[98]PAYSLIPS!#REF!</definedName>
    <definedName name="Payslip58" localSheetId="13">[98]PAYSLIPS!#REF!</definedName>
    <definedName name="Payslip58">[98]PAYSLIPS!#REF!</definedName>
    <definedName name="Payslip59" localSheetId="26">[98]PAYSLIPS!#REF!</definedName>
    <definedName name="Payslip59" localSheetId="2">[98]PAYSLIPS!#REF!</definedName>
    <definedName name="Payslip59" localSheetId="17">[98]PAYSLIPS!#REF!</definedName>
    <definedName name="Payslip59" localSheetId="13">[98]PAYSLIPS!#REF!</definedName>
    <definedName name="Payslip59">[98]PAYSLIPS!#REF!</definedName>
    <definedName name="Payslip6" localSheetId="26">[98]PAYSLIPS!#REF!</definedName>
    <definedName name="Payslip6" localSheetId="2">[98]PAYSLIPS!#REF!</definedName>
    <definedName name="Payslip6" localSheetId="17">[98]PAYSLIPS!#REF!</definedName>
    <definedName name="Payslip6" localSheetId="13">[98]PAYSLIPS!#REF!</definedName>
    <definedName name="Payslip6">[98]PAYSLIPS!#REF!</definedName>
    <definedName name="Payslip60" localSheetId="26">[98]PAYSLIPS!#REF!</definedName>
    <definedName name="Payslip60" localSheetId="2">[98]PAYSLIPS!#REF!</definedName>
    <definedName name="Payslip60" localSheetId="17">[98]PAYSLIPS!#REF!</definedName>
    <definedName name="Payslip60" localSheetId="13">[98]PAYSLIPS!#REF!</definedName>
    <definedName name="Payslip60">[98]PAYSLIPS!#REF!</definedName>
    <definedName name="Payslip61" localSheetId="26">[98]PAYSLIPS!#REF!</definedName>
    <definedName name="Payslip61" localSheetId="2">[98]PAYSLIPS!#REF!</definedName>
    <definedName name="Payslip61" localSheetId="17">[98]PAYSLIPS!#REF!</definedName>
    <definedName name="Payslip61" localSheetId="13">[98]PAYSLIPS!#REF!</definedName>
    <definedName name="Payslip61">[98]PAYSLIPS!#REF!</definedName>
    <definedName name="Payslip62" localSheetId="26">[98]PAYSLIPS!#REF!</definedName>
    <definedName name="Payslip62" localSheetId="2">[98]PAYSLIPS!#REF!</definedName>
    <definedName name="Payslip62" localSheetId="17">[98]PAYSLIPS!#REF!</definedName>
    <definedName name="Payslip62" localSheetId="13">[98]PAYSLIPS!#REF!</definedName>
    <definedName name="Payslip62">[98]PAYSLIPS!#REF!</definedName>
    <definedName name="Payslip63" localSheetId="26">[98]PAYSLIPS!#REF!</definedName>
    <definedName name="Payslip63" localSheetId="2">[98]PAYSLIPS!#REF!</definedName>
    <definedName name="Payslip63" localSheetId="17">[98]PAYSLIPS!#REF!</definedName>
    <definedName name="Payslip63" localSheetId="13">[98]PAYSLIPS!#REF!</definedName>
    <definedName name="Payslip63">[98]PAYSLIPS!#REF!</definedName>
    <definedName name="Payslip64" localSheetId="26">[98]PAYSLIPS!#REF!</definedName>
    <definedName name="Payslip64" localSheetId="2">[98]PAYSLIPS!#REF!</definedName>
    <definedName name="Payslip64" localSheetId="17">[98]PAYSLIPS!#REF!</definedName>
    <definedName name="Payslip64" localSheetId="13">[98]PAYSLIPS!#REF!</definedName>
    <definedName name="Payslip64">[98]PAYSLIPS!#REF!</definedName>
    <definedName name="Payslip65" localSheetId="26">[98]PAYSLIPS!#REF!</definedName>
    <definedName name="Payslip65" localSheetId="2">[98]PAYSLIPS!#REF!</definedName>
    <definedName name="Payslip65" localSheetId="17">[98]PAYSLIPS!#REF!</definedName>
    <definedName name="Payslip65" localSheetId="13">[98]PAYSLIPS!#REF!</definedName>
    <definedName name="Payslip65">[98]PAYSLIPS!#REF!</definedName>
    <definedName name="Payslip66" localSheetId="26">[98]PAYSLIPS!#REF!</definedName>
    <definedName name="Payslip66" localSheetId="2">[98]PAYSLIPS!#REF!</definedName>
    <definedName name="Payslip66" localSheetId="17">[98]PAYSLIPS!#REF!</definedName>
    <definedName name="Payslip66" localSheetId="13">[98]PAYSLIPS!#REF!</definedName>
    <definedName name="Payslip66">[98]PAYSLIPS!#REF!</definedName>
    <definedName name="Payslip67" localSheetId="26">[98]PAYSLIPS!#REF!</definedName>
    <definedName name="Payslip67" localSheetId="2">[98]PAYSLIPS!#REF!</definedName>
    <definedName name="Payslip67" localSheetId="17">[98]PAYSLIPS!#REF!</definedName>
    <definedName name="Payslip67" localSheetId="13">[98]PAYSLIPS!#REF!</definedName>
    <definedName name="Payslip67">[98]PAYSLIPS!#REF!</definedName>
    <definedName name="Payslip7" localSheetId="26">[98]PAYSLIPS!#REF!</definedName>
    <definedName name="Payslip7" localSheetId="2">[98]PAYSLIPS!#REF!</definedName>
    <definedName name="Payslip7" localSheetId="17">[98]PAYSLIPS!#REF!</definedName>
    <definedName name="Payslip7" localSheetId="13">[98]PAYSLIPS!#REF!</definedName>
    <definedName name="Payslip7">[98]PAYSLIPS!#REF!</definedName>
    <definedName name="Payslip8" localSheetId="26">[98]PAYSLIPS!#REF!</definedName>
    <definedName name="Payslip8" localSheetId="2">[98]PAYSLIPS!#REF!</definedName>
    <definedName name="Payslip8" localSheetId="17">[98]PAYSLIPS!#REF!</definedName>
    <definedName name="Payslip8" localSheetId="13">[98]PAYSLIPS!#REF!</definedName>
    <definedName name="Payslip8">[98]PAYSLIPS!#REF!</definedName>
    <definedName name="Payslip9" localSheetId="26">[98]PAYSLIPS!#REF!</definedName>
    <definedName name="Payslip9" localSheetId="2">[98]PAYSLIPS!#REF!</definedName>
    <definedName name="Payslip9" localSheetId="17">[98]PAYSLIPS!#REF!</definedName>
    <definedName name="Payslip9" localSheetId="13">[98]PAYSLIPS!#REF!</definedName>
    <definedName name="Payslip9">[98]PAYSLIPS!#REF!</definedName>
    <definedName name="PayStructure" localSheetId="26">#REF!</definedName>
    <definedName name="PayStructure" localSheetId="2">#REF!</definedName>
    <definedName name="PayStructure" localSheetId="1">#REF!</definedName>
    <definedName name="PayStructure" localSheetId="4">#REF!</definedName>
    <definedName name="PayStructure" localSheetId="5">#REF!</definedName>
    <definedName name="PayStructure" localSheetId="17">#REF!</definedName>
    <definedName name="PayStructure" localSheetId="13">#REF!</definedName>
    <definedName name="PayStructure" localSheetId="14">#REF!</definedName>
    <definedName name="PayStructure" localSheetId="11">#REF!</definedName>
    <definedName name="PayStructure">#REF!</definedName>
    <definedName name="PBC_ClientContact" localSheetId="26">#REF!</definedName>
    <definedName name="PBC_ClientContact" localSheetId="2">#REF!</definedName>
    <definedName name="PBC_ClientContact" localSheetId="17">#REF!</definedName>
    <definedName name="PBC_ClientContact" localSheetId="13">#REF!</definedName>
    <definedName name="PBC_ClientContact" localSheetId="11">#REF!</definedName>
    <definedName name="PBC_ClientContact">#REF!</definedName>
    <definedName name="PBC_filter" localSheetId="26">#REF!</definedName>
    <definedName name="PBC_filter" localSheetId="2">#REF!</definedName>
    <definedName name="PBC_filter" localSheetId="17">#REF!</definedName>
    <definedName name="PBC_filter" localSheetId="13">#REF!</definedName>
    <definedName name="PBC_filter" localSheetId="11">#REF!</definedName>
    <definedName name="PBC_filter">#REF!</definedName>
    <definedName name="PBC_Flag_All" localSheetId="26">#REF!</definedName>
    <definedName name="PBC_Flag_All" localSheetId="2">#REF!</definedName>
    <definedName name="PBC_Flag_All" localSheetId="17">#REF!</definedName>
    <definedName name="PBC_Flag_All" localSheetId="13">#REF!</definedName>
    <definedName name="PBC_Flag_All">#REF!</definedName>
    <definedName name="PBC_Flag_Flagged" localSheetId="26">#REF!</definedName>
    <definedName name="PBC_Flag_Flagged" localSheetId="2">#REF!</definedName>
    <definedName name="PBC_Flag_Flagged" localSheetId="17">#REF!</definedName>
    <definedName name="PBC_Flag_Flagged" localSheetId="13">#REF!</definedName>
    <definedName name="PBC_Flag_Flagged">#REF!</definedName>
    <definedName name="PBC_Flag_Late" localSheetId="26">#REF!</definedName>
    <definedName name="PBC_Flag_Late" localSheetId="2">#REF!</definedName>
    <definedName name="PBC_Flag_Late" localSheetId="17">#REF!</definedName>
    <definedName name="PBC_Flag_Late" localSheetId="13">#REF!</definedName>
    <definedName name="PBC_Flag_Late">#REF!</definedName>
    <definedName name="PBC_Flag_Pend" localSheetId="26">#REF!</definedName>
    <definedName name="PBC_Flag_Pend" localSheetId="2">#REF!</definedName>
    <definedName name="PBC_Flag_Pend" localSheetId="17">#REF!</definedName>
    <definedName name="PBC_Flag_Pend" localSheetId="13">#REF!</definedName>
    <definedName name="PBC_Flag_Pend">#REF!</definedName>
    <definedName name="PBC_Flagged" localSheetId="26">#REF!</definedName>
    <definedName name="PBC_Flagged" localSheetId="2">#REF!</definedName>
    <definedName name="PBC_Flagged" localSheetId="17">#REF!</definedName>
    <definedName name="PBC_Flagged" localSheetId="13">#REF!</definedName>
    <definedName name="PBC_Flagged">#REF!</definedName>
    <definedName name="PBC_Formula" localSheetId="26">#REF!,#REF!,#REF!</definedName>
    <definedName name="PBC_Formula" localSheetId="2">#REF!,#REF!,#REF!</definedName>
    <definedName name="PBC_Formula" localSheetId="1">#REF!,#REF!,#REF!</definedName>
    <definedName name="PBC_Formula" localSheetId="4">#REF!,#REF!,#REF!</definedName>
    <definedName name="PBC_Formula" localSheetId="5">#REF!,#REF!,#REF!</definedName>
    <definedName name="PBC_Formula" localSheetId="17">#REF!,#REF!,#REF!</definedName>
    <definedName name="PBC_Formula" localSheetId="13">#REF!,#REF!,#REF!</definedName>
    <definedName name="PBC_Formula" localSheetId="14">#REF!,#REF!,#REF!</definedName>
    <definedName name="PBC_Formula" localSheetId="11">#REF!,#REF!,#REF!</definedName>
    <definedName name="PBC_Formula">#REF!,#REF!,#REF!</definedName>
    <definedName name="PBC_Level" localSheetId="26">#REF!</definedName>
    <definedName name="PBC_Level" localSheetId="2">#REF!</definedName>
    <definedName name="PBC_Level" localSheetId="1">#REF!</definedName>
    <definedName name="PBC_Level" localSheetId="4">#REF!</definedName>
    <definedName name="PBC_Level" localSheetId="5">#REF!</definedName>
    <definedName name="PBC_Level" localSheetId="17">#REF!</definedName>
    <definedName name="PBC_Level" localSheetId="13">#REF!</definedName>
    <definedName name="PBC_Level" localSheetId="14">#REF!</definedName>
    <definedName name="PBC_Level" localSheetId="11">#REF!</definedName>
    <definedName name="PBC_Level">#REF!</definedName>
    <definedName name="PBC_temp1" localSheetId="26">#REF!</definedName>
    <definedName name="PBC_temp1" localSheetId="2">#REF!</definedName>
    <definedName name="PBC_temp1" localSheetId="17">#REF!</definedName>
    <definedName name="PBC_temp1" localSheetId="13">#REF!</definedName>
    <definedName name="PBC_temp1" localSheetId="11">#REF!</definedName>
    <definedName name="PBC_temp1">#REF!</definedName>
    <definedName name="PBC_temp2" localSheetId="26">#REF!</definedName>
    <definedName name="PBC_temp2" localSheetId="2">#REF!</definedName>
    <definedName name="PBC_temp2" localSheetId="17">#REF!</definedName>
    <definedName name="PBC_temp2" localSheetId="13">#REF!</definedName>
    <definedName name="PBC_temp2" localSheetId="11">#REF!</definedName>
    <definedName name="PBC_temp2">#REF!</definedName>
    <definedName name="PBC_temp3" localSheetId="26">#REF!</definedName>
    <definedName name="PBC_temp3" localSheetId="2">#REF!</definedName>
    <definedName name="PBC_temp3" localSheetId="17">#REF!</definedName>
    <definedName name="PBC_temp3" localSheetId="13">#REF!</definedName>
    <definedName name="PBC_temp3">#REF!</definedName>
    <definedName name="PCDAT">"1/14/2010"</definedName>
    <definedName name="PCDT2">"20100114"</definedName>
    <definedName name="PClientEmail" localSheetId="26">#REF!</definedName>
    <definedName name="PClientEmail" localSheetId="2">#REF!</definedName>
    <definedName name="PClientEmail" localSheetId="1">#REF!</definedName>
    <definedName name="PClientEmail" localSheetId="4">#REF!</definedName>
    <definedName name="PClientEmail" localSheetId="5">#REF!</definedName>
    <definedName name="PClientEmail" localSheetId="17">#REF!</definedName>
    <definedName name="PClientEmail" localSheetId="13">#REF!</definedName>
    <definedName name="PClientEmail" localSheetId="14">#REF!</definedName>
    <definedName name="PClientEmail" localSheetId="11">#REF!</definedName>
    <definedName name="PClientEmail">#REF!</definedName>
    <definedName name="PCTIM">"3:02:50 PM"</definedName>
    <definedName name="pdc100_1" localSheetId="26">#REF!</definedName>
    <definedName name="pdc100_1" localSheetId="2">#REF!</definedName>
    <definedName name="pdc100_1" localSheetId="1">#REF!</definedName>
    <definedName name="pdc100_1" localSheetId="4">#REF!</definedName>
    <definedName name="pdc100_1" localSheetId="5">#REF!</definedName>
    <definedName name="pdc100_1" localSheetId="17">#REF!</definedName>
    <definedName name="pdc100_1" localSheetId="13">#REF!</definedName>
    <definedName name="pdc100_1" localSheetId="14">#REF!</definedName>
    <definedName name="pdc100_1" localSheetId="11">#REF!</definedName>
    <definedName name="pdc100_1">#REF!</definedName>
    <definedName name="pdcqp" localSheetId="26">#REF!</definedName>
    <definedName name="pdcqp" localSheetId="2">#REF!</definedName>
    <definedName name="pdcqp" localSheetId="17">#REF!</definedName>
    <definedName name="pdcqp" localSheetId="13">#REF!</definedName>
    <definedName name="pdcqp" localSheetId="11">#REF!</definedName>
    <definedName name="pdcqp">#REF!</definedName>
    <definedName name="pdcqp_1" localSheetId="26">#REF!</definedName>
    <definedName name="pdcqp_1" localSheetId="2">#REF!</definedName>
    <definedName name="pdcqp_1" localSheetId="17">#REF!</definedName>
    <definedName name="pdcqp_1" localSheetId="13">#REF!</definedName>
    <definedName name="pdcqp_1" localSheetId="11">#REF!</definedName>
    <definedName name="pdcqp_1">#REF!</definedName>
    <definedName name="pdcsh" localSheetId="26">#REF!</definedName>
    <definedName name="pdcsh" localSheetId="2">#REF!</definedName>
    <definedName name="pdcsh" localSheetId="17">#REF!</definedName>
    <definedName name="pdcsh" localSheetId="13">#REF!</definedName>
    <definedName name="pdcsh">#REF!</definedName>
    <definedName name="pdcsh_1" localSheetId="26">#REF!</definedName>
    <definedName name="pdcsh_1" localSheetId="2">#REF!</definedName>
    <definedName name="pdcsh_1" localSheetId="17">#REF!</definedName>
    <definedName name="pdcsh_1" localSheetId="13">#REF!</definedName>
    <definedName name="pdcsh_1">#REF!</definedName>
    <definedName name="PensionTotal" localSheetId="26">#REF!</definedName>
    <definedName name="PensionTotal" localSheetId="2">#REF!</definedName>
    <definedName name="PensionTotal" localSheetId="17">#REF!</definedName>
    <definedName name="PensionTotal" localSheetId="13">#REF!</definedName>
    <definedName name="PensionTotal">#REF!</definedName>
    <definedName name="Period">[100]Reference!$E$7:$G$19</definedName>
    <definedName name="PFA" localSheetId="26">[101]workings!$T$8</definedName>
    <definedName name="PFA">[102]workings!$T$8</definedName>
    <definedName name="PFAs" localSheetId="26">#REF!</definedName>
    <definedName name="PFAs" localSheetId="2">#REF!</definedName>
    <definedName name="PFAs" localSheetId="1">#REF!</definedName>
    <definedName name="PFAs" localSheetId="4">#REF!</definedName>
    <definedName name="PFAs" localSheetId="5">#REF!</definedName>
    <definedName name="PFAs" localSheetId="17">#REF!</definedName>
    <definedName name="PFAs" localSheetId="13">#REF!</definedName>
    <definedName name="PFAs" localSheetId="14">#REF!</definedName>
    <definedName name="PFAs" localSheetId="11">#REF!</definedName>
    <definedName name="PFAs">#REF!</definedName>
    <definedName name="PFC" localSheetId="26">[101]workings!$AW$8</definedName>
    <definedName name="PFC">[102]workings!$AW$8</definedName>
    <definedName name="PFCs" localSheetId="26">#REF!</definedName>
    <definedName name="PFCs" localSheetId="2">#REF!</definedName>
    <definedName name="PFCs" localSheetId="1">#REF!</definedName>
    <definedName name="PFCs" localSheetId="4">#REF!</definedName>
    <definedName name="PFCs" localSheetId="5">#REF!</definedName>
    <definedName name="PFCs" localSheetId="17">#REF!</definedName>
    <definedName name="PFCs" localSheetId="13">#REF!</definedName>
    <definedName name="PFCs" localSheetId="14">#REF!</definedName>
    <definedName name="PFCs" localSheetId="11">#REF!</definedName>
    <definedName name="PFCs">#REF!</definedName>
    <definedName name="phasing_selection" localSheetId="26">#REF!</definedName>
    <definedName name="phasing_selection" localSheetId="2">#REF!</definedName>
    <definedName name="phasing_selection" localSheetId="17">#REF!</definedName>
    <definedName name="phasing_selection" localSheetId="13">#REF!</definedName>
    <definedName name="phasing_selection" localSheetId="11">#REF!</definedName>
    <definedName name="phasing_selection">#REF!</definedName>
    <definedName name="PIPE_2005" localSheetId="26">#REF!</definedName>
    <definedName name="PIPE_2005" localSheetId="2">#REF!</definedName>
    <definedName name="PIPE_2005" localSheetId="1">#REF!</definedName>
    <definedName name="PIPE_2005" localSheetId="12">#REF!</definedName>
    <definedName name="PIPE_2005" localSheetId="17">#REF!</definedName>
    <definedName name="PIPE_2005" localSheetId="13">#REF!</definedName>
    <definedName name="PIPE_2005" localSheetId="15">#REF!</definedName>
    <definedName name="PIPE_2005" localSheetId="11">#REF!</definedName>
    <definedName name="PIPE_2005">#REF!</definedName>
    <definedName name="PIPE_2006" localSheetId="26">#REF!</definedName>
    <definedName name="PIPE_2006" localSheetId="2">#REF!</definedName>
    <definedName name="PIPE_2006" localSheetId="17">#REF!</definedName>
    <definedName name="PIPE_2006" localSheetId="13">#REF!</definedName>
    <definedName name="PIPE_2006" localSheetId="15">#REF!</definedName>
    <definedName name="PIPE_2006">#REF!</definedName>
    <definedName name="PIPE_2007" localSheetId="26">#REF!</definedName>
    <definedName name="PIPE_2007" localSheetId="2">#REF!</definedName>
    <definedName name="PIPE_2007" localSheetId="17">#REF!</definedName>
    <definedName name="PIPE_2007" localSheetId="13">#REF!</definedName>
    <definedName name="PIPE_2007" localSheetId="15">#REF!</definedName>
    <definedName name="PIPE_2007">#REF!</definedName>
    <definedName name="PIPE_2008" localSheetId="26">#REF!</definedName>
    <definedName name="PIPE_2008" localSheetId="2">#REF!</definedName>
    <definedName name="PIPE_2008" localSheetId="17">#REF!</definedName>
    <definedName name="PIPE_2008" localSheetId="13">#REF!</definedName>
    <definedName name="PIPE_2008" localSheetId="15">#REF!</definedName>
    <definedName name="PIPE_2008">#REF!</definedName>
    <definedName name="Place_07d1" localSheetId="26">'[30]Journal entries(Coy)'!#REF!</definedName>
    <definedName name="Place_07d1" localSheetId="2">'[30]Journal entries(Coy)'!#REF!</definedName>
    <definedName name="Place_07d1" localSheetId="17">'[30]Journal entries(Coy)'!#REF!</definedName>
    <definedName name="Place_07d1" localSheetId="13">'[30]Journal entries(Coy)'!#REF!</definedName>
    <definedName name="Place_07d1" localSheetId="15">'[30]Journal entries(Coy)'!#REF!</definedName>
    <definedName name="Place_07d1" localSheetId="11">'[30]Journal entries(Coy)'!#REF!</definedName>
    <definedName name="Place_07d1">'[30]Journal entries(Coy)'!#REF!</definedName>
    <definedName name="Place_07d10" localSheetId="26">'[30]Journal entries(Coy)'!#REF!</definedName>
    <definedName name="Place_07d10" localSheetId="2">'[30]Journal entries(Coy)'!#REF!</definedName>
    <definedName name="Place_07d10" localSheetId="17">'[30]Journal entries(Coy)'!#REF!</definedName>
    <definedName name="Place_07d10" localSheetId="13">'[30]Journal entries(Coy)'!#REF!</definedName>
    <definedName name="Place_07d10" localSheetId="15">'[30]Journal entries(Coy)'!#REF!</definedName>
    <definedName name="Place_07d10" localSheetId="11">'[30]Journal entries(Coy)'!#REF!</definedName>
    <definedName name="Place_07d10">'[30]Journal entries(Coy)'!#REF!</definedName>
    <definedName name="Place_07d10a" localSheetId="26">'[30]Journal entries(Coy)'!#REF!</definedName>
    <definedName name="Place_07d10a" localSheetId="2">'[30]Journal entries(Coy)'!#REF!</definedName>
    <definedName name="Place_07d10a" localSheetId="17">'[30]Journal entries(Coy)'!#REF!</definedName>
    <definedName name="Place_07d10a" localSheetId="13">'[30]Journal entries(Coy)'!#REF!</definedName>
    <definedName name="Place_07d10a" localSheetId="15">'[30]Journal entries(Coy)'!#REF!</definedName>
    <definedName name="Place_07d10a" localSheetId="11">'[30]Journal entries(Coy)'!#REF!</definedName>
    <definedName name="Place_07d10a">'[30]Journal entries(Coy)'!#REF!</definedName>
    <definedName name="Place_07d11" localSheetId="26">'[30]Journal entries(Coy)'!#REF!</definedName>
    <definedName name="Place_07d11" localSheetId="2">'[30]Journal entries(Coy)'!#REF!</definedName>
    <definedName name="Place_07d11" localSheetId="17">'[30]Journal entries(Coy)'!#REF!</definedName>
    <definedName name="Place_07d11" localSheetId="13">'[30]Journal entries(Coy)'!#REF!</definedName>
    <definedName name="Place_07d11" localSheetId="15">'[30]Journal entries(Coy)'!#REF!</definedName>
    <definedName name="Place_07d11" localSheetId="11">'[30]Journal entries(Coy)'!#REF!</definedName>
    <definedName name="Place_07d11">'[30]Journal entries(Coy)'!#REF!</definedName>
    <definedName name="Place_07d12" localSheetId="26">'[30]Journal entries(Coy)'!#REF!</definedName>
    <definedName name="Place_07d12" localSheetId="2">'[30]Journal entries(Coy)'!#REF!</definedName>
    <definedName name="Place_07d12" localSheetId="17">'[30]Journal entries(Coy)'!#REF!</definedName>
    <definedName name="Place_07d12" localSheetId="13">'[30]Journal entries(Coy)'!#REF!</definedName>
    <definedName name="Place_07d12" localSheetId="15">'[30]Journal entries(Coy)'!#REF!</definedName>
    <definedName name="Place_07d12" localSheetId="11">'[30]Journal entries(Coy)'!#REF!</definedName>
    <definedName name="Place_07d12">'[30]Journal entries(Coy)'!#REF!</definedName>
    <definedName name="Place_07d13" localSheetId="26">'[30]Journal entries(Coy)'!#REF!</definedName>
    <definedName name="Place_07d13" localSheetId="2">'[30]Journal entries(Coy)'!#REF!</definedName>
    <definedName name="Place_07d13" localSheetId="17">'[30]Journal entries(Coy)'!#REF!</definedName>
    <definedName name="Place_07d13" localSheetId="13">'[30]Journal entries(Coy)'!#REF!</definedName>
    <definedName name="Place_07d13" localSheetId="15">'[30]Journal entries(Coy)'!#REF!</definedName>
    <definedName name="Place_07d13" localSheetId="11">'[30]Journal entries(Coy)'!#REF!</definedName>
    <definedName name="Place_07d13">'[30]Journal entries(Coy)'!#REF!</definedName>
    <definedName name="Place_07d14" localSheetId="26">'[30]Journal entries(Coy)'!#REF!</definedName>
    <definedName name="Place_07d14" localSheetId="2">'[30]Journal entries(Coy)'!#REF!</definedName>
    <definedName name="Place_07d14" localSheetId="17">'[30]Journal entries(Coy)'!#REF!</definedName>
    <definedName name="Place_07d14" localSheetId="13">'[30]Journal entries(Coy)'!#REF!</definedName>
    <definedName name="Place_07d14" localSheetId="15">'[30]Journal entries(Coy)'!#REF!</definedName>
    <definedName name="Place_07d14" localSheetId="11">'[30]Journal entries(Coy)'!#REF!</definedName>
    <definedName name="Place_07d14">'[30]Journal entries(Coy)'!#REF!</definedName>
    <definedName name="Place_07d14a" localSheetId="26">'[30]Journal entries(Coy)'!#REF!</definedName>
    <definedName name="Place_07d14a" localSheetId="2">'[30]Journal entries(Coy)'!#REF!</definedName>
    <definedName name="Place_07d14a" localSheetId="17">'[30]Journal entries(Coy)'!#REF!</definedName>
    <definedName name="Place_07d14a" localSheetId="13">'[30]Journal entries(Coy)'!#REF!</definedName>
    <definedName name="Place_07d14a" localSheetId="15">'[30]Journal entries(Coy)'!#REF!</definedName>
    <definedName name="Place_07d14a" localSheetId="11">'[30]Journal entries(Coy)'!#REF!</definedName>
    <definedName name="Place_07d14a">'[30]Journal entries(Coy)'!#REF!</definedName>
    <definedName name="Place_07d15" localSheetId="26">'[30]Journal entries(Coy)'!#REF!</definedName>
    <definedName name="Place_07d15" localSheetId="2">'[30]Journal entries(Coy)'!#REF!</definedName>
    <definedName name="Place_07d15" localSheetId="17">'[30]Journal entries(Coy)'!#REF!</definedName>
    <definedName name="Place_07d15" localSheetId="13">'[30]Journal entries(Coy)'!#REF!</definedName>
    <definedName name="Place_07d15" localSheetId="15">'[30]Journal entries(Coy)'!#REF!</definedName>
    <definedName name="Place_07d15" localSheetId="11">'[30]Journal entries(Coy)'!#REF!</definedName>
    <definedName name="Place_07d15">'[30]Journal entries(Coy)'!#REF!</definedName>
    <definedName name="Place_07d16" localSheetId="26">'[30]Journal entries(Coy)'!#REF!</definedName>
    <definedName name="Place_07d16" localSheetId="2">'[30]Journal entries(Coy)'!#REF!</definedName>
    <definedName name="Place_07d16" localSheetId="17">'[30]Journal entries(Coy)'!#REF!</definedName>
    <definedName name="Place_07d16" localSheetId="13">'[30]Journal entries(Coy)'!#REF!</definedName>
    <definedName name="Place_07d16" localSheetId="15">'[30]Journal entries(Coy)'!#REF!</definedName>
    <definedName name="Place_07d16" localSheetId="11">'[30]Journal entries(Coy)'!#REF!</definedName>
    <definedName name="Place_07d16">'[30]Journal entries(Coy)'!#REF!</definedName>
    <definedName name="Place_07d17" localSheetId="26">'[30]Journal entries(Coy)'!#REF!</definedName>
    <definedName name="Place_07d17" localSheetId="2">'[30]Journal entries(Coy)'!#REF!</definedName>
    <definedName name="Place_07d17" localSheetId="17">'[30]Journal entries(Coy)'!#REF!</definedName>
    <definedName name="Place_07d17" localSheetId="13">'[30]Journal entries(Coy)'!#REF!</definedName>
    <definedName name="Place_07d17" localSheetId="15">'[30]Journal entries(Coy)'!#REF!</definedName>
    <definedName name="Place_07d17" localSheetId="11">'[30]Journal entries(Coy)'!#REF!</definedName>
    <definedName name="Place_07d17">'[30]Journal entries(Coy)'!#REF!</definedName>
    <definedName name="Place_07d18" localSheetId="26">'[30]Journal entries(Coy)'!#REF!</definedName>
    <definedName name="Place_07d18" localSheetId="2">'[30]Journal entries(Coy)'!#REF!</definedName>
    <definedName name="Place_07d18" localSheetId="17">'[30]Journal entries(Coy)'!#REF!</definedName>
    <definedName name="Place_07d18" localSheetId="13">'[30]Journal entries(Coy)'!#REF!</definedName>
    <definedName name="Place_07d18" localSheetId="15">'[30]Journal entries(Coy)'!#REF!</definedName>
    <definedName name="Place_07d18" localSheetId="11">'[30]Journal entries(Coy)'!#REF!</definedName>
    <definedName name="Place_07d18">'[30]Journal entries(Coy)'!#REF!</definedName>
    <definedName name="Place_07d18a" localSheetId="26">'[30]Journal entries(Coy)'!#REF!</definedName>
    <definedName name="Place_07d18a" localSheetId="2">'[30]Journal entries(Coy)'!#REF!</definedName>
    <definedName name="Place_07d18a" localSheetId="17">'[30]Journal entries(Coy)'!#REF!</definedName>
    <definedName name="Place_07d18a" localSheetId="13">'[30]Journal entries(Coy)'!#REF!</definedName>
    <definedName name="Place_07d18a" localSheetId="15">'[30]Journal entries(Coy)'!#REF!</definedName>
    <definedName name="Place_07d18a" localSheetId="11">'[30]Journal entries(Coy)'!#REF!</definedName>
    <definedName name="Place_07d18a">'[30]Journal entries(Coy)'!#REF!</definedName>
    <definedName name="Place_07d19" localSheetId="26">'[30]Journal entries(Coy)'!#REF!</definedName>
    <definedName name="Place_07d19" localSheetId="2">'[30]Journal entries(Coy)'!#REF!</definedName>
    <definedName name="Place_07d19" localSheetId="17">'[30]Journal entries(Coy)'!#REF!</definedName>
    <definedName name="Place_07d19" localSheetId="13">'[30]Journal entries(Coy)'!#REF!</definedName>
    <definedName name="Place_07d19" localSheetId="15">'[30]Journal entries(Coy)'!#REF!</definedName>
    <definedName name="Place_07d19" localSheetId="11">'[30]Journal entries(Coy)'!#REF!</definedName>
    <definedName name="Place_07d19">'[30]Journal entries(Coy)'!#REF!</definedName>
    <definedName name="Place_07d2" localSheetId="26">'[30]Journal entries(Coy)'!#REF!</definedName>
    <definedName name="Place_07d2" localSheetId="2">'[30]Journal entries(Coy)'!#REF!</definedName>
    <definedName name="Place_07d2" localSheetId="17">'[30]Journal entries(Coy)'!#REF!</definedName>
    <definedName name="Place_07d2" localSheetId="13">'[30]Journal entries(Coy)'!#REF!</definedName>
    <definedName name="Place_07d2" localSheetId="15">'[30]Journal entries(Coy)'!#REF!</definedName>
    <definedName name="Place_07d2" localSheetId="11">'[30]Journal entries(Coy)'!#REF!</definedName>
    <definedName name="Place_07d2">'[30]Journal entries(Coy)'!#REF!</definedName>
    <definedName name="Place_07d20" localSheetId="26">'[30]Journal entries(Coy)'!#REF!</definedName>
    <definedName name="Place_07d20" localSheetId="2">'[30]Journal entries(Coy)'!#REF!</definedName>
    <definedName name="Place_07d20" localSheetId="17">'[30]Journal entries(Coy)'!#REF!</definedName>
    <definedName name="Place_07d20" localSheetId="13">'[30]Journal entries(Coy)'!#REF!</definedName>
    <definedName name="Place_07d20" localSheetId="15">'[30]Journal entries(Coy)'!#REF!</definedName>
    <definedName name="Place_07d20" localSheetId="11">'[30]Journal entries(Coy)'!#REF!</definedName>
    <definedName name="Place_07d20">'[30]Journal entries(Coy)'!#REF!</definedName>
    <definedName name="Place_07d21" localSheetId="26">'[30]Journal entries(Coy)'!#REF!</definedName>
    <definedName name="Place_07d21" localSheetId="2">'[30]Journal entries(Coy)'!#REF!</definedName>
    <definedName name="Place_07d21" localSheetId="17">'[30]Journal entries(Coy)'!#REF!</definedName>
    <definedName name="Place_07d21" localSheetId="13">'[30]Journal entries(Coy)'!#REF!</definedName>
    <definedName name="Place_07d21" localSheetId="15">'[30]Journal entries(Coy)'!#REF!</definedName>
    <definedName name="Place_07d21" localSheetId="11">'[30]Journal entries(Coy)'!#REF!</definedName>
    <definedName name="Place_07d21">'[30]Journal entries(Coy)'!#REF!</definedName>
    <definedName name="Place_07d3" localSheetId="26">'[30]Journal entries(Coy)'!#REF!</definedName>
    <definedName name="Place_07d3" localSheetId="2">'[30]Journal entries(Coy)'!#REF!</definedName>
    <definedName name="Place_07d3" localSheetId="17">'[30]Journal entries(Coy)'!#REF!</definedName>
    <definedName name="Place_07d3" localSheetId="13">'[30]Journal entries(Coy)'!#REF!</definedName>
    <definedName name="Place_07d3" localSheetId="15">'[30]Journal entries(Coy)'!#REF!</definedName>
    <definedName name="Place_07d3" localSheetId="11">'[30]Journal entries(Coy)'!#REF!</definedName>
    <definedName name="Place_07d3">'[30]Journal entries(Coy)'!#REF!</definedName>
    <definedName name="Place_07d4" localSheetId="26">'[30]Journal entries(Coy)'!#REF!</definedName>
    <definedName name="Place_07d4" localSheetId="2">'[30]Journal entries(Coy)'!#REF!</definedName>
    <definedName name="Place_07d4" localSheetId="17">'[30]Journal entries(Coy)'!#REF!</definedName>
    <definedName name="Place_07d4" localSheetId="13">'[30]Journal entries(Coy)'!#REF!</definedName>
    <definedName name="Place_07d4" localSheetId="15">'[30]Journal entries(Coy)'!#REF!</definedName>
    <definedName name="Place_07d4" localSheetId="11">'[30]Journal entries(Coy)'!#REF!</definedName>
    <definedName name="Place_07d4">'[30]Journal entries(Coy)'!#REF!</definedName>
    <definedName name="Place_07d5" localSheetId="26">'[30]Journal entries(Coy)'!#REF!</definedName>
    <definedName name="Place_07d5" localSheetId="2">'[30]Journal entries(Coy)'!#REF!</definedName>
    <definedName name="Place_07d5" localSheetId="17">'[30]Journal entries(Coy)'!#REF!</definedName>
    <definedName name="Place_07d5" localSheetId="13">'[30]Journal entries(Coy)'!#REF!</definedName>
    <definedName name="Place_07d5" localSheetId="15">'[30]Journal entries(Coy)'!#REF!</definedName>
    <definedName name="Place_07d5" localSheetId="11">'[30]Journal entries(Coy)'!#REF!</definedName>
    <definedName name="Place_07d5">'[30]Journal entries(Coy)'!#REF!</definedName>
    <definedName name="Place_07d6" localSheetId="26">'[30]Journal entries(Coy)'!#REF!</definedName>
    <definedName name="Place_07d6" localSheetId="2">'[30]Journal entries(Coy)'!#REF!</definedName>
    <definedName name="Place_07d6" localSheetId="17">'[30]Journal entries(Coy)'!#REF!</definedName>
    <definedName name="Place_07d6" localSheetId="13">'[30]Journal entries(Coy)'!#REF!</definedName>
    <definedName name="Place_07d6" localSheetId="15">'[30]Journal entries(Coy)'!#REF!</definedName>
    <definedName name="Place_07d6" localSheetId="11">'[30]Journal entries(Coy)'!#REF!</definedName>
    <definedName name="Place_07d6">'[30]Journal entries(Coy)'!#REF!</definedName>
    <definedName name="Place_07d6a" localSheetId="26">'[30]Journal entries(Coy)'!#REF!</definedName>
    <definedName name="Place_07d6a" localSheetId="2">'[30]Journal entries(Coy)'!#REF!</definedName>
    <definedName name="Place_07d6a" localSheetId="17">'[30]Journal entries(Coy)'!#REF!</definedName>
    <definedName name="Place_07d6a" localSheetId="13">'[30]Journal entries(Coy)'!#REF!</definedName>
    <definedName name="Place_07d6a" localSheetId="15">'[30]Journal entries(Coy)'!#REF!</definedName>
    <definedName name="Place_07d6a" localSheetId="11">'[30]Journal entries(Coy)'!#REF!</definedName>
    <definedName name="Place_07d6a">'[30]Journal entries(Coy)'!#REF!</definedName>
    <definedName name="Place_07d7" localSheetId="26">'[30]Journal entries(Coy)'!#REF!</definedName>
    <definedName name="Place_07d7" localSheetId="2">'[30]Journal entries(Coy)'!#REF!</definedName>
    <definedName name="Place_07d7" localSheetId="17">'[30]Journal entries(Coy)'!#REF!</definedName>
    <definedName name="Place_07d7" localSheetId="13">'[30]Journal entries(Coy)'!#REF!</definedName>
    <definedName name="Place_07d7" localSheetId="15">'[30]Journal entries(Coy)'!#REF!</definedName>
    <definedName name="Place_07d7" localSheetId="11">'[30]Journal entries(Coy)'!#REF!</definedName>
    <definedName name="Place_07d7">'[30]Journal entries(Coy)'!#REF!</definedName>
    <definedName name="Place_07d8" localSheetId="26">'[30]Journal entries(Coy)'!#REF!</definedName>
    <definedName name="Place_07d8" localSheetId="2">'[30]Journal entries(Coy)'!#REF!</definedName>
    <definedName name="Place_07d8" localSheetId="17">'[30]Journal entries(Coy)'!#REF!</definedName>
    <definedName name="Place_07d8" localSheetId="13">'[30]Journal entries(Coy)'!#REF!</definedName>
    <definedName name="Place_07d8" localSheetId="15">'[30]Journal entries(Coy)'!#REF!</definedName>
    <definedName name="Place_07d8" localSheetId="11">'[30]Journal entries(Coy)'!#REF!</definedName>
    <definedName name="Place_07d8">'[30]Journal entries(Coy)'!#REF!</definedName>
    <definedName name="Place_07d9" localSheetId="26">'[30]Journal entries(Coy)'!#REF!</definedName>
    <definedName name="Place_07d9" localSheetId="2">'[30]Journal entries(Coy)'!#REF!</definedName>
    <definedName name="Place_07d9" localSheetId="17">'[30]Journal entries(Coy)'!#REF!</definedName>
    <definedName name="Place_07d9" localSheetId="13">'[30]Journal entries(Coy)'!#REF!</definedName>
    <definedName name="Place_07d9" localSheetId="15">'[30]Journal entries(Coy)'!#REF!</definedName>
    <definedName name="Place_07d9" localSheetId="11">'[30]Journal entries(Coy)'!#REF!</definedName>
    <definedName name="Place_07d9">'[30]Journal entries(Coy)'!#REF!</definedName>
    <definedName name="Place_08d1" localSheetId="26">'[30]Journal entries(Coy)'!#REF!</definedName>
    <definedName name="Place_08d1" localSheetId="2">'[30]Journal entries(Coy)'!#REF!</definedName>
    <definedName name="Place_08d1" localSheetId="17">'[30]Journal entries(Coy)'!#REF!</definedName>
    <definedName name="Place_08d1" localSheetId="13">'[30]Journal entries(Coy)'!#REF!</definedName>
    <definedName name="Place_08d1" localSheetId="15">'[30]Journal entries(Coy)'!#REF!</definedName>
    <definedName name="Place_08d1" localSheetId="11">'[30]Journal entries(Coy)'!#REF!</definedName>
    <definedName name="Place_08d1">'[30]Journal entries(Coy)'!#REF!</definedName>
    <definedName name="Place_08d10" localSheetId="26">'[30]Journal entries(Coy)'!#REF!</definedName>
    <definedName name="Place_08d10" localSheetId="2">'[30]Journal entries(Coy)'!#REF!</definedName>
    <definedName name="Place_08d10" localSheetId="17">'[30]Journal entries(Coy)'!#REF!</definedName>
    <definedName name="Place_08d10" localSheetId="13">'[30]Journal entries(Coy)'!#REF!</definedName>
    <definedName name="Place_08d10" localSheetId="15">'[30]Journal entries(Coy)'!#REF!</definedName>
    <definedName name="Place_08d10" localSheetId="11">'[30]Journal entries(Coy)'!#REF!</definedName>
    <definedName name="Place_08d10">'[30]Journal entries(Coy)'!#REF!</definedName>
    <definedName name="Place_08d10a" localSheetId="26">'[30]Journal entries(Coy)'!#REF!</definedName>
    <definedName name="Place_08d10a" localSheetId="2">'[30]Journal entries(Coy)'!#REF!</definedName>
    <definedName name="Place_08d10a" localSheetId="17">'[30]Journal entries(Coy)'!#REF!</definedName>
    <definedName name="Place_08d10a" localSheetId="13">'[30]Journal entries(Coy)'!#REF!</definedName>
    <definedName name="Place_08d10a" localSheetId="15">'[30]Journal entries(Coy)'!#REF!</definedName>
    <definedName name="Place_08d10a" localSheetId="11">'[30]Journal entries(Coy)'!#REF!</definedName>
    <definedName name="Place_08d10a">'[30]Journal entries(Coy)'!#REF!</definedName>
    <definedName name="Place_08d11" localSheetId="26">'[30]Journal entries(Coy)'!#REF!</definedName>
    <definedName name="Place_08d11" localSheetId="2">'[30]Journal entries(Coy)'!#REF!</definedName>
    <definedName name="Place_08d11" localSheetId="17">'[30]Journal entries(Coy)'!#REF!</definedName>
    <definedName name="Place_08d11" localSheetId="13">'[30]Journal entries(Coy)'!#REF!</definedName>
    <definedName name="Place_08d11" localSheetId="15">'[30]Journal entries(Coy)'!#REF!</definedName>
    <definedName name="Place_08d11" localSheetId="11">'[30]Journal entries(Coy)'!#REF!</definedName>
    <definedName name="Place_08d11">'[30]Journal entries(Coy)'!#REF!</definedName>
    <definedName name="Place_08d12" localSheetId="26">'[30]Journal entries(Coy)'!#REF!</definedName>
    <definedName name="Place_08d12" localSheetId="2">'[30]Journal entries(Coy)'!#REF!</definedName>
    <definedName name="Place_08d12" localSheetId="17">'[30]Journal entries(Coy)'!#REF!</definedName>
    <definedName name="Place_08d12" localSheetId="13">'[30]Journal entries(Coy)'!#REF!</definedName>
    <definedName name="Place_08d12" localSheetId="15">'[30]Journal entries(Coy)'!#REF!</definedName>
    <definedName name="Place_08d12" localSheetId="11">'[30]Journal entries(Coy)'!#REF!</definedName>
    <definedName name="Place_08d12">'[30]Journal entries(Coy)'!#REF!</definedName>
    <definedName name="Place_08d13" localSheetId="26">'[30]Journal entries(Coy)'!#REF!</definedName>
    <definedName name="Place_08d13" localSheetId="2">'[30]Journal entries(Coy)'!#REF!</definedName>
    <definedName name="Place_08d13" localSheetId="17">'[30]Journal entries(Coy)'!#REF!</definedName>
    <definedName name="Place_08d13" localSheetId="13">'[30]Journal entries(Coy)'!#REF!</definedName>
    <definedName name="Place_08d13" localSheetId="15">'[30]Journal entries(Coy)'!#REF!</definedName>
    <definedName name="Place_08d13" localSheetId="11">'[30]Journal entries(Coy)'!#REF!</definedName>
    <definedName name="Place_08d13">'[30]Journal entries(Coy)'!#REF!</definedName>
    <definedName name="Place_08d14" localSheetId="26">'[30]Journal entries(Coy)'!#REF!</definedName>
    <definedName name="Place_08d14" localSheetId="2">'[30]Journal entries(Coy)'!#REF!</definedName>
    <definedName name="Place_08d14" localSheetId="17">'[30]Journal entries(Coy)'!#REF!</definedName>
    <definedName name="Place_08d14" localSheetId="13">'[30]Journal entries(Coy)'!#REF!</definedName>
    <definedName name="Place_08d14" localSheetId="15">'[30]Journal entries(Coy)'!#REF!</definedName>
    <definedName name="Place_08d14" localSheetId="11">'[30]Journal entries(Coy)'!#REF!</definedName>
    <definedName name="Place_08d14">'[30]Journal entries(Coy)'!#REF!</definedName>
    <definedName name="Place_08d148" localSheetId="26">'[30]Journal entries(Coy)'!#REF!</definedName>
    <definedName name="Place_08d148" localSheetId="2">'[30]Journal entries(Coy)'!#REF!</definedName>
    <definedName name="Place_08d148" localSheetId="17">'[30]Journal entries(Coy)'!#REF!</definedName>
    <definedName name="Place_08d148" localSheetId="13">'[30]Journal entries(Coy)'!#REF!</definedName>
    <definedName name="Place_08d148" localSheetId="15">'[30]Journal entries(Coy)'!#REF!</definedName>
    <definedName name="Place_08d148" localSheetId="11">'[30]Journal entries(Coy)'!#REF!</definedName>
    <definedName name="Place_08d148">'[30]Journal entries(Coy)'!#REF!</definedName>
    <definedName name="Place_08d15" localSheetId="26">'[30]Journal entries(Coy)'!#REF!</definedName>
    <definedName name="Place_08d15" localSheetId="2">'[30]Journal entries(Coy)'!#REF!</definedName>
    <definedName name="Place_08d15" localSheetId="17">'[30]Journal entries(Coy)'!#REF!</definedName>
    <definedName name="Place_08d15" localSheetId="13">'[30]Journal entries(Coy)'!#REF!</definedName>
    <definedName name="Place_08d15" localSheetId="15">'[30]Journal entries(Coy)'!#REF!</definedName>
    <definedName name="Place_08d15" localSheetId="11">'[30]Journal entries(Coy)'!#REF!</definedName>
    <definedName name="Place_08d15">'[30]Journal entries(Coy)'!#REF!</definedName>
    <definedName name="Place_08d16" localSheetId="26">'[30]Journal entries(Coy)'!#REF!</definedName>
    <definedName name="Place_08d16" localSheetId="2">'[30]Journal entries(Coy)'!#REF!</definedName>
    <definedName name="Place_08d16" localSheetId="17">'[30]Journal entries(Coy)'!#REF!</definedName>
    <definedName name="Place_08d16" localSheetId="13">'[30]Journal entries(Coy)'!#REF!</definedName>
    <definedName name="Place_08d16" localSheetId="15">'[30]Journal entries(Coy)'!#REF!</definedName>
    <definedName name="Place_08d16" localSheetId="11">'[30]Journal entries(Coy)'!#REF!</definedName>
    <definedName name="Place_08d16">'[30]Journal entries(Coy)'!#REF!</definedName>
    <definedName name="Place_08d17" localSheetId="26">'[30]Journal entries(Coy)'!#REF!</definedName>
    <definedName name="Place_08d17" localSheetId="2">'[30]Journal entries(Coy)'!#REF!</definedName>
    <definedName name="Place_08d17" localSheetId="17">'[30]Journal entries(Coy)'!#REF!</definedName>
    <definedName name="Place_08d17" localSheetId="13">'[30]Journal entries(Coy)'!#REF!</definedName>
    <definedName name="Place_08d17" localSheetId="15">'[30]Journal entries(Coy)'!#REF!</definedName>
    <definedName name="Place_08d17" localSheetId="11">'[30]Journal entries(Coy)'!#REF!</definedName>
    <definedName name="Place_08d17">'[30]Journal entries(Coy)'!#REF!</definedName>
    <definedName name="Place_08d18" localSheetId="26">'[30]Journal entries(Coy)'!#REF!</definedName>
    <definedName name="Place_08d18" localSheetId="2">'[30]Journal entries(Coy)'!#REF!</definedName>
    <definedName name="Place_08d18" localSheetId="17">'[30]Journal entries(Coy)'!#REF!</definedName>
    <definedName name="Place_08d18" localSheetId="13">'[30]Journal entries(Coy)'!#REF!</definedName>
    <definedName name="Place_08d18" localSheetId="15">'[30]Journal entries(Coy)'!#REF!</definedName>
    <definedName name="Place_08d18" localSheetId="11">'[30]Journal entries(Coy)'!#REF!</definedName>
    <definedName name="Place_08d18">'[30]Journal entries(Coy)'!#REF!</definedName>
    <definedName name="Place_08d18a" localSheetId="26">'[30]Journal entries(Coy)'!#REF!</definedName>
    <definedName name="Place_08d18a" localSheetId="2">'[30]Journal entries(Coy)'!#REF!</definedName>
    <definedName name="Place_08d18a" localSheetId="17">'[30]Journal entries(Coy)'!#REF!</definedName>
    <definedName name="Place_08d18a" localSheetId="13">'[30]Journal entries(Coy)'!#REF!</definedName>
    <definedName name="Place_08d18a" localSheetId="15">'[30]Journal entries(Coy)'!#REF!</definedName>
    <definedName name="Place_08d18a" localSheetId="11">'[30]Journal entries(Coy)'!#REF!</definedName>
    <definedName name="Place_08d18a">'[30]Journal entries(Coy)'!#REF!</definedName>
    <definedName name="Place_08d19" localSheetId="26">'[30]Journal entries(Coy)'!#REF!</definedName>
    <definedName name="Place_08d19" localSheetId="2">'[30]Journal entries(Coy)'!#REF!</definedName>
    <definedName name="Place_08d19" localSheetId="17">'[30]Journal entries(Coy)'!#REF!</definedName>
    <definedName name="Place_08d19" localSheetId="13">'[30]Journal entries(Coy)'!#REF!</definedName>
    <definedName name="Place_08d19" localSheetId="15">'[30]Journal entries(Coy)'!#REF!</definedName>
    <definedName name="Place_08d19" localSheetId="11">'[30]Journal entries(Coy)'!#REF!</definedName>
    <definedName name="Place_08d19">'[30]Journal entries(Coy)'!#REF!</definedName>
    <definedName name="Place_08d2" localSheetId="26">'[30]Journal entries(Coy)'!#REF!</definedName>
    <definedName name="Place_08d2" localSheetId="2">'[30]Journal entries(Coy)'!#REF!</definedName>
    <definedName name="Place_08d2" localSheetId="17">'[30]Journal entries(Coy)'!#REF!</definedName>
    <definedName name="Place_08d2" localSheetId="13">'[30]Journal entries(Coy)'!#REF!</definedName>
    <definedName name="Place_08d2" localSheetId="15">'[30]Journal entries(Coy)'!#REF!</definedName>
    <definedName name="Place_08d2" localSheetId="11">'[30]Journal entries(Coy)'!#REF!</definedName>
    <definedName name="Place_08d2">'[30]Journal entries(Coy)'!#REF!</definedName>
    <definedName name="Place_08d20" localSheetId="26">'[30]Journal entries(Coy)'!#REF!</definedName>
    <definedName name="Place_08d20" localSheetId="2">'[30]Journal entries(Coy)'!#REF!</definedName>
    <definedName name="Place_08d20" localSheetId="17">'[30]Journal entries(Coy)'!#REF!</definedName>
    <definedName name="Place_08d20" localSheetId="13">'[30]Journal entries(Coy)'!#REF!</definedName>
    <definedName name="Place_08d20" localSheetId="15">'[30]Journal entries(Coy)'!#REF!</definedName>
    <definedName name="Place_08d20" localSheetId="11">'[30]Journal entries(Coy)'!#REF!</definedName>
    <definedName name="Place_08d20">'[30]Journal entries(Coy)'!#REF!</definedName>
    <definedName name="Place_08d21" localSheetId="26">'[30]Journal entries(Coy)'!#REF!</definedName>
    <definedName name="Place_08d21" localSheetId="2">'[30]Journal entries(Coy)'!#REF!</definedName>
    <definedName name="Place_08d21" localSheetId="17">'[30]Journal entries(Coy)'!#REF!</definedName>
    <definedName name="Place_08d21" localSheetId="13">'[30]Journal entries(Coy)'!#REF!</definedName>
    <definedName name="Place_08d21" localSheetId="15">'[30]Journal entries(Coy)'!#REF!</definedName>
    <definedName name="Place_08d21" localSheetId="11">'[30]Journal entries(Coy)'!#REF!</definedName>
    <definedName name="Place_08d21">'[30]Journal entries(Coy)'!#REF!</definedName>
    <definedName name="Place_08d3" localSheetId="26">'[30]Journal entries(Coy)'!#REF!</definedName>
    <definedName name="Place_08d3" localSheetId="2">'[30]Journal entries(Coy)'!#REF!</definedName>
    <definedName name="Place_08d3" localSheetId="17">'[30]Journal entries(Coy)'!#REF!</definedName>
    <definedName name="Place_08d3" localSheetId="13">'[30]Journal entries(Coy)'!#REF!</definedName>
    <definedName name="Place_08d3" localSheetId="15">'[30]Journal entries(Coy)'!#REF!</definedName>
    <definedName name="Place_08d3" localSheetId="11">'[30]Journal entries(Coy)'!#REF!</definedName>
    <definedName name="Place_08d3">'[30]Journal entries(Coy)'!#REF!</definedName>
    <definedName name="Place_08d4" localSheetId="26">'[30]Journal entries(Coy)'!#REF!</definedName>
    <definedName name="Place_08d4" localSheetId="2">'[30]Journal entries(Coy)'!#REF!</definedName>
    <definedName name="Place_08d4" localSheetId="17">'[30]Journal entries(Coy)'!#REF!</definedName>
    <definedName name="Place_08d4" localSheetId="13">'[30]Journal entries(Coy)'!#REF!</definedName>
    <definedName name="Place_08d4" localSheetId="15">'[30]Journal entries(Coy)'!#REF!</definedName>
    <definedName name="Place_08d4" localSheetId="11">'[30]Journal entries(Coy)'!#REF!</definedName>
    <definedName name="Place_08d4">'[30]Journal entries(Coy)'!#REF!</definedName>
    <definedName name="Place_08d5" localSheetId="26">'[30]Journal entries(Coy)'!#REF!</definedName>
    <definedName name="Place_08d5" localSheetId="2">'[30]Journal entries(Coy)'!#REF!</definedName>
    <definedName name="Place_08d5" localSheetId="17">'[30]Journal entries(Coy)'!#REF!</definedName>
    <definedName name="Place_08d5" localSheetId="13">'[30]Journal entries(Coy)'!#REF!</definedName>
    <definedName name="Place_08d5" localSheetId="15">'[30]Journal entries(Coy)'!#REF!</definedName>
    <definedName name="Place_08d5" localSheetId="11">'[30]Journal entries(Coy)'!#REF!</definedName>
    <definedName name="Place_08d5">'[30]Journal entries(Coy)'!#REF!</definedName>
    <definedName name="Place_08d6" localSheetId="26">'[30]Journal entries(Coy)'!#REF!</definedName>
    <definedName name="Place_08d6" localSheetId="2">'[30]Journal entries(Coy)'!#REF!</definedName>
    <definedName name="Place_08d6" localSheetId="17">'[30]Journal entries(Coy)'!#REF!</definedName>
    <definedName name="Place_08d6" localSheetId="13">'[30]Journal entries(Coy)'!#REF!</definedName>
    <definedName name="Place_08d6" localSheetId="15">'[30]Journal entries(Coy)'!#REF!</definedName>
    <definedName name="Place_08d6" localSheetId="11">'[30]Journal entries(Coy)'!#REF!</definedName>
    <definedName name="Place_08d6">'[30]Journal entries(Coy)'!#REF!</definedName>
    <definedName name="Place_08d6a" localSheetId="26">'[30]Journal entries(Coy)'!#REF!</definedName>
    <definedName name="Place_08d6a" localSheetId="2">'[30]Journal entries(Coy)'!#REF!</definedName>
    <definedName name="Place_08d6a" localSheetId="17">'[30]Journal entries(Coy)'!#REF!</definedName>
    <definedName name="Place_08d6a" localSheetId="13">'[30]Journal entries(Coy)'!#REF!</definedName>
    <definedName name="Place_08d6a" localSheetId="15">'[30]Journal entries(Coy)'!#REF!</definedName>
    <definedName name="Place_08d6a" localSheetId="11">'[30]Journal entries(Coy)'!#REF!</definedName>
    <definedName name="Place_08d6a">'[30]Journal entries(Coy)'!#REF!</definedName>
    <definedName name="Place_08d7" localSheetId="26">'[30]Journal entries(Coy)'!#REF!</definedName>
    <definedName name="Place_08d7" localSheetId="2">'[30]Journal entries(Coy)'!#REF!</definedName>
    <definedName name="Place_08d7" localSheetId="17">'[30]Journal entries(Coy)'!#REF!</definedName>
    <definedName name="Place_08d7" localSheetId="13">'[30]Journal entries(Coy)'!#REF!</definedName>
    <definedName name="Place_08d7" localSheetId="15">'[30]Journal entries(Coy)'!#REF!</definedName>
    <definedName name="Place_08d7" localSheetId="11">'[30]Journal entries(Coy)'!#REF!</definedName>
    <definedName name="Place_08d7">'[30]Journal entries(Coy)'!#REF!</definedName>
    <definedName name="Place_08d8" localSheetId="26">'[30]Journal entries(Coy)'!#REF!</definedName>
    <definedName name="Place_08d8" localSheetId="2">'[30]Journal entries(Coy)'!#REF!</definedName>
    <definedName name="Place_08d8" localSheetId="17">'[30]Journal entries(Coy)'!#REF!</definedName>
    <definedName name="Place_08d8" localSheetId="13">'[30]Journal entries(Coy)'!#REF!</definedName>
    <definedName name="Place_08d8" localSheetId="15">'[30]Journal entries(Coy)'!#REF!</definedName>
    <definedName name="Place_08d8" localSheetId="11">'[30]Journal entries(Coy)'!#REF!</definedName>
    <definedName name="Place_08d8">'[30]Journal entries(Coy)'!#REF!</definedName>
    <definedName name="Place_08d9" localSheetId="26">'[30]Journal entries(Coy)'!#REF!</definedName>
    <definedName name="Place_08d9" localSheetId="2">'[30]Journal entries(Coy)'!#REF!</definedName>
    <definedName name="Place_08d9" localSheetId="17">'[30]Journal entries(Coy)'!#REF!</definedName>
    <definedName name="Place_08d9" localSheetId="13">'[30]Journal entries(Coy)'!#REF!</definedName>
    <definedName name="Place_08d9" localSheetId="15">'[30]Journal entries(Coy)'!#REF!</definedName>
    <definedName name="Place_08d9" localSheetId="11">'[30]Journal entries(Coy)'!#REF!</definedName>
    <definedName name="Place_08d9">'[30]Journal entries(Coy)'!#REF!</definedName>
    <definedName name="Place_09d1" localSheetId="26">'[30]Journal entries(Coy)'!#REF!</definedName>
    <definedName name="Place_09d1" localSheetId="2">'[30]Journal entries(Coy)'!#REF!</definedName>
    <definedName name="Place_09d1" localSheetId="17">'[30]Journal entries(Coy)'!#REF!</definedName>
    <definedName name="Place_09d1" localSheetId="13">'[30]Journal entries(Coy)'!#REF!</definedName>
    <definedName name="Place_09d1" localSheetId="15">'[30]Journal entries(Coy)'!#REF!</definedName>
    <definedName name="Place_09d1" localSheetId="11">'[30]Journal entries(Coy)'!#REF!</definedName>
    <definedName name="Place_09d1">'[30]Journal entries(Coy)'!#REF!</definedName>
    <definedName name="Place_09d10" localSheetId="26">'[30]Journal entries(Coy)'!#REF!</definedName>
    <definedName name="Place_09d10" localSheetId="2">'[30]Journal entries(Coy)'!#REF!</definedName>
    <definedName name="Place_09d10" localSheetId="17">'[30]Journal entries(Coy)'!#REF!</definedName>
    <definedName name="Place_09d10" localSheetId="13">'[30]Journal entries(Coy)'!#REF!</definedName>
    <definedName name="Place_09d10" localSheetId="15">'[30]Journal entries(Coy)'!#REF!</definedName>
    <definedName name="Place_09d10" localSheetId="11">'[30]Journal entries(Coy)'!#REF!</definedName>
    <definedName name="Place_09d10">'[30]Journal entries(Coy)'!#REF!</definedName>
    <definedName name="Place_09d10a" localSheetId="26">'[30]Journal entries(Coy)'!#REF!</definedName>
    <definedName name="Place_09d10a" localSheetId="2">'[30]Journal entries(Coy)'!#REF!</definedName>
    <definedName name="Place_09d10a" localSheetId="17">'[30]Journal entries(Coy)'!#REF!</definedName>
    <definedName name="Place_09d10a" localSheetId="13">'[30]Journal entries(Coy)'!#REF!</definedName>
    <definedName name="Place_09d10a" localSheetId="15">'[30]Journal entries(Coy)'!#REF!</definedName>
    <definedName name="Place_09d10a" localSheetId="11">'[30]Journal entries(Coy)'!#REF!</definedName>
    <definedName name="Place_09d10a">'[30]Journal entries(Coy)'!#REF!</definedName>
    <definedName name="Place_09d11" localSheetId="26">'[30]Journal entries(Coy)'!#REF!</definedName>
    <definedName name="Place_09d11" localSheetId="2">'[30]Journal entries(Coy)'!#REF!</definedName>
    <definedName name="Place_09d11" localSheetId="17">'[30]Journal entries(Coy)'!#REF!</definedName>
    <definedName name="Place_09d11" localSheetId="13">'[30]Journal entries(Coy)'!#REF!</definedName>
    <definedName name="Place_09d11" localSheetId="15">'[30]Journal entries(Coy)'!#REF!</definedName>
    <definedName name="Place_09d11" localSheetId="11">'[30]Journal entries(Coy)'!#REF!</definedName>
    <definedName name="Place_09d11">'[30]Journal entries(Coy)'!#REF!</definedName>
    <definedName name="Place_09d12" localSheetId="26">'[30]Journal entries(Coy)'!#REF!</definedName>
    <definedName name="Place_09d12" localSheetId="2">'[30]Journal entries(Coy)'!#REF!</definedName>
    <definedName name="Place_09d12" localSheetId="17">'[30]Journal entries(Coy)'!#REF!</definedName>
    <definedName name="Place_09d12" localSheetId="13">'[30]Journal entries(Coy)'!#REF!</definedName>
    <definedName name="Place_09d12" localSheetId="15">'[30]Journal entries(Coy)'!#REF!</definedName>
    <definedName name="Place_09d12" localSheetId="11">'[30]Journal entries(Coy)'!#REF!</definedName>
    <definedName name="Place_09d12">'[30]Journal entries(Coy)'!#REF!</definedName>
    <definedName name="Place_09d13" localSheetId="26">'[30]Journal entries(Coy)'!#REF!</definedName>
    <definedName name="Place_09d13" localSheetId="2">'[30]Journal entries(Coy)'!#REF!</definedName>
    <definedName name="Place_09d13" localSheetId="17">'[30]Journal entries(Coy)'!#REF!</definedName>
    <definedName name="Place_09d13" localSheetId="13">'[30]Journal entries(Coy)'!#REF!</definedName>
    <definedName name="Place_09d13" localSheetId="15">'[30]Journal entries(Coy)'!#REF!</definedName>
    <definedName name="Place_09d13" localSheetId="11">'[30]Journal entries(Coy)'!#REF!</definedName>
    <definedName name="Place_09d13">'[30]Journal entries(Coy)'!#REF!</definedName>
    <definedName name="Place_09d14" localSheetId="26">'[30]Journal entries(Coy)'!#REF!</definedName>
    <definedName name="Place_09d14" localSheetId="2">'[30]Journal entries(Coy)'!#REF!</definedName>
    <definedName name="Place_09d14" localSheetId="17">'[30]Journal entries(Coy)'!#REF!</definedName>
    <definedName name="Place_09d14" localSheetId="13">'[30]Journal entries(Coy)'!#REF!</definedName>
    <definedName name="Place_09d14" localSheetId="15">'[30]Journal entries(Coy)'!#REF!</definedName>
    <definedName name="Place_09d14" localSheetId="11">'[30]Journal entries(Coy)'!#REF!</definedName>
    <definedName name="Place_09d14">'[30]Journal entries(Coy)'!#REF!</definedName>
    <definedName name="Place_09d14a" localSheetId="26">'[30]Journal entries(Coy)'!#REF!</definedName>
    <definedName name="Place_09d14a" localSheetId="2">'[30]Journal entries(Coy)'!#REF!</definedName>
    <definedName name="Place_09d14a" localSheetId="17">'[30]Journal entries(Coy)'!#REF!</definedName>
    <definedName name="Place_09d14a" localSheetId="13">'[30]Journal entries(Coy)'!#REF!</definedName>
    <definedName name="Place_09d14a" localSheetId="15">'[30]Journal entries(Coy)'!#REF!</definedName>
    <definedName name="Place_09d14a" localSheetId="11">'[30]Journal entries(Coy)'!#REF!</definedName>
    <definedName name="Place_09d14a">'[30]Journal entries(Coy)'!#REF!</definedName>
    <definedName name="Place_09d15" localSheetId="26">'[30]Journal entries(Coy)'!#REF!</definedName>
    <definedName name="Place_09d15" localSheetId="2">'[30]Journal entries(Coy)'!#REF!</definedName>
    <definedName name="Place_09d15" localSheetId="17">'[30]Journal entries(Coy)'!#REF!</definedName>
    <definedName name="Place_09d15" localSheetId="13">'[30]Journal entries(Coy)'!#REF!</definedName>
    <definedName name="Place_09d15" localSheetId="15">'[30]Journal entries(Coy)'!#REF!</definedName>
    <definedName name="Place_09d15" localSheetId="11">'[30]Journal entries(Coy)'!#REF!</definedName>
    <definedName name="Place_09d15">'[30]Journal entries(Coy)'!#REF!</definedName>
    <definedName name="Place_09d16" localSheetId="26">'[30]Journal entries(Coy)'!#REF!</definedName>
    <definedName name="Place_09d16" localSheetId="2">'[30]Journal entries(Coy)'!#REF!</definedName>
    <definedName name="Place_09d16" localSheetId="17">'[30]Journal entries(Coy)'!#REF!</definedName>
    <definedName name="Place_09d16" localSheetId="13">'[30]Journal entries(Coy)'!#REF!</definedName>
    <definedName name="Place_09d16" localSheetId="15">'[30]Journal entries(Coy)'!#REF!</definedName>
    <definedName name="Place_09d16" localSheetId="11">'[30]Journal entries(Coy)'!#REF!</definedName>
    <definedName name="Place_09d16">'[30]Journal entries(Coy)'!#REF!</definedName>
    <definedName name="Place_09d17" localSheetId="26">'[30]Journal entries(Coy)'!#REF!</definedName>
    <definedName name="Place_09d17" localSheetId="2">'[30]Journal entries(Coy)'!#REF!</definedName>
    <definedName name="Place_09d17" localSheetId="17">'[30]Journal entries(Coy)'!#REF!</definedName>
    <definedName name="Place_09d17" localSheetId="13">'[30]Journal entries(Coy)'!#REF!</definedName>
    <definedName name="Place_09d17" localSheetId="15">'[30]Journal entries(Coy)'!#REF!</definedName>
    <definedName name="Place_09d17" localSheetId="11">'[30]Journal entries(Coy)'!#REF!</definedName>
    <definedName name="Place_09d17">'[30]Journal entries(Coy)'!#REF!</definedName>
    <definedName name="Place_09d18" localSheetId="26">'[30]Journal entries(Coy)'!#REF!</definedName>
    <definedName name="Place_09d18" localSheetId="2">'[30]Journal entries(Coy)'!#REF!</definedName>
    <definedName name="Place_09d18" localSheetId="17">'[30]Journal entries(Coy)'!#REF!</definedName>
    <definedName name="Place_09d18" localSheetId="13">'[30]Journal entries(Coy)'!#REF!</definedName>
    <definedName name="Place_09d18" localSheetId="15">'[30]Journal entries(Coy)'!#REF!</definedName>
    <definedName name="Place_09d18" localSheetId="11">'[30]Journal entries(Coy)'!#REF!</definedName>
    <definedName name="Place_09d18">'[30]Journal entries(Coy)'!#REF!</definedName>
    <definedName name="Place_09d18a" localSheetId="26">'[30]Journal entries(Coy)'!#REF!</definedName>
    <definedName name="Place_09d18a" localSheetId="2">'[30]Journal entries(Coy)'!#REF!</definedName>
    <definedName name="Place_09d18a" localSheetId="17">'[30]Journal entries(Coy)'!#REF!</definedName>
    <definedName name="Place_09d18a" localSheetId="13">'[30]Journal entries(Coy)'!#REF!</definedName>
    <definedName name="Place_09d18a" localSheetId="15">'[30]Journal entries(Coy)'!#REF!</definedName>
    <definedName name="Place_09d18a" localSheetId="11">'[30]Journal entries(Coy)'!#REF!</definedName>
    <definedName name="Place_09d18a">'[30]Journal entries(Coy)'!#REF!</definedName>
    <definedName name="Place_09d19" localSheetId="26">'[30]Journal entries(Coy)'!#REF!</definedName>
    <definedName name="Place_09d19" localSheetId="2">'[30]Journal entries(Coy)'!#REF!</definedName>
    <definedName name="Place_09d19" localSheetId="17">'[30]Journal entries(Coy)'!#REF!</definedName>
    <definedName name="Place_09d19" localSheetId="13">'[30]Journal entries(Coy)'!#REF!</definedName>
    <definedName name="Place_09d19" localSheetId="15">'[30]Journal entries(Coy)'!#REF!</definedName>
    <definedName name="Place_09d19" localSheetId="11">'[30]Journal entries(Coy)'!#REF!</definedName>
    <definedName name="Place_09d19">'[30]Journal entries(Coy)'!#REF!</definedName>
    <definedName name="Place_09d2" localSheetId="26">'[30]Journal entries(Coy)'!#REF!</definedName>
    <definedName name="Place_09d2" localSheetId="2">'[30]Journal entries(Coy)'!#REF!</definedName>
    <definedName name="Place_09d2" localSheetId="17">'[30]Journal entries(Coy)'!#REF!</definedName>
    <definedName name="Place_09d2" localSheetId="13">'[30]Journal entries(Coy)'!#REF!</definedName>
    <definedName name="Place_09d2" localSheetId="15">'[30]Journal entries(Coy)'!#REF!</definedName>
    <definedName name="Place_09d2" localSheetId="11">'[30]Journal entries(Coy)'!#REF!</definedName>
    <definedName name="Place_09d2">'[30]Journal entries(Coy)'!#REF!</definedName>
    <definedName name="Place_09d20" localSheetId="26">'[30]Journal entries(Coy)'!#REF!</definedName>
    <definedName name="Place_09d20" localSheetId="2">'[30]Journal entries(Coy)'!#REF!</definedName>
    <definedName name="Place_09d20" localSheetId="17">'[30]Journal entries(Coy)'!#REF!</definedName>
    <definedName name="Place_09d20" localSheetId="13">'[30]Journal entries(Coy)'!#REF!</definedName>
    <definedName name="Place_09d20" localSheetId="15">'[30]Journal entries(Coy)'!#REF!</definedName>
    <definedName name="Place_09d20" localSheetId="11">'[30]Journal entries(Coy)'!#REF!</definedName>
    <definedName name="Place_09d20">'[30]Journal entries(Coy)'!#REF!</definedName>
    <definedName name="Place_09d21" localSheetId="26">'[30]Journal entries(Coy)'!#REF!</definedName>
    <definedName name="Place_09d21" localSheetId="2">'[30]Journal entries(Coy)'!#REF!</definedName>
    <definedName name="Place_09d21" localSheetId="17">'[30]Journal entries(Coy)'!#REF!</definedName>
    <definedName name="Place_09d21" localSheetId="13">'[30]Journal entries(Coy)'!#REF!</definedName>
    <definedName name="Place_09d21" localSheetId="15">'[30]Journal entries(Coy)'!#REF!</definedName>
    <definedName name="Place_09d21" localSheetId="11">'[30]Journal entries(Coy)'!#REF!</definedName>
    <definedName name="Place_09d21">'[30]Journal entries(Coy)'!#REF!</definedName>
    <definedName name="Place_09d3" localSheetId="26">'[30]Journal entries(Coy)'!#REF!</definedName>
    <definedName name="Place_09d3" localSheetId="2">'[30]Journal entries(Coy)'!#REF!</definedName>
    <definedName name="Place_09d3" localSheetId="17">'[30]Journal entries(Coy)'!#REF!</definedName>
    <definedName name="Place_09d3" localSheetId="13">'[30]Journal entries(Coy)'!#REF!</definedName>
    <definedName name="Place_09d3" localSheetId="15">'[30]Journal entries(Coy)'!#REF!</definedName>
    <definedName name="Place_09d3" localSheetId="11">'[30]Journal entries(Coy)'!#REF!</definedName>
    <definedName name="Place_09d3">'[30]Journal entries(Coy)'!#REF!</definedName>
    <definedName name="Place_09d4" localSheetId="26">'[30]Journal entries(Coy)'!#REF!</definedName>
    <definedName name="Place_09d4" localSheetId="2">'[30]Journal entries(Coy)'!#REF!</definedName>
    <definedName name="Place_09d4" localSheetId="17">'[30]Journal entries(Coy)'!#REF!</definedName>
    <definedName name="Place_09d4" localSheetId="13">'[30]Journal entries(Coy)'!#REF!</definedName>
    <definedName name="Place_09d4" localSheetId="15">'[30]Journal entries(Coy)'!#REF!</definedName>
    <definedName name="Place_09d4" localSheetId="11">'[30]Journal entries(Coy)'!#REF!</definedName>
    <definedName name="Place_09d4">'[30]Journal entries(Coy)'!#REF!</definedName>
    <definedName name="Place_09d5" localSheetId="26">'[30]Journal entries(Coy)'!#REF!</definedName>
    <definedName name="Place_09d5" localSheetId="2">'[30]Journal entries(Coy)'!#REF!</definedName>
    <definedName name="Place_09d5" localSheetId="17">'[30]Journal entries(Coy)'!#REF!</definedName>
    <definedName name="Place_09d5" localSheetId="13">'[30]Journal entries(Coy)'!#REF!</definedName>
    <definedName name="Place_09d5" localSheetId="15">'[30]Journal entries(Coy)'!#REF!</definedName>
    <definedName name="Place_09d5" localSheetId="11">'[30]Journal entries(Coy)'!#REF!</definedName>
    <definedName name="Place_09d5">'[30]Journal entries(Coy)'!#REF!</definedName>
    <definedName name="Place_09d6" localSheetId="26">'[30]Journal entries(Coy)'!#REF!</definedName>
    <definedName name="Place_09d6" localSheetId="2">'[30]Journal entries(Coy)'!#REF!</definedName>
    <definedName name="Place_09d6" localSheetId="17">'[30]Journal entries(Coy)'!#REF!</definedName>
    <definedName name="Place_09d6" localSheetId="13">'[30]Journal entries(Coy)'!#REF!</definedName>
    <definedName name="Place_09d6" localSheetId="15">'[30]Journal entries(Coy)'!#REF!</definedName>
    <definedName name="Place_09d6" localSheetId="11">'[30]Journal entries(Coy)'!#REF!</definedName>
    <definedName name="Place_09d6">'[30]Journal entries(Coy)'!#REF!</definedName>
    <definedName name="Place_09d6a" localSheetId="26">'[30]Journal entries(Coy)'!#REF!</definedName>
    <definedName name="Place_09d6a" localSheetId="2">'[30]Journal entries(Coy)'!#REF!</definedName>
    <definedName name="Place_09d6a" localSheetId="17">'[30]Journal entries(Coy)'!#REF!</definedName>
    <definedName name="Place_09d6a" localSheetId="13">'[30]Journal entries(Coy)'!#REF!</definedName>
    <definedName name="Place_09d6a" localSheetId="15">'[30]Journal entries(Coy)'!#REF!</definedName>
    <definedName name="Place_09d6a" localSheetId="11">'[30]Journal entries(Coy)'!#REF!</definedName>
    <definedName name="Place_09d6a">'[30]Journal entries(Coy)'!#REF!</definedName>
    <definedName name="Place_09d7" localSheetId="26">'[30]Journal entries(Coy)'!#REF!</definedName>
    <definedName name="Place_09d7" localSheetId="2">'[30]Journal entries(Coy)'!#REF!</definedName>
    <definedName name="Place_09d7" localSheetId="17">'[30]Journal entries(Coy)'!#REF!</definedName>
    <definedName name="Place_09d7" localSheetId="13">'[30]Journal entries(Coy)'!#REF!</definedName>
    <definedName name="Place_09d7" localSheetId="15">'[30]Journal entries(Coy)'!#REF!</definedName>
    <definedName name="Place_09d7" localSheetId="11">'[30]Journal entries(Coy)'!#REF!</definedName>
    <definedName name="Place_09d7">'[30]Journal entries(Coy)'!#REF!</definedName>
    <definedName name="Place_09d8" localSheetId="26">'[30]Journal entries(Coy)'!#REF!</definedName>
    <definedName name="Place_09d8" localSheetId="2">'[30]Journal entries(Coy)'!#REF!</definedName>
    <definedName name="Place_09d8" localSheetId="17">'[30]Journal entries(Coy)'!#REF!</definedName>
    <definedName name="Place_09d8" localSheetId="13">'[30]Journal entries(Coy)'!#REF!</definedName>
    <definedName name="Place_09d8" localSheetId="15">'[30]Journal entries(Coy)'!#REF!</definedName>
    <definedName name="Place_09d8" localSheetId="11">'[30]Journal entries(Coy)'!#REF!</definedName>
    <definedName name="Place_09d8">'[30]Journal entries(Coy)'!#REF!</definedName>
    <definedName name="Place_09d9" localSheetId="26">'[30]Journal entries(Coy)'!#REF!</definedName>
    <definedName name="Place_09d9" localSheetId="2">'[30]Journal entries(Coy)'!#REF!</definedName>
    <definedName name="Place_09d9" localSheetId="17">'[30]Journal entries(Coy)'!#REF!</definedName>
    <definedName name="Place_09d9" localSheetId="13">'[30]Journal entries(Coy)'!#REF!</definedName>
    <definedName name="Place_09d9" localSheetId="15">'[30]Journal entries(Coy)'!#REF!</definedName>
    <definedName name="Place_09d9" localSheetId="11">'[30]Journal entries(Coy)'!#REF!</definedName>
    <definedName name="Place_09d9">'[30]Journal entries(Coy)'!#REF!</definedName>
    <definedName name="PlanTiers">[92]Lookup!$F$9:$F$12</definedName>
    <definedName name="ple" localSheetId="26">#REF!</definedName>
    <definedName name="ple" localSheetId="2">#REF!</definedName>
    <definedName name="ple" localSheetId="1">#REF!</definedName>
    <definedName name="ple" localSheetId="4">#REF!</definedName>
    <definedName name="ple" localSheetId="5">#REF!</definedName>
    <definedName name="ple" localSheetId="17">#REF!</definedName>
    <definedName name="ple" localSheetId="13">#REF!</definedName>
    <definedName name="ple" localSheetId="14">#REF!</definedName>
    <definedName name="ple" localSheetId="11">#REF!</definedName>
    <definedName name="ple">#REF!</definedName>
    <definedName name="Poll" localSheetId="26">[35]Menu!#REF!</definedName>
    <definedName name="Poll" localSheetId="2">[36]Menu!#REF!</definedName>
    <definedName name="Poll" localSheetId="1">[36]Menu!#REF!</definedName>
    <definedName name="Poll" localSheetId="4">[36]Menu!#REF!</definedName>
    <definedName name="Poll" localSheetId="5">[36]Menu!#REF!</definedName>
    <definedName name="Poll" localSheetId="17">[36]Menu!#REF!</definedName>
    <definedName name="Poll" localSheetId="13">[36]Menu!#REF!</definedName>
    <definedName name="Poll" localSheetId="14">[36]Menu!#REF!</definedName>
    <definedName name="Poll" localSheetId="11">[36]Menu!#REF!</definedName>
    <definedName name="Poll">[36]Menu!#REF!</definedName>
    <definedName name="PPTJUNE_COMP1997">[34]PPT98!$M$12:$T$47</definedName>
    <definedName name="PPTYEAR">[103]PAGE1!$B$2</definedName>
    <definedName name="Prepayment_g1" localSheetId="26">'[30]Journal entries(Coy)'!#REF!</definedName>
    <definedName name="Prepayment_g1" localSheetId="2">'[30]Journal entries(Coy)'!#REF!</definedName>
    <definedName name="Prepayment_g1" localSheetId="1">'[30]Journal entries(Coy)'!#REF!</definedName>
    <definedName name="Prepayment_g1" localSheetId="4">'[30]Journal entries(Coy)'!#REF!</definedName>
    <definedName name="Prepayment_g1" localSheetId="5">'[30]Journal entries(Coy)'!#REF!</definedName>
    <definedName name="Prepayment_g1" localSheetId="17">'[30]Journal entries(Coy)'!#REF!</definedName>
    <definedName name="Prepayment_g1" localSheetId="13">'[30]Journal entries(Coy)'!#REF!</definedName>
    <definedName name="Prepayment_g1" localSheetId="14">'[30]Journal entries(Coy)'!#REF!</definedName>
    <definedName name="Prepayment_g1" localSheetId="15">'[30]Journal entries(Coy)'!#REF!</definedName>
    <definedName name="Prepayment_g1" localSheetId="11">'[30]Journal entries(Coy)'!#REF!</definedName>
    <definedName name="Prepayment_g1">'[30]Journal entries(Coy)'!#REF!</definedName>
    <definedName name="Prepayment_g3" localSheetId="26">'[30]Journal entries(Coy)'!#REF!</definedName>
    <definedName name="Prepayment_g3" localSheetId="2">'[30]Journal entries(Coy)'!#REF!</definedName>
    <definedName name="Prepayment_g3" localSheetId="17">'[30]Journal entries(Coy)'!#REF!</definedName>
    <definedName name="Prepayment_g3" localSheetId="13">'[30]Journal entries(Coy)'!#REF!</definedName>
    <definedName name="Prepayment_g3" localSheetId="15">'[30]Journal entries(Coy)'!#REF!</definedName>
    <definedName name="Prepayment_g3" localSheetId="11">'[30]Journal entries(Coy)'!#REF!</definedName>
    <definedName name="Prepayment_g3">'[30]Journal entries(Coy)'!#REF!</definedName>
    <definedName name="Prepayment_g4" localSheetId="26">'[30]Journal entries(Coy)'!#REF!</definedName>
    <definedName name="Prepayment_g4" localSheetId="2">'[30]Journal entries(Coy)'!#REF!</definedName>
    <definedName name="Prepayment_g4" localSheetId="17">'[30]Journal entries(Coy)'!#REF!</definedName>
    <definedName name="Prepayment_g4" localSheetId="13">'[30]Journal entries(Coy)'!#REF!</definedName>
    <definedName name="Prepayment_g4" localSheetId="15">'[30]Journal entries(Coy)'!#REF!</definedName>
    <definedName name="Prepayment_g4" localSheetId="11">'[30]Journal entries(Coy)'!#REF!</definedName>
    <definedName name="Prepayment_g4">'[30]Journal entries(Coy)'!#REF!</definedName>
    <definedName name="Prepayment_g7" localSheetId="26">'[30]Journal entries(Coy)'!#REF!</definedName>
    <definedName name="Prepayment_g7" localSheetId="2">'[30]Journal entries(Coy)'!#REF!</definedName>
    <definedName name="Prepayment_g7" localSheetId="17">'[30]Journal entries(Coy)'!#REF!</definedName>
    <definedName name="Prepayment_g7" localSheetId="13">'[30]Journal entries(Coy)'!#REF!</definedName>
    <definedName name="Prepayment_g7" localSheetId="15">'[30]Journal entries(Coy)'!#REF!</definedName>
    <definedName name="Prepayment_g7" localSheetId="11">'[30]Journal entries(Coy)'!#REF!</definedName>
    <definedName name="Prepayment_g7">'[30]Journal entries(Coy)'!#REF!</definedName>
    <definedName name="Prepayment_g8" localSheetId="26">'[30]Journal entries(Coy)'!#REF!</definedName>
    <definedName name="Prepayment_g8" localSheetId="2">'[30]Journal entries(Coy)'!#REF!</definedName>
    <definedName name="Prepayment_g8" localSheetId="17">'[30]Journal entries(Coy)'!#REF!</definedName>
    <definedName name="Prepayment_g8" localSheetId="13">'[30]Journal entries(Coy)'!#REF!</definedName>
    <definedName name="Prepayment_g8" localSheetId="15">'[30]Journal entries(Coy)'!#REF!</definedName>
    <definedName name="Prepayment_g8" localSheetId="11">'[30]Journal entries(Coy)'!#REF!</definedName>
    <definedName name="Prepayment_g8">'[30]Journal entries(Coy)'!#REF!</definedName>
    <definedName name="prG">'[104]Book-Tax Recon'!$A$4:$Q$31</definedName>
    <definedName name="Price_Scenario" localSheetId="26">#REF!</definedName>
    <definedName name="Price_Scenario" localSheetId="2">#REF!</definedName>
    <definedName name="Price_Scenario" localSheetId="1">#REF!</definedName>
    <definedName name="Price_Scenario" localSheetId="4">#REF!</definedName>
    <definedName name="Price_Scenario" localSheetId="5">#REF!</definedName>
    <definedName name="Price_Scenario" localSheetId="17">#REF!</definedName>
    <definedName name="Price_Scenario" localSheetId="13">#REF!</definedName>
    <definedName name="Price_Scenario" localSheetId="14">#REF!</definedName>
    <definedName name="Price_Scenario" localSheetId="11">#REF!</definedName>
    <definedName name="Price_Scenario">#REF!</definedName>
    <definedName name="PRICES">[105]PRICES!$B$3:$I$19</definedName>
    <definedName name="_xlnm.Print_Area" localSheetId="26">#REF!</definedName>
    <definedName name="_xlnm.Print_Area" localSheetId="10">'Cashflow worksheet'!$A$1:$G$83</definedName>
    <definedName name="_xlnm.Print_Area" localSheetId="2">'Content pg '!$B$5:$I$43</definedName>
    <definedName name="_xlnm.Print_Area" localSheetId="3">'Corp Info  '!$A$4:$D$72</definedName>
    <definedName name="_xlnm.Print_Area" localSheetId="1">'Cover '!$A$1:$L$52</definedName>
    <definedName name="_xlnm.Print_Area" localSheetId="5">'Directors'' responsibilities'!$A$1:$I$35</definedName>
    <definedName name="_xlnm.Print_Area" localSheetId="22">'Fin Summary'!$A$1:$I$39</definedName>
    <definedName name="_xlnm.Print_Area" localSheetId="12">'Index to Notes '!$A$4:$H$43</definedName>
    <definedName name="_xlnm.Print_Area" localSheetId="19">'Note 12 (PPE)'!$A$1:$M$50</definedName>
    <definedName name="_xlnm.Print_Area" localSheetId="17">Note11cont!$A$1:$Q$40</definedName>
    <definedName name="_xlnm.Print_Area" localSheetId="13">'Notes 1- 4  (Acc policies) '!$A$1:$E$301</definedName>
    <definedName name="_xlnm.Print_Area" localSheetId="14">'Notes 1- 5  (Acc policies) old '!$A$5:$E$269</definedName>
    <definedName name="_xlnm.Print_Area" localSheetId="23">'Notes 13 - 29'!$A$1:$K$732</definedName>
    <definedName name="_xlnm.Print_Area" localSheetId="15">'Notes 5 - 11'!$A$1:$J$234</definedName>
    <definedName name="_xlnm.Print_Area" localSheetId="21">'Other Information - VAS'!$A$1:$G$41</definedName>
    <definedName name="_xlnm.Print_Area" localSheetId="18">Sheet4!$A$1:$M$51</definedName>
    <definedName name="_xlnm.Print_Area" localSheetId="7">'Stmnt of comp inc'!$A$1:$H$51</definedName>
    <definedName name="_xlnm.Print_Area" localSheetId="9">'Stmt of cash flows'!$A$1:$J$60</definedName>
    <definedName name="_xlnm.Print_Area" localSheetId="8">'Stmt of changes in equity'!$A$1:$G$52</definedName>
    <definedName name="_xlnm.Print_Area" localSheetId="6">'Stmt of financial position'!$A$1:$G$64</definedName>
    <definedName name="_xlnm.Print_Area">#REF!</definedName>
    <definedName name="Print_Area_MI" localSheetId="26">#REF!</definedName>
    <definedName name="Print_Area_MI" localSheetId="2">#REF!</definedName>
    <definedName name="Print_Area_MI" localSheetId="17">#REF!</definedName>
    <definedName name="Print_Area_MI" localSheetId="13">#REF!</definedName>
    <definedName name="PRINT_AREA_MI" localSheetId="23">#REF!</definedName>
    <definedName name="PRINT_AREA_MI" localSheetId="15">#REF!</definedName>
    <definedName name="Print_Area_MI" localSheetId="9">#REF!</definedName>
    <definedName name="Print_Area_MI" localSheetId="8">#REF!</definedName>
    <definedName name="Print_Area_MI" localSheetId="11">#REF!</definedName>
    <definedName name="Print_Area_MI">#REF!</definedName>
    <definedName name="Print_Area1" localSheetId="26">#REF!</definedName>
    <definedName name="Print_Area1" localSheetId="2">#REF!</definedName>
    <definedName name="Print_Area1" localSheetId="17">#REF!</definedName>
    <definedName name="Print_Area1" localSheetId="13">#REF!</definedName>
    <definedName name="Print_Area1" localSheetId="23">#REF!</definedName>
    <definedName name="Print_Area1" localSheetId="15">#REF!</definedName>
    <definedName name="Print_Area1" localSheetId="11">#REF!</definedName>
    <definedName name="Print_Area1">#REF!</definedName>
    <definedName name="PRINT_BAHL" localSheetId="26">#REF!</definedName>
    <definedName name="PRINT_BAHL" localSheetId="2">#REF!</definedName>
    <definedName name="PRINT_BAHL" localSheetId="17">#REF!</definedName>
    <definedName name="PRINT_BAHL" localSheetId="13">#REF!</definedName>
    <definedName name="PRINT_BAHL">#REF!</definedName>
    <definedName name="Print_BHEL" localSheetId="26">#REF!</definedName>
    <definedName name="Print_BHEL" localSheetId="2">#REF!</definedName>
    <definedName name="Print_BHEL" localSheetId="17">#REF!</definedName>
    <definedName name="Print_BHEL" localSheetId="13">#REF!</definedName>
    <definedName name="Print_BHEL">#REF!</definedName>
    <definedName name="PRINT_BHL" localSheetId="26">[106]February!#REF!</definedName>
    <definedName name="PRINT_BHL" localSheetId="2">[107]February!#REF!</definedName>
    <definedName name="PRINT_BHL" localSheetId="17">[107]February!#REF!</definedName>
    <definedName name="PRINT_BHL" localSheetId="13">[107]February!#REF!</definedName>
    <definedName name="PRINT_BHL">[107]February!#REF!</definedName>
    <definedName name="PRINT_GROUP" localSheetId="26">#REF!</definedName>
    <definedName name="PRINT_GROUP" localSheetId="2">#REF!</definedName>
    <definedName name="PRINT_GROUP" localSheetId="1">#REF!</definedName>
    <definedName name="PRINT_GROUP" localSheetId="4">#REF!</definedName>
    <definedName name="PRINT_GROUP" localSheetId="5">#REF!</definedName>
    <definedName name="PRINT_GROUP" localSheetId="17">#REF!</definedName>
    <definedName name="PRINT_GROUP" localSheetId="13">#REF!</definedName>
    <definedName name="PRINT_GROUP" localSheetId="14">#REF!</definedName>
    <definedName name="PRINT_GROUP" localSheetId="11">#REF!</definedName>
    <definedName name="PRINT_GROUP">#REF!</definedName>
    <definedName name="PRINT_OTHER" localSheetId="26">#REF!</definedName>
    <definedName name="PRINT_OTHER" localSheetId="2">#REF!</definedName>
    <definedName name="PRINT_OTHER" localSheetId="17">#REF!</definedName>
    <definedName name="PRINT_OTHER" localSheetId="13">#REF!</definedName>
    <definedName name="PRINT_OTHER" localSheetId="11">#REF!</definedName>
    <definedName name="PRINT_OTHER">#REF!</definedName>
    <definedName name="Print_Subs" localSheetId="26">#REF!</definedName>
    <definedName name="Print_Subs" localSheetId="2">#REF!</definedName>
    <definedName name="Print_Subs" localSheetId="17">#REF!</definedName>
    <definedName name="Print_Subs" localSheetId="13">#REF!</definedName>
    <definedName name="Print_Subs" localSheetId="11">#REF!</definedName>
    <definedName name="Print_Subs">#REF!</definedName>
    <definedName name="_xlnm.Print_Titles" localSheetId="13">'Notes 1- 4  (Acc policies) '!$2:$3</definedName>
    <definedName name="_xlnm.Print_Titles" localSheetId="14">'Notes 1- 5  (Acc policies) old '!$5:$7</definedName>
    <definedName name="_xlnm.Print_Titles" localSheetId="23">'Notes 13 - 29'!$2:$3</definedName>
    <definedName name="_xlnm.Print_Titles" localSheetId="15">'Notes 5 - 11'!$3:$4</definedName>
    <definedName name="_xlnm.Print_Titles" localSheetId="7">'Stmnt of comp inc'!$6:$9</definedName>
    <definedName name="_xlnm.Print_Titles" localSheetId="9">'Stmt of cash flows'!$1:$6</definedName>
    <definedName name="_xlnm.Print_Titles" localSheetId="8">'Stmt of changes in equity'!$A:$A</definedName>
    <definedName name="Print_Titles_MI" localSheetId="23">'[108]Mgt. Acct. June'!$A$4:$IV$8,'[108]Mgt. Acct. June'!$A$1:$B$65536</definedName>
    <definedName name="Print_Titles_MI" localSheetId="15">'[108]Mgt. Acct. June'!$A$4:$IV$8,'[108]Mgt. Acct. June'!$A$1:$B$65536</definedName>
    <definedName name="Print_Titles_MI">[109]MA!$A$4:$IV$8,[109]MA!$B$1:$C$65536</definedName>
    <definedName name="PRINT1">#N/A</definedName>
    <definedName name="PRINT2">#N/A</definedName>
    <definedName name="PRIOR">" 5"</definedName>
    <definedName name="PriorMont" localSheetId="26">#REF!</definedName>
    <definedName name="PriorMont" localSheetId="2">#REF!</definedName>
    <definedName name="PriorMont" localSheetId="1">#REF!</definedName>
    <definedName name="PriorMont" localSheetId="4">#REF!</definedName>
    <definedName name="PriorMont" localSheetId="5">#REF!</definedName>
    <definedName name="PriorMont" localSheetId="17">#REF!</definedName>
    <definedName name="PriorMont" localSheetId="13">#REF!</definedName>
    <definedName name="PriorMont" localSheetId="14">#REF!</definedName>
    <definedName name="PriorMont" localSheetId="11">#REF!</definedName>
    <definedName name="PriorMont">#REF!</definedName>
    <definedName name="PriorMonth" localSheetId="26">#REF!</definedName>
    <definedName name="PriorMonth" localSheetId="2">#REF!</definedName>
    <definedName name="PriorMonth" localSheetId="17">#REF!</definedName>
    <definedName name="PriorMonth" localSheetId="13">#REF!</definedName>
    <definedName name="PriorMonth" localSheetId="11">#REF!</definedName>
    <definedName name="PriorMonth">#REF!</definedName>
    <definedName name="PrjGasCapex" localSheetId="26">#REF!</definedName>
    <definedName name="PrjGasCapex" localSheetId="2">#REF!</definedName>
    <definedName name="PrjGasCapex" localSheetId="17">#REF!</definedName>
    <definedName name="PrjGasCapex" localSheetId="13">#REF!</definedName>
    <definedName name="PrjGasCapex" localSheetId="11">#REF!</definedName>
    <definedName name="PrjGasCapex">#REF!</definedName>
    <definedName name="Prjoilcapex" localSheetId="26">#REF!</definedName>
    <definedName name="Prjoilcapex" localSheetId="2">#REF!</definedName>
    <definedName name="Prjoilcapex" localSheetId="17">#REF!</definedName>
    <definedName name="Prjoilcapex" localSheetId="13">#REF!</definedName>
    <definedName name="Prjoilcapex">#REF!</definedName>
    <definedName name="prod_ag" localSheetId="26">#REF!</definedName>
    <definedName name="prod_ag" localSheetId="2">#REF!</definedName>
    <definedName name="prod_ag" localSheetId="17">#REF!</definedName>
    <definedName name="prod_ag" localSheetId="13">#REF!</definedName>
    <definedName name="prod_ag">#REF!</definedName>
    <definedName name="prod_boe" localSheetId="26">#REF!</definedName>
    <definedName name="prod_boe" localSheetId="2">#REF!</definedName>
    <definedName name="prod_boe" localSheetId="17">#REF!</definedName>
    <definedName name="prod_boe" localSheetId="13">#REF!</definedName>
    <definedName name="prod_boe">#REF!</definedName>
    <definedName name="prod_cond" localSheetId="26">#REF!</definedName>
    <definedName name="prod_cond" localSheetId="2">#REF!</definedName>
    <definedName name="prod_cond" localSheetId="17">#REF!</definedName>
    <definedName name="prod_cond" localSheetId="13">#REF!</definedName>
    <definedName name="prod_cond">#REF!</definedName>
    <definedName name="prod_nag" localSheetId="26">#REF!</definedName>
    <definedName name="prod_nag" localSheetId="2">#REF!</definedName>
    <definedName name="prod_nag" localSheetId="17">#REF!</definedName>
    <definedName name="prod_nag" localSheetId="13">#REF!</definedName>
    <definedName name="prod_nag">#REF!</definedName>
    <definedName name="prod_oil" localSheetId="26">#REF!</definedName>
    <definedName name="prod_oil" localSheetId="2">#REF!</definedName>
    <definedName name="prod_oil" localSheetId="17">#REF!</definedName>
    <definedName name="prod_oil" localSheetId="13">#REF!</definedName>
    <definedName name="prod_oil">#REF!</definedName>
    <definedName name="prod_Q1" localSheetId="26">#REF!</definedName>
    <definedName name="prod_Q1" localSheetId="2">#REF!</definedName>
    <definedName name="prod_Q1" localSheetId="17">#REF!</definedName>
    <definedName name="prod_Q1" localSheetId="13">#REF!</definedName>
    <definedName name="prod_Q1">#REF!</definedName>
    <definedName name="prod_Q2" localSheetId="26">#REF!</definedName>
    <definedName name="prod_Q2" localSheetId="2">#REF!</definedName>
    <definedName name="prod_Q2" localSheetId="17">#REF!</definedName>
    <definedName name="prod_Q2" localSheetId="13">#REF!</definedName>
    <definedName name="prod_Q2">#REF!</definedName>
    <definedName name="prod_Q3" localSheetId="26">#REF!</definedName>
    <definedName name="prod_Q3" localSheetId="2">#REF!</definedName>
    <definedName name="prod_Q3" localSheetId="17">#REF!</definedName>
    <definedName name="prod_Q3" localSheetId="13">#REF!</definedName>
    <definedName name="prod_Q3">#REF!</definedName>
    <definedName name="prod_Q4" localSheetId="26">#REF!</definedName>
    <definedName name="prod_Q4" localSheetId="2">#REF!</definedName>
    <definedName name="prod_Q4" localSheetId="17">#REF!</definedName>
    <definedName name="prod_Q4" localSheetId="13">#REF!</definedName>
    <definedName name="prod_Q4">#REF!</definedName>
    <definedName name="produc" localSheetId="26">#REF!</definedName>
    <definedName name="produc" localSheetId="2">#REF!</definedName>
    <definedName name="produc" localSheetId="17">#REF!</definedName>
    <definedName name="produc" localSheetId="13">#REF!</definedName>
    <definedName name="produc">#REF!</definedName>
    <definedName name="ProductionCapex" localSheetId="26">#REF!</definedName>
    <definedName name="ProductionCapex" localSheetId="2">#REF!</definedName>
    <definedName name="ProductionCapex" localSheetId="17">#REF!</definedName>
    <definedName name="ProductionCapex" localSheetId="13">#REF!</definedName>
    <definedName name="ProductionCapex">#REF!</definedName>
    <definedName name="Professional_Allowance">[78]January!$CG$11:$CG$282</definedName>
    <definedName name="Profile" localSheetId="26">#REF!</definedName>
    <definedName name="Profile" localSheetId="2">#REF!</definedName>
    <definedName name="Profile" localSheetId="1">#REF!</definedName>
    <definedName name="Profile" localSheetId="4">#REF!</definedName>
    <definedName name="Profile" localSheetId="5">#REF!</definedName>
    <definedName name="Profile" localSheetId="17">#REF!</definedName>
    <definedName name="Profile" localSheetId="13">#REF!</definedName>
    <definedName name="Profile" localSheetId="14">#REF!</definedName>
    <definedName name="Profile" localSheetId="11">#REF!</definedName>
    <definedName name="Profile">#REF!</definedName>
    <definedName name="project_delay" localSheetId="26">[37]Delay!#REF!</definedName>
    <definedName name="project_delay" localSheetId="2">[38]Delay!#REF!</definedName>
    <definedName name="project_delay" localSheetId="1">[38]Delay!#REF!</definedName>
    <definedName name="project_delay" localSheetId="4">[38]Delay!#REF!</definedName>
    <definedName name="project_delay" localSheetId="5">[38]Delay!#REF!</definedName>
    <definedName name="project_delay" localSheetId="17">[38]Delay!#REF!</definedName>
    <definedName name="project_delay" localSheetId="13">[38]Delay!#REF!</definedName>
    <definedName name="project_delay" localSheetId="14">[38]Delay!#REF!</definedName>
    <definedName name="project_delay" localSheetId="11">[38]Delay!#REF!</definedName>
    <definedName name="project_delay">[38]Delay!#REF!</definedName>
    <definedName name="ProjectlistOil" localSheetId="26">#REF!</definedName>
    <definedName name="ProjectlistOil" localSheetId="2">#REF!</definedName>
    <definedName name="ProjectlistOil" localSheetId="1">#REF!</definedName>
    <definedName name="ProjectlistOil" localSheetId="4">#REF!</definedName>
    <definedName name="ProjectlistOil" localSheetId="5">#REF!</definedName>
    <definedName name="ProjectlistOil" localSheetId="17">#REF!</definedName>
    <definedName name="ProjectlistOil" localSheetId="13">#REF!</definedName>
    <definedName name="ProjectlistOil" localSheetId="14">#REF!</definedName>
    <definedName name="ProjectlistOil" localSheetId="11">#REF!</definedName>
    <definedName name="ProjectlistOil">#REF!</definedName>
    <definedName name="projectlistPEEP" localSheetId="26">[37]Calculations!#REF!</definedName>
    <definedName name="projectlistPEEP" localSheetId="2">[38]Calculations!#REF!</definedName>
    <definedName name="projectlistPEEP" localSheetId="1">[38]Calculations!#REF!</definedName>
    <definedName name="projectlistPEEP" localSheetId="4">[38]Calculations!#REF!</definedName>
    <definedName name="projectlistPEEP" localSheetId="5">[38]Calculations!#REF!</definedName>
    <definedName name="projectlistPEEP" localSheetId="17">[38]Calculations!#REF!</definedName>
    <definedName name="projectlistPEEP" localSheetId="13">[38]Calculations!#REF!</definedName>
    <definedName name="projectlistPEEP" localSheetId="14">[38]Calculations!#REF!</definedName>
    <definedName name="projectlistPEEP" localSheetId="11">[38]Calculations!#REF!</definedName>
    <definedName name="projectlistPEEP">[38]Calculations!#REF!</definedName>
    <definedName name="PROJECTS" localSheetId="26">[20]RefData!$A$50:$C$84</definedName>
    <definedName name="PROJECTS">[21]RefData!$A$50:$C$84</definedName>
    <definedName name="PROJECTS___ASSETS" localSheetId="26">[20]MasterData!$B$3:$B$23</definedName>
    <definedName name="PROJECTS___ASSETS">[21]MasterData!$B$3:$B$23</definedName>
    <definedName name="ProjectStatus" localSheetId="26">#REF!</definedName>
    <definedName name="ProjectStatus" localSheetId="2">#REF!</definedName>
    <definedName name="ProjectStatus" localSheetId="1">#REF!</definedName>
    <definedName name="ProjectStatus" localSheetId="4">#REF!</definedName>
    <definedName name="ProjectStatus" localSheetId="5">#REF!</definedName>
    <definedName name="ProjectStatus" localSheetId="17">#REF!</definedName>
    <definedName name="ProjectStatus" localSheetId="13">#REF!</definedName>
    <definedName name="ProjectStatus" localSheetId="14">#REF!</definedName>
    <definedName name="ProjectStatus" localSheetId="11">#REF!</definedName>
    <definedName name="ProjectStatus">#REF!</definedName>
    <definedName name="PROVED" localSheetId="26">#REF!</definedName>
    <definedName name="PROVED" localSheetId="2">#REF!</definedName>
    <definedName name="PROVED" localSheetId="17">#REF!</definedName>
    <definedName name="PROVED" localSheetId="13">#REF!</definedName>
    <definedName name="PROVED" localSheetId="11">#REF!</definedName>
    <definedName name="PROVED">#REF!</definedName>
    <definedName name="Proved_enNFA" localSheetId="26">#REF!</definedName>
    <definedName name="Proved_enNFA" localSheetId="2">#REF!</definedName>
    <definedName name="Proved_enNFA" localSheetId="17">#REF!</definedName>
    <definedName name="Proved_enNFA" localSheetId="13">#REF!</definedName>
    <definedName name="Proved_enNFA" localSheetId="11">#REF!</definedName>
    <definedName name="Proved_enNFA">#REF!</definedName>
    <definedName name="Proved_enNFA_AG" localSheetId="26">#REF!</definedName>
    <definedName name="Proved_enNFA_AG" localSheetId="2">#REF!</definedName>
    <definedName name="Proved_enNFA_AG" localSheetId="17">#REF!</definedName>
    <definedName name="Proved_enNFA_AG" localSheetId="13">#REF!</definedName>
    <definedName name="Proved_enNFA_AG">#REF!</definedName>
    <definedName name="Proved_enNFA_Cond" localSheetId="26">#REF!</definedName>
    <definedName name="Proved_enNFA_Cond" localSheetId="2">#REF!</definedName>
    <definedName name="Proved_enNFA_Cond" localSheetId="17">#REF!</definedName>
    <definedName name="Proved_enNFA_Cond" localSheetId="13">#REF!</definedName>
    <definedName name="Proved_enNFA_Cond">#REF!</definedName>
    <definedName name="Proved_enNFA_gas" localSheetId="26">#REF!</definedName>
    <definedName name="Proved_enNFA_gas" localSheetId="2">#REF!</definedName>
    <definedName name="Proved_enNFA_gas" localSheetId="17">#REF!</definedName>
    <definedName name="Proved_enNFA_gas" localSheetId="13">#REF!</definedName>
    <definedName name="Proved_enNFA_gas">#REF!</definedName>
    <definedName name="Proved_enNFA_NAG" localSheetId="26">#REF!</definedName>
    <definedName name="Proved_enNFA_NAG" localSheetId="2">#REF!</definedName>
    <definedName name="Proved_enNFA_NAG" localSheetId="17">#REF!</definedName>
    <definedName name="Proved_enNFA_NAG" localSheetId="13">#REF!</definedName>
    <definedName name="Proved_enNFA_NAG">#REF!</definedName>
    <definedName name="Proved_enNFA_oil" localSheetId="26">#REF!</definedName>
    <definedName name="Proved_enNFA_oil" localSheetId="2">#REF!</definedName>
    <definedName name="Proved_enNFA_oil" localSheetId="17">#REF!</definedName>
    <definedName name="Proved_enNFA_oil" localSheetId="13">#REF!</definedName>
    <definedName name="Proved_enNFA_oil">#REF!</definedName>
    <definedName name="proved_nagfra" localSheetId="26">#REF!</definedName>
    <definedName name="proved_nagfra" localSheetId="2">#REF!</definedName>
    <definedName name="proved_nagfra" localSheetId="17">#REF!</definedName>
    <definedName name="proved_nagfra" localSheetId="13">#REF!</definedName>
    <definedName name="proved_nagfra">#REF!</definedName>
    <definedName name="Proved_nagfra_AG" localSheetId="26">#REF!</definedName>
    <definedName name="Proved_nagfra_AG" localSheetId="2">#REF!</definedName>
    <definedName name="Proved_nagfra_AG" localSheetId="17">#REF!</definedName>
    <definedName name="Proved_nagfra_AG" localSheetId="13">#REF!</definedName>
    <definedName name="Proved_nagfra_AG">#REF!</definedName>
    <definedName name="Proved_nagfra_Cond" localSheetId="26">#REF!</definedName>
    <definedName name="Proved_nagfra_Cond" localSheetId="2">#REF!</definedName>
    <definedName name="Proved_nagfra_Cond" localSheetId="17">#REF!</definedName>
    <definedName name="Proved_nagfra_Cond" localSheetId="13">#REF!</definedName>
    <definedName name="Proved_nagfra_Cond">#REF!</definedName>
    <definedName name="Proved_nagfra_gas" localSheetId="26">#REF!</definedName>
    <definedName name="Proved_nagfra_gas" localSheetId="2">#REF!</definedName>
    <definedName name="Proved_nagfra_gas" localSheetId="17">#REF!</definedName>
    <definedName name="Proved_nagfra_gas" localSheetId="13">#REF!</definedName>
    <definedName name="Proved_nagfra_gas">#REF!</definedName>
    <definedName name="Proved_nagfra_NAG" localSheetId="26">#REF!</definedName>
    <definedName name="Proved_nagfra_NAG" localSheetId="2">#REF!</definedName>
    <definedName name="Proved_nagfra_NAG" localSheetId="17">#REF!</definedName>
    <definedName name="Proved_nagfra_NAG" localSheetId="13">#REF!</definedName>
    <definedName name="Proved_nagfra_NAG">#REF!</definedName>
    <definedName name="Proved_nagfra_oil" localSheetId="26">#REF!</definedName>
    <definedName name="Proved_nagfra_oil" localSheetId="2">#REF!</definedName>
    <definedName name="Proved_nagfra_oil" localSheetId="17">#REF!</definedName>
    <definedName name="Proved_nagfra_oil" localSheetId="13">#REF!</definedName>
    <definedName name="Proved_nagfra_oil">#REF!</definedName>
    <definedName name="Proved_NFA" localSheetId="26">#REF!</definedName>
    <definedName name="Proved_NFA" localSheetId="2">#REF!</definedName>
    <definedName name="Proved_NFA" localSheetId="17">#REF!</definedName>
    <definedName name="Proved_NFA" localSheetId="13">#REF!</definedName>
    <definedName name="Proved_NFA">#REF!</definedName>
    <definedName name="Proved_NFA_AG" localSheetId="26">#REF!</definedName>
    <definedName name="Proved_NFA_AG" localSheetId="2">#REF!</definedName>
    <definedName name="Proved_NFA_AG" localSheetId="17">#REF!</definedName>
    <definedName name="Proved_NFA_AG" localSheetId="13">#REF!</definedName>
    <definedName name="Proved_NFA_AG">#REF!</definedName>
    <definedName name="Proved_NFA_Cond" localSheetId="26">#REF!</definedName>
    <definedName name="Proved_NFA_Cond" localSheetId="2">#REF!</definedName>
    <definedName name="Proved_NFA_Cond" localSheetId="17">#REF!</definedName>
    <definedName name="Proved_NFA_Cond" localSheetId="13">#REF!</definedName>
    <definedName name="Proved_NFA_Cond">#REF!</definedName>
    <definedName name="Proved_NFA_gas" localSheetId="26">#REF!</definedName>
    <definedName name="Proved_NFA_gas" localSheetId="2">#REF!</definedName>
    <definedName name="Proved_NFA_gas" localSheetId="17">#REF!</definedName>
    <definedName name="Proved_NFA_gas" localSheetId="13">#REF!</definedName>
    <definedName name="Proved_NFA_gas">#REF!</definedName>
    <definedName name="Proved_NFA_NAG" localSheetId="26">#REF!</definedName>
    <definedName name="Proved_NFA_NAG" localSheetId="2">#REF!</definedName>
    <definedName name="Proved_NFA_NAG" localSheetId="17">#REF!</definedName>
    <definedName name="Proved_NFA_NAG" localSheetId="13">#REF!</definedName>
    <definedName name="Proved_NFA_NAG">#REF!</definedName>
    <definedName name="Proved_NFA_oil" localSheetId="26">#REF!</definedName>
    <definedName name="Proved_NFA_oil" localSheetId="2">#REF!</definedName>
    <definedName name="Proved_NFA_oil" localSheetId="17">#REF!</definedName>
    <definedName name="Proved_NFA_oil" localSheetId="13">#REF!</definedName>
    <definedName name="Proved_NFA_oil">#REF!</definedName>
    <definedName name="Proved_Other" localSheetId="26">#REF!</definedName>
    <definedName name="Proved_Other" localSheetId="2">#REF!</definedName>
    <definedName name="Proved_Other" localSheetId="17">#REF!</definedName>
    <definedName name="Proved_Other" localSheetId="13">#REF!</definedName>
    <definedName name="Proved_Other">#REF!</definedName>
    <definedName name="Proved_Other_AG" localSheetId="26">#REF!</definedName>
    <definedName name="Proved_Other_AG" localSheetId="2">#REF!</definedName>
    <definedName name="Proved_Other_AG" localSheetId="17">#REF!</definedName>
    <definedName name="Proved_Other_AG" localSheetId="13">#REF!</definedName>
    <definedName name="Proved_Other_AG">#REF!</definedName>
    <definedName name="Proved_Other_Cond" localSheetId="26">#REF!</definedName>
    <definedName name="Proved_Other_Cond" localSheetId="2">#REF!</definedName>
    <definedName name="Proved_Other_Cond" localSheetId="17">#REF!</definedName>
    <definedName name="Proved_Other_Cond" localSheetId="13">#REF!</definedName>
    <definedName name="Proved_Other_Cond">#REF!</definedName>
    <definedName name="Proved_Other_gas" localSheetId="26">#REF!</definedName>
    <definedName name="Proved_Other_gas" localSheetId="2">#REF!</definedName>
    <definedName name="Proved_Other_gas" localSheetId="17">#REF!</definedName>
    <definedName name="Proved_Other_gas" localSheetId="13">#REF!</definedName>
    <definedName name="Proved_Other_gas">#REF!</definedName>
    <definedName name="Proved_Other_NAG" localSheetId="26">#REF!</definedName>
    <definedName name="Proved_Other_NAG" localSheetId="2">#REF!</definedName>
    <definedName name="Proved_Other_NAG" localSheetId="17">#REF!</definedName>
    <definedName name="Proved_Other_NAG" localSheetId="13">#REF!</definedName>
    <definedName name="Proved_Other_NAG">#REF!</definedName>
    <definedName name="Proved_Other_oil" localSheetId="26">#REF!</definedName>
    <definedName name="Proved_Other_oil" localSheetId="2">#REF!</definedName>
    <definedName name="Proved_Other_oil" localSheetId="17">#REF!</definedName>
    <definedName name="Proved_Other_oil" localSheetId="13">#REF!</definedName>
    <definedName name="Proved_Other_oil">#REF!</definedName>
    <definedName name="proved_to_expectation_ratio" localSheetId="26">#REF!</definedName>
    <definedName name="proved_to_expectation_ratio" localSheetId="2">#REF!</definedName>
    <definedName name="proved_to_expectation_ratio" localSheetId="17">#REF!</definedName>
    <definedName name="proved_to_expectation_ratio" localSheetId="13">#REF!</definedName>
    <definedName name="proved_to_expectation_ratio">#REF!</definedName>
    <definedName name="Proved_Total" localSheetId="26">#REF!</definedName>
    <definedName name="Proved_Total" localSheetId="2">#REF!</definedName>
    <definedName name="Proved_Total" localSheetId="17">#REF!</definedName>
    <definedName name="Proved_Total" localSheetId="13">#REF!</definedName>
    <definedName name="Proved_Total">#REF!</definedName>
    <definedName name="Proved_Total_gas" localSheetId="26">#REF!</definedName>
    <definedName name="Proved_Total_gas" localSheetId="2">#REF!</definedName>
    <definedName name="Proved_Total_gas" localSheetId="17">#REF!</definedName>
    <definedName name="Proved_Total_gas" localSheetId="13">#REF!</definedName>
    <definedName name="Proved_Total_gas">#REF!</definedName>
    <definedName name="Proved_Total_oil" localSheetId="26">#REF!</definedName>
    <definedName name="Proved_Total_oil" localSheetId="2">#REF!</definedName>
    <definedName name="Proved_Total_oil" localSheetId="17">#REF!</definedName>
    <definedName name="Proved_Total_oil" localSheetId="13">#REF!</definedName>
    <definedName name="Proved_Total_oil">#REF!</definedName>
    <definedName name="Q1_ACQ" localSheetId="26">#REF!</definedName>
    <definedName name="Q1_ACQ" localSheetId="2">#REF!</definedName>
    <definedName name="Q1_ACQ" localSheetId="17">#REF!</definedName>
    <definedName name="Q1_ACQ" localSheetId="13">#REF!</definedName>
    <definedName name="Q1_ACQ">#REF!</definedName>
    <definedName name="Q1_CB" localSheetId="26">#REF!</definedName>
    <definedName name="Q1_CB" localSheetId="2">#REF!</definedName>
    <definedName name="Q1_CB" localSheetId="17">#REF!</definedName>
    <definedName name="Q1_CB" localSheetId="13">#REF!</definedName>
    <definedName name="Q1_CB">#REF!</definedName>
    <definedName name="Q1_DIS" localSheetId="26">#REF!</definedName>
    <definedName name="Q1_DIS" localSheetId="2">#REF!</definedName>
    <definedName name="Q1_DIS" localSheetId="17">#REF!</definedName>
    <definedName name="Q1_DIS" localSheetId="13">#REF!</definedName>
    <definedName name="Q1_DIS">#REF!</definedName>
    <definedName name="Q1_DPN" localSheetId="26">#REF!</definedName>
    <definedName name="Q1_DPN" localSheetId="2">#REF!</definedName>
    <definedName name="Q1_DPN" localSheetId="17">#REF!</definedName>
    <definedName name="Q1_DPN" localSheetId="13">#REF!</definedName>
    <definedName name="Q1_DPN">#REF!</definedName>
    <definedName name="Q1_GDPN" localSheetId="26">#REF!</definedName>
    <definedName name="Q1_GDPN" localSheetId="2">#REF!</definedName>
    <definedName name="Q1_GDPN" localSheetId="17">#REF!</definedName>
    <definedName name="Q1_GDPN" localSheetId="13">#REF!</definedName>
    <definedName name="Q1_GDPN">#REF!</definedName>
    <definedName name="Q1_GV" localSheetId="26">#REF!</definedName>
    <definedName name="Q1_GV" localSheetId="2">#REF!</definedName>
    <definedName name="Q1_GV" localSheetId="17">#REF!</definedName>
    <definedName name="Q1_GV" localSheetId="13">#REF!</definedName>
    <definedName name="Q1_GV">#REF!</definedName>
    <definedName name="Q1_OB" localSheetId="26">#REF!</definedName>
    <definedName name="Q1_OB" localSheetId="2">#REF!</definedName>
    <definedName name="Q1_OB" localSheetId="17">#REF!</definedName>
    <definedName name="Q1_OB" localSheetId="13">#REF!</definedName>
    <definedName name="Q1_OB">#REF!</definedName>
    <definedName name="Q1_RATE" localSheetId="26">#REF!</definedName>
    <definedName name="Q1_RATE" localSheetId="2">#REF!</definedName>
    <definedName name="Q1_RATE" localSheetId="17">#REF!</definedName>
    <definedName name="Q1_RATE" localSheetId="13">#REF!</definedName>
    <definedName name="Q1_RATE">#REF!</definedName>
    <definedName name="Q1_TRA" localSheetId="26">#REF!</definedName>
    <definedName name="Q1_TRA" localSheetId="2">#REF!</definedName>
    <definedName name="Q1_TRA" localSheetId="17">#REF!</definedName>
    <definedName name="Q1_TRA" localSheetId="13">#REF!</definedName>
    <definedName name="Q1_TRA">#REF!</definedName>
    <definedName name="Q1_WDV" localSheetId="26">#REF!</definedName>
    <definedName name="Q1_WDV" localSheetId="2">#REF!</definedName>
    <definedName name="Q1_WDV" localSheetId="17">#REF!</definedName>
    <definedName name="Q1_WDV" localSheetId="13">#REF!</definedName>
    <definedName name="Q1_WDV">#REF!</definedName>
    <definedName name="Q1_WO" localSheetId="26">#REF!</definedName>
    <definedName name="Q1_WO" localSheetId="2">#REF!</definedName>
    <definedName name="Q1_WO" localSheetId="17">#REF!</definedName>
    <definedName name="Q1_WO" localSheetId="13">#REF!</definedName>
    <definedName name="Q1_WO">#REF!</definedName>
    <definedName name="Q2_ACQ" localSheetId="26">#REF!</definedName>
    <definedName name="Q2_ACQ" localSheetId="2">#REF!</definedName>
    <definedName name="Q2_ACQ" localSheetId="17">#REF!</definedName>
    <definedName name="Q2_ACQ" localSheetId="13">#REF!</definedName>
    <definedName name="Q2_ACQ">#REF!</definedName>
    <definedName name="Q2_CB" localSheetId="26">#REF!</definedName>
    <definedName name="Q2_CB" localSheetId="2">#REF!</definedName>
    <definedName name="Q2_CB" localSheetId="17">#REF!</definedName>
    <definedName name="Q2_CB" localSheetId="13">#REF!</definedName>
    <definedName name="Q2_CB">#REF!</definedName>
    <definedName name="Q2_DIS" localSheetId="26">#REF!</definedName>
    <definedName name="Q2_DIS" localSheetId="2">#REF!</definedName>
    <definedName name="Q2_DIS" localSheetId="17">#REF!</definedName>
    <definedName name="Q2_DIS" localSheetId="13">#REF!</definedName>
    <definedName name="Q2_DIS">#REF!</definedName>
    <definedName name="Q2_DPN" localSheetId="26">#REF!</definedName>
    <definedName name="Q2_DPN" localSheetId="2">#REF!</definedName>
    <definedName name="Q2_DPN" localSheetId="17">#REF!</definedName>
    <definedName name="Q2_DPN" localSheetId="13">#REF!</definedName>
    <definedName name="Q2_DPN">#REF!</definedName>
    <definedName name="Q2_GDPN" localSheetId="26">#REF!</definedName>
    <definedName name="Q2_GDPN" localSheetId="2">#REF!</definedName>
    <definedName name="Q2_GDPN" localSheetId="17">#REF!</definedName>
    <definedName name="Q2_GDPN" localSheetId="13">#REF!</definedName>
    <definedName name="Q2_GDPN">#REF!</definedName>
    <definedName name="Q2_GV" localSheetId="26">#REF!</definedName>
    <definedName name="Q2_GV" localSheetId="2">#REF!</definedName>
    <definedName name="Q2_GV" localSheetId="17">#REF!</definedName>
    <definedName name="Q2_GV" localSheetId="13">#REF!</definedName>
    <definedName name="Q2_GV">#REF!</definedName>
    <definedName name="Q2_OB" localSheetId="26">#REF!</definedName>
    <definedName name="Q2_OB" localSheetId="2">#REF!</definedName>
    <definedName name="Q2_OB" localSheetId="17">#REF!</definedName>
    <definedName name="Q2_OB" localSheetId="13">#REF!</definedName>
    <definedName name="Q2_OB">#REF!</definedName>
    <definedName name="Q2_RATE" localSheetId="26">#REF!</definedName>
    <definedName name="Q2_RATE" localSheetId="2">#REF!</definedName>
    <definedName name="Q2_RATE" localSheetId="17">#REF!</definedName>
    <definedName name="Q2_RATE" localSheetId="13">#REF!</definedName>
    <definedName name="Q2_RATE">#REF!</definedName>
    <definedName name="Q2_TRA" localSheetId="26">#REF!</definedName>
    <definedName name="Q2_TRA" localSheetId="2">#REF!</definedName>
    <definedName name="Q2_TRA" localSheetId="17">#REF!</definedName>
    <definedName name="Q2_TRA" localSheetId="13">#REF!</definedName>
    <definedName name="Q2_TRA">#REF!</definedName>
    <definedName name="Q2_WDV" localSheetId="26">#REF!</definedName>
    <definedName name="Q2_WDV" localSheetId="2">#REF!</definedName>
    <definedName name="Q2_WDV" localSheetId="17">#REF!</definedName>
    <definedName name="Q2_WDV" localSheetId="13">#REF!</definedName>
    <definedName name="Q2_WDV">#REF!</definedName>
    <definedName name="Q2_WO" localSheetId="26">#REF!</definedName>
    <definedName name="Q2_WO" localSheetId="2">#REF!</definedName>
    <definedName name="Q2_WO" localSheetId="17">#REF!</definedName>
    <definedName name="Q2_WO" localSheetId="13">#REF!</definedName>
    <definedName name="Q2_WO">#REF!</definedName>
    <definedName name="Q3_ACQ" localSheetId="26">#REF!</definedName>
    <definedName name="Q3_ACQ" localSheetId="2">#REF!</definedName>
    <definedName name="Q3_ACQ" localSheetId="17">#REF!</definedName>
    <definedName name="Q3_ACQ" localSheetId="13">#REF!</definedName>
    <definedName name="Q3_ACQ">#REF!</definedName>
    <definedName name="Q3_CB" localSheetId="26">#REF!</definedName>
    <definedName name="Q3_CB" localSheetId="2">#REF!</definedName>
    <definedName name="Q3_CB" localSheetId="17">#REF!</definedName>
    <definedName name="Q3_CB" localSheetId="13">#REF!</definedName>
    <definedName name="Q3_CB">#REF!</definedName>
    <definedName name="Q3_DIS" localSheetId="26">#REF!</definedName>
    <definedName name="Q3_DIS" localSheetId="2">#REF!</definedName>
    <definedName name="Q3_DIS" localSheetId="17">#REF!</definedName>
    <definedName name="Q3_DIS" localSheetId="13">#REF!</definedName>
    <definedName name="Q3_DIS">#REF!</definedName>
    <definedName name="Q3_DPN" localSheetId="26">#REF!</definedName>
    <definedName name="Q3_DPN" localSheetId="2">#REF!</definedName>
    <definedName name="Q3_DPN" localSheetId="17">#REF!</definedName>
    <definedName name="Q3_DPN" localSheetId="13">#REF!</definedName>
    <definedName name="Q3_DPN">#REF!</definedName>
    <definedName name="Q3_GDPN" localSheetId="26">#REF!</definedName>
    <definedName name="Q3_GDPN" localSheetId="2">#REF!</definedName>
    <definedName name="Q3_GDPN" localSheetId="17">#REF!</definedName>
    <definedName name="Q3_GDPN" localSheetId="13">#REF!</definedName>
    <definedName name="Q3_GDPN">#REF!</definedName>
    <definedName name="Q3_GV" localSheetId="26">#REF!</definedName>
    <definedName name="Q3_GV" localSheetId="2">#REF!</definedName>
    <definedName name="Q3_GV" localSheetId="17">#REF!</definedName>
    <definedName name="Q3_GV" localSheetId="13">#REF!</definedName>
    <definedName name="Q3_GV">#REF!</definedName>
    <definedName name="Q3_OB" localSheetId="26">#REF!</definedName>
    <definedName name="Q3_OB" localSheetId="2">#REF!</definedName>
    <definedName name="Q3_OB" localSheetId="17">#REF!</definedName>
    <definedName name="Q3_OB" localSheetId="13">#REF!</definedName>
    <definedName name="Q3_OB">#REF!</definedName>
    <definedName name="Q3_RATE" localSheetId="26">#REF!</definedName>
    <definedName name="Q3_RATE" localSheetId="2">#REF!</definedName>
    <definedName name="Q3_RATE" localSheetId="17">#REF!</definedName>
    <definedName name="Q3_RATE" localSheetId="13">#REF!</definedName>
    <definedName name="Q3_RATE">#REF!</definedName>
    <definedName name="Q3_TRA" localSheetId="26">#REF!</definedName>
    <definedName name="Q3_TRA" localSheetId="2">#REF!</definedName>
    <definedName name="Q3_TRA" localSheetId="17">#REF!</definedName>
    <definedName name="Q3_TRA" localSheetId="13">#REF!</definedName>
    <definedName name="Q3_TRA">#REF!</definedName>
    <definedName name="Q3_WDV" localSheetId="26">#REF!</definedName>
    <definedName name="Q3_WDV" localSheetId="2">#REF!</definedName>
    <definedName name="Q3_WDV" localSheetId="17">#REF!</definedName>
    <definedName name="Q3_WDV" localSheetId="13">#REF!</definedName>
    <definedName name="Q3_WDV">#REF!</definedName>
    <definedName name="Q3_WO" localSheetId="26">#REF!</definedName>
    <definedName name="Q3_WO" localSheetId="2">#REF!</definedName>
    <definedName name="Q3_WO" localSheetId="17">#REF!</definedName>
    <definedName name="Q3_WO" localSheetId="13">#REF!</definedName>
    <definedName name="Q3_WO">#REF!</definedName>
    <definedName name="Q4_ACQ" localSheetId="26">#REF!</definedName>
    <definedName name="Q4_ACQ" localSheetId="2">#REF!</definedName>
    <definedName name="Q4_ACQ" localSheetId="17">#REF!</definedName>
    <definedName name="Q4_ACQ" localSheetId="13">#REF!</definedName>
    <definedName name="Q4_ACQ">#REF!</definedName>
    <definedName name="Q4_CB" localSheetId="26">#REF!</definedName>
    <definedName name="Q4_CB" localSheetId="2">#REF!</definedName>
    <definedName name="Q4_CB" localSheetId="17">#REF!</definedName>
    <definedName name="Q4_CB" localSheetId="13">#REF!</definedName>
    <definedName name="Q4_CB">#REF!</definedName>
    <definedName name="Q4_DIS" localSheetId="26">#REF!</definedName>
    <definedName name="Q4_DIS" localSheetId="2">#REF!</definedName>
    <definedName name="Q4_DIS" localSheetId="17">#REF!</definedName>
    <definedName name="Q4_DIS" localSheetId="13">#REF!</definedName>
    <definedName name="Q4_DIS">#REF!</definedName>
    <definedName name="Q4_DPN" localSheetId="26">#REF!</definedName>
    <definedName name="Q4_DPN" localSheetId="2">#REF!</definedName>
    <definedName name="Q4_DPN" localSheetId="17">#REF!</definedName>
    <definedName name="Q4_DPN" localSheetId="13">#REF!</definedName>
    <definedName name="Q4_DPN">#REF!</definedName>
    <definedName name="Q4_GDPN" localSheetId="26">#REF!</definedName>
    <definedName name="Q4_GDPN" localSheetId="2">#REF!</definedName>
    <definedName name="Q4_GDPN" localSheetId="17">#REF!</definedName>
    <definedName name="Q4_GDPN" localSheetId="13">#REF!</definedName>
    <definedName name="Q4_GDPN">#REF!</definedName>
    <definedName name="Q4_GV" localSheetId="26">#REF!</definedName>
    <definedName name="Q4_GV" localSheetId="2">#REF!</definedName>
    <definedName name="Q4_GV" localSheetId="17">#REF!</definedName>
    <definedName name="Q4_GV" localSheetId="13">#REF!</definedName>
    <definedName name="Q4_GV">#REF!</definedName>
    <definedName name="Q4_OB" localSheetId="26">#REF!</definedName>
    <definedName name="Q4_OB" localSheetId="2">#REF!</definedName>
    <definedName name="Q4_OB" localSheetId="17">#REF!</definedName>
    <definedName name="Q4_OB" localSheetId="13">#REF!</definedName>
    <definedName name="Q4_OB">#REF!</definedName>
    <definedName name="Q4_RATE" localSheetId="26">#REF!</definedName>
    <definedName name="Q4_RATE" localSheetId="2">#REF!</definedName>
    <definedName name="Q4_RATE" localSheetId="17">#REF!</definedName>
    <definedName name="Q4_RATE" localSheetId="13">#REF!</definedName>
    <definedName name="Q4_RATE">#REF!</definedName>
    <definedName name="Q4_TRA" localSheetId="26">#REF!</definedName>
    <definedName name="Q4_TRA" localSheetId="2">#REF!</definedName>
    <definedName name="Q4_TRA" localSheetId="17">#REF!</definedName>
    <definedName name="Q4_TRA" localSheetId="13">#REF!</definedName>
    <definedName name="Q4_TRA">#REF!</definedName>
    <definedName name="Q4_WDV" localSheetId="26">#REF!</definedName>
    <definedName name="Q4_WDV" localSheetId="2">#REF!</definedName>
    <definedName name="Q4_WDV" localSheetId="17">#REF!</definedName>
    <definedName name="Q4_WDV" localSheetId="13">#REF!</definedName>
    <definedName name="Q4_WDV">#REF!</definedName>
    <definedName name="Q4_WO" localSheetId="26">#REF!</definedName>
    <definedName name="Q4_WO" localSheetId="2">#REF!</definedName>
    <definedName name="Q4_WO" localSheetId="17">#REF!</definedName>
    <definedName name="Q4_WO" localSheetId="13">#REF!</definedName>
    <definedName name="Q4_WO">#REF!</definedName>
    <definedName name="qote" localSheetId="26">#REF!</definedName>
    <definedName name="qote" localSheetId="2">#REF!</definedName>
    <definedName name="qote" localSheetId="17">#REF!</definedName>
    <definedName name="qote" localSheetId="13">#REF!</definedName>
    <definedName name="qote">#REF!</definedName>
    <definedName name="qwee" localSheetId="26">'[69]App 2- WHT liabilty (lower)'!$F$8</definedName>
    <definedName name="qwee">'[70]App 2- WHT liabilty (lower)'!$F$8</definedName>
    <definedName name="ras" localSheetId="22">[110]jan.01!$B$2:$N$100</definedName>
    <definedName name="ras" localSheetId="17">[110]jan.01!$B$2:$N$100</definedName>
    <definedName name="ras" localSheetId="21">[110]jan.01!$B$2:$N$100</definedName>
    <definedName name="ras">[111]jan.01!$B$2:$N$100</definedName>
    <definedName name="RATE" localSheetId="26">#REF!</definedName>
    <definedName name="RATE" localSheetId="2">#REF!</definedName>
    <definedName name="RATE" localSheetId="17">#REF!</definedName>
    <definedName name="RATE" localSheetId="13">#REF!</definedName>
    <definedName name="RATE" localSheetId="23">#REF!</definedName>
    <definedName name="RATE" localSheetId="15">#REF!</definedName>
    <definedName name="RATE" localSheetId="11">#REF!</definedName>
    <definedName name="RATE">#REF!</definedName>
    <definedName name="rate_decline" localSheetId="26">#REF!</definedName>
    <definedName name="rate_decline" localSheetId="2">#REF!</definedName>
    <definedName name="rate_decline" localSheetId="17">#REF!</definedName>
    <definedName name="rate_decline" localSheetId="13">#REF!</definedName>
    <definedName name="rate_decline" localSheetId="11">#REF!</definedName>
    <definedName name="rate_decline">#REF!</definedName>
    <definedName name="rate1" localSheetId="26">#REF!</definedName>
    <definedName name="rate1" localSheetId="2">#REF!</definedName>
    <definedName name="rate1" localSheetId="17">#REF!</definedName>
    <definedName name="rate1" localSheetId="13">#REF!</definedName>
    <definedName name="rate1" localSheetId="11">#REF!</definedName>
    <definedName name="rate1">#REF!</definedName>
    <definedName name="RATION" localSheetId="26">[112]MenuForm!#REF!</definedName>
    <definedName name="RATION" localSheetId="2">[112]MenuForm!#REF!</definedName>
    <definedName name="RATION" localSheetId="17">[112]MenuForm!#REF!</definedName>
    <definedName name="RATION" localSheetId="13">[112]MenuForm!#REF!</definedName>
    <definedName name="RATION" localSheetId="11">[112]MenuForm!#REF!</definedName>
    <definedName name="RATION">[112]MenuForm!#REF!</definedName>
    <definedName name="Real" localSheetId="26">#REF!</definedName>
    <definedName name="Real" localSheetId="2">#REF!</definedName>
    <definedName name="Real" localSheetId="1">#REF!</definedName>
    <definedName name="Real" localSheetId="4">#REF!</definedName>
    <definedName name="Real" localSheetId="5">#REF!</definedName>
    <definedName name="Real" localSheetId="17">#REF!</definedName>
    <definedName name="Real" localSheetId="13">#REF!</definedName>
    <definedName name="Real" localSheetId="14">#REF!</definedName>
    <definedName name="Real" localSheetId="11">#REF!</definedName>
    <definedName name="Real">#REF!</definedName>
    <definedName name="Rec_07d1" localSheetId="26">'[30]Journal entries(Coy)'!#REF!</definedName>
    <definedName name="Rec_07d1" localSheetId="2">'[30]Journal entries(Coy)'!#REF!</definedName>
    <definedName name="Rec_07d1" localSheetId="1">'[30]Journal entries(Coy)'!#REF!</definedName>
    <definedName name="Rec_07d1" localSheetId="4">'[30]Journal entries(Coy)'!#REF!</definedName>
    <definedName name="Rec_07d1" localSheetId="5">'[30]Journal entries(Coy)'!#REF!</definedName>
    <definedName name="Rec_07d1" localSheetId="17">'[30]Journal entries(Coy)'!#REF!</definedName>
    <definedName name="Rec_07d1" localSheetId="13">'[30]Journal entries(Coy)'!#REF!</definedName>
    <definedName name="Rec_07d1" localSheetId="14">'[30]Journal entries(Coy)'!#REF!</definedName>
    <definedName name="Rec_07d1" localSheetId="15">'[30]Journal entries(Coy)'!#REF!</definedName>
    <definedName name="Rec_07d1" localSheetId="11">'[30]Journal entries(Coy)'!#REF!</definedName>
    <definedName name="Rec_07d1">'[30]Journal entries(Coy)'!#REF!</definedName>
    <definedName name="Rec_07d10a" localSheetId="26">'[30]Journal entries(Coy)'!#REF!</definedName>
    <definedName name="Rec_07d10a" localSheetId="2">'[30]Journal entries(Coy)'!#REF!</definedName>
    <definedName name="Rec_07d10a" localSheetId="17">'[30]Journal entries(Coy)'!#REF!</definedName>
    <definedName name="Rec_07d10a" localSheetId="13">'[30]Journal entries(Coy)'!#REF!</definedName>
    <definedName name="Rec_07d10a" localSheetId="15">'[30]Journal entries(Coy)'!#REF!</definedName>
    <definedName name="Rec_07d10a" localSheetId="11">'[30]Journal entries(Coy)'!#REF!</definedName>
    <definedName name="Rec_07d10a">'[30]Journal entries(Coy)'!#REF!</definedName>
    <definedName name="Rec_07d14a" localSheetId="26">'[30]Journal entries(Coy)'!#REF!</definedName>
    <definedName name="Rec_07d14a" localSheetId="2">'[30]Journal entries(Coy)'!#REF!</definedName>
    <definedName name="Rec_07d14a" localSheetId="17">'[30]Journal entries(Coy)'!#REF!</definedName>
    <definedName name="Rec_07d14a" localSheetId="13">'[30]Journal entries(Coy)'!#REF!</definedName>
    <definedName name="Rec_07d14a" localSheetId="15">'[30]Journal entries(Coy)'!#REF!</definedName>
    <definedName name="Rec_07d14a" localSheetId="11">'[30]Journal entries(Coy)'!#REF!</definedName>
    <definedName name="Rec_07d14a">'[30]Journal entries(Coy)'!#REF!</definedName>
    <definedName name="Rec_07d18a" localSheetId="26">'[30]Journal entries(Coy)'!#REF!</definedName>
    <definedName name="Rec_07d18a" localSheetId="2">'[30]Journal entries(Coy)'!#REF!</definedName>
    <definedName name="Rec_07d18a" localSheetId="17">'[30]Journal entries(Coy)'!#REF!</definedName>
    <definedName name="Rec_07d18a" localSheetId="13">'[30]Journal entries(Coy)'!#REF!</definedName>
    <definedName name="Rec_07d18a" localSheetId="15">'[30]Journal entries(Coy)'!#REF!</definedName>
    <definedName name="Rec_07d18a" localSheetId="11">'[30]Journal entries(Coy)'!#REF!</definedName>
    <definedName name="Rec_07d18a">'[30]Journal entries(Coy)'!#REF!</definedName>
    <definedName name="Rec_07d1a" localSheetId="26">'[30]Journal entries(Coy)'!#REF!</definedName>
    <definedName name="Rec_07d1a" localSheetId="2">'[30]Journal entries(Coy)'!#REF!</definedName>
    <definedName name="Rec_07d1a" localSheetId="17">'[30]Journal entries(Coy)'!#REF!</definedName>
    <definedName name="Rec_07d1a" localSheetId="13">'[30]Journal entries(Coy)'!#REF!</definedName>
    <definedName name="Rec_07d1a" localSheetId="15">'[30]Journal entries(Coy)'!#REF!</definedName>
    <definedName name="Rec_07d1a" localSheetId="11">'[30]Journal entries(Coy)'!#REF!</definedName>
    <definedName name="Rec_07d1a">'[30]Journal entries(Coy)'!#REF!</definedName>
    <definedName name="Rec_07d6a" localSheetId="26">'[30]Journal entries(Coy)'!#REF!</definedName>
    <definedName name="Rec_07d6a" localSheetId="2">'[30]Journal entries(Coy)'!#REF!</definedName>
    <definedName name="Rec_07d6a" localSheetId="17">'[30]Journal entries(Coy)'!#REF!</definedName>
    <definedName name="Rec_07d6a" localSheetId="13">'[30]Journal entries(Coy)'!#REF!</definedName>
    <definedName name="Rec_07d6a" localSheetId="15">'[30]Journal entries(Coy)'!#REF!</definedName>
    <definedName name="Rec_07d6a" localSheetId="11">'[30]Journal entries(Coy)'!#REF!</definedName>
    <definedName name="Rec_07d6a">'[30]Journal entries(Coy)'!#REF!</definedName>
    <definedName name="Rec_07e1" localSheetId="26">'[30]Journal entries(Coy)'!#REF!</definedName>
    <definedName name="Rec_07e1" localSheetId="2">'[30]Journal entries(Coy)'!#REF!</definedName>
    <definedName name="Rec_07e1" localSheetId="17">'[30]Journal entries(Coy)'!#REF!</definedName>
    <definedName name="Rec_07e1" localSheetId="13">'[30]Journal entries(Coy)'!#REF!</definedName>
    <definedName name="Rec_07e1" localSheetId="15">'[30]Journal entries(Coy)'!#REF!</definedName>
    <definedName name="Rec_07e1" localSheetId="11">'[30]Journal entries(Coy)'!#REF!</definedName>
    <definedName name="Rec_07e1">'[30]Journal entries(Coy)'!#REF!</definedName>
    <definedName name="Rec_07e10a" localSheetId="26">'[30]Journal entries(Coy)'!#REF!</definedName>
    <definedName name="Rec_07e10a" localSheetId="2">'[30]Journal entries(Coy)'!#REF!</definedName>
    <definedName name="Rec_07e10a" localSheetId="17">'[30]Journal entries(Coy)'!#REF!</definedName>
    <definedName name="Rec_07e10a" localSheetId="13">'[30]Journal entries(Coy)'!#REF!</definedName>
    <definedName name="Rec_07e10a" localSheetId="15">'[30]Journal entries(Coy)'!#REF!</definedName>
    <definedName name="Rec_07e10a" localSheetId="11">'[30]Journal entries(Coy)'!#REF!</definedName>
    <definedName name="Rec_07e10a">'[30]Journal entries(Coy)'!#REF!</definedName>
    <definedName name="Rec_07e15a" localSheetId="26">'[30]Journal entries(Coy)'!#REF!</definedName>
    <definedName name="Rec_07e15a" localSheetId="2">'[30]Journal entries(Coy)'!#REF!</definedName>
    <definedName name="Rec_07e15a" localSheetId="17">'[30]Journal entries(Coy)'!#REF!</definedName>
    <definedName name="Rec_07e15a" localSheetId="13">'[30]Journal entries(Coy)'!#REF!</definedName>
    <definedName name="Rec_07e15a" localSheetId="15">'[30]Journal entries(Coy)'!#REF!</definedName>
    <definedName name="Rec_07e15a" localSheetId="11">'[30]Journal entries(Coy)'!#REF!</definedName>
    <definedName name="Rec_07e15a">'[30]Journal entries(Coy)'!#REF!</definedName>
    <definedName name="Rec_07e6a" localSheetId="26">'[30]Journal entries(Coy)'!#REF!</definedName>
    <definedName name="Rec_07e6a" localSheetId="2">'[30]Journal entries(Coy)'!#REF!</definedName>
    <definedName name="Rec_07e6a" localSheetId="17">'[30]Journal entries(Coy)'!#REF!</definedName>
    <definedName name="Rec_07e6a" localSheetId="13">'[30]Journal entries(Coy)'!#REF!</definedName>
    <definedName name="Rec_07e6a" localSheetId="15">'[30]Journal entries(Coy)'!#REF!</definedName>
    <definedName name="Rec_07e6a" localSheetId="11">'[30]Journal entries(Coy)'!#REF!</definedName>
    <definedName name="Rec_07e6a">'[30]Journal entries(Coy)'!#REF!</definedName>
    <definedName name="Rec_07f1" localSheetId="26">'[30]Journal entries(Coy)'!#REF!</definedName>
    <definedName name="Rec_07f1" localSheetId="2">'[30]Journal entries(Coy)'!#REF!</definedName>
    <definedName name="Rec_07f1" localSheetId="17">'[30]Journal entries(Coy)'!#REF!</definedName>
    <definedName name="Rec_07f1" localSheetId="13">'[30]Journal entries(Coy)'!#REF!</definedName>
    <definedName name="Rec_07f1" localSheetId="15">'[30]Journal entries(Coy)'!#REF!</definedName>
    <definedName name="Rec_07f1" localSheetId="11">'[30]Journal entries(Coy)'!#REF!</definedName>
    <definedName name="Rec_07f1">'[30]Journal entries(Coy)'!#REF!</definedName>
    <definedName name="Rec_07f6a" localSheetId="26">'[30]Journal entries(Coy)'!#REF!</definedName>
    <definedName name="Rec_07f6a" localSheetId="2">'[30]Journal entries(Coy)'!#REF!</definedName>
    <definedName name="Rec_07f6a" localSheetId="17">'[30]Journal entries(Coy)'!#REF!</definedName>
    <definedName name="Rec_07f6a" localSheetId="13">'[30]Journal entries(Coy)'!#REF!</definedName>
    <definedName name="Rec_07f6a" localSheetId="15">'[30]Journal entries(Coy)'!#REF!</definedName>
    <definedName name="Rec_07f6a" localSheetId="11">'[30]Journal entries(Coy)'!#REF!</definedName>
    <definedName name="Rec_07f6a">'[30]Journal entries(Coy)'!#REF!</definedName>
    <definedName name="Rec_08d1" localSheetId="26">'[30]Journal entries(Coy)'!#REF!</definedName>
    <definedName name="Rec_08d1" localSheetId="2">'[30]Journal entries(Coy)'!#REF!</definedName>
    <definedName name="Rec_08d1" localSheetId="17">'[30]Journal entries(Coy)'!#REF!</definedName>
    <definedName name="Rec_08d1" localSheetId="13">'[30]Journal entries(Coy)'!#REF!</definedName>
    <definedName name="Rec_08d1" localSheetId="15">'[30]Journal entries(Coy)'!#REF!</definedName>
    <definedName name="Rec_08d1" localSheetId="11">'[30]Journal entries(Coy)'!#REF!</definedName>
    <definedName name="Rec_08d1">'[30]Journal entries(Coy)'!#REF!</definedName>
    <definedName name="Rec_08d10a" localSheetId="26">'[30]Journal entries(Coy)'!#REF!</definedName>
    <definedName name="Rec_08d10a" localSheetId="2">'[30]Journal entries(Coy)'!#REF!</definedName>
    <definedName name="Rec_08d10a" localSheetId="17">'[30]Journal entries(Coy)'!#REF!</definedName>
    <definedName name="Rec_08d10a" localSheetId="13">'[30]Journal entries(Coy)'!#REF!</definedName>
    <definedName name="Rec_08d10a" localSheetId="15">'[30]Journal entries(Coy)'!#REF!</definedName>
    <definedName name="Rec_08d10a" localSheetId="11">'[30]Journal entries(Coy)'!#REF!</definedName>
    <definedName name="Rec_08d10a">'[30]Journal entries(Coy)'!#REF!</definedName>
    <definedName name="Rec_08d14a" localSheetId="26">'[30]Journal entries(Coy)'!#REF!</definedName>
    <definedName name="Rec_08d14a" localSheetId="2">'[30]Journal entries(Coy)'!#REF!</definedName>
    <definedName name="Rec_08d14a" localSheetId="17">'[30]Journal entries(Coy)'!#REF!</definedName>
    <definedName name="Rec_08d14a" localSheetId="13">'[30]Journal entries(Coy)'!#REF!</definedName>
    <definedName name="Rec_08d14a" localSheetId="15">'[30]Journal entries(Coy)'!#REF!</definedName>
    <definedName name="Rec_08d14a" localSheetId="11">'[30]Journal entries(Coy)'!#REF!</definedName>
    <definedName name="Rec_08d14a">'[30]Journal entries(Coy)'!#REF!</definedName>
    <definedName name="Rec_08d18a" localSheetId="26">'[30]Journal entries(Coy)'!#REF!</definedName>
    <definedName name="Rec_08d18a" localSheetId="2">'[30]Journal entries(Coy)'!#REF!</definedName>
    <definedName name="Rec_08d18a" localSheetId="17">'[30]Journal entries(Coy)'!#REF!</definedName>
    <definedName name="Rec_08d18a" localSheetId="13">'[30]Journal entries(Coy)'!#REF!</definedName>
    <definedName name="Rec_08d18a" localSheetId="15">'[30]Journal entries(Coy)'!#REF!</definedName>
    <definedName name="Rec_08d18a" localSheetId="11">'[30]Journal entries(Coy)'!#REF!</definedName>
    <definedName name="Rec_08d18a">'[30]Journal entries(Coy)'!#REF!</definedName>
    <definedName name="Rec_08d6a" localSheetId="26">'[30]Journal entries(Coy)'!#REF!</definedName>
    <definedName name="Rec_08d6a" localSheetId="2">'[30]Journal entries(Coy)'!#REF!</definedName>
    <definedName name="Rec_08d6a" localSheetId="17">'[30]Journal entries(Coy)'!#REF!</definedName>
    <definedName name="Rec_08d6a" localSheetId="13">'[30]Journal entries(Coy)'!#REF!</definedName>
    <definedName name="Rec_08d6a" localSheetId="15">'[30]Journal entries(Coy)'!#REF!</definedName>
    <definedName name="Rec_08d6a" localSheetId="11">'[30]Journal entries(Coy)'!#REF!</definedName>
    <definedName name="Rec_08d6a">'[30]Journal entries(Coy)'!#REF!</definedName>
    <definedName name="Rec_08e1" localSheetId="26">'[30]Journal entries(Coy)'!#REF!</definedName>
    <definedName name="Rec_08e1" localSheetId="2">'[30]Journal entries(Coy)'!#REF!</definedName>
    <definedName name="Rec_08e1" localSheetId="17">'[30]Journal entries(Coy)'!#REF!</definedName>
    <definedName name="Rec_08e1" localSheetId="13">'[30]Journal entries(Coy)'!#REF!</definedName>
    <definedName name="Rec_08e1" localSheetId="15">'[30]Journal entries(Coy)'!#REF!</definedName>
    <definedName name="Rec_08e1" localSheetId="11">'[30]Journal entries(Coy)'!#REF!</definedName>
    <definedName name="Rec_08e1">'[30]Journal entries(Coy)'!#REF!</definedName>
    <definedName name="Rec_08e10a" localSheetId="26">'[30]Journal entries(Coy)'!#REF!</definedName>
    <definedName name="Rec_08e10a" localSheetId="2">'[30]Journal entries(Coy)'!#REF!</definedName>
    <definedName name="Rec_08e10a" localSheetId="17">'[30]Journal entries(Coy)'!#REF!</definedName>
    <definedName name="Rec_08e10a" localSheetId="13">'[30]Journal entries(Coy)'!#REF!</definedName>
    <definedName name="Rec_08e10a" localSheetId="15">'[30]Journal entries(Coy)'!#REF!</definedName>
    <definedName name="Rec_08e10a" localSheetId="11">'[30]Journal entries(Coy)'!#REF!</definedName>
    <definedName name="Rec_08e10a">'[30]Journal entries(Coy)'!#REF!</definedName>
    <definedName name="Rec_08e15a" localSheetId="26">'[30]Journal entries(Coy)'!#REF!</definedName>
    <definedName name="Rec_08e15a" localSheetId="2">'[30]Journal entries(Coy)'!#REF!</definedName>
    <definedName name="Rec_08e15a" localSheetId="17">'[30]Journal entries(Coy)'!#REF!</definedName>
    <definedName name="Rec_08e15a" localSheetId="13">'[30]Journal entries(Coy)'!#REF!</definedName>
    <definedName name="Rec_08e15a" localSheetId="15">'[30]Journal entries(Coy)'!#REF!</definedName>
    <definedName name="Rec_08e15a" localSheetId="11">'[30]Journal entries(Coy)'!#REF!</definedName>
    <definedName name="Rec_08e15a">'[30]Journal entries(Coy)'!#REF!</definedName>
    <definedName name="Rec_08e6a" localSheetId="26">'[30]Journal entries(Coy)'!#REF!</definedName>
    <definedName name="Rec_08e6a" localSheetId="2">'[30]Journal entries(Coy)'!#REF!</definedName>
    <definedName name="Rec_08e6a" localSheetId="17">'[30]Journal entries(Coy)'!#REF!</definedName>
    <definedName name="Rec_08e6a" localSheetId="13">'[30]Journal entries(Coy)'!#REF!</definedName>
    <definedName name="Rec_08e6a" localSheetId="15">'[30]Journal entries(Coy)'!#REF!</definedName>
    <definedName name="Rec_08e6a" localSheetId="11">'[30]Journal entries(Coy)'!#REF!</definedName>
    <definedName name="Rec_08e6a">'[30]Journal entries(Coy)'!#REF!</definedName>
    <definedName name="Rec_08f1" localSheetId="26">'[30]Journal entries(Coy)'!#REF!</definedName>
    <definedName name="Rec_08f1" localSheetId="2">'[30]Journal entries(Coy)'!#REF!</definedName>
    <definedName name="Rec_08f1" localSheetId="17">'[30]Journal entries(Coy)'!#REF!</definedName>
    <definedName name="Rec_08f1" localSheetId="13">'[30]Journal entries(Coy)'!#REF!</definedName>
    <definedName name="Rec_08f1" localSheetId="15">'[30]Journal entries(Coy)'!#REF!</definedName>
    <definedName name="Rec_08f1" localSheetId="11">'[30]Journal entries(Coy)'!#REF!</definedName>
    <definedName name="Rec_08f1">'[30]Journal entries(Coy)'!#REF!</definedName>
    <definedName name="Rec_08f6a" localSheetId="26">'[30]Journal entries(Coy)'!#REF!</definedName>
    <definedName name="Rec_08f6a" localSheetId="2">'[30]Journal entries(Coy)'!#REF!</definedName>
    <definedName name="Rec_08f6a" localSheetId="17">'[30]Journal entries(Coy)'!#REF!</definedName>
    <definedName name="Rec_08f6a" localSheetId="13">'[30]Journal entries(Coy)'!#REF!</definedName>
    <definedName name="Rec_08f6a" localSheetId="15">'[30]Journal entries(Coy)'!#REF!</definedName>
    <definedName name="Rec_08f6a" localSheetId="11">'[30]Journal entries(Coy)'!#REF!</definedName>
    <definedName name="Rec_08f6a">'[30]Journal entries(Coy)'!#REF!</definedName>
    <definedName name="Rec_09d1" localSheetId="26">'[30]Journal entries(Coy)'!#REF!</definedName>
    <definedName name="Rec_09d1" localSheetId="2">'[30]Journal entries(Coy)'!#REF!</definedName>
    <definedName name="Rec_09d1" localSheetId="17">'[30]Journal entries(Coy)'!#REF!</definedName>
    <definedName name="Rec_09d1" localSheetId="13">'[30]Journal entries(Coy)'!#REF!</definedName>
    <definedName name="Rec_09d1" localSheetId="15">'[30]Journal entries(Coy)'!#REF!</definedName>
    <definedName name="Rec_09d1" localSheetId="11">'[30]Journal entries(Coy)'!#REF!</definedName>
    <definedName name="Rec_09d1">'[30]Journal entries(Coy)'!#REF!</definedName>
    <definedName name="Rec_09d10a" localSheetId="26">'[30]Journal entries(Coy)'!#REF!</definedName>
    <definedName name="Rec_09d10a" localSheetId="2">'[30]Journal entries(Coy)'!#REF!</definedName>
    <definedName name="Rec_09d10a" localSheetId="17">'[30]Journal entries(Coy)'!#REF!</definedName>
    <definedName name="Rec_09d10a" localSheetId="13">'[30]Journal entries(Coy)'!#REF!</definedName>
    <definedName name="Rec_09d10a" localSheetId="15">'[30]Journal entries(Coy)'!#REF!</definedName>
    <definedName name="Rec_09d10a" localSheetId="11">'[30]Journal entries(Coy)'!#REF!</definedName>
    <definedName name="Rec_09d10a">'[30]Journal entries(Coy)'!#REF!</definedName>
    <definedName name="Rec_09d14a" localSheetId="26">'[30]Journal entries(Coy)'!#REF!</definedName>
    <definedName name="Rec_09d14a" localSheetId="2">'[30]Journal entries(Coy)'!#REF!</definedName>
    <definedName name="Rec_09d14a" localSheetId="17">'[30]Journal entries(Coy)'!#REF!</definedName>
    <definedName name="Rec_09d14a" localSheetId="13">'[30]Journal entries(Coy)'!#REF!</definedName>
    <definedName name="Rec_09d14a" localSheetId="15">'[30]Journal entries(Coy)'!#REF!</definedName>
    <definedName name="Rec_09d14a" localSheetId="11">'[30]Journal entries(Coy)'!#REF!</definedName>
    <definedName name="Rec_09d14a">'[30]Journal entries(Coy)'!#REF!</definedName>
    <definedName name="Rec_09d18a" localSheetId="26">'[30]Journal entries(Coy)'!#REF!</definedName>
    <definedName name="Rec_09d18a" localSheetId="2">'[30]Journal entries(Coy)'!#REF!</definedName>
    <definedName name="Rec_09d18a" localSheetId="17">'[30]Journal entries(Coy)'!#REF!</definedName>
    <definedName name="Rec_09d18a" localSheetId="13">'[30]Journal entries(Coy)'!#REF!</definedName>
    <definedName name="Rec_09d18a" localSheetId="15">'[30]Journal entries(Coy)'!#REF!</definedName>
    <definedName name="Rec_09d18a" localSheetId="11">'[30]Journal entries(Coy)'!#REF!</definedName>
    <definedName name="Rec_09d18a">'[30]Journal entries(Coy)'!#REF!</definedName>
    <definedName name="Rec_09d6a" localSheetId="26">'[30]Journal entries(Coy)'!#REF!</definedName>
    <definedName name="Rec_09d6a" localSheetId="2">'[30]Journal entries(Coy)'!#REF!</definedName>
    <definedName name="Rec_09d6a" localSheetId="17">'[30]Journal entries(Coy)'!#REF!</definedName>
    <definedName name="Rec_09d6a" localSheetId="13">'[30]Journal entries(Coy)'!#REF!</definedName>
    <definedName name="Rec_09d6a" localSheetId="15">'[30]Journal entries(Coy)'!#REF!</definedName>
    <definedName name="Rec_09d6a" localSheetId="11">'[30]Journal entries(Coy)'!#REF!</definedName>
    <definedName name="Rec_09d6a">'[30]Journal entries(Coy)'!#REF!</definedName>
    <definedName name="Rec_09e1" localSheetId="26">'[30]Journal entries(Coy)'!#REF!</definedName>
    <definedName name="Rec_09e1" localSheetId="2">'[30]Journal entries(Coy)'!#REF!</definedName>
    <definedName name="Rec_09e1" localSheetId="17">'[30]Journal entries(Coy)'!#REF!</definedName>
    <definedName name="Rec_09e1" localSheetId="13">'[30]Journal entries(Coy)'!#REF!</definedName>
    <definedName name="Rec_09e1" localSheetId="15">'[30]Journal entries(Coy)'!#REF!</definedName>
    <definedName name="Rec_09e1" localSheetId="11">'[30]Journal entries(Coy)'!#REF!</definedName>
    <definedName name="Rec_09e1">'[30]Journal entries(Coy)'!#REF!</definedName>
    <definedName name="Rec_09e10a" localSheetId="26">'[30]Journal entries(Coy)'!#REF!</definedName>
    <definedName name="Rec_09e10a" localSheetId="2">'[30]Journal entries(Coy)'!#REF!</definedName>
    <definedName name="Rec_09e10a" localSheetId="17">'[30]Journal entries(Coy)'!#REF!</definedName>
    <definedName name="Rec_09e10a" localSheetId="13">'[30]Journal entries(Coy)'!#REF!</definedName>
    <definedName name="Rec_09e10a" localSheetId="15">'[30]Journal entries(Coy)'!#REF!</definedName>
    <definedName name="Rec_09e10a" localSheetId="11">'[30]Journal entries(Coy)'!#REF!</definedName>
    <definedName name="Rec_09e10a">'[30]Journal entries(Coy)'!#REF!</definedName>
    <definedName name="Rec_09e15a" localSheetId="26">'[30]Journal entries(Coy)'!#REF!</definedName>
    <definedName name="Rec_09e15a" localSheetId="2">'[30]Journal entries(Coy)'!#REF!</definedName>
    <definedName name="Rec_09e15a" localSheetId="17">'[30]Journal entries(Coy)'!#REF!</definedName>
    <definedName name="Rec_09e15a" localSheetId="13">'[30]Journal entries(Coy)'!#REF!</definedName>
    <definedName name="Rec_09e15a" localSheetId="15">'[30]Journal entries(Coy)'!#REF!</definedName>
    <definedName name="Rec_09e15a" localSheetId="11">'[30]Journal entries(Coy)'!#REF!</definedName>
    <definedName name="Rec_09e15a">'[30]Journal entries(Coy)'!#REF!</definedName>
    <definedName name="Rec_09e6a" localSheetId="26">'[30]Journal entries(Coy)'!#REF!</definedName>
    <definedName name="Rec_09e6a" localSheetId="2">'[30]Journal entries(Coy)'!#REF!</definedName>
    <definedName name="Rec_09e6a" localSheetId="17">'[30]Journal entries(Coy)'!#REF!</definedName>
    <definedName name="Rec_09e6a" localSheetId="13">'[30]Journal entries(Coy)'!#REF!</definedName>
    <definedName name="Rec_09e6a" localSheetId="15">'[30]Journal entries(Coy)'!#REF!</definedName>
    <definedName name="Rec_09e6a" localSheetId="11">'[30]Journal entries(Coy)'!#REF!</definedName>
    <definedName name="Rec_09e6a">'[30]Journal entries(Coy)'!#REF!</definedName>
    <definedName name="Rec_09f1" localSheetId="26">'[30]Journal entries(Coy)'!#REF!</definedName>
    <definedName name="Rec_09f1" localSheetId="2">'[30]Journal entries(Coy)'!#REF!</definedName>
    <definedName name="Rec_09f1" localSheetId="17">'[30]Journal entries(Coy)'!#REF!</definedName>
    <definedName name="Rec_09f1" localSheetId="13">'[30]Journal entries(Coy)'!#REF!</definedName>
    <definedName name="Rec_09f1" localSheetId="15">'[30]Journal entries(Coy)'!#REF!</definedName>
    <definedName name="Rec_09f1" localSheetId="11">'[30]Journal entries(Coy)'!#REF!</definedName>
    <definedName name="Rec_09f1">'[30]Journal entries(Coy)'!#REF!</definedName>
    <definedName name="Rec_09f6a" localSheetId="26">'[30]Journal entries(Coy)'!#REF!</definedName>
    <definedName name="Rec_09f6a" localSheetId="2">'[30]Journal entries(Coy)'!#REF!</definedName>
    <definedName name="Rec_09f6a" localSheetId="17">'[30]Journal entries(Coy)'!#REF!</definedName>
    <definedName name="Rec_09f6a" localSheetId="13">'[30]Journal entries(Coy)'!#REF!</definedName>
    <definedName name="Rec_09f6a" localSheetId="15">'[30]Journal entries(Coy)'!#REF!</definedName>
    <definedName name="Rec_09f6a" localSheetId="11">'[30]Journal entries(Coy)'!#REF!</definedName>
    <definedName name="Rec_09f6a">'[30]Journal entries(Coy)'!#REF!</definedName>
    <definedName name="RECEXPS_SUMJUNE1997">[34]PPT98!$A$22:$D$66</definedName>
    <definedName name="Recon" localSheetId="26">#REF!</definedName>
    <definedName name="Recon" localSheetId="2">#REF!</definedName>
    <definedName name="Recon" localSheetId="1">#REF!</definedName>
    <definedName name="Recon" localSheetId="4">#REF!</definedName>
    <definedName name="Recon" localSheetId="5">#REF!</definedName>
    <definedName name="Recon" localSheetId="17">#REF!</definedName>
    <definedName name="Recon" localSheetId="13">#REF!</definedName>
    <definedName name="Recon" localSheetId="14">#REF!</definedName>
    <definedName name="Recon" localSheetId="11">#REF!</definedName>
    <definedName name="Recon">#REF!</definedName>
    <definedName name="RECUEXPS_SHELFJUNE1997">[34]PPT98!$A$81:$D$125</definedName>
    <definedName name="REF_2004" localSheetId="26">#REF!</definedName>
    <definedName name="REF_2004" localSheetId="2">#REF!</definedName>
    <definedName name="REF_2004" localSheetId="1">#REF!</definedName>
    <definedName name="REF_2004" localSheetId="12">#REF!</definedName>
    <definedName name="REF_2004" localSheetId="17">#REF!</definedName>
    <definedName name="REF_2004" localSheetId="13">#REF!</definedName>
    <definedName name="REF_2004" localSheetId="15">#REF!</definedName>
    <definedName name="REF_2004" localSheetId="11">#REF!</definedName>
    <definedName name="REF_2004">#REF!</definedName>
    <definedName name="REF_2005" localSheetId="26">#REF!</definedName>
    <definedName name="REF_2005" localSheetId="2">#REF!</definedName>
    <definedName name="REF_2005" localSheetId="17">#REF!</definedName>
    <definedName name="REF_2005" localSheetId="13">#REF!</definedName>
    <definedName name="REF_2005" localSheetId="15">#REF!</definedName>
    <definedName name="REF_2005" localSheetId="11">#REF!</definedName>
    <definedName name="REF_2005">#REF!</definedName>
    <definedName name="REF_2006" localSheetId="26">#REF!</definedName>
    <definedName name="REF_2006" localSheetId="2">#REF!</definedName>
    <definedName name="REF_2006" localSheetId="17">#REF!</definedName>
    <definedName name="REF_2006" localSheetId="13">#REF!</definedName>
    <definedName name="REF_2006" localSheetId="15">#REF!</definedName>
    <definedName name="REF_2006" localSheetId="11">#REF!</definedName>
    <definedName name="REF_2006">#REF!</definedName>
    <definedName name="REF_2007" localSheetId="26">#REF!</definedName>
    <definedName name="REF_2007" localSheetId="2">#REF!</definedName>
    <definedName name="REF_2007" localSheetId="17">#REF!</definedName>
    <definedName name="REF_2007" localSheetId="13">#REF!</definedName>
    <definedName name="REF_2007" localSheetId="15">#REF!</definedName>
    <definedName name="REF_2007">#REF!</definedName>
    <definedName name="REF_2008" localSheetId="26">#REF!</definedName>
    <definedName name="REF_2008" localSheetId="2">#REF!</definedName>
    <definedName name="REF_2008" localSheetId="17">#REF!</definedName>
    <definedName name="REF_2008" localSheetId="13">#REF!</definedName>
    <definedName name="REF_2008" localSheetId="15">#REF!</definedName>
    <definedName name="REF_2008">#REF!</definedName>
    <definedName name="ReferenceYear">[73]!ReferenceYear</definedName>
    <definedName name="Region" localSheetId="26">#REF!</definedName>
    <definedName name="Region" localSheetId="2">#REF!</definedName>
    <definedName name="Region" localSheetId="17">#REF!</definedName>
    <definedName name="Region" localSheetId="13">#REF!</definedName>
    <definedName name="Region" localSheetId="14">#REF!</definedName>
    <definedName name="Region" localSheetId="15">#REF!</definedName>
    <definedName name="Region" localSheetId="11">#REF!</definedName>
    <definedName name="Region">#REF!</definedName>
    <definedName name="regional" localSheetId="26">#REF!</definedName>
    <definedName name="regional" localSheetId="2">#REF!</definedName>
    <definedName name="regional" localSheetId="17">#REF!</definedName>
    <definedName name="regional" localSheetId="13">#REF!</definedName>
    <definedName name="regional" localSheetId="15">#REF!</definedName>
    <definedName name="regional" localSheetId="11">#REF!</definedName>
    <definedName name="regional">#REF!</definedName>
    <definedName name="Reliefs" localSheetId="26">#REF!</definedName>
    <definedName name="Reliefs" localSheetId="2">#REF!</definedName>
    <definedName name="Reliefs" localSheetId="17">#REF!</definedName>
    <definedName name="Reliefs" localSheetId="13">#REF!</definedName>
    <definedName name="Reliefs" localSheetId="11">#REF!</definedName>
    <definedName name="Reliefs">#REF!</definedName>
    <definedName name="ReliefsAllow" localSheetId="26">#REF!</definedName>
    <definedName name="ReliefsAllow" localSheetId="2">#REF!</definedName>
    <definedName name="ReliefsAllow" localSheetId="17">#REF!</definedName>
    <definedName name="ReliefsAllow" localSheetId="13">#REF!</definedName>
    <definedName name="ReliefsAllow">#REF!</definedName>
    <definedName name="ReliefsClean" localSheetId="26">#REF!</definedName>
    <definedName name="ReliefsClean" localSheetId="2">#REF!</definedName>
    <definedName name="ReliefsClean" localSheetId="17">#REF!</definedName>
    <definedName name="ReliefsClean" localSheetId="13">#REF!</definedName>
    <definedName name="ReliefsClean">#REF!</definedName>
    <definedName name="reliefsp" localSheetId="26">#REF!</definedName>
    <definedName name="reliefsp" localSheetId="2">#REF!</definedName>
    <definedName name="reliefsp" localSheetId="17">#REF!</definedName>
    <definedName name="reliefsp" localSheetId="13">#REF!</definedName>
    <definedName name="reliefsp">#REF!</definedName>
    <definedName name="Reliefss" localSheetId="26">#REF!</definedName>
    <definedName name="Reliefss" localSheetId="2">#REF!</definedName>
    <definedName name="Reliefss" localSheetId="17">#REF!</definedName>
    <definedName name="Reliefss" localSheetId="13">#REF!</definedName>
    <definedName name="Reliefss">#REF!</definedName>
    <definedName name="Relieve" localSheetId="26">[35]Menu!$A$23:$E$33</definedName>
    <definedName name="Relieve">[36]Menu!$A$23:$E$33</definedName>
    <definedName name="RemainPopOtherProc" localSheetId="26">#REF!</definedName>
    <definedName name="RemainPopOtherProc" localSheetId="2">#REF!</definedName>
    <definedName name="RemainPopOtherProc" localSheetId="17">#REF!</definedName>
    <definedName name="RemainPopOtherProc" localSheetId="13">#REF!</definedName>
    <definedName name="RemainPopOtherProc" localSheetId="14">#REF!</definedName>
    <definedName name="RemainPopOtherProc" localSheetId="15">#REF!</definedName>
    <definedName name="RemainPopOtherProc" localSheetId="11">#REF!</definedName>
    <definedName name="RemainPopOtherProc">#REF!</definedName>
    <definedName name="RemainPopRationalNotSign" localSheetId="26">#REF!</definedName>
    <definedName name="RemainPopRationalNotSign" localSheetId="2">#REF!</definedName>
    <definedName name="RemainPopRationalNotSign" localSheetId="17">#REF!</definedName>
    <definedName name="RemainPopRationalNotSign" localSheetId="13">#REF!</definedName>
    <definedName name="RemainPopRationalNotSign" localSheetId="15">#REF!</definedName>
    <definedName name="RemainPopRationalNotSign" localSheetId="11">#REF!</definedName>
    <definedName name="RemainPopRationalNotSign">#REF!</definedName>
    <definedName name="RemainPopWhenSign" localSheetId="26">#REF!</definedName>
    <definedName name="RemainPopWhenSign" localSheetId="2">#REF!</definedName>
    <definedName name="RemainPopWhenSign" localSheetId="17">#REF!</definedName>
    <definedName name="RemainPopWhenSign" localSheetId="13">#REF!</definedName>
    <definedName name="RemainPopWhenSign" localSheetId="15">#REF!</definedName>
    <definedName name="RemainPopWhenSign" localSheetId="11">#REF!</definedName>
    <definedName name="RemainPopWhenSign">#REF!</definedName>
    <definedName name="repaymentp" localSheetId="26">#REF!</definedName>
    <definedName name="repaymentp" localSheetId="2">#REF!</definedName>
    <definedName name="repaymentp" localSheetId="17">#REF!</definedName>
    <definedName name="repaymentp" localSheetId="13">#REF!</definedName>
    <definedName name="repaymentp">#REF!</definedName>
    <definedName name="Report_AP" localSheetId="26">#REF!</definedName>
    <definedName name="Report_AP" localSheetId="2">#REF!</definedName>
    <definedName name="Report_AP" localSheetId="17">#REF!</definedName>
    <definedName name="Report_AP" localSheetId="13">#REF!</definedName>
    <definedName name="Report_AP">#REF!</definedName>
    <definedName name="Report_AP_tpye" localSheetId="26">#REF!</definedName>
    <definedName name="Report_AP_tpye" localSheetId="2">#REF!</definedName>
    <definedName name="Report_AP_tpye" localSheetId="17">#REF!</definedName>
    <definedName name="Report_AP_tpye" localSheetId="13">#REF!</definedName>
    <definedName name="Report_AP_tpye">#REF!</definedName>
    <definedName name="Report_PBC" localSheetId="26">#REF!</definedName>
    <definedName name="Report_PBC" localSheetId="2">#REF!</definedName>
    <definedName name="Report_PBC" localSheetId="17">#REF!</definedName>
    <definedName name="Report_PBC" localSheetId="13">#REF!</definedName>
    <definedName name="Report_PBC">#REF!</definedName>
    <definedName name="Report_PBC_tpye" localSheetId="26">#REF!</definedName>
    <definedName name="Report_PBC_tpye" localSheetId="2">#REF!</definedName>
    <definedName name="Report_PBC_tpye" localSheetId="17">#REF!</definedName>
    <definedName name="Report_PBC_tpye" localSheetId="13">#REF!</definedName>
    <definedName name="Report_PBC_tpye">#REF!</definedName>
    <definedName name="Report_Periods" localSheetId="26">#REF!</definedName>
    <definedName name="Report_Periods" localSheetId="2">#REF!</definedName>
    <definedName name="Report_Periods" localSheetId="17">#REF!</definedName>
    <definedName name="Report_Periods" localSheetId="13">#REF!</definedName>
    <definedName name="Report_Periods">#REF!</definedName>
    <definedName name="Report_Real" localSheetId="26">#REF!</definedName>
    <definedName name="Report_Real" localSheetId="2">#REF!</definedName>
    <definedName name="Report_Real" localSheetId="17">#REF!</definedName>
    <definedName name="Report_Real" localSheetId="13">#REF!</definedName>
    <definedName name="Report_Real">#REF!</definedName>
    <definedName name="Report_Start" localSheetId="26">#REF!</definedName>
    <definedName name="Report_Start" localSheetId="2">#REF!</definedName>
    <definedName name="Report_Start" localSheetId="17">#REF!</definedName>
    <definedName name="Report_Start" localSheetId="13">#REF!</definedName>
    <definedName name="Report_Start">#REF!</definedName>
    <definedName name="Report_Units" localSheetId="26">#REF!</definedName>
    <definedName name="Report_Units" localSheetId="2">#REF!</definedName>
    <definedName name="Report_Units" localSheetId="17">#REF!</definedName>
    <definedName name="Report_Units" localSheetId="13">#REF!</definedName>
    <definedName name="Report_Units">#REF!</definedName>
    <definedName name="Report_Yearly" localSheetId="26">#REF!</definedName>
    <definedName name="Report_Yearly" localSheetId="2">#REF!</definedName>
    <definedName name="Report_Yearly" localSheetId="17">#REF!</definedName>
    <definedName name="Report_Yearly" localSheetId="13">#REF!</definedName>
    <definedName name="Report_Yearly">#REF!</definedName>
    <definedName name="ReportArea" localSheetId="26">#REF!</definedName>
    <definedName name="ReportArea" localSheetId="2">#REF!</definedName>
    <definedName name="ReportArea" localSheetId="17">#REF!</definedName>
    <definedName name="ReportArea" localSheetId="13">#REF!</definedName>
    <definedName name="ReportArea">#REF!</definedName>
    <definedName name="ReportBottom" localSheetId="26">#REF!</definedName>
    <definedName name="ReportBottom" localSheetId="2">#REF!</definedName>
    <definedName name="ReportBottom" localSheetId="17">#REF!</definedName>
    <definedName name="ReportBottom" localSheetId="13">#REF!</definedName>
    <definedName name="ReportBottom">#REF!</definedName>
    <definedName name="ReportBottom1" localSheetId="26">#REF!</definedName>
    <definedName name="ReportBottom1" localSheetId="2">#REF!</definedName>
    <definedName name="ReportBottom1" localSheetId="17">#REF!</definedName>
    <definedName name="ReportBottom1" localSheetId="13">#REF!</definedName>
    <definedName name="ReportBottom1">#REF!</definedName>
    <definedName name="ReportFlags" localSheetId="26">#REF!</definedName>
    <definedName name="ReportFlags" localSheetId="2">#REF!</definedName>
    <definedName name="ReportFlags" localSheetId="17">#REF!</definedName>
    <definedName name="ReportFlags" localSheetId="13">#REF!</definedName>
    <definedName name="ReportFlags">#REF!</definedName>
    <definedName name="ReportFlags_PBC" localSheetId="26">#REF!</definedName>
    <definedName name="ReportFlags_PBC" localSheetId="2">#REF!</definedName>
    <definedName name="ReportFlags_PBC" localSheetId="17">#REF!</definedName>
    <definedName name="ReportFlags_PBC" localSheetId="13">#REF!</definedName>
    <definedName name="ReportFlags_PBC">#REF!</definedName>
    <definedName name="ReportGroup" localSheetId="26">#REF!</definedName>
    <definedName name="ReportGroup" localSheetId="2">#REF!</definedName>
    <definedName name="ReportGroup" localSheetId="17">#REF!</definedName>
    <definedName name="ReportGroup" localSheetId="13">#REF!</definedName>
    <definedName name="ReportGroup">#REF!</definedName>
    <definedName name="ReportHeader" localSheetId="26">#REF!</definedName>
    <definedName name="ReportHeader" localSheetId="2">#REF!</definedName>
    <definedName name="ReportHeader" localSheetId="17">#REF!</definedName>
    <definedName name="ReportHeader" localSheetId="13">#REF!</definedName>
    <definedName name="ReportHeader">#REF!</definedName>
    <definedName name="ReportTitle" localSheetId="26">#REF!</definedName>
    <definedName name="ReportTitle" localSheetId="2">#REF!</definedName>
    <definedName name="ReportTitle" localSheetId="17">#REF!</definedName>
    <definedName name="ReportTitle" localSheetId="13">#REF!</definedName>
    <definedName name="ReportTitle">#REF!</definedName>
    <definedName name="ReportTop" localSheetId="26">#REF!</definedName>
    <definedName name="ReportTop" localSheetId="2">#REF!</definedName>
    <definedName name="ReportTop" localSheetId="17">#REF!</definedName>
    <definedName name="ReportTop" localSheetId="13">#REF!</definedName>
    <definedName name="ReportTop">#REF!</definedName>
    <definedName name="ReportTop1" localSheetId="26">#REF!</definedName>
    <definedName name="ReportTop1" localSheetId="2">#REF!</definedName>
    <definedName name="ReportTop1" localSheetId="17">#REF!</definedName>
    <definedName name="ReportTop1" localSheetId="13">#REF!</definedName>
    <definedName name="ReportTop1">#REF!</definedName>
    <definedName name="ReportTopPaste" localSheetId="26">#REF!</definedName>
    <definedName name="ReportTopPaste" localSheetId="2">#REF!</definedName>
    <definedName name="ReportTopPaste" localSheetId="17">#REF!</definedName>
    <definedName name="ReportTopPaste" localSheetId="13">#REF!</definedName>
    <definedName name="ReportTopPaste">#REF!</definedName>
    <definedName name="res_CB" localSheetId="26">#REF!</definedName>
    <definedName name="res_CB" localSheetId="2">#REF!</definedName>
    <definedName name="res_CB" localSheetId="17">#REF!</definedName>
    <definedName name="res_CB" localSheetId="13">#REF!</definedName>
    <definedName name="res_CB">#REF!</definedName>
    <definedName name="res_Q1" localSheetId="26">#REF!</definedName>
    <definedName name="res_Q1" localSheetId="2">#REF!</definedName>
    <definedName name="res_Q1" localSheetId="17">#REF!</definedName>
    <definedName name="res_Q1" localSheetId="13">#REF!</definedName>
    <definedName name="res_Q1">#REF!</definedName>
    <definedName name="res_Q2" localSheetId="26">#REF!</definedName>
    <definedName name="res_Q2" localSheetId="2">#REF!</definedName>
    <definedName name="res_Q2" localSheetId="17">#REF!</definedName>
    <definedName name="res_Q2" localSheetId="13">#REF!</definedName>
    <definedName name="res_Q2">#REF!</definedName>
    <definedName name="res_Q3" localSheetId="26">#REF!</definedName>
    <definedName name="res_Q3" localSheetId="2">#REF!</definedName>
    <definedName name="res_Q3" localSheetId="17">#REF!</definedName>
    <definedName name="res_Q3" localSheetId="13">#REF!</definedName>
    <definedName name="res_Q3">#REF!</definedName>
    <definedName name="res_Q4" localSheetId="26">#REF!</definedName>
    <definedName name="res_Q4" localSheetId="2">#REF!</definedName>
    <definedName name="res_Q4" localSheetId="17">#REF!</definedName>
    <definedName name="res_Q4" localSheetId="13">#REF!</definedName>
    <definedName name="res_Q4">#REF!</definedName>
    <definedName name="reserves" localSheetId="26">#REF!</definedName>
    <definedName name="reserves" localSheetId="2">#REF!</definedName>
    <definedName name="reserves" localSheetId="17">#REF!</definedName>
    <definedName name="reserves" localSheetId="13">#REF!</definedName>
    <definedName name="reserves">#REF!</definedName>
    <definedName name="Resource" localSheetId="26">#REF!</definedName>
    <definedName name="Resource" localSheetId="2">#REF!</definedName>
    <definedName name="Resource" localSheetId="17">#REF!</definedName>
    <definedName name="Resource" localSheetId="13">#REF!</definedName>
    <definedName name="Resource">#REF!</definedName>
    <definedName name="Ret_Asset" localSheetId="26">#REF!</definedName>
    <definedName name="Ret_Asset" localSheetId="2">#REF!</definedName>
    <definedName name="Ret_Asset" localSheetId="17">#REF!</definedName>
    <definedName name="Ret_Asset" localSheetId="13">#REF!</definedName>
    <definedName name="Ret_Asset">#REF!</definedName>
    <definedName name="Ret_Asset100" localSheetId="26">#REF!</definedName>
    <definedName name="Ret_Asset100" localSheetId="2">#REF!</definedName>
    <definedName name="Ret_Asset100" localSheetId="17">#REF!</definedName>
    <definedName name="Ret_Asset100" localSheetId="13">#REF!</definedName>
    <definedName name="Ret_Asset100">#REF!</definedName>
    <definedName name="Ret_earn_07_c1" localSheetId="26">'[30]Journal entries(Coy)'!#REF!</definedName>
    <definedName name="Ret_earn_07_c1" localSheetId="2">'[30]Journal entries(Coy)'!#REF!</definedName>
    <definedName name="Ret_earn_07_c1" localSheetId="17">'[30]Journal entries(Coy)'!#REF!</definedName>
    <definedName name="Ret_earn_07_c1" localSheetId="13">'[30]Journal entries(Coy)'!#REF!</definedName>
    <definedName name="Ret_earn_07_c1" localSheetId="15">'[30]Journal entries(Coy)'!#REF!</definedName>
    <definedName name="Ret_earn_07_c1" localSheetId="11">'[30]Journal entries(Coy)'!#REF!</definedName>
    <definedName name="Ret_earn_07_c1">'[30]Journal entries(Coy)'!#REF!</definedName>
    <definedName name="Ret_earn_07_c2" localSheetId="26">'[30]Journal entries(Coy)'!#REF!</definedName>
    <definedName name="Ret_earn_07_c2" localSheetId="2">'[30]Journal entries(Coy)'!#REF!</definedName>
    <definedName name="Ret_earn_07_c2" localSheetId="17">'[30]Journal entries(Coy)'!#REF!</definedName>
    <definedName name="Ret_earn_07_c2" localSheetId="13">'[30]Journal entries(Coy)'!#REF!</definedName>
    <definedName name="Ret_earn_07_c2" localSheetId="15">'[30]Journal entries(Coy)'!#REF!</definedName>
    <definedName name="Ret_earn_07_c2" localSheetId="11">'[30]Journal entries(Coy)'!#REF!</definedName>
    <definedName name="Ret_earn_07_c2">'[30]Journal entries(Coy)'!#REF!</definedName>
    <definedName name="Ret_earn_07c10" localSheetId="26">'[30]Journal entries(Coy)'!#REF!</definedName>
    <definedName name="Ret_earn_07c10" localSheetId="2">'[30]Journal entries(Coy)'!#REF!</definedName>
    <definedName name="Ret_earn_07c10" localSheetId="17">'[30]Journal entries(Coy)'!#REF!</definedName>
    <definedName name="Ret_earn_07c10" localSheetId="13">'[30]Journal entries(Coy)'!#REF!</definedName>
    <definedName name="Ret_earn_07c10" localSheetId="15">'[30]Journal entries(Coy)'!#REF!</definedName>
    <definedName name="Ret_earn_07c10" localSheetId="11">'[30]Journal entries(Coy)'!#REF!</definedName>
    <definedName name="Ret_earn_07c10">'[30]Journal entries(Coy)'!#REF!</definedName>
    <definedName name="Ret_earn_07c5" localSheetId="26">'[30]Journal entries(Coy)'!#REF!</definedName>
    <definedName name="Ret_earn_07c5" localSheetId="2">'[30]Journal entries(Coy)'!#REF!</definedName>
    <definedName name="Ret_earn_07c5" localSheetId="17">'[30]Journal entries(Coy)'!#REF!</definedName>
    <definedName name="Ret_earn_07c5" localSheetId="13">'[30]Journal entries(Coy)'!#REF!</definedName>
    <definedName name="Ret_earn_07c5" localSheetId="15">'[30]Journal entries(Coy)'!#REF!</definedName>
    <definedName name="Ret_earn_07c5" localSheetId="11">'[30]Journal entries(Coy)'!#REF!</definedName>
    <definedName name="Ret_earn_07c5">'[30]Journal entries(Coy)'!#REF!</definedName>
    <definedName name="Ret_earn_07c6" localSheetId="26">'[30]Journal entries(Coy)'!#REF!</definedName>
    <definedName name="Ret_earn_07c6" localSheetId="2">'[30]Journal entries(Coy)'!#REF!</definedName>
    <definedName name="Ret_earn_07c6" localSheetId="17">'[30]Journal entries(Coy)'!#REF!</definedName>
    <definedName name="Ret_earn_07c6" localSheetId="13">'[30]Journal entries(Coy)'!#REF!</definedName>
    <definedName name="Ret_earn_07c6" localSheetId="15">'[30]Journal entries(Coy)'!#REF!</definedName>
    <definedName name="Ret_earn_07c6" localSheetId="11">'[30]Journal entries(Coy)'!#REF!</definedName>
    <definedName name="Ret_earn_07c6">'[30]Journal entries(Coy)'!#REF!</definedName>
    <definedName name="Ret_earn_07c9" localSheetId="26">'[30]Journal entries(Coy)'!#REF!</definedName>
    <definedName name="Ret_earn_07c9" localSheetId="2">'[30]Journal entries(Coy)'!#REF!</definedName>
    <definedName name="Ret_earn_07c9" localSheetId="17">'[30]Journal entries(Coy)'!#REF!</definedName>
    <definedName name="Ret_earn_07c9" localSheetId="13">'[30]Journal entries(Coy)'!#REF!</definedName>
    <definedName name="Ret_earn_07c9" localSheetId="15">'[30]Journal entries(Coy)'!#REF!</definedName>
    <definedName name="Ret_earn_07c9" localSheetId="11">'[30]Journal entries(Coy)'!#REF!</definedName>
    <definedName name="Ret_earn_07c9">'[30]Journal entries(Coy)'!#REF!</definedName>
    <definedName name="Ret_earn_07d10" localSheetId="26">'[30]Journal entries(Coy)'!#REF!</definedName>
    <definedName name="Ret_earn_07d10" localSheetId="2">'[30]Journal entries(Coy)'!#REF!</definedName>
    <definedName name="Ret_earn_07d10" localSheetId="17">'[30]Journal entries(Coy)'!#REF!</definedName>
    <definedName name="Ret_earn_07d10" localSheetId="13">'[30]Journal entries(Coy)'!#REF!</definedName>
    <definedName name="Ret_earn_07d10" localSheetId="15">'[30]Journal entries(Coy)'!#REF!</definedName>
    <definedName name="Ret_earn_07d10" localSheetId="11">'[30]Journal entries(Coy)'!#REF!</definedName>
    <definedName name="Ret_earn_07d10">'[30]Journal entries(Coy)'!#REF!</definedName>
    <definedName name="Ret_earn_07d11" localSheetId="26">'[30]Journal entries(Coy)'!#REF!</definedName>
    <definedName name="Ret_earn_07d11" localSheetId="2">'[30]Journal entries(Coy)'!#REF!</definedName>
    <definedName name="Ret_earn_07d11" localSheetId="17">'[30]Journal entries(Coy)'!#REF!</definedName>
    <definedName name="Ret_earn_07d11" localSheetId="13">'[30]Journal entries(Coy)'!#REF!</definedName>
    <definedName name="Ret_earn_07d11" localSheetId="15">'[30]Journal entries(Coy)'!#REF!</definedName>
    <definedName name="Ret_earn_07d11" localSheetId="11">'[30]Journal entries(Coy)'!#REF!</definedName>
    <definedName name="Ret_earn_07d11">'[30]Journal entries(Coy)'!#REF!</definedName>
    <definedName name="Ret_earn_07d14" localSheetId="26">'[30]Journal entries(Coy)'!#REF!</definedName>
    <definedName name="Ret_earn_07d14" localSheetId="2">'[30]Journal entries(Coy)'!#REF!</definedName>
    <definedName name="Ret_earn_07d14" localSheetId="17">'[30]Journal entries(Coy)'!#REF!</definedName>
    <definedName name="Ret_earn_07d14" localSheetId="13">'[30]Journal entries(Coy)'!#REF!</definedName>
    <definedName name="Ret_earn_07d14" localSheetId="15">'[30]Journal entries(Coy)'!#REF!</definedName>
    <definedName name="Ret_earn_07d14" localSheetId="11">'[30]Journal entries(Coy)'!#REF!</definedName>
    <definedName name="Ret_earn_07d14">'[30]Journal entries(Coy)'!#REF!</definedName>
    <definedName name="Ret_earn_07d15" localSheetId="26">'[30]Journal entries(Coy)'!#REF!</definedName>
    <definedName name="Ret_earn_07d15" localSheetId="2">'[30]Journal entries(Coy)'!#REF!</definedName>
    <definedName name="Ret_earn_07d15" localSheetId="17">'[30]Journal entries(Coy)'!#REF!</definedName>
    <definedName name="Ret_earn_07d15" localSheetId="13">'[30]Journal entries(Coy)'!#REF!</definedName>
    <definedName name="Ret_earn_07d15" localSheetId="15">'[30]Journal entries(Coy)'!#REF!</definedName>
    <definedName name="Ret_earn_07d15" localSheetId="11">'[30]Journal entries(Coy)'!#REF!</definedName>
    <definedName name="Ret_earn_07d15">'[30]Journal entries(Coy)'!#REF!</definedName>
    <definedName name="Ret_earn_07d18" localSheetId="26">'[30]Journal entries(Coy)'!#REF!</definedName>
    <definedName name="Ret_earn_07d18" localSheetId="2">'[30]Journal entries(Coy)'!#REF!</definedName>
    <definedName name="Ret_earn_07d18" localSheetId="17">'[30]Journal entries(Coy)'!#REF!</definedName>
    <definedName name="Ret_earn_07d18" localSheetId="13">'[30]Journal entries(Coy)'!#REF!</definedName>
    <definedName name="Ret_earn_07d18" localSheetId="15">'[30]Journal entries(Coy)'!#REF!</definedName>
    <definedName name="Ret_earn_07d18" localSheetId="11">'[30]Journal entries(Coy)'!#REF!</definedName>
    <definedName name="Ret_earn_07d18">'[30]Journal entries(Coy)'!#REF!</definedName>
    <definedName name="Ret_earn_07d19" localSheetId="26">'[30]Journal entries(Coy)'!#REF!</definedName>
    <definedName name="Ret_earn_07d19" localSheetId="2">'[30]Journal entries(Coy)'!#REF!</definedName>
    <definedName name="Ret_earn_07d19" localSheetId="17">'[30]Journal entries(Coy)'!#REF!</definedName>
    <definedName name="Ret_earn_07d19" localSheetId="13">'[30]Journal entries(Coy)'!#REF!</definedName>
    <definedName name="Ret_earn_07d19" localSheetId="15">'[30]Journal entries(Coy)'!#REF!</definedName>
    <definedName name="Ret_earn_07d19" localSheetId="11">'[30]Journal entries(Coy)'!#REF!</definedName>
    <definedName name="Ret_earn_07d19">'[30]Journal entries(Coy)'!#REF!</definedName>
    <definedName name="Ret_earn_07d2" localSheetId="26">'[30]Journal entries(Coy)'!#REF!</definedName>
    <definedName name="Ret_earn_07d2" localSheetId="2">'[30]Journal entries(Coy)'!#REF!</definedName>
    <definedName name="Ret_earn_07d2" localSheetId="17">'[30]Journal entries(Coy)'!#REF!</definedName>
    <definedName name="Ret_earn_07d2" localSheetId="13">'[30]Journal entries(Coy)'!#REF!</definedName>
    <definedName name="Ret_earn_07d2" localSheetId="15">'[30]Journal entries(Coy)'!#REF!</definedName>
    <definedName name="Ret_earn_07d2" localSheetId="11">'[30]Journal entries(Coy)'!#REF!</definedName>
    <definedName name="Ret_earn_07d2">'[30]Journal entries(Coy)'!#REF!</definedName>
    <definedName name="Ret_earn_07d3" localSheetId="26">'[30]Journal entries(Coy)'!#REF!</definedName>
    <definedName name="Ret_earn_07d3" localSheetId="2">'[30]Journal entries(Coy)'!#REF!</definedName>
    <definedName name="Ret_earn_07d3" localSheetId="17">'[30]Journal entries(Coy)'!#REF!</definedName>
    <definedName name="Ret_earn_07d3" localSheetId="13">'[30]Journal entries(Coy)'!#REF!</definedName>
    <definedName name="Ret_earn_07d3" localSheetId="15">'[30]Journal entries(Coy)'!#REF!</definedName>
    <definedName name="Ret_earn_07d3" localSheetId="11">'[30]Journal entries(Coy)'!#REF!</definedName>
    <definedName name="Ret_earn_07d3">'[30]Journal entries(Coy)'!#REF!</definedName>
    <definedName name="Ret_earn_07d6" localSheetId="26">'[30]Journal entries(Coy)'!#REF!</definedName>
    <definedName name="Ret_earn_07d6" localSheetId="2">'[30]Journal entries(Coy)'!#REF!</definedName>
    <definedName name="Ret_earn_07d6" localSheetId="17">'[30]Journal entries(Coy)'!#REF!</definedName>
    <definedName name="Ret_earn_07d6" localSheetId="13">'[30]Journal entries(Coy)'!#REF!</definedName>
    <definedName name="Ret_earn_07d6" localSheetId="15">'[30]Journal entries(Coy)'!#REF!</definedName>
    <definedName name="Ret_earn_07d6" localSheetId="11">'[30]Journal entries(Coy)'!#REF!</definedName>
    <definedName name="Ret_earn_07d6">'[30]Journal entries(Coy)'!#REF!</definedName>
    <definedName name="Ret_earn_07d7" localSheetId="26">'[30]Journal entries(Coy)'!#REF!</definedName>
    <definedName name="Ret_earn_07d7" localSheetId="2">'[30]Journal entries(Coy)'!#REF!</definedName>
    <definedName name="Ret_earn_07d7" localSheetId="17">'[30]Journal entries(Coy)'!#REF!</definedName>
    <definedName name="Ret_earn_07d7" localSheetId="13">'[30]Journal entries(Coy)'!#REF!</definedName>
    <definedName name="Ret_earn_07d7" localSheetId="15">'[30]Journal entries(Coy)'!#REF!</definedName>
    <definedName name="Ret_earn_07d7" localSheetId="11">'[30]Journal entries(Coy)'!#REF!</definedName>
    <definedName name="Ret_earn_07d7">'[30]Journal entries(Coy)'!#REF!</definedName>
    <definedName name="Ret_earn_07e11" localSheetId="26">'[30]Journal entries(Coy)'!#REF!</definedName>
    <definedName name="Ret_earn_07e11" localSheetId="2">'[30]Journal entries(Coy)'!#REF!</definedName>
    <definedName name="Ret_earn_07e11" localSheetId="17">'[30]Journal entries(Coy)'!#REF!</definedName>
    <definedName name="Ret_earn_07e11" localSheetId="13">'[30]Journal entries(Coy)'!#REF!</definedName>
    <definedName name="Ret_earn_07e11" localSheetId="15">'[30]Journal entries(Coy)'!#REF!</definedName>
    <definedName name="Ret_earn_07e11" localSheetId="11">'[30]Journal entries(Coy)'!#REF!</definedName>
    <definedName name="Ret_earn_07e11">'[30]Journal entries(Coy)'!#REF!</definedName>
    <definedName name="Ret_earn_07e12" localSheetId="26">'[30]Journal entries(Coy)'!#REF!</definedName>
    <definedName name="Ret_earn_07e12" localSheetId="2">'[30]Journal entries(Coy)'!#REF!</definedName>
    <definedName name="Ret_earn_07e12" localSheetId="17">'[30]Journal entries(Coy)'!#REF!</definedName>
    <definedName name="Ret_earn_07e12" localSheetId="13">'[30]Journal entries(Coy)'!#REF!</definedName>
    <definedName name="Ret_earn_07e12" localSheetId="15">'[30]Journal entries(Coy)'!#REF!</definedName>
    <definedName name="Ret_earn_07e12" localSheetId="11">'[30]Journal entries(Coy)'!#REF!</definedName>
    <definedName name="Ret_earn_07e12">'[30]Journal entries(Coy)'!#REF!</definedName>
    <definedName name="Ret_earn_07e15" localSheetId="26">'[30]Journal entries(Coy)'!#REF!</definedName>
    <definedName name="Ret_earn_07e15" localSheetId="2">'[30]Journal entries(Coy)'!#REF!</definedName>
    <definedName name="Ret_earn_07e15" localSheetId="17">'[30]Journal entries(Coy)'!#REF!</definedName>
    <definedName name="Ret_earn_07e15" localSheetId="13">'[30]Journal entries(Coy)'!#REF!</definedName>
    <definedName name="Ret_earn_07e15" localSheetId="15">'[30]Journal entries(Coy)'!#REF!</definedName>
    <definedName name="Ret_earn_07e15" localSheetId="11">'[30]Journal entries(Coy)'!#REF!</definedName>
    <definedName name="Ret_earn_07e15">'[30]Journal entries(Coy)'!#REF!</definedName>
    <definedName name="Ret_earn_07e16" localSheetId="26">'[30]Journal entries(Coy)'!#REF!</definedName>
    <definedName name="Ret_earn_07e16" localSheetId="2">'[30]Journal entries(Coy)'!#REF!</definedName>
    <definedName name="Ret_earn_07e16" localSheetId="17">'[30]Journal entries(Coy)'!#REF!</definedName>
    <definedName name="Ret_earn_07e16" localSheetId="13">'[30]Journal entries(Coy)'!#REF!</definedName>
    <definedName name="Ret_earn_07e16" localSheetId="15">'[30]Journal entries(Coy)'!#REF!</definedName>
    <definedName name="Ret_earn_07e16" localSheetId="11">'[30]Journal entries(Coy)'!#REF!</definedName>
    <definedName name="Ret_earn_07e16">'[30]Journal entries(Coy)'!#REF!</definedName>
    <definedName name="Ret_earn_07e2" localSheetId="26">'[30]Journal entries(Coy)'!#REF!</definedName>
    <definedName name="Ret_earn_07e2" localSheetId="2">'[30]Journal entries(Coy)'!#REF!</definedName>
    <definedName name="Ret_earn_07e2" localSheetId="17">'[30]Journal entries(Coy)'!#REF!</definedName>
    <definedName name="Ret_earn_07e2" localSheetId="13">'[30]Journal entries(Coy)'!#REF!</definedName>
    <definedName name="Ret_earn_07e2" localSheetId="15">'[30]Journal entries(Coy)'!#REF!</definedName>
    <definedName name="Ret_earn_07e2" localSheetId="11">'[30]Journal entries(Coy)'!#REF!</definedName>
    <definedName name="Ret_earn_07e2">'[30]Journal entries(Coy)'!#REF!</definedName>
    <definedName name="Ret_earn_07e3" localSheetId="26">'[30]Journal entries(Coy)'!#REF!</definedName>
    <definedName name="Ret_earn_07e3" localSheetId="2">'[30]Journal entries(Coy)'!#REF!</definedName>
    <definedName name="Ret_earn_07e3" localSheetId="17">'[30]Journal entries(Coy)'!#REF!</definedName>
    <definedName name="Ret_earn_07e3" localSheetId="13">'[30]Journal entries(Coy)'!#REF!</definedName>
    <definedName name="Ret_earn_07e3" localSheetId="15">'[30]Journal entries(Coy)'!#REF!</definedName>
    <definedName name="Ret_earn_07e3" localSheetId="11">'[30]Journal entries(Coy)'!#REF!</definedName>
    <definedName name="Ret_earn_07e3">'[30]Journal entries(Coy)'!#REF!</definedName>
    <definedName name="Ret_earn_07e6" localSheetId="26">'[30]Journal entries(Coy)'!#REF!</definedName>
    <definedName name="Ret_earn_07e6" localSheetId="2">'[30]Journal entries(Coy)'!#REF!</definedName>
    <definedName name="Ret_earn_07e6" localSheetId="17">'[30]Journal entries(Coy)'!#REF!</definedName>
    <definedName name="Ret_earn_07e6" localSheetId="13">'[30]Journal entries(Coy)'!#REF!</definedName>
    <definedName name="Ret_earn_07e6" localSheetId="15">'[30]Journal entries(Coy)'!#REF!</definedName>
    <definedName name="Ret_earn_07e6" localSheetId="11">'[30]Journal entries(Coy)'!#REF!</definedName>
    <definedName name="Ret_earn_07e6">'[30]Journal entries(Coy)'!#REF!</definedName>
    <definedName name="Ret_earn_07e7" localSheetId="26">'[30]Journal entries(Coy)'!#REF!</definedName>
    <definedName name="Ret_earn_07e7" localSheetId="2">'[30]Journal entries(Coy)'!#REF!</definedName>
    <definedName name="Ret_earn_07e7" localSheetId="17">'[30]Journal entries(Coy)'!#REF!</definedName>
    <definedName name="Ret_earn_07e7" localSheetId="13">'[30]Journal entries(Coy)'!#REF!</definedName>
    <definedName name="Ret_earn_07e7" localSheetId="15">'[30]Journal entries(Coy)'!#REF!</definedName>
    <definedName name="Ret_earn_07e7" localSheetId="11">'[30]Journal entries(Coy)'!#REF!</definedName>
    <definedName name="Ret_earn_07e7">'[30]Journal entries(Coy)'!#REF!</definedName>
    <definedName name="Ret_earn_07f2" localSheetId="26">'[30]Journal entries(Coy)'!#REF!</definedName>
    <definedName name="Ret_earn_07f2" localSheetId="2">'[30]Journal entries(Coy)'!#REF!</definedName>
    <definedName name="Ret_earn_07f2" localSheetId="17">'[30]Journal entries(Coy)'!#REF!</definedName>
    <definedName name="Ret_earn_07f2" localSheetId="13">'[30]Journal entries(Coy)'!#REF!</definedName>
    <definedName name="Ret_earn_07f2" localSheetId="15">'[30]Journal entries(Coy)'!#REF!</definedName>
    <definedName name="Ret_earn_07f2" localSheetId="11">'[30]Journal entries(Coy)'!#REF!</definedName>
    <definedName name="Ret_earn_07f2">'[30]Journal entries(Coy)'!#REF!</definedName>
    <definedName name="Ret_earn_07f3" localSheetId="26">'[30]Journal entries(Coy)'!#REF!</definedName>
    <definedName name="Ret_earn_07f3" localSheetId="2">'[30]Journal entries(Coy)'!#REF!</definedName>
    <definedName name="Ret_earn_07f3" localSheetId="17">'[30]Journal entries(Coy)'!#REF!</definedName>
    <definedName name="Ret_earn_07f3" localSheetId="13">'[30]Journal entries(Coy)'!#REF!</definedName>
    <definedName name="Ret_earn_07f3" localSheetId="15">'[30]Journal entries(Coy)'!#REF!</definedName>
    <definedName name="Ret_earn_07f3" localSheetId="11">'[30]Journal entries(Coy)'!#REF!</definedName>
    <definedName name="Ret_earn_07f3">'[30]Journal entries(Coy)'!#REF!</definedName>
    <definedName name="Ret_earn_07f6" localSheetId="26">'[30]Journal entries(Coy)'!#REF!</definedName>
    <definedName name="Ret_earn_07f6" localSheetId="2">'[30]Journal entries(Coy)'!#REF!</definedName>
    <definedName name="Ret_earn_07f6" localSheetId="17">'[30]Journal entries(Coy)'!#REF!</definedName>
    <definedName name="Ret_earn_07f6" localSheetId="13">'[30]Journal entries(Coy)'!#REF!</definedName>
    <definedName name="Ret_earn_07f6" localSheetId="15">'[30]Journal entries(Coy)'!#REF!</definedName>
    <definedName name="Ret_earn_07f6" localSheetId="11">'[30]Journal entries(Coy)'!#REF!</definedName>
    <definedName name="Ret_earn_07f6">'[30]Journal entries(Coy)'!#REF!</definedName>
    <definedName name="Ret_earn_07f7" localSheetId="26">'[30]Journal entries(Coy)'!#REF!</definedName>
    <definedName name="Ret_earn_07f7" localSheetId="2">'[30]Journal entries(Coy)'!#REF!</definedName>
    <definedName name="Ret_earn_07f7" localSheetId="17">'[30]Journal entries(Coy)'!#REF!</definedName>
    <definedName name="Ret_earn_07f7" localSheetId="13">'[30]Journal entries(Coy)'!#REF!</definedName>
    <definedName name="Ret_earn_07f7" localSheetId="15">'[30]Journal entries(Coy)'!#REF!</definedName>
    <definedName name="Ret_earn_07f7" localSheetId="11">'[30]Journal entries(Coy)'!#REF!</definedName>
    <definedName name="Ret_earn_07f7">'[30]Journal entries(Coy)'!#REF!</definedName>
    <definedName name="Ret_earn_08_c1" localSheetId="26">'[30]Journal entries(Coy)'!#REF!</definedName>
    <definedName name="Ret_earn_08_c1" localSheetId="2">'[30]Journal entries(Coy)'!#REF!</definedName>
    <definedName name="Ret_earn_08_c1" localSheetId="17">'[30]Journal entries(Coy)'!#REF!</definedName>
    <definedName name="Ret_earn_08_c1" localSheetId="13">'[30]Journal entries(Coy)'!#REF!</definedName>
    <definedName name="Ret_earn_08_c1" localSheetId="15">'[30]Journal entries(Coy)'!#REF!</definedName>
    <definedName name="Ret_earn_08_c1" localSheetId="11">'[30]Journal entries(Coy)'!#REF!</definedName>
    <definedName name="Ret_earn_08_c1">'[30]Journal entries(Coy)'!#REF!</definedName>
    <definedName name="Ret_earn_08_c2" localSheetId="26">'[30]Journal entries(Coy)'!#REF!</definedName>
    <definedName name="Ret_earn_08_c2" localSheetId="2">'[30]Journal entries(Coy)'!#REF!</definedName>
    <definedName name="Ret_earn_08_c2" localSheetId="17">'[30]Journal entries(Coy)'!#REF!</definedName>
    <definedName name="Ret_earn_08_c2" localSheetId="13">'[30]Journal entries(Coy)'!#REF!</definedName>
    <definedName name="Ret_earn_08_c2" localSheetId="15">'[30]Journal entries(Coy)'!#REF!</definedName>
    <definedName name="Ret_earn_08_c2" localSheetId="11">'[30]Journal entries(Coy)'!#REF!</definedName>
    <definedName name="Ret_earn_08_c2">'[30]Journal entries(Coy)'!#REF!</definedName>
    <definedName name="Ret_earn_08c10" localSheetId="26">'[30]Journal entries(Coy)'!#REF!</definedName>
    <definedName name="Ret_earn_08c10" localSheetId="2">'[30]Journal entries(Coy)'!#REF!</definedName>
    <definedName name="Ret_earn_08c10" localSheetId="17">'[30]Journal entries(Coy)'!#REF!</definedName>
    <definedName name="Ret_earn_08c10" localSheetId="13">'[30]Journal entries(Coy)'!#REF!</definedName>
    <definedName name="Ret_earn_08c10" localSheetId="15">'[30]Journal entries(Coy)'!#REF!</definedName>
    <definedName name="Ret_earn_08c10" localSheetId="11">'[30]Journal entries(Coy)'!#REF!</definedName>
    <definedName name="Ret_earn_08c10">'[30]Journal entries(Coy)'!#REF!</definedName>
    <definedName name="Ret_earn_08c5" localSheetId="26">'[30]Journal entries(Coy)'!#REF!</definedName>
    <definedName name="Ret_earn_08c5" localSheetId="2">'[30]Journal entries(Coy)'!#REF!</definedName>
    <definedName name="Ret_earn_08c5" localSheetId="17">'[30]Journal entries(Coy)'!#REF!</definedName>
    <definedName name="Ret_earn_08c5" localSheetId="13">'[30]Journal entries(Coy)'!#REF!</definedName>
    <definedName name="Ret_earn_08c5" localSheetId="15">'[30]Journal entries(Coy)'!#REF!</definedName>
    <definedName name="Ret_earn_08c5" localSheetId="11">'[30]Journal entries(Coy)'!#REF!</definedName>
    <definedName name="Ret_earn_08c5">'[30]Journal entries(Coy)'!#REF!</definedName>
    <definedName name="Ret_earn_08c6" localSheetId="26">'[30]Journal entries(Coy)'!#REF!</definedName>
    <definedName name="Ret_earn_08c6" localSheetId="2">'[30]Journal entries(Coy)'!#REF!</definedName>
    <definedName name="Ret_earn_08c6" localSheetId="17">'[30]Journal entries(Coy)'!#REF!</definedName>
    <definedName name="Ret_earn_08c6" localSheetId="13">'[30]Journal entries(Coy)'!#REF!</definedName>
    <definedName name="Ret_earn_08c6" localSheetId="15">'[30]Journal entries(Coy)'!#REF!</definedName>
    <definedName name="Ret_earn_08c6" localSheetId="11">'[30]Journal entries(Coy)'!#REF!</definedName>
    <definedName name="Ret_earn_08c6">'[30]Journal entries(Coy)'!#REF!</definedName>
    <definedName name="Ret_earn_08c9" localSheetId="26">'[30]Journal entries(Coy)'!#REF!</definedName>
    <definedName name="Ret_earn_08c9" localSheetId="2">'[30]Journal entries(Coy)'!#REF!</definedName>
    <definedName name="Ret_earn_08c9" localSheetId="17">'[30]Journal entries(Coy)'!#REF!</definedName>
    <definedName name="Ret_earn_08c9" localSheetId="13">'[30]Journal entries(Coy)'!#REF!</definedName>
    <definedName name="Ret_earn_08c9" localSheetId="15">'[30]Journal entries(Coy)'!#REF!</definedName>
    <definedName name="Ret_earn_08c9" localSheetId="11">'[30]Journal entries(Coy)'!#REF!</definedName>
    <definedName name="Ret_earn_08c9">'[30]Journal entries(Coy)'!#REF!</definedName>
    <definedName name="Ret_earn_08d10" localSheetId="26">'[30]Journal entries(Coy)'!#REF!</definedName>
    <definedName name="Ret_earn_08d10" localSheetId="2">'[30]Journal entries(Coy)'!#REF!</definedName>
    <definedName name="Ret_earn_08d10" localSheetId="17">'[30]Journal entries(Coy)'!#REF!</definedName>
    <definedName name="Ret_earn_08d10" localSheetId="13">'[30]Journal entries(Coy)'!#REF!</definedName>
    <definedName name="Ret_earn_08d10" localSheetId="15">'[30]Journal entries(Coy)'!#REF!</definedName>
    <definedName name="Ret_earn_08d10" localSheetId="11">'[30]Journal entries(Coy)'!#REF!</definedName>
    <definedName name="Ret_earn_08d10">'[30]Journal entries(Coy)'!#REF!</definedName>
    <definedName name="Ret_earn_08d11" localSheetId="26">'[30]Journal entries(Coy)'!#REF!</definedName>
    <definedName name="Ret_earn_08d11" localSheetId="2">'[30]Journal entries(Coy)'!#REF!</definedName>
    <definedName name="Ret_earn_08d11" localSheetId="17">'[30]Journal entries(Coy)'!#REF!</definedName>
    <definedName name="Ret_earn_08d11" localSheetId="13">'[30]Journal entries(Coy)'!#REF!</definedName>
    <definedName name="Ret_earn_08d11" localSheetId="15">'[30]Journal entries(Coy)'!#REF!</definedName>
    <definedName name="Ret_earn_08d11" localSheetId="11">'[30]Journal entries(Coy)'!#REF!</definedName>
    <definedName name="Ret_earn_08d11">'[30]Journal entries(Coy)'!#REF!</definedName>
    <definedName name="Ret_earn_08d14" localSheetId="26">'[30]Journal entries(Coy)'!#REF!</definedName>
    <definedName name="Ret_earn_08d14" localSheetId="2">'[30]Journal entries(Coy)'!#REF!</definedName>
    <definedName name="Ret_earn_08d14" localSheetId="17">'[30]Journal entries(Coy)'!#REF!</definedName>
    <definedName name="Ret_earn_08d14" localSheetId="13">'[30]Journal entries(Coy)'!#REF!</definedName>
    <definedName name="Ret_earn_08d14" localSheetId="15">'[30]Journal entries(Coy)'!#REF!</definedName>
    <definedName name="Ret_earn_08d14" localSheetId="11">'[30]Journal entries(Coy)'!#REF!</definedName>
    <definedName name="Ret_earn_08d14">'[30]Journal entries(Coy)'!#REF!</definedName>
    <definedName name="Ret_earn_08d15" localSheetId="26">'[30]Journal entries(Coy)'!#REF!</definedName>
    <definedName name="Ret_earn_08d15" localSheetId="2">'[30]Journal entries(Coy)'!#REF!</definedName>
    <definedName name="Ret_earn_08d15" localSheetId="17">'[30]Journal entries(Coy)'!#REF!</definedName>
    <definedName name="Ret_earn_08d15" localSheetId="13">'[30]Journal entries(Coy)'!#REF!</definedName>
    <definedName name="Ret_earn_08d15" localSheetId="15">'[30]Journal entries(Coy)'!#REF!</definedName>
    <definedName name="Ret_earn_08d15" localSheetId="11">'[30]Journal entries(Coy)'!#REF!</definedName>
    <definedName name="Ret_earn_08d15">'[30]Journal entries(Coy)'!#REF!</definedName>
    <definedName name="Ret_earn_08d18" localSheetId="26">'[30]Journal entries(Coy)'!#REF!</definedName>
    <definedName name="Ret_earn_08d18" localSheetId="2">'[30]Journal entries(Coy)'!#REF!</definedName>
    <definedName name="Ret_earn_08d18" localSheetId="17">'[30]Journal entries(Coy)'!#REF!</definedName>
    <definedName name="Ret_earn_08d18" localSheetId="13">'[30]Journal entries(Coy)'!#REF!</definedName>
    <definedName name="Ret_earn_08d18" localSheetId="15">'[30]Journal entries(Coy)'!#REF!</definedName>
    <definedName name="Ret_earn_08d18" localSheetId="11">'[30]Journal entries(Coy)'!#REF!</definedName>
    <definedName name="Ret_earn_08d18">'[30]Journal entries(Coy)'!#REF!</definedName>
    <definedName name="Ret_earn_08d19" localSheetId="26">'[30]Journal entries(Coy)'!#REF!</definedName>
    <definedName name="Ret_earn_08d19" localSheetId="2">'[30]Journal entries(Coy)'!#REF!</definedName>
    <definedName name="Ret_earn_08d19" localSheetId="17">'[30]Journal entries(Coy)'!#REF!</definedName>
    <definedName name="Ret_earn_08d19" localSheetId="13">'[30]Journal entries(Coy)'!#REF!</definedName>
    <definedName name="Ret_earn_08d19" localSheetId="15">'[30]Journal entries(Coy)'!#REF!</definedName>
    <definedName name="Ret_earn_08d19" localSheetId="11">'[30]Journal entries(Coy)'!#REF!</definedName>
    <definedName name="Ret_earn_08d19">'[30]Journal entries(Coy)'!#REF!</definedName>
    <definedName name="Ret_earn_08d2" localSheetId="26">'[30]Journal entries(Coy)'!#REF!</definedName>
    <definedName name="Ret_earn_08d2" localSheetId="2">'[30]Journal entries(Coy)'!#REF!</definedName>
    <definedName name="Ret_earn_08d2" localSheetId="17">'[30]Journal entries(Coy)'!#REF!</definedName>
    <definedName name="Ret_earn_08d2" localSheetId="13">'[30]Journal entries(Coy)'!#REF!</definedName>
    <definedName name="Ret_earn_08d2" localSheetId="15">'[30]Journal entries(Coy)'!#REF!</definedName>
    <definedName name="Ret_earn_08d2" localSheetId="11">'[30]Journal entries(Coy)'!#REF!</definedName>
    <definedName name="Ret_earn_08d2">'[30]Journal entries(Coy)'!#REF!</definedName>
    <definedName name="Ret_earn_08d3" localSheetId="26">'[30]Journal entries(Coy)'!#REF!</definedName>
    <definedName name="Ret_earn_08d3" localSheetId="2">'[30]Journal entries(Coy)'!#REF!</definedName>
    <definedName name="Ret_earn_08d3" localSheetId="17">'[30]Journal entries(Coy)'!#REF!</definedName>
    <definedName name="Ret_earn_08d3" localSheetId="13">'[30]Journal entries(Coy)'!#REF!</definedName>
    <definedName name="Ret_earn_08d3" localSheetId="15">'[30]Journal entries(Coy)'!#REF!</definedName>
    <definedName name="Ret_earn_08d3" localSheetId="11">'[30]Journal entries(Coy)'!#REF!</definedName>
    <definedName name="Ret_earn_08d3">'[30]Journal entries(Coy)'!#REF!</definedName>
    <definedName name="Ret_earn_08d6" localSheetId="26">'[30]Journal entries(Coy)'!#REF!</definedName>
    <definedName name="Ret_earn_08d6" localSheetId="2">'[30]Journal entries(Coy)'!#REF!</definedName>
    <definedName name="Ret_earn_08d6" localSheetId="17">'[30]Journal entries(Coy)'!#REF!</definedName>
    <definedName name="Ret_earn_08d6" localSheetId="13">'[30]Journal entries(Coy)'!#REF!</definedName>
    <definedName name="Ret_earn_08d6" localSheetId="15">'[30]Journal entries(Coy)'!#REF!</definedName>
    <definedName name="Ret_earn_08d6" localSheetId="11">'[30]Journal entries(Coy)'!#REF!</definedName>
    <definedName name="Ret_earn_08d6">'[30]Journal entries(Coy)'!#REF!</definedName>
    <definedName name="Ret_earn_08d7" localSheetId="26">'[30]Journal entries(Coy)'!#REF!</definedName>
    <definedName name="Ret_earn_08d7" localSheetId="2">'[30]Journal entries(Coy)'!#REF!</definedName>
    <definedName name="Ret_earn_08d7" localSheetId="17">'[30]Journal entries(Coy)'!#REF!</definedName>
    <definedName name="Ret_earn_08d7" localSheetId="13">'[30]Journal entries(Coy)'!#REF!</definedName>
    <definedName name="Ret_earn_08d7" localSheetId="15">'[30]Journal entries(Coy)'!#REF!</definedName>
    <definedName name="Ret_earn_08d7" localSheetId="11">'[30]Journal entries(Coy)'!#REF!</definedName>
    <definedName name="Ret_earn_08d7">'[30]Journal entries(Coy)'!#REF!</definedName>
    <definedName name="Ret_earn_08e11" localSheetId="26">'[30]Journal entries(Coy)'!#REF!</definedName>
    <definedName name="Ret_earn_08e11" localSheetId="2">'[30]Journal entries(Coy)'!#REF!</definedName>
    <definedName name="Ret_earn_08e11" localSheetId="17">'[30]Journal entries(Coy)'!#REF!</definedName>
    <definedName name="Ret_earn_08e11" localSheetId="13">'[30]Journal entries(Coy)'!#REF!</definedName>
    <definedName name="Ret_earn_08e11" localSheetId="15">'[30]Journal entries(Coy)'!#REF!</definedName>
    <definedName name="Ret_earn_08e11" localSheetId="11">'[30]Journal entries(Coy)'!#REF!</definedName>
    <definedName name="Ret_earn_08e11">'[30]Journal entries(Coy)'!#REF!</definedName>
    <definedName name="Ret_earn_08e12" localSheetId="26">'[30]Journal entries(Coy)'!#REF!</definedName>
    <definedName name="Ret_earn_08e12" localSheetId="2">'[30]Journal entries(Coy)'!#REF!</definedName>
    <definedName name="Ret_earn_08e12" localSheetId="17">'[30]Journal entries(Coy)'!#REF!</definedName>
    <definedName name="Ret_earn_08e12" localSheetId="13">'[30]Journal entries(Coy)'!#REF!</definedName>
    <definedName name="Ret_earn_08e12" localSheetId="15">'[30]Journal entries(Coy)'!#REF!</definedName>
    <definedName name="Ret_earn_08e12" localSheetId="11">'[30]Journal entries(Coy)'!#REF!</definedName>
    <definedName name="Ret_earn_08e12">'[30]Journal entries(Coy)'!#REF!</definedName>
    <definedName name="Ret_earn_08e15" localSheetId="26">'[30]Journal entries(Coy)'!#REF!</definedName>
    <definedName name="Ret_earn_08e15" localSheetId="2">'[30]Journal entries(Coy)'!#REF!</definedName>
    <definedName name="Ret_earn_08e15" localSheetId="17">'[30]Journal entries(Coy)'!#REF!</definedName>
    <definedName name="Ret_earn_08e15" localSheetId="13">'[30]Journal entries(Coy)'!#REF!</definedName>
    <definedName name="Ret_earn_08e15" localSheetId="15">'[30]Journal entries(Coy)'!#REF!</definedName>
    <definedName name="Ret_earn_08e15" localSheetId="11">'[30]Journal entries(Coy)'!#REF!</definedName>
    <definedName name="Ret_earn_08e15">'[30]Journal entries(Coy)'!#REF!</definedName>
    <definedName name="Ret_earn_08e16" localSheetId="26">'[30]Journal entries(Coy)'!#REF!</definedName>
    <definedName name="Ret_earn_08e16" localSheetId="2">'[30]Journal entries(Coy)'!#REF!</definedName>
    <definedName name="Ret_earn_08e16" localSheetId="17">'[30]Journal entries(Coy)'!#REF!</definedName>
    <definedName name="Ret_earn_08e16" localSheetId="13">'[30]Journal entries(Coy)'!#REF!</definedName>
    <definedName name="Ret_earn_08e16" localSheetId="15">'[30]Journal entries(Coy)'!#REF!</definedName>
    <definedName name="Ret_earn_08e16" localSheetId="11">'[30]Journal entries(Coy)'!#REF!</definedName>
    <definedName name="Ret_earn_08e16">'[30]Journal entries(Coy)'!#REF!</definedName>
    <definedName name="Ret_earn_08e2" localSheetId="26">'[30]Journal entries(Coy)'!#REF!</definedName>
    <definedName name="Ret_earn_08e2" localSheetId="2">'[30]Journal entries(Coy)'!#REF!</definedName>
    <definedName name="Ret_earn_08e2" localSheetId="17">'[30]Journal entries(Coy)'!#REF!</definedName>
    <definedName name="Ret_earn_08e2" localSheetId="13">'[30]Journal entries(Coy)'!#REF!</definedName>
    <definedName name="Ret_earn_08e2" localSheetId="15">'[30]Journal entries(Coy)'!#REF!</definedName>
    <definedName name="Ret_earn_08e2" localSheetId="11">'[30]Journal entries(Coy)'!#REF!</definedName>
    <definedName name="Ret_earn_08e2">'[30]Journal entries(Coy)'!#REF!</definedName>
    <definedName name="Ret_earn_08e3" localSheetId="26">'[30]Journal entries(Coy)'!#REF!</definedName>
    <definedName name="Ret_earn_08e3" localSheetId="2">'[30]Journal entries(Coy)'!#REF!</definedName>
    <definedName name="Ret_earn_08e3" localSheetId="17">'[30]Journal entries(Coy)'!#REF!</definedName>
    <definedName name="Ret_earn_08e3" localSheetId="13">'[30]Journal entries(Coy)'!#REF!</definedName>
    <definedName name="Ret_earn_08e3" localSheetId="15">'[30]Journal entries(Coy)'!#REF!</definedName>
    <definedName name="Ret_earn_08e3" localSheetId="11">'[30]Journal entries(Coy)'!#REF!</definedName>
    <definedName name="Ret_earn_08e3">'[30]Journal entries(Coy)'!#REF!</definedName>
    <definedName name="Ret_earn_08e6" localSheetId="26">'[30]Journal entries(Coy)'!#REF!</definedName>
    <definedName name="Ret_earn_08e6" localSheetId="2">'[30]Journal entries(Coy)'!#REF!</definedName>
    <definedName name="Ret_earn_08e6" localSheetId="17">'[30]Journal entries(Coy)'!#REF!</definedName>
    <definedName name="Ret_earn_08e6" localSheetId="13">'[30]Journal entries(Coy)'!#REF!</definedName>
    <definedName name="Ret_earn_08e6" localSheetId="15">'[30]Journal entries(Coy)'!#REF!</definedName>
    <definedName name="Ret_earn_08e6" localSheetId="11">'[30]Journal entries(Coy)'!#REF!</definedName>
    <definedName name="Ret_earn_08e6">'[30]Journal entries(Coy)'!#REF!</definedName>
    <definedName name="Ret_earn_08e7" localSheetId="26">'[30]Journal entries(Coy)'!#REF!</definedName>
    <definedName name="Ret_earn_08e7" localSheetId="2">'[30]Journal entries(Coy)'!#REF!</definedName>
    <definedName name="Ret_earn_08e7" localSheetId="17">'[30]Journal entries(Coy)'!#REF!</definedName>
    <definedName name="Ret_earn_08e7" localSheetId="13">'[30]Journal entries(Coy)'!#REF!</definedName>
    <definedName name="Ret_earn_08e7" localSheetId="15">'[30]Journal entries(Coy)'!#REF!</definedName>
    <definedName name="Ret_earn_08e7" localSheetId="11">'[30]Journal entries(Coy)'!#REF!</definedName>
    <definedName name="Ret_earn_08e7">'[30]Journal entries(Coy)'!#REF!</definedName>
    <definedName name="Ret_earn_08f2" localSheetId="26">'[30]Journal entries(Coy)'!#REF!</definedName>
    <definedName name="Ret_earn_08f2" localSheetId="2">'[30]Journal entries(Coy)'!#REF!</definedName>
    <definedName name="Ret_earn_08f2" localSheetId="17">'[30]Journal entries(Coy)'!#REF!</definedName>
    <definedName name="Ret_earn_08f2" localSheetId="13">'[30]Journal entries(Coy)'!#REF!</definedName>
    <definedName name="Ret_earn_08f2" localSheetId="15">'[30]Journal entries(Coy)'!#REF!</definedName>
    <definedName name="Ret_earn_08f2" localSheetId="11">'[30]Journal entries(Coy)'!#REF!</definedName>
    <definedName name="Ret_earn_08f2">'[30]Journal entries(Coy)'!#REF!</definedName>
    <definedName name="Ret_earn_08f3" localSheetId="26">'[30]Journal entries(Coy)'!#REF!</definedName>
    <definedName name="Ret_earn_08f3" localSheetId="2">'[30]Journal entries(Coy)'!#REF!</definedName>
    <definedName name="Ret_earn_08f3" localSheetId="17">'[30]Journal entries(Coy)'!#REF!</definedName>
    <definedName name="Ret_earn_08f3" localSheetId="13">'[30]Journal entries(Coy)'!#REF!</definedName>
    <definedName name="Ret_earn_08f3" localSheetId="15">'[30]Journal entries(Coy)'!#REF!</definedName>
    <definedName name="Ret_earn_08f3" localSheetId="11">'[30]Journal entries(Coy)'!#REF!</definedName>
    <definedName name="Ret_earn_08f3">'[30]Journal entries(Coy)'!#REF!</definedName>
    <definedName name="Ret_earn_08f6" localSheetId="26">'[30]Journal entries(Coy)'!#REF!</definedName>
    <definedName name="Ret_earn_08f6" localSheetId="2">'[30]Journal entries(Coy)'!#REF!</definedName>
    <definedName name="Ret_earn_08f6" localSheetId="17">'[30]Journal entries(Coy)'!#REF!</definedName>
    <definedName name="Ret_earn_08f6" localSheetId="13">'[30]Journal entries(Coy)'!#REF!</definedName>
    <definedName name="Ret_earn_08f6" localSheetId="15">'[30]Journal entries(Coy)'!#REF!</definedName>
    <definedName name="Ret_earn_08f6" localSheetId="11">'[30]Journal entries(Coy)'!#REF!</definedName>
    <definedName name="Ret_earn_08f6">'[30]Journal entries(Coy)'!#REF!</definedName>
    <definedName name="Ret_earn_08f7" localSheetId="26">'[30]Journal entries(Coy)'!#REF!</definedName>
    <definedName name="Ret_earn_08f7" localSheetId="2">'[30]Journal entries(Coy)'!#REF!</definedName>
    <definedName name="Ret_earn_08f7" localSheetId="17">'[30]Journal entries(Coy)'!#REF!</definedName>
    <definedName name="Ret_earn_08f7" localSheetId="13">'[30]Journal entries(Coy)'!#REF!</definedName>
    <definedName name="Ret_earn_08f7" localSheetId="15">'[30]Journal entries(Coy)'!#REF!</definedName>
    <definedName name="Ret_earn_08f7" localSheetId="11">'[30]Journal entries(Coy)'!#REF!</definedName>
    <definedName name="Ret_earn_08f7">'[30]Journal entries(Coy)'!#REF!</definedName>
    <definedName name="Ret_earn_09_c1" localSheetId="26">'[30]Journal entries(Coy)'!#REF!</definedName>
    <definedName name="Ret_earn_09_c1" localSheetId="2">'[30]Journal entries(Coy)'!#REF!</definedName>
    <definedName name="Ret_earn_09_c1" localSheetId="17">'[30]Journal entries(Coy)'!#REF!</definedName>
    <definedName name="Ret_earn_09_c1" localSheetId="13">'[30]Journal entries(Coy)'!#REF!</definedName>
    <definedName name="Ret_earn_09_c1" localSheetId="15">'[30]Journal entries(Coy)'!#REF!</definedName>
    <definedName name="Ret_earn_09_c1" localSheetId="11">'[30]Journal entries(Coy)'!#REF!</definedName>
    <definedName name="Ret_earn_09_c1">'[30]Journal entries(Coy)'!#REF!</definedName>
    <definedName name="Ret_earn_09_c2" localSheetId="26">'[30]Journal entries(Coy)'!#REF!</definedName>
    <definedName name="Ret_earn_09_c2" localSheetId="2">'[30]Journal entries(Coy)'!#REF!</definedName>
    <definedName name="Ret_earn_09_c2" localSheetId="17">'[30]Journal entries(Coy)'!#REF!</definedName>
    <definedName name="Ret_earn_09_c2" localSheetId="13">'[30]Journal entries(Coy)'!#REF!</definedName>
    <definedName name="Ret_earn_09_c2" localSheetId="15">'[30]Journal entries(Coy)'!#REF!</definedName>
    <definedName name="Ret_earn_09_c2" localSheetId="11">'[30]Journal entries(Coy)'!#REF!</definedName>
    <definedName name="Ret_earn_09_c2">'[30]Journal entries(Coy)'!#REF!</definedName>
    <definedName name="Ret_earn_09_d14" localSheetId="26">'[30]Journal entries(Coy)'!#REF!</definedName>
    <definedName name="Ret_earn_09_d14" localSheetId="2">'[30]Journal entries(Coy)'!#REF!</definedName>
    <definedName name="Ret_earn_09_d14" localSheetId="17">'[30]Journal entries(Coy)'!#REF!</definedName>
    <definedName name="Ret_earn_09_d14" localSheetId="13">'[30]Journal entries(Coy)'!#REF!</definedName>
    <definedName name="Ret_earn_09_d14" localSheetId="15">'[30]Journal entries(Coy)'!#REF!</definedName>
    <definedName name="Ret_earn_09_d14" localSheetId="11">'[30]Journal entries(Coy)'!#REF!</definedName>
    <definedName name="Ret_earn_09_d14">'[30]Journal entries(Coy)'!#REF!</definedName>
    <definedName name="Ret_earn_09c10" localSheetId="26">'[30]Journal entries(Coy)'!#REF!</definedName>
    <definedName name="Ret_earn_09c10" localSheetId="2">'[30]Journal entries(Coy)'!#REF!</definedName>
    <definedName name="Ret_earn_09c10" localSheetId="17">'[30]Journal entries(Coy)'!#REF!</definedName>
    <definedName name="Ret_earn_09c10" localSheetId="13">'[30]Journal entries(Coy)'!#REF!</definedName>
    <definedName name="Ret_earn_09c10" localSheetId="15">'[30]Journal entries(Coy)'!#REF!</definedName>
    <definedName name="Ret_earn_09c10" localSheetId="11">'[30]Journal entries(Coy)'!#REF!</definedName>
    <definedName name="Ret_earn_09c10">'[30]Journal entries(Coy)'!#REF!</definedName>
    <definedName name="Ret_earn_09c5" localSheetId="26">'[30]Journal entries(Coy)'!#REF!</definedName>
    <definedName name="Ret_earn_09c5" localSheetId="2">'[30]Journal entries(Coy)'!#REF!</definedName>
    <definedName name="Ret_earn_09c5" localSheetId="17">'[30]Journal entries(Coy)'!#REF!</definedName>
    <definedName name="Ret_earn_09c5" localSheetId="13">'[30]Journal entries(Coy)'!#REF!</definedName>
    <definedName name="Ret_earn_09c5" localSheetId="15">'[30]Journal entries(Coy)'!#REF!</definedName>
    <definedName name="Ret_earn_09c5" localSheetId="11">'[30]Journal entries(Coy)'!#REF!</definedName>
    <definedName name="Ret_earn_09c5">'[30]Journal entries(Coy)'!#REF!</definedName>
    <definedName name="Ret_earn_09c6" localSheetId="26">'[30]Journal entries(Coy)'!#REF!</definedName>
    <definedName name="Ret_earn_09c6" localSheetId="2">'[30]Journal entries(Coy)'!#REF!</definedName>
    <definedName name="Ret_earn_09c6" localSheetId="17">'[30]Journal entries(Coy)'!#REF!</definedName>
    <definedName name="Ret_earn_09c6" localSheetId="13">'[30]Journal entries(Coy)'!#REF!</definedName>
    <definedName name="Ret_earn_09c6" localSheetId="15">'[30]Journal entries(Coy)'!#REF!</definedName>
    <definedName name="Ret_earn_09c6" localSheetId="11">'[30]Journal entries(Coy)'!#REF!</definedName>
    <definedName name="Ret_earn_09c6">'[30]Journal entries(Coy)'!#REF!</definedName>
    <definedName name="Ret_earn_09c9" localSheetId="26">'[30]Journal entries(Coy)'!#REF!</definedName>
    <definedName name="Ret_earn_09c9" localSheetId="2">'[30]Journal entries(Coy)'!#REF!</definedName>
    <definedName name="Ret_earn_09c9" localSheetId="17">'[30]Journal entries(Coy)'!#REF!</definedName>
    <definedName name="Ret_earn_09c9" localSheetId="13">'[30]Journal entries(Coy)'!#REF!</definedName>
    <definedName name="Ret_earn_09c9" localSheetId="15">'[30]Journal entries(Coy)'!#REF!</definedName>
    <definedName name="Ret_earn_09c9" localSheetId="11">'[30]Journal entries(Coy)'!#REF!</definedName>
    <definedName name="Ret_earn_09c9">'[30]Journal entries(Coy)'!#REF!</definedName>
    <definedName name="Ret_earn_09d10" localSheetId="26">'[30]Journal entries(Coy)'!#REF!</definedName>
    <definedName name="Ret_earn_09d10" localSheetId="2">'[30]Journal entries(Coy)'!#REF!</definedName>
    <definedName name="Ret_earn_09d10" localSheetId="17">'[30]Journal entries(Coy)'!#REF!</definedName>
    <definedName name="Ret_earn_09d10" localSheetId="13">'[30]Journal entries(Coy)'!#REF!</definedName>
    <definedName name="Ret_earn_09d10" localSheetId="15">'[30]Journal entries(Coy)'!#REF!</definedName>
    <definedName name="Ret_earn_09d10" localSheetId="11">'[30]Journal entries(Coy)'!#REF!</definedName>
    <definedName name="Ret_earn_09d10">'[30]Journal entries(Coy)'!#REF!</definedName>
    <definedName name="Ret_earn_09d11" localSheetId="26">'[30]Journal entries(Coy)'!#REF!</definedName>
    <definedName name="Ret_earn_09d11" localSheetId="2">'[30]Journal entries(Coy)'!#REF!</definedName>
    <definedName name="Ret_earn_09d11" localSheetId="17">'[30]Journal entries(Coy)'!#REF!</definedName>
    <definedName name="Ret_earn_09d11" localSheetId="13">'[30]Journal entries(Coy)'!#REF!</definedName>
    <definedName name="Ret_earn_09d11" localSheetId="15">'[30]Journal entries(Coy)'!#REF!</definedName>
    <definedName name="Ret_earn_09d11" localSheetId="11">'[30]Journal entries(Coy)'!#REF!</definedName>
    <definedName name="Ret_earn_09d11">'[30]Journal entries(Coy)'!#REF!</definedName>
    <definedName name="Ret_earn_09d15" localSheetId="26">'[30]Journal entries(Coy)'!#REF!</definedName>
    <definedName name="Ret_earn_09d15" localSheetId="2">'[30]Journal entries(Coy)'!#REF!</definedName>
    <definedName name="Ret_earn_09d15" localSheetId="17">'[30]Journal entries(Coy)'!#REF!</definedName>
    <definedName name="Ret_earn_09d15" localSheetId="13">'[30]Journal entries(Coy)'!#REF!</definedName>
    <definedName name="Ret_earn_09d15" localSheetId="15">'[30]Journal entries(Coy)'!#REF!</definedName>
    <definedName name="Ret_earn_09d15" localSheetId="11">'[30]Journal entries(Coy)'!#REF!</definedName>
    <definedName name="Ret_earn_09d15">'[30]Journal entries(Coy)'!#REF!</definedName>
    <definedName name="Ret_earn_09d18" localSheetId="26">'[30]Journal entries(Coy)'!#REF!</definedName>
    <definedName name="Ret_earn_09d18" localSheetId="2">'[30]Journal entries(Coy)'!#REF!</definedName>
    <definedName name="Ret_earn_09d18" localSheetId="17">'[30]Journal entries(Coy)'!#REF!</definedName>
    <definedName name="Ret_earn_09d18" localSheetId="13">'[30]Journal entries(Coy)'!#REF!</definedName>
    <definedName name="Ret_earn_09d18" localSheetId="15">'[30]Journal entries(Coy)'!#REF!</definedName>
    <definedName name="Ret_earn_09d18" localSheetId="11">'[30]Journal entries(Coy)'!#REF!</definedName>
    <definedName name="Ret_earn_09d18">'[30]Journal entries(Coy)'!#REF!</definedName>
    <definedName name="Ret_earn_09d19" localSheetId="26">'[30]Journal entries(Coy)'!#REF!</definedName>
    <definedName name="Ret_earn_09d19" localSheetId="2">'[30]Journal entries(Coy)'!#REF!</definedName>
    <definedName name="Ret_earn_09d19" localSheetId="17">'[30]Journal entries(Coy)'!#REF!</definedName>
    <definedName name="Ret_earn_09d19" localSheetId="13">'[30]Journal entries(Coy)'!#REF!</definedName>
    <definedName name="Ret_earn_09d19" localSheetId="15">'[30]Journal entries(Coy)'!#REF!</definedName>
    <definedName name="Ret_earn_09d19" localSheetId="11">'[30]Journal entries(Coy)'!#REF!</definedName>
    <definedName name="Ret_earn_09d19">'[30]Journal entries(Coy)'!#REF!</definedName>
    <definedName name="Ret_earn_09d2" localSheetId="26">'[30]Journal entries(Coy)'!#REF!</definedName>
    <definedName name="Ret_earn_09d2" localSheetId="2">'[30]Journal entries(Coy)'!#REF!</definedName>
    <definedName name="Ret_earn_09d2" localSheetId="17">'[30]Journal entries(Coy)'!#REF!</definedName>
    <definedName name="Ret_earn_09d2" localSheetId="13">'[30]Journal entries(Coy)'!#REF!</definedName>
    <definedName name="Ret_earn_09d2" localSheetId="15">'[30]Journal entries(Coy)'!#REF!</definedName>
    <definedName name="Ret_earn_09d2" localSheetId="11">'[30]Journal entries(Coy)'!#REF!</definedName>
    <definedName name="Ret_earn_09d2">'[30]Journal entries(Coy)'!#REF!</definedName>
    <definedName name="Ret_earn_09d3" localSheetId="26">'[30]Journal entries(Coy)'!#REF!</definedName>
    <definedName name="Ret_earn_09d3" localSheetId="2">'[30]Journal entries(Coy)'!#REF!</definedName>
    <definedName name="Ret_earn_09d3" localSheetId="17">'[30]Journal entries(Coy)'!#REF!</definedName>
    <definedName name="Ret_earn_09d3" localSheetId="13">'[30]Journal entries(Coy)'!#REF!</definedName>
    <definedName name="Ret_earn_09d3" localSheetId="15">'[30]Journal entries(Coy)'!#REF!</definedName>
    <definedName name="Ret_earn_09d3" localSheetId="11">'[30]Journal entries(Coy)'!#REF!</definedName>
    <definedName name="Ret_earn_09d3">'[30]Journal entries(Coy)'!#REF!</definedName>
    <definedName name="Ret_earn_09d6" localSheetId="26">'[30]Journal entries(Coy)'!#REF!</definedName>
    <definedName name="Ret_earn_09d6" localSheetId="2">'[30]Journal entries(Coy)'!#REF!</definedName>
    <definedName name="Ret_earn_09d6" localSheetId="17">'[30]Journal entries(Coy)'!#REF!</definedName>
    <definedName name="Ret_earn_09d6" localSheetId="13">'[30]Journal entries(Coy)'!#REF!</definedName>
    <definedName name="Ret_earn_09d6" localSheetId="15">'[30]Journal entries(Coy)'!#REF!</definedName>
    <definedName name="Ret_earn_09d6" localSheetId="11">'[30]Journal entries(Coy)'!#REF!</definedName>
    <definedName name="Ret_earn_09d6">'[30]Journal entries(Coy)'!#REF!</definedName>
    <definedName name="Ret_earn_09d7" localSheetId="26">'[30]Journal entries(Coy)'!#REF!</definedName>
    <definedName name="Ret_earn_09d7" localSheetId="2">'[30]Journal entries(Coy)'!#REF!</definedName>
    <definedName name="Ret_earn_09d7" localSheetId="17">'[30]Journal entries(Coy)'!#REF!</definedName>
    <definedName name="Ret_earn_09d7" localSheetId="13">'[30]Journal entries(Coy)'!#REF!</definedName>
    <definedName name="Ret_earn_09d7" localSheetId="15">'[30]Journal entries(Coy)'!#REF!</definedName>
    <definedName name="Ret_earn_09d7" localSheetId="11">'[30]Journal entries(Coy)'!#REF!</definedName>
    <definedName name="Ret_earn_09d7">'[30]Journal entries(Coy)'!#REF!</definedName>
    <definedName name="Ret_earn_09e11" localSheetId="26">'[30]Journal entries(Coy)'!#REF!</definedName>
    <definedName name="Ret_earn_09e11" localSheetId="2">'[30]Journal entries(Coy)'!#REF!</definedName>
    <definedName name="Ret_earn_09e11" localSheetId="17">'[30]Journal entries(Coy)'!#REF!</definedName>
    <definedName name="Ret_earn_09e11" localSheetId="13">'[30]Journal entries(Coy)'!#REF!</definedName>
    <definedName name="Ret_earn_09e11" localSheetId="15">'[30]Journal entries(Coy)'!#REF!</definedName>
    <definedName name="Ret_earn_09e11" localSheetId="11">'[30]Journal entries(Coy)'!#REF!</definedName>
    <definedName name="Ret_earn_09e11">'[30]Journal entries(Coy)'!#REF!</definedName>
    <definedName name="Ret_earn_09e12" localSheetId="26">'[30]Journal entries(Coy)'!#REF!</definedName>
    <definedName name="Ret_earn_09e12" localSheetId="2">'[30]Journal entries(Coy)'!#REF!</definedName>
    <definedName name="Ret_earn_09e12" localSheetId="17">'[30]Journal entries(Coy)'!#REF!</definedName>
    <definedName name="Ret_earn_09e12" localSheetId="13">'[30]Journal entries(Coy)'!#REF!</definedName>
    <definedName name="Ret_earn_09e12" localSheetId="15">'[30]Journal entries(Coy)'!#REF!</definedName>
    <definedName name="Ret_earn_09e12" localSheetId="11">'[30]Journal entries(Coy)'!#REF!</definedName>
    <definedName name="Ret_earn_09e12">'[30]Journal entries(Coy)'!#REF!</definedName>
    <definedName name="Ret_earn_09e15" localSheetId="26">'[30]Journal entries(Coy)'!#REF!</definedName>
    <definedName name="Ret_earn_09e15" localSheetId="2">'[30]Journal entries(Coy)'!#REF!</definedName>
    <definedName name="Ret_earn_09e15" localSheetId="17">'[30]Journal entries(Coy)'!#REF!</definedName>
    <definedName name="Ret_earn_09e15" localSheetId="13">'[30]Journal entries(Coy)'!#REF!</definedName>
    <definedName name="Ret_earn_09e15" localSheetId="15">'[30]Journal entries(Coy)'!#REF!</definedName>
    <definedName name="Ret_earn_09e15" localSheetId="11">'[30]Journal entries(Coy)'!#REF!</definedName>
    <definedName name="Ret_earn_09e15">'[30]Journal entries(Coy)'!#REF!</definedName>
    <definedName name="Ret_earn_09e16" localSheetId="26">'[30]Journal entries(Coy)'!#REF!</definedName>
    <definedName name="Ret_earn_09e16" localSheetId="2">'[30]Journal entries(Coy)'!#REF!</definedName>
    <definedName name="Ret_earn_09e16" localSheetId="17">'[30]Journal entries(Coy)'!#REF!</definedName>
    <definedName name="Ret_earn_09e16" localSheetId="13">'[30]Journal entries(Coy)'!#REF!</definedName>
    <definedName name="Ret_earn_09e16" localSheetId="15">'[30]Journal entries(Coy)'!#REF!</definedName>
    <definedName name="Ret_earn_09e16" localSheetId="11">'[30]Journal entries(Coy)'!#REF!</definedName>
    <definedName name="Ret_earn_09e16">'[30]Journal entries(Coy)'!#REF!</definedName>
    <definedName name="Ret_earn_09e2" localSheetId="26">'[30]Journal entries(Coy)'!#REF!</definedName>
    <definedName name="Ret_earn_09e2" localSheetId="2">'[30]Journal entries(Coy)'!#REF!</definedName>
    <definedName name="Ret_earn_09e2" localSheetId="17">'[30]Journal entries(Coy)'!#REF!</definedName>
    <definedName name="Ret_earn_09e2" localSheetId="13">'[30]Journal entries(Coy)'!#REF!</definedName>
    <definedName name="Ret_earn_09e2" localSheetId="15">'[30]Journal entries(Coy)'!#REF!</definedName>
    <definedName name="Ret_earn_09e2" localSheetId="11">'[30]Journal entries(Coy)'!#REF!</definedName>
    <definedName name="Ret_earn_09e2">'[30]Journal entries(Coy)'!#REF!</definedName>
    <definedName name="Ret_earn_09e3" localSheetId="26">'[30]Journal entries(Coy)'!#REF!</definedName>
    <definedName name="Ret_earn_09e3" localSheetId="2">'[30]Journal entries(Coy)'!#REF!</definedName>
    <definedName name="Ret_earn_09e3" localSheetId="17">'[30]Journal entries(Coy)'!#REF!</definedName>
    <definedName name="Ret_earn_09e3" localSheetId="13">'[30]Journal entries(Coy)'!#REF!</definedName>
    <definedName name="Ret_earn_09e3" localSheetId="15">'[30]Journal entries(Coy)'!#REF!</definedName>
    <definedName name="Ret_earn_09e3" localSheetId="11">'[30]Journal entries(Coy)'!#REF!</definedName>
    <definedName name="Ret_earn_09e3">'[30]Journal entries(Coy)'!#REF!</definedName>
    <definedName name="Ret_earn_09e6" localSheetId="26">'[30]Journal entries(Coy)'!#REF!</definedName>
    <definedName name="Ret_earn_09e6" localSheetId="2">'[30]Journal entries(Coy)'!#REF!</definedName>
    <definedName name="Ret_earn_09e6" localSheetId="17">'[30]Journal entries(Coy)'!#REF!</definedName>
    <definedName name="Ret_earn_09e6" localSheetId="13">'[30]Journal entries(Coy)'!#REF!</definedName>
    <definedName name="Ret_earn_09e6" localSheetId="15">'[30]Journal entries(Coy)'!#REF!</definedName>
    <definedName name="Ret_earn_09e6" localSheetId="11">'[30]Journal entries(Coy)'!#REF!</definedName>
    <definedName name="Ret_earn_09e6">'[30]Journal entries(Coy)'!#REF!</definedName>
    <definedName name="Ret_earn_09e7" localSheetId="26">'[30]Journal entries(Coy)'!#REF!</definedName>
    <definedName name="Ret_earn_09e7" localSheetId="2">'[30]Journal entries(Coy)'!#REF!</definedName>
    <definedName name="Ret_earn_09e7" localSheetId="17">'[30]Journal entries(Coy)'!#REF!</definedName>
    <definedName name="Ret_earn_09e7" localSheetId="13">'[30]Journal entries(Coy)'!#REF!</definedName>
    <definedName name="Ret_earn_09e7" localSheetId="15">'[30]Journal entries(Coy)'!#REF!</definedName>
    <definedName name="Ret_earn_09e7" localSheetId="11">'[30]Journal entries(Coy)'!#REF!</definedName>
    <definedName name="Ret_earn_09e7">'[30]Journal entries(Coy)'!#REF!</definedName>
    <definedName name="Ret_earn_09f2" localSheetId="26">'[30]Journal entries(Coy)'!#REF!</definedName>
    <definedName name="Ret_earn_09f2" localSheetId="2">'[30]Journal entries(Coy)'!#REF!</definedName>
    <definedName name="Ret_earn_09f2" localSheetId="17">'[30]Journal entries(Coy)'!#REF!</definedName>
    <definedName name="Ret_earn_09f2" localSheetId="13">'[30]Journal entries(Coy)'!#REF!</definedName>
    <definedName name="Ret_earn_09f2" localSheetId="15">'[30]Journal entries(Coy)'!#REF!</definedName>
    <definedName name="Ret_earn_09f2" localSheetId="11">'[30]Journal entries(Coy)'!#REF!</definedName>
    <definedName name="Ret_earn_09f2">'[30]Journal entries(Coy)'!#REF!</definedName>
    <definedName name="Ret_earn_09f3" localSheetId="26">'[30]Journal entries(Coy)'!#REF!</definedName>
    <definedName name="Ret_earn_09f3" localSheetId="2">'[30]Journal entries(Coy)'!#REF!</definedName>
    <definedName name="Ret_earn_09f3" localSheetId="17">'[30]Journal entries(Coy)'!#REF!</definedName>
    <definedName name="Ret_earn_09f3" localSheetId="13">'[30]Journal entries(Coy)'!#REF!</definedName>
    <definedName name="Ret_earn_09f3" localSheetId="15">'[30]Journal entries(Coy)'!#REF!</definedName>
    <definedName name="Ret_earn_09f3" localSheetId="11">'[30]Journal entries(Coy)'!#REF!</definedName>
    <definedName name="Ret_earn_09f3">'[30]Journal entries(Coy)'!#REF!</definedName>
    <definedName name="Ret_earn_09f6" localSheetId="26">'[30]Journal entries(Coy)'!#REF!</definedName>
    <definedName name="Ret_earn_09f6" localSheetId="2">'[30]Journal entries(Coy)'!#REF!</definedName>
    <definedName name="Ret_earn_09f6" localSheetId="17">'[30]Journal entries(Coy)'!#REF!</definedName>
    <definedName name="Ret_earn_09f6" localSheetId="13">'[30]Journal entries(Coy)'!#REF!</definedName>
    <definedName name="Ret_earn_09f6" localSheetId="15">'[30]Journal entries(Coy)'!#REF!</definedName>
    <definedName name="Ret_earn_09f6" localSheetId="11">'[30]Journal entries(Coy)'!#REF!</definedName>
    <definedName name="Ret_earn_09f6">'[30]Journal entries(Coy)'!#REF!</definedName>
    <definedName name="Ret_earn_09f7" localSheetId="26">'[30]Journal entries(Coy)'!#REF!</definedName>
    <definedName name="Ret_earn_09f7" localSheetId="2">'[30]Journal entries(Coy)'!#REF!</definedName>
    <definedName name="Ret_earn_09f7" localSheetId="17">'[30]Journal entries(Coy)'!#REF!</definedName>
    <definedName name="Ret_earn_09f7" localSheetId="13">'[30]Journal entries(Coy)'!#REF!</definedName>
    <definedName name="Ret_earn_09f7" localSheetId="15">'[30]Journal entries(Coy)'!#REF!</definedName>
    <definedName name="Ret_earn_09f7" localSheetId="11">'[30]Journal entries(Coy)'!#REF!</definedName>
    <definedName name="Ret_earn_09f7">'[30]Journal entries(Coy)'!#REF!</definedName>
    <definedName name="Ret_earnings_2007_c1" localSheetId="26">'[30]Journal entries(Coy)'!#REF!</definedName>
    <definedName name="Ret_earnings_2007_c1" localSheetId="2">'[30]Journal entries(Coy)'!#REF!</definedName>
    <definedName name="Ret_earnings_2007_c1" localSheetId="17">'[30]Journal entries(Coy)'!#REF!</definedName>
    <definedName name="Ret_earnings_2007_c1" localSheetId="13">'[30]Journal entries(Coy)'!#REF!</definedName>
    <definedName name="Ret_earnings_2007_c1" localSheetId="15">'[30]Journal entries(Coy)'!#REF!</definedName>
    <definedName name="Ret_earnings_2007_c1" localSheetId="11">'[30]Journal entries(Coy)'!#REF!</definedName>
    <definedName name="Ret_earnings_2007_c1">'[30]Journal entries(Coy)'!#REF!</definedName>
    <definedName name="Ret_Explo" localSheetId="26">#REF!</definedName>
    <definedName name="Ret_Explo" localSheetId="2">#REF!</definedName>
    <definedName name="Ret_Explo" localSheetId="1">#REF!</definedName>
    <definedName name="Ret_Explo" localSheetId="4">#REF!</definedName>
    <definedName name="Ret_Explo" localSheetId="5">#REF!</definedName>
    <definedName name="Ret_Explo" localSheetId="17">#REF!</definedName>
    <definedName name="Ret_Explo" localSheetId="13">#REF!</definedName>
    <definedName name="Ret_Explo" localSheetId="14">#REF!</definedName>
    <definedName name="Ret_Explo" localSheetId="11">#REF!</definedName>
    <definedName name="Ret_Explo">#REF!</definedName>
    <definedName name="Ret_Explo100" localSheetId="26">#REF!</definedName>
    <definedName name="Ret_Explo100" localSheetId="2">#REF!</definedName>
    <definedName name="Ret_Explo100" localSheetId="17">#REF!</definedName>
    <definedName name="Ret_Explo100" localSheetId="13">#REF!</definedName>
    <definedName name="Ret_Explo100" localSheetId="11">#REF!</definedName>
    <definedName name="Ret_Explo100">#REF!</definedName>
    <definedName name="RET_HISTO_T5C" localSheetId="26">#REF!</definedName>
    <definedName name="RET_HISTO_T5C" localSheetId="2">#REF!</definedName>
    <definedName name="RET_HISTO_T5C" localSheetId="17">#REF!</definedName>
    <definedName name="RET_HISTO_T5C" localSheetId="13">#REF!</definedName>
    <definedName name="RET_HISTO_T5C" localSheetId="11">#REF!</definedName>
    <definedName name="RET_HISTO_T5C">#REF!</definedName>
    <definedName name="Ret_sens" localSheetId="26">#REF!</definedName>
    <definedName name="Ret_sens" localSheetId="2">#REF!</definedName>
    <definedName name="Ret_sens" localSheetId="17">#REF!</definedName>
    <definedName name="Ret_sens" localSheetId="13">#REF!</definedName>
    <definedName name="Ret_sens">#REF!</definedName>
    <definedName name="Ret_T18" localSheetId="26">[83]T18!$U$8:$W$22</definedName>
    <definedName name="Ret_T18">[84]T18!$U$8:$W$22</definedName>
    <definedName name="Ret_T5C" localSheetId="26">#REF!</definedName>
    <definedName name="Ret_T5C" localSheetId="2">#REF!</definedName>
    <definedName name="Ret_T5C" localSheetId="1">#REF!</definedName>
    <definedName name="Ret_T5C" localSheetId="4">#REF!</definedName>
    <definedName name="Ret_T5C" localSheetId="5">#REF!</definedName>
    <definedName name="Ret_T5C" localSheetId="17">#REF!</definedName>
    <definedName name="Ret_T5C" localSheetId="13">#REF!</definedName>
    <definedName name="Ret_T5C" localSheetId="14">#REF!</definedName>
    <definedName name="Ret_T5C" localSheetId="11">#REF!</definedName>
    <definedName name="Ret_T5C">#REF!</definedName>
    <definedName name="retour" localSheetId="26">#REF!</definedName>
    <definedName name="retour" localSheetId="2">#REF!</definedName>
    <definedName name="retour" localSheetId="17">#REF!</definedName>
    <definedName name="retour" localSheetId="13">#REF!</definedName>
    <definedName name="retour" localSheetId="11">#REF!</definedName>
    <definedName name="retour">#REF!</definedName>
    <definedName name="retrieve" localSheetId="26">#REF!</definedName>
    <definedName name="retrieve" localSheetId="2">#REF!</definedName>
    <definedName name="retrieve" localSheetId="17">#REF!</definedName>
    <definedName name="retrieve" localSheetId="13">#REF!</definedName>
    <definedName name="retrieve" localSheetId="15">#REF!</definedName>
    <definedName name="retrieve" localSheetId="11">#REF!</definedName>
    <definedName name="retrieve">#REF!</definedName>
    <definedName name="rev_Q1" localSheetId="26">#REF!</definedName>
    <definedName name="rev_Q1" localSheetId="2">#REF!</definedName>
    <definedName name="rev_Q1" localSheetId="17">#REF!</definedName>
    <definedName name="rev_Q1" localSheetId="13">#REF!</definedName>
    <definedName name="rev_Q1">#REF!</definedName>
    <definedName name="rev_Q2" localSheetId="26">#REF!</definedName>
    <definedName name="rev_Q2" localSheetId="2">#REF!</definedName>
    <definedName name="rev_Q2" localSheetId="17">#REF!</definedName>
    <definedName name="rev_Q2" localSheetId="13">#REF!</definedName>
    <definedName name="rev_Q2">#REF!</definedName>
    <definedName name="rev_Q3" localSheetId="26">#REF!</definedName>
    <definedName name="rev_Q3" localSheetId="2">#REF!</definedName>
    <definedName name="rev_Q3" localSheetId="17">#REF!</definedName>
    <definedName name="rev_Q3" localSheetId="13">#REF!</definedName>
    <definedName name="rev_Q3">#REF!</definedName>
    <definedName name="rev_Q4" localSheetId="26">#REF!</definedName>
    <definedName name="rev_Q4" localSheetId="2">#REF!</definedName>
    <definedName name="rev_Q4" localSheetId="17">#REF!</definedName>
    <definedName name="rev_Q4" localSheetId="13">#REF!</definedName>
    <definedName name="rev_Q4">#REF!</definedName>
    <definedName name="revised_ennfa" localSheetId="26">#REF!</definedName>
    <definedName name="revised_ennfa" localSheetId="2">#REF!</definedName>
    <definedName name="revised_ennfa" localSheetId="17">#REF!</definedName>
    <definedName name="revised_ennfa" localSheetId="13">#REF!</definedName>
    <definedName name="revised_ennfa">#REF!</definedName>
    <definedName name="revised_nagfra" localSheetId="26">#REF!</definedName>
    <definedName name="revised_nagfra" localSheetId="2">#REF!</definedName>
    <definedName name="revised_nagfra" localSheetId="17">#REF!</definedName>
    <definedName name="revised_nagfra" localSheetId="13">#REF!</definedName>
    <definedName name="revised_nagfra">#REF!</definedName>
    <definedName name="revised_nfa" localSheetId="26">#REF!</definedName>
    <definedName name="revised_nfa" localSheetId="2">#REF!</definedName>
    <definedName name="revised_nfa" localSheetId="17">#REF!</definedName>
    <definedName name="revised_nfa" localSheetId="13">#REF!</definedName>
    <definedName name="revised_nfa">#REF!</definedName>
    <definedName name="revised_other" localSheetId="26">#REF!</definedName>
    <definedName name="revised_other" localSheetId="2">#REF!</definedName>
    <definedName name="revised_other" localSheetId="17">#REF!</definedName>
    <definedName name="revised_other" localSheetId="13">#REF!</definedName>
    <definedName name="revised_other">#REF!</definedName>
    <definedName name="riph" localSheetId="26">#REF!</definedName>
    <definedName name="riph" localSheetId="2">#REF!</definedName>
    <definedName name="riph" localSheetId="17">#REF!</definedName>
    <definedName name="riph" localSheetId="13">#REF!</definedName>
    <definedName name="riph">#REF!</definedName>
    <definedName name="Rng_ActivityOwner" localSheetId="22">OFFSET([113]DATABANK!$E$101,1,0,[113]DATABANK!$E$99)</definedName>
    <definedName name="Rng_ActivityOwner" localSheetId="17">OFFSET([113]DATABANK!$E$101,1,0,[113]DATABANK!$E$99)</definedName>
    <definedName name="Rng_ActivityOwner" localSheetId="21">OFFSET([113]DATABANK!$E$101,1,0,[113]DATABANK!$E$99)</definedName>
    <definedName name="Rng_ActivityOwner">OFFSET([114]DATABANK!$E$101,1,0,[114]DATABANK!$E$99)</definedName>
    <definedName name="rngcurryr">1998</definedName>
    <definedName name="rngrptunit">"CUSA PRODUCTION"</definedName>
    <definedName name="rod" localSheetId="26">#REF!</definedName>
    <definedName name="rod" localSheetId="2">#REF!</definedName>
    <definedName name="rod" localSheetId="1">#REF!</definedName>
    <definedName name="rod" localSheetId="4">#REF!</definedName>
    <definedName name="rod" localSheetId="5">#REF!</definedName>
    <definedName name="rod" localSheetId="17">#REF!</definedName>
    <definedName name="rod" localSheetId="13">#REF!</definedName>
    <definedName name="rod" localSheetId="14">#REF!</definedName>
    <definedName name="rod" localSheetId="11">#REF!</definedName>
    <definedName name="rod">#REF!</definedName>
    <definedName name="Role">[43]Lookup!$M$2:$N$24</definedName>
    <definedName name="RORO_2004" localSheetId="26">#REF!</definedName>
    <definedName name="RORO_2004" localSheetId="2">#REF!</definedName>
    <definedName name="RORO_2004" localSheetId="1">#REF!</definedName>
    <definedName name="RORO_2004" localSheetId="12">#REF!</definedName>
    <definedName name="RORO_2004" localSheetId="17">#REF!</definedName>
    <definedName name="RORO_2004" localSheetId="13">#REF!</definedName>
    <definedName name="RORO_2004" localSheetId="15">#REF!</definedName>
    <definedName name="RORO_2004" localSheetId="11">#REF!</definedName>
    <definedName name="RORO_2004">#REF!</definedName>
    <definedName name="RORO_2005" localSheetId="26">#REF!</definedName>
    <definedName name="RORO_2005" localSheetId="2">#REF!</definedName>
    <definedName name="RORO_2005" localSheetId="17">#REF!</definedName>
    <definedName name="RORO_2005" localSheetId="13">#REF!</definedName>
    <definedName name="RORO_2005" localSheetId="15">#REF!</definedName>
    <definedName name="RORO_2005" localSheetId="11">#REF!</definedName>
    <definedName name="RORO_2005">#REF!</definedName>
    <definedName name="RORO_2006" localSheetId="26">#REF!</definedName>
    <definedName name="RORO_2006" localSheetId="2">#REF!</definedName>
    <definedName name="RORO_2006" localSheetId="17">#REF!</definedName>
    <definedName name="RORO_2006" localSheetId="13">#REF!</definedName>
    <definedName name="RORO_2006" localSheetId="15">#REF!</definedName>
    <definedName name="RORO_2006" localSheetId="11">#REF!</definedName>
    <definedName name="RORO_2006">#REF!</definedName>
    <definedName name="RORO_2007" localSheetId="26">#REF!</definedName>
    <definedName name="RORO_2007" localSheetId="2">#REF!</definedName>
    <definedName name="RORO_2007" localSheetId="17">#REF!</definedName>
    <definedName name="RORO_2007" localSheetId="13">#REF!</definedName>
    <definedName name="RORO_2007" localSheetId="15">#REF!</definedName>
    <definedName name="RORO_2007">#REF!</definedName>
    <definedName name="RORO_2008" localSheetId="26">#REF!</definedName>
    <definedName name="RORO_2008" localSheetId="2">#REF!</definedName>
    <definedName name="RORO_2008" localSheetId="17">#REF!</definedName>
    <definedName name="RORO_2008" localSheetId="13">#REF!</definedName>
    <definedName name="RORO_2008" localSheetId="15">#REF!</definedName>
    <definedName name="RORO_2008">#REF!</definedName>
    <definedName name="ROW" localSheetId="26">#REF!</definedName>
    <definedName name="ROW" localSheetId="2">#REF!</definedName>
    <definedName name="ROW" localSheetId="17">#REF!</definedName>
    <definedName name="ROW" localSheetId="13">#REF!</definedName>
    <definedName name="ROW">#REF!</definedName>
    <definedName name="ROYALTYANIRA">[34]PPT98!$F$261:$J$293</definedName>
    <definedName name="ROYALTYUSD">[34]PPT98!$F$93:$L$123</definedName>
    <definedName name="royqp" localSheetId="26">#REF!</definedName>
    <definedName name="royqp" localSheetId="2">#REF!</definedName>
    <definedName name="royqp" localSheetId="1">#REF!</definedName>
    <definedName name="royqp" localSheetId="4">#REF!</definedName>
    <definedName name="royqp" localSheetId="5">#REF!</definedName>
    <definedName name="royqp" localSheetId="17">#REF!</definedName>
    <definedName name="royqp" localSheetId="13">#REF!</definedName>
    <definedName name="royqp" localSheetId="14">#REF!</definedName>
    <definedName name="royqp" localSheetId="11">#REF!</definedName>
    <definedName name="royqp">#REF!</definedName>
    <definedName name="roysh" localSheetId="26">#REF!</definedName>
    <definedName name="roysh" localSheetId="2">#REF!</definedName>
    <definedName name="roysh" localSheetId="17">#REF!</definedName>
    <definedName name="roysh" localSheetId="13">#REF!</definedName>
    <definedName name="roysh" localSheetId="11">#REF!</definedName>
    <definedName name="roysh">#REF!</definedName>
    <definedName name="Rs" localSheetId="26">[31]calcpage!#REF!</definedName>
    <definedName name="Rs" localSheetId="2">[31]calcpage!#REF!</definedName>
    <definedName name="Rs" localSheetId="17">[31]calcpage!#REF!</definedName>
    <definedName name="Rs" localSheetId="13">[31]calcpage!#REF!</definedName>
    <definedName name="Rs" localSheetId="11">[31]calcpage!#REF!</definedName>
    <definedName name="Rs">[31]calcpage!#REF!</definedName>
    <definedName name="RsvPvDBOEBB" localSheetId="26">#REF!</definedName>
    <definedName name="RsvPvDBOEBB" localSheetId="2">#REF!</definedName>
    <definedName name="RsvPvDBOEBB" localSheetId="1">#REF!</definedName>
    <definedName name="RsvPvDBOEBB" localSheetId="4">#REF!</definedName>
    <definedName name="RsvPvDBOEBB" localSheetId="5">#REF!</definedName>
    <definedName name="RsvPvDBOEBB" localSheetId="17">#REF!</definedName>
    <definedName name="RsvPvDBOEBB" localSheetId="13">#REF!</definedName>
    <definedName name="RsvPvDBOEBB" localSheetId="14">#REF!</definedName>
    <definedName name="RsvPvDBOEBB" localSheetId="11">#REF!</definedName>
    <definedName name="RsvPvDBOEBB">#REF!</definedName>
    <definedName name="RsvPvDBOEOB" localSheetId="26">#REF!</definedName>
    <definedName name="RsvPvDBOEOB" localSheetId="2">#REF!</definedName>
    <definedName name="RsvPvDBOEOB" localSheetId="17">#REF!</definedName>
    <definedName name="RsvPvDBOEOB" localSheetId="13">#REF!</definedName>
    <definedName name="RsvPvDBOEOB" localSheetId="11">#REF!</definedName>
    <definedName name="RsvPvDBOEOB">#REF!</definedName>
    <definedName name="RsvPvDBOEXfr" localSheetId="26">#REF!</definedName>
    <definedName name="RsvPvDBOEXfr" localSheetId="2">#REF!</definedName>
    <definedName name="RsvPvDBOEXfr" localSheetId="17">#REF!</definedName>
    <definedName name="RsvPvDBOEXfr" localSheetId="13">#REF!</definedName>
    <definedName name="RsvPvDBOEXfr" localSheetId="11">#REF!</definedName>
    <definedName name="RsvPvDBOEXfr">#REF!</definedName>
    <definedName name="RsvPvDGasBB" localSheetId="26">#REF!</definedName>
    <definedName name="RsvPvDGasBB" localSheetId="2">#REF!</definedName>
    <definedName name="RsvPvDGasBB" localSheetId="17">#REF!</definedName>
    <definedName name="RsvPvDGasBB" localSheetId="13">#REF!</definedName>
    <definedName name="RsvPvDGasBB">#REF!</definedName>
    <definedName name="RsvPvDGasOB" localSheetId="26">#REF!</definedName>
    <definedName name="RsvPvDGasOB" localSheetId="2">#REF!</definedName>
    <definedName name="RsvPvDGasOB" localSheetId="17">#REF!</definedName>
    <definedName name="RsvPvDGasOB" localSheetId="13">#REF!</definedName>
    <definedName name="RsvPvDGasOB">#REF!</definedName>
    <definedName name="RsvPvDGasXfr" localSheetId="26">#REF!</definedName>
    <definedName name="RsvPvDGasXfr" localSheetId="2">#REF!</definedName>
    <definedName name="RsvPvDGasXfr" localSheetId="17">#REF!</definedName>
    <definedName name="RsvPvDGasXfr" localSheetId="13">#REF!</definedName>
    <definedName name="RsvPvDGasXfr">#REF!</definedName>
    <definedName name="RsvPvDNGLBB" localSheetId="26">#REF!</definedName>
    <definedName name="RsvPvDNGLBB" localSheetId="2">#REF!</definedName>
    <definedName name="RsvPvDNGLBB" localSheetId="17">#REF!</definedName>
    <definedName name="RsvPvDNGLBB" localSheetId="13">#REF!</definedName>
    <definedName name="RsvPvDNGLBB">#REF!</definedName>
    <definedName name="RsvPvDNGLOB" localSheetId="26">#REF!</definedName>
    <definedName name="RsvPvDNGLOB" localSheetId="2">#REF!</definedName>
    <definedName name="RsvPvDNGLOB" localSheetId="17">#REF!</definedName>
    <definedName name="RsvPvDNGLOB" localSheetId="13">#REF!</definedName>
    <definedName name="RsvPvDNGLOB">#REF!</definedName>
    <definedName name="RsvPvDNGLXfr" localSheetId="26">#REF!</definedName>
    <definedName name="RsvPvDNGLXfr" localSheetId="2">#REF!</definedName>
    <definedName name="RsvPvDNGLXfr" localSheetId="17">#REF!</definedName>
    <definedName name="RsvPvDNGLXfr" localSheetId="13">#REF!</definedName>
    <definedName name="RsvPvDNGLXfr">#REF!</definedName>
    <definedName name="RsvPvDOilBB" localSheetId="26">#REF!</definedName>
    <definedName name="RsvPvDOilBB" localSheetId="2">#REF!</definedName>
    <definedName name="RsvPvDOilBB" localSheetId="17">#REF!</definedName>
    <definedName name="RsvPvDOilBB" localSheetId="13">#REF!</definedName>
    <definedName name="RsvPvDOilBB">#REF!</definedName>
    <definedName name="RsvPvDOilOB" localSheetId="26">#REF!</definedName>
    <definedName name="RsvPvDOilOB" localSheetId="2">#REF!</definedName>
    <definedName name="RsvPvDOilOB" localSheetId="17">#REF!</definedName>
    <definedName name="RsvPvDOilOB" localSheetId="13">#REF!</definedName>
    <definedName name="RsvPvDOilOB">#REF!</definedName>
    <definedName name="RsvPvDOilXfr" localSheetId="26">#REF!</definedName>
    <definedName name="RsvPvDOilXfr" localSheetId="2">#REF!</definedName>
    <definedName name="RsvPvDOilXfr" localSheetId="17">#REF!</definedName>
    <definedName name="RsvPvDOilXfr" localSheetId="13">#REF!</definedName>
    <definedName name="RsvPvDOilXfr">#REF!</definedName>
    <definedName name="RsvPvUDBOEBB" localSheetId="26">#REF!</definedName>
    <definedName name="RsvPvUDBOEBB" localSheetId="2">#REF!</definedName>
    <definedName name="RsvPvUDBOEBB" localSheetId="17">#REF!</definedName>
    <definedName name="RsvPvUDBOEBB" localSheetId="13">#REF!</definedName>
    <definedName name="RsvPvUDBOEBB">#REF!</definedName>
    <definedName name="RsvPvUDBOEOB" localSheetId="26">#REF!</definedName>
    <definedName name="RsvPvUDBOEOB" localSheetId="2">#REF!</definedName>
    <definedName name="RsvPvUDBOEOB" localSheetId="17">#REF!</definedName>
    <definedName name="RsvPvUDBOEOB" localSheetId="13">#REF!</definedName>
    <definedName name="RsvPvUDBOEOB">#REF!</definedName>
    <definedName name="RsvPvUDBOEXfr" localSheetId="26">#REF!</definedName>
    <definedName name="RsvPvUDBOEXfr" localSheetId="2">#REF!</definedName>
    <definedName name="RsvPvUDBOEXfr" localSheetId="17">#REF!</definedName>
    <definedName name="RsvPvUDBOEXfr" localSheetId="13">#REF!</definedName>
    <definedName name="RsvPvUDBOEXfr">#REF!</definedName>
    <definedName name="RsvPvUDGasBB" localSheetId="26">#REF!</definedName>
    <definedName name="RsvPvUDGasBB" localSheetId="2">#REF!</definedName>
    <definedName name="RsvPvUDGasBB" localSheetId="17">#REF!</definedName>
    <definedName name="RsvPvUDGasBB" localSheetId="13">#REF!</definedName>
    <definedName name="RsvPvUDGasBB">#REF!</definedName>
    <definedName name="RsvPvUDGasOB" localSheetId="26">#REF!</definedName>
    <definedName name="RsvPvUDGasOB" localSheetId="2">#REF!</definedName>
    <definedName name="RsvPvUDGasOB" localSheetId="17">#REF!</definedName>
    <definedName name="RsvPvUDGasOB" localSheetId="13">#REF!</definedName>
    <definedName name="RsvPvUDGasOB">#REF!</definedName>
    <definedName name="RsvPvUDGasXfr" localSheetId="26">#REF!</definedName>
    <definedName name="RsvPvUDGasXfr" localSheetId="2">#REF!</definedName>
    <definedName name="RsvPvUDGasXfr" localSheetId="17">#REF!</definedName>
    <definedName name="RsvPvUDGasXfr" localSheetId="13">#REF!</definedName>
    <definedName name="RsvPvUDGasXfr">#REF!</definedName>
    <definedName name="RsvPvUDNGLBB" localSheetId="26">#REF!</definedName>
    <definedName name="RsvPvUDNGLBB" localSheetId="2">#REF!</definedName>
    <definedName name="RsvPvUDNGLBB" localSheetId="17">#REF!</definedName>
    <definedName name="RsvPvUDNGLBB" localSheetId="13">#REF!</definedName>
    <definedName name="RsvPvUDNGLBB">#REF!</definedName>
    <definedName name="RsvPvUDNGLOB" localSheetId="26">#REF!</definedName>
    <definedName name="RsvPvUDNGLOB" localSheetId="2">#REF!</definedName>
    <definedName name="RsvPvUDNGLOB" localSheetId="17">#REF!</definedName>
    <definedName name="RsvPvUDNGLOB" localSheetId="13">#REF!</definedName>
    <definedName name="RsvPvUDNGLOB">#REF!</definedName>
    <definedName name="RsvPvUDNGLXfr" localSheetId="26">#REF!</definedName>
    <definedName name="RsvPvUDNGLXfr" localSheetId="2">#REF!</definedName>
    <definedName name="RsvPvUDNGLXfr" localSheetId="17">#REF!</definedName>
    <definedName name="RsvPvUDNGLXfr" localSheetId="13">#REF!</definedName>
    <definedName name="RsvPvUDNGLXfr">#REF!</definedName>
    <definedName name="RsvPvUDOilBB" localSheetId="26">#REF!</definedName>
    <definedName name="RsvPvUDOilBB" localSheetId="2">#REF!</definedName>
    <definedName name="RsvPvUDOilBB" localSheetId="17">#REF!</definedName>
    <definedName name="RsvPvUDOilBB" localSheetId="13">#REF!</definedName>
    <definedName name="RsvPvUDOilBB">#REF!</definedName>
    <definedName name="RsvPvUDOilOB" localSheetId="26">#REF!</definedName>
    <definedName name="RsvPvUDOilOB" localSheetId="2">#REF!</definedName>
    <definedName name="RsvPvUDOilOB" localSheetId="17">#REF!</definedName>
    <definedName name="RsvPvUDOilOB" localSheetId="13">#REF!</definedName>
    <definedName name="RsvPvUDOilOB">#REF!</definedName>
    <definedName name="RsvPvUDOilXfr" localSheetId="26">#REF!</definedName>
    <definedName name="RsvPvUDOilXfr" localSheetId="2">#REF!</definedName>
    <definedName name="RsvPvUDOilXfr" localSheetId="17">#REF!</definedName>
    <definedName name="RsvPvUDOilXfr" localSheetId="13">#REF!</definedName>
    <definedName name="RsvPvUDOilXfr">#REF!</definedName>
    <definedName name="RsvScenario" localSheetId="26">#REF!</definedName>
    <definedName name="RsvScenario" localSheetId="2">#REF!</definedName>
    <definedName name="RsvScenario" localSheetId="17">#REF!</definedName>
    <definedName name="RsvScenario" localSheetId="13">#REF!</definedName>
    <definedName name="RsvScenario">#REF!</definedName>
    <definedName name="Run_Description" localSheetId="26">#REF!</definedName>
    <definedName name="Run_Description" localSheetId="2">#REF!</definedName>
    <definedName name="Run_Description" localSheetId="17">#REF!</definedName>
    <definedName name="Run_Description" localSheetId="13">#REF!</definedName>
    <definedName name="Run_Description">#REF!</definedName>
    <definedName name="S_AJE_Tot_Data">[87]Lead!$I$1:$I$1240</definedName>
    <definedName name="S_Bomu" localSheetId="26">#REF!</definedName>
    <definedName name="S_Bomu" localSheetId="2">#REF!</definedName>
    <definedName name="S_Bomu" localSheetId="1">#REF!</definedName>
    <definedName name="S_Bomu" localSheetId="4">#REF!</definedName>
    <definedName name="S_Bomu" localSheetId="5">#REF!</definedName>
    <definedName name="S_Bomu" localSheetId="17">#REF!</definedName>
    <definedName name="S_Bomu" localSheetId="13">#REF!</definedName>
    <definedName name="S_Bomu" localSheetId="14">#REF!</definedName>
    <definedName name="S_Bomu" localSheetId="11">#REF!</definedName>
    <definedName name="S_Bomu">#REF!</definedName>
    <definedName name="S_Bonga" localSheetId="26">#REF!</definedName>
    <definedName name="S_Bonga" localSheetId="2">#REF!</definedName>
    <definedName name="S_Bonga" localSheetId="17">#REF!</definedName>
    <definedName name="S_Bonga" localSheetId="13">#REF!</definedName>
    <definedName name="S_Bonga" localSheetId="11">#REF!</definedName>
    <definedName name="S_Bonga">#REF!</definedName>
    <definedName name="S_CC" localSheetId="26">#REF!</definedName>
    <definedName name="S_CC" localSheetId="2">#REF!</definedName>
    <definedName name="S_CC" localSheetId="17">#REF!</definedName>
    <definedName name="S_CC" localSheetId="13">#REF!</definedName>
    <definedName name="S_CC" localSheetId="11">#REF!</definedName>
    <definedName name="S_CC">#REF!</definedName>
    <definedName name="S_CY_Beg_Data">[87]Lead!$F$1:$F$1240</definedName>
    <definedName name="S_CY_End_Data">[87]Lead!$L$1:$L$1240</definedName>
    <definedName name="S_EA" localSheetId="26">#REF!</definedName>
    <definedName name="S_EA" localSheetId="2">#REF!</definedName>
    <definedName name="S_EA" localSheetId="1">#REF!</definedName>
    <definedName name="S_EA" localSheetId="4">#REF!</definedName>
    <definedName name="S_EA" localSheetId="5">#REF!</definedName>
    <definedName name="S_EA" localSheetId="17">#REF!</definedName>
    <definedName name="S_EA" localSheetId="13">#REF!</definedName>
    <definedName name="S_EA" localSheetId="14">#REF!</definedName>
    <definedName name="S_EA" localSheetId="11">#REF!</definedName>
    <definedName name="S_EA">#REF!</definedName>
    <definedName name="S_FY" localSheetId="26">#REF!</definedName>
    <definedName name="S_FY" localSheetId="2">#REF!</definedName>
    <definedName name="S_FY" localSheetId="17">#REF!</definedName>
    <definedName name="S_FY" localSheetId="13">#REF!</definedName>
    <definedName name="S_FY" localSheetId="11">#REF!</definedName>
    <definedName name="S_FY">#REF!</definedName>
    <definedName name="S_Gbaran" localSheetId="26">#REF!</definedName>
    <definedName name="S_Gbaran" localSheetId="2">#REF!</definedName>
    <definedName name="S_Gbaran" localSheetId="17">#REF!</definedName>
    <definedName name="S_Gbaran" localSheetId="13">#REF!</definedName>
    <definedName name="S_Gbaran" localSheetId="11">#REF!</definedName>
    <definedName name="S_Gbaran">#REF!</definedName>
    <definedName name="S_H" localSheetId="26">#REF!</definedName>
    <definedName name="S_H" localSheetId="2">#REF!</definedName>
    <definedName name="S_H" localSheetId="17">#REF!</definedName>
    <definedName name="S_H" localSheetId="13">#REF!</definedName>
    <definedName name="S_H">#REF!</definedName>
    <definedName name="S_K" localSheetId="26">#REF!</definedName>
    <definedName name="S_K" localSheetId="2">#REF!</definedName>
    <definedName name="S_K" localSheetId="17">#REF!</definedName>
    <definedName name="S_K" localSheetId="13">#REF!</definedName>
    <definedName name="S_K">#REF!</definedName>
    <definedName name="S_Kalekule" localSheetId="26">#REF!</definedName>
    <definedName name="S_Kalekule" localSheetId="2">#REF!</definedName>
    <definedName name="S_Kalekule" localSheetId="17">#REF!</definedName>
    <definedName name="S_Kalekule" localSheetId="13">#REF!</definedName>
    <definedName name="S_Kalekule">#REF!</definedName>
    <definedName name="S_NunR" localSheetId="26">#REF!</definedName>
    <definedName name="S_NunR" localSheetId="2">#REF!</definedName>
    <definedName name="S_NunR" localSheetId="17">#REF!</definedName>
    <definedName name="S_NunR" localSheetId="13">#REF!</definedName>
    <definedName name="S_NunR">#REF!</definedName>
    <definedName name="S_Odidi" localSheetId="26">#REF!</definedName>
    <definedName name="S_Odidi" localSheetId="2">#REF!</definedName>
    <definedName name="S_Odidi" localSheetId="17">#REF!</definedName>
    <definedName name="S_Odidi" localSheetId="13">#REF!</definedName>
    <definedName name="S_Odidi">#REF!</definedName>
    <definedName name="S_Oguta" localSheetId="26">#REF!</definedName>
    <definedName name="S_Oguta" localSheetId="2">#REF!</definedName>
    <definedName name="S_Oguta" localSheetId="17">#REF!</definedName>
    <definedName name="S_Oguta" localSheetId="13">#REF!</definedName>
    <definedName name="S_Oguta">#REF!</definedName>
    <definedName name="S_Otumara" localSheetId="26">#REF!</definedName>
    <definedName name="S_Otumara" localSheetId="2">#REF!</definedName>
    <definedName name="S_Otumara" localSheetId="17">#REF!</definedName>
    <definedName name="S_Otumara" localSheetId="13">#REF!</definedName>
    <definedName name="S_Otumara">#REF!</definedName>
    <definedName name="S_PY_End_Data">[87]Lead!$N$1:$N$1240</definedName>
    <definedName name="S_Sapele" localSheetId="26">#REF!</definedName>
    <definedName name="S_Sapele" localSheetId="2">#REF!</definedName>
    <definedName name="S_Sapele" localSheetId="1">#REF!</definedName>
    <definedName name="S_Sapele" localSheetId="4">#REF!</definedName>
    <definedName name="S_Sapele" localSheetId="5">#REF!</definedName>
    <definedName name="S_Sapele" localSheetId="17">#REF!</definedName>
    <definedName name="S_Sapele" localSheetId="13">#REF!</definedName>
    <definedName name="S_Sapele" localSheetId="14">#REF!</definedName>
    <definedName name="S_Sapele" localSheetId="11">#REF!</definedName>
    <definedName name="S_Sapele">#REF!</definedName>
    <definedName name="S_SF" localSheetId="26">#REF!</definedName>
    <definedName name="S_SF" localSheetId="2">#REF!</definedName>
    <definedName name="S_SF" localSheetId="17">#REF!</definedName>
    <definedName name="S_SF" localSheetId="13">#REF!</definedName>
    <definedName name="S_SF" localSheetId="11">#REF!</definedName>
    <definedName name="S_SF">#REF!</definedName>
    <definedName name="S_Soku_AG" localSheetId="26">#REF!</definedName>
    <definedName name="S_Soku_AG" localSheetId="2">#REF!</definedName>
    <definedName name="S_Soku_AG" localSheetId="17">#REF!</definedName>
    <definedName name="S_Soku_AG" localSheetId="13">#REF!</definedName>
    <definedName name="S_Soku_AG" localSheetId="11">#REF!</definedName>
    <definedName name="S_Soku_AG">#REF!</definedName>
    <definedName name="S_Soku_NAG" localSheetId="26">#REF!</definedName>
    <definedName name="S_Soku_NAG" localSheetId="2">#REF!</definedName>
    <definedName name="S_Soku_NAG" localSheetId="17">#REF!</definedName>
    <definedName name="S_Soku_NAG" localSheetId="13">#REF!</definedName>
    <definedName name="S_Soku_NAG">#REF!</definedName>
    <definedName name="S_Ubie" localSheetId="26">#REF!</definedName>
    <definedName name="S_Ubie" localSheetId="2">#REF!</definedName>
    <definedName name="S_Ubie" localSheetId="17">#REF!</definedName>
    <definedName name="S_Ubie" localSheetId="13">#REF!</definedName>
    <definedName name="S_Ubie">#REF!</definedName>
    <definedName name="S_Utapate" localSheetId="26">#REF!</definedName>
    <definedName name="S_Utapate" localSheetId="2">#REF!</definedName>
    <definedName name="S_Utapate" localSheetId="17">#REF!</definedName>
    <definedName name="S_Utapate" localSheetId="13">#REF!</definedName>
    <definedName name="S_Utapate">#REF!</definedName>
    <definedName name="S0RT1">[115]DATABANK!$A$9:$AK$19</definedName>
    <definedName name="Saghara">#N/A</definedName>
    <definedName name="sail" localSheetId="26">#REF!</definedName>
    <definedName name="sail" localSheetId="2">#REF!</definedName>
    <definedName name="sail" localSheetId="1">#REF!</definedName>
    <definedName name="sail" localSheetId="4">#REF!</definedName>
    <definedName name="sail" localSheetId="5">#REF!</definedName>
    <definedName name="sail" localSheetId="17">#REF!</definedName>
    <definedName name="sail" localSheetId="13">#REF!</definedName>
    <definedName name="sail" localSheetId="14">#REF!</definedName>
    <definedName name="sail" localSheetId="11">#REF!</definedName>
    <definedName name="sail">#REF!</definedName>
    <definedName name="SalaryArrears" localSheetId="26">#REF!</definedName>
    <definedName name="SalaryArrears" localSheetId="2">#REF!</definedName>
    <definedName name="SalaryArrears" localSheetId="17">#REF!</definedName>
    <definedName name="SalaryArrears" localSheetId="13">#REF!</definedName>
    <definedName name="SalaryArrears" localSheetId="11">#REF!</definedName>
    <definedName name="SalaryArrears">#REF!</definedName>
    <definedName name="SALES_100" localSheetId="26">#REF!</definedName>
    <definedName name="SALES_100" localSheetId="2">#REF!</definedName>
    <definedName name="SALES_100" localSheetId="17">#REF!</definedName>
    <definedName name="SALES_100" localSheetId="13">#REF!</definedName>
    <definedName name="SALES_100" localSheetId="11">#REF!</definedName>
    <definedName name="SALES_100">#REF!</definedName>
    <definedName name="Sap_pipe">#N/A</definedName>
    <definedName name="Sap_Unsp">#N/A</definedName>
    <definedName name="SAPBEXrevision" hidden="1">1</definedName>
    <definedName name="SAPBEXsysID" hidden="1">"PC6"</definedName>
    <definedName name="SAPBEXwbID" hidden="1">"3X73J67VPPEHY0SMAPJQGGCQV"</definedName>
    <definedName name="Sapele">#N/A</definedName>
    <definedName name="Sapele_G">[54]forinput!$D$249:$AD$249</definedName>
    <definedName name="Sapele_HP_C3" localSheetId="26">#REF!</definedName>
    <definedName name="Sapele_HP_C3" localSheetId="2">#REF!</definedName>
    <definedName name="Sapele_HP_C3" localSheetId="1">#REF!</definedName>
    <definedName name="Sapele_HP_C3" localSheetId="4">#REF!</definedName>
    <definedName name="Sapele_HP_C3" localSheetId="5">#REF!</definedName>
    <definedName name="Sapele_HP_C3" localSheetId="17">#REF!</definedName>
    <definedName name="Sapele_HP_C3" localSheetId="13">#REF!</definedName>
    <definedName name="Sapele_HP_C3" localSheetId="14">#REF!</definedName>
    <definedName name="Sapele_HP_C3" localSheetId="11">#REF!</definedName>
    <definedName name="Sapele_HP_C3">#REF!</definedName>
    <definedName name="Sapele_HP_C4" localSheetId="26">#REF!</definedName>
    <definedName name="Sapele_HP_C4" localSheetId="2">#REF!</definedName>
    <definedName name="Sapele_HP_C4" localSheetId="17">#REF!</definedName>
    <definedName name="Sapele_HP_C4" localSheetId="13">#REF!</definedName>
    <definedName name="Sapele_HP_C4" localSheetId="11">#REF!</definedName>
    <definedName name="Sapele_HP_C4">#REF!</definedName>
    <definedName name="Sapele_LP_C3" localSheetId="26">[39]GHV!#REF!</definedName>
    <definedName name="Sapele_LP_C3" localSheetId="2">[39]GHV!#REF!</definedName>
    <definedName name="Sapele_LP_C3" localSheetId="17">[39]GHV!#REF!</definedName>
    <definedName name="Sapele_LP_C3" localSheetId="13">[39]GHV!#REF!</definedName>
    <definedName name="Sapele_LP_C3" localSheetId="11">[39]GHV!#REF!</definedName>
    <definedName name="Sapele_LP_C3">[39]GHV!#REF!</definedName>
    <definedName name="Sapele_LP_C4" localSheetId="26">[39]GHV!#REF!</definedName>
    <definedName name="Sapele_LP_C4" localSheetId="2">[39]GHV!#REF!</definedName>
    <definedName name="Sapele_LP_C4" localSheetId="17">[39]GHV!#REF!</definedName>
    <definedName name="Sapele_LP_C4" localSheetId="13">[39]GHV!#REF!</definedName>
    <definedName name="Sapele_LP_C4" localSheetId="11">[39]GHV!#REF!</definedName>
    <definedName name="Sapele_LP_C4">[39]GHV!#REF!</definedName>
    <definedName name="SAPELEAG" localSheetId="26">#REF!</definedName>
    <definedName name="SAPELEAG" localSheetId="2">#REF!</definedName>
    <definedName name="SAPELEAG" localSheetId="1">#REF!</definedName>
    <definedName name="SAPELEAG" localSheetId="4">#REF!</definedName>
    <definedName name="SAPELEAG" localSheetId="5">#REF!</definedName>
    <definedName name="SAPELEAG" localSheetId="17">#REF!</definedName>
    <definedName name="SAPELEAG" localSheetId="13">#REF!</definedName>
    <definedName name="SAPELEAG" localSheetId="14">#REF!</definedName>
    <definedName name="SAPELEAG" localSheetId="11">#REF!</definedName>
    <definedName name="SAPELEAG">#REF!</definedName>
    <definedName name="SATZ" localSheetId="26">#REF!</definedName>
    <definedName name="SATZ" localSheetId="2">#REF!</definedName>
    <definedName name="SATZ" localSheetId="17">#REF!</definedName>
    <definedName name="SATZ" localSheetId="13">#REF!</definedName>
    <definedName name="SATZ" localSheetId="11">#REF!</definedName>
    <definedName name="SATZ">#REF!</definedName>
    <definedName name="Save_Cases" localSheetId="26">#REF!</definedName>
    <definedName name="Save_Cases" localSheetId="2">#REF!</definedName>
    <definedName name="Save_Cases" localSheetId="17">#REF!</definedName>
    <definedName name="Save_Cases" localSheetId="13">#REF!</definedName>
    <definedName name="Save_Cases" localSheetId="11">#REF!</definedName>
    <definedName name="Save_Cases">#REF!</definedName>
    <definedName name="Save_Prefix" localSheetId="26">#REF!</definedName>
    <definedName name="Save_Prefix" localSheetId="2">#REF!</definedName>
    <definedName name="Save_Prefix" localSheetId="17">#REF!</definedName>
    <definedName name="Save_Prefix" localSheetId="13">#REF!</definedName>
    <definedName name="Save_Prefix">#REF!</definedName>
    <definedName name="Save_Suffix" localSheetId="26">#REF!</definedName>
    <definedName name="Save_Suffix" localSheetId="2">#REF!</definedName>
    <definedName name="Save_Suffix" localSheetId="17">#REF!</definedName>
    <definedName name="Save_Suffix" localSheetId="13">#REF!</definedName>
    <definedName name="Save_Suffix">#REF!</definedName>
    <definedName name="Script_File" localSheetId="26">#REF!</definedName>
    <definedName name="Script_File" localSheetId="2">#REF!</definedName>
    <definedName name="Script_File" localSheetId="17">#REF!</definedName>
    <definedName name="Script_File" localSheetId="13">#REF!</definedName>
    <definedName name="Script_File">#REF!</definedName>
    <definedName name="second">'[116]Cnl Y2K fin'!$A$1:$O$1190</definedName>
    <definedName name="Seibou__Ajakito">#N/A</definedName>
    <definedName name="select_initiation_phasing" localSheetId="26">#REF!</definedName>
    <definedName name="select_initiation_phasing" localSheetId="2">#REF!</definedName>
    <definedName name="select_initiation_phasing" localSheetId="1">#REF!</definedName>
    <definedName name="select_initiation_phasing" localSheetId="4">#REF!</definedName>
    <definedName name="select_initiation_phasing" localSheetId="5">#REF!</definedName>
    <definedName name="select_initiation_phasing" localSheetId="17">#REF!</definedName>
    <definedName name="select_initiation_phasing" localSheetId="13">#REF!</definedName>
    <definedName name="select_initiation_phasing" localSheetId="14">#REF!</definedName>
    <definedName name="select_initiation_phasing" localSheetId="11">#REF!</definedName>
    <definedName name="select_initiation_phasing">#REF!</definedName>
    <definedName name="select_sequence" localSheetId="26">#REF!</definedName>
    <definedName name="select_sequence" localSheetId="2">#REF!</definedName>
    <definedName name="select_sequence" localSheetId="17">#REF!</definedName>
    <definedName name="select_sequence" localSheetId="13">#REF!</definedName>
    <definedName name="select_sequence" localSheetId="11">#REF!</definedName>
    <definedName name="select_sequence">#REF!</definedName>
    <definedName name="SelectedMonth" localSheetId="26">#REF!</definedName>
    <definedName name="SelectedMonth" localSheetId="2">#REF!</definedName>
    <definedName name="SelectedMonth" localSheetId="17">#REF!</definedName>
    <definedName name="SelectedMonth" localSheetId="13">#REF!</definedName>
    <definedName name="SelectedMonth" localSheetId="11">#REF!</definedName>
    <definedName name="SelectedMonth">#REF!</definedName>
    <definedName name="SelectedYear" localSheetId="26">#REF!</definedName>
    <definedName name="SelectedYear" localSheetId="2">#REF!</definedName>
    <definedName name="SelectedYear" localSheetId="17">#REF!</definedName>
    <definedName name="SelectedYear" localSheetId="13">#REF!</definedName>
    <definedName name="SelectedYear">#REF!</definedName>
    <definedName name="Selection_File" localSheetId="26">#REF!</definedName>
    <definedName name="Selection_File" localSheetId="2">#REF!</definedName>
    <definedName name="Selection_File" localSheetId="17">#REF!</definedName>
    <definedName name="Selection_File" localSheetId="13">#REF!</definedName>
    <definedName name="Selection_File">#REF!</definedName>
    <definedName name="SelectStaff" localSheetId="22">'[64]Duration 2002 (2)'!$B$10:$D$131</definedName>
    <definedName name="SelectStaff" localSheetId="17">'[64]Duration 2002 (2)'!$B$10:$D$131</definedName>
    <definedName name="SelectStaff" localSheetId="21">'[64]Duration 2002 (2)'!$B$10:$D$131</definedName>
    <definedName name="SelectStaff">'[65]Duration 2002 (2)'!$B$10:$D$131</definedName>
    <definedName name="Send_pdc09rstd" localSheetId="26">#REF!</definedName>
    <definedName name="Send_pdc09rstd" localSheetId="2">#REF!</definedName>
    <definedName name="Send_pdc09rstd" localSheetId="1">#REF!</definedName>
    <definedName name="Send_pdc09rstd" localSheetId="4">#REF!</definedName>
    <definedName name="Send_pdc09rstd" localSheetId="5">#REF!</definedName>
    <definedName name="Send_pdc09rstd" localSheetId="17">#REF!</definedName>
    <definedName name="Send_pdc09rstd" localSheetId="13">#REF!</definedName>
    <definedName name="Send_pdc09rstd" localSheetId="14">#REF!</definedName>
    <definedName name="Send_pdc09rstd" localSheetId="11">#REF!</definedName>
    <definedName name="Send_pdc09rstd">#REF!</definedName>
    <definedName name="Send_PL" localSheetId="26">P&amp;[117]L!$N$9:$T$144</definedName>
    <definedName name="Send_PL" localSheetId="2">P&amp;[117]L!$N$9:$T$144</definedName>
    <definedName name="Send_PL" localSheetId="3">P&amp;[117]L!$N$9:$T$144</definedName>
    <definedName name="Send_PL" localSheetId="1">P&amp;[117]L!$N$9:$T$144</definedName>
    <definedName name="Send_PL" localSheetId="4">P&amp;[117]L!$N$9:$T$144</definedName>
    <definedName name="Send_PL" localSheetId="5">P&amp;[117]L!$N$9:$T$144</definedName>
    <definedName name="Send_PL" localSheetId="22">P&amp;[117]L!$N$9:$T$144</definedName>
    <definedName name="Send_PL" localSheetId="12">P&amp;[117]L!$N$9:$T$144</definedName>
    <definedName name="Send_PL" localSheetId="17">P&amp;[117]L!$N$9:$T$144</definedName>
    <definedName name="Send_PL" localSheetId="13">P&amp;[117]L!$N$9:$T$144</definedName>
    <definedName name="Send_PL" localSheetId="14">P&amp;[117]L!$N$9:$T$144</definedName>
    <definedName name="Send_PL" localSheetId="21">P&amp;[117]L!$N$9:$T$144</definedName>
    <definedName name="Send_PL" localSheetId="11">P&amp;[117]L!$N$9:$T$144</definedName>
    <definedName name="Send_PL">P&amp;[117]L!$N$9:$T$144</definedName>
    <definedName name="Send_prod_t5c" localSheetId="26">#REF!</definedName>
    <definedName name="Send_prod_t5c" localSheetId="2">#REF!</definedName>
    <definedName name="Send_prod_t5c" localSheetId="3">#REF!</definedName>
    <definedName name="Send_prod_t5c" localSheetId="5">#REF!</definedName>
    <definedName name="Send_prod_t5c" localSheetId="12">#REF!</definedName>
    <definedName name="Send_prod_t5c" localSheetId="17">#REF!</definedName>
    <definedName name="Send_prod_t5c" localSheetId="13">#REF!</definedName>
    <definedName name="Send_prod_t5c" localSheetId="14">#REF!</definedName>
    <definedName name="Send_prod_t5c" localSheetId="11">#REF!</definedName>
    <definedName name="Send_prod_t5c">#REF!</definedName>
    <definedName name="Send_SENS3" localSheetId="26">#REF!</definedName>
    <definedName name="Send_SENS3" localSheetId="2">#REF!</definedName>
    <definedName name="Send_SENS3" localSheetId="17">#REF!</definedName>
    <definedName name="Send_SENS3" localSheetId="13">#REF!</definedName>
    <definedName name="Send_SENS3" localSheetId="11">#REF!</definedName>
    <definedName name="Send_SENS3">#REF!</definedName>
    <definedName name="Send_sensibilites" localSheetId="26">#REF!</definedName>
    <definedName name="Send_sensibilites" localSheetId="2">#REF!</definedName>
    <definedName name="Send_sensibilites" localSheetId="17">#REF!</definedName>
    <definedName name="Send_sensibilites" localSheetId="13">#REF!</definedName>
    <definedName name="Send_sensibilites" localSheetId="11">#REF!</definedName>
    <definedName name="Send_sensibilites">#REF!</definedName>
    <definedName name="SEND_T17A" localSheetId="26">#REF!</definedName>
    <definedName name="SEND_T17A" localSheetId="2">#REF!</definedName>
    <definedName name="SEND_T17A" localSheetId="17">#REF!</definedName>
    <definedName name="SEND_T17A" localSheetId="13">#REF!</definedName>
    <definedName name="SEND_T17A">#REF!</definedName>
    <definedName name="SEND_T17B" localSheetId="26">#REF!</definedName>
    <definedName name="SEND_T17B" localSheetId="2">#REF!</definedName>
    <definedName name="SEND_T17B" localSheetId="17">#REF!</definedName>
    <definedName name="SEND_T17B" localSheetId="13">#REF!</definedName>
    <definedName name="SEND_T17B">#REF!</definedName>
    <definedName name="Send_T18" localSheetId="26">[83]T18!$L$8:$R$22</definedName>
    <definedName name="Send_T18">[84]T18!$L$8:$R$22</definedName>
    <definedName name="Send_T19B" localSheetId="26">#REF!</definedName>
    <definedName name="Send_T19B" localSheetId="2">#REF!</definedName>
    <definedName name="Send_T19B" localSheetId="1">#REF!</definedName>
    <definedName name="Send_T19B" localSheetId="4">#REF!</definedName>
    <definedName name="Send_T19B" localSheetId="5">#REF!</definedName>
    <definedName name="Send_T19B" localSheetId="17">#REF!</definedName>
    <definedName name="Send_T19B" localSheetId="13">#REF!</definedName>
    <definedName name="Send_T19B" localSheetId="14">#REF!</definedName>
    <definedName name="Send_T19B" localSheetId="11">#REF!</definedName>
    <definedName name="Send_T19B">#REF!</definedName>
    <definedName name="Send_T22" localSheetId="26">[83]T22!$D$11:$J$18</definedName>
    <definedName name="Send_T22">[84]T22!$D$11:$J$18</definedName>
    <definedName name="Send_T26" localSheetId="26">#REF!</definedName>
    <definedName name="Send_T26" localSheetId="2">#REF!</definedName>
    <definedName name="Send_T26" localSheetId="1">#REF!</definedName>
    <definedName name="Send_T26" localSheetId="4">#REF!</definedName>
    <definedName name="Send_T26" localSheetId="5">#REF!</definedName>
    <definedName name="Send_T26" localSheetId="17">#REF!</definedName>
    <definedName name="Send_T26" localSheetId="13">#REF!</definedName>
    <definedName name="Send_T26" localSheetId="14">#REF!</definedName>
    <definedName name="Send_T26" localSheetId="11">#REF!</definedName>
    <definedName name="Send_T26">#REF!</definedName>
    <definedName name="Send_T5B5" localSheetId="26">[17]T5B!#REF!</definedName>
    <definedName name="Send_T5B5" localSheetId="2">[18]T5B!#REF!</definedName>
    <definedName name="Send_T5B5" localSheetId="1">[18]T5B!#REF!</definedName>
    <definedName name="Send_T5B5" localSheetId="4">[18]T5B!#REF!</definedName>
    <definedName name="Send_T5B5" localSheetId="5">[18]T5B!#REF!</definedName>
    <definedName name="Send_T5B5" localSheetId="17">[18]T5B!#REF!</definedName>
    <definedName name="Send_T5B5" localSheetId="13">[18]T5B!#REF!</definedName>
    <definedName name="Send_T5B5" localSheetId="14">[18]T5B!#REF!</definedName>
    <definedName name="Send_T5B5" localSheetId="11">[18]T5B!#REF!</definedName>
    <definedName name="Send_T5B5">[18]T5B!#REF!</definedName>
    <definedName name="Send_T5B6" localSheetId="26">[17]T5B!#REF!</definedName>
    <definedName name="Send_T5B6" localSheetId="2">[18]T5B!#REF!</definedName>
    <definedName name="Send_T5B6" localSheetId="17">[18]T5B!#REF!</definedName>
    <definedName name="Send_T5B6" localSheetId="13">[18]T5B!#REF!</definedName>
    <definedName name="Send_T5B6" localSheetId="14">[18]T5B!#REF!</definedName>
    <definedName name="Send_T5B6">[18]T5B!#REF!</definedName>
    <definedName name="sep" localSheetId="26">#REF!</definedName>
    <definedName name="sep" localSheetId="2">#REF!</definedName>
    <definedName name="sep" localSheetId="1">#REF!</definedName>
    <definedName name="sep" localSheetId="4">#REF!</definedName>
    <definedName name="sep" localSheetId="5">#REF!</definedName>
    <definedName name="sep" localSheetId="17">#REF!</definedName>
    <definedName name="sep" localSheetId="13">#REF!</definedName>
    <definedName name="sep" localSheetId="14">#REF!</definedName>
    <definedName name="sep" localSheetId="11">#REF!</definedName>
    <definedName name="sep">#REF!</definedName>
    <definedName name="sept" localSheetId="26">'[71]May 2003'!$A$7:$S$104</definedName>
    <definedName name="sept">'[72]May 2003'!$A$7:$S$104</definedName>
    <definedName name="SEPT_97" localSheetId="26">#REF!</definedName>
    <definedName name="SEPT_97" localSheetId="2">#REF!</definedName>
    <definedName name="SEPT_97" localSheetId="1">#REF!</definedName>
    <definedName name="SEPT_97" localSheetId="4">#REF!</definedName>
    <definedName name="SEPT_97" localSheetId="5">#REF!</definedName>
    <definedName name="SEPT_97" localSheetId="17">#REF!</definedName>
    <definedName name="SEPT_97" localSheetId="13">#REF!</definedName>
    <definedName name="SEPT_97" localSheetId="14">#REF!</definedName>
    <definedName name="SEPT_97" localSheetId="11">#REF!</definedName>
    <definedName name="SEPT_97">#REF!</definedName>
    <definedName name="September" localSheetId="26">#REF!</definedName>
    <definedName name="September" localSheetId="2">#REF!</definedName>
    <definedName name="September" localSheetId="17">#REF!</definedName>
    <definedName name="September" localSheetId="13">#REF!</definedName>
    <definedName name="September" localSheetId="11">#REF!</definedName>
    <definedName name="September">#REF!</definedName>
    <definedName name="September1" localSheetId="26">#REF!</definedName>
    <definedName name="September1" localSheetId="2">#REF!</definedName>
    <definedName name="September1" localSheetId="17">#REF!</definedName>
    <definedName name="September1" localSheetId="13">#REF!</definedName>
    <definedName name="September1" localSheetId="11">#REF!</definedName>
    <definedName name="September1">#REF!</definedName>
    <definedName name="SerialNoPension" localSheetId="26">#REF!</definedName>
    <definedName name="SerialNoPension" localSheetId="2">#REF!</definedName>
    <definedName name="SerialNoPension" localSheetId="17">#REF!</definedName>
    <definedName name="SerialNoPension" localSheetId="13">#REF!</definedName>
    <definedName name="SerialNoPension">#REF!</definedName>
    <definedName name="SerialNumber" localSheetId="26">#REF!</definedName>
    <definedName name="SerialNumber" localSheetId="2">#REF!</definedName>
    <definedName name="SerialNumber" localSheetId="17">#REF!</definedName>
    <definedName name="SerialNumber" localSheetId="13">#REF!</definedName>
    <definedName name="SerialNumber">#REF!</definedName>
    <definedName name="sf">[118]Sheet2!$A$2:$A$183</definedName>
    <definedName name="SF_G">[54]forinput!$D$257:$AD$257</definedName>
    <definedName name="SF_HP_C3" localSheetId="26">#REF!</definedName>
    <definedName name="SF_HP_C3" localSheetId="2">#REF!</definedName>
    <definedName name="SF_HP_C3" localSheetId="1">#REF!</definedName>
    <definedName name="SF_HP_C3" localSheetId="4">#REF!</definedName>
    <definedName name="SF_HP_C3" localSheetId="5">#REF!</definedName>
    <definedName name="SF_HP_C3" localSheetId="17">#REF!</definedName>
    <definedName name="SF_HP_C3" localSheetId="13">#REF!</definedName>
    <definedName name="SF_HP_C3" localSheetId="14">#REF!</definedName>
    <definedName name="SF_HP_C3" localSheetId="11">#REF!</definedName>
    <definedName name="SF_HP_C3">#REF!</definedName>
    <definedName name="SF_HP_C4" localSheetId="26">[39]GHV!#REF!</definedName>
    <definedName name="SF_HP_C4" localSheetId="2">[39]GHV!#REF!</definedName>
    <definedName name="SF_HP_C4" localSheetId="1">[39]GHV!#REF!</definedName>
    <definedName name="SF_HP_C4" localSheetId="4">[39]GHV!#REF!</definedName>
    <definedName name="SF_HP_C4" localSheetId="5">[39]GHV!#REF!</definedName>
    <definedName name="SF_HP_C4" localSheetId="17">[39]GHV!#REF!</definedName>
    <definedName name="SF_HP_C4" localSheetId="13">[39]GHV!#REF!</definedName>
    <definedName name="SF_HP_C4" localSheetId="14">[39]GHV!#REF!</definedName>
    <definedName name="SF_HP_C4" localSheetId="11">[39]GHV!#REF!</definedName>
    <definedName name="SF_HP_C4">[39]GHV!#REF!</definedName>
    <definedName name="SF_LP_C3" localSheetId="26">[39]GHV!#REF!</definedName>
    <definedName name="SF_LP_C3" localSheetId="2">[39]GHV!#REF!</definedName>
    <definedName name="SF_LP_C3" localSheetId="17">[39]GHV!#REF!</definedName>
    <definedName name="SF_LP_C3" localSheetId="13">[39]GHV!#REF!</definedName>
    <definedName name="SF_LP_C3" localSheetId="14">[39]GHV!#REF!</definedName>
    <definedName name="SF_LP_C3">[39]GHV!#REF!</definedName>
    <definedName name="SF_LP_C4" localSheetId="26">[39]GHV!#REF!</definedName>
    <definedName name="SF_LP_C4" localSheetId="2">[39]GHV!#REF!</definedName>
    <definedName name="SF_LP_C4" localSheetId="17">[39]GHV!#REF!</definedName>
    <definedName name="SF_LP_C4" localSheetId="13">[39]GHV!#REF!</definedName>
    <definedName name="SF_LP_C4" localSheetId="11">[39]GHV!#REF!</definedName>
    <definedName name="SF_LP_C4">[39]GHV!#REF!</definedName>
    <definedName name="sfd_pipe">#N/A</definedName>
    <definedName name="SFD_UNSPEC">#N/A</definedName>
    <definedName name="SFDAG" localSheetId="26">#REF!</definedName>
    <definedName name="SFDAG" localSheetId="2">#REF!</definedName>
    <definedName name="SFDAG" localSheetId="1">#REF!</definedName>
    <definedName name="SFDAG" localSheetId="4">#REF!</definedName>
    <definedName name="SFDAG" localSheetId="5">#REF!</definedName>
    <definedName name="SFDAG" localSheetId="17">#REF!</definedName>
    <definedName name="SFDAG" localSheetId="13">#REF!</definedName>
    <definedName name="SFDAG" localSheetId="14">#REF!</definedName>
    <definedName name="SFDAG" localSheetId="11">#REF!</definedName>
    <definedName name="SFDAG">#REF!</definedName>
    <definedName name="SFdata" localSheetId="26">'[20]AG+SF'!$I$62:$K$112</definedName>
    <definedName name="SFdata">'[21]AG+SF'!$I$62:$K$112</definedName>
    <definedName name="SFDATA_Amt" localSheetId="26">'[20]AG+SF'!$K$63:$K$112</definedName>
    <definedName name="SFDATA_Amt">'[21]AG+SF'!$K$63:$K$112</definedName>
    <definedName name="SFDATA_key" localSheetId="26">'[20]AG+SF'!$I$63:$I$112</definedName>
    <definedName name="SFDATA_key">'[21]AG+SF'!$I$63:$I$112</definedName>
    <definedName name="SH_ROYALTYUSD">[34]PPT98!$F$51:$J$84</definedName>
    <definedName name="SHEHU">[112]MenuForm!$B$53:$AV$83</definedName>
    <definedName name="SHELF_GASTAX">[34]PPT98!$X$63:$AF$94</definedName>
    <definedName name="Shell_Nigeria" localSheetId="26">#REF!</definedName>
    <definedName name="Shell_Nigeria" localSheetId="2">#REF!</definedName>
    <definedName name="Shell_Nigeria" localSheetId="1">#REF!</definedName>
    <definedName name="Shell_Nigeria" localSheetId="4">#REF!</definedName>
    <definedName name="Shell_Nigeria" localSheetId="5">#REF!</definedName>
    <definedName name="Shell_Nigeria" localSheetId="17">#REF!</definedName>
    <definedName name="Shell_Nigeria" localSheetId="13">#REF!</definedName>
    <definedName name="Shell_Nigeria" localSheetId="14">#REF!</definedName>
    <definedName name="Shell_Nigeria" localSheetId="11">#REF!</definedName>
    <definedName name="Shell_Nigeria">#REF!</definedName>
    <definedName name="SHSHU">[112]MenuForm!$A$119:$AV$124</definedName>
    <definedName name="SHUTD" localSheetId="26">[119]T5B!#REF!</definedName>
    <definedName name="SHUTD" localSheetId="2">[120]T5B!#REF!</definedName>
    <definedName name="SHUTD" localSheetId="1">[120]T5B!#REF!</definedName>
    <definedName name="SHUTD" localSheetId="4">[120]T5B!#REF!</definedName>
    <definedName name="SHUTD" localSheetId="5">[120]T5B!#REF!</definedName>
    <definedName name="SHUTD" localSheetId="17">[120]T5B!#REF!</definedName>
    <definedName name="SHUTD" localSheetId="13">[120]T5B!#REF!</definedName>
    <definedName name="SHUTD" localSheetId="14">[120]T5B!#REF!</definedName>
    <definedName name="SHUTD" localSheetId="11">[120]T5B!#REF!</definedName>
    <definedName name="SHUTD">[120]T5B!#REF!</definedName>
    <definedName name="SHUTD2" localSheetId="26">[119]T5B!#REF!</definedName>
    <definedName name="SHUTD2" localSheetId="2">[120]T5B!#REF!</definedName>
    <definedName name="SHUTD2" localSheetId="17">[120]T5B!#REF!</definedName>
    <definedName name="SHUTD2" localSheetId="13">[120]T5B!#REF!</definedName>
    <definedName name="SHUTD2" localSheetId="14">[120]T5B!#REF!</definedName>
    <definedName name="SHUTD2" localSheetId="11">[120]T5B!#REF!</definedName>
    <definedName name="SHUTD2">[120]T5B!#REF!</definedName>
    <definedName name="slipp" localSheetId="26">#REF!</definedName>
    <definedName name="slipp" localSheetId="2">#REF!</definedName>
    <definedName name="slipp" localSheetId="1">#REF!</definedName>
    <definedName name="slipp" localSheetId="4">#REF!</definedName>
    <definedName name="slipp" localSheetId="5">#REF!</definedName>
    <definedName name="slipp" localSheetId="17">#REF!</definedName>
    <definedName name="slipp" localSheetId="13">#REF!</definedName>
    <definedName name="slipp" localSheetId="14">#REF!</definedName>
    <definedName name="slipp" localSheetId="11">#REF!</definedName>
    <definedName name="slipp">#REF!</definedName>
    <definedName name="SLIPS" localSheetId="26">#REF!</definedName>
    <definedName name="SLIPS" localSheetId="2">#REF!</definedName>
    <definedName name="SLIPS" localSheetId="17">#REF!</definedName>
    <definedName name="SLIPS" localSheetId="13">#REF!</definedName>
    <definedName name="SLIPS" localSheetId="11">#REF!</definedName>
    <definedName name="SLIPS">#REF!</definedName>
    <definedName name="SNumSearch" localSheetId="26">#REF!</definedName>
    <definedName name="SNumSearch" localSheetId="2">#REF!</definedName>
    <definedName name="SNumSearch" localSheetId="17">#REF!</definedName>
    <definedName name="SNumSearch" localSheetId="13">#REF!</definedName>
    <definedName name="SNumSearch" localSheetId="11">#REF!</definedName>
    <definedName name="SNumSearch">#REF!</definedName>
    <definedName name="Soku_AG_G">[54]forinput!$D$135:$AD$135</definedName>
    <definedName name="Soku_AG_HP_C3" localSheetId="26">#REF!</definedName>
    <definedName name="Soku_AG_HP_C3" localSheetId="2">#REF!</definedName>
    <definedName name="Soku_AG_HP_C3" localSheetId="1">#REF!</definedName>
    <definedName name="Soku_AG_HP_C3" localSheetId="4">#REF!</definedName>
    <definedName name="Soku_AG_HP_C3" localSheetId="5">#REF!</definedName>
    <definedName name="Soku_AG_HP_C3" localSheetId="17">#REF!</definedName>
    <definedName name="Soku_AG_HP_C3" localSheetId="13">#REF!</definedName>
    <definedName name="Soku_AG_HP_C3" localSheetId="14">#REF!</definedName>
    <definedName name="Soku_AG_HP_C3" localSheetId="11">#REF!</definedName>
    <definedName name="Soku_AG_HP_C3">#REF!</definedName>
    <definedName name="Soku_AG_HP_C4" localSheetId="26">[39]GHV!#REF!</definedName>
    <definedName name="Soku_AG_HP_C4" localSheetId="2">[39]GHV!#REF!</definedName>
    <definedName name="Soku_AG_HP_C4" localSheetId="1">[39]GHV!#REF!</definedName>
    <definedName name="Soku_AG_HP_C4" localSheetId="4">[39]GHV!#REF!</definedName>
    <definedName name="Soku_AG_HP_C4" localSheetId="5">[39]GHV!#REF!</definedName>
    <definedName name="Soku_AG_HP_C4" localSheetId="17">[39]GHV!#REF!</definedName>
    <definedName name="Soku_AG_HP_C4" localSheetId="13">[39]GHV!#REF!</definedName>
    <definedName name="Soku_AG_HP_C4" localSheetId="14">[39]GHV!#REF!</definedName>
    <definedName name="Soku_AG_HP_C4" localSheetId="11">[39]GHV!#REF!</definedName>
    <definedName name="Soku_AG_HP_C4">[39]GHV!#REF!</definedName>
    <definedName name="Soku_AG_LP_C3" localSheetId="26">[39]GHV!#REF!</definedName>
    <definedName name="Soku_AG_LP_C3" localSheetId="2">[39]GHV!#REF!</definedName>
    <definedName name="Soku_AG_LP_C3" localSheetId="17">[39]GHV!#REF!</definedName>
    <definedName name="Soku_AG_LP_C3" localSheetId="13">[39]GHV!#REF!</definedName>
    <definedName name="Soku_AG_LP_C3" localSheetId="14">[39]GHV!#REF!</definedName>
    <definedName name="Soku_AG_LP_C3">[39]GHV!#REF!</definedName>
    <definedName name="Soku_AG_LP_C4" localSheetId="26">[39]GHV!#REF!</definedName>
    <definedName name="Soku_AG_LP_C4" localSheetId="2">[39]GHV!#REF!</definedName>
    <definedName name="Soku_AG_LP_C4" localSheetId="17">[39]GHV!#REF!</definedName>
    <definedName name="Soku_AG_LP_C4" localSheetId="13">[39]GHV!#REF!</definedName>
    <definedName name="Soku_AG_LP_C4">[39]GHV!#REF!</definedName>
    <definedName name="Soku_NAG_G">[54]forinput!$D$143:$AD$143</definedName>
    <definedName name="Soku_NAG_HP_C3" localSheetId="26">#REF!</definedName>
    <definedName name="Soku_NAG_HP_C3" localSheetId="2">#REF!</definedName>
    <definedName name="Soku_NAG_HP_C3" localSheetId="1">#REF!</definedName>
    <definedName name="Soku_NAG_HP_C3" localSheetId="4">#REF!</definedName>
    <definedName name="Soku_NAG_HP_C3" localSheetId="5">#REF!</definedName>
    <definedName name="Soku_NAG_HP_C3" localSheetId="17">#REF!</definedName>
    <definedName name="Soku_NAG_HP_C3" localSheetId="13">#REF!</definedName>
    <definedName name="Soku_NAG_HP_C3" localSheetId="14">#REF!</definedName>
    <definedName name="Soku_NAG_HP_C3" localSheetId="11">#REF!</definedName>
    <definedName name="Soku_NAG_HP_C3">#REF!</definedName>
    <definedName name="Soku_NAG_HP_C4" localSheetId="26">[39]GHV!#REF!</definedName>
    <definedName name="Soku_NAG_HP_C4" localSheetId="2">[39]GHV!#REF!</definedName>
    <definedName name="Soku_NAG_HP_C4" localSheetId="1">[39]GHV!#REF!</definedName>
    <definedName name="Soku_NAG_HP_C4" localSheetId="4">[39]GHV!#REF!</definedName>
    <definedName name="Soku_NAG_HP_C4" localSheetId="5">[39]GHV!#REF!</definedName>
    <definedName name="Soku_NAG_HP_C4" localSheetId="17">[39]GHV!#REF!</definedName>
    <definedName name="Soku_NAG_HP_C4" localSheetId="13">[39]GHV!#REF!</definedName>
    <definedName name="Soku_NAG_HP_C4" localSheetId="14">[39]GHV!#REF!</definedName>
    <definedName name="Soku_NAG_HP_C4" localSheetId="11">[39]GHV!#REF!</definedName>
    <definedName name="Soku_NAG_HP_C4">[39]GHV!#REF!</definedName>
    <definedName name="Soku_NAG_LP_C3" localSheetId="26">[39]GHV!#REF!</definedName>
    <definedName name="Soku_NAG_LP_C3" localSheetId="2">[39]GHV!#REF!</definedName>
    <definedName name="Soku_NAG_LP_C3" localSheetId="17">[39]GHV!#REF!</definedName>
    <definedName name="Soku_NAG_LP_C3" localSheetId="13">[39]GHV!#REF!</definedName>
    <definedName name="Soku_NAG_LP_C3" localSheetId="14">[39]GHV!#REF!</definedName>
    <definedName name="Soku_NAG_LP_C3">[39]GHV!#REF!</definedName>
    <definedName name="Soku_NAG_LP_C4" localSheetId="26">[39]GHV!#REF!</definedName>
    <definedName name="Soku_NAG_LP_C4" localSheetId="2">[39]GHV!#REF!</definedName>
    <definedName name="Soku_NAG_LP_C4" localSheetId="17">[39]GHV!#REF!</definedName>
    <definedName name="Soku_NAG_LP_C4" localSheetId="13">[39]GHV!#REF!</definedName>
    <definedName name="Soku_NAG_LP_C4">[39]GHV!#REF!</definedName>
    <definedName name="Soku_NAG_R_HP_C3" localSheetId="26">#REF!</definedName>
    <definedName name="Soku_NAG_R_HP_C3" localSheetId="2">#REF!</definedName>
    <definedName name="Soku_NAG_R_HP_C3" localSheetId="1">#REF!</definedName>
    <definedName name="Soku_NAG_R_HP_C3" localSheetId="4">#REF!</definedName>
    <definedName name="Soku_NAG_R_HP_C3" localSheetId="5">#REF!</definedName>
    <definedName name="Soku_NAG_R_HP_C3" localSheetId="17">#REF!</definedName>
    <definedName name="Soku_NAG_R_HP_C3" localSheetId="13">#REF!</definedName>
    <definedName name="Soku_NAG_R_HP_C3" localSheetId="14">#REF!</definedName>
    <definedName name="Soku_NAG_R_HP_C3" localSheetId="11">#REF!</definedName>
    <definedName name="Soku_NAG_R_HP_C3">#REF!</definedName>
    <definedName name="Soku_NAG_R_HP_C4" localSheetId="26">[39]GHV!#REF!</definedName>
    <definedName name="Soku_NAG_R_HP_C4" localSheetId="2">[39]GHV!#REF!</definedName>
    <definedName name="Soku_NAG_R_HP_C4" localSheetId="1">[39]GHV!#REF!</definedName>
    <definedName name="Soku_NAG_R_HP_C4" localSheetId="4">[39]GHV!#REF!</definedName>
    <definedName name="Soku_NAG_R_HP_C4" localSheetId="5">[39]GHV!#REF!</definedName>
    <definedName name="Soku_NAG_R_HP_C4" localSheetId="17">[39]GHV!#REF!</definedName>
    <definedName name="Soku_NAG_R_HP_C4" localSheetId="13">[39]GHV!#REF!</definedName>
    <definedName name="Soku_NAG_R_HP_C4" localSheetId="14">[39]GHV!#REF!</definedName>
    <definedName name="Soku_NAG_R_HP_C4" localSheetId="11">[39]GHV!#REF!</definedName>
    <definedName name="Soku_NAG_R_HP_C4">[39]GHV!#REF!</definedName>
    <definedName name="Soku_NAG_R_LP_C3" localSheetId="26">[39]GHV!#REF!</definedName>
    <definedName name="Soku_NAG_R_LP_C3" localSheetId="2">[39]GHV!#REF!</definedName>
    <definedName name="Soku_NAG_R_LP_C3" localSheetId="17">[39]GHV!#REF!</definedName>
    <definedName name="Soku_NAG_R_LP_C3" localSheetId="13">[39]GHV!#REF!</definedName>
    <definedName name="Soku_NAG_R_LP_C3">[39]GHV!#REF!</definedName>
    <definedName name="Soku_NAG_R_LP_C4" localSheetId="26">[39]GHV!#REF!</definedName>
    <definedName name="Soku_NAG_R_LP_C4" localSheetId="2">[39]GHV!#REF!</definedName>
    <definedName name="Soku_NAG_R_LP_C4" localSheetId="17">[39]GHV!#REF!</definedName>
    <definedName name="Soku_NAG_R_LP_C4" localSheetId="13">[39]GHV!#REF!</definedName>
    <definedName name="Soku_NAG_R_LP_C4">[39]GHV!#REF!</definedName>
    <definedName name="sor" localSheetId="22">[121]DATABANK!$A$8:$Z$14</definedName>
    <definedName name="sor" localSheetId="17">[121]DATABANK!$A$8:$Z$14</definedName>
    <definedName name="sor" localSheetId="21">[121]DATABANK!$A$8:$Z$14</definedName>
    <definedName name="sor">[122]DATABANK!$A$8:$Z$14</definedName>
    <definedName name="sort" localSheetId="26">[35]Menu!$A$8:$Z$18</definedName>
    <definedName name="sort">[36]Menu!$A$8:$Z$18</definedName>
    <definedName name="sort1" localSheetId="22">[123]DATABANK!$A$9:$AK$31</definedName>
    <definedName name="sort1" localSheetId="17">[123]DATABANK!$A$9:$AK$31</definedName>
    <definedName name="sort1" localSheetId="21">[123]DATABANK!$A$9:$AK$31</definedName>
    <definedName name="sort1">[124]DATABANK!$A$9:$AK$31</definedName>
    <definedName name="SORT2" localSheetId="22">[125]DATABANK!$A$9:$AK$46</definedName>
    <definedName name="SORT2" localSheetId="17">[125]DATABANK!$A$9:$AK$46</definedName>
    <definedName name="SORT2" localSheetId="21">[125]DATABANK!$A$9:$AK$46</definedName>
    <definedName name="SORT2">[126]DATABANK!$A$9:$AK$46</definedName>
    <definedName name="SORT3" localSheetId="26">'[127]p&amp;lsummary'!$A$9:$AK$147</definedName>
    <definedName name="SORT3">'[128]p&amp;lsummary'!$A$9:$AK$147</definedName>
    <definedName name="sortration" localSheetId="22">[123]DATABANK!$A$9:$AK$31</definedName>
    <definedName name="sortration" localSheetId="17">[123]DATABANK!$A$9:$AK$31</definedName>
    <definedName name="sortration" localSheetId="21">[123]DATABANK!$A$9:$AK$31</definedName>
    <definedName name="sortration">[124]DATABANK!$A$9:$AK$31</definedName>
    <definedName name="SortTool" localSheetId="22">'[64]Duration 2002 (2)'!$A$8:$B$46</definedName>
    <definedName name="SortTool" localSheetId="17">'[64]Duration 2002 (2)'!$A$8:$B$46</definedName>
    <definedName name="SortTool" localSheetId="21">'[64]Duration 2002 (2)'!$A$8:$B$46</definedName>
    <definedName name="SortTool">'[65]Duration 2002 (2)'!$A$8:$B$46</definedName>
    <definedName name="South_Bank">#N/A</definedName>
    <definedName name="Spar" localSheetId="26">#REF!</definedName>
    <definedName name="Spar" localSheetId="2">#REF!</definedName>
    <definedName name="Spar" localSheetId="1">#REF!</definedName>
    <definedName name="Spar" localSheetId="4">#REF!</definedName>
    <definedName name="Spar" localSheetId="5">#REF!</definedName>
    <definedName name="Spar" localSheetId="17">#REF!</definedName>
    <definedName name="Spar" localSheetId="13">#REF!</definedName>
    <definedName name="Spar" localSheetId="14">#REF!</definedName>
    <definedName name="Spar" localSheetId="11">#REF!</definedName>
    <definedName name="Spar">#REF!</definedName>
    <definedName name="SPATH">"NGALOS10\OQPAY05"</definedName>
    <definedName name="SPDAT">"1/14/2010"</definedName>
    <definedName name="SPDT2">"20100114"</definedName>
    <definedName name="spec_gravity" localSheetId="26">#REF!</definedName>
    <definedName name="spec_gravity" localSheetId="2">#REF!</definedName>
    <definedName name="spec_gravity" localSheetId="1">#REF!</definedName>
    <definedName name="spec_gravity" localSheetId="4">#REF!</definedName>
    <definedName name="spec_gravity" localSheetId="5">#REF!</definedName>
    <definedName name="spec_gravity" localSheetId="17">#REF!</definedName>
    <definedName name="spec_gravity" localSheetId="13">#REF!</definedName>
    <definedName name="spec_gravity" localSheetId="14">#REF!</definedName>
    <definedName name="spec_gravity" localSheetId="11">#REF!</definedName>
    <definedName name="spec_gravity">#REF!</definedName>
    <definedName name="Special" localSheetId="26">#REF!</definedName>
    <definedName name="Special" localSheetId="2">#REF!</definedName>
    <definedName name="Special" localSheetId="17">#REF!</definedName>
    <definedName name="Special" localSheetId="13">#REF!</definedName>
    <definedName name="Special" localSheetId="11">#REF!</definedName>
    <definedName name="Special">#REF!</definedName>
    <definedName name="specialp" localSheetId="26">#REF!</definedName>
    <definedName name="specialp" localSheetId="2">#REF!</definedName>
    <definedName name="specialp" localSheetId="17">#REF!</definedName>
    <definedName name="specialp" localSheetId="13">#REF!</definedName>
    <definedName name="specialp" localSheetId="11">#REF!</definedName>
    <definedName name="specialp">#REF!</definedName>
    <definedName name="SPNAM">"IMPPRC"</definedName>
    <definedName name="SPNMB">"1"</definedName>
    <definedName name="SPTIM">"15:02:58"</definedName>
    <definedName name="StaffAccount" localSheetId="26">#REF!</definedName>
    <definedName name="StaffAccount" localSheetId="2">#REF!</definedName>
    <definedName name="StaffAccount" localSheetId="1">#REF!</definedName>
    <definedName name="StaffAccount" localSheetId="4">#REF!</definedName>
    <definedName name="StaffAccount" localSheetId="5">#REF!</definedName>
    <definedName name="StaffAccount" localSheetId="17">#REF!</definedName>
    <definedName name="StaffAccount" localSheetId="13">#REF!</definedName>
    <definedName name="StaffAccount" localSheetId="14">#REF!</definedName>
    <definedName name="StaffAccount" localSheetId="11">#REF!</definedName>
    <definedName name="StaffAccount">#REF!</definedName>
    <definedName name="StaffBank" localSheetId="26">#REF!</definedName>
    <definedName name="StaffBank" localSheetId="2">#REF!</definedName>
    <definedName name="StaffBank" localSheetId="17">#REF!</definedName>
    <definedName name="StaffBank" localSheetId="13">#REF!</definedName>
    <definedName name="StaffBank" localSheetId="11">#REF!</definedName>
    <definedName name="StaffBank">#REF!</definedName>
    <definedName name="StaffBankBr" localSheetId="26">#REF!</definedName>
    <definedName name="StaffBankBr" localSheetId="2">#REF!</definedName>
    <definedName name="StaffBankBr" localSheetId="17">#REF!</definedName>
    <definedName name="StaffBankBr" localSheetId="13">#REF!</definedName>
    <definedName name="StaffBankBr" localSheetId="11">#REF!</definedName>
    <definedName name="StaffBankBr">#REF!</definedName>
    <definedName name="StaffData" localSheetId="26">#REF!</definedName>
    <definedName name="StaffData" localSheetId="2">#REF!</definedName>
    <definedName name="StaffData" localSheetId="17">#REF!</definedName>
    <definedName name="StaffData" localSheetId="13">#REF!</definedName>
    <definedName name="StaffData">#REF!</definedName>
    <definedName name="StaffDepartment" localSheetId="26">#REF!</definedName>
    <definedName name="StaffDepartment" localSheetId="2">#REF!</definedName>
    <definedName name="StaffDepartment" localSheetId="17">#REF!</definedName>
    <definedName name="StaffDepartment" localSheetId="13">#REF!</definedName>
    <definedName name="StaffDepartment">#REF!</definedName>
    <definedName name="StaffDivision" localSheetId="26">#REF!</definedName>
    <definedName name="StaffDivision" localSheetId="2">#REF!</definedName>
    <definedName name="StaffDivision" localSheetId="17">#REF!</definedName>
    <definedName name="StaffDivision" localSheetId="13">#REF!</definedName>
    <definedName name="StaffDivision">#REF!</definedName>
    <definedName name="StaffNo" localSheetId="26">#REF!</definedName>
    <definedName name="StaffNo" localSheetId="2">#REF!</definedName>
    <definedName name="StaffNo" localSheetId="17">#REF!</definedName>
    <definedName name="StaffNo" localSheetId="13">#REF!</definedName>
    <definedName name="StaffNo">#REF!</definedName>
    <definedName name="StaffNSITF" localSheetId="26">#REF!</definedName>
    <definedName name="StaffNSITF" localSheetId="2">#REF!</definedName>
    <definedName name="StaffNSITF" localSheetId="17">#REF!</definedName>
    <definedName name="StaffNSITF" localSheetId="13">#REF!</definedName>
    <definedName name="StaffNSITF">#REF!</definedName>
    <definedName name="StaffStrength" localSheetId="26">#REF!</definedName>
    <definedName name="StaffStrength" localSheetId="2">#REF!</definedName>
    <definedName name="StaffStrength" localSheetId="17">#REF!</definedName>
    <definedName name="StaffStrength" localSheetId="13">#REF!</definedName>
    <definedName name="StaffStrength">#REF!</definedName>
    <definedName name="StaffTitle" localSheetId="26">#REF!</definedName>
    <definedName name="StaffTitle" localSheetId="2">#REF!</definedName>
    <definedName name="StaffTitle" localSheetId="17">#REF!</definedName>
    <definedName name="StaffTitle" localSheetId="13">#REF!</definedName>
    <definedName name="StaffTitle">#REF!</definedName>
    <definedName name="stanbictax" localSheetId="26">#REF!</definedName>
    <definedName name="stanbictax" localSheetId="2">#REF!</definedName>
    <definedName name="stanbictax" localSheetId="17">#REF!</definedName>
    <definedName name="stanbictax" localSheetId="13">#REF!</definedName>
    <definedName name="stanbictax">#REF!</definedName>
    <definedName name="Start_AuditWP" localSheetId="26">#REF!</definedName>
    <definedName name="Start_AuditWP" localSheetId="2">#REF!</definedName>
    <definedName name="Start_AuditWP" localSheetId="17">#REF!</definedName>
    <definedName name="Start_AuditWP" localSheetId="13">#REF!</definedName>
    <definedName name="Start_AuditWP">#REF!</definedName>
    <definedName name="Start_date" localSheetId="26">#REF!</definedName>
    <definedName name="Start_date" localSheetId="2">#REF!</definedName>
    <definedName name="Start_date" localSheetId="17">#REF!</definedName>
    <definedName name="Start_date" localSheetId="13">#REF!</definedName>
    <definedName name="Start_date">#REF!</definedName>
    <definedName name="Start_PBC" localSheetId="26">#REF!</definedName>
    <definedName name="Start_PBC" localSheetId="2">#REF!</definedName>
    <definedName name="Start_PBC" localSheetId="17">#REF!</definedName>
    <definedName name="Start_PBC" localSheetId="13">#REF!</definedName>
    <definedName name="Start_PBC">#REF!</definedName>
    <definedName name="StatDedClean" localSheetId="26">#REF!</definedName>
    <definedName name="StatDedClean" localSheetId="2">#REF!</definedName>
    <definedName name="StatDedClean" localSheetId="17">#REF!</definedName>
    <definedName name="StatDedClean" localSheetId="13">#REF!</definedName>
    <definedName name="StatDedClean">#REF!</definedName>
    <definedName name="STATE">"*HELD"</definedName>
    <definedName name="StatFirst" localSheetId="26">#REF!</definedName>
    <definedName name="StatFirst" localSheetId="2">#REF!</definedName>
    <definedName name="StatFirst" localSheetId="1">#REF!</definedName>
    <definedName name="StatFirst" localSheetId="4">#REF!</definedName>
    <definedName name="StatFirst" localSheetId="5">#REF!</definedName>
    <definedName name="StatFirst" localSheetId="17">#REF!</definedName>
    <definedName name="StatFirst" localSheetId="13">#REF!</definedName>
    <definedName name="StatFirst" localSheetId="14">#REF!</definedName>
    <definedName name="StatFirst" localSheetId="11">#REF!</definedName>
    <definedName name="StatFirst">#REF!</definedName>
    <definedName name="StatLast" localSheetId="26">#REF!</definedName>
    <definedName name="StatLast" localSheetId="2">#REF!</definedName>
    <definedName name="StatLast" localSheetId="17">#REF!</definedName>
    <definedName name="StatLast" localSheetId="13">#REF!</definedName>
    <definedName name="StatLast" localSheetId="11">#REF!</definedName>
    <definedName name="StatLast">#REF!</definedName>
    <definedName name="STATUS" localSheetId="26">[20]MasterData!$E$3:$E$7</definedName>
    <definedName name="STATUS">[21]MasterData!$E$3:$E$7</definedName>
    <definedName name="STAV_2004" localSheetId="26">#REF!</definedName>
    <definedName name="STAV_2004" localSheetId="2">#REF!</definedName>
    <definedName name="STAV_2004" localSheetId="17">#REF!</definedName>
    <definedName name="STAV_2004" localSheetId="13">#REF!</definedName>
    <definedName name="STAV_2004" localSheetId="14">#REF!</definedName>
    <definedName name="STAV_2004" localSheetId="15">#REF!</definedName>
    <definedName name="STAV_2004" localSheetId="11">#REF!</definedName>
    <definedName name="STAV_2004">#REF!</definedName>
    <definedName name="STAV_2005" localSheetId="26">#REF!</definedName>
    <definedName name="STAV_2005" localSheetId="2">#REF!</definedName>
    <definedName name="STAV_2005" localSheetId="17">#REF!</definedName>
    <definedName name="STAV_2005" localSheetId="13">#REF!</definedName>
    <definedName name="STAV_2005" localSheetId="15">#REF!</definedName>
    <definedName name="STAV_2005" localSheetId="11">#REF!</definedName>
    <definedName name="STAV_2005">#REF!</definedName>
    <definedName name="STAV_2006" localSheetId="26">#REF!</definedName>
    <definedName name="STAV_2006" localSheetId="2">#REF!</definedName>
    <definedName name="STAV_2006" localSheetId="17">#REF!</definedName>
    <definedName name="STAV_2006" localSheetId="13">#REF!</definedName>
    <definedName name="STAV_2006" localSheetId="15">#REF!</definedName>
    <definedName name="STAV_2006" localSheetId="11">#REF!</definedName>
    <definedName name="STAV_2006">#REF!</definedName>
    <definedName name="STAV_2007" localSheetId="26">#REF!</definedName>
    <definedName name="STAV_2007" localSheetId="2">#REF!</definedName>
    <definedName name="STAV_2007" localSheetId="17">#REF!</definedName>
    <definedName name="STAV_2007" localSheetId="13">#REF!</definedName>
    <definedName name="STAV_2007" localSheetId="15">#REF!</definedName>
    <definedName name="STAV_2007">#REF!</definedName>
    <definedName name="STAV_2008" localSheetId="26">#REF!</definedName>
    <definedName name="STAV_2008" localSheetId="2">#REF!</definedName>
    <definedName name="STAV_2008" localSheetId="17">#REF!</definedName>
    <definedName name="STAV_2008" localSheetId="13">#REF!</definedName>
    <definedName name="STAV_2008" localSheetId="15">#REF!</definedName>
    <definedName name="STAV_2008">#REF!</definedName>
    <definedName name="STC">[34]PPT98!$O$60:$U$74</definedName>
    <definedName name="Stella_Eze" localSheetId="26">[35]Menu!#REF!</definedName>
    <definedName name="Stella_Eze" localSheetId="2">[36]Menu!#REF!</definedName>
    <definedName name="Stella_Eze" localSheetId="1">[36]Menu!#REF!</definedName>
    <definedName name="Stella_Eze" localSheetId="4">[36]Menu!#REF!</definedName>
    <definedName name="Stella_Eze" localSheetId="5">[36]Menu!#REF!</definedName>
    <definedName name="Stella_Eze" localSheetId="17">[36]Menu!#REF!</definedName>
    <definedName name="Stella_Eze" localSheetId="13">[36]Menu!#REF!</definedName>
    <definedName name="Stella_Eze" localSheetId="14">[36]Menu!#REF!</definedName>
    <definedName name="Stella_Eze" localSheetId="11">[36]Menu!#REF!</definedName>
    <definedName name="Stella_Eze">[36]Menu!#REF!</definedName>
    <definedName name="STOCKS_100" localSheetId="26">#REF!</definedName>
    <definedName name="STOCKS_100" localSheetId="2">#REF!</definedName>
    <definedName name="STOCKS_100" localSheetId="1">#REF!</definedName>
    <definedName name="STOCKS_100" localSheetId="4">#REF!</definedName>
    <definedName name="STOCKS_100" localSheetId="5">#REF!</definedName>
    <definedName name="STOCKS_100" localSheetId="17">#REF!</definedName>
    <definedName name="STOCKS_100" localSheetId="13">#REF!</definedName>
    <definedName name="STOCKS_100" localSheetId="14">#REF!</definedName>
    <definedName name="STOCKS_100" localSheetId="11">#REF!</definedName>
    <definedName name="STOCKS_100">#REF!</definedName>
    <definedName name="stop" localSheetId="26">#REF!</definedName>
    <definedName name="stop" localSheetId="2">#REF!</definedName>
    <definedName name="stop" localSheetId="17">#REF!</definedName>
    <definedName name="stop" localSheetId="13">#REF!</definedName>
    <definedName name="stop" localSheetId="11">#REF!</definedName>
    <definedName name="stop">#REF!</definedName>
    <definedName name="STPST_2004" localSheetId="26">#REF!</definedName>
    <definedName name="STPST_2004" localSheetId="2">#REF!</definedName>
    <definedName name="STPST_2004" localSheetId="1">#REF!</definedName>
    <definedName name="STPST_2004" localSheetId="12">#REF!</definedName>
    <definedName name="STPST_2004" localSheetId="17">#REF!</definedName>
    <definedName name="STPST_2004" localSheetId="13">#REF!</definedName>
    <definedName name="STPST_2004" localSheetId="15">#REF!</definedName>
    <definedName name="STPST_2004" localSheetId="11">#REF!</definedName>
    <definedName name="STPST_2004">#REF!</definedName>
    <definedName name="STPST_2005" localSheetId="26">#REF!</definedName>
    <definedName name="STPST_2005" localSheetId="2">#REF!</definedName>
    <definedName name="STPST_2005" localSheetId="17">#REF!</definedName>
    <definedName name="STPST_2005" localSheetId="13">#REF!</definedName>
    <definedName name="STPST_2005" localSheetId="15">#REF!</definedName>
    <definedName name="STPST_2005">#REF!</definedName>
    <definedName name="STPST_2006" localSheetId="26">#REF!</definedName>
    <definedName name="STPST_2006" localSheetId="2">#REF!</definedName>
    <definedName name="STPST_2006" localSheetId="17">#REF!</definedName>
    <definedName name="STPST_2006" localSheetId="13">#REF!</definedName>
    <definedName name="STPST_2006" localSheetId="15">#REF!</definedName>
    <definedName name="STPST_2006">#REF!</definedName>
    <definedName name="STPST_2007" localSheetId="26">#REF!</definedName>
    <definedName name="STPST_2007" localSheetId="2">#REF!</definedName>
    <definedName name="STPST_2007" localSheetId="17">#REF!</definedName>
    <definedName name="STPST_2007" localSheetId="13">#REF!</definedName>
    <definedName name="STPST_2007" localSheetId="15">#REF!</definedName>
    <definedName name="STPST_2007">#REF!</definedName>
    <definedName name="STPST_2008" localSheetId="26">#REF!</definedName>
    <definedName name="STPST_2008" localSheetId="2">#REF!</definedName>
    <definedName name="STPST_2008" localSheetId="17">#REF!</definedName>
    <definedName name="STPST_2008" localSheetId="13">#REF!</definedName>
    <definedName name="STPST_2008" localSheetId="15">#REF!</definedName>
    <definedName name="STPST_2008">#REF!</definedName>
    <definedName name="Stub_HP_C3" localSheetId="26">#REF!</definedName>
    <definedName name="Stub_HP_C3" localSheetId="2">#REF!</definedName>
    <definedName name="Stub_HP_C3" localSheetId="17">#REF!</definedName>
    <definedName name="Stub_HP_C3" localSheetId="13">#REF!</definedName>
    <definedName name="Stub_HP_C3">#REF!</definedName>
    <definedName name="Stub_HP_C4" localSheetId="26">[39]GHV!#REF!</definedName>
    <definedName name="Stub_HP_C4" localSheetId="2">[39]GHV!#REF!</definedName>
    <definedName name="Stub_HP_C4" localSheetId="17">[39]GHV!#REF!</definedName>
    <definedName name="Stub_HP_C4" localSheetId="13">[39]GHV!#REF!</definedName>
    <definedName name="Stub_HP_C4">[39]GHV!#REF!</definedName>
    <definedName name="Stub_LP_C3" localSheetId="26">[39]GHV!#REF!</definedName>
    <definedName name="Stub_LP_C3" localSheetId="2">[39]GHV!#REF!</definedName>
    <definedName name="Stub_LP_C3" localSheetId="17">[39]GHV!#REF!</definedName>
    <definedName name="Stub_LP_C3" localSheetId="13">[39]GHV!#REF!</definedName>
    <definedName name="Stub_LP_C3">[39]GHV!#REF!</definedName>
    <definedName name="Stub_LP_C4" localSheetId="26">[39]GHV!#REF!</definedName>
    <definedName name="Stub_LP_C4" localSheetId="2">[39]GHV!#REF!</definedName>
    <definedName name="Stub_LP_C4" localSheetId="17">[39]GHV!#REF!</definedName>
    <definedName name="Stub_LP_C4" localSheetId="13">[39]GHV!#REF!</definedName>
    <definedName name="Stub_LP_C4">[39]GHV!#REF!</definedName>
    <definedName name="STUDY98" localSheetId="26">#REF!</definedName>
    <definedName name="STUDY98" localSheetId="2">#REF!</definedName>
    <definedName name="STUDY98" localSheetId="1">#REF!</definedName>
    <definedName name="STUDY98" localSheetId="4">#REF!</definedName>
    <definedName name="STUDY98" localSheetId="5">#REF!</definedName>
    <definedName name="STUDY98" localSheetId="17">#REF!</definedName>
    <definedName name="STUDY98" localSheetId="13">#REF!</definedName>
    <definedName name="STUDY98" localSheetId="14">#REF!</definedName>
    <definedName name="STUDY98" localSheetId="11">#REF!</definedName>
    <definedName name="STUDY98">#REF!</definedName>
    <definedName name="SUBCODES">[61]Sheet1!$B$1:$B$65536</definedName>
    <definedName name="Subsidiary" localSheetId="26">#N/A</definedName>
    <definedName name="Subsidiary" localSheetId="2">#N/A</definedName>
    <definedName name="Subsidiary" localSheetId="3">#N/A</definedName>
    <definedName name="Subsidiary" localSheetId="1">'Cover '!Subsidiary</definedName>
    <definedName name="Subsidiary" localSheetId="4">'Directors'' report'!Subsidiary</definedName>
    <definedName name="Subsidiary" localSheetId="5">'Directors'' responsibilities'!Subsidiary</definedName>
    <definedName name="Subsidiary" localSheetId="22">#N/A</definedName>
    <definedName name="Subsidiary" localSheetId="12">'Index to Notes '!Subsidiary</definedName>
    <definedName name="Subsidiary" localSheetId="17">[129]!Subsidiary</definedName>
    <definedName name="Subsidiary" localSheetId="13">'Notes 1- 4  (Acc policies) '!Subsidiary</definedName>
    <definedName name="Subsidiary" localSheetId="14">'Notes 1- 5  (Acc policies) old '!Subsidiary</definedName>
    <definedName name="Subsidiary" localSheetId="21">#N/A</definedName>
    <definedName name="Subsidiary" localSheetId="11">#N/A</definedName>
    <definedName name="Subsidiary">'2a. Adjusted Summary Sheet'!Subsidiary</definedName>
    <definedName name="Summary" localSheetId="26">#REF!</definedName>
    <definedName name="Summary" localSheetId="2">#REF!</definedName>
    <definedName name="Summary" localSheetId="17">#REF!</definedName>
    <definedName name="Summary" localSheetId="13">#REF!</definedName>
    <definedName name="Summary" localSheetId="14">#REF!</definedName>
    <definedName name="Summary" localSheetId="15">#REF!</definedName>
    <definedName name="Summary" localSheetId="11">#REF!</definedName>
    <definedName name="Summary">#REF!</definedName>
    <definedName name="supply_target_lookup" localSheetId="26">#REF!</definedName>
    <definedName name="supply_target_lookup" localSheetId="2">#REF!</definedName>
    <definedName name="supply_target_lookup" localSheetId="17">#REF!</definedName>
    <definedName name="supply_target_lookup" localSheetId="13">#REF!</definedName>
    <definedName name="supply_target_lookup" localSheetId="11">#REF!</definedName>
    <definedName name="supply_target_lookup">#REF!</definedName>
    <definedName name="SUPPTAX">[34]PPT98!$O$60:$U$74</definedName>
    <definedName name="SUPPTAXJUNE_1997">[34]PPT98!$O$60:$U$74</definedName>
    <definedName name="Surname" localSheetId="26">#REF!</definedName>
    <definedName name="Surname" localSheetId="2">#REF!</definedName>
    <definedName name="Surname" localSheetId="1">#REF!</definedName>
    <definedName name="Surname" localSheetId="4">#REF!</definedName>
    <definedName name="Surname" localSheetId="5">#REF!</definedName>
    <definedName name="Surname" localSheetId="17">#REF!</definedName>
    <definedName name="Surname" localSheetId="13">#REF!</definedName>
    <definedName name="Surname" localSheetId="14">#REF!</definedName>
    <definedName name="Surname" localSheetId="11">#REF!</definedName>
    <definedName name="Surname">#REF!</definedName>
    <definedName name="Tab_accounts" localSheetId="26">[59]Param!$W$3:$Y$380</definedName>
    <definedName name="Tab_accounts">[60]Param!$W$3:$Y$380</definedName>
    <definedName name="table" localSheetId="26">#REF!</definedName>
    <definedName name="table" localSheetId="2">#REF!</definedName>
    <definedName name="table" localSheetId="1">#REF!</definedName>
    <definedName name="table" localSheetId="4">#REF!</definedName>
    <definedName name="table" localSheetId="5">#REF!</definedName>
    <definedName name="table" localSheetId="17">#REF!</definedName>
    <definedName name="table" localSheetId="13">#REF!</definedName>
    <definedName name="table" localSheetId="14">#REF!</definedName>
    <definedName name="table" localSheetId="11">#REF!</definedName>
    <definedName name="table">#REF!</definedName>
    <definedName name="table_611" localSheetId="26">#REF!</definedName>
    <definedName name="table_611" localSheetId="2">#REF!</definedName>
    <definedName name="table_611" localSheetId="17">#REF!</definedName>
    <definedName name="table_611" localSheetId="13">#REF!</definedName>
    <definedName name="table_611" localSheetId="11">#REF!</definedName>
    <definedName name="table_611">#REF!</definedName>
    <definedName name="table_of_a" localSheetId="26">#REF!</definedName>
    <definedName name="table_of_a" localSheetId="2">#REF!</definedName>
    <definedName name="table_of_a" localSheetId="17">#REF!</definedName>
    <definedName name="table_of_a" localSheetId="13">#REF!</definedName>
    <definedName name="table_of_a" localSheetId="11">#REF!</definedName>
    <definedName name="table_of_a">#REF!</definedName>
    <definedName name="table04">'[130]OCT99(2)'!$A$2:$B$562</definedName>
    <definedName name="TableName">"Dummy"</definedName>
    <definedName name="Taiwo_Akinlawon" localSheetId="26">[35]Menu!#REF!</definedName>
    <definedName name="Taiwo_Akinlawon" localSheetId="2">[36]Menu!#REF!</definedName>
    <definedName name="Taiwo_Akinlawon" localSheetId="1">[36]Menu!#REF!</definedName>
    <definedName name="Taiwo_Akinlawon" localSheetId="4">[36]Menu!#REF!</definedName>
    <definedName name="Taiwo_Akinlawon" localSheetId="5">[36]Menu!#REF!</definedName>
    <definedName name="Taiwo_Akinlawon" localSheetId="22">[36]Menu!#REF!</definedName>
    <definedName name="Taiwo_Akinlawon" localSheetId="17">[36]Menu!#REF!</definedName>
    <definedName name="Taiwo_Akinlawon" localSheetId="13">[36]Menu!#REF!</definedName>
    <definedName name="Taiwo_Akinlawon" localSheetId="14">[36]Menu!#REF!</definedName>
    <definedName name="Taiwo_Akinlawon" localSheetId="21">[36]Menu!#REF!</definedName>
    <definedName name="Taiwo_Akinlawon" localSheetId="11">[36]Menu!#REF!</definedName>
    <definedName name="Taiwo_Akinlawon">[36]Menu!#REF!</definedName>
    <definedName name="tasky" localSheetId="26">#REF!</definedName>
    <definedName name="tasky" localSheetId="2">#REF!</definedName>
    <definedName name="tasky" localSheetId="1">#REF!</definedName>
    <definedName name="tasky" localSheetId="4">#REF!</definedName>
    <definedName name="tasky" localSheetId="5">#REF!</definedName>
    <definedName name="tasky" localSheetId="17">#REF!</definedName>
    <definedName name="tasky" localSheetId="13">#REF!</definedName>
    <definedName name="tasky" localSheetId="14">#REF!</definedName>
    <definedName name="tasky" localSheetId="11">#REF!</definedName>
    <definedName name="tasky">#REF!</definedName>
    <definedName name="tasky2" localSheetId="26">#REF!</definedName>
    <definedName name="tasky2" localSheetId="2">#REF!</definedName>
    <definedName name="tasky2" localSheetId="17">#REF!</definedName>
    <definedName name="tasky2" localSheetId="13">#REF!</definedName>
    <definedName name="tasky2" localSheetId="11">#REF!</definedName>
    <definedName name="tasky2">#REF!</definedName>
    <definedName name="TAUX_REDEVANCES" localSheetId="26">#REF!</definedName>
    <definedName name="TAUX_REDEVANCES" localSheetId="2">#REF!</definedName>
    <definedName name="TAUX_REDEVANCES" localSheetId="17">#REF!</definedName>
    <definedName name="TAUX_REDEVANCES" localSheetId="13">#REF!</definedName>
    <definedName name="TAUX_REDEVANCES" localSheetId="11">#REF!</definedName>
    <definedName name="TAUX_REDEVANCES">#REF!</definedName>
    <definedName name="tax" localSheetId="26">#REF!</definedName>
    <definedName name="tax" localSheetId="2">#REF!</definedName>
    <definedName name="tax" localSheetId="17">#REF!</definedName>
    <definedName name="tax" localSheetId="13">#REF!</definedName>
    <definedName name="tax">#REF!</definedName>
    <definedName name="Tax_Rate_2004" localSheetId="26">#REF!</definedName>
    <definedName name="Tax_Rate_2004" localSheetId="2">#REF!</definedName>
    <definedName name="Tax_Rate_2004" localSheetId="17">#REF!</definedName>
    <definedName name="Tax_Rate_2004" localSheetId="13">#REF!</definedName>
    <definedName name="Tax_Rate_2004" localSheetId="15">#REF!</definedName>
    <definedName name="Tax_Rate_2004">#REF!</definedName>
    <definedName name="Tax_Rate_2005" localSheetId="26">#REF!</definedName>
    <definedName name="Tax_Rate_2005" localSheetId="2">#REF!</definedName>
    <definedName name="Tax_Rate_2005" localSheetId="17">#REF!</definedName>
    <definedName name="Tax_Rate_2005" localSheetId="13">#REF!</definedName>
    <definedName name="Tax_Rate_2005" localSheetId="15">#REF!</definedName>
    <definedName name="Tax_Rate_2005">#REF!</definedName>
    <definedName name="Tax_Rate_2006" localSheetId="26">#REF!</definedName>
    <definedName name="Tax_Rate_2006" localSheetId="2">#REF!</definedName>
    <definedName name="Tax_Rate_2006" localSheetId="17">#REF!</definedName>
    <definedName name="Tax_Rate_2006" localSheetId="13">#REF!</definedName>
    <definedName name="Tax_Rate_2006" localSheetId="15">#REF!</definedName>
    <definedName name="Tax_Rate_2006">#REF!</definedName>
    <definedName name="Tax_Rate_2007" localSheetId="26">#REF!</definedName>
    <definedName name="Tax_Rate_2007" localSheetId="2">#REF!</definedName>
    <definedName name="Tax_Rate_2007" localSheetId="17">#REF!</definedName>
    <definedName name="Tax_Rate_2007" localSheetId="13">#REF!</definedName>
    <definedName name="Tax_Rate_2007" localSheetId="15">#REF!</definedName>
    <definedName name="Tax_Rate_2007">#REF!</definedName>
    <definedName name="Tax_Rate_2008" localSheetId="26">#REF!</definedName>
    <definedName name="Tax_Rate_2008" localSheetId="2">#REF!</definedName>
    <definedName name="Tax_Rate_2008" localSheetId="17">#REF!</definedName>
    <definedName name="Tax_Rate_2008" localSheetId="13">#REF!</definedName>
    <definedName name="Tax_Rate_2008" localSheetId="15">#REF!</definedName>
    <definedName name="Tax_Rate_2008">#REF!</definedName>
    <definedName name="Taxable" localSheetId="26">#REF!</definedName>
    <definedName name="Taxable" localSheetId="2">#REF!</definedName>
    <definedName name="Taxable" localSheetId="17">#REF!</definedName>
    <definedName name="Taxable" localSheetId="13">#REF!</definedName>
    <definedName name="Taxable">#REF!</definedName>
    <definedName name="Taxable1" localSheetId="26">#REF!</definedName>
    <definedName name="Taxable1" localSheetId="2">#REF!</definedName>
    <definedName name="Taxable1" localSheetId="17">#REF!</definedName>
    <definedName name="Taxable1" localSheetId="13">#REF!</definedName>
    <definedName name="Taxable1">#REF!</definedName>
    <definedName name="Taxable2" localSheetId="26">#REF!</definedName>
    <definedName name="Taxable2" localSheetId="2">#REF!</definedName>
    <definedName name="Taxable2" localSheetId="17">#REF!</definedName>
    <definedName name="Taxable2" localSheetId="13">#REF!</definedName>
    <definedName name="Taxable2">#REF!</definedName>
    <definedName name="Taxable3" localSheetId="26">#REF!</definedName>
    <definedName name="Taxable3" localSheetId="2">#REF!</definedName>
    <definedName name="Taxable3" localSheetId="17">#REF!</definedName>
    <definedName name="Taxable3" localSheetId="13">#REF!</definedName>
    <definedName name="Taxable3">#REF!</definedName>
    <definedName name="Taxable4" localSheetId="26">#REF!</definedName>
    <definedName name="Taxable4" localSheetId="2">#REF!</definedName>
    <definedName name="Taxable4" localSheetId="17">#REF!</definedName>
    <definedName name="Taxable4" localSheetId="13">#REF!</definedName>
    <definedName name="Taxable4">#REF!</definedName>
    <definedName name="Taxable5" localSheetId="26">#REF!</definedName>
    <definedName name="Taxable5" localSheetId="2">#REF!</definedName>
    <definedName name="Taxable5" localSheetId="17">#REF!</definedName>
    <definedName name="Taxable5" localSheetId="13">#REF!</definedName>
    <definedName name="Taxable5">#REF!</definedName>
    <definedName name="Taxable6" localSheetId="26">#REF!</definedName>
    <definedName name="Taxable6" localSheetId="2">#REF!</definedName>
    <definedName name="Taxable6" localSheetId="17">#REF!</definedName>
    <definedName name="Taxable6" localSheetId="13">#REF!</definedName>
    <definedName name="Taxable6">#REF!</definedName>
    <definedName name="Taxable7" localSheetId="26">#REF!</definedName>
    <definedName name="Taxable7" localSheetId="2">#REF!</definedName>
    <definedName name="Taxable7" localSheetId="17">#REF!</definedName>
    <definedName name="Taxable7" localSheetId="13">#REF!</definedName>
    <definedName name="Taxable7">#REF!</definedName>
    <definedName name="Taxannual" localSheetId="26">#REF!</definedName>
    <definedName name="Taxannual" localSheetId="2">#REF!</definedName>
    <definedName name="Taxannual" localSheetId="17">#REF!</definedName>
    <definedName name="Taxannual" localSheetId="13">#REF!</definedName>
    <definedName name="Taxannual">#REF!</definedName>
    <definedName name="taxc" localSheetId="26">#REF!</definedName>
    <definedName name="taxc" localSheetId="2">#REF!</definedName>
    <definedName name="taxc" localSheetId="17">#REF!</definedName>
    <definedName name="taxc" localSheetId="13">#REF!</definedName>
    <definedName name="taxc">#REF!</definedName>
    <definedName name="taxdd" localSheetId="26">#REF!</definedName>
    <definedName name="taxdd" localSheetId="2">#REF!</definedName>
    <definedName name="taxdd" localSheetId="17">#REF!</definedName>
    <definedName name="taxdd" localSheetId="13">#REF!</definedName>
    <definedName name="taxdd">#REF!</definedName>
    <definedName name="TaxFreeAllowPaste" localSheetId="26">#REF!</definedName>
    <definedName name="TaxFreeAllowPaste" localSheetId="2">#REF!</definedName>
    <definedName name="TaxFreeAllowPaste" localSheetId="17">#REF!</definedName>
    <definedName name="TaxFreeAllowPaste" localSheetId="13">#REF!</definedName>
    <definedName name="TaxFreeAllowPaste">#REF!</definedName>
    <definedName name="Taxfreeinyear" localSheetId="26">#REF!</definedName>
    <definedName name="Taxfreeinyear" localSheetId="2">#REF!</definedName>
    <definedName name="Taxfreeinyear" localSheetId="17">#REF!</definedName>
    <definedName name="Taxfreeinyear" localSheetId="13">#REF!</definedName>
    <definedName name="Taxfreeinyear">#REF!</definedName>
    <definedName name="taxi" localSheetId="26">#REF!</definedName>
    <definedName name="taxi" localSheetId="2">#REF!</definedName>
    <definedName name="taxi" localSheetId="17">#REF!</definedName>
    <definedName name="taxi" localSheetId="13">#REF!</definedName>
    <definedName name="taxi">#REF!</definedName>
    <definedName name="Taxme" localSheetId="26">#REF!</definedName>
    <definedName name="Taxme" localSheetId="2">#REF!</definedName>
    <definedName name="Taxme" localSheetId="17">#REF!</definedName>
    <definedName name="Taxme" localSheetId="13">#REF!</definedName>
    <definedName name="Taxme">#REF!</definedName>
    <definedName name="TaxReliefs1Paste" localSheetId="26">#REF!</definedName>
    <definedName name="TaxReliefs1Paste" localSheetId="2">#REF!</definedName>
    <definedName name="TaxReliefs1Paste" localSheetId="17">#REF!</definedName>
    <definedName name="TaxReliefs1Paste" localSheetId="13">#REF!</definedName>
    <definedName name="TaxReliefs1Paste">#REF!</definedName>
    <definedName name="TaxReliefs2" localSheetId="26">[93]Databank!#REF!</definedName>
    <definedName name="TaxReliefs2" localSheetId="2">[94]Databank!#REF!</definedName>
    <definedName name="TaxReliefs2" localSheetId="1">[94]Databank!#REF!</definedName>
    <definedName name="TaxReliefs2" localSheetId="4">[94]Databank!#REF!</definedName>
    <definedName name="TaxReliefs2" localSheetId="5">[94]Databank!#REF!</definedName>
    <definedName name="TaxReliefs2" localSheetId="22">[94]Databank!#REF!</definedName>
    <definedName name="TaxReliefs2" localSheetId="17">[94]Databank!#REF!</definedName>
    <definedName name="TaxReliefs2" localSheetId="13">[94]Databank!#REF!</definedName>
    <definedName name="TaxReliefs2" localSheetId="14">[94]Databank!#REF!</definedName>
    <definedName name="TaxReliefs2" localSheetId="21">[94]Databank!#REF!</definedName>
    <definedName name="TaxReliefs2" localSheetId="11">[94]Databank!#REF!</definedName>
    <definedName name="TaxReliefs2">[94]Databank!#REF!</definedName>
    <definedName name="taxtable" localSheetId="26">#REF!</definedName>
    <definedName name="taxtable" localSheetId="2">#REF!</definedName>
    <definedName name="taxtable" localSheetId="1">#REF!</definedName>
    <definedName name="taxtable" localSheetId="4">#REF!</definedName>
    <definedName name="taxtable" localSheetId="5">#REF!</definedName>
    <definedName name="taxtable" localSheetId="17">#REF!</definedName>
    <definedName name="taxtable" localSheetId="13">#REF!</definedName>
    <definedName name="taxtable" localSheetId="14">#REF!</definedName>
    <definedName name="taxtable" localSheetId="11">#REF!</definedName>
    <definedName name="taxtable">#REF!</definedName>
    <definedName name="taxtable1" localSheetId="26">#REF!</definedName>
    <definedName name="taxtable1" localSheetId="2">#REF!</definedName>
    <definedName name="taxtable1" localSheetId="17">#REF!</definedName>
    <definedName name="taxtable1" localSheetId="13">#REF!</definedName>
    <definedName name="taxtable1" localSheetId="11">#REF!</definedName>
    <definedName name="taxtable1">#REF!</definedName>
    <definedName name="TaxTable2" localSheetId="26">#REF!</definedName>
    <definedName name="TaxTable2" localSheetId="2">#REF!</definedName>
    <definedName name="TaxTable2" localSheetId="17">#REF!</definedName>
    <definedName name="TaxTable2" localSheetId="13">#REF!</definedName>
    <definedName name="TaxTable2" localSheetId="11">#REF!</definedName>
    <definedName name="TaxTable2">#REF!</definedName>
    <definedName name="Taxtax">'[131]Summary 2'!$AF$1:$AH$7</definedName>
    <definedName name="Taxy" localSheetId="26">[35]Menu!$A$38:$E$47</definedName>
    <definedName name="Taxy">[36]Menu!$A$38:$E$47</definedName>
    <definedName name="tb">'[132]extd tb'!$B$5:$B$497</definedName>
    <definedName name="tbamt">'[132]extd tb'!$I$5:$I$497</definedName>
    <definedName name="Tbills_07_c1" localSheetId="26">'[30]Journal entries(Coy)'!#REF!</definedName>
    <definedName name="Tbills_07_c1" localSheetId="2">'[30]Journal entries(Coy)'!#REF!</definedName>
    <definedName name="Tbills_07_c1" localSheetId="22">'[30]Journal entries(Coy)'!#REF!</definedName>
    <definedName name="Tbills_07_c1" localSheetId="17">'[30]Journal entries(Coy)'!#REF!</definedName>
    <definedName name="Tbills_07_c1" localSheetId="13">'[30]Journal entries(Coy)'!#REF!</definedName>
    <definedName name="Tbills_07_c1" localSheetId="14">'[30]Journal entries(Coy)'!#REF!</definedName>
    <definedName name="Tbills_07_c1" localSheetId="15">'[30]Journal entries(Coy)'!#REF!</definedName>
    <definedName name="Tbills_07_c1" localSheetId="21">'[30]Journal entries(Coy)'!#REF!</definedName>
    <definedName name="Tbills_07_c1" localSheetId="11">'[30]Journal entries(Coy)'!#REF!</definedName>
    <definedName name="Tbills_07_c1">'[30]Journal entries(Coy)'!#REF!</definedName>
    <definedName name="Tbills_07_c2" localSheetId="26">'[30]Journal entries(Coy)'!#REF!</definedName>
    <definedName name="Tbills_07_c2" localSheetId="2">'[30]Journal entries(Coy)'!#REF!</definedName>
    <definedName name="Tbills_07_c2" localSheetId="17">'[30]Journal entries(Coy)'!#REF!</definedName>
    <definedName name="Tbills_07_c2" localSheetId="13">'[30]Journal entries(Coy)'!#REF!</definedName>
    <definedName name="Tbills_07_c2" localSheetId="15">'[30]Journal entries(Coy)'!#REF!</definedName>
    <definedName name="Tbills_07_c2" localSheetId="11">'[30]Journal entries(Coy)'!#REF!</definedName>
    <definedName name="Tbills_07_c2">'[30]Journal entries(Coy)'!#REF!</definedName>
    <definedName name="Tbills_07c10" localSheetId="26">'[30]Journal entries(Coy)'!#REF!</definedName>
    <definedName name="Tbills_07c10" localSheetId="2">'[30]Journal entries(Coy)'!#REF!</definedName>
    <definedName name="Tbills_07c10" localSheetId="17">'[30]Journal entries(Coy)'!#REF!</definedName>
    <definedName name="Tbills_07c10" localSheetId="13">'[30]Journal entries(Coy)'!#REF!</definedName>
    <definedName name="Tbills_07c10" localSheetId="15">'[30]Journal entries(Coy)'!#REF!</definedName>
    <definedName name="Tbills_07c10" localSheetId="11">'[30]Journal entries(Coy)'!#REF!</definedName>
    <definedName name="Tbills_07c10">'[30]Journal entries(Coy)'!#REF!</definedName>
    <definedName name="Tbills_07c11" localSheetId="26">'[30]Journal entries(Coy)'!#REF!</definedName>
    <definedName name="Tbills_07c11" localSheetId="2">'[30]Journal entries(Coy)'!#REF!</definedName>
    <definedName name="Tbills_07c11" localSheetId="17">'[30]Journal entries(Coy)'!#REF!</definedName>
    <definedName name="Tbills_07c11" localSheetId="13">'[30]Journal entries(Coy)'!#REF!</definedName>
    <definedName name="Tbills_07c11" localSheetId="15">'[30]Journal entries(Coy)'!#REF!</definedName>
    <definedName name="Tbills_07c11" localSheetId="11">'[30]Journal entries(Coy)'!#REF!</definedName>
    <definedName name="Tbills_07c11">'[30]Journal entries(Coy)'!#REF!</definedName>
    <definedName name="Tbills_07c12" localSheetId="26">'[30]Journal entries(Coy)'!#REF!</definedName>
    <definedName name="Tbills_07c12" localSheetId="2">'[30]Journal entries(Coy)'!#REF!</definedName>
    <definedName name="Tbills_07c12" localSheetId="17">'[30]Journal entries(Coy)'!#REF!</definedName>
    <definedName name="Tbills_07c12" localSheetId="13">'[30]Journal entries(Coy)'!#REF!</definedName>
    <definedName name="Tbills_07c12" localSheetId="15">'[30]Journal entries(Coy)'!#REF!</definedName>
    <definedName name="Tbills_07c12" localSheetId="11">'[30]Journal entries(Coy)'!#REF!</definedName>
    <definedName name="Tbills_07c12">'[30]Journal entries(Coy)'!#REF!</definedName>
    <definedName name="Tbills_07c3" localSheetId="26">'[30]Journal entries(Coy)'!#REF!</definedName>
    <definedName name="Tbills_07c3" localSheetId="2">'[30]Journal entries(Coy)'!#REF!</definedName>
    <definedName name="Tbills_07c3" localSheetId="17">'[30]Journal entries(Coy)'!#REF!</definedName>
    <definedName name="Tbills_07c3" localSheetId="13">'[30]Journal entries(Coy)'!#REF!</definedName>
    <definedName name="Tbills_07c3" localSheetId="15">'[30]Journal entries(Coy)'!#REF!</definedName>
    <definedName name="Tbills_07c3" localSheetId="11">'[30]Journal entries(Coy)'!#REF!</definedName>
    <definedName name="Tbills_07c3">'[30]Journal entries(Coy)'!#REF!</definedName>
    <definedName name="Tbills_07c4" localSheetId="26">'[30]Journal entries(Coy)'!#REF!</definedName>
    <definedName name="Tbills_07c4" localSheetId="2">'[30]Journal entries(Coy)'!#REF!</definedName>
    <definedName name="Tbills_07c4" localSheetId="17">'[30]Journal entries(Coy)'!#REF!</definedName>
    <definedName name="Tbills_07c4" localSheetId="13">'[30]Journal entries(Coy)'!#REF!</definedName>
    <definedName name="Tbills_07c4" localSheetId="15">'[30]Journal entries(Coy)'!#REF!</definedName>
    <definedName name="Tbills_07c4" localSheetId="11">'[30]Journal entries(Coy)'!#REF!</definedName>
    <definedName name="Tbills_07c4">'[30]Journal entries(Coy)'!#REF!</definedName>
    <definedName name="Tbills_07c5" localSheetId="26">'[30]Journal entries(Coy)'!#REF!</definedName>
    <definedName name="Tbills_07c5" localSheetId="2">'[30]Journal entries(Coy)'!#REF!</definedName>
    <definedName name="Tbills_07c5" localSheetId="17">'[30]Journal entries(Coy)'!#REF!</definedName>
    <definedName name="Tbills_07c5" localSheetId="13">'[30]Journal entries(Coy)'!#REF!</definedName>
    <definedName name="Tbills_07c5" localSheetId="15">'[30]Journal entries(Coy)'!#REF!</definedName>
    <definedName name="Tbills_07c5" localSheetId="11">'[30]Journal entries(Coy)'!#REF!</definedName>
    <definedName name="Tbills_07c5">'[30]Journal entries(Coy)'!#REF!</definedName>
    <definedName name="Tbills_07c6" localSheetId="26">'[30]Journal entries(Coy)'!#REF!</definedName>
    <definedName name="Tbills_07c6" localSheetId="2">'[30]Journal entries(Coy)'!#REF!</definedName>
    <definedName name="Tbills_07c6" localSheetId="17">'[30]Journal entries(Coy)'!#REF!</definedName>
    <definedName name="Tbills_07c6" localSheetId="13">'[30]Journal entries(Coy)'!#REF!</definedName>
    <definedName name="Tbills_07c6" localSheetId="15">'[30]Journal entries(Coy)'!#REF!</definedName>
    <definedName name="Tbills_07c6" localSheetId="11">'[30]Journal entries(Coy)'!#REF!</definedName>
    <definedName name="Tbills_07c6">'[30]Journal entries(Coy)'!#REF!</definedName>
    <definedName name="Tbills_07c7" localSheetId="26">'[30]Journal entries(Coy)'!#REF!</definedName>
    <definedName name="Tbills_07c7" localSheetId="2">'[30]Journal entries(Coy)'!#REF!</definedName>
    <definedName name="Tbills_07c7" localSheetId="17">'[30]Journal entries(Coy)'!#REF!</definedName>
    <definedName name="Tbills_07c7" localSheetId="13">'[30]Journal entries(Coy)'!#REF!</definedName>
    <definedName name="Tbills_07c7" localSheetId="15">'[30]Journal entries(Coy)'!#REF!</definedName>
    <definedName name="Tbills_07c7" localSheetId="11">'[30]Journal entries(Coy)'!#REF!</definedName>
    <definedName name="Tbills_07c7">'[30]Journal entries(Coy)'!#REF!</definedName>
    <definedName name="Tbills_07c8" localSheetId="26">'[30]Journal entries(Coy)'!#REF!</definedName>
    <definedName name="Tbills_07c8" localSheetId="2">'[30]Journal entries(Coy)'!#REF!</definedName>
    <definedName name="Tbills_07c8" localSheetId="17">'[30]Journal entries(Coy)'!#REF!</definedName>
    <definedName name="Tbills_07c8" localSheetId="13">'[30]Journal entries(Coy)'!#REF!</definedName>
    <definedName name="Tbills_07c8" localSheetId="15">'[30]Journal entries(Coy)'!#REF!</definedName>
    <definedName name="Tbills_07c8" localSheetId="11">'[30]Journal entries(Coy)'!#REF!</definedName>
    <definedName name="Tbills_07c8">'[30]Journal entries(Coy)'!#REF!</definedName>
    <definedName name="Tbills_07c9" localSheetId="26">'[30]Journal entries(Coy)'!#REF!</definedName>
    <definedName name="Tbills_07c9" localSheetId="2">'[30]Journal entries(Coy)'!#REF!</definedName>
    <definedName name="Tbills_07c9" localSheetId="17">'[30]Journal entries(Coy)'!#REF!</definedName>
    <definedName name="Tbills_07c9" localSheetId="13">'[30]Journal entries(Coy)'!#REF!</definedName>
    <definedName name="Tbills_07c9" localSheetId="15">'[30]Journal entries(Coy)'!#REF!</definedName>
    <definedName name="Tbills_07c9" localSheetId="11">'[30]Journal entries(Coy)'!#REF!</definedName>
    <definedName name="Tbills_07c9">'[30]Journal entries(Coy)'!#REF!</definedName>
    <definedName name="Tbills_07e10" localSheetId="26">'[30]Journal entries(Coy)'!#REF!</definedName>
    <definedName name="Tbills_07e10" localSheetId="2">'[30]Journal entries(Coy)'!#REF!</definedName>
    <definedName name="Tbills_07e10" localSheetId="17">'[30]Journal entries(Coy)'!#REF!</definedName>
    <definedName name="Tbills_07e10" localSheetId="13">'[30]Journal entries(Coy)'!#REF!</definedName>
    <definedName name="Tbills_07e10" localSheetId="15">'[30]Journal entries(Coy)'!#REF!</definedName>
    <definedName name="Tbills_07e10" localSheetId="11">'[30]Journal entries(Coy)'!#REF!</definedName>
    <definedName name="Tbills_07e10">'[30]Journal entries(Coy)'!#REF!</definedName>
    <definedName name="Tbills_08_c2" localSheetId="26">'[30]Journal entries(Coy)'!#REF!</definedName>
    <definedName name="Tbills_08_c2" localSheetId="2">'[30]Journal entries(Coy)'!#REF!</definedName>
    <definedName name="Tbills_08_c2" localSheetId="17">'[30]Journal entries(Coy)'!#REF!</definedName>
    <definedName name="Tbills_08_c2" localSheetId="13">'[30]Journal entries(Coy)'!#REF!</definedName>
    <definedName name="Tbills_08_c2" localSheetId="15">'[30]Journal entries(Coy)'!#REF!</definedName>
    <definedName name="Tbills_08_c2" localSheetId="11">'[30]Journal entries(Coy)'!#REF!</definedName>
    <definedName name="Tbills_08_c2">'[30]Journal entries(Coy)'!#REF!</definedName>
    <definedName name="Tbills_08c1" localSheetId="26">'[30]Journal entries(Coy)'!#REF!</definedName>
    <definedName name="Tbills_08c1" localSheetId="2">'[30]Journal entries(Coy)'!#REF!</definedName>
    <definedName name="Tbills_08c1" localSheetId="17">'[30]Journal entries(Coy)'!#REF!</definedName>
    <definedName name="Tbills_08c1" localSheetId="13">'[30]Journal entries(Coy)'!#REF!</definedName>
    <definedName name="Tbills_08c1" localSheetId="15">'[30]Journal entries(Coy)'!#REF!</definedName>
    <definedName name="Tbills_08c1" localSheetId="11">'[30]Journal entries(Coy)'!#REF!</definedName>
    <definedName name="Tbills_08c1">'[30]Journal entries(Coy)'!#REF!</definedName>
    <definedName name="Tbills_08c10" localSheetId="26">'[30]Journal entries(Coy)'!#REF!</definedName>
    <definedName name="Tbills_08c10" localSheetId="2">'[30]Journal entries(Coy)'!#REF!</definedName>
    <definedName name="Tbills_08c10" localSheetId="17">'[30]Journal entries(Coy)'!#REF!</definedName>
    <definedName name="Tbills_08c10" localSheetId="13">'[30]Journal entries(Coy)'!#REF!</definedName>
    <definedName name="Tbills_08c10" localSheetId="15">'[30]Journal entries(Coy)'!#REF!</definedName>
    <definedName name="Tbills_08c10">'[30]Journal entries(Coy)'!#REF!</definedName>
    <definedName name="Tbills_08c11" localSheetId="26">'[30]Journal entries(Coy)'!#REF!</definedName>
    <definedName name="Tbills_08c11" localSheetId="2">'[30]Journal entries(Coy)'!#REF!</definedName>
    <definedName name="Tbills_08c11" localSheetId="17">'[30]Journal entries(Coy)'!#REF!</definedName>
    <definedName name="Tbills_08c11" localSheetId="13">'[30]Journal entries(Coy)'!#REF!</definedName>
    <definedName name="Tbills_08c11" localSheetId="15">'[30]Journal entries(Coy)'!#REF!</definedName>
    <definedName name="Tbills_08c11">'[30]Journal entries(Coy)'!#REF!</definedName>
    <definedName name="Tbills_08c12" localSheetId="26">'[30]Journal entries(Coy)'!#REF!</definedName>
    <definedName name="Tbills_08c12" localSheetId="2">'[30]Journal entries(Coy)'!#REF!</definedName>
    <definedName name="Tbills_08c12" localSheetId="17">'[30]Journal entries(Coy)'!#REF!</definedName>
    <definedName name="Tbills_08c12" localSheetId="13">'[30]Journal entries(Coy)'!#REF!</definedName>
    <definedName name="Tbills_08c12" localSheetId="15">'[30]Journal entries(Coy)'!#REF!</definedName>
    <definedName name="Tbills_08c12">'[30]Journal entries(Coy)'!#REF!</definedName>
    <definedName name="Tbills_08c2" localSheetId="26">'[30]Journal entries(Coy)'!#REF!</definedName>
    <definedName name="Tbills_08c2" localSheetId="2">'[30]Journal entries(Coy)'!#REF!</definedName>
    <definedName name="Tbills_08c2" localSheetId="17">'[30]Journal entries(Coy)'!#REF!</definedName>
    <definedName name="Tbills_08c2" localSheetId="13">'[30]Journal entries(Coy)'!#REF!</definedName>
    <definedName name="Tbills_08c2" localSheetId="15">'[30]Journal entries(Coy)'!#REF!</definedName>
    <definedName name="Tbills_08c2">'[30]Journal entries(Coy)'!#REF!</definedName>
    <definedName name="Tbills_08c3" localSheetId="26">'[30]Journal entries(Coy)'!#REF!</definedName>
    <definedName name="Tbills_08c3" localSheetId="2">'[30]Journal entries(Coy)'!#REF!</definedName>
    <definedName name="Tbills_08c3" localSheetId="17">'[30]Journal entries(Coy)'!#REF!</definedName>
    <definedName name="Tbills_08c3" localSheetId="13">'[30]Journal entries(Coy)'!#REF!</definedName>
    <definedName name="Tbills_08c3" localSheetId="15">'[30]Journal entries(Coy)'!#REF!</definedName>
    <definedName name="Tbills_08c3">'[30]Journal entries(Coy)'!#REF!</definedName>
    <definedName name="Tbills_08c4" localSheetId="26">'[30]Journal entries(Coy)'!#REF!</definedName>
    <definedName name="Tbills_08c4" localSheetId="2">'[30]Journal entries(Coy)'!#REF!</definedName>
    <definedName name="Tbills_08c4" localSheetId="17">'[30]Journal entries(Coy)'!#REF!</definedName>
    <definedName name="Tbills_08c4" localSheetId="13">'[30]Journal entries(Coy)'!#REF!</definedName>
    <definedName name="Tbills_08c4" localSheetId="15">'[30]Journal entries(Coy)'!#REF!</definedName>
    <definedName name="Tbills_08c4">'[30]Journal entries(Coy)'!#REF!</definedName>
    <definedName name="Tbills_08c5" localSheetId="26">'[30]Journal entries(Coy)'!#REF!</definedName>
    <definedName name="Tbills_08c5" localSheetId="2">'[30]Journal entries(Coy)'!#REF!</definedName>
    <definedName name="Tbills_08c5" localSheetId="17">'[30]Journal entries(Coy)'!#REF!</definedName>
    <definedName name="Tbills_08c5" localSheetId="13">'[30]Journal entries(Coy)'!#REF!</definedName>
    <definedName name="Tbills_08c5" localSheetId="15">'[30]Journal entries(Coy)'!#REF!</definedName>
    <definedName name="Tbills_08c5">'[30]Journal entries(Coy)'!#REF!</definedName>
    <definedName name="Tbills_08c6" localSheetId="26">'[30]Journal entries(Coy)'!#REF!</definedName>
    <definedName name="Tbills_08c6" localSheetId="2">'[30]Journal entries(Coy)'!#REF!</definedName>
    <definedName name="Tbills_08c6" localSheetId="17">'[30]Journal entries(Coy)'!#REF!</definedName>
    <definedName name="Tbills_08c6" localSheetId="13">'[30]Journal entries(Coy)'!#REF!</definedName>
    <definedName name="Tbills_08c6" localSheetId="15">'[30]Journal entries(Coy)'!#REF!</definedName>
    <definedName name="Tbills_08c6">'[30]Journal entries(Coy)'!#REF!</definedName>
    <definedName name="Tbills_08c7" localSheetId="26">'[30]Journal entries(Coy)'!#REF!</definedName>
    <definedName name="Tbills_08c7" localSheetId="2">'[30]Journal entries(Coy)'!#REF!</definedName>
    <definedName name="Tbills_08c7" localSheetId="17">'[30]Journal entries(Coy)'!#REF!</definedName>
    <definedName name="Tbills_08c7" localSheetId="13">'[30]Journal entries(Coy)'!#REF!</definedName>
    <definedName name="Tbills_08c7" localSheetId="15">'[30]Journal entries(Coy)'!#REF!</definedName>
    <definedName name="Tbills_08c7">'[30]Journal entries(Coy)'!#REF!</definedName>
    <definedName name="Tbills_08c8" localSheetId="26">'[30]Journal entries(Coy)'!#REF!</definedName>
    <definedName name="Tbills_08c8" localSheetId="2">'[30]Journal entries(Coy)'!#REF!</definedName>
    <definedName name="Tbills_08c8" localSheetId="17">'[30]Journal entries(Coy)'!#REF!</definedName>
    <definedName name="Tbills_08c8" localSheetId="13">'[30]Journal entries(Coy)'!#REF!</definedName>
    <definedName name="Tbills_08c8" localSheetId="15">'[30]Journal entries(Coy)'!#REF!</definedName>
    <definedName name="Tbills_08c8">'[30]Journal entries(Coy)'!#REF!</definedName>
    <definedName name="Tbills_08c9" localSheetId="26">'[30]Journal entries(Coy)'!#REF!</definedName>
    <definedName name="Tbills_08c9" localSheetId="2">'[30]Journal entries(Coy)'!#REF!</definedName>
    <definedName name="Tbills_08c9" localSheetId="17">'[30]Journal entries(Coy)'!#REF!</definedName>
    <definedName name="Tbills_08c9" localSheetId="13">'[30]Journal entries(Coy)'!#REF!</definedName>
    <definedName name="Tbills_08c9" localSheetId="15">'[30]Journal entries(Coy)'!#REF!</definedName>
    <definedName name="Tbills_08c9">'[30]Journal entries(Coy)'!#REF!</definedName>
    <definedName name="Tbills_08e10" localSheetId="26">'[30]Journal entries(Coy)'!#REF!</definedName>
    <definedName name="Tbills_08e10" localSheetId="2">'[30]Journal entries(Coy)'!#REF!</definedName>
    <definedName name="Tbills_08e10" localSheetId="17">'[30]Journal entries(Coy)'!#REF!</definedName>
    <definedName name="Tbills_08e10" localSheetId="13">'[30]Journal entries(Coy)'!#REF!</definedName>
    <definedName name="Tbills_08e10" localSheetId="15">'[30]Journal entries(Coy)'!#REF!</definedName>
    <definedName name="Tbills_08e10">'[30]Journal entries(Coy)'!#REF!</definedName>
    <definedName name="Tbills_09_c1" localSheetId="26">'[30]Journal entries(Coy)'!#REF!</definedName>
    <definedName name="Tbills_09_c1" localSheetId="2">'[30]Journal entries(Coy)'!#REF!</definedName>
    <definedName name="Tbills_09_c1" localSheetId="17">'[30]Journal entries(Coy)'!#REF!</definedName>
    <definedName name="Tbills_09_c1" localSheetId="13">'[30]Journal entries(Coy)'!#REF!</definedName>
    <definedName name="Tbills_09_c1" localSheetId="15">'[30]Journal entries(Coy)'!#REF!</definedName>
    <definedName name="Tbills_09_c1">'[30]Journal entries(Coy)'!#REF!</definedName>
    <definedName name="Tbills_09_c2" localSheetId="26">'[30]Journal entries(Coy)'!#REF!</definedName>
    <definedName name="Tbills_09_c2" localSheetId="2">'[30]Journal entries(Coy)'!#REF!</definedName>
    <definedName name="Tbills_09_c2" localSheetId="17">'[30]Journal entries(Coy)'!#REF!</definedName>
    <definedName name="Tbills_09_c2" localSheetId="13">'[30]Journal entries(Coy)'!#REF!</definedName>
    <definedName name="Tbills_09_c2" localSheetId="15">'[30]Journal entries(Coy)'!#REF!</definedName>
    <definedName name="Tbills_09_c2">'[30]Journal entries(Coy)'!#REF!</definedName>
    <definedName name="Tbills_09c10" localSheetId="26">'[30]Journal entries(Coy)'!#REF!</definedName>
    <definedName name="Tbills_09c10" localSheetId="2">'[30]Journal entries(Coy)'!#REF!</definedName>
    <definedName name="Tbills_09c10" localSheetId="17">'[30]Journal entries(Coy)'!#REF!</definedName>
    <definedName name="Tbills_09c10" localSheetId="13">'[30]Journal entries(Coy)'!#REF!</definedName>
    <definedName name="Tbills_09c10" localSheetId="15">'[30]Journal entries(Coy)'!#REF!</definedName>
    <definedName name="Tbills_09c10">'[30]Journal entries(Coy)'!#REF!</definedName>
    <definedName name="Tbills_09c11" localSheetId="26">'[30]Journal entries(Coy)'!#REF!</definedName>
    <definedName name="Tbills_09c11" localSheetId="2">'[30]Journal entries(Coy)'!#REF!</definedName>
    <definedName name="Tbills_09c11" localSheetId="17">'[30]Journal entries(Coy)'!#REF!</definedName>
    <definedName name="Tbills_09c11" localSheetId="13">'[30]Journal entries(Coy)'!#REF!</definedName>
    <definedName name="Tbills_09c11" localSheetId="15">'[30]Journal entries(Coy)'!#REF!</definedName>
    <definedName name="Tbills_09c11">'[30]Journal entries(Coy)'!#REF!</definedName>
    <definedName name="Tbills_09c12" localSheetId="26">'[30]Journal entries(Coy)'!#REF!</definedName>
    <definedName name="Tbills_09c12" localSheetId="2">'[30]Journal entries(Coy)'!#REF!</definedName>
    <definedName name="Tbills_09c12" localSheetId="17">'[30]Journal entries(Coy)'!#REF!</definedName>
    <definedName name="Tbills_09c12" localSheetId="13">'[30]Journal entries(Coy)'!#REF!</definedName>
    <definedName name="Tbills_09c12" localSheetId="15">'[30]Journal entries(Coy)'!#REF!</definedName>
    <definedName name="Tbills_09c12">'[30]Journal entries(Coy)'!#REF!</definedName>
    <definedName name="Tbills_09c3" localSheetId="26">'[30]Journal entries(Coy)'!#REF!</definedName>
    <definedName name="Tbills_09c3" localSheetId="2">'[30]Journal entries(Coy)'!#REF!</definedName>
    <definedName name="Tbills_09c3" localSheetId="17">'[30]Journal entries(Coy)'!#REF!</definedName>
    <definedName name="Tbills_09c3" localSheetId="13">'[30]Journal entries(Coy)'!#REF!</definedName>
    <definedName name="Tbills_09c3" localSheetId="15">'[30]Journal entries(Coy)'!#REF!</definedName>
    <definedName name="Tbills_09c3">'[30]Journal entries(Coy)'!#REF!</definedName>
    <definedName name="Tbills_09c4" localSheetId="26">'[30]Journal entries(Coy)'!#REF!</definedName>
    <definedName name="Tbills_09c4" localSheetId="2">'[30]Journal entries(Coy)'!#REF!</definedName>
    <definedName name="Tbills_09c4" localSheetId="17">'[30]Journal entries(Coy)'!#REF!</definedName>
    <definedName name="Tbills_09c4" localSheetId="13">'[30]Journal entries(Coy)'!#REF!</definedName>
    <definedName name="Tbills_09c4" localSheetId="15">'[30]Journal entries(Coy)'!#REF!</definedName>
    <definedName name="Tbills_09c4">'[30]Journal entries(Coy)'!#REF!</definedName>
    <definedName name="Tbills_09c5" localSheetId="26">'[30]Journal entries(Coy)'!#REF!</definedName>
    <definedName name="Tbills_09c5" localSheetId="2">'[30]Journal entries(Coy)'!#REF!</definedName>
    <definedName name="Tbills_09c5" localSheetId="17">'[30]Journal entries(Coy)'!#REF!</definedName>
    <definedName name="Tbills_09c5" localSheetId="13">'[30]Journal entries(Coy)'!#REF!</definedName>
    <definedName name="Tbills_09c5" localSheetId="15">'[30]Journal entries(Coy)'!#REF!</definedName>
    <definedName name="Tbills_09c5">'[30]Journal entries(Coy)'!#REF!</definedName>
    <definedName name="Tbills_09c6" localSheetId="26">'[30]Journal entries(Coy)'!#REF!</definedName>
    <definedName name="Tbills_09c6" localSheetId="2">'[30]Journal entries(Coy)'!#REF!</definedName>
    <definedName name="Tbills_09c6" localSheetId="17">'[30]Journal entries(Coy)'!#REF!</definedName>
    <definedName name="Tbills_09c6" localSheetId="13">'[30]Journal entries(Coy)'!#REF!</definedName>
    <definedName name="Tbills_09c6" localSheetId="15">'[30]Journal entries(Coy)'!#REF!</definedName>
    <definedName name="Tbills_09c6">'[30]Journal entries(Coy)'!#REF!</definedName>
    <definedName name="Tbills_09c7" localSheetId="26">'[30]Journal entries(Coy)'!#REF!</definedName>
    <definedName name="Tbills_09c7" localSheetId="2">'[30]Journal entries(Coy)'!#REF!</definedName>
    <definedName name="Tbills_09c7" localSheetId="17">'[30]Journal entries(Coy)'!#REF!</definedName>
    <definedName name="Tbills_09c7" localSheetId="13">'[30]Journal entries(Coy)'!#REF!</definedName>
    <definedName name="Tbills_09c7" localSheetId="15">'[30]Journal entries(Coy)'!#REF!</definedName>
    <definedName name="Tbills_09c7">'[30]Journal entries(Coy)'!#REF!</definedName>
    <definedName name="Tbills_09c8" localSheetId="26">'[30]Journal entries(Coy)'!#REF!</definedName>
    <definedName name="Tbills_09c8" localSheetId="2">'[30]Journal entries(Coy)'!#REF!</definedName>
    <definedName name="Tbills_09c8" localSheetId="17">'[30]Journal entries(Coy)'!#REF!</definedName>
    <definedName name="Tbills_09c8" localSheetId="13">'[30]Journal entries(Coy)'!#REF!</definedName>
    <definedName name="Tbills_09c8" localSheetId="15">'[30]Journal entries(Coy)'!#REF!</definedName>
    <definedName name="Tbills_09c8">'[30]Journal entries(Coy)'!#REF!</definedName>
    <definedName name="Tbills_09c9" localSheetId="26">'[30]Journal entries(Coy)'!#REF!</definedName>
    <definedName name="Tbills_09c9" localSheetId="2">'[30]Journal entries(Coy)'!#REF!</definedName>
    <definedName name="Tbills_09c9" localSheetId="17">'[30]Journal entries(Coy)'!#REF!</definedName>
    <definedName name="Tbills_09c9" localSheetId="13">'[30]Journal entries(Coy)'!#REF!</definedName>
    <definedName name="Tbills_09c9" localSheetId="15">'[30]Journal entries(Coy)'!#REF!</definedName>
    <definedName name="Tbills_09c9">'[30]Journal entries(Coy)'!#REF!</definedName>
    <definedName name="Tbills_09e10" localSheetId="26">'[30]Journal entries(Coy)'!#REF!</definedName>
    <definedName name="Tbills_09e10" localSheetId="2">'[30]Journal entries(Coy)'!#REF!</definedName>
    <definedName name="Tbills_09e10" localSheetId="17">'[30]Journal entries(Coy)'!#REF!</definedName>
    <definedName name="Tbills_09e10" localSheetId="13">'[30]Journal entries(Coy)'!#REF!</definedName>
    <definedName name="Tbills_09e10" localSheetId="15">'[30]Journal entries(Coy)'!#REF!</definedName>
    <definedName name="Tbills_09e10">'[30]Journal entries(Coy)'!#REF!</definedName>
    <definedName name="td" localSheetId="26">#REF!</definedName>
    <definedName name="td" localSheetId="2">#REF!</definedName>
    <definedName name="td" localSheetId="1">#REF!</definedName>
    <definedName name="td" localSheetId="4">#REF!</definedName>
    <definedName name="td" localSheetId="5">#REF!</definedName>
    <definedName name="td" localSheetId="17">#REF!</definedName>
    <definedName name="td" localSheetId="13">#REF!</definedName>
    <definedName name="td" localSheetId="14">#REF!</definedName>
    <definedName name="td" localSheetId="11">#REF!</definedName>
    <definedName name="td">#REF!</definedName>
    <definedName name="TEMP." localSheetId="26">#REF!</definedName>
    <definedName name="TEMP." localSheetId="2">#REF!</definedName>
    <definedName name="TEMP." localSheetId="17">#REF!</definedName>
    <definedName name="TEMP." localSheetId="13">#REF!</definedName>
    <definedName name="TEMP." localSheetId="11">#REF!</definedName>
    <definedName name="TEMP.">#REF!</definedName>
    <definedName name="temp_c" localSheetId="26">#REF!</definedName>
    <definedName name="temp_c" localSheetId="2">#REF!</definedName>
    <definedName name="temp_c" localSheetId="17">#REF!</definedName>
    <definedName name="temp_c" localSheetId="13">#REF!</definedName>
    <definedName name="temp_c" localSheetId="11">#REF!</definedName>
    <definedName name="temp_c">#REF!</definedName>
    <definedName name="Temp_name" localSheetId="26">#REF!</definedName>
    <definedName name="Temp_name" localSheetId="2">#REF!</definedName>
    <definedName name="Temp_name" localSheetId="17">#REF!</definedName>
    <definedName name="Temp_name" localSheetId="13">#REF!</definedName>
    <definedName name="Temp_name">#REF!</definedName>
    <definedName name="TERM_2005" localSheetId="26">#REF!</definedName>
    <definedName name="TERM_2005" localSheetId="2">#REF!</definedName>
    <definedName name="TERM_2005" localSheetId="17">#REF!</definedName>
    <definedName name="TERM_2005" localSheetId="13">#REF!</definedName>
    <definedName name="TERM_2005" localSheetId="15">#REF!</definedName>
    <definedName name="TERM_2005">#REF!</definedName>
    <definedName name="TERM_2006" localSheetId="26">#REF!</definedName>
    <definedName name="TERM_2006" localSheetId="2">#REF!</definedName>
    <definedName name="TERM_2006" localSheetId="17">#REF!</definedName>
    <definedName name="TERM_2006" localSheetId="13">#REF!</definedName>
    <definedName name="TERM_2006" localSheetId="15">#REF!</definedName>
    <definedName name="TERM_2006">#REF!</definedName>
    <definedName name="TERM_2007" localSheetId="26">#REF!</definedName>
    <definedName name="TERM_2007" localSheetId="2">#REF!</definedName>
    <definedName name="TERM_2007" localSheetId="17">#REF!</definedName>
    <definedName name="TERM_2007" localSheetId="13">#REF!</definedName>
    <definedName name="TERM_2007" localSheetId="15">#REF!</definedName>
    <definedName name="TERM_2007">#REF!</definedName>
    <definedName name="TERM_2008" localSheetId="26">#REF!</definedName>
    <definedName name="TERM_2008" localSheetId="2">#REF!</definedName>
    <definedName name="TERM_2008" localSheetId="17">#REF!</definedName>
    <definedName name="TERM_2008" localSheetId="13">#REF!</definedName>
    <definedName name="TERM_2008" localSheetId="15">#REF!</definedName>
    <definedName name="TERM_2008">#REF!</definedName>
    <definedName name="Terrain" localSheetId="26">#REF!</definedName>
    <definedName name="Terrain" localSheetId="2">#REF!</definedName>
    <definedName name="Terrain" localSheetId="17">#REF!</definedName>
    <definedName name="Terrain" localSheetId="13">#REF!</definedName>
    <definedName name="Terrain">#REF!</definedName>
    <definedName name="test">"$A$1"</definedName>
    <definedName name="TEST0" localSheetId="26">#REF!</definedName>
    <definedName name="TEST0" localSheetId="2">#REF!</definedName>
    <definedName name="TEST0" localSheetId="1">#REF!</definedName>
    <definedName name="TEST0" localSheetId="4">#REF!</definedName>
    <definedName name="TEST0" localSheetId="5">#REF!</definedName>
    <definedName name="TEST0" localSheetId="17">#REF!</definedName>
    <definedName name="TEST0" localSheetId="13">#REF!</definedName>
    <definedName name="TEST0" localSheetId="14">#REF!</definedName>
    <definedName name="TEST0" localSheetId="11">#REF!</definedName>
    <definedName name="TEST0">#REF!</definedName>
    <definedName name="TEST1" localSheetId="26">#REF!</definedName>
    <definedName name="TEST1" localSheetId="2">#REF!</definedName>
    <definedName name="TEST1" localSheetId="17">#REF!</definedName>
    <definedName name="TEST1" localSheetId="13">#REF!</definedName>
    <definedName name="TEST1" localSheetId="11">#REF!</definedName>
    <definedName name="TEST1">#REF!</definedName>
    <definedName name="TEST10" localSheetId="26">#REF!</definedName>
    <definedName name="TEST10" localSheetId="2">#REF!</definedName>
    <definedName name="TEST10" localSheetId="17">#REF!</definedName>
    <definedName name="TEST10" localSheetId="13">#REF!</definedName>
    <definedName name="TEST10" localSheetId="11">#REF!</definedName>
    <definedName name="TEST10">#REF!</definedName>
    <definedName name="TEST11" localSheetId="26">#REF!</definedName>
    <definedName name="TEST11" localSheetId="2">#REF!</definedName>
    <definedName name="TEST11" localSheetId="17">#REF!</definedName>
    <definedName name="TEST11" localSheetId="13">#REF!</definedName>
    <definedName name="TEST11">#REF!</definedName>
    <definedName name="TEST12" localSheetId="26">#REF!</definedName>
    <definedName name="TEST12" localSheetId="2">#REF!</definedName>
    <definedName name="TEST12" localSheetId="17">#REF!</definedName>
    <definedName name="TEST12" localSheetId="13">#REF!</definedName>
    <definedName name="TEST12">#REF!</definedName>
    <definedName name="TEST13" localSheetId="26">#REF!</definedName>
    <definedName name="TEST13" localSheetId="2">#REF!</definedName>
    <definedName name="TEST13" localSheetId="17">#REF!</definedName>
    <definedName name="TEST13" localSheetId="13">#REF!</definedName>
    <definedName name="TEST13">#REF!</definedName>
    <definedName name="TEST14" localSheetId="26">#REF!</definedName>
    <definedName name="TEST14" localSheetId="2">#REF!</definedName>
    <definedName name="TEST14" localSheetId="17">#REF!</definedName>
    <definedName name="TEST14" localSheetId="13">#REF!</definedName>
    <definedName name="TEST14">#REF!</definedName>
    <definedName name="TEST15" localSheetId="26">#REF!</definedName>
    <definedName name="TEST15" localSheetId="2">#REF!</definedName>
    <definedName name="TEST15" localSheetId="17">#REF!</definedName>
    <definedName name="TEST15" localSheetId="13">#REF!</definedName>
    <definedName name="TEST15">#REF!</definedName>
    <definedName name="TEST16" localSheetId="26">#REF!</definedName>
    <definedName name="TEST16" localSheetId="2">#REF!</definedName>
    <definedName name="TEST16" localSheetId="17">#REF!</definedName>
    <definedName name="TEST16" localSheetId="13">#REF!</definedName>
    <definedName name="TEST16">#REF!</definedName>
    <definedName name="TEST17" localSheetId="26">#REF!</definedName>
    <definedName name="TEST17" localSheetId="2">#REF!</definedName>
    <definedName name="TEST17" localSheetId="17">#REF!</definedName>
    <definedName name="TEST17" localSheetId="13">#REF!</definedName>
    <definedName name="TEST17">#REF!</definedName>
    <definedName name="TEST3" localSheetId="26">#REF!</definedName>
    <definedName name="TEST3" localSheetId="2">#REF!</definedName>
    <definedName name="TEST3" localSheetId="17">#REF!</definedName>
    <definedName name="TEST3" localSheetId="13">#REF!</definedName>
    <definedName name="TEST3">#REF!</definedName>
    <definedName name="TEST4" localSheetId="26">#REF!</definedName>
    <definedName name="TEST4" localSheetId="2">#REF!</definedName>
    <definedName name="TEST4" localSheetId="17">#REF!</definedName>
    <definedName name="TEST4" localSheetId="13">#REF!</definedName>
    <definedName name="TEST4">#REF!</definedName>
    <definedName name="TEST5" localSheetId="26">#REF!</definedName>
    <definedName name="TEST5" localSheetId="2">#REF!</definedName>
    <definedName name="TEST5" localSheetId="17">#REF!</definedName>
    <definedName name="TEST5" localSheetId="13">#REF!</definedName>
    <definedName name="TEST5">#REF!</definedName>
    <definedName name="TEST6" localSheetId="26">#REF!</definedName>
    <definedName name="TEST6" localSheetId="2">#REF!</definedName>
    <definedName name="TEST6" localSheetId="17">#REF!</definedName>
    <definedName name="TEST6" localSheetId="13">#REF!</definedName>
    <definedName name="TEST6">#REF!</definedName>
    <definedName name="TEST7" localSheetId="26">#REF!</definedName>
    <definedName name="TEST7" localSheetId="2">#REF!</definedName>
    <definedName name="TEST7" localSheetId="17">#REF!</definedName>
    <definedName name="TEST7" localSheetId="13">#REF!</definedName>
    <definedName name="TEST7">#REF!</definedName>
    <definedName name="TEST8" localSheetId="26">#REF!</definedName>
    <definedName name="TEST8" localSheetId="2">#REF!</definedName>
    <definedName name="TEST8" localSheetId="17">#REF!</definedName>
    <definedName name="TEST8" localSheetId="13">#REF!</definedName>
    <definedName name="TEST8">#REF!</definedName>
    <definedName name="TEST9" localSheetId="26">#REF!</definedName>
    <definedName name="TEST9" localSheetId="2">#REF!</definedName>
    <definedName name="TEST9" localSheetId="17">#REF!</definedName>
    <definedName name="TEST9" localSheetId="13">#REF!</definedName>
    <definedName name="TEST9">#REF!</definedName>
    <definedName name="TESTHKEY" localSheetId="26">#REF!</definedName>
    <definedName name="TESTHKEY" localSheetId="2">#REF!</definedName>
    <definedName name="TESTHKEY" localSheetId="17">#REF!</definedName>
    <definedName name="TESTHKEY" localSheetId="13">#REF!</definedName>
    <definedName name="TESTHKEY">#REF!</definedName>
    <definedName name="TESTKEYS" localSheetId="26">#REF!</definedName>
    <definedName name="TESTKEYS" localSheetId="2">#REF!</definedName>
    <definedName name="TESTKEYS" localSheetId="17">#REF!</definedName>
    <definedName name="TESTKEYS" localSheetId="13">#REF!</definedName>
    <definedName name="TESTKEYS">#REF!</definedName>
    <definedName name="TESTVKEY" localSheetId="26">#REF!</definedName>
    <definedName name="TESTVKEY" localSheetId="2">#REF!</definedName>
    <definedName name="TESTVKEY" localSheetId="17">#REF!</definedName>
    <definedName name="TESTVKEY" localSheetId="13">#REF!</definedName>
    <definedName name="TESTVKEY">#REF!</definedName>
    <definedName name="TextRefCopy15">[133]Detail!$F$46</definedName>
    <definedName name="tha" localSheetId="26">#REF!</definedName>
    <definedName name="tha" localSheetId="2">#REF!</definedName>
    <definedName name="tha" localSheetId="1">#REF!</definedName>
    <definedName name="tha" localSheetId="4">#REF!</definedName>
    <definedName name="tha" localSheetId="5">#REF!</definedName>
    <definedName name="tha" localSheetId="17">#REF!</definedName>
    <definedName name="tha" localSheetId="13">#REF!</definedName>
    <definedName name="tha" localSheetId="14">#REF!</definedName>
    <definedName name="tha" localSheetId="11">#REF!</definedName>
    <definedName name="tha">#REF!</definedName>
    <definedName name="thanks">[134]DPFEB!$A$4:$Q$31</definedName>
    <definedName name="that" localSheetId="26">#REF!</definedName>
    <definedName name="that" localSheetId="2">#REF!</definedName>
    <definedName name="that" localSheetId="1">#REF!</definedName>
    <definedName name="that" localSheetId="4">#REF!</definedName>
    <definedName name="that" localSheetId="5">#REF!</definedName>
    <definedName name="that" localSheetId="17">#REF!</definedName>
    <definedName name="that" localSheetId="13">#REF!</definedName>
    <definedName name="that" localSheetId="14">#REF!</definedName>
    <definedName name="that" localSheetId="11">#REF!</definedName>
    <definedName name="that">#REF!</definedName>
    <definedName name="TierPickList" localSheetId="26">'[92]Priority_ Analysis'!#REF!</definedName>
    <definedName name="TierPickList" localSheetId="2">'[92]Priority_ Analysis'!#REF!</definedName>
    <definedName name="TierPickList" localSheetId="1">'[92]Priority_ Analysis'!#REF!</definedName>
    <definedName name="TierPickList" localSheetId="12">'[92]Priority_ Analysis'!#REF!</definedName>
    <definedName name="TierPickList" localSheetId="17">'[92]Priority_ Analysis'!#REF!</definedName>
    <definedName name="TierPickList" localSheetId="15">'[92]Priority_ Analysis'!#REF!</definedName>
    <definedName name="TierPickList" localSheetId="11">'[92]Priority_ Analysis'!#REF!</definedName>
    <definedName name="TierPickList">'[92]Priority_ Analysis'!#REF!</definedName>
    <definedName name="toal" localSheetId="26">#REF!</definedName>
    <definedName name="toal" localSheetId="2">#REF!</definedName>
    <definedName name="toal" localSheetId="1">#REF!</definedName>
    <definedName name="toal" localSheetId="4">#REF!</definedName>
    <definedName name="toal" localSheetId="5">#REF!</definedName>
    <definedName name="toal" localSheetId="17">#REF!</definedName>
    <definedName name="toal" localSheetId="13">#REF!</definedName>
    <definedName name="toal" localSheetId="14">#REF!</definedName>
    <definedName name="toal" localSheetId="11">#REF!</definedName>
    <definedName name="toal">#REF!</definedName>
    <definedName name="TOLA">[112]MenuForm!$B$1:$AV$52</definedName>
    <definedName name="TOP">#N/A</definedName>
    <definedName name="Tope" localSheetId="26">#REF!</definedName>
    <definedName name="Tope" localSheetId="2">#REF!</definedName>
    <definedName name="Tope" localSheetId="1">#REF!</definedName>
    <definedName name="Tope" localSheetId="4">#REF!</definedName>
    <definedName name="Tope" localSheetId="5">#REF!</definedName>
    <definedName name="Tope" localSheetId="17">#REF!</definedName>
    <definedName name="Tope" localSheetId="13">#REF!</definedName>
    <definedName name="Tope" localSheetId="14">#REF!</definedName>
    <definedName name="Tope" localSheetId="11">#REF!</definedName>
    <definedName name="Tope">#REF!</definedName>
    <definedName name="Total_CAPEX" localSheetId="26">#REF!</definedName>
    <definedName name="Total_CAPEX" localSheetId="2">#REF!</definedName>
    <definedName name="Total_CAPEX" localSheetId="17">#REF!</definedName>
    <definedName name="Total_CAPEX" localSheetId="13">#REF!</definedName>
    <definedName name="Total_CAPEX" localSheetId="11">#REF!</definedName>
    <definedName name="Total_CAPEX">#REF!</definedName>
    <definedName name="Total_CAPEX_pre_fixedcosts" localSheetId="26">#REF!</definedName>
    <definedName name="Total_CAPEX_pre_fixedcosts" localSheetId="2">#REF!</definedName>
    <definedName name="Total_CAPEX_pre_fixedcosts" localSheetId="17">#REF!</definedName>
    <definedName name="Total_CAPEX_pre_fixedcosts" localSheetId="13">#REF!</definedName>
    <definedName name="Total_CAPEX_pre_fixedcosts" localSheetId="11">#REF!</definedName>
    <definedName name="Total_CAPEX_pre_fixedcosts">#REF!</definedName>
    <definedName name="TotalCapex" localSheetId="26">#REF!</definedName>
    <definedName name="TotalCapex" localSheetId="2">#REF!</definedName>
    <definedName name="TotalCapex" localSheetId="17">#REF!</definedName>
    <definedName name="TotalCapex" localSheetId="13">#REF!</definedName>
    <definedName name="TotalCapex">#REF!</definedName>
    <definedName name="TotalOpex" localSheetId="26">#REF!</definedName>
    <definedName name="TotalOpex" localSheetId="2">#REF!</definedName>
    <definedName name="TotalOpex" localSheetId="17">#REF!</definedName>
    <definedName name="TotalOpex" localSheetId="13">#REF!</definedName>
    <definedName name="TotalOpex">#REF!</definedName>
    <definedName name="TotEmployerPension" localSheetId="26">#REF!</definedName>
    <definedName name="TotEmployerPension" localSheetId="2">#REF!</definedName>
    <definedName name="TotEmployerPension" localSheetId="17">#REF!</definedName>
    <definedName name="TotEmployerPension" localSheetId="13">#REF!</definedName>
    <definedName name="TotEmployerPension">#REF!</definedName>
    <definedName name="toto" localSheetId="26">#REF!</definedName>
    <definedName name="toto" localSheetId="2">#REF!</definedName>
    <definedName name="toto" localSheetId="17">#REF!</definedName>
    <definedName name="toto" localSheetId="13">#REF!</definedName>
    <definedName name="toto">#REF!</definedName>
    <definedName name="TOTPG">"3"</definedName>
    <definedName name="TPATH">"C:\Program Files\Symtrax\Compleo Explorer 3\Temp\4b4f23f3"</definedName>
    <definedName name="tt" localSheetId="26">#REF!</definedName>
    <definedName name="tt" localSheetId="2">#REF!</definedName>
    <definedName name="tt" localSheetId="1">#REF!</definedName>
    <definedName name="tt" localSheetId="4">#REF!</definedName>
    <definedName name="tt" localSheetId="5">#REF!</definedName>
    <definedName name="tt" localSheetId="17">#REF!</definedName>
    <definedName name="tt" localSheetId="13">#REF!</definedName>
    <definedName name="tt" localSheetId="14">#REF!</definedName>
    <definedName name="tt" localSheetId="11">#REF!</definedName>
    <definedName name="tt">#REF!</definedName>
    <definedName name="TTT" localSheetId="26">#REF!</definedName>
    <definedName name="TTT" localSheetId="2">#REF!</definedName>
    <definedName name="TTT" localSheetId="17">#REF!</definedName>
    <definedName name="TTT" localSheetId="13">#REF!</definedName>
    <definedName name="TTT" localSheetId="11">#REF!</definedName>
    <definedName name="TTT">#REF!</definedName>
    <definedName name="TTTT" localSheetId="26">#REF!</definedName>
    <definedName name="TTTT" localSheetId="2">#REF!</definedName>
    <definedName name="TTTT" localSheetId="17">#REF!</definedName>
    <definedName name="TTTT" localSheetId="13">#REF!</definedName>
    <definedName name="TTTT" localSheetId="11">#REF!</definedName>
    <definedName name="TTTT">#REF!</definedName>
    <definedName name="ttttt" localSheetId="26">#REF!</definedName>
    <definedName name="ttttt" localSheetId="2">#REF!</definedName>
    <definedName name="ttttt" localSheetId="17">#REF!</definedName>
    <definedName name="ttttt" localSheetId="13">#REF!</definedName>
    <definedName name="ttttt">#REF!</definedName>
    <definedName name="tun" localSheetId="26" hidden="1">#REF!</definedName>
    <definedName name="tun" localSheetId="2" hidden="1">#REF!</definedName>
    <definedName name="tun" localSheetId="17" hidden="1">#REF!</definedName>
    <definedName name="tun" localSheetId="13" hidden="1">#REF!</definedName>
    <definedName name="tun" localSheetId="23" hidden="1">#REF!</definedName>
    <definedName name="tun" localSheetId="15" hidden="1">#REF!</definedName>
    <definedName name="tun" hidden="1">#REF!</definedName>
    <definedName name="Tunu">#N/A</definedName>
    <definedName name="TYPE" localSheetId="26">[20]RefData!$A$87:$D$104</definedName>
    <definedName name="TYPE">[21]RefData!$A$87:$D$104</definedName>
    <definedName name="type_lookup" localSheetId="26">[37]Calculations!#REF!</definedName>
    <definedName name="type_lookup" localSheetId="2">[38]Calculations!#REF!</definedName>
    <definedName name="type_lookup" localSheetId="1">[38]Calculations!#REF!</definedName>
    <definedName name="type_lookup" localSheetId="4">[38]Calculations!#REF!</definedName>
    <definedName name="type_lookup" localSheetId="5">[38]Calculations!#REF!</definedName>
    <definedName name="type_lookup" localSheetId="17">[38]Calculations!#REF!</definedName>
    <definedName name="type_lookup" localSheetId="13">[38]Calculations!#REF!</definedName>
    <definedName name="type_lookup" localSheetId="14">[38]Calculations!#REF!</definedName>
    <definedName name="type_lookup" localSheetId="11">[38]Calculations!#REF!</definedName>
    <definedName name="type_lookup">[38]Calculations!#REF!</definedName>
    <definedName name="TypeCode" localSheetId="26">#REF!</definedName>
    <definedName name="TypeCode" localSheetId="2">#REF!</definedName>
    <definedName name="TypeCode" localSheetId="1">#REF!</definedName>
    <definedName name="TypeCode" localSheetId="4">#REF!</definedName>
    <definedName name="TypeCode" localSheetId="5">#REF!</definedName>
    <definedName name="TypeCode" localSheetId="17">#REF!</definedName>
    <definedName name="TypeCode" localSheetId="13">#REF!</definedName>
    <definedName name="TypeCode" localSheetId="14">#REF!</definedName>
    <definedName name="TypeCode" localSheetId="11">#REF!</definedName>
    <definedName name="TypeCode">#REF!</definedName>
    <definedName name="u" localSheetId="26">#REF!</definedName>
    <definedName name="u" localSheetId="2">#REF!</definedName>
    <definedName name="u" localSheetId="17">#REF!</definedName>
    <definedName name="u" localSheetId="13">#REF!</definedName>
    <definedName name="u" localSheetId="11">#REF!</definedName>
    <definedName name="u">#REF!</definedName>
    <definedName name="Ubie_G">[54]forinput!$D$167:$AD$167</definedName>
    <definedName name="Ubie_HP_C3" localSheetId="26">#REF!</definedName>
    <definedName name="Ubie_HP_C3" localSheetId="2">#REF!</definedName>
    <definedName name="Ubie_HP_C3" localSheetId="1">#REF!</definedName>
    <definedName name="Ubie_HP_C3" localSheetId="4">#REF!</definedName>
    <definedName name="Ubie_HP_C3" localSheetId="5">#REF!</definedName>
    <definedName name="Ubie_HP_C3" localSheetId="17">#REF!</definedName>
    <definedName name="Ubie_HP_C3" localSheetId="13">#REF!</definedName>
    <definedName name="Ubie_HP_C3" localSheetId="14">#REF!</definedName>
    <definedName name="Ubie_HP_C3" localSheetId="11">#REF!</definedName>
    <definedName name="Ubie_HP_C3">#REF!</definedName>
    <definedName name="Ubie_HP_C4" localSheetId="26">[39]GHV!#REF!</definedName>
    <definedName name="Ubie_HP_C4" localSheetId="2">[39]GHV!#REF!</definedName>
    <definedName name="Ubie_HP_C4" localSheetId="1">[39]GHV!#REF!</definedName>
    <definedName name="Ubie_HP_C4" localSheetId="4">[39]GHV!#REF!</definedName>
    <definedName name="Ubie_HP_C4" localSheetId="5">[39]GHV!#REF!</definedName>
    <definedName name="Ubie_HP_C4" localSheetId="17">[39]GHV!#REF!</definedName>
    <definedName name="Ubie_HP_C4" localSheetId="13">[39]GHV!#REF!</definedName>
    <definedName name="Ubie_HP_C4" localSheetId="14">[39]GHV!#REF!</definedName>
    <definedName name="Ubie_HP_C4" localSheetId="11">[39]GHV!#REF!</definedName>
    <definedName name="Ubie_HP_C4">[39]GHV!#REF!</definedName>
    <definedName name="Ubie_LP_C3" localSheetId="26">[39]GHV!#REF!</definedName>
    <definedName name="Ubie_LP_C3" localSheetId="2">[39]GHV!#REF!</definedName>
    <definedName name="Ubie_LP_C3" localSheetId="17">[39]GHV!#REF!</definedName>
    <definedName name="Ubie_LP_C3" localSheetId="13">[39]GHV!#REF!</definedName>
    <definedName name="Ubie_LP_C3" localSheetId="14">[39]GHV!#REF!</definedName>
    <definedName name="Ubie_LP_C3">[39]GHV!#REF!</definedName>
    <definedName name="Ubie_LP_C4" localSheetId="26">[39]GHV!#REF!</definedName>
    <definedName name="Ubie_LP_C4" localSheetId="2">[39]GHV!#REF!</definedName>
    <definedName name="Ubie_LP_C4" localSheetId="17">[39]GHV!#REF!</definedName>
    <definedName name="Ubie_LP_C4" localSheetId="13">[39]GHV!#REF!</definedName>
    <definedName name="Ubie_LP_C4">[39]GHV!#REF!</definedName>
    <definedName name="ugh_pipe">#N/A</definedName>
    <definedName name="ughelli_east">#N/A</definedName>
    <definedName name="Ughelli_HP_C3" localSheetId="26">#REF!</definedName>
    <definedName name="Ughelli_HP_C3" localSheetId="2">#REF!</definedName>
    <definedName name="Ughelli_HP_C3" localSheetId="1">#REF!</definedName>
    <definedName name="Ughelli_HP_C3" localSheetId="4">#REF!</definedName>
    <definedName name="Ughelli_HP_C3" localSheetId="5">#REF!</definedName>
    <definedName name="Ughelli_HP_C3" localSheetId="17">#REF!</definedName>
    <definedName name="Ughelli_HP_C3" localSheetId="13">#REF!</definedName>
    <definedName name="Ughelli_HP_C3" localSheetId="14">#REF!</definedName>
    <definedName name="Ughelli_HP_C3" localSheetId="11">#REF!</definedName>
    <definedName name="Ughelli_HP_C3">#REF!</definedName>
    <definedName name="Ughelli_HP_C4" localSheetId="26">[39]GHV!#REF!</definedName>
    <definedName name="Ughelli_HP_C4" localSheetId="2">[39]GHV!#REF!</definedName>
    <definedName name="Ughelli_HP_C4" localSheetId="1">[39]GHV!#REF!</definedName>
    <definedName name="Ughelli_HP_C4" localSheetId="4">[39]GHV!#REF!</definedName>
    <definedName name="Ughelli_HP_C4" localSheetId="5">[39]GHV!#REF!</definedName>
    <definedName name="Ughelli_HP_C4" localSheetId="17">[39]GHV!#REF!</definedName>
    <definedName name="Ughelli_HP_C4" localSheetId="13">[39]GHV!#REF!</definedName>
    <definedName name="Ughelli_HP_C4" localSheetId="14">[39]GHV!#REF!</definedName>
    <definedName name="Ughelli_HP_C4" localSheetId="11">[39]GHV!#REF!</definedName>
    <definedName name="Ughelli_HP_C4">[39]GHV!#REF!</definedName>
    <definedName name="Ughelli_LP_C3" localSheetId="26">[39]GHV!#REF!</definedName>
    <definedName name="Ughelli_LP_C3" localSheetId="2">[39]GHV!#REF!</definedName>
    <definedName name="Ughelli_LP_C3" localSheetId="17">[39]GHV!#REF!</definedName>
    <definedName name="Ughelli_LP_C3" localSheetId="13">[39]GHV!#REF!</definedName>
    <definedName name="Ughelli_LP_C3">[39]GHV!#REF!</definedName>
    <definedName name="Ughelli_LP_C4" localSheetId="26">[39]GHV!#REF!</definedName>
    <definedName name="Ughelli_LP_C4" localSheetId="2">[39]GHV!#REF!</definedName>
    <definedName name="Ughelli_LP_C4" localSheetId="17">[39]GHV!#REF!</definedName>
    <definedName name="Ughelli_LP_C4" localSheetId="13">[39]GHV!#REF!</definedName>
    <definedName name="Ughelli_LP_C4">[39]GHV!#REF!</definedName>
    <definedName name="Ughelli_Unspec">#N/A</definedName>
    <definedName name="Ughelli_West">#N/A</definedName>
    <definedName name="Ukot" localSheetId="26">#REF!</definedName>
    <definedName name="Ukot" localSheetId="2">#REF!</definedName>
    <definedName name="Ukot" localSheetId="1">#REF!</definedName>
    <definedName name="Ukot" localSheetId="4">#REF!</definedName>
    <definedName name="Ukot" localSheetId="5">#REF!</definedName>
    <definedName name="Ukot" localSheetId="17">#REF!</definedName>
    <definedName name="Ukot" localSheetId="13">#REF!</definedName>
    <definedName name="Ukot" localSheetId="14">#REF!</definedName>
    <definedName name="Ukot" localSheetId="11">#REF!</definedName>
    <definedName name="Ukot">#REF!</definedName>
    <definedName name="Units" localSheetId="26">#REF!</definedName>
    <definedName name="Units" localSheetId="2">#REF!</definedName>
    <definedName name="Units" localSheetId="17">#REF!</definedName>
    <definedName name="Units" localSheetId="13">#REF!</definedName>
    <definedName name="Units" localSheetId="11">#REF!</definedName>
    <definedName name="Units">#REF!</definedName>
    <definedName name="Unspecified">#N/A</definedName>
    <definedName name="Untitled" localSheetId="26">#REF!</definedName>
    <definedName name="Untitled" localSheetId="2">#REF!</definedName>
    <definedName name="Untitled" localSheetId="1">#REF!</definedName>
    <definedName name="Untitled" localSheetId="4">#REF!</definedName>
    <definedName name="Untitled" localSheetId="5">#REF!</definedName>
    <definedName name="Untitled" localSheetId="17">#REF!</definedName>
    <definedName name="Untitled" localSheetId="13">#REF!</definedName>
    <definedName name="Untitled" localSheetId="14">#REF!</definedName>
    <definedName name="Untitled" localSheetId="11">#REF!</definedName>
    <definedName name="Untitled">#REF!</definedName>
    <definedName name="UOM" localSheetId="26">INDEX(#REF!,#REF!)</definedName>
    <definedName name="UOM" localSheetId="2">INDEX(#REF!,#REF!)</definedName>
    <definedName name="UOM" localSheetId="1">INDEX(#REF!,#REF!)</definedName>
    <definedName name="UOM" localSheetId="4">INDEX(#REF!,#REF!)</definedName>
    <definedName name="UOM" localSheetId="5">INDEX(#REF!,#REF!)</definedName>
    <definedName name="UOM" localSheetId="12">INDEX(#REF!,#REF!)</definedName>
    <definedName name="UOM" localSheetId="17">INDEX(#REF!,#REF!)</definedName>
    <definedName name="UOM" localSheetId="13">INDEX(#REF!,#REF!)</definedName>
    <definedName name="UOM" localSheetId="14">INDEX(#REF!,#REF!)</definedName>
    <definedName name="UOM" localSheetId="15">INDEX(#REF!,#REF!)</definedName>
    <definedName name="UOM" localSheetId="11">INDEX(#REF!,#REF!)</definedName>
    <definedName name="UOM">INDEX(#REF!,#REF!)</definedName>
    <definedName name="UOM_Desc" localSheetId="26">INDEX(#REF!,#REF!)</definedName>
    <definedName name="UOM_Desc" localSheetId="2">INDEX(#REF!,#REF!)</definedName>
    <definedName name="UOM_Desc" localSheetId="1">INDEX(#REF!,#REF!)</definedName>
    <definedName name="UOM_Desc" localSheetId="12">INDEX(#REF!,#REF!)</definedName>
    <definedName name="UOM_Desc" localSheetId="17">INDEX(#REF!,#REF!)</definedName>
    <definedName name="UOM_Desc" localSheetId="13">INDEX(#REF!,#REF!)</definedName>
    <definedName name="UOM_Desc" localSheetId="15">INDEX(#REF!,#REF!)</definedName>
    <definedName name="UOM_Desc" localSheetId="11">INDEX(#REF!,#REF!)</definedName>
    <definedName name="UOM_Desc">INDEX(#REF!,#REF!)</definedName>
    <definedName name="upfrontp" localSheetId="26">#REF!</definedName>
    <definedName name="upfrontp" localSheetId="2">#REF!</definedName>
    <definedName name="upfrontp" localSheetId="17">#REF!</definedName>
    <definedName name="upfrontp" localSheetId="13">#REF!</definedName>
    <definedName name="upfrontp" localSheetId="11">#REF!</definedName>
    <definedName name="upfrontp">#REF!</definedName>
    <definedName name="Upomami" localSheetId="26">#REF!</definedName>
    <definedName name="Upomami" localSheetId="2">#REF!</definedName>
    <definedName name="Upomami" localSheetId="17">#REF!</definedName>
    <definedName name="Upomami" localSheetId="13">#REF!</definedName>
    <definedName name="Upomami">#REF!</definedName>
    <definedName name="Upomami_Tank_Farm_Installations_communes_OML_57" localSheetId="26">#REF!</definedName>
    <definedName name="Upomami_Tank_Farm_Installations_communes_OML_57" localSheetId="2">#REF!</definedName>
    <definedName name="Upomami_Tank_Farm_Installations_communes_OML_57" localSheetId="17">#REF!</definedName>
    <definedName name="Upomami_Tank_Farm_Installations_communes_OML_57" localSheetId="13">#REF!</definedName>
    <definedName name="Upomami_Tank_Farm_Installations_communes_OML_57">#REF!</definedName>
    <definedName name="uqcc_pipe">#N/A</definedName>
    <definedName name="UQCCAG" localSheetId="26">#REF!</definedName>
    <definedName name="UQCCAG" localSheetId="2">#REF!</definedName>
    <definedName name="UQCCAG" localSheetId="1">#REF!</definedName>
    <definedName name="UQCCAG" localSheetId="4">#REF!</definedName>
    <definedName name="UQCCAG" localSheetId="5">#REF!</definedName>
    <definedName name="UQCCAG" localSheetId="17">#REF!</definedName>
    <definedName name="UQCCAG" localSheetId="13">#REF!</definedName>
    <definedName name="UQCCAG" localSheetId="14">#REF!</definedName>
    <definedName name="UQCCAG" localSheetId="11">#REF!</definedName>
    <definedName name="UQCCAG">#REF!</definedName>
    <definedName name="USDAT">"Parm List"</definedName>
    <definedName name="USNAM">"ONYENZE1"</definedName>
    <definedName name="Usoro" localSheetId="26">#REF!</definedName>
    <definedName name="Usoro" localSheetId="2">#REF!</definedName>
    <definedName name="Usoro" localSheetId="1">#REF!</definedName>
    <definedName name="Usoro" localSheetId="4">#REF!</definedName>
    <definedName name="Usoro" localSheetId="5">#REF!</definedName>
    <definedName name="Usoro" localSheetId="17">#REF!</definedName>
    <definedName name="Usoro" localSheetId="13">#REF!</definedName>
    <definedName name="Usoro" localSheetId="14">#REF!</definedName>
    <definedName name="Usoro" localSheetId="11">#REF!</definedName>
    <definedName name="Usoro">#REF!</definedName>
    <definedName name="Utapate_G">[54]forinput!$D$176:$AD$176</definedName>
    <definedName name="Utapate_HP_C4" localSheetId="26">[39]GHV!#REF!</definedName>
    <definedName name="Utapate_HP_C4" localSheetId="2">[39]GHV!#REF!</definedName>
    <definedName name="Utapate_HP_C4" localSheetId="1">[39]GHV!#REF!</definedName>
    <definedName name="Utapate_HP_C4" localSheetId="4">[39]GHV!#REF!</definedName>
    <definedName name="Utapate_HP_C4" localSheetId="5">[39]GHV!#REF!</definedName>
    <definedName name="Utapate_HP_C4" localSheetId="17">[39]GHV!#REF!</definedName>
    <definedName name="Utapate_HP_C4" localSheetId="13">[39]GHV!#REF!</definedName>
    <definedName name="Utapate_HP_C4" localSheetId="14">[39]GHV!#REF!</definedName>
    <definedName name="Utapate_HP_C4" localSheetId="11">[39]GHV!#REF!</definedName>
    <definedName name="Utapate_HP_C4">[39]GHV!#REF!</definedName>
    <definedName name="Utapate_LP_C3" localSheetId="26">[39]GHV!#REF!</definedName>
    <definedName name="Utapate_LP_C3" localSheetId="2">[39]GHV!#REF!</definedName>
    <definedName name="Utapate_LP_C3" localSheetId="17">[39]GHV!#REF!</definedName>
    <definedName name="Utapate_LP_C3" localSheetId="13">[39]GHV!#REF!</definedName>
    <definedName name="Utapate_LP_C3" localSheetId="14">[39]GHV!#REF!</definedName>
    <definedName name="Utapate_LP_C3" localSheetId="11">[39]GHV!#REF!</definedName>
    <definedName name="Utapate_LP_C3">[39]GHV!#REF!</definedName>
    <definedName name="Utapate_LP_C4" localSheetId="26">[39]GHV!#REF!</definedName>
    <definedName name="Utapate_LP_C4" localSheetId="2">[39]GHV!#REF!</definedName>
    <definedName name="Utapate_LP_C4" localSheetId="17">[39]GHV!#REF!</definedName>
    <definedName name="Utapate_LP_C4" localSheetId="13">[39]GHV!#REF!</definedName>
    <definedName name="Utapate_LP_C4" localSheetId="11">[39]GHV!#REF!</definedName>
    <definedName name="Utapate_LP_C4">[39]GHV!#REF!</definedName>
    <definedName name="Uta៰ate_HP_C3" localSheetId="26">#REF!</definedName>
    <definedName name="Uta៰ate_HP_C3" localSheetId="2">#REF!</definedName>
    <definedName name="Uta៰ate_HP_C3" localSheetId="1">#REF!</definedName>
    <definedName name="Uta៰ate_HP_C3" localSheetId="4">#REF!</definedName>
    <definedName name="Uta៰ate_HP_C3" localSheetId="5">#REF!</definedName>
    <definedName name="Uta៰ate_HP_C3" localSheetId="17">#REF!</definedName>
    <definedName name="Uta៰ate_HP_C3" localSheetId="13">#REF!</definedName>
    <definedName name="Uta៰ate_HP_C3" localSheetId="14">#REF!</definedName>
    <definedName name="Uta៰ate_HP_C3" localSheetId="11">#REF!</definedName>
    <definedName name="Uta៰ate_HP_C3">#REF!</definedName>
    <definedName name="Utorogu">#N/A</definedName>
    <definedName name="Uzere__E_W">#N/A</definedName>
    <definedName name="V" localSheetId="26">[31]calcpage!#REF!</definedName>
    <definedName name="V" localSheetId="2">[31]calcpage!#REF!</definedName>
    <definedName name="V" localSheetId="1">[31]calcpage!#REF!</definedName>
    <definedName name="V" localSheetId="4">[31]calcpage!#REF!</definedName>
    <definedName name="V" localSheetId="5">[31]calcpage!#REF!</definedName>
    <definedName name="V" localSheetId="17">[31]calcpage!#REF!</definedName>
    <definedName name="V" localSheetId="13">[31]calcpage!#REF!</definedName>
    <definedName name="V" localSheetId="14">[31]calcpage!#REF!</definedName>
    <definedName name="V" localSheetId="11">[31]calcpage!#REF!</definedName>
    <definedName name="V">[31]calcpage!#REF!</definedName>
    <definedName name="Var_devise" localSheetId="26">[17]Param!$C$7</definedName>
    <definedName name="Var_devise">[18]Param!$C$7</definedName>
    <definedName name="Var_entité" localSheetId="26">[17]Param!$C$6</definedName>
    <definedName name="Var_entité">[18]Param!$C$6</definedName>
    <definedName name="Var_Firm_OP" localSheetId="26">[17]EXPLO!#REF!</definedName>
    <definedName name="Var_Firm_OP" localSheetId="2">[18]EXPLO!#REF!</definedName>
    <definedName name="Var_Firm_OP" localSheetId="1">[18]EXPLO!#REF!</definedName>
    <definedName name="Var_Firm_OP" localSheetId="4">[18]EXPLO!#REF!</definedName>
    <definedName name="Var_Firm_OP" localSheetId="5">[18]EXPLO!#REF!</definedName>
    <definedName name="Var_Firm_OP" localSheetId="17">[18]EXPLO!#REF!</definedName>
    <definedName name="Var_Firm_OP" localSheetId="13">[18]EXPLO!#REF!</definedName>
    <definedName name="Var_Firm_OP" localSheetId="14">[18]EXPLO!#REF!</definedName>
    <definedName name="Var_Firm_OP" localSheetId="11">[18]EXPLO!#REF!</definedName>
    <definedName name="Var_Firm_OP">[18]EXPLO!#REF!</definedName>
    <definedName name="variable" localSheetId="26">#REF!</definedName>
    <definedName name="variable" localSheetId="2">#REF!</definedName>
    <definedName name="variable" localSheetId="1">#REF!</definedName>
    <definedName name="variable" localSheetId="4">#REF!</definedName>
    <definedName name="variable" localSheetId="5">#REF!</definedName>
    <definedName name="variable" localSheetId="17">#REF!</definedName>
    <definedName name="variable" localSheetId="13">#REF!</definedName>
    <definedName name="variable" localSheetId="14">#REF!</definedName>
    <definedName name="variable" localSheetId="11">#REF!</definedName>
    <definedName name="variable">#REF!</definedName>
    <definedName name="VariableDed" localSheetId="26">#REF!</definedName>
    <definedName name="VariableDed" localSheetId="2">#REF!</definedName>
    <definedName name="VariableDed" localSheetId="17">#REF!</definedName>
    <definedName name="VariableDed" localSheetId="13">#REF!</definedName>
    <definedName name="VariableDed" localSheetId="11">#REF!</definedName>
    <definedName name="VariableDed">#REF!</definedName>
    <definedName name="VariablePay" localSheetId="26">#REF!</definedName>
    <definedName name="VariablePay" localSheetId="2">#REF!</definedName>
    <definedName name="VariablePay" localSheetId="17">#REF!</definedName>
    <definedName name="VariablePay" localSheetId="13">#REF!</definedName>
    <definedName name="VariablePay" localSheetId="11">#REF!</definedName>
    <definedName name="VariablePay">#REF!</definedName>
    <definedName name="version">[135]INSTRUCTIONS!$D$110</definedName>
    <definedName name="VI" localSheetId="26">[31]calcpage!#REF!</definedName>
    <definedName name="VI" localSheetId="2">[31]calcpage!#REF!</definedName>
    <definedName name="VI" localSheetId="1">[31]calcpage!#REF!</definedName>
    <definedName name="VI" localSheetId="4">[31]calcpage!#REF!</definedName>
    <definedName name="VI" localSheetId="5">[31]calcpage!#REF!</definedName>
    <definedName name="VI" localSheetId="17">[31]calcpage!#REF!</definedName>
    <definedName name="VI" localSheetId="13">[31]calcpage!#REF!</definedName>
    <definedName name="VI" localSheetId="14">[31]calcpage!#REF!</definedName>
    <definedName name="VI" localSheetId="11">[31]calcpage!#REF!</definedName>
    <definedName name="VI">[31]calcpage!#REF!</definedName>
    <definedName name="ViewforAnnualTax" localSheetId="26">#REF!</definedName>
    <definedName name="ViewforAnnualTax" localSheetId="2">#REF!</definedName>
    <definedName name="ViewforAnnualTax" localSheetId="1">#REF!</definedName>
    <definedName name="ViewforAnnualTax" localSheetId="4">#REF!</definedName>
    <definedName name="ViewforAnnualTax" localSheetId="5">#REF!</definedName>
    <definedName name="ViewforAnnualTax" localSheetId="17">#REF!</definedName>
    <definedName name="ViewforAnnualTax" localSheetId="13">#REF!</definedName>
    <definedName name="ViewforAnnualTax" localSheetId="14">#REF!</definedName>
    <definedName name="ViewforAnnualTax" localSheetId="11">#REF!</definedName>
    <definedName name="ViewforAnnualTax">#REF!</definedName>
    <definedName name="VIRGIN_NIGERIA_AIRWAYS_LIMITED" localSheetId="26">#REF!</definedName>
    <definedName name="VIRGIN_NIGERIA_AIRWAYS_LIMITED" localSheetId="2">#REF!</definedName>
    <definedName name="VIRGIN_NIGERIA_AIRWAYS_LIMITED" localSheetId="17">#REF!</definedName>
    <definedName name="VIRGIN_NIGERIA_AIRWAYS_LIMITED" localSheetId="13">#REF!</definedName>
    <definedName name="VIRGIN_NIGERIA_AIRWAYS_LIMITED" localSheetId="11">#REF!</definedName>
    <definedName name="VIRGIN_NIGERIA_AIRWAYS_LIMITED">#REF!</definedName>
    <definedName name="VTM_1" localSheetId="26" hidden="1">'[136]Recomp sheet'!#REF!</definedName>
    <definedName name="VTM_1" localSheetId="2" hidden="1">'[137]Recomp sheet'!#REF!</definedName>
    <definedName name="VTM_1" localSheetId="17" hidden="1">'[137]Recomp sheet'!#REF!</definedName>
    <definedName name="VTM_1" localSheetId="13" hidden="1">'[137]Recomp sheet'!#REF!</definedName>
    <definedName name="VTM_1" localSheetId="11" hidden="1">'[137]Recomp sheet'!#REF!</definedName>
    <definedName name="VTM_1" hidden="1">'[137]Recomp sheet'!#REF!</definedName>
    <definedName name="VTM_10" hidden="1">'[138]Asset Movement Schedule(2)'!$J$23,'[138]Asset Movement Schedule(2)'!$J$26</definedName>
    <definedName name="VTM_11" localSheetId="2" hidden="1">'[138]Recomp Of Dep(3)'!$I$12,'[138]Recomp Of Dep(3)'!$J$12,'[138]Recomp Of Dep(3)'!$K$12,'[138]Recomp Of Dep(3)'!$L$12,'[138]Recomp Of Dep(3)'!$M$12,'[138]Recomp Of Dep(3)'!$N$12,'[138]Recomp Of Dep(3)'!$P$12,'[138]Recomp Of Dep(3)'!$Q$12,'[138]Recomp Of Dep(3)'!#REF!,'[138]Recomp Of Dep(3)'!#REF!,'[138]Recomp Of Dep(3)'!#REF!,'[138]Recomp Of Dep(3)'!$R$12</definedName>
    <definedName name="VTM_11" localSheetId="1" hidden="1">'[138]Recomp Of Dep(3)'!$I$12,'[138]Recomp Of Dep(3)'!$J$12,'[138]Recomp Of Dep(3)'!$K$12,'[138]Recomp Of Dep(3)'!$L$12,'[138]Recomp Of Dep(3)'!$M$12,'[138]Recomp Of Dep(3)'!$N$12,'[138]Recomp Of Dep(3)'!$P$12,'[138]Recomp Of Dep(3)'!$Q$12,'[138]Recomp Of Dep(3)'!#REF!,'[138]Recomp Of Dep(3)'!#REF!,'[138]Recomp Of Dep(3)'!#REF!,'[138]Recomp Of Dep(3)'!$R$12</definedName>
    <definedName name="VTM_11" localSheetId="4" hidden="1">'[138]Recomp Of Dep(3)'!$I$12,'[138]Recomp Of Dep(3)'!$J$12,'[138]Recomp Of Dep(3)'!$K$12,'[138]Recomp Of Dep(3)'!$L$12,'[138]Recomp Of Dep(3)'!$M$12,'[138]Recomp Of Dep(3)'!$N$12,'[138]Recomp Of Dep(3)'!$P$12,'[138]Recomp Of Dep(3)'!$Q$12,'[138]Recomp Of Dep(3)'!#REF!,'[138]Recomp Of Dep(3)'!#REF!,'[138]Recomp Of Dep(3)'!#REF!,'[138]Recomp Of Dep(3)'!$R$12</definedName>
    <definedName name="VTM_11" localSheetId="5" hidden="1">'[138]Recomp Of Dep(3)'!$I$12,'[138]Recomp Of Dep(3)'!$J$12,'[138]Recomp Of Dep(3)'!$K$12,'[138]Recomp Of Dep(3)'!$L$12,'[138]Recomp Of Dep(3)'!$M$12,'[138]Recomp Of Dep(3)'!$N$12,'[138]Recomp Of Dep(3)'!$P$12,'[138]Recomp Of Dep(3)'!$Q$12,'[138]Recomp Of Dep(3)'!#REF!,'[138]Recomp Of Dep(3)'!#REF!,'[138]Recomp Of Dep(3)'!#REF!,'[138]Recomp Of Dep(3)'!$R$12</definedName>
    <definedName name="VTM_11" localSheetId="12" hidden="1">'[138]Recomp Of Dep(3)'!$I$12,'[138]Recomp Of Dep(3)'!$J$12,'[138]Recomp Of Dep(3)'!$K$12,'[138]Recomp Of Dep(3)'!$L$12,'[138]Recomp Of Dep(3)'!$M$12,'[138]Recomp Of Dep(3)'!$N$12,'[138]Recomp Of Dep(3)'!$P$12,'[138]Recomp Of Dep(3)'!$Q$12,'[138]Recomp Of Dep(3)'!#REF!,'[138]Recomp Of Dep(3)'!#REF!,'[138]Recomp Of Dep(3)'!#REF!,'[138]Recomp Of Dep(3)'!$R$12</definedName>
    <definedName name="VTM_11" localSheetId="17" hidden="1">'[138]Recomp Of Dep(3)'!$I$12,'[138]Recomp Of Dep(3)'!$J$12,'[138]Recomp Of Dep(3)'!$K$12,'[138]Recomp Of Dep(3)'!$L$12,'[138]Recomp Of Dep(3)'!$M$12,'[138]Recomp Of Dep(3)'!$N$12,'[138]Recomp Of Dep(3)'!$P$12,'[138]Recomp Of Dep(3)'!$Q$12,'[138]Recomp Of Dep(3)'!#REF!,'[138]Recomp Of Dep(3)'!#REF!,'[138]Recomp Of Dep(3)'!#REF!,'[138]Recomp Of Dep(3)'!$R$12</definedName>
    <definedName name="VTM_11" localSheetId="13" hidden="1">'[138]Recomp Of Dep(3)'!$I$12,'[138]Recomp Of Dep(3)'!$J$12,'[138]Recomp Of Dep(3)'!$K$12,'[138]Recomp Of Dep(3)'!$L$12,'[138]Recomp Of Dep(3)'!$M$12,'[138]Recomp Of Dep(3)'!$N$12,'[138]Recomp Of Dep(3)'!$P$12,'[138]Recomp Of Dep(3)'!$Q$12,'[138]Recomp Of Dep(3)'!#REF!,'[138]Recomp Of Dep(3)'!#REF!,'[138]Recomp Of Dep(3)'!#REF!,'[138]Recomp Of Dep(3)'!$R$12</definedName>
    <definedName name="VTM_11" localSheetId="14" hidden="1">'[138]Recomp Of Dep(3)'!$I$12,'[138]Recomp Of Dep(3)'!$J$12,'[138]Recomp Of Dep(3)'!$K$12,'[138]Recomp Of Dep(3)'!$L$12,'[138]Recomp Of Dep(3)'!$M$12,'[138]Recomp Of Dep(3)'!$N$12,'[138]Recomp Of Dep(3)'!$P$12,'[138]Recomp Of Dep(3)'!$Q$12,'[138]Recomp Of Dep(3)'!#REF!,'[138]Recomp Of Dep(3)'!#REF!,'[138]Recomp Of Dep(3)'!#REF!,'[138]Recomp Of Dep(3)'!$R$12</definedName>
    <definedName name="VTM_11" localSheetId="15" hidden="1">'[138]Recomp Of Dep(3)'!$I$12,'[138]Recomp Of Dep(3)'!$J$12,'[138]Recomp Of Dep(3)'!$K$12,'[138]Recomp Of Dep(3)'!$L$12,'[138]Recomp Of Dep(3)'!$M$12,'[138]Recomp Of Dep(3)'!$N$12,'[138]Recomp Of Dep(3)'!$P$12,'[138]Recomp Of Dep(3)'!$Q$12,'[138]Recomp Of Dep(3)'!#REF!,'[138]Recomp Of Dep(3)'!#REF!,'[138]Recomp Of Dep(3)'!#REF!,'[138]Recomp Of Dep(3)'!$R$12</definedName>
    <definedName name="VTM_11" localSheetId="11" hidden="1">'[138]Recomp Of Dep(3)'!$I$12,'[138]Recomp Of Dep(3)'!$J$12,'[138]Recomp Of Dep(3)'!$K$12,'[138]Recomp Of Dep(3)'!$L$12,'[138]Recomp Of Dep(3)'!$M$12,'[138]Recomp Of Dep(3)'!$N$12,'[138]Recomp Of Dep(3)'!$P$12,'[138]Recomp Of Dep(3)'!$Q$12,'[138]Recomp Of Dep(3)'!#REF!,'[138]Recomp Of Dep(3)'!#REF!,'[138]Recomp Of Dep(3)'!#REF!,'[138]Recomp Of Dep(3)'!$R$12</definedName>
    <definedName name="VTM_11" hidden="1">'[138]Recomp Of Dep(3)'!$I$12,'[138]Recomp Of Dep(3)'!$J$12,'[138]Recomp Of Dep(3)'!$K$12,'[138]Recomp Of Dep(3)'!$L$12,'[138]Recomp Of Dep(3)'!$M$12,'[138]Recomp Of Dep(3)'!$N$12,'[138]Recomp Of Dep(3)'!$P$12,'[138]Recomp Of Dep(3)'!$Q$12,'[138]Recomp Of Dep(3)'!#REF!,'[138]Recomp Of Dep(3)'!#REF!,'[138]Recomp Of Dep(3)'!#REF!,'[138]Recomp Of Dep(3)'!$R$12</definedName>
    <definedName name="VTM_12" localSheetId="2" hidden="1">'[138]Recomp Of Dep(3)'!$I$21,'[138]Recomp Of Dep(3)'!$J$21,'[138]Recomp Of Dep(3)'!$K$21,'[138]Recomp Of Dep(3)'!$L$21,'[138]Recomp Of Dep(3)'!$M$21,'[138]Recomp Of Dep(3)'!$P$21,'[138]Recomp Of Dep(3)'!$Q$21,'[138]Recomp Of Dep(3)'!#REF!,'[138]Recomp Of Dep(3)'!#REF!,'[138]Recomp Of Dep(3)'!#REF!,'[138]Recomp Of Dep(3)'!$R$21</definedName>
    <definedName name="VTM_12" localSheetId="1" hidden="1">'[138]Recomp Of Dep(3)'!$I$21,'[138]Recomp Of Dep(3)'!$J$21,'[138]Recomp Of Dep(3)'!$K$21,'[138]Recomp Of Dep(3)'!$L$21,'[138]Recomp Of Dep(3)'!$M$21,'[138]Recomp Of Dep(3)'!$P$21,'[138]Recomp Of Dep(3)'!$Q$21,'[138]Recomp Of Dep(3)'!#REF!,'[138]Recomp Of Dep(3)'!#REF!,'[138]Recomp Of Dep(3)'!#REF!,'[138]Recomp Of Dep(3)'!$R$21</definedName>
    <definedName name="VTM_12" localSheetId="12" hidden="1">'[138]Recomp Of Dep(3)'!$I$21,'[138]Recomp Of Dep(3)'!$J$21,'[138]Recomp Of Dep(3)'!$K$21,'[138]Recomp Of Dep(3)'!$L$21,'[138]Recomp Of Dep(3)'!$M$21,'[138]Recomp Of Dep(3)'!$P$21,'[138]Recomp Of Dep(3)'!$Q$21,'[138]Recomp Of Dep(3)'!#REF!,'[138]Recomp Of Dep(3)'!#REF!,'[138]Recomp Of Dep(3)'!#REF!,'[138]Recomp Of Dep(3)'!$R$21</definedName>
    <definedName name="VTM_12" localSheetId="17" hidden="1">'[138]Recomp Of Dep(3)'!$I$21,'[138]Recomp Of Dep(3)'!$J$21,'[138]Recomp Of Dep(3)'!$K$21,'[138]Recomp Of Dep(3)'!$L$21,'[138]Recomp Of Dep(3)'!$M$21,'[138]Recomp Of Dep(3)'!$P$21,'[138]Recomp Of Dep(3)'!$Q$21,'[138]Recomp Of Dep(3)'!#REF!,'[138]Recomp Of Dep(3)'!#REF!,'[138]Recomp Of Dep(3)'!#REF!,'[138]Recomp Of Dep(3)'!$R$21</definedName>
    <definedName name="VTM_12" localSheetId="13" hidden="1">'[138]Recomp Of Dep(3)'!$I$21,'[138]Recomp Of Dep(3)'!$J$21,'[138]Recomp Of Dep(3)'!$K$21,'[138]Recomp Of Dep(3)'!$L$21,'[138]Recomp Of Dep(3)'!$M$21,'[138]Recomp Of Dep(3)'!$P$21,'[138]Recomp Of Dep(3)'!$Q$21,'[138]Recomp Of Dep(3)'!#REF!,'[138]Recomp Of Dep(3)'!#REF!,'[138]Recomp Of Dep(3)'!#REF!,'[138]Recomp Of Dep(3)'!$R$21</definedName>
    <definedName name="VTM_12" localSheetId="14" hidden="1">'[138]Recomp Of Dep(3)'!$I$21,'[138]Recomp Of Dep(3)'!$J$21,'[138]Recomp Of Dep(3)'!$K$21,'[138]Recomp Of Dep(3)'!$L$21,'[138]Recomp Of Dep(3)'!$M$21,'[138]Recomp Of Dep(3)'!$P$21,'[138]Recomp Of Dep(3)'!$Q$21,'[138]Recomp Of Dep(3)'!#REF!,'[138]Recomp Of Dep(3)'!#REF!,'[138]Recomp Of Dep(3)'!#REF!,'[138]Recomp Of Dep(3)'!$R$21</definedName>
    <definedName name="VTM_12" localSheetId="15" hidden="1">'[138]Recomp Of Dep(3)'!$I$21,'[138]Recomp Of Dep(3)'!$J$21,'[138]Recomp Of Dep(3)'!$K$21,'[138]Recomp Of Dep(3)'!$L$21,'[138]Recomp Of Dep(3)'!$M$21,'[138]Recomp Of Dep(3)'!$P$21,'[138]Recomp Of Dep(3)'!$Q$21,'[138]Recomp Of Dep(3)'!#REF!,'[138]Recomp Of Dep(3)'!#REF!,'[138]Recomp Of Dep(3)'!#REF!,'[138]Recomp Of Dep(3)'!$R$21</definedName>
    <definedName name="VTM_12" localSheetId="11" hidden="1">'[138]Recomp Of Dep(3)'!$I$21,'[138]Recomp Of Dep(3)'!$J$21,'[138]Recomp Of Dep(3)'!$K$21,'[138]Recomp Of Dep(3)'!$L$21,'[138]Recomp Of Dep(3)'!$M$21,'[138]Recomp Of Dep(3)'!$P$21,'[138]Recomp Of Dep(3)'!$Q$21,'[138]Recomp Of Dep(3)'!#REF!,'[138]Recomp Of Dep(3)'!#REF!,'[138]Recomp Of Dep(3)'!#REF!,'[138]Recomp Of Dep(3)'!$R$21</definedName>
    <definedName name="VTM_12" hidden="1">'[138]Recomp Of Dep(3)'!$I$21,'[138]Recomp Of Dep(3)'!$J$21,'[138]Recomp Of Dep(3)'!$K$21,'[138]Recomp Of Dep(3)'!$L$21,'[138]Recomp Of Dep(3)'!$M$21,'[138]Recomp Of Dep(3)'!$P$21,'[138]Recomp Of Dep(3)'!$Q$21,'[138]Recomp Of Dep(3)'!#REF!,'[138]Recomp Of Dep(3)'!#REF!,'[138]Recomp Of Dep(3)'!#REF!,'[138]Recomp Of Dep(3)'!$R$21</definedName>
    <definedName name="VTM_13" localSheetId="2" hidden="1">'[138]Recomp Of Dep(3)'!$I$28,'[138]Recomp Of Dep(3)'!$J$28,'[138]Recomp Of Dep(3)'!$K$28,'[138]Recomp Of Dep(3)'!$L$28,'[138]Recomp Of Dep(3)'!$M$28,'[138]Recomp Of Dep(3)'!$P$28,'[138]Recomp Of Dep(3)'!$Q$28,'[138]Recomp Of Dep(3)'!#REF!,'[138]Recomp Of Dep(3)'!#REF!,'[138]Recomp Of Dep(3)'!#REF!,'[138]Recomp Of Dep(3)'!$R$28</definedName>
    <definedName name="VTM_13" localSheetId="1" hidden="1">'[138]Recomp Of Dep(3)'!$I$28,'[138]Recomp Of Dep(3)'!$J$28,'[138]Recomp Of Dep(3)'!$K$28,'[138]Recomp Of Dep(3)'!$L$28,'[138]Recomp Of Dep(3)'!$M$28,'[138]Recomp Of Dep(3)'!$P$28,'[138]Recomp Of Dep(3)'!$Q$28,'[138]Recomp Of Dep(3)'!#REF!,'[138]Recomp Of Dep(3)'!#REF!,'[138]Recomp Of Dep(3)'!#REF!,'[138]Recomp Of Dep(3)'!$R$28</definedName>
    <definedName name="VTM_13" localSheetId="12" hidden="1">'[138]Recomp Of Dep(3)'!$I$28,'[138]Recomp Of Dep(3)'!$J$28,'[138]Recomp Of Dep(3)'!$K$28,'[138]Recomp Of Dep(3)'!$L$28,'[138]Recomp Of Dep(3)'!$M$28,'[138]Recomp Of Dep(3)'!$P$28,'[138]Recomp Of Dep(3)'!$Q$28,'[138]Recomp Of Dep(3)'!#REF!,'[138]Recomp Of Dep(3)'!#REF!,'[138]Recomp Of Dep(3)'!#REF!,'[138]Recomp Of Dep(3)'!$R$28</definedName>
    <definedName name="VTM_13" localSheetId="17" hidden="1">'[138]Recomp Of Dep(3)'!$I$28,'[138]Recomp Of Dep(3)'!$J$28,'[138]Recomp Of Dep(3)'!$K$28,'[138]Recomp Of Dep(3)'!$L$28,'[138]Recomp Of Dep(3)'!$M$28,'[138]Recomp Of Dep(3)'!$P$28,'[138]Recomp Of Dep(3)'!$Q$28,'[138]Recomp Of Dep(3)'!#REF!,'[138]Recomp Of Dep(3)'!#REF!,'[138]Recomp Of Dep(3)'!#REF!,'[138]Recomp Of Dep(3)'!$R$28</definedName>
    <definedName name="VTM_13" localSheetId="15" hidden="1">'[138]Recomp Of Dep(3)'!$I$28,'[138]Recomp Of Dep(3)'!$J$28,'[138]Recomp Of Dep(3)'!$K$28,'[138]Recomp Of Dep(3)'!$L$28,'[138]Recomp Of Dep(3)'!$M$28,'[138]Recomp Of Dep(3)'!$P$28,'[138]Recomp Of Dep(3)'!$Q$28,'[138]Recomp Of Dep(3)'!#REF!,'[138]Recomp Of Dep(3)'!#REF!,'[138]Recomp Of Dep(3)'!#REF!,'[138]Recomp Of Dep(3)'!$R$28</definedName>
    <definedName name="VTM_13" localSheetId="11" hidden="1">'[138]Recomp Of Dep(3)'!$I$28,'[138]Recomp Of Dep(3)'!$J$28,'[138]Recomp Of Dep(3)'!$K$28,'[138]Recomp Of Dep(3)'!$L$28,'[138]Recomp Of Dep(3)'!$M$28,'[138]Recomp Of Dep(3)'!$P$28,'[138]Recomp Of Dep(3)'!$Q$28,'[138]Recomp Of Dep(3)'!#REF!,'[138]Recomp Of Dep(3)'!#REF!,'[138]Recomp Of Dep(3)'!#REF!,'[138]Recomp Of Dep(3)'!$R$28</definedName>
    <definedName name="VTM_13" hidden="1">'[138]Recomp Of Dep(3)'!$I$28,'[138]Recomp Of Dep(3)'!$J$28,'[138]Recomp Of Dep(3)'!$K$28,'[138]Recomp Of Dep(3)'!$L$28,'[138]Recomp Of Dep(3)'!$M$28,'[138]Recomp Of Dep(3)'!$P$28,'[138]Recomp Of Dep(3)'!$Q$28,'[138]Recomp Of Dep(3)'!#REF!,'[138]Recomp Of Dep(3)'!#REF!,'[138]Recomp Of Dep(3)'!#REF!,'[138]Recomp Of Dep(3)'!$R$28</definedName>
    <definedName name="VTM_14" localSheetId="26" hidden="1">#REF!</definedName>
    <definedName name="VTM_14" localSheetId="2" hidden="1">#REF!</definedName>
    <definedName name="VTM_14" localSheetId="1" hidden="1">#REF!</definedName>
    <definedName name="VTM_14" localSheetId="4" hidden="1">#REF!</definedName>
    <definedName name="VTM_14" localSheetId="5" hidden="1">#REF!</definedName>
    <definedName name="VTM_14" localSheetId="17" hidden="1">#REF!</definedName>
    <definedName name="VTM_14" localSheetId="13" hidden="1">#REF!</definedName>
    <definedName name="VTM_14" localSheetId="14" hidden="1">#REF!</definedName>
    <definedName name="VTM_14" localSheetId="11" hidden="1">#REF!</definedName>
    <definedName name="VTM_14" hidden="1">#REF!</definedName>
    <definedName name="VTM_17" localSheetId="26" hidden="1">#REF!</definedName>
    <definedName name="VTM_17" localSheetId="2" hidden="1">#REF!</definedName>
    <definedName name="VTM_17" localSheetId="17" hidden="1">#REF!</definedName>
    <definedName name="VTM_17" localSheetId="13" hidden="1">#REF!</definedName>
    <definedName name="VTM_17" localSheetId="11" hidden="1">#REF!</definedName>
    <definedName name="VTM_17" hidden="1">#REF!</definedName>
    <definedName name="VTM_18" localSheetId="26" hidden="1">#REF!</definedName>
    <definedName name="VTM_18" localSheetId="2" hidden="1">#REF!</definedName>
    <definedName name="VTM_18" localSheetId="17" hidden="1">#REF!</definedName>
    <definedName name="VTM_18" localSheetId="13" hidden="1">#REF!</definedName>
    <definedName name="VTM_18" localSheetId="11" hidden="1">#REF!</definedName>
    <definedName name="VTM_18" hidden="1">#REF!</definedName>
    <definedName name="VTM_2" localSheetId="26" hidden="1">'[139]2. Regulated Products'!#REF!</definedName>
    <definedName name="VTM_2" localSheetId="2" hidden="1">#REF!</definedName>
    <definedName name="VTM_2" localSheetId="17" hidden="1">#REF!</definedName>
    <definedName name="VTM_2" localSheetId="13" hidden="1">#REF!</definedName>
    <definedName name="VTM_2" hidden="1">#REF!</definedName>
    <definedName name="VTM_20" localSheetId="26" hidden="1">#REF!</definedName>
    <definedName name="VTM_20" localSheetId="2" hidden="1">#REF!</definedName>
    <definedName name="VTM_20" localSheetId="17" hidden="1">#REF!</definedName>
    <definedName name="VTM_20" localSheetId="13" hidden="1">#REF!</definedName>
    <definedName name="VTM_20" hidden="1">#REF!</definedName>
    <definedName name="VTM_2009" localSheetId="26" hidden="1">'[140]2010 Depletion Rates'!#REF!</definedName>
    <definedName name="VTM_2009" localSheetId="2" hidden="1">'[141]2010 Depletion Rates'!#REF!</definedName>
    <definedName name="VTM_2009" localSheetId="17" hidden="1">'[141]2010 Depletion Rates'!#REF!</definedName>
    <definedName name="VTM_2009" localSheetId="13" hidden="1">'[141]2010 Depletion Rates'!#REF!</definedName>
    <definedName name="VTM_2009" hidden="1">'[141]2010 Depletion Rates'!#REF!</definedName>
    <definedName name="VTM_2011" localSheetId="26" hidden="1">#REF!</definedName>
    <definedName name="VTM_2011" localSheetId="2" hidden="1">#REF!</definedName>
    <definedName name="VTM_2011" localSheetId="1" hidden="1">#REF!</definedName>
    <definedName name="VTM_2011" localSheetId="12" hidden="1">#REF!</definedName>
    <definedName name="VTM_2011" localSheetId="17" hidden="1">#REF!</definedName>
    <definedName name="VTM_2011" localSheetId="13" hidden="1">#REF!</definedName>
    <definedName name="VTM_2011" localSheetId="15" hidden="1">#REF!</definedName>
    <definedName name="VTM_2011" localSheetId="11" hidden="1">#REF!</definedName>
    <definedName name="VTM_2011" hidden="1">#REF!</definedName>
    <definedName name="VTM_2012" localSheetId="26" hidden="1">#REF!</definedName>
    <definedName name="VTM_2012" localSheetId="13" hidden="1">#REF!</definedName>
    <definedName name="VTM_2012" hidden="1">#REF!</definedName>
    <definedName name="VTM_2013" localSheetId="26" hidden="1">#REF!</definedName>
    <definedName name="VTM_2013" localSheetId="13" hidden="1">#REF!</definedName>
    <definedName name="VTM_2013" hidden="1">#REF!</definedName>
    <definedName name="VTM_2014" localSheetId="26" hidden="1">#REF!</definedName>
    <definedName name="VTM_2014" localSheetId="13" hidden="1">#REF!</definedName>
    <definedName name="VTM_2014" hidden="1">#REF!</definedName>
    <definedName name="VTM_2016" localSheetId="26" hidden="1">#REF!</definedName>
    <definedName name="VTM_2016" localSheetId="2" hidden="1">#REF!</definedName>
    <definedName name="VTM_2016" localSheetId="17" hidden="1">#REF!</definedName>
    <definedName name="VTM_2016" localSheetId="13" hidden="1">#REF!</definedName>
    <definedName name="VTM_2016" localSheetId="15" hidden="1">#REF!</definedName>
    <definedName name="VTM_2016" localSheetId="11" hidden="1">#REF!</definedName>
    <definedName name="VTM_2016" hidden="1">#REF!</definedName>
    <definedName name="VTM_2020" localSheetId="26" hidden="1">#REF!</definedName>
    <definedName name="VTM_2020" localSheetId="2" hidden="1">#REF!</definedName>
    <definedName name="VTM_2020" localSheetId="13" hidden="1">#REF!</definedName>
    <definedName name="VTM_2020" localSheetId="11" hidden="1">#REF!</definedName>
    <definedName name="VTM_2020" hidden="1">#REF!</definedName>
    <definedName name="VTM_2021" localSheetId="26" hidden="1">#REF!</definedName>
    <definedName name="VTM_2021" localSheetId="2" hidden="1">#REF!</definedName>
    <definedName name="VTM_2021" localSheetId="13" hidden="1">#REF!</definedName>
    <definedName name="VTM_2021" hidden="1">#REF!</definedName>
    <definedName name="VTM_2023" localSheetId="26" hidden="1">#REF!</definedName>
    <definedName name="VTM_2023" localSheetId="2" hidden="1">#REF!</definedName>
    <definedName name="VTM_2023" localSheetId="17" hidden="1">#REF!</definedName>
    <definedName name="VTM_2023" localSheetId="13" hidden="1">#REF!</definedName>
    <definedName name="VTM_2023" localSheetId="15" hidden="1">#REF!</definedName>
    <definedName name="VTM_2023" hidden="1">#REF!</definedName>
    <definedName name="VTM_2024" localSheetId="26" hidden="1">#REF!</definedName>
    <definedName name="VTM_2024" localSheetId="2" hidden="1">#REF!</definedName>
    <definedName name="VTM_2024" localSheetId="17" hidden="1">#REF!</definedName>
    <definedName name="VTM_2024" localSheetId="13" hidden="1">#REF!</definedName>
    <definedName name="VTM_2024" localSheetId="15" hidden="1">#REF!</definedName>
    <definedName name="VTM_2024" hidden="1">#REF!</definedName>
    <definedName name="VTM_2025" localSheetId="26" hidden="1">#REF!</definedName>
    <definedName name="VTM_2025" localSheetId="2" hidden="1">#REF!</definedName>
    <definedName name="VTM_2025" localSheetId="13" hidden="1">#REF!</definedName>
    <definedName name="VTM_2025" hidden="1">#REF!</definedName>
    <definedName name="VTM_21" localSheetId="26" hidden="1">'[142] Dep (3)'!#REF!</definedName>
    <definedName name="VTM_21" localSheetId="2" hidden="1">'[142] Dep (3)'!#REF!</definedName>
    <definedName name="VTM_21" localSheetId="1" hidden="1">'[142] Dep (3)'!#REF!</definedName>
    <definedName name="VTM_21" localSheetId="12" hidden="1">'[142] Dep (3)'!#REF!</definedName>
    <definedName name="VTM_21" localSheetId="17" hidden="1">'[142] Dep (3)'!#REF!</definedName>
    <definedName name="VTM_21" localSheetId="13" hidden="1">'[142] Dep (3)'!#REF!</definedName>
    <definedName name="VTM_21" localSheetId="15" hidden="1">'[142] Dep (3)'!#REF!</definedName>
    <definedName name="VTM_21" hidden="1">'[142] Dep (3)'!#REF!</definedName>
    <definedName name="VTM_22" localSheetId="26" hidden="1">#REF!</definedName>
    <definedName name="VTM_22" localSheetId="2" hidden="1">#REF!</definedName>
    <definedName name="VTM_22" localSheetId="1" hidden="1">#REF!</definedName>
    <definedName name="VTM_22" localSheetId="4" hidden="1">#REF!</definedName>
    <definedName name="VTM_22" localSheetId="5" hidden="1">#REF!</definedName>
    <definedName name="VTM_22" localSheetId="17" hidden="1">#REF!</definedName>
    <definedName name="VTM_22" localSheetId="13" hidden="1">#REF!</definedName>
    <definedName name="VTM_22" localSheetId="14" hidden="1">#REF!</definedName>
    <definedName name="VTM_22" localSheetId="11" hidden="1">#REF!</definedName>
    <definedName name="VTM_22" hidden="1">#REF!</definedName>
    <definedName name="VTM_3" localSheetId="26" hidden="1">#REF!</definedName>
    <definedName name="VTM_3" localSheetId="13" hidden="1">#REF!</definedName>
    <definedName name="VTM_3" localSheetId="14" hidden="1">#REF!</definedName>
    <definedName name="VTM_3" hidden="1">#REF!</definedName>
    <definedName name="VTM_4" localSheetId="26" hidden="1">#REF!</definedName>
    <definedName name="VTM_4" localSheetId="2" hidden="1">#REF!</definedName>
    <definedName name="VTM_4" localSheetId="1" hidden="1">#REF!</definedName>
    <definedName name="VTM_4" localSheetId="4" hidden="1">#REF!</definedName>
    <definedName name="VTM_4" localSheetId="5" hidden="1">#REF!</definedName>
    <definedName name="VTM_4" localSheetId="22" hidden="1">'[143] Kpmg tax comp2012'!#REF!</definedName>
    <definedName name="VTM_4" localSheetId="17" hidden="1">'[144] Kpmg tax comp2012'!#REF!</definedName>
    <definedName name="VTM_4" localSheetId="13" hidden="1">#REF!</definedName>
    <definedName name="VTM_4" localSheetId="14" hidden="1">#REF!</definedName>
    <definedName name="VTM_4" localSheetId="15" hidden="1">#REF!</definedName>
    <definedName name="VTM_4" localSheetId="21" hidden="1">'[143] Kpmg tax comp2012'!#REF!</definedName>
    <definedName name="VTM_4" localSheetId="11" hidden="1">'[145] Kpmg tax comp2012'!#REF!</definedName>
    <definedName name="VTM_4" hidden="1">#REF!</definedName>
    <definedName name="VTM_5" localSheetId="26" hidden="1">#REF!</definedName>
    <definedName name="VTM_5" localSheetId="2" hidden="1">#REF!</definedName>
    <definedName name="VTM_5" localSheetId="17" hidden="1">#REF!</definedName>
    <definedName name="VTM_5" localSheetId="13" hidden="1">#REF!</definedName>
    <definedName name="VTM_5" localSheetId="15" hidden="1">#REF!</definedName>
    <definedName name="VTM_5" localSheetId="11" hidden="1">#REF!</definedName>
    <definedName name="VTM_5" hidden="1">#REF!</definedName>
    <definedName name="VTM_6" localSheetId="26" hidden="1">#REF!</definedName>
    <definedName name="VTM_6" localSheetId="2" hidden="1">#REF!</definedName>
    <definedName name="VTM_6" localSheetId="1" hidden="1">#REF!</definedName>
    <definedName name="VTM_6" localSheetId="4" hidden="1">#REF!</definedName>
    <definedName name="VTM_6" localSheetId="5" hidden="1">#REF!</definedName>
    <definedName name="VTM_6" localSheetId="22" hidden="1">'[143] Kpmg tax comp2012'!#REF!</definedName>
    <definedName name="VTM_6" localSheetId="17" hidden="1">'[144] Kpmg tax comp2012'!#REF!</definedName>
    <definedName name="VTM_6" localSheetId="13" hidden="1">#REF!</definedName>
    <definedName name="VTM_6" localSheetId="14" hidden="1">#REF!</definedName>
    <definedName name="VTM_6" localSheetId="15" hidden="1">#REF!</definedName>
    <definedName name="VTM_6" localSheetId="21" hidden="1">'[143] Kpmg tax comp2012'!#REF!</definedName>
    <definedName name="VTM_6" localSheetId="11" hidden="1">'[145] Kpmg tax comp2012'!#REF!</definedName>
    <definedName name="VTM_6" hidden="1">#REF!</definedName>
    <definedName name="VTM_7" hidden="1">'[138]Asset Movement Schedule(2)'!$E$17,'[138]Asset Movement Schedule(2)'!$G$17,'[138]Asset Movement Schedule(2)'!$I$17,'[138]Asset Movement Schedule(2)'!$J$17</definedName>
    <definedName name="VTM_9" hidden="1">'[138]Asset Movement Schedule(2)'!$E$28,'[138]Asset Movement Schedule(2)'!$G$28,'[138]Asset Movement Schedule(2)'!$I$28,'[138]Asset Movement Schedule(2)'!$J$28</definedName>
    <definedName name="W" localSheetId="26">#REF!</definedName>
    <definedName name="W" localSheetId="2">#REF!</definedName>
    <definedName name="W" localSheetId="1">#REF!</definedName>
    <definedName name="W" localSheetId="12">#REF!</definedName>
    <definedName name="W" localSheetId="17">#REF!</definedName>
    <definedName name="W" localSheetId="13">#REF!</definedName>
    <definedName name="W" localSheetId="15">#REF!</definedName>
    <definedName name="W" localSheetId="11">#REF!</definedName>
    <definedName name="W">#REF!</definedName>
    <definedName name="w_1" localSheetId="26">#REF!</definedName>
    <definedName name="w_1" localSheetId="2">#REF!</definedName>
    <definedName name="w_1" localSheetId="17">#REF!</definedName>
    <definedName name="w_1" localSheetId="13">#REF!</definedName>
    <definedName name="w_1" localSheetId="11">#REF!</definedName>
    <definedName name="w_1">#REF!</definedName>
    <definedName name="w_2" localSheetId="26">#REF!</definedName>
    <definedName name="w_2" localSheetId="2">#REF!</definedName>
    <definedName name="w_2" localSheetId="17">#REF!</definedName>
    <definedName name="w_2" localSheetId="13">#REF!</definedName>
    <definedName name="w_2" localSheetId="11">#REF!</definedName>
    <definedName name="w_2">#REF!</definedName>
    <definedName name="w_3" localSheetId="26">#REF!</definedName>
    <definedName name="w_3" localSheetId="2">#REF!</definedName>
    <definedName name="w_3" localSheetId="17">#REF!</definedName>
    <definedName name="w_3" localSheetId="13">#REF!</definedName>
    <definedName name="w_3">#REF!</definedName>
    <definedName name="war_pipe">#N/A</definedName>
    <definedName name="WariR_HP_C3" localSheetId="26">#REF!</definedName>
    <definedName name="WariR_HP_C3" localSheetId="2">#REF!</definedName>
    <definedName name="WariR_HP_C3" localSheetId="1">#REF!</definedName>
    <definedName name="WariR_HP_C3" localSheetId="4">#REF!</definedName>
    <definedName name="WariR_HP_C3" localSheetId="5">#REF!</definedName>
    <definedName name="WariR_HP_C3" localSheetId="17">#REF!</definedName>
    <definedName name="WariR_HP_C3" localSheetId="13">#REF!</definedName>
    <definedName name="WariR_HP_C3" localSheetId="14">#REF!</definedName>
    <definedName name="WariR_HP_C3" localSheetId="11">#REF!</definedName>
    <definedName name="WariR_HP_C3">#REF!</definedName>
    <definedName name="WariR_HP_C4" localSheetId="26">#REF!</definedName>
    <definedName name="WariR_HP_C4" localSheetId="2">#REF!</definedName>
    <definedName name="WariR_HP_C4" localSheetId="17">#REF!</definedName>
    <definedName name="WariR_HP_C4" localSheetId="13">#REF!</definedName>
    <definedName name="WariR_HP_C4" localSheetId="11">#REF!</definedName>
    <definedName name="WariR_HP_C4">#REF!</definedName>
    <definedName name="WariR_LP_C3" localSheetId="26">[39]GHV!#REF!</definedName>
    <definedName name="WariR_LP_C3" localSheetId="2">[39]GHV!#REF!</definedName>
    <definedName name="WariR_LP_C3" localSheetId="17">[39]GHV!#REF!</definedName>
    <definedName name="WariR_LP_C3" localSheetId="13">[39]GHV!#REF!</definedName>
    <definedName name="WariR_LP_C3" localSheetId="11">[39]GHV!#REF!</definedName>
    <definedName name="WariR_LP_C3">[39]GHV!#REF!</definedName>
    <definedName name="WariR_LP_C4" localSheetId="26">[39]GHV!#REF!</definedName>
    <definedName name="WariR_LP_C4" localSheetId="2">[39]GHV!#REF!</definedName>
    <definedName name="WariR_LP_C4" localSheetId="17">[39]GHV!#REF!</definedName>
    <definedName name="WariR_LP_C4" localSheetId="13">[39]GHV!#REF!</definedName>
    <definedName name="WariR_LP_C4" localSheetId="11">[39]GHV!#REF!</definedName>
    <definedName name="WariR_LP_C4">[39]GHV!#REF!</definedName>
    <definedName name="WARRANTY">[61]Adv!$E$1:$I$65536</definedName>
    <definedName name="Warri_River">#N/A</definedName>
    <definedName name="WARRIAG" localSheetId="26">#REF!</definedName>
    <definedName name="WARRIAG" localSheetId="2">#REF!</definedName>
    <definedName name="WARRIAG" localSheetId="1">#REF!</definedName>
    <definedName name="WARRIAG" localSheetId="4">#REF!</definedName>
    <definedName name="WARRIAG" localSheetId="5">#REF!</definedName>
    <definedName name="WARRIAG" localSheetId="17">#REF!</definedName>
    <definedName name="WARRIAG" localSheetId="13">#REF!</definedName>
    <definedName name="WARRIAG" localSheetId="14">#REF!</definedName>
    <definedName name="WARRIAG" localSheetId="11">#REF!</definedName>
    <definedName name="WARRIAG">#REF!</definedName>
    <definedName name="WaterRate" localSheetId="26">#REF!</definedName>
    <definedName name="WaterRate" localSheetId="2">#REF!</definedName>
    <definedName name="WaterRate" localSheetId="17">#REF!</definedName>
    <definedName name="WaterRate" localSheetId="13">#REF!</definedName>
    <definedName name="WaterRate" localSheetId="11">#REF!</definedName>
    <definedName name="WaterRate">#REF!</definedName>
    <definedName name="Welcome" localSheetId="26">#REF!</definedName>
    <definedName name="Welcome" localSheetId="2">#REF!</definedName>
    <definedName name="Welcome" localSheetId="17">#REF!</definedName>
    <definedName name="Welcome" localSheetId="13">#REF!</definedName>
    <definedName name="Welcome" localSheetId="15">#REF!</definedName>
    <definedName name="Welcome" localSheetId="11">#REF!</definedName>
    <definedName name="Welcome">#REF!</definedName>
    <definedName name="West_Exp_HP_C3" localSheetId="26">#REF!</definedName>
    <definedName name="West_Exp_HP_C3" localSheetId="2">#REF!</definedName>
    <definedName name="West_Exp_HP_C3" localSheetId="17">#REF!</definedName>
    <definedName name="West_Exp_HP_C3" localSheetId="13">#REF!</definedName>
    <definedName name="West_Exp_HP_C3">#REF!</definedName>
    <definedName name="West_Exp_HP_C4" localSheetId="26">#REF!</definedName>
    <definedName name="West_Exp_HP_C4" localSheetId="2">#REF!</definedName>
    <definedName name="West_Exp_HP_C4" localSheetId="17">#REF!</definedName>
    <definedName name="West_Exp_HP_C4" localSheetId="13">#REF!</definedName>
    <definedName name="West_Exp_HP_C4">#REF!</definedName>
    <definedName name="West_Exp_LP_C3" localSheetId="26">[39]GHV!#REF!</definedName>
    <definedName name="West_Exp_LP_C3" localSheetId="2">[39]GHV!#REF!</definedName>
    <definedName name="West_Exp_LP_C3" localSheetId="17">[39]GHV!#REF!</definedName>
    <definedName name="West_Exp_LP_C3" localSheetId="13">[39]GHV!#REF!</definedName>
    <definedName name="West_Exp_LP_C3">[39]GHV!#REF!</definedName>
    <definedName name="West_Exp_LP_C4" localSheetId="26">[39]GHV!#REF!</definedName>
    <definedName name="West_Exp_LP_C4" localSheetId="2">[39]GHV!#REF!</definedName>
    <definedName name="West_Exp_LP_C4" localSheetId="17">[39]GHV!#REF!</definedName>
    <definedName name="West_Exp_LP_C4" localSheetId="13">[39]GHV!#REF!</definedName>
    <definedName name="West_Exp_LP_C4">[39]GHV!#REF!</definedName>
    <definedName name="West_Other_HP_C3" localSheetId="26">#REF!</definedName>
    <definedName name="West_Other_HP_C3" localSheetId="2">#REF!</definedName>
    <definedName name="West_Other_HP_C3" localSheetId="1">#REF!</definedName>
    <definedName name="West_Other_HP_C3" localSheetId="4">#REF!</definedName>
    <definedName name="West_Other_HP_C3" localSheetId="5">#REF!</definedName>
    <definedName name="West_Other_HP_C3" localSheetId="17">#REF!</definedName>
    <definedName name="West_Other_HP_C3" localSheetId="13">#REF!</definedName>
    <definedName name="West_Other_HP_C3" localSheetId="14">#REF!</definedName>
    <definedName name="West_Other_HP_C3" localSheetId="11">#REF!</definedName>
    <definedName name="West_Other_HP_C3">#REF!</definedName>
    <definedName name="West_Other_HP_C4" localSheetId="26">#REF!</definedName>
    <definedName name="West_Other_HP_C4" localSheetId="2">#REF!</definedName>
    <definedName name="West_Other_HP_C4" localSheetId="17">#REF!</definedName>
    <definedName name="West_Other_HP_C4" localSheetId="13">#REF!</definedName>
    <definedName name="West_Other_HP_C4" localSheetId="11">#REF!</definedName>
    <definedName name="West_Other_HP_C4">#REF!</definedName>
    <definedName name="West_Other_LP_C3" localSheetId="26">[39]GHV!#REF!</definedName>
    <definedName name="West_Other_LP_C3" localSheetId="2">[39]GHV!#REF!</definedName>
    <definedName name="West_Other_LP_C3" localSheetId="17">[39]GHV!#REF!</definedName>
    <definedName name="West_Other_LP_C3" localSheetId="13">[39]GHV!#REF!</definedName>
    <definedName name="West_Other_LP_C3" localSheetId="11">[39]GHV!#REF!</definedName>
    <definedName name="West_Other_LP_C3">[39]GHV!#REF!</definedName>
    <definedName name="West_Other_LP_C4" localSheetId="26">[39]GHV!#REF!</definedName>
    <definedName name="West_Other_LP_C4" localSheetId="2">[39]GHV!#REF!</definedName>
    <definedName name="West_Other_LP_C4" localSheetId="17">[39]GHV!#REF!</definedName>
    <definedName name="West_Other_LP_C4" localSheetId="13">[39]GHV!#REF!</definedName>
    <definedName name="West_Other_LP_C4" localSheetId="11">[39]GHV!#REF!</definedName>
    <definedName name="West_Other_LP_C4">[39]GHV!#REF!</definedName>
    <definedName name="Weymounth" localSheetId="26">#REF!</definedName>
    <definedName name="Weymounth" localSheetId="2">#REF!</definedName>
    <definedName name="Weymounth" localSheetId="1">#REF!</definedName>
    <definedName name="Weymounth" localSheetId="4">#REF!</definedName>
    <definedName name="Weymounth" localSheetId="5">#REF!</definedName>
    <definedName name="Weymounth" localSheetId="17">#REF!</definedName>
    <definedName name="Weymounth" localSheetId="13">#REF!</definedName>
    <definedName name="Weymounth" localSheetId="14">#REF!</definedName>
    <definedName name="Weymounth" localSheetId="11">#REF!</definedName>
    <definedName name="Weymounth">#REF!</definedName>
    <definedName name="WHT" localSheetId="26">[146]Sheet15!$A$4:$Q$31</definedName>
    <definedName name="WHT">[147]Sheet15!$A$4:$Q$31</definedName>
    <definedName name="why" localSheetId="26">#REF!</definedName>
    <definedName name="why" localSheetId="2">#REF!</definedName>
    <definedName name="why" localSheetId="1">#REF!</definedName>
    <definedName name="why" localSheetId="4">#REF!</definedName>
    <definedName name="why" localSheetId="5">#REF!</definedName>
    <definedName name="why" localSheetId="17">#REF!</definedName>
    <definedName name="why" localSheetId="13">#REF!</definedName>
    <definedName name="why" localSheetId="14">#REF!</definedName>
    <definedName name="why" localSheetId="11">#REF!</definedName>
    <definedName name="why">#REF!</definedName>
    <definedName name="WI" localSheetId="26">#REF!</definedName>
    <definedName name="WI" localSheetId="2">#REF!</definedName>
    <definedName name="WI" localSheetId="17">#REF!</definedName>
    <definedName name="WI" localSheetId="13">#REF!</definedName>
    <definedName name="WI" localSheetId="11">#REF!</definedName>
    <definedName name="WI">#REF!</definedName>
    <definedName name="Workday" localSheetId="26">#REF!</definedName>
    <definedName name="Workday" localSheetId="2">#REF!</definedName>
    <definedName name="Workday" localSheetId="17">#REF!</definedName>
    <definedName name="Workday" localSheetId="13">#REF!</definedName>
    <definedName name="Workday" localSheetId="11">#REF!</definedName>
    <definedName name="Workday">#REF!</definedName>
    <definedName name="Working_Interest" localSheetId="26">#REF!</definedName>
    <definedName name="Working_Interest" localSheetId="2">#REF!</definedName>
    <definedName name="Working_Interest" localSheetId="17">#REF!</definedName>
    <definedName name="Working_Interest" localSheetId="13">#REF!</definedName>
    <definedName name="Working_Interest">#REF!</definedName>
    <definedName name="WORKSHEET1" localSheetId="26">#REF!</definedName>
    <definedName name="WORKSHEET1" localSheetId="2">#REF!</definedName>
    <definedName name="WORKSHEET1" localSheetId="17">#REF!</definedName>
    <definedName name="WORKSHEET1" localSheetId="13">#REF!</definedName>
    <definedName name="WORKSHEET1">#REF!</definedName>
    <definedName name="WORKSHEET2">#N/A</definedName>
    <definedName name="WP_Level" localSheetId="26">#REF!</definedName>
    <definedName name="WP_Level" localSheetId="2">#REF!</definedName>
    <definedName name="WP_Level" localSheetId="1">#REF!</definedName>
    <definedName name="WP_Level" localSheetId="4">#REF!</definedName>
    <definedName name="WP_Level" localSheetId="5">#REF!</definedName>
    <definedName name="WP_Level" localSheetId="17">#REF!</definedName>
    <definedName name="WP_Level" localSheetId="13">#REF!</definedName>
    <definedName name="WP_Level" localSheetId="14">#REF!</definedName>
    <definedName name="WP_Level" localSheetId="11">#REF!</definedName>
    <definedName name="WP_Level">#REF!</definedName>
    <definedName name="wrn.BROCHURE." localSheetId="26" hidden="1">{#N/A,#N/A,FALSE,"T1A";#N/A,#N/A,FALSE,"T1B";#N/A,#N/A,FALSE,"T2";#N/A,#N/A,FALSE,"T4";#N/A,#N/A,FALSE,"T5_6";#N/A,#N/A,FALSE,"T9";#N/A,#N/A,FALSE,"T11";#N/A,#N/A,FALSE,"T12";#N/A,#N/A,FALSE,"T13";#N/A,#N/A,FALSE,"T14A";#N/A,#N/A,FALSE,"T14B";#N/A,#N/A,FALSE,"T14C";#N/A,#N/A,FALSE,"T15";#N/A,#N/A,FALSE,"T16";#N/A,#N/A,FALSE,"T17";#N/A,#N/A,FALSE,"T18";#N/A,#N/A,FALSE,"T19";#N/A,#N/A,FALSE,"T20";#N/A,#N/A,FALSE,"T21";#N/A,#N/A,FALSE,"T22"}</definedName>
    <definedName name="wrn.BROCHURE." localSheetId="2" hidden="1">{#N/A,#N/A,FALSE,"T1A";#N/A,#N/A,FALSE,"T1B";#N/A,#N/A,FALSE,"T2";#N/A,#N/A,FALSE,"T4";#N/A,#N/A,FALSE,"T5_6";#N/A,#N/A,FALSE,"T9";#N/A,#N/A,FALSE,"T11";#N/A,#N/A,FALSE,"T12";#N/A,#N/A,FALSE,"T13";#N/A,#N/A,FALSE,"T14A";#N/A,#N/A,FALSE,"T14B";#N/A,#N/A,FALSE,"T14C";#N/A,#N/A,FALSE,"T15";#N/A,#N/A,FALSE,"T16";#N/A,#N/A,FALSE,"T17";#N/A,#N/A,FALSE,"T18";#N/A,#N/A,FALSE,"T19";#N/A,#N/A,FALSE,"T20";#N/A,#N/A,FALSE,"T21";#N/A,#N/A,FALSE,"T22"}</definedName>
    <definedName name="wrn.BROCHURE." localSheetId="3" hidden="1">{#N/A,#N/A,FALSE,"T1A";#N/A,#N/A,FALSE,"T1B";#N/A,#N/A,FALSE,"T2";#N/A,#N/A,FALSE,"T4";#N/A,#N/A,FALSE,"T5_6";#N/A,#N/A,FALSE,"T9";#N/A,#N/A,FALSE,"T11";#N/A,#N/A,FALSE,"T12";#N/A,#N/A,FALSE,"T13";#N/A,#N/A,FALSE,"T14A";#N/A,#N/A,FALSE,"T14B";#N/A,#N/A,FALSE,"T14C";#N/A,#N/A,FALSE,"T15";#N/A,#N/A,FALSE,"T16";#N/A,#N/A,FALSE,"T17";#N/A,#N/A,FALSE,"T18";#N/A,#N/A,FALSE,"T19";#N/A,#N/A,FALSE,"T20";#N/A,#N/A,FALSE,"T21";#N/A,#N/A,FALSE,"T22"}</definedName>
    <definedName name="wrn.BROCHURE." localSheetId="1" hidden="1">{#N/A,#N/A,FALSE,"T1A";#N/A,#N/A,FALSE,"T1B";#N/A,#N/A,FALSE,"T2";#N/A,#N/A,FALSE,"T4";#N/A,#N/A,FALSE,"T5_6";#N/A,#N/A,FALSE,"T9";#N/A,#N/A,FALSE,"T11";#N/A,#N/A,FALSE,"T12";#N/A,#N/A,FALSE,"T13";#N/A,#N/A,FALSE,"T14A";#N/A,#N/A,FALSE,"T14B";#N/A,#N/A,FALSE,"T14C";#N/A,#N/A,FALSE,"T15";#N/A,#N/A,FALSE,"T16";#N/A,#N/A,FALSE,"T17";#N/A,#N/A,FALSE,"T18";#N/A,#N/A,FALSE,"T19";#N/A,#N/A,FALSE,"T20";#N/A,#N/A,FALSE,"T21";#N/A,#N/A,FALSE,"T22"}</definedName>
    <definedName name="wrn.BROCHURE." localSheetId="4" hidden="1">{#N/A,#N/A,FALSE,"T1A";#N/A,#N/A,FALSE,"T1B";#N/A,#N/A,FALSE,"T2";#N/A,#N/A,FALSE,"T4";#N/A,#N/A,FALSE,"T5_6";#N/A,#N/A,FALSE,"T9";#N/A,#N/A,FALSE,"T11";#N/A,#N/A,FALSE,"T12";#N/A,#N/A,FALSE,"T13";#N/A,#N/A,FALSE,"T14A";#N/A,#N/A,FALSE,"T14B";#N/A,#N/A,FALSE,"T14C";#N/A,#N/A,FALSE,"T15";#N/A,#N/A,FALSE,"T16";#N/A,#N/A,FALSE,"T17";#N/A,#N/A,FALSE,"T18";#N/A,#N/A,FALSE,"T19";#N/A,#N/A,FALSE,"T20";#N/A,#N/A,FALSE,"T21";#N/A,#N/A,FALSE,"T22"}</definedName>
    <definedName name="wrn.BROCHURE." localSheetId="5" hidden="1">{#N/A,#N/A,FALSE,"T1A";#N/A,#N/A,FALSE,"T1B";#N/A,#N/A,FALSE,"T2";#N/A,#N/A,FALSE,"T4";#N/A,#N/A,FALSE,"T5_6";#N/A,#N/A,FALSE,"T9";#N/A,#N/A,FALSE,"T11";#N/A,#N/A,FALSE,"T12";#N/A,#N/A,FALSE,"T13";#N/A,#N/A,FALSE,"T14A";#N/A,#N/A,FALSE,"T14B";#N/A,#N/A,FALSE,"T14C";#N/A,#N/A,FALSE,"T15";#N/A,#N/A,FALSE,"T16";#N/A,#N/A,FALSE,"T17";#N/A,#N/A,FALSE,"T18";#N/A,#N/A,FALSE,"T19";#N/A,#N/A,FALSE,"T20";#N/A,#N/A,FALSE,"T21";#N/A,#N/A,FALSE,"T22"}</definedName>
    <definedName name="wrn.BROCHURE." localSheetId="22" hidden="1">{#N/A,#N/A,FALSE,"T1A";#N/A,#N/A,FALSE,"T1B";#N/A,#N/A,FALSE,"T2";#N/A,#N/A,FALSE,"T4";#N/A,#N/A,FALSE,"T5_6";#N/A,#N/A,FALSE,"T9";#N/A,#N/A,FALSE,"T11";#N/A,#N/A,FALSE,"T12";#N/A,#N/A,FALSE,"T13";#N/A,#N/A,FALSE,"T14A";#N/A,#N/A,FALSE,"T14B";#N/A,#N/A,FALSE,"T14C";#N/A,#N/A,FALSE,"T15";#N/A,#N/A,FALSE,"T16";#N/A,#N/A,FALSE,"T17";#N/A,#N/A,FALSE,"T18";#N/A,#N/A,FALSE,"T19";#N/A,#N/A,FALSE,"T20";#N/A,#N/A,FALSE,"T21";#N/A,#N/A,FALSE,"T22"}</definedName>
    <definedName name="wrn.BROCHURE." localSheetId="12" hidden="1">{#N/A,#N/A,FALSE,"T1A";#N/A,#N/A,FALSE,"T1B";#N/A,#N/A,FALSE,"T2";#N/A,#N/A,FALSE,"T4";#N/A,#N/A,FALSE,"T5_6";#N/A,#N/A,FALSE,"T9";#N/A,#N/A,FALSE,"T11";#N/A,#N/A,FALSE,"T12";#N/A,#N/A,FALSE,"T13";#N/A,#N/A,FALSE,"T14A";#N/A,#N/A,FALSE,"T14B";#N/A,#N/A,FALSE,"T14C";#N/A,#N/A,FALSE,"T15";#N/A,#N/A,FALSE,"T16";#N/A,#N/A,FALSE,"T17";#N/A,#N/A,FALSE,"T18";#N/A,#N/A,FALSE,"T19";#N/A,#N/A,FALSE,"T20";#N/A,#N/A,FALSE,"T21";#N/A,#N/A,FALSE,"T22"}</definedName>
    <definedName name="wrn.BROCHURE." localSheetId="17" hidden="1">{#N/A,#N/A,FALSE,"T1A";#N/A,#N/A,FALSE,"T1B";#N/A,#N/A,FALSE,"T2";#N/A,#N/A,FALSE,"T4";#N/A,#N/A,FALSE,"T5_6";#N/A,#N/A,FALSE,"T9";#N/A,#N/A,FALSE,"T11";#N/A,#N/A,FALSE,"T12";#N/A,#N/A,FALSE,"T13";#N/A,#N/A,FALSE,"T14A";#N/A,#N/A,FALSE,"T14B";#N/A,#N/A,FALSE,"T14C";#N/A,#N/A,FALSE,"T15";#N/A,#N/A,FALSE,"T16";#N/A,#N/A,FALSE,"T17";#N/A,#N/A,FALSE,"T18";#N/A,#N/A,FALSE,"T19";#N/A,#N/A,FALSE,"T20";#N/A,#N/A,FALSE,"T21";#N/A,#N/A,FALSE,"T22"}</definedName>
    <definedName name="wrn.BROCHURE." localSheetId="13" hidden="1">{#N/A,#N/A,FALSE,"T1A";#N/A,#N/A,FALSE,"T1B";#N/A,#N/A,FALSE,"T2";#N/A,#N/A,FALSE,"T4";#N/A,#N/A,FALSE,"T5_6";#N/A,#N/A,FALSE,"T9";#N/A,#N/A,FALSE,"T11";#N/A,#N/A,FALSE,"T12";#N/A,#N/A,FALSE,"T13";#N/A,#N/A,FALSE,"T14A";#N/A,#N/A,FALSE,"T14B";#N/A,#N/A,FALSE,"T14C";#N/A,#N/A,FALSE,"T15";#N/A,#N/A,FALSE,"T16";#N/A,#N/A,FALSE,"T17";#N/A,#N/A,FALSE,"T18";#N/A,#N/A,FALSE,"T19";#N/A,#N/A,FALSE,"T20";#N/A,#N/A,FALSE,"T21";#N/A,#N/A,FALSE,"T22"}</definedName>
    <definedName name="wrn.BROCHURE." localSheetId="14" hidden="1">{#N/A,#N/A,FALSE,"T1A";#N/A,#N/A,FALSE,"T1B";#N/A,#N/A,FALSE,"T2";#N/A,#N/A,FALSE,"T4";#N/A,#N/A,FALSE,"T5_6";#N/A,#N/A,FALSE,"T9";#N/A,#N/A,FALSE,"T11";#N/A,#N/A,FALSE,"T12";#N/A,#N/A,FALSE,"T13";#N/A,#N/A,FALSE,"T14A";#N/A,#N/A,FALSE,"T14B";#N/A,#N/A,FALSE,"T14C";#N/A,#N/A,FALSE,"T15";#N/A,#N/A,FALSE,"T16";#N/A,#N/A,FALSE,"T17";#N/A,#N/A,FALSE,"T18";#N/A,#N/A,FALSE,"T19";#N/A,#N/A,FALSE,"T20";#N/A,#N/A,FALSE,"T21";#N/A,#N/A,FALSE,"T22"}</definedName>
    <definedName name="wrn.BROCHURE." localSheetId="21" hidden="1">{#N/A,#N/A,FALSE,"T1A";#N/A,#N/A,FALSE,"T1B";#N/A,#N/A,FALSE,"T2";#N/A,#N/A,FALSE,"T4";#N/A,#N/A,FALSE,"T5_6";#N/A,#N/A,FALSE,"T9";#N/A,#N/A,FALSE,"T11";#N/A,#N/A,FALSE,"T12";#N/A,#N/A,FALSE,"T13";#N/A,#N/A,FALSE,"T14A";#N/A,#N/A,FALSE,"T14B";#N/A,#N/A,FALSE,"T14C";#N/A,#N/A,FALSE,"T15";#N/A,#N/A,FALSE,"T16";#N/A,#N/A,FALSE,"T17";#N/A,#N/A,FALSE,"T18";#N/A,#N/A,FALSE,"T19";#N/A,#N/A,FALSE,"T20";#N/A,#N/A,FALSE,"T21";#N/A,#N/A,FALSE,"T22"}</definedName>
    <definedName name="wrn.BROCHURE." localSheetId="11" hidden="1">{#N/A,#N/A,FALSE,"T1A";#N/A,#N/A,FALSE,"T1B";#N/A,#N/A,FALSE,"T2";#N/A,#N/A,FALSE,"T4";#N/A,#N/A,FALSE,"T5_6";#N/A,#N/A,FALSE,"T9";#N/A,#N/A,FALSE,"T11";#N/A,#N/A,FALSE,"T12";#N/A,#N/A,FALSE,"T13";#N/A,#N/A,FALSE,"T14A";#N/A,#N/A,FALSE,"T14B";#N/A,#N/A,FALSE,"T14C";#N/A,#N/A,FALSE,"T15";#N/A,#N/A,FALSE,"T16";#N/A,#N/A,FALSE,"T17";#N/A,#N/A,FALSE,"T18";#N/A,#N/A,FALSE,"T19";#N/A,#N/A,FALSE,"T20";#N/A,#N/A,FALSE,"T21";#N/A,#N/A,FALSE,"T22"}</definedName>
    <definedName name="wrn.BROCHURE." hidden="1">{#N/A,#N/A,FALSE,"T1A";#N/A,#N/A,FALSE,"T1B";#N/A,#N/A,FALSE,"T2";#N/A,#N/A,FALSE,"T4";#N/A,#N/A,FALSE,"T5_6";#N/A,#N/A,FALSE,"T9";#N/A,#N/A,FALSE,"T11";#N/A,#N/A,FALSE,"T12";#N/A,#N/A,FALSE,"T13";#N/A,#N/A,FALSE,"T14A";#N/A,#N/A,FALSE,"T14B";#N/A,#N/A,FALSE,"T14C";#N/A,#N/A,FALSE,"T15";#N/A,#N/A,FALSE,"T16";#N/A,#N/A,FALSE,"T17";#N/A,#N/A,FALSE,"T18";#N/A,#N/A,FALSE,"T19";#N/A,#N/A,FALSE,"T20";#N/A,#N/A,FALSE,"T21";#N/A,#N/A,FALSE,"T22"}</definedName>
    <definedName name="wrn.BS." localSheetId="26" hidden="1">{"BS Con'd",#N/A,FALSE,"BS";"BS Con'g",#N/A,FALSE,"BS"}</definedName>
    <definedName name="wrn.BS." localSheetId="2" hidden="1">{"BS Con'd",#N/A,FALSE,"BS";"BS Con'g",#N/A,FALSE,"BS"}</definedName>
    <definedName name="wrn.BS." localSheetId="3" hidden="1">{"BS Con'd",#N/A,FALSE,"BS";"BS Con'g",#N/A,FALSE,"BS"}</definedName>
    <definedName name="wrn.BS." localSheetId="1" hidden="1">{"BS Con'd",#N/A,FALSE,"BS";"BS Con'g",#N/A,FALSE,"BS"}</definedName>
    <definedName name="wrn.BS." localSheetId="4" hidden="1">{"BS Con'd",#N/A,FALSE,"BS";"BS Con'g",#N/A,FALSE,"BS"}</definedName>
    <definedName name="wrn.BS." localSheetId="5" hidden="1">{"BS Con'd",#N/A,FALSE,"BS";"BS Con'g",#N/A,FALSE,"BS"}</definedName>
    <definedName name="wrn.BS." localSheetId="22" hidden="1">{"BS Con'd",#N/A,FALSE,"BS";"BS Con'g",#N/A,FALSE,"BS"}</definedName>
    <definedName name="wrn.BS." localSheetId="12" hidden="1">{"BS Con'd",#N/A,FALSE,"BS";"BS Con'g",#N/A,FALSE,"BS"}</definedName>
    <definedName name="wrn.BS." localSheetId="17" hidden="1">{"BS Con'd",#N/A,FALSE,"BS";"BS Con'g",#N/A,FALSE,"BS"}</definedName>
    <definedName name="wrn.BS." localSheetId="13" hidden="1">{"BS Con'd",#N/A,FALSE,"BS";"BS Con'g",#N/A,FALSE,"BS"}</definedName>
    <definedName name="wrn.BS." localSheetId="14" hidden="1">{"BS Con'd",#N/A,FALSE,"BS";"BS Con'g",#N/A,FALSE,"BS"}</definedName>
    <definedName name="wrn.BS." localSheetId="21" hidden="1">{"BS Con'd",#N/A,FALSE,"BS";"BS Con'g",#N/A,FALSE,"BS"}</definedName>
    <definedName name="wrn.BS." localSheetId="11" hidden="1">{"BS Con'd",#N/A,FALSE,"BS";"BS Con'g",#N/A,FALSE,"BS"}</definedName>
    <definedName name="wrn.BS." hidden="1">{"BS Con'd",#N/A,FALSE,"BS";"BS Con'g",#N/A,FALSE,"BS"}</definedName>
    <definedName name="wrn.CF." localSheetId="26" hidden="1">{#N/A,#N/A,FALSE,"CF YTD";#N/A,#N/A,FALSE,"CF MTD";#N/A,#N/A,FALSE,"CF WS"}</definedName>
    <definedName name="wrn.CF." localSheetId="2" hidden="1">{#N/A,#N/A,FALSE,"CF YTD";#N/A,#N/A,FALSE,"CF MTD";#N/A,#N/A,FALSE,"CF WS"}</definedName>
    <definedName name="wrn.CF." localSheetId="3" hidden="1">{#N/A,#N/A,FALSE,"CF YTD";#N/A,#N/A,FALSE,"CF MTD";#N/A,#N/A,FALSE,"CF WS"}</definedName>
    <definedName name="wrn.CF." localSheetId="1" hidden="1">{#N/A,#N/A,FALSE,"CF YTD";#N/A,#N/A,FALSE,"CF MTD";#N/A,#N/A,FALSE,"CF WS"}</definedName>
    <definedName name="wrn.CF." localSheetId="4" hidden="1">{#N/A,#N/A,FALSE,"CF YTD";#N/A,#N/A,FALSE,"CF MTD";#N/A,#N/A,FALSE,"CF WS"}</definedName>
    <definedName name="wrn.CF." localSheetId="5" hidden="1">{#N/A,#N/A,FALSE,"CF YTD";#N/A,#N/A,FALSE,"CF MTD";#N/A,#N/A,FALSE,"CF WS"}</definedName>
    <definedName name="wrn.CF." localSheetId="22" hidden="1">{#N/A,#N/A,FALSE,"CF YTD";#N/A,#N/A,FALSE,"CF MTD";#N/A,#N/A,FALSE,"CF WS"}</definedName>
    <definedName name="wrn.CF." localSheetId="12" hidden="1">{#N/A,#N/A,FALSE,"CF YTD";#N/A,#N/A,FALSE,"CF MTD";#N/A,#N/A,FALSE,"CF WS"}</definedName>
    <definedName name="wrn.CF." localSheetId="17" hidden="1">{#N/A,#N/A,FALSE,"CF YTD";#N/A,#N/A,FALSE,"CF MTD";#N/A,#N/A,FALSE,"CF WS"}</definedName>
    <definedName name="wrn.CF." localSheetId="13" hidden="1">{#N/A,#N/A,FALSE,"CF YTD";#N/A,#N/A,FALSE,"CF MTD";#N/A,#N/A,FALSE,"CF WS"}</definedName>
    <definedName name="wrn.CF." localSheetId="14" hidden="1">{#N/A,#N/A,FALSE,"CF YTD";#N/A,#N/A,FALSE,"CF MTD";#N/A,#N/A,FALSE,"CF WS"}</definedName>
    <definedName name="wrn.CF." localSheetId="21" hidden="1">{#N/A,#N/A,FALSE,"CF YTD";#N/A,#N/A,FALSE,"CF MTD";#N/A,#N/A,FALSE,"CF WS"}</definedName>
    <definedName name="wrn.CF." localSheetId="11" hidden="1">{#N/A,#N/A,FALSE,"CF YTD";#N/A,#N/A,FALSE,"CF MTD";#N/A,#N/A,FALSE,"CF WS"}</definedName>
    <definedName name="wrn.CF." hidden="1">{#N/A,#N/A,FALSE,"CF YTD";#N/A,#N/A,FALSE,"CF MTD";#N/A,#N/A,FALSE,"CF WS"}</definedName>
    <definedName name="wrn.IS." localSheetId="26" hidden="1">{"IS Con'd",#N/A,FALSE,"IS YTD";"IS Con'g",#N/A,FALSE,"IS YTD";"IS Con'd MTD",#N/A,FALSE,"IS YTD";"IS MTD Con'g",#N/A,FALSE,"IS MTD"}</definedName>
    <definedName name="wrn.IS." localSheetId="2" hidden="1">{"IS Con'd",#N/A,FALSE,"IS YTD";"IS Con'g",#N/A,FALSE,"IS YTD";"IS Con'd MTD",#N/A,FALSE,"IS YTD";"IS MTD Con'g",#N/A,FALSE,"IS MTD"}</definedName>
    <definedName name="wrn.IS." localSheetId="3" hidden="1">{"IS Con'd",#N/A,FALSE,"IS YTD";"IS Con'g",#N/A,FALSE,"IS YTD";"IS Con'd MTD",#N/A,FALSE,"IS YTD";"IS MTD Con'g",#N/A,FALSE,"IS MTD"}</definedName>
    <definedName name="wrn.IS." localSheetId="1" hidden="1">{"IS Con'd",#N/A,FALSE,"IS YTD";"IS Con'g",#N/A,FALSE,"IS YTD";"IS Con'd MTD",#N/A,FALSE,"IS YTD";"IS MTD Con'g",#N/A,FALSE,"IS MTD"}</definedName>
    <definedName name="wrn.IS." localSheetId="4" hidden="1">{"IS Con'd",#N/A,FALSE,"IS YTD";"IS Con'g",#N/A,FALSE,"IS YTD";"IS Con'd MTD",#N/A,FALSE,"IS YTD";"IS MTD Con'g",#N/A,FALSE,"IS MTD"}</definedName>
    <definedName name="wrn.IS." localSheetId="5" hidden="1">{"IS Con'd",#N/A,FALSE,"IS YTD";"IS Con'g",#N/A,FALSE,"IS YTD";"IS Con'd MTD",#N/A,FALSE,"IS YTD";"IS MTD Con'g",#N/A,FALSE,"IS MTD"}</definedName>
    <definedName name="wrn.IS." localSheetId="22" hidden="1">{"IS Con'd",#N/A,FALSE,"IS YTD";"IS Con'g",#N/A,FALSE,"IS YTD";"IS Con'd MTD",#N/A,FALSE,"IS YTD";"IS MTD Con'g",#N/A,FALSE,"IS MTD"}</definedName>
    <definedName name="wrn.IS." localSheetId="12" hidden="1">{"IS Con'd",#N/A,FALSE,"IS YTD";"IS Con'g",#N/A,FALSE,"IS YTD";"IS Con'd MTD",#N/A,FALSE,"IS YTD";"IS MTD Con'g",#N/A,FALSE,"IS MTD"}</definedName>
    <definedName name="wrn.IS." localSheetId="17" hidden="1">{"IS Con'd",#N/A,FALSE,"IS YTD";"IS Con'g",#N/A,FALSE,"IS YTD";"IS Con'd MTD",#N/A,FALSE,"IS YTD";"IS MTD Con'g",#N/A,FALSE,"IS MTD"}</definedName>
    <definedName name="wrn.IS." localSheetId="13" hidden="1">{"IS Con'd",#N/A,FALSE,"IS YTD";"IS Con'g",#N/A,FALSE,"IS YTD";"IS Con'd MTD",#N/A,FALSE,"IS YTD";"IS MTD Con'g",#N/A,FALSE,"IS MTD"}</definedName>
    <definedName name="wrn.IS." localSheetId="14" hidden="1">{"IS Con'd",#N/A,FALSE,"IS YTD";"IS Con'g",#N/A,FALSE,"IS YTD";"IS Con'd MTD",#N/A,FALSE,"IS YTD";"IS MTD Con'g",#N/A,FALSE,"IS MTD"}</definedName>
    <definedName name="wrn.IS." localSheetId="21" hidden="1">{"IS Con'd",#N/A,FALSE,"IS YTD";"IS Con'g",#N/A,FALSE,"IS YTD";"IS Con'd MTD",#N/A,FALSE,"IS YTD";"IS MTD Con'g",#N/A,FALSE,"IS MTD"}</definedName>
    <definedName name="wrn.IS." localSheetId="11" hidden="1">{"IS Con'd",#N/A,FALSE,"IS YTD";"IS Con'g",#N/A,FALSE,"IS YTD";"IS Con'd MTD",#N/A,FALSE,"IS YTD";"IS MTD Con'g",#N/A,FALSE,"IS MTD"}</definedName>
    <definedName name="wrn.IS." hidden="1">{"IS Con'd",#N/A,FALSE,"IS YTD";"IS Con'g",#N/A,FALSE,"IS YTD";"IS Con'd MTD",#N/A,FALSE,"IS YTD";"IS MTD Con'g",#N/A,FALSE,"IS MTD"}</definedName>
    <definedName name="wrn.IS._.QTD." localSheetId="26" hidden="1">{"IS Con'd QTD",#N/A,FALSE,"IS YTD";"IS QTD",#N/A,FALSE,"IS QTD";"IS QTD Con'g",#N/A,FALSE,"IS QTD"}</definedName>
    <definedName name="wrn.IS._.QTD." localSheetId="2" hidden="1">{"IS Con'd QTD",#N/A,FALSE,"IS YTD";"IS QTD",#N/A,FALSE,"IS QTD";"IS QTD Con'g",#N/A,FALSE,"IS QTD"}</definedName>
    <definedName name="wrn.IS._.QTD." localSheetId="3" hidden="1">{"IS Con'd QTD",#N/A,FALSE,"IS YTD";"IS QTD",#N/A,FALSE,"IS QTD";"IS QTD Con'g",#N/A,FALSE,"IS QTD"}</definedName>
    <definedName name="wrn.IS._.QTD." localSheetId="1" hidden="1">{"IS Con'd QTD",#N/A,FALSE,"IS YTD";"IS QTD",#N/A,FALSE,"IS QTD";"IS QTD Con'g",#N/A,FALSE,"IS QTD"}</definedName>
    <definedName name="wrn.IS._.QTD." localSheetId="4" hidden="1">{"IS Con'd QTD",#N/A,FALSE,"IS YTD";"IS QTD",#N/A,FALSE,"IS QTD";"IS QTD Con'g",#N/A,FALSE,"IS QTD"}</definedName>
    <definedName name="wrn.IS._.QTD." localSheetId="5" hidden="1">{"IS Con'd QTD",#N/A,FALSE,"IS YTD";"IS QTD",#N/A,FALSE,"IS QTD";"IS QTD Con'g",#N/A,FALSE,"IS QTD"}</definedName>
    <definedName name="wrn.IS._.QTD." localSheetId="22" hidden="1">{"IS Con'd QTD",#N/A,FALSE,"IS YTD";"IS QTD",#N/A,FALSE,"IS QTD";"IS QTD Con'g",#N/A,FALSE,"IS QTD"}</definedName>
    <definedName name="wrn.IS._.QTD." localSheetId="12" hidden="1">{"IS Con'd QTD",#N/A,FALSE,"IS YTD";"IS QTD",#N/A,FALSE,"IS QTD";"IS QTD Con'g",#N/A,FALSE,"IS QTD"}</definedName>
    <definedName name="wrn.IS._.QTD." localSheetId="17" hidden="1">{"IS Con'd QTD",#N/A,FALSE,"IS YTD";"IS QTD",#N/A,FALSE,"IS QTD";"IS QTD Con'g",#N/A,FALSE,"IS QTD"}</definedName>
    <definedName name="wrn.IS._.QTD." localSheetId="13" hidden="1">{"IS Con'd QTD",#N/A,FALSE,"IS YTD";"IS QTD",#N/A,FALSE,"IS QTD";"IS QTD Con'g",#N/A,FALSE,"IS QTD"}</definedName>
    <definedName name="wrn.IS._.QTD." localSheetId="14" hidden="1">{"IS Con'd QTD",#N/A,FALSE,"IS YTD";"IS QTD",#N/A,FALSE,"IS QTD";"IS QTD Con'g",#N/A,FALSE,"IS QTD"}</definedName>
    <definedName name="wrn.IS._.QTD." localSheetId="21" hidden="1">{"IS Con'd QTD",#N/A,FALSE,"IS YTD";"IS QTD",#N/A,FALSE,"IS QTD";"IS QTD Con'g",#N/A,FALSE,"IS QTD"}</definedName>
    <definedName name="wrn.IS._.QTD." localSheetId="11" hidden="1">{"IS Con'd QTD",#N/A,FALSE,"IS YTD";"IS QTD",#N/A,FALSE,"IS QTD";"IS QTD Con'g",#N/A,FALSE,"IS QTD"}</definedName>
    <definedName name="wrn.IS._.QTD." hidden="1">{"IS Con'd QTD",#N/A,FALSE,"IS YTD";"IS QTD",#N/A,FALSE,"IS QTD";"IS QTD Con'g",#N/A,FALSE,"IS QTD"}</definedName>
    <definedName name="wrn.Pro._.Forma." localSheetId="26" hidden="1">{#N/A,#N/A,FALSE,"Pro forma"}</definedName>
    <definedName name="wrn.Pro._.Forma." localSheetId="2" hidden="1">{#N/A,#N/A,FALSE,"Pro forma"}</definedName>
    <definedName name="wrn.Pro._.Forma." localSheetId="3" hidden="1">{#N/A,#N/A,FALSE,"Pro forma"}</definedName>
    <definedName name="wrn.Pro._.Forma." localSheetId="1" hidden="1">{#N/A,#N/A,FALSE,"Pro forma"}</definedName>
    <definedName name="wrn.Pro._.Forma." localSheetId="4" hidden="1">{#N/A,#N/A,FALSE,"Pro forma"}</definedName>
    <definedName name="wrn.Pro._.Forma." localSheetId="5" hidden="1">{#N/A,#N/A,FALSE,"Pro forma"}</definedName>
    <definedName name="wrn.Pro._.Forma." localSheetId="22" hidden="1">{#N/A,#N/A,FALSE,"Pro forma"}</definedName>
    <definedName name="wrn.Pro._.Forma." localSheetId="12" hidden="1">{#N/A,#N/A,FALSE,"Pro forma"}</definedName>
    <definedName name="wrn.Pro._.Forma." localSheetId="17" hidden="1">{#N/A,#N/A,FALSE,"Pro forma"}</definedName>
    <definedName name="wrn.Pro._.Forma." localSheetId="13" hidden="1">{#N/A,#N/A,FALSE,"Pro forma"}</definedName>
    <definedName name="wrn.Pro._.Forma." localSheetId="14" hidden="1">{#N/A,#N/A,FALSE,"Pro forma"}</definedName>
    <definedName name="wrn.Pro._.Forma." localSheetId="21" hidden="1">{#N/A,#N/A,FALSE,"Pro forma"}</definedName>
    <definedName name="wrn.Pro._.Forma." localSheetId="11" hidden="1">{#N/A,#N/A,FALSE,"Pro forma"}</definedName>
    <definedName name="wrn.Pro._.Forma." hidden="1">{#N/A,#N/A,FALSE,"Pro forma"}</definedName>
    <definedName name="wrn.ZBROCHURE." localSheetId="26" hidden="1">{"zt1a",#N/A,FALSE,"T1A";"zt1b",#N/A,FALSE,"T1B";"zt2",#N/A,FALSE,"T2";"zt4",#N/A,FALSE,"T4";"zt5_6",#N/A,FALSE,"T5_6";"zt9",#N/A,FALSE,"T9";"zt11",#N/A,FALSE,"T11";"zt12",#N/A,FALSE,"T12";"zt13",#N/A,FALSE,"T13";"zt14a",#N/A,FALSE,"T14A";"zt14b",#N/A,FALSE,"T14B";"zt14c",#N/A,FALSE,"T14C";"zt15",#N/A,FALSE,"T15";"zt16",#N/A,FALSE,"T16";"zt17",#N/A,FALSE,"T17";"zt18",#N/A,FALSE,"T18";"zt19",#N/A,FALSE,"T19";"zt20",#N/A,FALSE,"T20";"zt21",#N/A,FALSE,"T21";"zt22",#N/A,FALSE,"T22"}</definedName>
    <definedName name="wrn.ZBROCHURE." localSheetId="2" hidden="1">{"zt1a",#N/A,FALSE,"T1A";"zt1b",#N/A,FALSE,"T1B";"zt2",#N/A,FALSE,"T2";"zt4",#N/A,FALSE,"T4";"zt5_6",#N/A,FALSE,"T5_6";"zt9",#N/A,FALSE,"T9";"zt11",#N/A,FALSE,"T11";"zt12",#N/A,FALSE,"T12";"zt13",#N/A,FALSE,"T13";"zt14a",#N/A,FALSE,"T14A";"zt14b",#N/A,FALSE,"T14B";"zt14c",#N/A,FALSE,"T14C";"zt15",#N/A,FALSE,"T15";"zt16",#N/A,FALSE,"T16";"zt17",#N/A,FALSE,"T17";"zt18",#N/A,FALSE,"T18";"zt19",#N/A,FALSE,"T19";"zt20",#N/A,FALSE,"T20";"zt21",#N/A,FALSE,"T21";"zt22",#N/A,FALSE,"T22"}</definedName>
    <definedName name="wrn.ZBROCHURE." localSheetId="3" hidden="1">{"zt1a",#N/A,FALSE,"T1A";"zt1b",#N/A,FALSE,"T1B";"zt2",#N/A,FALSE,"T2";"zt4",#N/A,FALSE,"T4";"zt5_6",#N/A,FALSE,"T5_6";"zt9",#N/A,FALSE,"T9";"zt11",#N/A,FALSE,"T11";"zt12",#N/A,FALSE,"T12";"zt13",#N/A,FALSE,"T13";"zt14a",#N/A,FALSE,"T14A";"zt14b",#N/A,FALSE,"T14B";"zt14c",#N/A,FALSE,"T14C";"zt15",#N/A,FALSE,"T15";"zt16",#N/A,FALSE,"T16";"zt17",#N/A,FALSE,"T17";"zt18",#N/A,FALSE,"T18";"zt19",#N/A,FALSE,"T19";"zt20",#N/A,FALSE,"T20";"zt21",#N/A,FALSE,"T21";"zt22",#N/A,FALSE,"T22"}</definedName>
    <definedName name="wrn.ZBROCHURE." localSheetId="1" hidden="1">{"zt1a",#N/A,FALSE,"T1A";"zt1b",#N/A,FALSE,"T1B";"zt2",#N/A,FALSE,"T2";"zt4",#N/A,FALSE,"T4";"zt5_6",#N/A,FALSE,"T5_6";"zt9",#N/A,FALSE,"T9";"zt11",#N/A,FALSE,"T11";"zt12",#N/A,FALSE,"T12";"zt13",#N/A,FALSE,"T13";"zt14a",#N/A,FALSE,"T14A";"zt14b",#N/A,FALSE,"T14B";"zt14c",#N/A,FALSE,"T14C";"zt15",#N/A,FALSE,"T15";"zt16",#N/A,FALSE,"T16";"zt17",#N/A,FALSE,"T17";"zt18",#N/A,FALSE,"T18";"zt19",#N/A,FALSE,"T19";"zt20",#N/A,FALSE,"T20";"zt21",#N/A,FALSE,"T21";"zt22",#N/A,FALSE,"T22"}</definedName>
    <definedName name="wrn.ZBROCHURE." localSheetId="4" hidden="1">{"zt1a",#N/A,FALSE,"T1A";"zt1b",#N/A,FALSE,"T1B";"zt2",#N/A,FALSE,"T2";"zt4",#N/A,FALSE,"T4";"zt5_6",#N/A,FALSE,"T5_6";"zt9",#N/A,FALSE,"T9";"zt11",#N/A,FALSE,"T11";"zt12",#N/A,FALSE,"T12";"zt13",#N/A,FALSE,"T13";"zt14a",#N/A,FALSE,"T14A";"zt14b",#N/A,FALSE,"T14B";"zt14c",#N/A,FALSE,"T14C";"zt15",#N/A,FALSE,"T15";"zt16",#N/A,FALSE,"T16";"zt17",#N/A,FALSE,"T17";"zt18",#N/A,FALSE,"T18";"zt19",#N/A,FALSE,"T19";"zt20",#N/A,FALSE,"T20";"zt21",#N/A,FALSE,"T21";"zt22",#N/A,FALSE,"T22"}</definedName>
    <definedName name="wrn.ZBROCHURE." localSheetId="5" hidden="1">{"zt1a",#N/A,FALSE,"T1A";"zt1b",#N/A,FALSE,"T1B";"zt2",#N/A,FALSE,"T2";"zt4",#N/A,FALSE,"T4";"zt5_6",#N/A,FALSE,"T5_6";"zt9",#N/A,FALSE,"T9";"zt11",#N/A,FALSE,"T11";"zt12",#N/A,FALSE,"T12";"zt13",#N/A,FALSE,"T13";"zt14a",#N/A,FALSE,"T14A";"zt14b",#N/A,FALSE,"T14B";"zt14c",#N/A,FALSE,"T14C";"zt15",#N/A,FALSE,"T15";"zt16",#N/A,FALSE,"T16";"zt17",#N/A,FALSE,"T17";"zt18",#N/A,FALSE,"T18";"zt19",#N/A,FALSE,"T19";"zt20",#N/A,FALSE,"T20";"zt21",#N/A,FALSE,"T21";"zt22",#N/A,FALSE,"T22"}</definedName>
    <definedName name="wrn.ZBROCHURE." localSheetId="22" hidden="1">{"zt1a",#N/A,FALSE,"T1A";"zt1b",#N/A,FALSE,"T1B";"zt2",#N/A,FALSE,"T2";"zt4",#N/A,FALSE,"T4";"zt5_6",#N/A,FALSE,"T5_6";"zt9",#N/A,FALSE,"T9";"zt11",#N/A,FALSE,"T11";"zt12",#N/A,FALSE,"T12";"zt13",#N/A,FALSE,"T13";"zt14a",#N/A,FALSE,"T14A";"zt14b",#N/A,FALSE,"T14B";"zt14c",#N/A,FALSE,"T14C";"zt15",#N/A,FALSE,"T15";"zt16",#N/A,FALSE,"T16";"zt17",#N/A,FALSE,"T17";"zt18",#N/A,FALSE,"T18";"zt19",#N/A,FALSE,"T19";"zt20",#N/A,FALSE,"T20";"zt21",#N/A,FALSE,"T21";"zt22",#N/A,FALSE,"T22"}</definedName>
    <definedName name="wrn.ZBROCHURE." localSheetId="12" hidden="1">{"zt1a",#N/A,FALSE,"T1A";"zt1b",#N/A,FALSE,"T1B";"zt2",#N/A,FALSE,"T2";"zt4",#N/A,FALSE,"T4";"zt5_6",#N/A,FALSE,"T5_6";"zt9",#N/A,FALSE,"T9";"zt11",#N/A,FALSE,"T11";"zt12",#N/A,FALSE,"T12";"zt13",#N/A,FALSE,"T13";"zt14a",#N/A,FALSE,"T14A";"zt14b",#N/A,FALSE,"T14B";"zt14c",#N/A,FALSE,"T14C";"zt15",#N/A,FALSE,"T15";"zt16",#N/A,FALSE,"T16";"zt17",#N/A,FALSE,"T17";"zt18",#N/A,FALSE,"T18";"zt19",#N/A,FALSE,"T19";"zt20",#N/A,FALSE,"T20";"zt21",#N/A,FALSE,"T21";"zt22",#N/A,FALSE,"T22"}</definedName>
    <definedName name="wrn.ZBROCHURE." localSheetId="17" hidden="1">{"zt1a",#N/A,FALSE,"T1A";"zt1b",#N/A,FALSE,"T1B";"zt2",#N/A,FALSE,"T2";"zt4",#N/A,FALSE,"T4";"zt5_6",#N/A,FALSE,"T5_6";"zt9",#N/A,FALSE,"T9";"zt11",#N/A,FALSE,"T11";"zt12",#N/A,FALSE,"T12";"zt13",#N/A,FALSE,"T13";"zt14a",#N/A,FALSE,"T14A";"zt14b",#N/A,FALSE,"T14B";"zt14c",#N/A,FALSE,"T14C";"zt15",#N/A,FALSE,"T15";"zt16",#N/A,FALSE,"T16";"zt17",#N/A,FALSE,"T17";"zt18",#N/A,FALSE,"T18";"zt19",#N/A,FALSE,"T19";"zt20",#N/A,FALSE,"T20";"zt21",#N/A,FALSE,"T21";"zt22",#N/A,FALSE,"T22"}</definedName>
    <definedName name="wrn.ZBROCHURE." localSheetId="13" hidden="1">{"zt1a",#N/A,FALSE,"T1A";"zt1b",#N/A,FALSE,"T1B";"zt2",#N/A,FALSE,"T2";"zt4",#N/A,FALSE,"T4";"zt5_6",#N/A,FALSE,"T5_6";"zt9",#N/A,FALSE,"T9";"zt11",#N/A,FALSE,"T11";"zt12",#N/A,FALSE,"T12";"zt13",#N/A,FALSE,"T13";"zt14a",#N/A,FALSE,"T14A";"zt14b",#N/A,FALSE,"T14B";"zt14c",#N/A,FALSE,"T14C";"zt15",#N/A,FALSE,"T15";"zt16",#N/A,FALSE,"T16";"zt17",#N/A,FALSE,"T17";"zt18",#N/A,FALSE,"T18";"zt19",#N/A,FALSE,"T19";"zt20",#N/A,FALSE,"T20";"zt21",#N/A,FALSE,"T21";"zt22",#N/A,FALSE,"T22"}</definedName>
    <definedName name="wrn.ZBROCHURE." localSheetId="14" hidden="1">{"zt1a",#N/A,FALSE,"T1A";"zt1b",#N/A,FALSE,"T1B";"zt2",#N/A,FALSE,"T2";"zt4",#N/A,FALSE,"T4";"zt5_6",#N/A,FALSE,"T5_6";"zt9",#N/A,FALSE,"T9";"zt11",#N/A,FALSE,"T11";"zt12",#N/A,FALSE,"T12";"zt13",#N/A,FALSE,"T13";"zt14a",#N/A,FALSE,"T14A";"zt14b",#N/A,FALSE,"T14B";"zt14c",#N/A,FALSE,"T14C";"zt15",#N/A,FALSE,"T15";"zt16",#N/A,FALSE,"T16";"zt17",#N/A,FALSE,"T17";"zt18",#N/A,FALSE,"T18";"zt19",#N/A,FALSE,"T19";"zt20",#N/A,FALSE,"T20";"zt21",#N/A,FALSE,"T21";"zt22",#N/A,FALSE,"T22"}</definedName>
    <definedName name="wrn.ZBROCHURE." localSheetId="21" hidden="1">{"zt1a",#N/A,FALSE,"T1A";"zt1b",#N/A,FALSE,"T1B";"zt2",#N/A,FALSE,"T2";"zt4",#N/A,FALSE,"T4";"zt5_6",#N/A,FALSE,"T5_6";"zt9",#N/A,FALSE,"T9";"zt11",#N/A,FALSE,"T11";"zt12",#N/A,FALSE,"T12";"zt13",#N/A,FALSE,"T13";"zt14a",#N/A,FALSE,"T14A";"zt14b",#N/A,FALSE,"T14B";"zt14c",#N/A,FALSE,"T14C";"zt15",#N/A,FALSE,"T15";"zt16",#N/A,FALSE,"T16";"zt17",#N/A,FALSE,"T17";"zt18",#N/A,FALSE,"T18";"zt19",#N/A,FALSE,"T19";"zt20",#N/A,FALSE,"T20";"zt21",#N/A,FALSE,"T21";"zt22",#N/A,FALSE,"T22"}</definedName>
    <definedName name="wrn.ZBROCHURE." localSheetId="11" hidden="1">{"zt1a",#N/A,FALSE,"T1A";"zt1b",#N/A,FALSE,"T1B";"zt2",#N/A,FALSE,"T2";"zt4",#N/A,FALSE,"T4";"zt5_6",#N/A,FALSE,"T5_6";"zt9",#N/A,FALSE,"T9";"zt11",#N/A,FALSE,"T11";"zt12",#N/A,FALSE,"T12";"zt13",#N/A,FALSE,"T13";"zt14a",#N/A,FALSE,"T14A";"zt14b",#N/A,FALSE,"T14B";"zt14c",#N/A,FALSE,"T14C";"zt15",#N/A,FALSE,"T15";"zt16",#N/A,FALSE,"T16";"zt17",#N/A,FALSE,"T17";"zt18",#N/A,FALSE,"T18";"zt19",#N/A,FALSE,"T19";"zt20",#N/A,FALSE,"T20";"zt21",#N/A,FALSE,"T21";"zt22",#N/A,FALSE,"T22"}</definedName>
    <definedName name="wrn.ZBROCHURE." hidden="1">{"zt1a",#N/A,FALSE,"T1A";"zt1b",#N/A,FALSE,"T1B";"zt2",#N/A,FALSE,"T2";"zt4",#N/A,FALSE,"T4";"zt5_6",#N/A,FALSE,"T5_6";"zt9",#N/A,FALSE,"T9";"zt11",#N/A,FALSE,"T11";"zt12",#N/A,FALSE,"T12";"zt13",#N/A,FALSE,"T13";"zt14a",#N/A,FALSE,"T14A";"zt14b",#N/A,FALSE,"T14B";"zt14c",#N/A,FALSE,"T14C";"zt15",#N/A,FALSE,"T15";"zt16",#N/A,FALSE,"T16";"zt17",#N/A,FALSE,"T17";"zt18",#N/A,FALSE,"T18";"zt19",#N/A,FALSE,"T19";"zt20",#N/A,FALSE,"T20";"zt21",#N/A,FALSE,"T21";"zt22",#N/A,FALSE,"T22"}</definedName>
    <definedName name="WTH" localSheetId="22">'[148]Oct 00'!$A$4:$Q$31</definedName>
    <definedName name="WTH" localSheetId="17">'[148]Oct 00'!$A$4:$Q$31</definedName>
    <definedName name="WTH" localSheetId="21">'[148]Oct 00'!$A$4:$Q$31</definedName>
    <definedName name="WTH">'[149]Oct 00'!$A$4:$Q$31</definedName>
    <definedName name="x" localSheetId="26">#REF!</definedName>
    <definedName name="x" localSheetId="2">#REF!</definedName>
    <definedName name="x" localSheetId="17">#REF!</definedName>
    <definedName name="x" localSheetId="13">#REF!</definedName>
    <definedName name="x" localSheetId="14">#REF!</definedName>
    <definedName name="x" localSheetId="15">#REF!</definedName>
    <definedName name="x" localSheetId="11">#REF!</definedName>
    <definedName name="x">#REF!</definedName>
    <definedName name="XB" localSheetId="26">[31]calcpage!#REF!</definedName>
    <definedName name="XB" localSheetId="2">[31]calcpage!#REF!</definedName>
    <definedName name="XB" localSheetId="17">[31]calcpage!#REF!</definedName>
    <definedName name="XB" localSheetId="13">[31]calcpage!#REF!</definedName>
    <definedName name="XB" localSheetId="14">[31]calcpage!#REF!</definedName>
    <definedName name="XB" localSheetId="11">[31]calcpage!#REF!</definedName>
    <definedName name="XB">[31]calcpage!#REF!</definedName>
    <definedName name="XIII" localSheetId="26">[31]calcpage!#REF!</definedName>
    <definedName name="XIII" localSheetId="2">[31]calcpage!#REF!</definedName>
    <definedName name="XIII" localSheetId="17">[31]calcpage!#REF!</definedName>
    <definedName name="XIII" localSheetId="13">[31]calcpage!#REF!</definedName>
    <definedName name="XIII" localSheetId="14">[31]calcpage!#REF!</definedName>
    <definedName name="XIII" localSheetId="11">[31]calcpage!#REF!</definedName>
    <definedName name="XIII">[31]calcpage!#REF!</definedName>
    <definedName name="xx" localSheetId="26">#REF!</definedName>
    <definedName name="xx" localSheetId="2">#REF!</definedName>
    <definedName name="xx" localSheetId="1">#REF!</definedName>
    <definedName name="xx" localSheetId="4">#REF!</definedName>
    <definedName name="xx" localSheetId="5">#REF!</definedName>
    <definedName name="xx" localSheetId="17">#REF!</definedName>
    <definedName name="xx" localSheetId="13">#REF!</definedName>
    <definedName name="xx" localSheetId="14">#REF!</definedName>
    <definedName name="xx" localSheetId="11">#REF!</definedName>
    <definedName name="xx">#REF!</definedName>
    <definedName name="Y_ref" localSheetId="26">'[150]FAS 143'!$E$4</definedName>
    <definedName name="Y_ref">'[151]FAS 143'!$E$4</definedName>
    <definedName name="Year" localSheetId="26">#REF!</definedName>
    <definedName name="Year" localSheetId="2">#REF!</definedName>
    <definedName name="Year" localSheetId="17">#REF!</definedName>
    <definedName name="Year" localSheetId="13">#REF!</definedName>
    <definedName name="Year" localSheetId="14">#REF!</definedName>
    <definedName name="Year" localSheetId="15">#REF!</definedName>
    <definedName name="Year" localSheetId="11">#REF!</definedName>
    <definedName name="Year">#REF!</definedName>
    <definedName name="year_decline" localSheetId="26">#REF!</definedName>
    <definedName name="year_decline" localSheetId="2">#REF!</definedName>
    <definedName name="year_decline" localSheetId="17">#REF!</definedName>
    <definedName name="year_decline" localSheetId="13">#REF!</definedName>
    <definedName name="year_decline" localSheetId="11">#REF!</definedName>
    <definedName name="year_decline">#REF!</definedName>
    <definedName name="yearrollup" localSheetId="26">#REF!</definedName>
    <definedName name="yearrollup" localSheetId="2">#REF!</definedName>
    <definedName name="yearrollup" localSheetId="17">#REF!</definedName>
    <definedName name="yearrollup" localSheetId="13">#REF!</definedName>
    <definedName name="yearrollup" localSheetId="11">#REF!</definedName>
    <definedName name="yearrollup">#REF!</definedName>
    <definedName name="Years" localSheetId="26">#REF!</definedName>
    <definedName name="Years" localSheetId="2">#REF!</definedName>
    <definedName name="Years" localSheetId="17">#REF!</definedName>
    <definedName name="Years" localSheetId="13">#REF!</definedName>
    <definedName name="Years" localSheetId="15">#REF!</definedName>
    <definedName name="Years">#REF!</definedName>
    <definedName name="YearTax" localSheetId="26">#REF!</definedName>
    <definedName name="YearTax" localSheetId="2">#REF!</definedName>
    <definedName name="YearTax" localSheetId="17">#REF!</definedName>
    <definedName name="YearTax" localSheetId="13">#REF!</definedName>
    <definedName name="YearTax">#REF!</definedName>
    <definedName name="YesControlFailures" localSheetId="26">#REF!</definedName>
    <definedName name="YesControlFailures" localSheetId="2">#REF!</definedName>
    <definedName name="YesControlFailures" localSheetId="17">#REF!</definedName>
    <definedName name="YesControlFailures" localSheetId="13">#REF!</definedName>
    <definedName name="YesControlFailures" localSheetId="15">#REF!</definedName>
    <definedName name="YesControlFailures">#REF!</definedName>
    <definedName name="Yfive" localSheetId="26">#REF!</definedName>
    <definedName name="Yfive" localSheetId="2">#REF!</definedName>
    <definedName name="Yfive" localSheetId="17">#REF!</definedName>
    <definedName name="Yfive" localSheetId="13">#REF!</definedName>
    <definedName name="Yfive">#REF!</definedName>
    <definedName name="Yfour" localSheetId="26">#REF!</definedName>
    <definedName name="Yfour" localSheetId="2">#REF!</definedName>
    <definedName name="Yfour" localSheetId="17">#REF!</definedName>
    <definedName name="Yfour" localSheetId="13">#REF!</definedName>
    <definedName name="Yfour">#REF!</definedName>
    <definedName name="Yokri">#N/A</definedName>
    <definedName name="Yone" localSheetId="26">#REF!</definedName>
    <definedName name="Yone" localSheetId="2">#REF!</definedName>
    <definedName name="Yone" localSheetId="1">#REF!</definedName>
    <definedName name="Yone" localSheetId="4">#REF!</definedName>
    <definedName name="Yone" localSheetId="5">#REF!</definedName>
    <definedName name="Yone" localSheetId="17">#REF!</definedName>
    <definedName name="Yone" localSheetId="13">#REF!</definedName>
    <definedName name="Yone" localSheetId="14">#REF!</definedName>
    <definedName name="Yone" localSheetId="11">#REF!</definedName>
    <definedName name="Yone">#REF!</definedName>
    <definedName name="YTD" localSheetId="26">#REF!</definedName>
    <definedName name="YTD" localSheetId="2">#REF!</definedName>
    <definedName name="YTD" localSheetId="17">#REF!</definedName>
    <definedName name="YTD" localSheetId="13">#REF!</definedName>
    <definedName name="YTD" localSheetId="11">#REF!</definedName>
    <definedName name="YTD">#REF!</definedName>
    <definedName name="ytd100" localSheetId="26">#REF!</definedName>
    <definedName name="ytd100" localSheetId="2">#REF!</definedName>
    <definedName name="ytd100" localSheetId="17">#REF!</definedName>
    <definedName name="ytd100" localSheetId="13">#REF!</definedName>
    <definedName name="ytd100" localSheetId="11">#REF!</definedName>
    <definedName name="ytd100">#REF!</definedName>
    <definedName name="YTD100_1" localSheetId="26">#REF!</definedName>
    <definedName name="YTD100_1" localSheetId="2">#REF!</definedName>
    <definedName name="YTD100_1" localSheetId="17">#REF!</definedName>
    <definedName name="YTD100_1" localSheetId="13">#REF!</definedName>
    <definedName name="YTD100_1">#REF!</definedName>
    <definedName name="YTDHeader" localSheetId="26">#REF!</definedName>
    <definedName name="YTDHeader" localSheetId="2">#REF!</definedName>
    <definedName name="YTDHeader" localSheetId="17">#REF!</definedName>
    <definedName name="YTDHeader" localSheetId="13">#REF!</definedName>
    <definedName name="YTDHeader">#REF!</definedName>
    <definedName name="ytdqp" localSheetId="26">#REF!</definedName>
    <definedName name="ytdqp" localSheetId="2">#REF!</definedName>
    <definedName name="ytdqp" localSheetId="17">#REF!</definedName>
    <definedName name="ytdqp" localSheetId="13">#REF!</definedName>
    <definedName name="ytdqp">#REF!</definedName>
    <definedName name="YTDqp_1" localSheetId="26">#REF!</definedName>
    <definedName name="YTDqp_1" localSheetId="2">#REF!</definedName>
    <definedName name="YTDqp_1" localSheetId="17">#REF!</definedName>
    <definedName name="YTDqp_1" localSheetId="13">#REF!</definedName>
    <definedName name="YTDqp_1">#REF!</definedName>
    <definedName name="YTDsh_1" localSheetId="26">#REF!</definedName>
    <definedName name="YTDsh_1" localSheetId="2">#REF!</definedName>
    <definedName name="YTDsh_1" localSheetId="17">#REF!</definedName>
    <definedName name="YTDsh_1" localSheetId="13">#REF!</definedName>
    <definedName name="YTDsh_1">#REF!</definedName>
    <definedName name="Ythree" localSheetId="26">#REF!</definedName>
    <definedName name="Ythree" localSheetId="2">#REF!</definedName>
    <definedName name="Ythree" localSheetId="17">#REF!</definedName>
    <definedName name="Ythree" localSheetId="13">#REF!</definedName>
    <definedName name="Ythree">#REF!</definedName>
    <definedName name="Ytodate" localSheetId="26">#REF!</definedName>
    <definedName name="Ytodate" localSheetId="2">#REF!</definedName>
    <definedName name="Ytodate" localSheetId="17">#REF!</definedName>
    <definedName name="Ytodate" localSheetId="13">#REF!</definedName>
    <definedName name="Ytodate">#REF!</definedName>
    <definedName name="Ytwo" localSheetId="26">#REF!</definedName>
    <definedName name="Ytwo" localSheetId="2">#REF!</definedName>
    <definedName name="Ytwo" localSheetId="17">#REF!</definedName>
    <definedName name="Ytwo" localSheetId="13">#REF!</definedName>
    <definedName name="Ytwo">#REF!</definedName>
    <definedName name="yy" localSheetId="26">#REF!</definedName>
    <definedName name="yy" localSheetId="2">#REF!</definedName>
    <definedName name="yy" localSheetId="17">#REF!</definedName>
    <definedName name="yy" localSheetId="13">#REF!</definedName>
    <definedName name="yy">#REF!</definedName>
    <definedName name="Z" localSheetId="26" hidden="1">{"zt1a",#N/A,FALSE,"T1A";"zt1b",#N/A,FALSE,"T1B";"zt2",#N/A,FALSE,"T2";"zt4",#N/A,FALSE,"T4";"zt5_6",#N/A,FALSE,"T5_6";"zt9",#N/A,FALSE,"T9";"zt11",#N/A,FALSE,"T11";"zt12",#N/A,FALSE,"T12";"zt13",#N/A,FALSE,"T13";"zt14a",#N/A,FALSE,"T14A";"zt14b",#N/A,FALSE,"T14B";"zt14c",#N/A,FALSE,"T14C";"zt15",#N/A,FALSE,"T15";"zt16",#N/A,FALSE,"T16";"zt17",#N/A,FALSE,"T17";"zt18",#N/A,FALSE,"T18";"zt19",#N/A,FALSE,"T19";"zt20",#N/A,FALSE,"T20";"zt21",#N/A,FALSE,"T21";"zt22",#N/A,FALSE,"T22"}</definedName>
    <definedName name="Z" localSheetId="2" hidden="1">{"zt1a",#N/A,FALSE,"T1A";"zt1b",#N/A,FALSE,"T1B";"zt2",#N/A,FALSE,"T2";"zt4",#N/A,FALSE,"T4";"zt5_6",#N/A,FALSE,"T5_6";"zt9",#N/A,FALSE,"T9";"zt11",#N/A,FALSE,"T11";"zt12",#N/A,FALSE,"T12";"zt13",#N/A,FALSE,"T13";"zt14a",#N/A,FALSE,"T14A";"zt14b",#N/A,FALSE,"T14B";"zt14c",#N/A,FALSE,"T14C";"zt15",#N/A,FALSE,"T15";"zt16",#N/A,FALSE,"T16";"zt17",#N/A,FALSE,"T17";"zt18",#N/A,FALSE,"T18";"zt19",#N/A,FALSE,"T19";"zt20",#N/A,FALSE,"T20";"zt21",#N/A,FALSE,"T21";"zt22",#N/A,FALSE,"T22"}</definedName>
    <definedName name="Z" localSheetId="3" hidden="1">{"zt1a",#N/A,FALSE,"T1A";"zt1b",#N/A,FALSE,"T1B";"zt2",#N/A,FALSE,"T2";"zt4",#N/A,FALSE,"T4";"zt5_6",#N/A,FALSE,"T5_6";"zt9",#N/A,FALSE,"T9";"zt11",#N/A,FALSE,"T11";"zt12",#N/A,FALSE,"T12";"zt13",#N/A,FALSE,"T13";"zt14a",#N/A,FALSE,"T14A";"zt14b",#N/A,FALSE,"T14B";"zt14c",#N/A,FALSE,"T14C";"zt15",#N/A,FALSE,"T15";"zt16",#N/A,FALSE,"T16";"zt17",#N/A,FALSE,"T17";"zt18",#N/A,FALSE,"T18";"zt19",#N/A,FALSE,"T19";"zt20",#N/A,FALSE,"T20";"zt21",#N/A,FALSE,"T21";"zt22",#N/A,FALSE,"T22"}</definedName>
    <definedName name="Z" localSheetId="1" hidden="1">{"zt1a",#N/A,FALSE,"T1A";"zt1b",#N/A,FALSE,"T1B";"zt2",#N/A,FALSE,"T2";"zt4",#N/A,FALSE,"T4";"zt5_6",#N/A,FALSE,"T5_6";"zt9",#N/A,FALSE,"T9";"zt11",#N/A,FALSE,"T11";"zt12",#N/A,FALSE,"T12";"zt13",#N/A,FALSE,"T13";"zt14a",#N/A,FALSE,"T14A";"zt14b",#N/A,FALSE,"T14B";"zt14c",#N/A,FALSE,"T14C";"zt15",#N/A,FALSE,"T15";"zt16",#N/A,FALSE,"T16";"zt17",#N/A,FALSE,"T17";"zt18",#N/A,FALSE,"T18";"zt19",#N/A,FALSE,"T19";"zt20",#N/A,FALSE,"T20";"zt21",#N/A,FALSE,"T21";"zt22",#N/A,FALSE,"T22"}</definedName>
    <definedName name="Z" localSheetId="4" hidden="1">{"zt1a",#N/A,FALSE,"T1A";"zt1b",#N/A,FALSE,"T1B";"zt2",#N/A,FALSE,"T2";"zt4",#N/A,FALSE,"T4";"zt5_6",#N/A,FALSE,"T5_6";"zt9",#N/A,FALSE,"T9";"zt11",#N/A,FALSE,"T11";"zt12",#N/A,FALSE,"T12";"zt13",#N/A,FALSE,"T13";"zt14a",#N/A,FALSE,"T14A";"zt14b",#N/A,FALSE,"T14B";"zt14c",#N/A,FALSE,"T14C";"zt15",#N/A,FALSE,"T15";"zt16",#N/A,FALSE,"T16";"zt17",#N/A,FALSE,"T17";"zt18",#N/A,FALSE,"T18";"zt19",#N/A,FALSE,"T19";"zt20",#N/A,FALSE,"T20";"zt21",#N/A,FALSE,"T21";"zt22",#N/A,FALSE,"T22"}</definedName>
    <definedName name="Z" localSheetId="5" hidden="1">{"zt1a",#N/A,FALSE,"T1A";"zt1b",#N/A,FALSE,"T1B";"zt2",#N/A,FALSE,"T2";"zt4",#N/A,FALSE,"T4";"zt5_6",#N/A,FALSE,"T5_6";"zt9",#N/A,FALSE,"T9";"zt11",#N/A,FALSE,"T11";"zt12",#N/A,FALSE,"T12";"zt13",#N/A,FALSE,"T13";"zt14a",#N/A,FALSE,"T14A";"zt14b",#N/A,FALSE,"T14B";"zt14c",#N/A,FALSE,"T14C";"zt15",#N/A,FALSE,"T15";"zt16",#N/A,FALSE,"T16";"zt17",#N/A,FALSE,"T17";"zt18",#N/A,FALSE,"T18";"zt19",#N/A,FALSE,"T19";"zt20",#N/A,FALSE,"T20";"zt21",#N/A,FALSE,"T21";"zt22",#N/A,FALSE,"T22"}</definedName>
    <definedName name="Z" localSheetId="22" hidden="1">{"zt1a",#N/A,FALSE,"T1A";"zt1b",#N/A,FALSE,"T1B";"zt2",#N/A,FALSE,"T2";"zt4",#N/A,FALSE,"T4";"zt5_6",#N/A,FALSE,"T5_6";"zt9",#N/A,FALSE,"T9";"zt11",#N/A,FALSE,"T11";"zt12",#N/A,FALSE,"T12";"zt13",#N/A,FALSE,"T13";"zt14a",#N/A,FALSE,"T14A";"zt14b",#N/A,FALSE,"T14B";"zt14c",#N/A,FALSE,"T14C";"zt15",#N/A,FALSE,"T15";"zt16",#N/A,FALSE,"T16";"zt17",#N/A,FALSE,"T17";"zt18",#N/A,FALSE,"T18";"zt19",#N/A,FALSE,"T19";"zt20",#N/A,FALSE,"T20";"zt21",#N/A,FALSE,"T21";"zt22",#N/A,FALSE,"T22"}</definedName>
    <definedName name="Z" localSheetId="12" hidden="1">{"zt1a",#N/A,FALSE,"T1A";"zt1b",#N/A,FALSE,"T1B";"zt2",#N/A,FALSE,"T2";"zt4",#N/A,FALSE,"T4";"zt5_6",#N/A,FALSE,"T5_6";"zt9",#N/A,FALSE,"T9";"zt11",#N/A,FALSE,"T11";"zt12",#N/A,FALSE,"T12";"zt13",#N/A,FALSE,"T13";"zt14a",#N/A,FALSE,"T14A";"zt14b",#N/A,FALSE,"T14B";"zt14c",#N/A,FALSE,"T14C";"zt15",#N/A,FALSE,"T15";"zt16",#N/A,FALSE,"T16";"zt17",#N/A,FALSE,"T17";"zt18",#N/A,FALSE,"T18";"zt19",#N/A,FALSE,"T19";"zt20",#N/A,FALSE,"T20";"zt21",#N/A,FALSE,"T21";"zt22",#N/A,FALSE,"T22"}</definedName>
    <definedName name="Z" localSheetId="17" hidden="1">{"zt1a",#N/A,FALSE,"T1A";"zt1b",#N/A,FALSE,"T1B";"zt2",#N/A,FALSE,"T2";"zt4",#N/A,FALSE,"T4";"zt5_6",#N/A,FALSE,"T5_6";"zt9",#N/A,FALSE,"T9";"zt11",#N/A,FALSE,"T11";"zt12",#N/A,FALSE,"T12";"zt13",#N/A,FALSE,"T13";"zt14a",#N/A,FALSE,"T14A";"zt14b",#N/A,FALSE,"T14B";"zt14c",#N/A,FALSE,"T14C";"zt15",#N/A,FALSE,"T15";"zt16",#N/A,FALSE,"T16";"zt17",#N/A,FALSE,"T17";"zt18",#N/A,FALSE,"T18";"zt19",#N/A,FALSE,"T19";"zt20",#N/A,FALSE,"T20";"zt21",#N/A,FALSE,"T21";"zt22",#N/A,FALSE,"T22"}</definedName>
    <definedName name="Z" localSheetId="13" hidden="1">{"zt1a",#N/A,FALSE,"T1A";"zt1b",#N/A,FALSE,"T1B";"zt2",#N/A,FALSE,"T2";"zt4",#N/A,FALSE,"T4";"zt5_6",#N/A,FALSE,"T5_6";"zt9",#N/A,FALSE,"T9";"zt11",#N/A,FALSE,"T11";"zt12",#N/A,FALSE,"T12";"zt13",#N/A,FALSE,"T13";"zt14a",#N/A,FALSE,"T14A";"zt14b",#N/A,FALSE,"T14B";"zt14c",#N/A,FALSE,"T14C";"zt15",#N/A,FALSE,"T15";"zt16",#N/A,FALSE,"T16";"zt17",#N/A,FALSE,"T17";"zt18",#N/A,FALSE,"T18";"zt19",#N/A,FALSE,"T19";"zt20",#N/A,FALSE,"T20";"zt21",#N/A,FALSE,"T21";"zt22",#N/A,FALSE,"T22"}</definedName>
    <definedName name="Z" localSheetId="14" hidden="1">{"zt1a",#N/A,FALSE,"T1A";"zt1b",#N/A,FALSE,"T1B";"zt2",#N/A,FALSE,"T2";"zt4",#N/A,FALSE,"T4";"zt5_6",#N/A,FALSE,"T5_6";"zt9",#N/A,FALSE,"T9";"zt11",#N/A,FALSE,"T11";"zt12",#N/A,FALSE,"T12";"zt13",#N/A,FALSE,"T13";"zt14a",#N/A,FALSE,"T14A";"zt14b",#N/A,FALSE,"T14B";"zt14c",#N/A,FALSE,"T14C";"zt15",#N/A,FALSE,"T15";"zt16",#N/A,FALSE,"T16";"zt17",#N/A,FALSE,"T17";"zt18",#N/A,FALSE,"T18";"zt19",#N/A,FALSE,"T19";"zt20",#N/A,FALSE,"T20";"zt21",#N/A,FALSE,"T21";"zt22",#N/A,FALSE,"T22"}</definedName>
    <definedName name="Z" localSheetId="21" hidden="1">{"zt1a",#N/A,FALSE,"T1A";"zt1b",#N/A,FALSE,"T1B";"zt2",#N/A,FALSE,"T2";"zt4",#N/A,FALSE,"T4";"zt5_6",#N/A,FALSE,"T5_6";"zt9",#N/A,FALSE,"T9";"zt11",#N/A,FALSE,"T11";"zt12",#N/A,FALSE,"T12";"zt13",#N/A,FALSE,"T13";"zt14a",#N/A,FALSE,"T14A";"zt14b",#N/A,FALSE,"T14B";"zt14c",#N/A,FALSE,"T14C";"zt15",#N/A,FALSE,"T15";"zt16",#N/A,FALSE,"T16";"zt17",#N/A,FALSE,"T17";"zt18",#N/A,FALSE,"T18";"zt19",#N/A,FALSE,"T19";"zt20",#N/A,FALSE,"T20";"zt21",#N/A,FALSE,"T21";"zt22",#N/A,FALSE,"T22"}</definedName>
    <definedName name="Z" localSheetId="11" hidden="1">{"zt1a",#N/A,FALSE,"T1A";"zt1b",#N/A,FALSE,"T1B";"zt2",#N/A,FALSE,"T2";"zt4",#N/A,FALSE,"T4";"zt5_6",#N/A,FALSE,"T5_6";"zt9",#N/A,FALSE,"T9";"zt11",#N/A,FALSE,"T11";"zt12",#N/A,FALSE,"T12";"zt13",#N/A,FALSE,"T13";"zt14a",#N/A,FALSE,"T14A";"zt14b",#N/A,FALSE,"T14B";"zt14c",#N/A,FALSE,"T14C";"zt15",#N/A,FALSE,"T15";"zt16",#N/A,FALSE,"T16";"zt17",#N/A,FALSE,"T17";"zt18",#N/A,FALSE,"T18";"zt19",#N/A,FALSE,"T19";"zt20",#N/A,FALSE,"T20";"zt21",#N/A,FALSE,"T21";"zt22",#N/A,FALSE,"T22"}</definedName>
    <definedName name="Z" hidden="1">{"zt1a",#N/A,FALSE,"T1A";"zt1b",#N/A,FALSE,"T1B";"zt2",#N/A,FALSE,"T2";"zt4",#N/A,FALSE,"T4";"zt5_6",#N/A,FALSE,"T5_6";"zt9",#N/A,FALSE,"T9";"zt11",#N/A,FALSE,"T11";"zt12",#N/A,FALSE,"T12";"zt13",#N/A,FALSE,"T13";"zt14a",#N/A,FALSE,"T14A";"zt14b",#N/A,FALSE,"T14B";"zt14c",#N/A,FALSE,"T14C";"zt15",#N/A,FALSE,"T15";"zt16",#N/A,FALSE,"T16";"zt17",#N/A,FALSE,"T17";"zt18",#N/A,FALSE,"T18";"zt19",#N/A,FALSE,"T19";"zt20",#N/A,FALSE,"T20";"zt21",#N/A,FALSE,"T21";"zt22",#N/A,FALSE,"T22"}</definedName>
    <definedName name="Z_MATRICEFIN" localSheetId="26">#REF!</definedName>
    <definedName name="Z_MATRICEFIN" localSheetId="2">#REF!</definedName>
    <definedName name="Z_MATRICEFIN" localSheetId="1">#REF!</definedName>
    <definedName name="Z_MATRICEFIN" localSheetId="4">#REF!</definedName>
    <definedName name="Z_MATRICEFIN" localSheetId="5">#REF!</definedName>
    <definedName name="Z_MATRICEFIN" localSheetId="17">#REF!</definedName>
    <definedName name="Z_MATRICEFIN" localSheetId="13">#REF!</definedName>
    <definedName name="Z_MATRICEFIN" localSheetId="14">#REF!</definedName>
    <definedName name="Z_MATRICEFIN" localSheetId="11">#REF!</definedName>
    <definedName name="Z_MATRICEFIN">#REF!</definedName>
    <definedName name="z_port" localSheetId="26">#REF!</definedName>
    <definedName name="z_port" localSheetId="2">#REF!</definedName>
    <definedName name="z_port" localSheetId="17">#REF!</definedName>
    <definedName name="z_port" localSheetId="13">#REF!</definedName>
    <definedName name="z_port" localSheetId="11">#REF!</definedName>
    <definedName name="z_port">#REF!</definedName>
    <definedName name="ZRet_Asset" localSheetId="26">#REF!</definedName>
    <definedName name="ZRet_Asset" localSheetId="2">#REF!</definedName>
    <definedName name="ZRet_Asset" localSheetId="17">#REF!</definedName>
    <definedName name="ZRet_Asset" localSheetId="13">#REF!</definedName>
    <definedName name="ZRet_Asset" localSheetId="11">#REF!</definedName>
    <definedName name="ZRet_Asset">#REF!</definedName>
    <definedName name="ZRet_Asset100" localSheetId="26">#REF!</definedName>
    <definedName name="ZRet_Asset100" localSheetId="2">#REF!</definedName>
    <definedName name="ZRet_Asset100" localSheetId="17">#REF!</definedName>
    <definedName name="ZRet_Asset100" localSheetId="13">#REF!</definedName>
    <definedName name="ZRet_Asset100">#REF!</definedName>
    <definedName name="ZX" localSheetId="26">'[55]warr sort'!$A$1:$B$65536</definedName>
    <definedName name="ZX">'[56]warr sort'!$A$1:$B$65536</definedName>
  </definedNames>
  <calcPr calcId="152511"/>
</workbook>
</file>

<file path=xl/calcChain.xml><?xml version="1.0" encoding="utf-8"?>
<calcChain xmlns="http://schemas.openxmlformats.org/spreadsheetml/2006/main">
  <c r="E199" i="140" l="1"/>
  <c r="D199" i="140"/>
  <c r="G364" i="140" l="1"/>
  <c r="I364" i="140" l="1"/>
  <c r="H364" i="140" s="1"/>
  <c r="G302" i="140" l="1"/>
  <c r="I302" i="140"/>
  <c r="G193" i="140"/>
  <c r="I123" i="140"/>
  <c r="G693" i="140"/>
  <c r="G637" i="140"/>
  <c r="G638" i="140"/>
  <c r="G625" i="140"/>
  <c r="G626" i="140"/>
  <c r="G627" i="140"/>
  <c r="G628" i="140"/>
  <c r="H302" i="140" l="1"/>
  <c r="G123" i="140"/>
  <c r="H123" i="140" s="1"/>
  <c r="I193" i="140"/>
  <c r="H193" i="140" s="1"/>
  <c r="I693" i="140"/>
  <c r="H693" i="140" s="1"/>
  <c r="I638" i="140"/>
  <c r="H638" i="140" s="1"/>
  <c r="I637" i="140"/>
  <c r="H637" i="140" s="1"/>
  <c r="I628" i="140"/>
  <c r="H628" i="140" s="1"/>
  <c r="I627" i="140"/>
  <c r="H627" i="140" s="1"/>
  <c r="I626" i="140"/>
  <c r="H626" i="140" s="1"/>
  <c r="I625" i="140"/>
  <c r="H625" i="140" s="1"/>
  <c r="G571" i="140" l="1"/>
  <c r="G572" i="140"/>
  <c r="G573" i="140"/>
  <c r="G574" i="140"/>
  <c r="G514" i="140"/>
  <c r="I532" i="140"/>
  <c r="G533" i="140"/>
  <c r="I477" i="140"/>
  <c r="I443" i="140"/>
  <c r="I444" i="140"/>
  <c r="I574" i="140" l="1"/>
  <c r="H574" i="140" s="1"/>
  <c r="I573" i="140"/>
  <c r="H573" i="140" s="1"/>
  <c r="I572" i="140"/>
  <c r="H572" i="140" s="1"/>
  <c r="I571" i="140"/>
  <c r="H571" i="140" s="1"/>
  <c r="I533" i="140"/>
  <c r="H533" i="140" s="1"/>
  <c r="G532" i="140"/>
  <c r="H532" i="140" s="1"/>
  <c r="I514" i="140"/>
  <c r="H514" i="140" s="1"/>
  <c r="G477" i="140"/>
  <c r="AB26" i="140" l="1"/>
  <c r="AB704" i="140"/>
  <c r="I25" i="140" l="1"/>
  <c r="I17" i="140"/>
  <c r="I32" i="140"/>
  <c r="I28" i="140"/>
  <c r="I24" i="140"/>
  <c r="I20" i="140"/>
  <c r="I16" i="140"/>
  <c r="I12" i="140"/>
  <c r="I33" i="140"/>
  <c r="I29" i="140"/>
  <c r="I21" i="140"/>
  <c r="I13" i="140"/>
  <c r="I63" i="140"/>
  <c r="I31" i="140"/>
  <c r="I27" i="140"/>
  <c r="I23" i="140"/>
  <c r="I19" i="140"/>
  <c r="I15" i="140"/>
  <c r="I11" i="140"/>
  <c r="I613" i="140"/>
  <c r="I275" i="140"/>
  <c r="I69" i="140"/>
  <c r="I10" i="140"/>
  <c r="I30" i="140"/>
  <c r="I26" i="140"/>
  <c r="I22" i="140"/>
  <c r="I18" i="140"/>
  <c r="I14" i="140"/>
  <c r="I143" i="140"/>
  <c r="I64" i="140"/>
  <c r="I34" i="140" l="1"/>
  <c r="I139" i="140" l="1"/>
  <c r="K55" i="140"/>
  <c r="B13" i="134" l="1"/>
  <c r="H28" i="135" l="1"/>
  <c r="F28" i="135"/>
  <c r="D28" i="135"/>
  <c r="H7" i="165" l="1"/>
  <c r="G9" i="165" l="1"/>
  <c r="H9" i="165" s="1"/>
  <c r="G8" i="165"/>
  <c r="H8" i="165" s="1"/>
  <c r="G6" i="165"/>
  <c r="H6" i="165" l="1"/>
  <c r="D7" i="165"/>
  <c r="E7" i="165" s="1"/>
  <c r="D9" i="165" l="1"/>
  <c r="E9" i="165" s="1"/>
  <c r="J12" i="147" l="1"/>
  <c r="I682" i="140"/>
  <c r="A9" i="163" l="1"/>
  <c r="I656" i="140" l="1"/>
  <c r="G656" i="140"/>
  <c r="AB46" i="140"/>
  <c r="AB47" i="140"/>
  <c r="AB48" i="140"/>
  <c r="AB49" i="140"/>
  <c r="AB50" i="140"/>
  <c r="AB51" i="140"/>
  <c r="AB52" i="140"/>
  <c r="AB53" i="140"/>
  <c r="AB54" i="140"/>
  <c r="AB55" i="140"/>
  <c r="AB56" i="140"/>
  <c r="AB57" i="140"/>
  <c r="AB58" i="140"/>
  <c r="AB59" i="140"/>
  <c r="AB60" i="140"/>
  <c r="AB61" i="140"/>
  <c r="AB62" i="140"/>
  <c r="AB63" i="140"/>
  <c r="AB64" i="140"/>
  <c r="AB65" i="140"/>
  <c r="AB66" i="140"/>
  <c r="AB67" i="140"/>
  <c r="AB68" i="140"/>
  <c r="AB69" i="140"/>
  <c r="AB70" i="140"/>
  <c r="AB71" i="140"/>
  <c r="AB72" i="140"/>
  <c r="AB73" i="140"/>
  <c r="AB74" i="140"/>
  <c r="AB75" i="140"/>
  <c r="AB76" i="140"/>
  <c r="AB77" i="140"/>
  <c r="AB78" i="140"/>
  <c r="AB79" i="140"/>
  <c r="AB80" i="140"/>
  <c r="AB81" i="140"/>
  <c r="AB82" i="140"/>
  <c r="AB83" i="140"/>
  <c r="AB84" i="140"/>
  <c r="AB85" i="140"/>
  <c r="AB86" i="140"/>
  <c r="AB87" i="140"/>
  <c r="AB88" i="140"/>
  <c r="AB89" i="140"/>
  <c r="AB90" i="140"/>
  <c r="AB91" i="140"/>
  <c r="AB92" i="140"/>
  <c r="AB93" i="140"/>
  <c r="AB94" i="140"/>
  <c r="AB95" i="140"/>
  <c r="AB96" i="140"/>
  <c r="AB97" i="140"/>
  <c r="AB98" i="140"/>
  <c r="AB99" i="140"/>
  <c r="AB100" i="140"/>
  <c r="AB101" i="140"/>
  <c r="AB102" i="140"/>
  <c r="AB103" i="140"/>
  <c r="AB104" i="140"/>
  <c r="AB105" i="140"/>
  <c r="AB106" i="140"/>
  <c r="AB107" i="140"/>
  <c r="AB108" i="140"/>
  <c r="AB109" i="140"/>
  <c r="AB110" i="140"/>
  <c r="AB111" i="140"/>
  <c r="AB112" i="140"/>
  <c r="AB113" i="140"/>
  <c r="AB114" i="140"/>
  <c r="AB115" i="140"/>
  <c r="AB116" i="140"/>
  <c r="AB117" i="140"/>
  <c r="AB118" i="140"/>
  <c r="AB119" i="140"/>
  <c r="AB120" i="140"/>
  <c r="AB121" i="140"/>
  <c r="AB122" i="140"/>
  <c r="AB124" i="140"/>
  <c r="AB125" i="140"/>
  <c r="AB126" i="140"/>
  <c r="AB127" i="140"/>
  <c r="AB128" i="140"/>
  <c r="AB129" i="140"/>
  <c r="AB130" i="140"/>
  <c r="AB131" i="140"/>
  <c r="AB132" i="140"/>
  <c r="AB133" i="140"/>
  <c r="AB134" i="140"/>
  <c r="AB135" i="140"/>
  <c r="AB136" i="140"/>
  <c r="AB137" i="140"/>
  <c r="AB138" i="140"/>
  <c r="AB139" i="140"/>
  <c r="AB140" i="140"/>
  <c r="AB141" i="140"/>
  <c r="AB142" i="140"/>
  <c r="AB143" i="140"/>
  <c r="AB144" i="140"/>
  <c r="AB145" i="140"/>
  <c r="AB147" i="140"/>
  <c r="AB148" i="140"/>
  <c r="AB149" i="140"/>
  <c r="AB150" i="140"/>
  <c r="AB151" i="140"/>
  <c r="AB152" i="140"/>
  <c r="AB153" i="140"/>
  <c r="AB154" i="140"/>
  <c r="AB155" i="140"/>
  <c r="AB156" i="140"/>
  <c r="AB157" i="140"/>
  <c r="AB158" i="140"/>
  <c r="AB159" i="140"/>
  <c r="AB160" i="140"/>
  <c r="AB161" i="140"/>
  <c r="AB162" i="140"/>
  <c r="AB163" i="140"/>
  <c r="AB164" i="140"/>
  <c r="AB165" i="140"/>
  <c r="AB166" i="140"/>
  <c r="AB167" i="140"/>
  <c r="AB168" i="140"/>
  <c r="AB169" i="140"/>
  <c r="AB170" i="140"/>
  <c r="AB171" i="140"/>
  <c r="AB172" i="140"/>
  <c r="AB173" i="140"/>
  <c r="AB174" i="140"/>
  <c r="AB175" i="140"/>
  <c r="AB176" i="140"/>
  <c r="AB177" i="140"/>
  <c r="AB178" i="140"/>
  <c r="AB179" i="140"/>
  <c r="AB180" i="140"/>
  <c r="AB181" i="140"/>
  <c r="AB182" i="140"/>
  <c r="AB183" i="140"/>
  <c r="AB184" i="140"/>
  <c r="AB185" i="140"/>
  <c r="AB186" i="140"/>
  <c r="AB187" i="140"/>
  <c r="AB188" i="140"/>
  <c r="AB189" i="140"/>
  <c r="AB190" i="140"/>
  <c r="AB191" i="140"/>
  <c r="AB192" i="140"/>
  <c r="AB194" i="140"/>
  <c r="AB195" i="140"/>
  <c r="AB196" i="140"/>
  <c r="AB197" i="140"/>
  <c r="AB198" i="140"/>
  <c r="AB199" i="140"/>
  <c r="AB200" i="140"/>
  <c r="AB201" i="140"/>
  <c r="AB202" i="140"/>
  <c r="AB203" i="140"/>
  <c r="AB204" i="140"/>
  <c r="AB205" i="140"/>
  <c r="AB206" i="140"/>
  <c r="AB207" i="140"/>
  <c r="AB208" i="140"/>
  <c r="AB209" i="140"/>
  <c r="AB210" i="140"/>
  <c r="AB211" i="140"/>
  <c r="AB212" i="140"/>
  <c r="AB213" i="140"/>
  <c r="AB214" i="140"/>
  <c r="AB215" i="140"/>
  <c r="AB216" i="140"/>
  <c r="AB217" i="140"/>
  <c r="AB218" i="140"/>
  <c r="AB219" i="140"/>
  <c r="AB220" i="140"/>
  <c r="AB221" i="140"/>
  <c r="AB222" i="140"/>
  <c r="AB223" i="140"/>
  <c r="AB224" i="140"/>
  <c r="AB225" i="140"/>
  <c r="AB226" i="140"/>
  <c r="AB227" i="140"/>
  <c r="AB228" i="140"/>
  <c r="AB229" i="140"/>
  <c r="AB230" i="140"/>
  <c r="AB231" i="140"/>
  <c r="AB232" i="140"/>
  <c r="AB233" i="140"/>
  <c r="AB234" i="140"/>
  <c r="AB235" i="140"/>
  <c r="AB236" i="140"/>
  <c r="AB237" i="140"/>
  <c r="AB238" i="140"/>
  <c r="AB239" i="140"/>
  <c r="AB240" i="140"/>
  <c r="AB241" i="140"/>
  <c r="AB242" i="140"/>
  <c r="AB243" i="140"/>
  <c r="AB244" i="140"/>
  <c r="AB245" i="140"/>
  <c r="AB246" i="140"/>
  <c r="AB247" i="140"/>
  <c r="AB248" i="140"/>
  <c r="AB249" i="140"/>
  <c r="AB250" i="140"/>
  <c r="AB251" i="140"/>
  <c r="AB252" i="140"/>
  <c r="AB253" i="140"/>
  <c r="AB254" i="140"/>
  <c r="AB255" i="140"/>
  <c r="AB256" i="140"/>
  <c r="AB257" i="140"/>
  <c r="AB258" i="140"/>
  <c r="AB259" i="140"/>
  <c r="AB260" i="140"/>
  <c r="AB261" i="140"/>
  <c r="AB262" i="140"/>
  <c r="AB263" i="140"/>
  <c r="AB264" i="140"/>
  <c r="AB265" i="140"/>
  <c r="AB266" i="140"/>
  <c r="AB267" i="140"/>
  <c r="AB268" i="140"/>
  <c r="AB269" i="140"/>
  <c r="AB270" i="140"/>
  <c r="AB271" i="140"/>
  <c r="AB272" i="140"/>
  <c r="AB273" i="140"/>
  <c r="AB274" i="140"/>
  <c r="AB275" i="140"/>
  <c r="AB276" i="140"/>
  <c r="AB277" i="140"/>
  <c r="AB278" i="140"/>
  <c r="AB279" i="140"/>
  <c r="AB280" i="140"/>
  <c r="AB281" i="140"/>
  <c r="AB282" i="140"/>
  <c r="AB283" i="140"/>
  <c r="AB284" i="140"/>
  <c r="AB285" i="140"/>
  <c r="AB286" i="140"/>
  <c r="AB287" i="140"/>
  <c r="AB288" i="140"/>
  <c r="AB289" i="140"/>
  <c r="AB290" i="140"/>
  <c r="AB291" i="140"/>
  <c r="AB292" i="140"/>
  <c r="AB293" i="140"/>
  <c r="AB294" i="140"/>
  <c r="AB295" i="140"/>
  <c r="AB296" i="140"/>
  <c r="AB297" i="140"/>
  <c r="AB298" i="140"/>
  <c r="AB299" i="140"/>
  <c r="AB300" i="140"/>
  <c r="AB301" i="140"/>
  <c r="AB303" i="140"/>
  <c r="AB304" i="140"/>
  <c r="AB305" i="140"/>
  <c r="AB306" i="140"/>
  <c r="AB307" i="140"/>
  <c r="AB308" i="140"/>
  <c r="AB309" i="140"/>
  <c r="AB310" i="140"/>
  <c r="AB311" i="140"/>
  <c r="AB312" i="140"/>
  <c r="AB313" i="140"/>
  <c r="AB314" i="140"/>
  <c r="AB315" i="140"/>
  <c r="AB316" i="140"/>
  <c r="AB317" i="140"/>
  <c r="AB318" i="140"/>
  <c r="AB319" i="140"/>
  <c r="AB320" i="140"/>
  <c r="AB321" i="140"/>
  <c r="AB322" i="140"/>
  <c r="AB323" i="140"/>
  <c r="AB324" i="140"/>
  <c r="AB325" i="140"/>
  <c r="AB326" i="140"/>
  <c r="AB327" i="140"/>
  <c r="AB328" i="140"/>
  <c r="AB329" i="140"/>
  <c r="AB330" i="140"/>
  <c r="AB331" i="140"/>
  <c r="AB332" i="140"/>
  <c r="AB333" i="140"/>
  <c r="AB334" i="140"/>
  <c r="AB335" i="140"/>
  <c r="AB336" i="140"/>
  <c r="AB337" i="140"/>
  <c r="AB338" i="140"/>
  <c r="AB339" i="140"/>
  <c r="AB340" i="140"/>
  <c r="AB341" i="140"/>
  <c r="AB342" i="140"/>
  <c r="AB343" i="140"/>
  <c r="AB344" i="140"/>
  <c r="AB345" i="140"/>
  <c r="AB346" i="140"/>
  <c r="AB347" i="140"/>
  <c r="AB348" i="140"/>
  <c r="AB349" i="140"/>
  <c r="AB350" i="140"/>
  <c r="AB351" i="140"/>
  <c r="AB352" i="140"/>
  <c r="AB353" i="140"/>
  <c r="AB354" i="140"/>
  <c r="AB355" i="140"/>
  <c r="AB356" i="140"/>
  <c r="AB357" i="140"/>
  <c r="AB358" i="140"/>
  <c r="AB359" i="140"/>
  <c r="AB360" i="140"/>
  <c r="AB361" i="140"/>
  <c r="AB362" i="140"/>
  <c r="AB363" i="140"/>
  <c r="AB365" i="140"/>
  <c r="AB366" i="140"/>
  <c r="AB367" i="140"/>
  <c r="AB368" i="140"/>
  <c r="AB369" i="140"/>
  <c r="AB370" i="140"/>
  <c r="AB371" i="140"/>
  <c r="AB372" i="140"/>
  <c r="AB373" i="140"/>
  <c r="AB374" i="140"/>
  <c r="AB375" i="140"/>
  <c r="AB376" i="140"/>
  <c r="AB377" i="140"/>
  <c r="AB378" i="140"/>
  <c r="AB379" i="140"/>
  <c r="AB380" i="140"/>
  <c r="AB381" i="140"/>
  <c r="AB382" i="140"/>
  <c r="AB383" i="140"/>
  <c r="AB384" i="140"/>
  <c r="AB385" i="140"/>
  <c r="AB386" i="140"/>
  <c r="AB387" i="140"/>
  <c r="AB388" i="140"/>
  <c r="AB389" i="140"/>
  <c r="AB390" i="140"/>
  <c r="AB391" i="140"/>
  <c r="AB392" i="140"/>
  <c r="AB393" i="140"/>
  <c r="AB394" i="140"/>
  <c r="AB395" i="140"/>
  <c r="AB396" i="140"/>
  <c r="AB397" i="140"/>
  <c r="AB398" i="140"/>
  <c r="AB399" i="140"/>
  <c r="AB400" i="140"/>
  <c r="AB401" i="140"/>
  <c r="AB402" i="140"/>
  <c r="AB403" i="140"/>
  <c r="AB404" i="140"/>
  <c r="AB405" i="140"/>
  <c r="AB406" i="140"/>
  <c r="AB407" i="140"/>
  <c r="AB408" i="140"/>
  <c r="AB409" i="140"/>
  <c r="AB410" i="140"/>
  <c r="AB411" i="140"/>
  <c r="AB412" i="140"/>
  <c r="AB413" i="140"/>
  <c r="AB414" i="140"/>
  <c r="AB415" i="140"/>
  <c r="AB416" i="140"/>
  <c r="AB417" i="140"/>
  <c r="AB418" i="140"/>
  <c r="AB419" i="140"/>
  <c r="AB420" i="140"/>
  <c r="AB421" i="140"/>
  <c r="AB422" i="140"/>
  <c r="AB423" i="140"/>
  <c r="AB424" i="140"/>
  <c r="AB425" i="140"/>
  <c r="AB426" i="140"/>
  <c r="AB427" i="140"/>
  <c r="AB428" i="140"/>
  <c r="AB429" i="140"/>
  <c r="AB430" i="140"/>
  <c r="AB431" i="140"/>
  <c r="AB432" i="140"/>
  <c r="AB433" i="140"/>
  <c r="AB434" i="140"/>
  <c r="AB435" i="140"/>
  <c r="AB436" i="140"/>
  <c r="AB437" i="140"/>
  <c r="AB438" i="140"/>
  <c r="AB439" i="140"/>
  <c r="AB440" i="140"/>
  <c r="AB441" i="140"/>
  <c r="AB442" i="140"/>
  <c r="AB443" i="140"/>
  <c r="AB445" i="140"/>
  <c r="AB446" i="140"/>
  <c r="AB447" i="140"/>
  <c r="AB448" i="140"/>
  <c r="AB449" i="140"/>
  <c r="AB450" i="140"/>
  <c r="AB451" i="140"/>
  <c r="AB452" i="140"/>
  <c r="AB453" i="140"/>
  <c r="AB454" i="140"/>
  <c r="AB455" i="140"/>
  <c r="AB456" i="140"/>
  <c r="AB457" i="140"/>
  <c r="AB458" i="140"/>
  <c r="AB459" i="140"/>
  <c r="AB460" i="140"/>
  <c r="AB461" i="140"/>
  <c r="AB462" i="140"/>
  <c r="AB463" i="140"/>
  <c r="AB464" i="140"/>
  <c r="AB465" i="140"/>
  <c r="AB466" i="140"/>
  <c r="AB467" i="140"/>
  <c r="AB468" i="140"/>
  <c r="AB469" i="140"/>
  <c r="AB470" i="140"/>
  <c r="AB471" i="140"/>
  <c r="AB472" i="140"/>
  <c r="AB473" i="140"/>
  <c r="AB474" i="140"/>
  <c r="AB475" i="140"/>
  <c r="AB476" i="140"/>
  <c r="AB478" i="140"/>
  <c r="AB479" i="140"/>
  <c r="AB480" i="140"/>
  <c r="AB481" i="140"/>
  <c r="AB482" i="140"/>
  <c r="AB483" i="140"/>
  <c r="AB484" i="140"/>
  <c r="AB485" i="140"/>
  <c r="AB486" i="140"/>
  <c r="AB487" i="140"/>
  <c r="AB488" i="140"/>
  <c r="AB489" i="140"/>
  <c r="AB490" i="140"/>
  <c r="AB491" i="140"/>
  <c r="AB492" i="140"/>
  <c r="AB493" i="140"/>
  <c r="AB494" i="140"/>
  <c r="AB495" i="140"/>
  <c r="AB496" i="140"/>
  <c r="AB497" i="140"/>
  <c r="AB498" i="140"/>
  <c r="AB499" i="140"/>
  <c r="AB500" i="140"/>
  <c r="AB501" i="140"/>
  <c r="AB502" i="140"/>
  <c r="AB503" i="140"/>
  <c r="AB504" i="140"/>
  <c r="AB505" i="140"/>
  <c r="AB506" i="140"/>
  <c r="AB507" i="140"/>
  <c r="AB508" i="140"/>
  <c r="AB509" i="140"/>
  <c r="AB510" i="140"/>
  <c r="AB511" i="140"/>
  <c r="AB512" i="140"/>
  <c r="AB513" i="140"/>
  <c r="AB515" i="140"/>
  <c r="AB516" i="140"/>
  <c r="AB517" i="140"/>
  <c r="AB518" i="140"/>
  <c r="AB519" i="140"/>
  <c r="AB520" i="140"/>
  <c r="AB521" i="140"/>
  <c r="AB522" i="140"/>
  <c r="AB523" i="140"/>
  <c r="AB524" i="140"/>
  <c r="AB525" i="140"/>
  <c r="AB526" i="140"/>
  <c r="AB527" i="140"/>
  <c r="AB528" i="140"/>
  <c r="AB529" i="140"/>
  <c r="AB530" i="140"/>
  <c r="AB531" i="140"/>
  <c r="AB534" i="140"/>
  <c r="AB535" i="140"/>
  <c r="AB536" i="140"/>
  <c r="AB537" i="140"/>
  <c r="AB538" i="140"/>
  <c r="AB539" i="140"/>
  <c r="AB540" i="140"/>
  <c r="AB541" i="140"/>
  <c r="AB542" i="140"/>
  <c r="AB543" i="140"/>
  <c r="AB544" i="140"/>
  <c r="AB545" i="140"/>
  <c r="AB546" i="140"/>
  <c r="AB547" i="140"/>
  <c r="AB548" i="140"/>
  <c r="AB549" i="140"/>
  <c r="AB550" i="140"/>
  <c r="AB551" i="140"/>
  <c r="AB552" i="140"/>
  <c r="AB553" i="140"/>
  <c r="AB554" i="140"/>
  <c r="AB555" i="140"/>
  <c r="AB556" i="140"/>
  <c r="AB557" i="140"/>
  <c r="AB558" i="140"/>
  <c r="AB559" i="140"/>
  <c r="AB560" i="140"/>
  <c r="AB561" i="140"/>
  <c r="AB562" i="140"/>
  <c r="AB563" i="140"/>
  <c r="AB564" i="140"/>
  <c r="AB565" i="140"/>
  <c r="AB566" i="140"/>
  <c r="AB567" i="140"/>
  <c r="AB568" i="140"/>
  <c r="AB569" i="140"/>
  <c r="AB570" i="140"/>
  <c r="AB575" i="140"/>
  <c r="AB576" i="140"/>
  <c r="AB577" i="140"/>
  <c r="AB578" i="140"/>
  <c r="AB579" i="140"/>
  <c r="AB580" i="140"/>
  <c r="AB581" i="140"/>
  <c r="AB582" i="140"/>
  <c r="AB583" i="140"/>
  <c r="AB584" i="140"/>
  <c r="AB585" i="140"/>
  <c r="AB586" i="140"/>
  <c r="AB587" i="140"/>
  <c r="AB588" i="140"/>
  <c r="AB589" i="140"/>
  <c r="AB590" i="140"/>
  <c r="AB591" i="140"/>
  <c r="AB592" i="140"/>
  <c r="AB593" i="140"/>
  <c r="AB594" i="140"/>
  <c r="AB595" i="140"/>
  <c r="AB596" i="140"/>
  <c r="AB597" i="140"/>
  <c r="AB598" i="140"/>
  <c r="AB599" i="140"/>
  <c r="AB600" i="140"/>
  <c r="AB601" i="140"/>
  <c r="AB602" i="140"/>
  <c r="AB603" i="140"/>
  <c r="AB604" i="140"/>
  <c r="AB605" i="140"/>
  <c r="AB606" i="140"/>
  <c r="AB607" i="140"/>
  <c r="AB608" i="140"/>
  <c r="AB609" i="140"/>
  <c r="AB610" i="140"/>
  <c r="AB611" i="140"/>
  <c r="AB612" i="140"/>
  <c r="AB613" i="140"/>
  <c r="AB614" i="140"/>
  <c r="AB615" i="140"/>
  <c r="AB616" i="140"/>
  <c r="AB617" i="140"/>
  <c r="AB618" i="140"/>
  <c r="AB619" i="140"/>
  <c r="AB620" i="140"/>
  <c r="AB621" i="140"/>
  <c r="AB622" i="140"/>
  <c r="AB623" i="140"/>
  <c r="AB624" i="140"/>
  <c r="AB629" i="140"/>
  <c r="AB630" i="140"/>
  <c r="AB631" i="140"/>
  <c r="AB632" i="140"/>
  <c r="AB633" i="140"/>
  <c r="AB634" i="140"/>
  <c r="AB635" i="140"/>
  <c r="AB636" i="140"/>
  <c r="AB639" i="140"/>
  <c r="AB640" i="140"/>
  <c r="AB641" i="140"/>
  <c r="AB642" i="140"/>
  <c r="AB643" i="140"/>
  <c r="AB644" i="140"/>
  <c r="AB645" i="140"/>
  <c r="AB646" i="140"/>
  <c r="AB647" i="140"/>
  <c r="AB648" i="140"/>
  <c r="AB649" i="140"/>
  <c r="AB650" i="140"/>
  <c r="AB651" i="140"/>
  <c r="AB652" i="140"/>
  <c r="AB653" i="140"/>
  <c r="AB654" i="140"/>
  <c r="AB655" i="140"/>
  <c r="AB656" i="140"/>
  <c r="AB657" i="140"/>
  <c r="AB658" i="140"/>
  <c r="AB659" i="140"/>
  <c r="AB660" i="140"/>
  <c r="AB661" i="140"/>
  <c r="AB662" i="140"/>
  <c r="AB663" i="140"/>
  <c r="AB664" i="140"/>
  <c r="AB665" i="140"/>
  <c r="AB666" i="140"/>
  <c r="AB667" i="140"/>
  <c r="AB668" i="140"/>
  <c r="AB669" i="140"/>
  <c r="AB670" i="140"/>
  <c r="AB671" i="140"/>
  <c r="AB672" i="140"/>
  <c r="AB673" i="140"/>
  <c r="AB674" i="140"/>
  <c r="AB675" i="140"/>
  <c r="AB676" i="140"/>
  <c r="AB677" i="140"/>
  <c r="AB678" i="140"/>
  <c r="AB679" i="140"/>
  <c r="AB680" i="140"/>
  <c r="AB681" i="140"/>
  <c r="AB682" i="140"/>
  <c r="AB683" i="140"/>
  <c r="AB684" i="140"/>
  <c r="AB685" i="140"/>
  <c r="AB686" i="140"/>
  <c r="AB687" i="140"/>
  <c r="AB688" i="140"/>
  <c r="AB689" i="140"/>
  <c r="AB690" i="140"/>
  <c r="AB691" i="140"/>
  <c r="AB692" i="140"/>
  <c r="AB694" i="140"/>
  <c r="AB695" i="140"/>
  <c r="AB696" i="140"/>
  <c r="AB697" i="140"/>
  <c r="AB698" i="140"/>
  <c r="AB699" i="140"/>
  <c r="AB700" i="140"/>
  <c r="AB701" i="140"/>
  <c r="AB702" i="140"/>
  <c r="AB703" i="140"/>
  <c r="AB705" i="140"/>
  <c r="AB706" i="140"/>
  <c r="AB707" i="140"/>
  <c r="AB11" i="140"/>
  <c r="AB12" i="140"/>
  <c r="AB13" i="140"/>
  <c r="AB14" i="140"/>
  <c r="AB15" i="140"/>
  <c r="AB16" i="140"/>
  <c r="AB17" i="140"/>
  <c r="AB18" i="140"/>
  <c r="AB19" i="140"/>
  <c r="AB20" i="140"/>
  <c r="AB21" i="140"/>
  <c r="AB22" i="140"/>
  <c r="AB23" i="140"/>
  <c r="AB24" i="140"/>
  <c r="AB25" i="140"/>
  <c r="AB27" i="140"/>
  <c r="AB28" i="140"/>
  <c r="AB29" i="140"/>
  <c r="AB30" i="140"/>
  <c r="AB31" i="140"/>
  <c r="AB32" i="140"/>
  <c r="AB33" i="140"/>
  <c r="AB34" i="140"/>
  <c r="AB35" i="140"/>
  <c r="AB36" i="140"/>
  <c r="AB37" i="140"/>
  <c r="AB38" i="140"/>
  <c r="AB39" i="140"/>
  <c r="AB40" i="140"/>
  <c r="AB41" i="140"/>
  <c r="AB42" i="140"/>
  <c r="AB43" i="140"/>
  <c r="AB44" i="140"/>
  <c r="AB45" i="140"/>
  <c r="AB146" i="140"/>
  <c r="AB10" i="140"/>
  <c r="H656" i="140" l="1"/>
  <c r="N12" i="147" l="1"/>
  <c r="N17" i="147"/>
  <c r="L33" i="147"/>
  <c r="I676" i="140" l="1"/>
  <c r="I614" i="140"/>
  <c r="I499" i="140"/>
  <c r="I369" i="140"/>
  <c r="I615" i="140" l="1"/>
  <c r="I196" i="140" l="1"/>
  <c r="I191" i="140"/>
  <c r="I198" i="140"/>
  <c r="I192" i="140"/>
  <c r="I659" i="140"/>
  <c r="I609" i="140"/>
  <c r="I52" i="140"/>
  <c r="H32" i="147" l="1"/>
  <c r="H34" i="147"/>
  <c r="F40" i="147"/>
  <c r="H35" i="147"/>
  <c r="J37" i="147"/>
  <c r="J36" i="147"/>
  <c r="J35" i="147"/>
  <c r="J34" i="147"/>
  <c r="J32" i="147"/>
  <c r="P13" i="147"/>
  <c r="N14" i="147"/>
  <c r="N15" i="147"/>
  <c r="N35" i="147" s="1"/>
  <c r="L35" i="147" s="1"/>
  <c r="N16" i="147"/>
  <c r="N36" i="147" s="1"/>
  <c r="L36" i="147" s="1"/>
  <c r="N18" i="147"/>
  <c r="N38" i="147" s="1"/>
  <c r="F20" i="147"/>
  <c r="H20" i="147"/>
  <c r="J20" i="147"/>
  <c r="L20" i="147"/>
  <c r="P20" i="147"/>
  <c r="N32" i="147"/>
  <c r="L32" i="147" s="1"/>
  <c r="J33" i="147"/>
  <c r="N33" i="147"/>
  <c r="H36" i="147"/>
  <c r="N37" i="147"/>
  <c r="L37" i="147" s="1"/>
  <c r="J40" i="147"/>
  <c r="H40" i="147" l="1"/>
  <c r="H37" i="147"/>
  <c r="N20" i="147"/>
  <c r="N34" i="147"/>
  <c r="L34" i="147" s="1"/>
  <c r="L40" i="147" l="1"/>
  <c r="N40" i="147"/>
  <c r="I653" i="140" l="1"/>
  <c r="I642" i="140"/>
  <c r="I631" i="140"/>
  <c r="I531" i="140"/>
  <c r="I534" i="140"/>
  <c r="I488" i="140"/>
  <c r="I427" i="140"/>
  <c r="I317" i="140"/>
  <c r="I197" i="140"/>
  <c r="I162" i="140"/>
  <c r="I163" i="140"/>
  <c r="I173" i="140"/>
  <c r="I65" i="140"/>
  <c r="I146" i="140"/>
  <c r="I48" i="140"/>
  <c r="I36" i="140" l="1"/>
  <c r="I37" i="140"/>
  <c r="I38" i="140"/>
  <c r="I39" i="140"/>
  <c r="I42" i="140"/>
  <c r="I43" i="140"/>
  <c r="I44" i="140"/>
  <c r="I45" i="140"/>
  <c r="I46" i="140"/>
  <c r="I47" i="140"/>
  <c r="I49" i="140"/>
  <c r="I50" i="140"/>
  <c r="I51" i="140"/>
  <c r="I53" i="140"/>
  <c r="I54" i="140"/>
  <c r="I57" i="140"/>
  <c r="I58" i="140"/>
  <c r="I59" i="140"/>
  <c r="I60" i="140"/>
  <c r="I61" i="140"/>
  <c r="I62" i="140"/>
  <c r="I66" i="140"/>
  <c r="I67" i="140"/>
  <c r="I68" i="140"/>
  <c r="I70" i="140"/>
  <c r="I71" i="140"/>
  <c r="I72" i="140"/>
  <c r="I73" i="140"/>
  <c r="I76" i="140"/>
  <c r="I77" i="140"/>
  <c r="I78" i="140"/>
  <c r="I79" i="140"/>
  <c r="I80" i="140"/>
  <c r="I81" i="140"/>
  <c r="I82" i="140"/>
  <c r="I83" i="140"/>
  <c r="I84" i="140"/>
  <c r="I85" i="140"/>
  <c r="I86" i="140"/>
  <c r="I87" i="140"/>
  <c r="I88" i="140"/>
  <c r="I89" i="140"/>
  <c r="I90" i="140"/>
  <c r="I91" i="140"/>
  <c r="I92" i="140"/>
  <c r="I93" i="140"/>
  <c r="I94" i="140"/>
  <c r="I95" i="140"/>
  <c r="I96" i="140"/>
  <c r="I97" i="140"/>
  <c r="I98" i="140"/>
  <c r="I99" i="140"/>
  <c r="I100" i="140"/>
  <c r="I101" i="140"/>
  <c r="I102" i="140"/>
  <c r="I103" i="140"/>
  <c r="I104" i="140"/>
  <c r="I105" i="140"/>
  <c r="I106" i="140"/>
  <c r="I107" i="140"/>
  <c r="I108" i="140"/>
  <c r="I109" i="140"/>
  <c r="I110" i="140"/>
  <c r="I111" i="140"/>
  <c r="I112" i="140"/>
  <c r="I113" i="140"/>
  <c r="I114" i="140"/>
  <c r="I115" i="140"/>
  <c r="I116" i="140"/>
  <c r="I117" i="140"/>
  <c r="I118" i="140"/>
  <c r="I119" i="140"/>
  <c r="I120" i="140"/>
  <c r="I121" i="140"/>
  <c r="I122" i="140"/>
  <c r="I124" i="140"/>
  <c r="I125" i="140"/>
  <c r="I126" i="140"/>
  <c r="I127" i="140"/>
  <c r="I128" i="140"/>
  <c r="I129" i="140"/>
  <c r="I130" i="140"/>
  <c r="I131" i="140"/>
  <c r="I132" i="140"/>
  <c r="I133" i="140"/>
  <c r="I134" i="140"/>
  <c r="I135" i="140"/>
  <c r="I136" i="140"/>
  <c r="I137" i="140"/>
  <c r="I138" i="140"/>
  <c r="I140" i="140"/>
  <c r="I141" i="140"/>
  <c r="I142" i="140"/>
  <c r="I147" i="140"/>
  <c r="I148" i="140"/>
  <c r="I149" i="140"/>
  <c r="I150" i="140"/>
  <c r="I151" i="140"/>
  <c r="I152" i="140"/>
  <c r="I153" i="140"/>
  <c r="I154" i="140"/>
  <c r="I155" i="140"/>
  <c r="I156" i="140"/>
  <c r="I157" i="140"/>
  <c r="I158" i="140"/>
  <c r="I159" i="140"/>
  <c r="I160" i="140"/>
  <c r="I161" i="140"/>
  <c r="I164" i="140"/>
  <c r="I165" i="140"/>
  <c r="I166" i="140"/>
  <c r="I167" i="140"/>
  <c r="I168" i="140"/>
  <c r="I169" i="140"/>
  <c r="I170" i="140"/>
  <c r="I171" i="140"/>
  <c r="I172" i="140"/>
  <c r="I174" i="140"/>
  <c r="I177" i="140"/>
  <c r="I178" i="140"/>
  <c r="I179" i="140"/>
  <c r="I180" i="140"/>
  <c r="I181" i="140"/>
  <c r="I182" i="140"/>
  <c r="I183" i="140"/>
  <c r="I184" i="140"/>
  <c r="I185" i="140"/>
  <c r="I186" i="140"/>
  <c r="I187" i="140"/>
  <c r="I188" i="140"/>
  <c r="I189" i="140"/>
  <c r="I190" i="140"/>
  <c r="I194" i="140"/>
  <c r="I195" i="140"/>
  <c r="I201" i="140"/>
  <c r="I202" i="140"/>
  <c r="I203" i="140"/>
  <c r="I204" i="140"/>
  <c r="I205" i="140"/>
  <c r="I206" i="140"/>
  <c r="I207" i="140"/>
  <c r="I208" i="140"/>
  <c r="I209" i="140"/>
  <c r="I210" i="140"/>
  <c r="I211" i="140"/>
  <c r="I212" i="140"/>
  <c r="I213" i="140"/>
  <c r="I214" i="140"/>
  <c r="I215" i="140"/>
  <c r="I216" i="140"/>
  <c r="I217" i="140"/>
  <c r="I218" i="140"/>
  <c r="I219" i="140"/>
  <c r="I220" i="140"/>
  <c r="I221" i="140"/>
  <c r="I222" i="140"/>
  <c r="I223" i="140"/>
  <c r="I224" i="140"/>
  <c r="I225" i="140"/>
  <c r="I226" i="140"/>
  <c r="I227" i="140"/>
  <c r="I228" i="140"/>
  <c r="I229" i="140"/>
  <c r="I230" i="140"/>
  <c r="I231" i="140"/>
  <c r="I232" i="140"/>
  <c r="I233" i="140"/>
  <c r="I234" i="140"/>
  <c r="I235" i="140"/>
  <c r="I236" i="140"/>
  <c r="I237" i="140"/>
  <c r="I238" i="140"/>
  <c r="I239" i="140"/>
  <c r="I240" i="140"/>
  <c r="I241" i="140"/>
  <c r="I242" i="140"/>
  <c r="I243" i="140"/>
  <c r="I244" i="140"/>
  <c r="I245" i="140"/>
  <c r="I246" i="140"/>
  <c r="I247" i="140"/>
  <c r="I248" i="140"/>
  <c r="I249" i="140"/>
  <c r="I250" i="140"/>
  <c r="I251" i="140"/>
  <c r="I252" i="140"/>
  <c r="I253" i="140"/>
  <c r="I254" i="140"/>
  <c r="I255" i="140"/>
  <c r="I256" i="140"/>
  <c r="I257" i="140"/>
  <c r="I258" i="140"/>
  <c r="I259" i="140"/>
  <c r="I260" i="140"/>
  <c r="I261" i="140"/>
  <c r="I262" i="140"/>
  <c r="I263" i="140"/>
  <c r="I264" i="140"/>
  <c r="I265" i="140"/>
  <c r="I266" i="140"/>
  <c r="I267" i="140"/>
  <c r="I268" i="140"/>
  <c r="I269" i="140"/>
  <c r="I270" i="140"/>
  <c r="I271" i="140"/>
  <c r="I272" i="140"/>
  <c r="I273" i="140"/>
  <c r="I274" i="140"/>
  <c r="I276" i="140"/>
  <c r="I277" i="140"/>
  <c r="I278" i="140"/>
  <c r="I279" i="140"/>
  <c r="I280" i="140"/>
  <c r="I281" i="140"/>
  <c r="I282" i="140"/>
  <c r="I283" i="140"/>
  <c r="I284" i="140"/>
  <c r="I285" i="140"/>
  <c r="I286" i="140"/>
  <c r="I287" i="140"/>
  <c r="I288" i="140"/>
  <c r="I289" i="140"/>
  <c r="I290" i="140"/>
  <c r="I291" i="140"/>
  <c r="I292" i="140"/>
  <c r="I293" i="140"/>
  <c r="I294" i="140"/>
  <c r="I295" i="140"/>
  <c r="I296" i="140"/>
  <c r="I297" i="140"/>
  <c r="I298" i="140"/>
  <c r="I299" i="140"/>
  <c r="I300" i="140"/>
  <c r="I301" i="140"/>
  <c r="I303" i="140"/>
  <c r="I304" i="140"/>
  <c r="I305" i="140"/>
  <c r="I306" i="140"/>
  <c r="I307" i="140"/>
  <c r="I308" i="140"/>
  <c r="I309" i="140"/>
  <c r="I310" i="140"/>
  <c r="I311" i="140"/>
  <c r="I312" i="140"/>
  <c r="I313" i="140"/>
  <c r="I314" i="140"/>
  <c r="I315" i="140"/>
  <c r="I316" i="140"/>
  <c r="I318" i="140"/>
  <c r="I319" i="140"/>
  <c r="I320" i="140"/>
  <c r="I321" i="140"/>
  <c r="I322" i="140"/>
  <c r="I323" i="140"/>
  <c r="I326" i="140"/>
  <c r="I329" i="140"/>
  <c r="I330" i="140"/>
  <c r="I331" i="140"/>
  <c r="I334" i="140"/>
  <c r="I335" i="140"/>
  <c r="I336" i="140"/>
  <c r="I337" i="140"/>
  <c r="I338" i="140"/>
  <c r="I340" i="140"/>
  <c r="I341" i="140"/>
  <c r="I342" i="140"/>
  <c r="I343" i="140"/>
  <c r="I344" i="140"/>
  <c r="I345" i="140"/>
  <c r="I346" i="140"/>
  <c r="I347" i="140"/>
  <c r="I348" i="140"/>
  <c r="I349" i="140"/>
  <c r="I350" i="140"/>
  <c r="I351" i="140"/>
  <c r="I352" i="140"/>
  <c r="I353" i="140"/>
  <c r="I354" i="140"/>
  <c r="I355" i="140"/>
  <c r="I356" i="140"/>
  <c r="I357" i="140"/>
  <c r="I358" i="140"/>
  <c r="I359" i="140"/>
  <c r="I360" i="140"/>
  <c r="I363" i="140"/>
  <c r="I367" i="140"/>
  <c r="I368" i="140"/>
  <c r="I372" i="140"/>
  <c r="I373" i="140"/>
  <c r="I374" i="140"/>
  <c r="I375" i="140"/>
  <c r="I376" i="140"/>
  <c r="I377" i="140"/>
  <c r="I378" i="140"/>
  <c r="I379" i="140"/>
  <c r="I380" i="140"/>
  <c r="I381" i="140"/>
  <c r="I382" i="140"/>
  <c r="I383" i="140"/>
  <c r="I384" i="140"/>
  <c r="I385" i="140"/>
  <c r="I386" i="140"/>
  <c r="I387" i="140"/>
  <c r="I388" i="140"/>
  <c r="I389" i="140"/>
  <c r="I390" i="140"/>
  <c r="I391" i="140"/>
  <c r="I392" i="140"/>
  <c r="I393" i="140"/>
  <c r="I394" i="140"/>
  <c r="I395" i="140"/>
  <c r="I396" i="140"/>
  <c r="I397" i="140"/>
  <c r="I398" i="140"/>
  <c r="I399" i="140"/>
  <c r="I400" i="140"/>
  <c r="I401" i="140"/>
  <c r="I402" i="140"/>
  <c r="I403" i="140"/>
  <c r="I404" i="140"/>
  <c r="I405" i="140"/>
  <c r="I406" i="140"/>
  <c r="I407" i="140"/>
  <c r="I408" i="140"/>
  <c r="I409" i="140"/>
  <c r="I410" i="140"/>
  <c r="I411" i="140"/>
  <c r="I412" i="140"/>
  <c r="I413" i="140"/>
  <c r="I414" i="140"/>
  <c r="I415" i="140"/>
  <c r="I416" i="140"/>
  <c r="I417" i="140"/>
  <c r="I418" i="140"/>
  <c r="I419" i="140"/>
  <c r="I420" i="140"/>
  <c r="I421" i="140"/>
  <c r="I422" i="140"/>
  <c r="I423" i="140"/>
  <c r="I424" i="140"/>
  <c r="I425" i="140"/>
  <c r="I426" i="140"/>
  <c r="I430" i="140"/>
  <c r="I431" i="140"/>
  <c r="I432" i="140"/>
  <c r="I433" i="140"/>
  <c r="I436" i="140"/>
  <c r="I437" i="140"/>
  <c r="I438" i="140"/>
  <c r="I439" i="140"/>
  <c r="I440" i="140"/>
  <c r="I441" i="140"/>
  <c r="I442" i="140"/>
  <c r="I445" i="140"/>
  <c r="I446" i="140"/>
  <c r="I447" i="140"/>
  <c r="I448" i="140"/>
  <c r="I449" i="140"/>
  <c r="I450" i="140"/>
  <c r="I451" i="140"/>
  <c r="I452" i="140"/>
  <c r="I453" i="140"/>
  <c r="I454" i="140"/>
  <c r="I455" i="140"/>
  <c r="I456" i="140"/>
  <c r="I457" i="140"/>
  <c r="I458" i="140"/>
  <c r="I461" i="140"/>
  <c r="I464" i="140"/>
  <c r="I465" i="140"/>
  <c r="I466" i="140"/>
  <c r="I467" i="140"/>
  <c r="I468" i="140"/>
  <c r="I469" i="140"/>
  <c r="I470" i="140"/>
  <c r="I471" i="140"/>
  <c r="I472" i="140"/>
  <c r="I473" i="140"/>
  <c r="I474" i="140"/>
  <c r="I475" i="140"/>
  <c r="I476" i="140"/>
  <c r="I478" i="140"/>
  <c r="I479" i="140"/>
  <c r="I480" i="140"/>
  <c r="I481" i="140"/>
  <c r="I482" i="140"/>
  <c r="I483" i="140"/>
  <c r="I484" i="140"/>
  <c r="I485" i="140"/>
  <c r="I486" i="140"/>
  <c r="I487" i="140"/>
  <c r="I489" i="140"/>
  <c r="I490" i="140"/>
  <c r="I491" i="140"/>
  <c r="I492" i="140"/>
  <c r="I495" i="140"/>
  <c r="I496" i="140"/>
  <c r="I497" i="140"/>
  <c r="I498" i="140"/>
  <c r="I502" i="140"/>
  <c r="I503" i="140"/>
  <c r="I504" i="140"/>
  <c r="I507" i="140"/>
  <c r="I508" i="140"/>
  <c r="I509" i="140"/>
  <c r="I510" i="140"/>
  <c r="I511" i="140"/>
  <c r="I512" i="140"/>
  <c r="I513" i="140"/>
  <c r="I515" i="140"/>
  <c r="I516" i="140"/>
  <c r="I517" i="140"/>
  <c r="I520" i="140"/>
  <c r="I521" i="140"/>
  <c r="I522" i="140"/>
  <c r="I523" i="140"/>
  <c r="I524" i="140"/>
  <c r="I525" i="140"/>
  <c r="I526" i="140"/>
  <c r="I527" i="140"/>
  <c r="I528" i="140"/>
  <c r="I529" i="140"/>
  <c r="I530" i="140"/>
  <c r="I535" i="140"/>
  <c r="I536" i="140"/>
  <c r="I537" i="140"/>
  <c r="I538" i="140"/>
  <c r="I541" i="140"/>
  <c r="I542" i="140"/>
  <c r="I545" i="140"/>
  <c r="I546" i="140"/>
  <c r="I547" i="140"/>
  <c r="I548" i="140"/>
  <c r="I549" i="140"/>
  <c r="I550" i="140"/>
  <c r="I551" i="140"/>
  <c r="I552" i="140"/>
  <c r="I553" i="140"/>
  <c r="I554" i="140"/>
  <c r="I555" i="140"/>
  <c r="I556" i="140"/>
  <c r="I557" i="140"/>
  <c r="I558" i="140"/>
  <c r="I559" i="140"/>
  <c r="I560" i="140"/>
  <c r="I561" i="140"/>
  <c r="I562" i="140"/>
  <c r="I563" i="140"/>
  <c r="I564" i="140"/>
  <c r="I565" i="140"/>
  <c r="I566" i="140"/>
  <c r="I567" i="140"/>
  <c r="I568" i="140"/>
  <c r="I569" i="140"/>
  <c r="I570" i="140"/>
  <c r="I575" i="140"/>
  <c r="I576" i="140"/>
  <c r="I577" i="140"/>
  <c r="I578" i="140"/>
  <c r="I579" i="140"/>
  <c r="I580" i="140"/>
  <c r="I581" i="140"/>
  <c r="I582" i="140"/>
  <c r="I583" i="140"/>
  <c r="I584" i="140"/>
  <c r="I585" i="140"/>
  <c r="I586" i="140"/>
  <c r="I587" i="140"/>
  <c r="I588" i="140"/>
  <c r="I589" i="140"/>
  <c r="I590" i="140"/>
  <c r="I591" i="140"/>
  <c r="I592" i="140"/>
  <c r="I593" i="140"/>
  <c r="I594" i="140"/>
  <c r="I595" i="140"/>
  <c r="I596" i="140"/>
  <c r="I597" i="140"/>
  <c r="I598" i="140"/>
  <c r="I599" i="140"/>
  <c r="I600" i="140"/>
  <c r="I601" i="140"/>
  <c r="I602" i="140"/>
  <c r="I603" i="140"/>
  <c r="I604" i="140"/>
  <c r="I605" i="140"/>
  <c r="I608" i="140"/>
  <c r="I610" i="140"/>
  <c r="I611" i="140" s="1"/>
  <c r="I617" i="140"/>
  <c r="I618" i="140"/>
  <c r="I619" i="140"/>
  <c r="I620" i="140"/>
  <c r="I621" i="140"/>
  <c r="I622" i="140"/>
  <c r="I623" i="140"/>
  <c r="I624" i="140"/>
  <c r="I629" i="140"/>
  <c r="I630" i="140"/>
  <c r="I632" i="140"/>
  <c r="I633" i="140"/>
  <c r="I636" i="140"/>
  <c r="I639" i="140"/>
  <c r="I640" i="140"/>
  <c r="I641" i="140"/>
  <c r="I643" i="140"/>
  <c r="I644" i="140"/>
  <c r="I645" i="140"/>
  <c r="I648" i="140"/>
  <c r="I649" i="140"/>
  <c r="I650" i="140"/>
  <c r="I654" i="140"/>
  <c r="I655" i="140"/>
  <c r="I660" i="140"/>
  <c r="I661" i="140"/>
  <c r="I662" i="140"/>
  <c r="I663" i="140"/>
  <c r="I664" i="140"/>
  <c r="I665" i="140"/>
  <c r="I666" i="140"/>
  <c r="I667" i="140"/>
  <c r="I668" i="140"/>
  <c r="I671" i="140"/>
  <c r="I672" i="140"/>
  <c r="I673" i="140"/>
  <c r="I674" i="140"/>
  <c r="I675" i="140"/>
  <c r="I677" i="140"/>
  <c r="I678" i="140"/>
  <c r="I679" i="140"/>
  <c r="I683" i="140"/>
  <c r="I685" i="140"/>
  <c r="I686" i="140" s="1"/>
  <c r="I688" i="140"/>
  <c r="I689" i="140"/>
  <c r="I690" i="140"/>
  <c r="I691" i="140"/>
  <c r="I692" i="140"/>
  <c r="I694" i="140"/>
  <c r="I695" i="140"/>
  <c r="I698" i="140"/>
  <c r="I699" i="140" s="1"/>
  <c r="I701" i="140"/>
  <c r="I702" i="140"/>
  <c r="I703" i="140"/>
  <c r="L145" i="140" l="1"/>
  <c r="L143" i="140"/>
  <c r="L144" i="140"/>
  <c r="I40" i="140"/>
  <c r="I365" i="140"/>
  <c r="I462" i="140"/>
  <c r="I327" i="140"/>
  <c r="I55" i="140"/>
  <c r="I175" i="140"/>
  <c r="I657" i="140"/>
  <c r="I144" i="140"/>
  <c r="L147" i="140" s="1"/>
  <c r="I704" i="140"/>
  <c r="I709" i="140" s="1"/>
  <c r="I539" i="140"/>
  <c r="I332" i="140"/>
  <c r="I634" i="140"/>
  <c r="I518" i="140"/>
  <c r="I459" i="140"/>
  <c r="I680" i="140"/>
  <c r="I543" i="140"/>
  <c r="I505" i="140"/>
  <c r="I493" i="140"/>
  <c r="I434" i="140"/>
  <c r="I370" i="140"/>
  <c r="I361" i="140"/>
  <c r="I74" i="140"/>
  <c r="I199" i="140"/>
  <c r="I669" i="140"/>
  <c r="I646" i="140"/>
  <c r="I696" i="140"/>
  <c r="I651" i="140"/>
  <c r="I606" i="140"/>
  <c r="I500" i="140"/>
  <c r="I428" i="140"/>
  <c r="I324" i="140"/>
  <c r="H26" i="135"/>
  <c r="F26" i="135"/>
  <c r="I714" i="140" l="1"/>
  <c r="I713" i="140"/>
  <c r="I706" i="140" s="1"/>
  <c r="I715" i="140" l="1"/>
  <c r="D6" i="165" l="1"/>
  <c r="E6" i="165" s="1"/>
  <c r="K11" i="140" l="1"/>
  <c r="K12" i="140"/>
  <c r="K13" i="140"/>
  <c r="K14" i="140"/>
  <c r="K15" i="140"/>
  <c r="K16" i="140"/>
  <c r="K17" i="140"/>
  <c r="K18" i="140"/>
  <c r="K19" i="140"/>
  <c r="K20" i="140"/>
  <c r="K21" i="140"/>
  <c r="K22" i="140"/>
  <c r="K23" i="140"/>
  <c r="K24" i="140"/>
  <c r="K25" i="140"/>
  <c r="K26" i="140"/>
  <c r="K27" i="140"/>
  <c r="K28" i="140"/>
  <c r="K29" i="140"/>
  <c r="K30" i="140"/>
  <c r="K31" i="140"/>
  <c r="K32" i="140"/>
  <c r="K33" i="140"/>
  <c r="K34" i="140"/>
  <c r="K35" i="140"/>
  <c r="K36" i="140"/>
  <c r="K37" i="140"/>
  <c r="K38" i="140"/>
  <c r="K39" i="140"/>
  <c r="K40" i="140"/>
  <c r="K41" i="140"/>
  <c r="K42" i="140"/>
  <c r="K43" i="140"/>
  <c r="K44" i="140"/>
  <c r="K45" i="140"/>
  <c r="K146" i="140"/>
  <c r="K46" i="140"/>
  <c r="K47" i="140"/>
  <c r="K48" i="140"/>
  <c r="K49" i="140"/>
  <c r="K50" i="140"/>
  <c r="K51" i="140"/>
  <c r="K52" i="140"/>
  <c r="K53" i="140"/>
  <c r="K54" i="140"/>
  <c r="K56" i="140"/>
  <c r="K57" i="140"/>
  <c r="K58" i="140"/>
  <c r="K59" i="140"/>
  <c r="K60" i="140"/>
  <c r="K61" i="140"/>
  <c r="K62" i="140"/>
  <c r="K63" i="140"/>
  <c r="K64" i="140"/>
  <c r="K65" i="140"/>
  <c r="K66" i="140"/>
  <c r="K67" i="140"/>
  <c r="K68" i="140"/>
  <c r="K69" i="140"/>
  <c r="K70" i="140"/>
  <c r="K71" i="140"/>
  <c r="K72" i="140"/>
  <c r="K73" i="140"/>
  <c r="K74" i="140"/>
  <c r="K75" i="140"/>
  <c r="K76" i="140"/>
  <c r="K77" i="140"/>
  <c r="K78" i="140"/>
  <c r="K79" i="140"/>
  <c r="K80" i="140"/>
  <c r="K81" i="140"/>
  <c r="K82" i="140"/>
  <c r="K83" i="140"/>
  <c r="K84" i="140"/>
  <c r="K85" i="140"/>
  <c r="K86" i="140"/>
  <c r="K87" i="140"/>
  <c r="K88" i="140"/>
  <c r="K89" i="140"/>
  <c r="K90" i="140"/>
  <c r="K91" i="140"/>
  <c r="K92" i="140"/>
  <c r="K93" i="140"/>
  <c r="K94" i="140"/>
  <c r="K95" i="140"/>
  <c r="K96" i="140"/>
  <c r="K97" i="140"/>
  <c r="K98" i="140"/>
  <c r="K99" i="140"/>
  <c r="K100" i="140"/>
  <c r="K101" i="140"/>
  <c r="K102" i="140"/>
  <c r="K103" i="140"/>
  <c r="K104" i="140"/>
  <c r="K105" i="140"/>
  <c r="K106" i="140"/>
  <c r="K107" i="140"/>
  <c r="K108" i="140"/>
  <c r="K109" i="140"/>
  <c r="K110" i="140"/>
  <c r="K111" i="140"/>
  <c r="K112" i="140"/>
  <c r="K113" i="140"/>
  <c r="K114" i="140"/>
  <c r="K115" i="140"/>
  <c r="K116" i="140"/>
  <c r="K117" i="140"/>
  <c r="K118" i="140"/>
  <c r="K119" i="140"/>
  <c r="K120" i="140"/>
  <c r="K121" i="140"/>
  <c r="K122" i="140"/>
  <c r="K124" i="140"/>
  <c r="K125" i="140"/>
  <c r="K126" i="140"/>
  <c r="K127" i="140"/>
  <c r="K128" i="140"/>
  <c r="K129" i="140"/>
  <c r="K130" i="140"/>
  <c r="K131" i="140"/>
  <c r="K132" i="140"/>
  <c r="K133" i="140"/>
  <c r="K134" i="140"/>
  <c r="K135" i="140"/>
  <c r="K136" i="140"/>
  <c r="K137" i="140"/>
  <c r="K138" i="140"/>
  <c r="K139" i="140"/>
  <c r="K140" i="140"/>
  <c r="K141" i="140"/>
  <c r="K142" i="140"/>
  <c r="K143" i="140"/>
  <c r="K144" i="140"/>
  <c r="K145" i="140"/>
  <c r="K147" i="140"/>
  <c r="K148" i="140"/>
  <c r="K149" i="140"/>
  <c r="K150" i="140"/>
  <c r="K151" i="140"/>
  <c r="K152" i="140"/>
  <c r="K153" i="140"/>
  <c r="K154" i="140"/>
  <c r="K155" i="140"/>
  <c r="K156" i="140"/>
  <c r="K157" i="140"/>
  <c r="K158" i="140"/>
  <c r="K159" i="140"/>
  <c r="K160" i="140"/>
  <c r="K161" i="140"/>
  <c r="K162" i="140"/>
  <c r="K163" i="140"/>
  <c r="K164" i="140"/>
  <c r="K165" i="140"/>
  <c r="K166" i="140"/>
  <c r="K167" i="140"/>
  <c r="K168" i="140"/>
  <c r="K169" i="140"/>
  <c r="K170" i="140"/>
  <c r="K171" i="140"/>
  <c r="K172" i="140"/>
  <c r="K173" i="140"/>
  <c r="K174" i="140"/>
  <c r="K175" i="140"/>
  <c r="K176" i="140"/>
  <c r="K177" i="140"/>
  <c r="K178" i="140"/>
  <c r="K179" i="140"/>
  <c r="K180" i="140"/>
  <c r="K181" i="140"/>
  <c r="K182" i="140"/>
  <c r="K183" i="140"/>
  <c r="K184" i="140"/>
  <c r="K185" i="140"/>
  <c r="K186" i="140"/>
  <c r="K187" i="140"/>
  <c r="K188" i="140"/>
  <c r="K189" i="140"/>
  <c r="K190" i="140"/>
  <c r="K191" i="140"/>
  <c r="K192" i="140"/>
  <c r="K194" i="140"/>
  <c r="K195" i="140"/>
  <c r="K196" i="140"/>
  <c r="K197" i="140"/>
  <c r="K198" i="140"/>
  <c r="K199" i="140"/>
  <c r="K200" i="140"/>
  <c r="K201" i="140"/>
  <c r="K202" i="140"/>
  <c r="K203" i="140"/>
  <c r="K204" i="140"/>
  <c r="K205" i="140"/>
  <c r="K206" i="140"/>
  <c r="K207" i="140"/>
  <c r="K208" i="140"/>
  <c r="K209" i="140"/>
  <c r="K210" i="140"/>
  <c r="K211" i="140"/>
  <c r="K212" i="140"/>
  <c r="K213" i="140"/>
  <c r="K214" i="140"/>
  <c r="K215" i="140"/>
  <c r="K216" i="140"/>
  <c r="K217" i="140"/>
  <c r="K218" i="140"/>
  <c r="K219" i="140"/>
  <c r="K220" i="140"/>
  <c r="K221" i="140"/>
  <c r="K222" i="140"/>
  <c r="K223" i="140"/>
  <c r="K224" i="140"/>
  <c r="K225" i="140"/>
  <c r="K226" i="140"/>
  <c r="K227" i="140"/>
  <c r="K228" i="140"/>
  <c r="K229" i="140"/>
  <c r="K230" i="140"/>
  <c r="K231" i="140"/>
  <c r="K232" i="140"/>
  <c r="K233" i="140"/>
  <c r="K234" i="140"/>
  <c r="K235" i="140"/>
  <c r="K236" i="140"/>
  <c r="K237" i="140"/>
  <c r="K238" i="140"/>
  <c r="K239" i="140"/>
  <c r="K240" i="140"/>
  <c r="K241" i="140"/>
  <c r="K242" i="140"/>
  <c r="K243" i="140"/>
  <c r="K244" i="140"/>
  <c r="K245" i="140"/>
  <c r="K246" i="140"/>
  <c r="K247" i="140"/>
  <c r="K248" i="140"/>
  <c r="K249" i="140"/>
  <c r="K250" i="140"/>
  <c r="K251" i="140"/>
  <c r="K252" i="140"/>
  <c r="K253" i="140"/>
  <c r="K254" i="140"/>
  <c r="K255" i="140"/>
  <c r="K256" i="140"/>
  <c r="K257" i="140"/>
  <c r="K258" i="140"/>
  <c r="K259" i="140"/>
  <c r="K260" i="140"/>
  <c r="K261" i="140"/>
  <c r="K262" i="140"/>
  <c r="K263" i="140"/>
  <c r="K264" i="140"/>
  <c r="K265" i="140"/>
  <c r="K266" i="140"/>
  <c r="K267" i="140"/>
  <c r="K268" i="140"/>
  <c r="K269" i="140"/>
  <c r="K270" i="140"/>
  <c r="K271" i="140"/>
  <c r="K272" i="140"/>
  <c r="K273" i="140"/>
  <c r="K274" i="140"/>
  <c r="K275" i="140"/>
  <c r="K276" i="140"/>
  <c r="K277" i="140"/>
  <c r="K278" i="140"/>
  <c r="K279" i="140"/>
  <c r="K280" i="140"/>
  <c r="K281" i="140"/>
  <c r="K282" i="140"/>
  <c r="K283" i="140"/>
  <c r="K284" i="140"/>
  <c r="K285" i="140"/>
  <c r="K286" i="140"/>
  <c r="K287" i="140"/>
  <c r="K288" i="140"/>
  <c r="K289" i="140"/>
  <c r="K290" i="140"/>
  <c r="K291" i="140"/>
  <c r="K292" i="140"/>
  <c r="K293" i="140"/>
  <c r="K294" i="140"/>
  <c r="K295" i="140"/>
  <c r="K296" i="140"/>
  <c r="K297" i="140"/>
  <c r="K298" i="140"/>
  <c r="K299" i="140"/>
  <c r="K300" i="140"/>
  <c r="K301" i="140"/>
  <c r="K303" i="140"/>
  <c r="K304" i="140"/>
  <c r="K305" i="140"/>
  <c r="K306" i="140"/>
  <c r="K307" i="140"/>
  <c r="K308" i="140"/>
  <c r="K309" i="140"/>
  <c r="K310" i="140"/>
  <c r="K311" i="140"/>
  <c r="K312" i="140"/>
  <c r="K313" i="140"/>
  <c r="K314" i="140"/>
  <c r="K315" i="140"/>
  <c r="K316" i="140"/>
  <c r="K317" i="140"/>
  <c r="K318" i="140"/>
  <c r="K319" i="140"/>
  <c r="K320" i="140"/>
  <c r="K321" i="140"/>
  <c r="K322" i="140"/>
  <c r="K323" i="140"/>
  <c r="K324" i="140"/>
  <c r="K325" i="140"/>
  <c r="K326" i="140"/>
  <c r="K327" i="140"/>
  <c r="K328" i="140"/>
  <c r="K329" i="140"/>
  <c r="K330" i="140"/>
  <c r="K331" i="140"/>
  <c r="K332" i="140"/>
  <c r="K333" i="140"/>
  <c r="K334" i="140"/>
  <c r="K335" i="140"/>
  <c r="K336" i="140"/>
  <c r="K337" i="140"/>
  <c r="K339" i="140"/>
  <c r="K340" i="140"/>
  <c r="K341" i="140"/>
  <c r="K342" i="140"/>
  <c r="K343" i="140"/>
  <c r="K344" i="140"/>
  <c r="K345" i="140"/>
  <c r="K346" i="140"/>
  <c r="K347" i="140"/>
  <c r="K348" i="140"/>
  <c r="K349" i="140"/>
  <c r="K350" i="140"/>
  <c r="K351" i="140"/>
  <c r="K352" i="140"/>
  <c r="K353" i="140"/>
  <c r="K354" i="140"/>
  <c r="K355" i="140"/>
  <c r="K356" i="140"/>
  <c r="K357" i="140"/>
  <c r="K358" i="140"/>
  <c r="K359" i="140"/>
  <c r="K360" i="140"/>
  <c r="K361" i="140"/>
  <c r="K362" i="140"/>
  <c r="K363" i="140"/>
  <c r="K365" i="140"/>
  <c r="K366" i="140"/>
  <c r="K367" i="140"/>
  <c r="K368" i="140"/>
  <c r="K369" i="140"/>
  <c r="K370" i="140"/>
  <c r="K371" i="140"/>
  <c r="K372" i="140"/>
  <c r="K373" i="140"/>
  <c r="K374" i="140"/>
  <c r="K375" i="140"/>
  <c r="K376" i="140"/>
  <c r="K377" i="140"/>
  <c r="K378" i="140"/>
  <c r="K379" i="140"/>
  <c r="K380" i="140"/>
  <c r="K381" i="140"/>
  <c r="K382" i="140"/>
  <c r="K383" i="140"/>
  <c r="K384" i="140"/>
  <c r="K385" i="140"/>
  <c r="K386" i="140"/>
  <c r="K387" i="140"/>
  <c r="K388" i="140"/>
  <c r="K389" i="140"/>
  <c r="K390" i="140"/>
  <c r="K391" i="140"/>
  <c r="K392" i="140"/>
  <c r="K393" i="140"/>
  <c r="K394" i="140"/>
  <c r="K395" i="140"/>
  <c r="K396" i="140"/>
  <c r="K397" i="140"/>
  <c r="K398" i="140"/>
  <c r="K399" i="140"/>
  <c r="K400" i="140"/>
  <c r="K401" i="140"/>
  <c r="K402" i="140"/>
  <c r="K403" i="140"/>
  <c r="K404" i="140"/>
  <c r="K405" i="140"/>
  <c r="K406" i="140"/>
  <c r="K407" i="140"/>
  <c r="K408" i="140"/>
  <c r="K409" i="140"/>
  <c r="K410" i="140"/>
  <c r="K411" i="140"/>
  <c r="K412" i="140"/>
  <c r="K413" i="140"/>
  <c r="K414" i="140"/>
  <c r="K415" i="140"/>
  <c r="K416" i="140"/>
  <c r="K417" i="140"/>
  <c r="K418" i="140"/>
  <c r="K419" i="140"/>
  <c r="K420" i="140"/>
  <c r="K421" i="140"/>
  <c r="K422" i="140"/>
  <c r="K423" i="140"/>
  <c r="K424" i="140"/>
  <c r="K425" i="140"/>
  <c r="K426" i="140"/>
  <c r="K427" i="140"/>
  <c r="K428" i="140"/>
  <c r="K429" i="140"/>
  <c r="K430" i="140"/>
  <c r="K431" i="140"/>
  <c r="K432" i="140"/>
  <c r="K433" i="140"/>
  <c r="K434" i="140"/>
  <c r="K435" i="140"/>
  <c r="K436" i="140"/>
  <c r="K437" i="140"/>
  <c r="K438" i="140"/>
  <c r="K439" i="140"/>
  <c r="K440" i="140"/>
  <c r="K441" i="140"/>
  <c r="K442" i="140"/>
  <c r="K443" i="140"/>
  <c r="K445" i="140"/>
  <c r="K446" i="140"/>
  <c r="K447" i="140"/>
  <c r="K448" i="140"/>
  <c r="K449" i="140"/>
  <c r="K450" i="140"/>
  <c r="K451" i="140"/>
  <c r="K452" i="140"/>
  <c r="K453" i="140"/>
  <c r="K454" i="140"/>
  <c r="K455" i="140"/>
  <c r="K456" i="140"/>
  <c r="K457" i="140"/>
  <c r="K458" i="140"/>
  <c r="K459" i="140"/>
  <c r="K460" i="140"/>
  <c r="K461" i="140"/>
  <c r="K462" i="140"/>
  <c r="K463" i="140"/>
  <c r="K464" i="140"/>
  <c r="K465" i="140"/>
  <c r="K466" i="140"/>
  <c r="K467" i="140"/>
  <c r="K468" i="140"/>
  <c r="K469" i="140"/>
  <c r="K470" i="140"/>
  <c r="K471" i="140"/>
  <c r="K472" i="140"/>
  <c r="K473" i="140"/>
  <c r="K474" i="140"/>
  <c r="K475" i="140"/>
  <c r="K476" i="140"/>
  <c r="K478" i="140"/>
  <c r="K479" i="140"/>
  <c r="K480" i="140"/>
  <c r="K481" i="140"/>
  <c r="K482" i="140"/>
  <c r="K483" i="140"/>
  <c r="K484" i="140"/>
  <c r="K485" i="140"/>
  <c r="K486" i="140"/>
  <c r="K487" i="140"/>
  <c r="K488" i="140"/>
  <c r="K489" i="140"/>
  <c r="K490" i="140"/>
  <c r="K491" i="140"/>
  <c r="K492" i="140"/>
  <c r="K493" i="140"/>
  <c r="K494" i="140"/>
  <c r="K495" i="140"/>
  <c r="K496" i="140"/>
  <c r="K497" i="140"/>
  <c r="K498" i="140"/>
  <c r="K499" i="140"/>
  <c r="K500" i="140"/>
  <c r="K501" i="140"/>
  <c r="K502" i="140"/>
  <c r="K503" i="140"/>
  <c r="K504" i="140"/>
  <c r="K505" i="140"/>
  <c r="K506" i="140"/>
  <c r="K507" i="140"/>
  <c r="K508" i="140"/>
  <c r="K509" i="140"/>
  <c r="K510" i="140"/>
  <c r="K511" i="140"/>
  <c r="K512" i="140"/>
  <c r="K513" i="140"/>
  <c r="K515" i="140"/>
  <c r="K516" i="140"/>
  <c r="K517" i="140"/>
  <c r="K518" i="140"/>
  <c r="K519" i="140"/>
  <c r="K520" i="140"/>
  <c r="K521" i="140"/>
  <c r="K522" i="140"/>
  <c r="K523" i="140"/>
  <c r="K524" i="140"/>
  <c r="K525" i="140"/>
  <c r="K526" i="140"/>
  <c r="K527" i="140"/>
  <c r="K528" i="140"/>
  <c r="K529" i="140"/>
  <c r="K530" i="140"/>
  <c r="K531" i="140"/>
  <c r="K534" i="140"/>
  <c r="K535" i="140"/>
  <c r="K536" i="140"/>
  <c r="K537" i="140"/>
  <c r="K538" i="140"/>
  <c r="K539" i="140"/>
  <c r="K540" i="140"/>
  <c r="K541" i="140"/>
  <c r="K542" i="140"/>
  <c r="K543" i="140"/>
  <c r="K544" i="140"/>
  <c r="K545" i="140"/>
  <c r="K546" i="140"/>
  <c r="K547" i="140"/>
  <c r="K548" i="140"/>
  <c r="K549" i="140"/>
  <c r="K550" i="140"/>
  <c r="K551" i="140"/>
  <c r="K552" i="140"/>
  <c r="K553" i="140"/>
  <c r="K554" i="140"/>
  <c r="K555" i="140"/>
  <c r="K556" i="140"/>
  <c r="K557" i="140"/>
  <c r="K558" i="140"/>
  <c r="K559" i="140"/>
  <c r="K560" i="140"/>
  <c r="K561" i="140"/>
  <c r="K562" i="140"/>
  <c r="K563" i="140"/>
  <c r="K564" i="140"/>
  <c r="K565" i="140"/>
  <c r="K566" i="140"/>
  <c r="K567" i="140"/>
  <c r="K568" i="140"/>
  <c r="K569" i="140"/>
  <c r="K570" i="140"/>
  <c r="K575" i="140"/>
  <c r="K576" i="140"/>
  <c r="K577" i="140"/>
  <c r="K578" i="140"/>
  <c r="K579" i="140"/>
  <c r="K580" i="140"/>
  <c r="K581" i="140"/>
  <c r="K582" i="140"/>
  <c r="K583" i="140"/>
  <c r="K584" i="140"/>
  <c r="K585" i="140"/>
  <c r="K586" i="140"/>
  <c r="K587" i="140"/>
  <c r="K588" i="140"/>
  <c r="K589" i="140"/>
  <c r="K590" i="140"/>
  <c r="K591" i="140"/>
  <c r="K592" i="140"/>
  <c r="K593" i="140"/>
  <c r="K594" i="140"/>
  <c r="K595" i="140"/>
  <c r="K596" i="140"/>
  <c r="K597" i="140"/>
  <c r="K598" i="140"/>
  <c r="K599" i="140"/>
  <c r="K600" i="140"/>
  <c r="K601" i="140"/>
  <c r="K602" i="140"/>
  <c r="K603" i="140"/>
  <c r="K604" i="140"/>
  <c r="K605" i="140"/>
  <c r="K606" i="140"/>
  <c r="K607" i="140"/>
  <c r="K608" i="140"/>
  <c r="K609" i="140"/>
  <c r="K610" i="140"/>
  <c r="K611" i="140"/>
  <c r="K612" i="140"/>
  <c r="K613" i="140"/>
  <c r="K614" i="140"/>
  <c r="K615" i="140"/>
  <c r="K616" i="140"/>
  <c r="K617" i="140"/>
  <c r="K618" i="140"/>
  <c r="K619" i="140"/>
  <c r="K620" i="140"/>
  <c r="K621" i="140"/>
  <c r="K622" i="140"/>
  <c r="K623" i="140"/>
  <c r="K624" i="140"/>
  <c r="K629" i="140"/>
  <c r="K630" i="140"/>
  <c r="K631" i="140"/>
  <c r="K632" i="140"/>
  <c r="K633" i="140"/>
  <c r="K634" i="140"/>
  <c r="K635" i="140"/>
  <c r="K636" i="140"/>
  <c r="K639" i="140"/>
  <c r="K640" i="140"/>
  <c r="K641" i="140"/>
  <c r="K642" i="140"/>
  <c r="K643" i="140"/>
  <c r="K644" i="140"/>
  <c r="K645" i="140"/>
  <c r="K646" i="140"/>
  <c r="K647" i="140"/>
  <c r="K648" i="140"/>
  <c r="K649" i="140"/>
  <c r="K650" i="140"/>
  <c r="K651" i="140"/>
  <c r="K652" i="140"/>
  <c r="K653" i="140"/>
  <c r="K654" i="140"/>
  <c r="K655" i="140"/>
  <c r="K657" i="140"/>
  <c r="K658" i="140"/>
  <c r="K659" i="140"/>
  <c r="K660" i="140"/>
  <c r="K661" i="140"/>
  <c r="K662" i="140"/>
  <c r="K663" i="140"/>
  <c r="K664" i="140"/>
  <c r="K665" i="140"/>
  <c r="K666" i="140"/>
  <c r="K667" i="140"/>
  <c r="K668" i="140"/>
  <c r="K669" i="140"/>
  <c r="K670" i="140"/>
  <c r="K671" i="140"/>
  <c r="K672" i="140"/>
  <c r="K673" i="140"/>
  <c r="K674" i="140"/>
  <c r="K675" i="140"/>
  <c r="K676" i="140"/>
  <c r="K677" i="140"/>
  <c r="K678" i="140"/>
  <c r="K679" i="140"/>
  <c r="K680" i="140"/>
  <c r="K681" i="140"/>
  <c r="K682" i="140"/>
  <c r="K683" i="140"/>
  <c r="K684" i="140"/>
  <c r="K685" i="140"/>
  <c r="K686" i="140"/>
  <c r="K687" i="140"/>
  <c r="K688" i="140"/>
  <c r="K689" i="140"/>
  <c r="K690" i="140"/>
  <c r="K691" i="140"/>
  <c r="K692" i="140"/>
  <c r="K694" i="140"/>
  <c r="K695" i="140"/>
  <c r="K696" i="140"/>
  <c r="K697" i="140"/>
  <c r="K698" i="140"/>
  <c r="K699" i="140"/>
  <c r="K700" i="140"/>
  <c r="K701" i="140"/>
  <c r="K702" i="140"/>
  <c r="K703" i="140"/>
  <c r="K704" i="140"/>
  <c r="K705" i="140"/>
  <c r="K707" i="140"/>
  <c r="K708" i="140"/>
  <c r="K10" i="140"/>
  <c r="E17" i="163" l="1"/>
  <c r="M17" i="163" s="1"/>
  <c r="AN669" i="140" l="1"/>
  <c r="M55" i="163"/>
  <c r="L55" i="163"/>
  <c r="K55" i="163"/>
  <c r="J55" i="163"/>
  <c r="I55" i="163"/>
  <c r="H55" i="163"/>
  <c r="G55" i="163"/>
  <c r="F55" i="163"/>
  <c r="E55" i="163"/>
  <c r="D55" i="163"/>
  <c r="L54" i="163"/>
  <c r="K54" i="163"/>
  <c r="C55" i="163"/>
  <c r="L61" i="163"/>
  <c r="H59" i="163"/>
  <c r="I53" i="163"/>
  <c r="E53" i="163"/>
  <c r="K48" i="163"/>
  <c r="J48" i="163"/>
  <c r="H48" i="163"/>
  <c r="F48" i="163"/>
  <c r="E48" i="163"/>
  <c r="C48" i="163"/>
  <c r="M46" i="163"/>
  <c r="M45" i="163"/>
  <c r="M44" i="163"/>
  <c r="O43" i="163"/>
  <c r="M43" i="163"/>
  <c r="K39" i="163"/>
  <c r="J39" i="163"/>
  <c r="H39" i="163"/>
  <c r="H54" i="163" s="1"/>
  <c r="F39" i="163"/>
  <c r="E39" i="163"/>
  <c r="C39" i="163"/>
  <c r="M37" i="163"/>
  <c r="M61" i="163" s="1"/>
  <c r="M36" i="163"/>
  <c r="M35" i="163"/>
  <c r="M60" i="163" s="1"/>
  <c r="O34" i="163"/>
  <c r="M34" i="163"/>
  <c r="M39" i="163" s="1"/>
  <c r="K30" i="163"/>
  <c r="K53" i="163" s="1"/>
  <c r="J30" i="163"/>
  <c r="J53" i="163" s="1"/>
  <c r="I30" i="163"/>
  <c r="H30" i="163"/>
  <c r="H53" i="163" s="1"/>
  <c r="G30" i="163"/>
  <c r="G53" i="163" s="1"/>
  <c r="F30" i="163"/>
  <c r="F53" i="163" s="1"/>
  <c r="E30" i="163"/>
  <c r="D30" i="163"/>
  <c r="D53" i="163" s="1"/>
  <c r="C30" i="163"/>
  <c r="C53" i="163" s="1"/>
  <c r="M28" i="163"/>
  <c r="M27" i="163"/>
  <c r="M26" i="163"/>
  <c r="M25" i="163"/>
  <c r="M24" i="163"/>
  <c r="M30" i="163" s="1"/>
  <c r="I21" i="163"/>
  <c r="I54" i="163" s="1"/>
  <c r="H21" i="163"/>
  <c r="H52" i="163" s="1"/>
  <c r="G21" i="163"/>
  <c r="G54" i="163" s="1"/>
  <c r="F21" i="163"/>
  <c r="F52" i="163" s="1"/>
  <c r="E21" i="163"/>
  <c r="D21" i="163"/>
  <c r="D54" i="163" s="1"/>
  <c r="M18" i="163"/>
  <c r="M16" i="163"/>
  <c r="K15" i="163"/>
  <c r="K21" i="163" s="1"/>
  <c r="J15" i="163"/>
  <c r="J21" i="163" s="1"/>
  <c r="C15" i="163"/>
  <c r="M15" i="163" s="1"/>
  <c r="M59" i="163" s="1"/>
  <c r="M14" i="163"/>
  <c r="M21" i="163" l="1"/>
  <c r="M52" i="163" s="1"/>
  <c r="M54" i="163"/>
  <c r="F54" i="163"/>
  <c r="O35" i="163"/>
  <c r="J52" i="163"/>
  <c r="M48" i="163"/>
  <c r="K52" i="163"/>
  <c r="E52" i="163"/>
  <c r="E54" i="163"/>
  <c r="J54" i="163"/>
  <c r="M53" i="163"/>
  <c r="C21" i="163"/>
  <c r="M57" i="163" l="1"/>
  <c r="C52" i="163"/>
  <c r="C54" i="163"/>
  <c r="M528" i="140"/>
  <c r="M529" i="140" s="1"/>
  <c r="H36" i="135" l="1"/>
  <c r="F36" i="135"/>
  <c r="D36" i="135"/>
  <c r="H31" i="135"/>
  <c r="F31" i="135"/>
  <c r="D30" i="135"/>
  <c r="D27" i="135"/>
  <c r="D26" i="135"/>
  <c r="D24" i="135"/>
  <c r="D23" i="135"/>
  <c r="D18" i="135"/>
  <c r="D16" i="135"/>
  <c r="D13" i="135"/>
  <c r="D12" i="135"/>
  <c r="D11" i="135"/>
  <c r="D10" i="135"/>
  <c r="D9" i="135"/>
  <c r="D31" i="135" l="1"/>
  <c r="H707" i="140"/>
  <c r="H708" i="140"/>
  <c r="H710" i="140"/>
  <c r="H711" i="140"/>
  <c r="G11" i="140"/>
  <c r="G12" i="140"/>
  <c r="G13" i="140"/>
  <c r="G14" i="140"/>
  <c r="G15" i="140"/>
  <c r="G16" i="140"/>
  <c r="G17" i="140"/>
  <c r="G18" i="140"/>
  <c r="G19" i="140"/>
  <c r="G20" i="140"/>
  <c r="G21" i="140"/>
  <c r="G22" i="140"/>
  <c r="G23" i="140"/>
  <c r="G24" i="140"/>
  <c r="G25" i="140"/>
  <c r="G26" i="140"/>
  <c r="G27" i="140"/>
  <c r="G28" i="140"/>
  <c r="G29" i="140"/>
  <c r="G30" i="140"/>
  <c r="G31" i="140"/>
  <c r="G32" i="140"/>
  <c r="H32" i="140" s="1"/>
  <c r="G33" i="140"/>
  <c r="G35" i="140"/>
  <c r="H35" i="140" s="1"/>
  <c r="G36" i="140"/>
  <c r="G37" i="140"/>
  <c r="G38" i="140"/>
  <c r="G39" i="140"/>
  <c r="G41" i="140"/>
  <c r="H41" i="140" s="1"/>
  <c r="G42" i="140"/>
  <c r="G43" i="140"/>
  <c r="G44" i="140"/>
  <c r="G45" i="140"/>
  <c r="G146" i="140"/>
  <c r="G46" i="140"/>
  <c r="G47" i="140"/>
  <c r="G48" i="140"/>
  <c r="G49" i="140"/>
  <c r="G50" i="140"/>
  <c r="G51" i="140"/>
  <c r="G52" i="140"/>
  <c r="G53" i="140"/>
  <c r="G54" i="140"/>
  <c r="G56" i="140"/>
  <c r="H56" i="140" s="1"/>
  <c r="G57" i="140"/>
  <c r="G58" i="140"/>
  <c r="G59" i="140"/>
  <c r="G60" i="140"/>
  <c r="G61" i="140"/>
  <c r="G62" i="140"/>
  <c r="G63" i="140"/>
  <c r="G64" i="140"/>
  <c r="G65" i="140"/>
  <c r="G66" i="140"/>
  <c r="G67" i="140"/>
  <c r="G68" i="140"/>
  <c r="G69" i="140"/>
  <c r="G70" i="140"/>
  <c r="G71" i="140"/>
  <c r="G72" i="140"/>
  <c r="G73" i="140"/>
  <c r="G75" i="140"/>
  <c r="H75" i="140" s="1"/>
  <c r="G76" i="140"/>
  <c r="G77" i="140"/>
  <c r="G78" i="140"/>
  <c r="G79" i="140"/>
  <c r="G80" i="140"/>
  <c r="G81" i="140"/>
  <c r="G82" i="140"/>
  <c r="G83" i="140"/>
  <c r="G84" i="140"/>
  <c r="G85" i="140"/>
  <c r="G86" i="140"/>
  <c r="G87" i="140"/>
  <c r="G88" i="140"/>
  <c r="G89" i="140"/>
  <c r="G90" i="140"/>
  <c r="G91" i="140"/>
  <c r="G92" i="140"/>
  <c r="G93" i="140"/>
  <c r="G94" i="140"/>
  <c r="G95" i="140"/>
  <c r="G96" i="140"/>
  <c r="G97" i="140"/>
  <c r="G98" i="140"/>
  <c r="G99" i="140"/>
  <c r="G100" i="140"/>
  <c r="G101" i="140"/>
  <c r="G102" i="140"/>
  <c r="G103" i="140"/>
  <c r="G104" i="140"/>
  <c r="G105" i="140"/>
  <c r="G106" i="140"/>
  <c r="G107" i="140"/>
  <c r="G108" i="140"/>
  <c r="G109" i="140"/>
  <c r="G110" i="140"/>
  <c r="G111" i="140"/>
  <c r="G112" i="140"/>
  <c r="G113" i="140"/>
  <c r="G114" i="140"/>
  <c r="G115" i="140"/>
  <c r="G116" i="140"/>
  <c r="G117" i="140"/>
  <c r="G118" i="140"/>
  <c r="G119" i="140"/>
  <c r="G120" i="140"/>
  <c r="G121" i="140"/>
  <c r="G122" i="140"/>
  <c r="G124" i="140"/>
  <c r="G125" i="140"/>
  <c r="G126" i="140"/>
  <c r="G127" i="140"/>
  <c r="G128" i="140"/>
  <c r="G129" i="140"/>
  <c r="G130" i="140"/>
  <c r="G131" i="140"/>
  <c r="G132" i="140"/>
  <c r="G133" i="140"/>
  <c r="G134" i="140"/>
  <c r="G135" i="140"/>
  <c r="G136" i="140"/>
  <c r="G137" i="140"/>
  <c r="G138" i="140"/>
  <c r="G139" i="140"/>
  <c r="G140" i="140"/>
  <c r="G141" i="140"/>
  <c r="G142" i="140"/>
  <c r="G143" i="140"/>
  <c r="G145" i="140"/>
  <c r="H145" i="140" s="1"/>
  <c r="G147" i="140"/>
  <c r="G148" i="140"/>
  <c r="G149" i="140"/>
  <c r="G150" i="140"/>
  <c r="G151" i="140"/>
  <c r="G152" i="140"/>
  <c r="G153" i="140"/>
  <c r="G154" i="140"/>
  <c r="G155" i="140"/>
  <c r="G156" i="140"/>
  <c r="G157" i="140"/>
  <c r="G158" i="140"/>
  <c r="G159" i="140"/>
  <c r="G160" i="140"/>
  <c r="G161" i="140"/>
  <c r="G162" i="140"/>
  <c r="G163" i="140"/>
  <c r="G164" i="140"/>
  <c r="G165" i="140"/>
  <c r="G166" i="140"/>
  <c r="G167" i="140"/>
  <c r="G168" i="140"/>
  <c r="G169" i="140"/>
  <c r="G170" i="140"/>
  <c r="G171" i="140"/>
  <c r="G172" i="140"/>
  <c r="G173" i="140"/>
  <c r="G174" i="140"/>
  <c r="G176" i="140"/>
  <c r="H176" i="140" s="1"/>
  <c r="G177" i="140"/>
  <c r="G178" i="140"/>
  <c r="G179" i="140"/>
  <c r="G180" i="140"/>
  <c r="G181" i="140"/>
  <c r="G182" i="140"/>
  <c r="G183" i="140"/>
  <c r="G184" i="140"/>
  <c r="G185" i="140"/>
  <c r="G186" i="140"/>
  <c r="G187" i="140"/>
  <c r="G188" i="140"/>
  <c r="G189" i="140"/>
  <c r="G190" i="140"/>
  <c r="G191" i="140"/>
  <c r="G192" i="140"/>
  <c r="G194" i="140"/>
  <c r="G195" i="140"/>
  <c r="G196" i="140"/>
  <c r="G197" i="140"/>
  <c r="G198" i="140"/>
  <c r="G200" i="140"/>
  <c r="H200" i="140" s="1"/>
  <c r="G201" i="140"/>
  <c r="G202" i="140"/>
  <c r="G203" i="140"/>
  <c r="G204" i="140"/>
  <c r="G205" i="140"/>
  <c r="G206" i="140"/>
  <c r="G207" i="140"/>
  <c r="G208" i="140"/>
  <c r="G209" i="140"/>
  <c r="G210" i="140"/>
  <c r="G211" i="140"/>
  <c r="G212" i="140"/>
  <c r="G213" i="140"/>
  <c r="G214" i="140"/>
  <c r="G215" i="140"/>
  <c r="G216" i="140"/>
  <c r="G217" i="140"/>
  <c r="G218" i="140"/>
  <c r="G219" i="140"/>
  <c r="G220" i="140"/>
  <c r="G221" i="140"/>
  <c r="G222" i="140"/>
  <c r="G223" i="140"/>
  <c r="G224" i="140"/>
  <c r="G225" i="140"/>
  <c r="G226" i="140"/>
  <c r="G227" i="140"/>
  <c r="G228" i="140"/>
  <c r="G229" i="140"/>
  <c r="G230" i="140"/>
  <c r="G231" i="140"/>
  <c r="G232" i="140"/>
  <c r="G233" i="140"/>
  <c r="G234" i="140"/>
  <c r="G235" i="140"/>
  <c r="G236" i="140"/>
  <c r="G237" i="140"/>
  <c r="G238" i="140"/>
  <c r="G239" i="140"/>
  <c r="G240" i="140"/>
  <c r="G241" i="140"/>
  <c r="G242" i="140"/>
  <c r="G243" i="140"/>
  <c r="G244" i="140"/>
  <c r="G245" i="140"/>
  <c r="G246" i="140"/>
  <c r="G247" i="140"/>
  <c r="G248" i="140"/>
  <c r="G249" i="140"/>
  <c r="G250" i="140"/>
  <c r="G251" i="140"/>
  <c r="G252" i="140"/>
  <c r="G253" i="140"/>
  <c r="G254" i="140"/>
  <c r="G255" i="140"/>
  <c r="G256" i="140"/>
  <c r="G257" i="140"/>
  <c r="G258" i="140"/>
  <c r="G259" i="140"/>
  <c r="G260" i="140"/>
  <c r="G261" i="140"/>
  <c r="G262" i="140"/>
  <c r="G263" i="140"/>
  <c r="G264" i="140"/>
  <c r="G265" i="140"/>
  <c r="G266" i="140"/>
  <c r="G267" i="140"/>
  <c r="G268" i="140"/>
  <c r="G269" i="140"/>
  <c r="G270" i="140"/>
  <c r="G271" i="140"/>
  <c r="G272" i="140"/>
  <c r="G273" i="140"/>
  <c r="G274" i="140"/>
  <c r="G275" i="140"/>
  <c r="G276" i="140"/>
  <c r="G277" i="140"/>
  <c r="G278" i="140"/>
  <c r="G279" i="140"/>
  <c r="G280" i="140"/>
  <c r="G281" i="140"/>
  <c r="G282" i="140"/>
  <c r="G283" i="140"/>
  <c r="G284" i="140"/>
  <c r="G285" i="140"/>
  <c r="G286" i="140"/>
  <c r="G287" i="140"/>
  <c r="G288" i="140"/>
  <c r="G289" i="140"/>
  <c r="G290" i="140"/>
  <c r="G291" i="140"/>
  <c r="G292" i="140"/>
  <c r="G293" i="140"/>
  <c r="G294" i="140"/>
  <c r="G295" i="140"/>
  <c r="G296" i="140"/>
  <c r="G297" i="140"/>
  <c r="G298" i="140"/>
  <c r="G299" i="140"/>
  <c r="G300" i="140"/>
  <c r="G301" i="140"/>
  <c r="G303" i="140"/>
  <c r="G304" i="140"/>
  <c r="G305" i="140"/>
  <c r="G306" i="140"/>
  <c r="G307" i="140"/>
  <c r="G308" i="140"/>
  <c r="G309" i="140"/>
  <c r="G310" i="140"/>
  <c r="G311" i="140"/>
  <c r="G312" i="140"/>
  <c r="G313" i="140"/>
  <c r="G314" i="140"/>
  <c r="G315" i="140"/>
  <c r="G316" i="140"/>
  <c r="G317" i="140"/>
  <c r="G318" i="140"/>
  <c r="G319" i="140"/>
  <c r="G320" i="140"/>
  <c r="G321" i="140"/>
  <c r="G322" i="140"/>
  <c r="G323" i="140"/>
  <c r="G325" i="140"/>
  <c r="H325" i="140" s="1"/>
  <c r="G326" i="140"/>
  <c r="G327" i="140" s="1"/>
  <c r="G328" i="140"/>
  <c r="H328" i="140" s="1"/>
  <c r="G329" i="140"/>
  <c r="G330" i="140"/>
  <c r="G331" i="140"/>
  <c r="G333" i="140"/>
  <c r="H333" i="140" s="1"/>
  <c r="G334" i="140"/>
  <c r="G335" i="140"/>
  <c r="G336" i="140"/>
  <c r="G337" i="140"/>
  <c r="G338" i="140"/>
  <c r="G339" i="140"/>
  <c r="H339" i="140" s="1"/>
  <c r="G340" i="140"/>
  <c r="G341" i="140"/>
  <c r="G342" i="140"/>
  <c r="G343" i="140"/>
  <c r="G344" i="140"/>
  <c r="G345" i="140"/>
  <c r="G346" i="140"/>
  <c r="G347" i="140"/>
  <c r="G348" i="140"/>
  <c r="G349" i="140"/>
  <c r="G350" i="140"/>
  <c r="G351" i="140"/>
  <c r="G352" i="140"/>
  <c r="G353" i="140"/>
  <c r="G354" i="140"/>
  <c r="G355" i="140"/>
  <c r="G356" i="140"/>
  <c r="G357" i="140"/>
  <c r="G358" i="140"/>
  <c r="G359" i="140"/>
  <c r="G360" i="140"/>
  <c r="G362" i="140"/>
  <c r="H362" i="140" s="1"/>
  <c r="G363" i="140"/>
  <c r="G365" i="140" s="1"/>
  <c r="G366" i="140"/>
  <c r="H366" i="140" s="1"/>
  <c r="G367" i="140"/>
  <c r="G368" i="140"/>
  <c r="G369" i="140"/>
  <c r="G371" i="140"/>
  <c r="H371" i="140" s="1"/>
  <c r="G372" i="140"/>
  <c r="G373" i="140"/>
  <c r="G374" i="140"/>
  <c r="G375" i="140"/>
  <c r="G376" i="140"/>
  <c r="G377" i="140"/>
  <c r="G378" i="140"/>
  <c r="G379" i="140"/>
  <c r="G380" i="140"/>
  <c r="G381" i="140"/>
  <c r="G382" i="140"/>
  <c r="G383" i="140"/>
  <c r="G384" i="140"/>
  <c r="G385" i="140"/>
  <c r="G386" i="140"/>
  <c r="G387" i="140"/>
  <c r="G388" i="140"/>
  <c r="G389" i="140"/>
  <c r="G390" i="140"/>
  <c r="G391" i="140"/>
  <c r="G392" i="140"/>
  <c r="G393" i="140"/>
  <c r="G394" i="140"/>
  <c r="G395" i="140"/>
  <c r="G396" i="140"/>
  <c r="G397" i="140"/>
  <c r="G398" i="140"/>
  <c r="G399" i="140"/>
  <c r="G400" i="140"/>
  <c r="G401" i="140"/>
  <c r="G402" i="140"/>
  <c r="G403" i="140"/>
  <c r="G404" i="140"/>
  <c r="G405" i="140"/>
  <c r="G406" i="140"/>
  <c r="G407" i="140"/>
  <c r="G408" i="140"/>
  <c r="G409" i="140"/>
  <c r="G410" i="140"/>
  <c r="G411" i="140"/>
  <c r="G412" i="140"/>
  <c r="G413" i="140"/>
  <c r="G414" i="140"/>
  <c r="G415" i="140"/>
  <c r="G416" i="140"/>
  <c r="G417" i="140"/>
  <c r="G418" i="140"/>
  <c r="G419" i="140"/>
  <c r="G420" i="140"/>
  <c r="G421" i="140"/>
  <c r="G422" i="140"/>
  <c r="G423" i="140"/>
  <c r="G424" i="140"/>
  <c r="G425" i="140"/>
  <c r="G426" i="140"/>
  <c r="G427" i="140"/>
  <c r="G429" i="140"/>
  <c r="H429" i="140" s="1"/>
  <c r="G430" i="140"/>
  <c r="G431" i="140"/>
  <c r="G432" i="140"/>
  <c r="G433" i="140"/>
  <c r="G435" i="140"/>
  <c r="H435" i="140" s="1"/>
  <c r="G436" i="140"/>
  <c r="G437" i="140"/>
  <c r="G438" i="140"/>
  <c r="G439" i="140"/>
  <c r="G440" i="140"/>
  <c r="G441" i="140"/>
  <c r="G442" i="140"/>
  <c r="G443" i="140"/>
  <c r="G445" i="140"/>
  <c r="G446" i="140"/>
  <c r="G447" i="140"/>
  <c r="G448" i="140"/>
  <c r="G449" i="140"/>
  <c r="G450" i="140"/>
  <c r="G451" i="140"/>
  <c r="G452" i="140"/>
  <c r="G453" i="140"/>
  <c r="G454" i="140"/>
  <c r="G455" i="140"/>
  <c r="G456" i="140"/>
  <c r="G457" i="140"/>
  <c r="G458" i="140"/>
  <c r="G460" i="140"/>
  <c r="H460" i="140" s="1"/>
  <c r="G461" i="140"/>
  <c r="G462" i="140" s="1"/>
  <c r="G463" i="140"/>
  <c r="H463" i="140" s="1"/>
  <c r="G464" i="140"/>
  <c r="G465" i="140"/>
  <c r="G466" i="140"/>
  <c r="G467" i="140"/>
  <c r="G468" i="140"/>
  <c r="G469" i="140"/>
  <c r="G470" i="140"/>
  <c r="G471" i="140"/>
  <c r="G472" i="140"/>
  <c r="G473" i="140"/>
  <c r="G474" i="140"/>
  <c r="G475" i="140"/>
  <c r="G476" i="140"/>
  <c r="G478" i="140"/>
  <c r="G479" i="140"/>
  <c r="G480" i="140"/>
  <c r="G481" i="140"/>
  <c r="G482" i="140"/>
  <c r="G483" i="140"/>
  <c r="G484" i="140"/>
  <c r="G485" i="140"/>
  <c r="G486" i="140"/>
  <c r="G487" i="140"/>
  <c r="G488" i="140"/>
  <c r="G489" i="140"/>
  <c r="G490" i="140"/>
  <c r="G491" i="140"/>
  <c r="G492" i="140"/>
  <c r="G494" i="140"/>
  <c r="H494" i="140" s="1"/>
  <c r="G495" i="140"/>
  <c r="G496" i="140"/>
  <c r="G497" i="140"/>
  <c r="G498" i="140"/>
  <c r="G499" i="140"/>
  <c r="G501" i="140"/>
  <c r="H501" i="140" s="1"/>
  <c r="G502" i="140"/>
  <c r="G503" i="140"/>
  <c r="G504" i="140"/>
  <c r="G506" i="140"/>
  <c r="H506" i="140" s="1"/>
  <c r="G507" i="140"/>
  <c r="G508" i="140"/>
  <c r="G509" i="140"/>
  <c r="G510" i="140"/>
  <c r="G511" i="140"/>
  <c r="G512" i="140"/>
  <c r="G513" i="140"/>
  <c r="G515" i="140"/>
  <c r="G516" i="140"/>
  <c r="G517" i="140"/>
  <c r="G519" i="140"/>
  <c r="H519" i="140" s="1"/>
  <c r="G520" i="140"/>
  <c r="G521" i="140"/>
  <c r="G522" i="140"/>
  <c r="G523" i="140"/>
  <c r="G524" i="140"/>
  <c r="G525" i="140"/>
  <c r="G526" i="140"/>
  <c r="G527" i="140"/>
  <c r="G528" i="140"/>
  <c r="G529" i="140"/>
  <c r="G530" i="140"/>
  <c r="G531" i="140"/>
  <c r="G534" i="140"/>
  <c r="G535" i="140"/>
  <c r="G536" i="140"/>
  <c r="G537" i="140"/>
  <c r="G538" i="140"/>
  <c r="G540" i="140"/>
  <c r="H540" i="140" s="1"/>
  <c r="G541" i="140"/>
  <c r="G542" i="140"/>
  <c r="G544" i="140"/>
  <c r="H544" i="140" s="1"/>
  <c r="G545" i="140"/>
  <c r="G546" i="140"/>
  <c r="G547" i="140"/>
  <c r="G548" i="140"/>
  <c r="G549" i="140"/>
  <c r="G550" i="140"/>
  <c r="G551" i="140"/>
  <c r="G552" i="140"/>
  <c r="G553" i="140"/>
  <c r="G554" i="140"/>
  <c r="G555" i="140"/>
  <c r="G556" i="140"/>
  <c r="G557" i="140"/>
  <c r="G558" i="140"/>
  <c r="G559" i="140"/>
  <c r="G560" i="140"/>
  <c r="G561" i="140"/>
  <c r="G562" i="140"/>
  <c r="G563" i="140"/>
  <c r="G564" i="140"/>
  <c r="G565" i="140"/>
  <c r="G566" i="140"/>
  <c r="G567" i="140"/>
  <c r="G568" i="140"/>
  <c r="G569" i="140"/>
  <c r="G570" i="140"/>
  <c r="G575" i="140"/>
  <c r="G576" i="140"/>
  <c r="G577" i="140"/>
  <c r="G578" i="140"/>
  <c r="G579" i="140"/>
  <c r="G580" i="140"/>
  <c r="G581" i="140"/>
  <c r="G582" i="140"/>
  <c r="G583" i="140"/>
  <c r="G584" i="140"/>
  <c r="G585" i="140"/>
  <c r="G586" i="140"/>
  <c r="G587" i="140"/>
  <c r="G588" i="140"/>
  <c r="G589" i="140"/>
  <c r="G590" i="140"/>
  <c r="G591" i="140"/>
  <c r="G592" i="140"/>
  <c r="G593" i="140"/>
  <c r="G594" i="140"/>
  <c r="G595" i="140"/>
  <c r="G596" i="140"/>
  <c r="G597" i="140"/>
  <c r="G598" i="140"/>
  <c r="G599" i="140"/>
  <c r="G600" i="140"/>
  <c r="G601" i="140"/>
  <c r="G602" i="140"/>
  <c r="G603" i="140"/>
  <c r="G604" i="140"/>
  <c r="G605" i="140"/>
  <c r="G607" i="140"/>
  <c r="H607" i="140" s="1"/>
  <c r="G608" i="140"/>
  <c r="G609" i="140"/>
  <c r="G610" i="140"/>
  <c r="G612" i="140"/>
  <c r="H612" i="140" s="1"/>
  <c r="G613" i="140"/>
  <c r="G614" i="140"/>
  <c r="G616" i="140"/>
  <c r="H616" i="140" s="1"/>
  <c r="G617" i="140"/>
  <c r="G618" i="140"/>
  <c r="G619" i="140"/>
  <c r="G620" i="140"/>
  <c r="G621" i="140"/>
  <c r="G622" i="140"/>
  <c r="G623" i="140"/>
  <c r="G624" i="140"/>
  <c r="G629" i="140"/>
  <c r="G630" i="140"/>
  <c r="G631" i="140"/>
  <c r="H631" i="140" s="1"/>
  <c r="G632" i="140"/>
  <c r="G633" i="140"/>
  <c r="G635" i="140"/>
  <c r="H635" i="140" s="1"/>
  <c r="G636" i="140"/>
  <c r="G639" i="140"/>
  <c r="G640" i="140"/>
  <c r="G641" i="140"/>
  <c r="G642" i="140"/>
  <c r="G643" i="140"/>
  <c r="G644" i="140"/>
  <c r="G645" i="140"/>
  <c r="G647" i="140"/>
  <c r="H647" i="140" s="1"/>
  <c r="G648" i="140"/>
  <c r="G649" i="140"/>
  <c r="G650" i="140"/>
  <c r="G652" i="140"/>
  <c r="H652" i="140" s="1"/>
  <c r="G653" i="140"/>
  <c r="G654" i="140"/>
  <c r="G655" i="140"/>
  <c r="G658" i="140"/>
  <c r="H658" i="140" s="1"/>
  <c r="G659" i="140"/>
  <c r="G660" i="140"/>
  <c r="G661" i="140"/>
  <c r="G662" i="140"/>
  <c r="G663" i="140"/>
  <c r="G664" i="140"/>
  <c r="G665" i="140"/>
  <c r="G666" i="140"/>
  <c r="G667" i="140"/>
  <c r="G668" i="140"/>
  <c r="G670" i="140"/>
  <c r="H670" i="140" s="1"/>
  <c r="G671" i="140"/>
  <c r="G672" i="140"/>
  <c r="G673" i="140"/>
  <c r="G674" i="140"/>
  <c r="G675" i="140"/>
  <c r="G676" i="140"/>
  <c r="G677" i="140"/>
  <c r="G678" i="140"/>
  <c r="G679" i="140"/>
  <c r="G681" i="140"/>
  <c r="H681" i="140" s="1"/>
  <c r="G682" i="140"/>
  <c r="G683" i="140" s="1"/>
  <c r="G684" i="140"/>
  <c r="H684" i="140" s="1"/>
  <c r="G685" i="140"/>
  <c r="G686" i="140" s="1"/>
  <c r="G687" i="140"/>
  <c r="H687" i="140" s="1"/>
  <c r="G688" i="140"/>
  <c r="G689" i="140"/>
  <c r="G690" i="140"/>
  <c r="G691" i="140"/>
  <c r="G692" i="140"/>
  <c r="G694" i="140"/>
  <c r="G695" i="140"/>
  <c r="G697" i="140"/>
  <c r="H697" i="140" s="1"/>
  <c r="G698" i="140"/>
  <c r="G699" i="140" s="1"/>
  <c r="G700" i="140"/>
  <c r="H700" i="140" s="1"/>
  <c r="G701" i="140"/>
  <c r="G702" i="140"/>
  <c r="G703" i="140"/>
  <c r="G705" i="140"/>
  <c r="H705" i="140" s="1"/>
  <c r="G10" i="140"/>
  <c r="S40" i="147"/>
  <c r="S41" i="147"/>
  <c r="R32" i="147"/>
  <c r="T20" i="147"/>
  <c r="S20" i="147"/>
  <c r="K706" i="140" l="1"/>
  <c r="K338" i="140"/>
  <c r="G434" i="140"/>
  <c r="G615" i="140"/>
  <c r="G500" i="140"/>
  <c r="G696" i="140"/>
  <c r="G634" i="140"/>
  <c r="G543" i="140"/>
  <c r="G428" i="140"/>
  <c r="G669" i="140"/>
  <c r="G657" i="140"/>
  <c r="G651" i="140"/>
  <c r="G606" i="140"/>
  <c r="G518" i="140"/>
  <c r="G505" i="140"/>
  <c r="G493" i="140"/>
  <c r="G704" i="140"/>
  <c r="G680" i="140"/>
  <c r="G646" i="140"/>
  <c r="G611" i="140"/>
  <c r="G539" i="140"/>
  <c r="G459" i="140"/>
  <c r="G55" i="140"/>
  <c r="G361" i="140"/>
  <c r="G74" i="140"/>
  <c r="G40" i="140"/>
  <c r="G199" i="140"/>
  <c r="G324" i="140"/>
  <c r="G175" i="140"/>
  <c r="G34" i="140"/>
  <c r="G370" i="140"/>
  <c r="G332" i="140"/>
  <c r="G144" i="140"/>
  <c r="H198" i="140"/>
  <c r="H194" i="140"/>
  <c r="H667" i="140"/>
  <c r="H197" i="140"/>
  <c r="H679" i="140"/>
  <c r="H143" i="140"/>
  <c r="H300" i="140"/>
  <c r="H280" i="140"/>
  <c r="H73" i="140"/>
  <c r="H33" i="140"/>
  <c r="H668" i="140"/>
  <c r="H173" i="140"/>
  <c r="H488" i="140"/>
  <c r="H167" i="140"/>
  <c r="H53" i="140"/>
  <c r="H195" i="140"/>
  <c r="H174" i="140"/>
  <c r="H29" i="140"/>
  <c r="H674" i="140"/>
  <c r="H495" i="140"/>
  <c r="H128" i="140"/>
  <c r="H467" i="140"/>
  <c r="H296" i="140"/>
  <c r="H24" i="140"/>
  <c r="H468" i="140"/>
  <c r="H431" i="140"/>
  <c r="H152" i="140"/>
  <c r="H86" i="140"/>
  <c r="H316" i="140"/>
  <c r="H120" i="140"/>
  <c r="H48" i="140"/>
  <c r="H427" i="140"/>
  <c r="H369" i="140"/>
  <c r="H10" i="140"/>
  <c r="T40" i="147"/>
  <c r="U40" i="147"/>
  <c r="G713" i="140" l="1"/>
  <c r="G706" i="140" s="1"/>
  <c r="T41" i="147"/>
  <c r="H423" i="140" l="1"/>
  <c r="H659" i="140"/>
  <c r="H499" i="140" l="1"/>
  <c r="H169" i="140" l="1"/>
  <c r="H653" i="140"/>
  <c r="H535" i="140" l="1"/>
  <c r="D501" i="140" l="1"/>
  <c r="H492" i="140" l="1"/>
  <c r="H479" i="140" l="1"/>
  <c r="H251" i="140" l="1"/>
  <c r="H480" i="140"/>
  <c r="H481" i="140"/>
  <c r="H485" i="140"/>
  <c r="H13" i="140"/>
  <c r="H14" i="140"/>
  <c r="H15" i="140"/>
  <c r="H16" i="140"/>
  <c r="H17" i="140"/>
  <c r="H18" i="140"/>
  <c r="H19" i="140"/>
  <c r="H453" i="140"/>
  <c r="H438" i="140"/>
  <c r="H454" i="140"/>
  <c r="H132" i="140"/>
  <c r="H224" i="140"/>
  <c r="H62" i="140"/>
  <c r="H64" i="140"/>
  <c r="H65" i="140"/>
  <c r="H67" i="140"/>
  <c r="H68" i="140"/>
  <c r="H66" i="140"/>
  <c r="H334" i="140"/>
  <c r="H335" i="140"/>
  <c r="H336" i="140"/>
  <c r="H337" i="140"/>
  <c r="H342" i="140"/>
  <c r="H340" i="140"/>
  <c r="H341" i="140"/>
  <c r="H343" i="140"/>
  <c r="H344" i="140"/>
  <c r="H345" i="140"/>
  <c r="H346" i="140"/>
  <c r="H347" i="140"/>
  <c r="H348" i="140"/>
  <c r="H349" i="140"/>
  <c r="H350" i="140"/>
  <c r="H351" i="140"/>
  <c r="H352" i="140"/>
  <c r="H354" i="140"/>
  <c r="H353" i="140"/>
  <c r="H413" i="140"/>
  <c r="H401" i="140"/>
  <c r="H402" i="140"/>
  <c r="H411" i="140"/>
  <c r="H415" i="140"/>
  <c r="H418" i="140"/>
  <c r="H419" i="140"/>
  <c r="H378" i="140"/>
  <c r="H373" i="140"/>
  <c r="H374" i="140"/>
  <c r="H383" i="140"/>
  <c r="H387" i="140"/>
  <c r="H391" i="140"/>
  <c r="H397" i="140"/>
  <c r="H592" i="140"/>
  <c r="H393" i="140"/>
  <c r="H421" i="140"/>
  <c r="H338" i="140" l="1"/>
  <c r="H502" i="140" l="1"/>
  <c r="H624" i="140" l="1"/>
  <c r="L505" i="140" l="1"/>
  <c r="H618" i="140" l="1"/>
  <c r="H112" i="140" l="1"/>
  <c r="H521" i="140"/>
  <c r="C713" i="140"/>
  <c r="H590" i="140"/>
  <c r="H591" i="140"/>
  <c r="L500" i="140" l="1"/>
  <c r="H524" i="140" l="1"/>
  <c r="H584" i="140"/>
  <c r="H632" i="140"/>
  <c r="H623" i="140"/>
  <c r="H601" i="140"/>
  <c r="H582" i="140"/>
  <c r="H88" i="140" l="1"/>
  <c r="H113" i="140"/>
  <c r="H115" i="140"/>
  <c r="H116" i="140"/>
  <c r="H117" i="140"/>
  <c r="H294" i="140"/>
  <c r="H318" i="140"/>
  <c r="H260" i="140" l="1"/>
  <c r="H291" i="140"/>
  <c r="H589" i="140"/>
  <c r="H202" i="140" l="1"/>
  <c r="G37" i="134"/>
  <c r="G36" i="134"/>
  <c r="G35" i="134"/>
  <c r="G34" i="134"/>
  <c r="G30" i="134"/>
  <c r="G27" i="134"/>
  <c r="H465" i="140" l="1"/>
  <c r="H392" i="140"/>
  <c r="H367" i="140"/>
  <c r="H279" i="140"/>
  <c r="H275" i="140"/>
  <c r="H265" i="140"/>
  <c r="H188" i="140"/>
  <c r="H79" i="140"/>
  <c r="H39" i="140"/>
  <c r="H11" i="140"/>
  <c r="E333" i="140" l="1"/>
  <c r="H433" i="140"/>
  <c r="H142" i="140"/>
  <c r="H513" i="140"/>
  <c r="H510" i="140"/>
  <c r="H375" i="140"/>
  <c r="H436" i="140"/>
  <c r="H223" i="140"/>
  <c r="H91" i="140"/>
  <c r="H90" i="140"/>
  <c r="H82" i="140"/>
  <c r="H83" i="140"/>
  <c r="H61" i="140"/>
  <c r="H676" i="140"/>
  <c r="H650" i="140"/>
  <c r="H609" i="140"/>
  <c r="H608" i="140"/>
  <c r="H583" i="140"/>
  <c r="H585" i="140"/>
  <c r="H588" i="140"/>
  <c r="F81" i="148" l="1"/>
  <c r="F77" i="148"/>
  <c r="F75" i="148"/>
  <c r="F79" i="148" l="1"/>
  <c r="F83" i="148" s="1"/>
  <c r="D67" i="148" l="1"/>
  <c r="A38" i="148"/>
  <c r="A37" i="148"/>
  <c r="D24" i="148"/>
  <c r="D23" i="148"/>
  <c r="D22" i="148"/>
  <c r="D21" i="148"/>
  <c r="D26" i="148" l="1"/>
  <c r="B36" i="134" l="1"/>
  <c r="H536" i="140" l="1"/>
  <c r="H475" i="140"/>
  <c r="H478" i="140"/>
  <c r="H172" i="140" l="1"/>
  <c r="D657" i="140"/>
  <c r="H323" i="140" l="1"/>
  <c r="D324" i="140"/>
  <c r="E337" i="140" l="1"/>
  <c r="E338" i="140" s="1"/>
  <c r="H317" i="140" l="1"/>
  <c r="E64" i="140" l="1"/>
  <c r="H490" i="140"/>
  <c r="D493" i="140"/>
  <c r="H489" i="140" l="1"/>
  <c r="H491" i="140"/>
  <c r="H474" i="140" l="1"/>
  <c r="H208" i="140"/>
  <c r="H562" i="140"/>
  <c r="H671" i="140" l="1"/>
  <c r="H685" i="140"/>
  <c r="H686" i="140" s="1"/>
  <c r="H308" i="140" l="1"/>
  <c r="H204" i="140" l="1"/>
  <c r="H538" i="140" l="1"/>
  <c r="E539" i="140"/>
  <c r="D539" i="140"/>
  <c r="M45" i="150" l="1"/>
  <c r="K22" i="150"/>
  <c r="K26" i="150" s="1"/>
  <c r="I22" i="150"/>
  <c r="I26" i="150" s="1"/>
  <c r="G22" i="150"/>
  <c r="G26" i="150" s="1"/>
  <c r="E22" i="150"/>
  <c r="E26" i="150" s="1"/>
  <c r="C22" i="150"/>
  <c r="C26" i="150" s="1"/>
  <c r="M26" i="150" l="1"/>
  <c r="M37" i="150"/>
  <c r="O35" i="150"/>
  <c r="G33" i="150"/>
  <c r="O33" i="150" s="1"/>
  <c r="K31" i="150"/>
  <c r="I31" i="150"/>
  <c r="G31" i="150"/>
  <c r="G45" i="150" s="1"/>
  <c r="E31" i="150"/>
  <c r="E45" i="150" s="1"/>
  <c r="C31" i="150"/>
  <c r="C45" i="150" s="1"/>
  <c r="C29" i="150"/>
  <c r="O29" i="150" s="1"/>
  <c r="O22" i="150"/>
  <c r="O26" i="150" s="1"/>
  <c r="G20" i="150"/>
  <c r="O20" i="150" s="1"/>
  <c r="O18" i="150"/>
  <c r="M16" i="150"/>
  <c r="M24" i="150" s="1"/>
  <c r="K16" i="150"/>
  <c r="K40" i="150" s="1"/>
  <c r="I16" i="150"/>
  <c r="I40" i="150" s="1"/>
  <c r="G16" i="150"/>
  <c r="E16" i="150"/>
  <c r="E24" i="150" s="1"/>
  <c r="C16" i="150"/>
  <c r="C24" i="150" s="1"/>
  <c r="G24" i="150" l="1"/>
  <c r="I37" i="150"/>
  <c r="I45" i="150"/>
  <c r="K37" i="150"/>
  <c r="K45" i="150"/>
  <c r="O31" i="150"/>
  <c r="C40" i="150"/>
  <c r="E37" i="150"/>
  <c r="E42" i="150" s="1"/>
  <c r="I24" i="150"/>
  <c r="K24" i="150"/>
  <c r="G37" i="150"/>
  <c r="M42" i="150"/>
  <c r="C37" i="150"/>
  <c r="E40" i="150"/>
  <c r="M40" i="150"/>
  <c r="O16" i="150"/>
  <c r="G40" i="150"/>
  <c r="G42" i="150" l="1"/>
  <c r="I42" i="150"/>
  <c r="K42" i="150"/>
  <c r="O37" i="150"/>
  <c r="O24" i="150"/>
  <c r="O40" i="150"/>
  <c r="C42" i="150"/>
  <c r="O48" i="150" l="1"/>
  <c r="O50" i="150" s="1"/>
  <c r="O53" i="150" s="1"/>
  <c r="O42" i="150"/>
  <c r="H663" i="140" l="1"/>
  <c r="E611" i="140"/>
  <c r="D611" i="140"/>
  <c r="H603" i="140"/>
  <c r="H587" i="140"/>
  <c r="H586" i="140"/>
  <c r="H458" i="140"/>
  <c r="H457" i="140"/>
  <c r="H456" i="140"/>
  <c r="H610" i="140" l="1"/>
  <c r="H611" i="140" s="1"/>
  <c r="H390" i="140"/>
  <c r="E459" i="140"/>
  <c r="D459" i="140"/>
  <c r="H322" i="140" l="1"/>
  <c r="H261" i="140"/>
  <c r="H211" i="140"/>
  <c r="H184" i="140"/>
  <c r="H130" i="140"/>
  <c r="H45" i="140"/>
  <c r="H43" i="140"/>
  <c r="E324" i="140"/>
  <c r="H71" i="140" l="1"/>
  <c r="D38" i="148" l="1"/>
  <c r="A264" i="149" l="1"/>
  <c r="A261" i="149"/>
  <c r="A251" i="149"/>
  <c r="A245" i="149"/>
  <c r="A201" i="149"/>
  <c r="A181" i="149"/>
  <c r="A179" i="149"/>
  <c r="A152" i="149"/>
  <c r="A141" i="149"/>
  <c r="A134" i="149"/>
  <c r="A130" i="149"/>
  <c r="A126" i="149"/>
  <c r="A124" i="149"/>
  <c r="A100" i="149"/>
  <c r="A95" i="149"/>
  <c r="A89" i="149"/>
  <c r="A22" i="149"/>
  <c r="A12" i="149"/>
  <c r="H701" i="140"/>
  <c r="E680" i="140"/>
  <c r="D680" i="140"/>
  <c r="H645" i="140"/>
  <c r="E646" i="140"/>
  <c r="D646" i="140"/>
  <c r="E634" i="140"/>
  <c r="D634" i="140"/>
  <c r="E615" i="140"/>
  <c r="D615" i="140"/>
  <c r="E606" i="140"/>
  <c r="D606" i="140"/>
  <c r="H581" i="140"/>
  <c r="H580" i="140"/>
  <c r="H577" i="140"/>
  <c r="H451" i="140"/>
  <c r="H440" i="140"/>
  <c r="H171" i="140"/>
  <c r="H111" i="140"/>
  <c r="H168" i="140"/>
  <c r="H304" i="140"/>
  <c r="H205" i="140"/>
  <c r="H136" i="140"/>
  <c r="H106" i="140"/>
  <c r="H46" i="140"/>
  <c r="H507" i="140" l="1"/>
  <c r="A290" i="149"/>
  <c r="D55" i="148" l="1"/>
  <c r="D51" i="148"/>
  <c r="D44" i="148" l="1"/>
  <c r="E39" i="134" l="1"/>
  <c r="G24" i="134" s="1"/>
  <c r="D8" i="148" l="1"/>
  <c r="L10" i="134" l="1"/>
  <c r="J11" i="134" l="1"/>
  <c r="L18" i="134"/>
  <c r="L17" i="134" s="1"/>
  <c r="F278" i="146" l="1"/>
  <c r="F275" i="146"/>
  <c r="F264" i="146"/>
  <c r="F258" i="146"/>
  <c r="F285" i="146" s="1"/>
  <c r="F217" i="146"/>
  <c r="F198" i="146"/>
  <c r="F193" i="146"/>
  <c r="F191" i="146"/>
  <c r="F164" i="146"/>
  <c r="F153" i="146"/>
  <c r="F146" i="146"/>
  <c r="F141" i="146"/>
  <c r="F139" i="146"/>
  <c r="F132" i="146"/>
  <c r="F130" i="146"/>
  <c r="F121" i="146"/>
  <c r="F95" i="146"/>
  <c r="F90" i="146"/>
  <c r="F84" i="146"/>
  <c r="F21" i="146"/>
  <c r="F13" i="146"/>
  <c r="F10" i="146"/>
  <c r="F284" i="146"/>
  <c r="F324" i="146" l="1"/>
  <c r="F286" i="146"/>
  <c r="E37" i="145"/>
  <c r="E36" i="145"/>
  <c r="E35" i="145"/>
  <c r="E34" i="145"/>
  <c r="E33" i="145"/>
  <c r="K30" i="145"/>
  <c r="I30" i="145"/>
  <c r="G30" i="145"/>
  <c r="E30" i="145"/>
  <c r="M28" i="145"/>
  <c r="M27" i="145"/>
  <c r="M26" i="145"/>
  <c r="M25" i="145"/>
  <c r="M24" i="145"/>
  <c r="M23" i="145"/>
  <c r="M22" i="145"/>
  <c r="M21" i="145"/>
  <c r="M20" i="145"/>
  <c r="M19" i="145"/>
  <c r="M18" i="145"/>
  <c r="M17" i="145"/>
  <c r="M16" i="145"/>
  <c r="M30" i="145" l="1"/>
  <c r="M208" i="140" l="1"/>
  <c r="I103" i="141"/>
  <c r="I104" i="141" s="1"/>
  <c r="M319" i="140" l="1"/>
  <c r="M310" i="140"/>
  <c r="M309" i="140"/>
  <c r="M308" i="140"/>
  <c r="M307" i="140"/>
  <c r="M306" i="140"/>
  <c r="M305" i="140"/>
  <c r="M303" i="140"/>
  <c r="M300" i="140"/>
  <c r="M299" i="140"/>
  <c r="M298" i="140"/>
  <c r="M292" i="140"/>
  <c r="M291" i="140"/>
  <c r="M286" i="140"/>
  <c r="M285" i="140"/>
  <c r="M284" i="140"/>
  <c r="M283" i="140"/>
  <c r="M282" i="140"/>
  <c r="M281" i="140"/>
  <c r="M279" i="140"/>
  <c r="M277" i="140"/>
  <c r="M276" i="140"/>
  <c r="M273" i="140"/>
  <c r="M272" i="140"/>
  <c r="M268" i="140"/>
  <c r="M266" i="140"/>
  <c r="M256" i="140"/>
  <c r="M250" i="140"/>
  <c r="M246" i="140"/>
  <c r="M245" i="140"/>
  <c r="M244" i="140"/>
  <c r="M239" i="140"/>
  <c r="M220" i="140"/>
  <c r="M217" i="140"/>
  <c r="M215" i="140"/>
  <c r="M214" i="140"/>
  <c r="M207" i="140"/>
  <c r="M197" i="140"/>
  <c r="M194" i="140"/>
  <c r="M192" i="140"/>
  <c r="M191" i="140"/>
  <c r="M190" i="140"/>
  <c r="M187" i="140"/>
  <c r="M186" i="140"/>
  <c r="M183" i="140"/>
  <c r="M182" i="140"/>
  <c r="M181" i="140"/>
  <c r="M180" i="140"/>
  <c r="M179" i="140"/>
  <c r="M178" i="140"/>
  <c r="M160" i="140"/>
  <c r="M159" i="140"/>
  <c r="M158" i="140"/>
  <c r="M157" i="140"/>
  <c r="M156" i="140"/>
  <c r="M155" i="140"/>
  <c r="M154" i="140"/>
  <c r="M153" i="140"/>
  <c r="M152" i="140"/>
  <c r="M149" i="140"/>
  <c r="M148" i="140"/>
  <c r="G268" i="141" l="1"/>
  <c r="D268" i="141"/>
  <c r="C268" i="141"/>
  <c r="B268" i="141"/>
  <c r="E265" i="141"/>
  <c r="E268" i="141" s="1"/>
  <c r="F268" i="141" s="1"/>
  <c r="G263" i="141"/>
  <c r="D263" i="141"/>
  <c r="C263" i="141"/>
  <c r="B263" i="141"/>
  <c r="E262" i="141"/>
  <c r="E261" i="141"/>
  <c r="E260" i="141"/>
  <c r="E259" i="141"/>
  <c r="E258" i="141"/>
  <c r="E257" i="141"/>
  <c r="D255" i="141"/>
  <c r="C255" i="141"/>
  <c r="E254" i="141"/>
  <c r="E255" i="141" s="1"/>
  <c r="D252" i="141"/>
  <c r="E251" i="141"/>
  <c r="F251" i="141" s="1"/>
  <c r="G249" i="141"/>
  <c r="G246" i="141"/>
  <c r="D246" i="141"/>
  <c r="C246" i="141"/>
  <c r="B246" i="141"/>
  <c r="E245" i="141"/>
  <c r="E244" i="141"/>
  <c r="E243" i="141"/>
  <c r="E242" i="141"/>
  <c r="E241" i="141"/>
  <c r="E240" i="141"/>
  <c r="E239" i="141"/>
  <c r="E238" i="141"/>
  <c r="E237" i="141"/>
  <c r="E236" i="141"/>
  <c r="E235" i="141"/>
  <c r="E234" i="141"/>
  <c r="E233" i="141"/>
  <c r="E232" i="141"/>
  <c r="E231" i="141"/>
  <c r="E230" i="141"/>
  <c r="E229" i="141"/>
  <c r="E228" i="141"/>
  <c r="E227" i="141"/>
  <c r="E226" i="141"/>
  <c r="E225" i="141"/>
  <c r="E224" i="141"/>
  <c r="E223" i="141"/>
  <c r="E222" i="141"/>
  <c r="E221" i="141"/>
  <c r="E220" i="141"/>
  <c r="E219" i="141"/>
  <c r="E218" i="141"/>
  <c r="E217" i="141"/>
  <c r="E216" i="141"/>
  <c r="E215" i="141"/>
  <c r="E214" i="141"/>
  <c r="E213" i="141"/>
  <c r="E212" i="141"/>
  <c r="E211" i="141"/>
  <c r="E210" i="141"/>
  <c r="E209" i="141"/>
  <c r="E208" i="141"/>
  <c r="E207" i="141"/>
  <c r="E206" i="141"/>
  <c r="E205" i="141"/>
  <c r="E204" i="141"/>
  <c r="E203" i="141"/>
  <c r="E202" i="141"/>
  <c r="E201" i="141"/>
  <c r="E200" i="141"/>
  <c r="E199" i="141"/>
  <c r="E198" i="141"/>
  <c r="E197" i="141"/>
  <c r="E196" i="141"/>
  <c r="E195" i="141"/>
  <c r="E194" i="141"/>
  <c r="E193" i="141"/>
  <c r="E192" i="141"/>
  <c r="E191" i="141"/>
  <c r="E190" i="141"/>
  <c r="E189" i="141"/>
  <c r="E188" i="141"/>
  <c r="E187" i="141"/>
  <c r="E186" i="141"/>
  <c r="E185" i="141"/>
  <c r="E184" i="141"/>
  <c r="E183" i="141"/>
  <c r="E182" i="141"/>
  <c r="E181" i="141"/>
  <c r="E180" i="141"/>
  <c r="E179" i="141"/>
  <c r="E178" i="141"/>
  <c r="F178" i="141" s="1"/>
  <c r="E177" i="141"/>
  <c r="F177" i="141" s="1"/>
  <c r="E176" i="141"/>
  <c r="F176" i="141" s="1"/>
  <c r="E175" i="141"/>
  <c r="F175" i="141" s="1"/>
  <c r="E174" i="141"/>
  <c r="F174" i="141" s="1"/>
  <c r="E173" i="141"/>
  <c r="F173" i="141" s="1"/>
  <c r="E172" i="141"/>
  <c r="F172" i="141" s="1"/>
  <c r="E171" i="141"/>
  <c r="F171" i="141" s="1"/>
  <c r="E170" i="141"/>
  <c r="F170" i="141" s="1"/>
  <c r="E169" i="141"/>
  <c r="F169" i="141" s="1"/>
  <c r="E168" i="141"/>
  <c r="F168" i="141" s="1"/>
  <c r="E167" i="141"/>
  <c r="F167" i="141" s="1"/>
  <c r="E166" i="141"/>
  <c r="F166" i="141" s="1"/>
  <c r="E165" i="141"/>
  <c r="F165" i="141" s="1"/>
  <c r="E164" i="141"/>
  <c r="F164" i="141" s="1"/>
  <c r="E163" i="141"/>
  <c r="F163" i="141" s="1"/>
  <c r="E162" i="141"/>
  <c r="F162" i="141" s="1"/>
  <c r="E161" i="141"/>
  <c r="F161" i="141" s="1"/>
  <c r="E160" i="141"/>
  <c r="F160" i="141" s="1"/>
  <c r="E159" i="141"/>
  <c r="F159" i="141" s="1"/>
  <c r="E158" i="141"/>
  <c r="F158" i="141" s="1"/>
  <c r="E157" i="141"/>
  <c r="F157" i="141" s="1"/>
  <c r="E156" i="141"/>
  <c r="F156" i="141" s="1"/>
  <c r="E155" i="141"/>
  <c r="F155" i="141" s="1"/>
  <c r="E154" i="141"/>
  <c r="F154" i="141" s="1"/>
  <c r="E153" i="141"/>
  <c r="F153" i="141" s="1"/>
  <c r="E152" i="141"/>
  <c r="F152" i="141" s="1"/>
  <c r="E151" i="141"/>
  <c r="F151" i="141" s="1"/>
  <c r="E150" i="141"/>
  <c r="F150" i="141" s="1"/>
  <c r="E149" i="141"/>
  <c r="F149" i="141" s="1"/>
  <c r="E148" i="141"/>
  <c r="F148" i="141" s="1"/>
  <c r="E147" i="141"/>
  <c r="F147" i="141" s="1"/>
  <c r="E146" i="141"/>
  <c r="F146" i="141" s="1"/>
  <c r="E145" i="141"/>
  <c r="F145" i="141" s="1"/>
  <c r="E144" i="141"/>
  <c r="F144" i="141" s="1"/>
  <c r="E143" i="141"/>
  <c r="F143" i="141" s="1"/>
  <c r="E142" i="141"/>
  <c r="F142" i="141" s="1"/>
  <c r="E141" i="141"/>
  <c r="F141" i="141" s="1"/>
  <c r="E140" i="141"/>
  <c r="F140" i="141" s="1"/>
  <c r="E139" i="141"/>
  <c r="F139" i="141" s="1"/>
  <c r="E138" i="141"/>
  <c r="F138" i="141" s="1"/>
  <c r="E137" i="141"/>
  <c r="F137" i="141" s="1"/>
  <c r="E136" i="141"/>
  <c r="F136" i="141" s="1"/>
  <c r="E135" i="141"/>
  <c r="F135" i="141" s="1"/>
  <c r="E134" i="141"/>
  <c r="F134" i="141" s="1"/>
  <c r="E133" i="141"/>
  <c r="F133" i="141" s="1"/>
  <c r="E132" i="141"/>
  <c r="F132" i="141" s="1"/>
  <c r="E131" i="141"/>
  <c r="F131" i="141" s="1"/>
  <c r="E130" i="141"/>
  <c r="F130" i="141" s="1"/>
  <c r="E129" i="141"/>
  <c r="F129" i="141" s="1"/>
  <c r="E128" i="141"/>
  <c r="F128" i="141" s="1"/>
  <c r="E127" i="141"/>
  <c r="F127" i="141" s="1"/>
  <c r="E126" i="141"/>
  <c r="F126" i="141" s="1"/>
  <c r="E125" i="141"/>
  <c r="F125" i="141" s="1"/>
  <c r="E124" i="141"/>
  <c r="F124" i="141" s="1"/>
  <c r="E123" i="141"/>
  <c r="F123" i="141" s="1"/>
  <c r="E122" i="141"/>
  <c r="F122" i="141" s="1"/>
  <c r="E121" i="141"/>
  <c r="F121" i="141" s="1"/>
  <c r="E120" i="141"/>
  <c r="F120" i="141" s="1"/>
  <c r="E119" i="141"/>
  <c r="F119" i="141" s="1"/>
  <c r="E118" i="141"/>
  <c r="F118" i="141" s="1"/>
  <c r="E117" i="141"/>
  <c r="F117" i="141" s="1"/>
  <c r="E116" i="141"/>
  <c r="F116" i="141" s="1"/>
  <c r="E115" i="141"/>
  <c r="F115" i="141" s="1"/>
  <c r="E114" i="141"/>
  <c r="F114" i="141" s="1"/>
  <c r="E113" i="141"/>
  <c r="F113" i="141" s="1"/>
  <c r="E112" i="141"/>
  <c r="F112" i="141" s="1"/>
  <c r="E111" i="141"/>
  <c r="F111" i="141" s="1"/>
  <c r="E110" i="141"/>
  <c r="F110" i="141" s="1"/>
  <c r="E109" i="141"/>
  <c r="F109" i="141" s="1"/>
  <c r="E108" i="141"/>
  <c r="F108" i="141" s="1"/>
  <c r="E107" i="141"/>
  <c r="F107" i="141" s="1"/>
  <c r="E106" i="141"/>
  <c r="F106" i="141" s="1"/>
  <c r="E105" i="141"/>
  <c r="F105" i="141" s="1"/>
  <c r="E104" i="141"/>
  <c r="F104" i="141" s="1"/>
  <c r="E103" i="141"/>
  <c r="F103" i="141" s="1"/>
  <c r="E102" i="141"/>
  <c r="F102" i="141" s="1"/>
  <c r="E101" i="141"/>
  <c r="F101" i="141" s="1"/>
  <c r="E100" i="141"/>
  <c r="F100" i="141" s="1"/>
  <c r="E99" i="141"/>
  <c r="F99" i="141" s="1"/>
  <c r="E98" i="141"/>
  <c r="F98" i="141" s="1"/>
  <c r="E97" i="141"/>
  <c r="F97" i="141" s="1"/>
  <c r="E96" i="141"/>
  <c r="F96" i="141" s="1"/>
  <c r="E95" i="141"/>
  <c r="F95" i="141" s="1"/>
  <c r="E94" i="141"/>
  <c r="F94" i="141" s="1"/>
  <c r="E93" i="141"/>
  <c r="F93" i="141" s="1"/>
  <c r="E92" i="141"/>
  <c r="F92" i="141" s="1"/>
  <c r="E91" i="141"/>
  <c r="F91" i="141" s="1"/>
  <c r="E90" i="141"/>
  <c r="F90" i="141" s="1"/>
  <c r="E89" i="141"/>
  <c r="F89" i="141" s="1"/>
  <c r="E88" i="141"/>
  <c r="F88" i="141" s="1"/>
  <c r="E87" i="141"/>
  <c r="F87" i="141" s="1"/>
  <c r="E86" i="141"/>
  <c r="F86" i="141" s="1"/>
  <c r="E85" i="141"/>
  <c r="F85" i="141" s="1"/>
  <c r="E84" i="141"/>
  <c r="F84" i="141" s="1"/>
  <c r="E83" i="141"/>
  <c r="F83" i="141" s="1"/>
  <c r="E82" i="141"/>
  <c r="F82" i="141" s="1"/>
  <c r="E81" i="141"/>
  <c r="F81" i="141" s="1"/>
  <c r="E80" i="141"/>
  <c r="F80" i="141" s="1"/>
  <c r="E79" i="141"/>
  <c r="F79" i="141" s="1"/>
  <c r="E78" i="141"/>
  <c r="F78" i="141" s="1"/>
  <c r="E77" i="141"/>
  <c r="F77" i="141" s="1"/>
  <c r="E76" i="141"/>
  <c r="F76" i="141" s="1"/>
  <c r="E75" i="141"/>
  <c r="F75" i="141" s="1"/>
  <c r="E74" i="141"/>
  <c r="F74" i="141" s="1"/>
  <c r="E73" i="141"/>
  <c r="F73" i="141" s="1"/>
  <c r="E72" i="141"/>
  <c r="F72" i="141" s="1"/>
  <c r="E71" i="141"/>
  <c r="F71" i="141" s="1"/>
  <c r="E70" i="141"/>
  <c r="F70" i="141" s="1"/>
  <c r="G68" i="141"/>
  <c r="D68" i="141"/>
  <c r="C68" i="141"/>
  <c r="B68" i="141"/>
  <c r="E67" i="141"/>
  <c r="F67" i="141" s="1"/>
  <c r="E66" i="141"/>
  <c r="F66" i="141" s="1"/>
  <c r="E65" i="141"/>
  <c r="F65" i="141" s="1"/>
  <c r="E64" i="141"/>
  <c r="F64" i="141" s="1"/>
  <c r="E63" i="141"/>
  <c r="F63" i="141" s="1"/>
  <c r="E62" i="141"/>
  <c r="F62" i="141" s="1"/>
  <c r="E61" i="141"/>
  <c r="F61" i="141" s="1"/>
  <c r="E60" i="141"/>
  <c r="F60" i="141" s="1"/>
  <c r="E59" i="141"/>
  <c r="F59" i="141" s="1"/>
  <c r="E58" i="141"/>
  <c r="F58" i="141" s="1"/>
  <c r="E57" i="141"/>
  <c r="F57" i="141" s="1"/>
  <c r="E56" i="141"/>
  <c r="F56" i="141" s="1"/>
  <c r="E55" i="141"/>
  <c r="F55" i="141" s="1"/>
  <c r="E54" i="141"/>
  <c r="F54" i="141" s="1"/>
  <c r="E53" i="141"/>
  <c r="F53" i="141" s="1"/>
  <c r="E52" i="141"/>
  <c r="F52" i="141" s="1"/>
  <c r="E51" i="141"/>
  <c r="F51" i="141" s="1"/>
  <c r="E50" i="141"/>
  <c r="F50" i="141" s="1"/>
  <c r="E49" i="141"/>
  <c r="F49" i="141" s="1"/>
  <c r="E48" i="141"/>
  <c r="F48" i="141" s="1"/>
  <c r="E47" i="141"/>
  <c r="F47" i="141" s="1"/>
  <c r="E46" i="141"/>
  <c r="F46" i="141" s="1"/>
  <c r="E45" i="141"/>
  <c r="F45" i="141" s="1"/>
  <c r="E44" i="141"/>
  <c r="F44" i="141" s="1"/>
  <c r="E43" i="141"/>
  <c r="F43" i="141" s="1"/>
  <c r="E42" i="141"/>
  <c r="F42" i="141" s="1"/>
  <c r="E41" i="141"/>
  <c r="F41" i="141" s="1"/>
  <c r="E40" i="141"/>
  <c r="F40" i="141" s="1"/>
  <c r="E39" i="141"/>
  <c r="F39" i="141" s="1"/>
  <c r="E38" i="141"/>
  <c r="F38" i="141" s="1"/>
  <c r="E37" i="141"/>
  <c r="F37" i="141" s="1"/>
  <c r="E36" i="141"/>
  <c r="F36" i="141" s="1"/>
  <c r="E35" i="141"/>
  <c r="F35" i="141" s="1"/>
  <c r="E34" i="141"/>
  <c r="F34" i="141" s="1"/>
  <c r="E33" i="141"/>
  <c r="F33" i="141" s="1"/>
  <c r="E32" i="141"/>
  <c r="F32" i="141" s="1"/>
  <c r="E31" i="141"/>
  <c r="F31" i="141" s="1"/>
  <c r="E30" i="141"/>
  <c r="F30" i="141" s="1"/>
  <c r="E29" i="141"/>
  <c r="F29" i="141" s="1"/>
  <c r="E28" i="141"/>
  <c r="F28" i="141" s="1"/>
  <c r="E27" i="141"/>
  <c r="F27" i="141" s="1"/>
  <c r="E26" i="141"/>
  <c r="F26" i="141" s="1"/>
  <c r="E25" i="141"/>
  <c r="E24" i="141"/>
  <c r="F24" i="141" s="1"/>
  <c r="E23" i="141"/>
  <c r="F23" i="141" s="1"/>
  <c r="E22" i="141"/>
  <c r="F22" i="141" s="1"/>
  <c r="E21" i="141"/>
  <c r="F21" i="141" s="1"/>
  <c r="E20" i="141"/>
  <c r="F20" i="141" s="1"/>
  <c r="E19" i="141"/>
  <c r="F19" i="141" s="1"/>
  <c r="E18" i="141"/>
  <c r="F18" i="141" s="1"/>
  <c r="E17" i="141"/>
  <c r="F17" i="141" s="1"/>
  <c r="E16" i="141"/>
  <c r="F16" i="141" s="1"/>
  <c r="E15" i="141"/>
  <c r="F15" i="141" s="1"/>
  <c r="E14" i="141"/>
  <c r="F14" i="141" s="1"/>
  <c r="E13" i="141"/>
  <c r="F13" i="141" s="1"/>
  <c r="E12" i="141"/>
  <c r="F12" i="141" s="1"/>
  <c r="E11" i="141"/>
  <c r="F11" i="141" s="1"/>
  <c r="E10" i="141"/>
  <c r="F10" i="141" s="1"/>
  <c r="E9" i="141"/>
  <c r="F9" i="141" s="1"/>
  <c r="E8" i="141"/>
  <c r="F8" i="141" s="1"/>
  <c r="E7" i="141"/>
  <c r="F7" i="141" s="1"/>
  <c r="E6" i="141"/>
  <c r="F6" i="141" s="1"/>
  <c r="E5" i="141"/>
  <c r="F5" i="141" s="1"/>
  <c r="E4" i="141"/>
  <c r="F4" i="141" s="1"/>
  <c r="E3" i="141"/>
  <c r="F3" i="141" s="1"/>
  <c r="E2" i="141"/>
  <c r="F2" i="141" s="1"/>
  <c r="E1" i="141"/>
  <c r="F1" i="141" s="1"/>
  <c r="F25" i="141" l="1"/>
  <c r="E246" i="141"/>
  <c r="F246" i="141" s="1"/>
  <c r="E252" i="141"/>
  <c r="E263" i="141"/>
  <c r="F263" i="141" s="1"/>
  <c r="F254" i="141"/>
  <c r="E68" i="141"/>
  <c r="F68" i="141" s="1"/>
  <c r="F265" i="141"/>
  <c r="H633" i="140" l="1"/>
  <c r="D683" i="140"/>
  <c r="E370" i="140"/>
  <c r="D370" i="140"/>
  <c r="E696" i="140" l="1"/>
  <c r="D696" i="140"/>
  <c r="D686" i="140"/>
  <c r="E669" i="140"/>
  <c r="D669" i="140"/>
  <c r="E657" i="140"/>
  <c r="E651" i="140"/>
  <c r="D651" i="140"/>
  <c r="H537" i="140"/>
  <c r="E518" i="140"/>
  <c r="D518" i="140"/>
  <c r="E505" i="140"/>
  <c r="D505" i="140"/>
  <c r="E500" i="140"/>
  <c r="D500" i="140"/>
  <c r="E493" i="140"/>
  <c r="E462" i="140"/>
  <c r="D462" i="140"/>
  <c r="E428" i="140"/>
  <c r="D428" i="140"/>
  <c r="E361" i="140"/>
  <c r="D361" i="140"/>
  <c r="D338" i="140"/>
  <c r="E144" i="140"/>
  <c r="D144" i="140"/>
  <c r="E55" i="140"/>
  <c r="D55" i="140"/>
  <c r="H675" i="140"/>
  <c r="H523" i="140"/>
  <c r="M488" i="140"/>
  <c r="H372" i="140"/>
  <c r="H321" i="140" l="1"/>
  <c r="D175" i="140"/>
  <c r="E175" i="140"/>
  <c r="H12" i="140"/>
  <c r="H432" i="140" l="1"/>
  <c r="L711" i="140" l="1"/>
  <c r="H703" i="140" l="1"/>
  <c r="H702" i="140"/>
  <c r="H698" i="140"/>
  <c r="H699" i="140" s="1"/>
  <c r="H695" i="140"/>
  <c r="H694" i="140"/>
  <c r="H692" i="140"/>
  <c r="H691" i="140"/>
  <c r="H690" i="140"/>
  <c r="H689" i="140"/>
  <c r="H688" i="140"/>
  <c r="H678" i="140"/>
  <c r="H677" i="140"/>
  <c r="H673" i="140"/>
  <c r="H672" i="140"/>
  <c r="H666" i="140"/>
  <c r="H665" i="140"/>
  <c r="H664" i="140"/>
  <c r="H662" i="140"/>
  <c r="H661" i="140"/>
  <c r="H660" i="140"/>
  <c r="H655" i="140"/>
  <c r="H654" i="140"/>
  <c r="H649" i="140"/>
  <c r="H648" i="140"/>
  <c r="H644" i="140"/>
  <c r="H643" i="140"/>
  <c r="H642" i="140"/>
  <c r="H641" i="140"/>
  <c r="H640" i="140"/>
  <c r="H639" i="140"/>
  <c r="H630" i="140"/>
  <c r="H629" i="140"/>
  <c r="H622" i="140"/>
  <c r="H621" i="140"/>
  <c r="H620" i="140"/>
  <c r="H619" i="140"/>
  <c r="H614" i="140"/>
  <c r="H613" i="140"/>
  <c r="H605" i="140"/>
  <c r="H604" i="140"/>
  <c r="H602" i="140"/>
  <c r="H600" i="140"/>
  <c r="H599" i="140"/>
  <c r="H598" i="140"/>
  <c r="H597" i="140"/>
  <c r="H596" i="140"/>
  <c r="H595" i="140"/>
  <c r="H594" i="140"/>
  <c r="H593" i="140"/>
  <c r="H579" i="140"/>
  <c r="H578" i="140"/>
  <c r="H576" i="140"/>
  <c r="H575" i="140"/>
  <c r="H570" i="140"/>
  <c r="H569" i="140"/>
  <c r="H568" i="140"/>
  <c r="H567" i="140"/>
  <c r="H566" i="140"/>
  <c r="H565" i="140"/>
  <c r="H564" i="140"/>
  <c r="H563" i="140"/>
  <c r="H561" i="140"/>
  <c r="H560" i="140"/>
  <c r="H559" i="140"/>
  <c r="H558" i="140"/>
  <c r="H557" i="140"/>
  <c r="H556" i="140"/>
  <c r="H555" i="140"/>
  <c r="H554" i="140"/>
  <c r="H553" i="140"/>
  <c r="H552" i="140"/>
  <c r="H551" i="140"/>
  <c r="H550" i="140"/>
  <c r="H549" i="140"/>
  <c r="H548" i="140"/>
  <c r="H547" i="140"/>
  <c r="H546" i="140"/>
  <c r="H545" i="140"/>
  <c r="H542" i="140"/>
  <c r="H534" i="140"/>
  <c r="H531" i="140"/>
  <c r="H530" i="140"/>
  <c r="H529" i="140"/>
  <c r="H528" i="140"/>
  <c r="H527" i="140"/>
  <c r="H526" i="140"/>
  <c r="H525" i="140"/>
  <c r="H520" i="140"/>
  <c r="H517" i="140"/>
  <c r="H516" i="140"/>
  <c r="H515" i="140"/>
  <c r="H512" i="140"/>
  <c r="H511" i="140"/>
  <c r="H509" i="140"/>
  <c r="H504" i="140"/>
  <c r="H503" i="140"/>
  <c r="H498" i="140"/>
  <c r="H497" i="140"/>
  <c r="H496" i="140"/>
  <c r="H487" i="140"/>
  <c r="H486" i="140"/>
  <c r="H484" i="140"/>
  <c r="H483" i="140"/>
  <c r="H482" i="140"/>
  <c r="H476" i="140"/>
  <c r="H473" i="140"/>
  <c r="H472" i="140"/>
  <c r="H471" i="140"/>
  <c r="H470" i="140"/>
  <c r="H469" i="140"/>
  <c r="H466" i="140"/>
  <c r="H464" i="140"/>
  <c r="H461" i="140"/>
  <c r="H462" i="140" s="1"/>
  <c r="H455" i="140"/>
  <c r="H452" i="140"/>
  <c r="H450" i="140"/>
  <c r="H449" i="140"/>
  <c r="H448" i="140"/>
  <c r="H447" i="140"/>
  <c r="H446" i="140"/>
  <c r="H445" i="140"/>
  <c r="H443" i="140"/>
  <c r="H442" i="140"/>
  <c r="H441" i="140"/>
  <c r="H439" i="140"/>
  <c r="H437" i="140"/>
  <c r="H430" i="140"/>
  <c r="H434" i="140" s="1"/>
  <c r="H426" i="140"/>
  <c r="H425" i="140"/>
  <c r="H424" i="140"/>
  <c r="H422" i="140"/>
  <c r="H420" i="140"/>
  <c r="H417" i="140"/>
  <c r="H416" i="140"/>
  <c r="H414" i="140"/>
  <c r="H412" i="140"/>
  <c r="H410" i="140"/>
  <c r="H409" i="140"/>
  <c r="H408" i="140"/>
  <c r="H407" i="140"/>
  <c r="H406" i="140"/>
  <c r="H405" i="140"/>
  <c r="H404" i="140"/>
  <c r="H403" i="140"/>
  <c r="H400" i="140"/>
  <c r="H399" i="140"/>
  <c r="H398" i="140"/>
  <c r="H396" i="140"/>
  <c r="H395" i="140"/>
  <c r="H394" i="140"/>
  <c r="H389" i="140"/>
  <c r="H388" i="140"/>
  <c r="H386" i="140"/>
  <c r="H385" i="140"/>
  <c r="H384" i="140"/>
  <c r="H382" i="140"/>
  <c r="H381" i="140"/>
  <c r="H380" i="140"/>
  <c r="H379" i="140"/>
  <c r="H377" i="140"/>
  <c r="H376" i="140"/>
  <c r="H363" i="140"/>
  <c r="H365" i="140" s="1"/>
  <c r="H360" i="140"/>
  <c r="H359" i="140"/>
  <c r="H358" i="140"/>
  <c r="H357" i="140"/>
  <c r="H356" i="140"/>
  <c r="H355" i="140"/>
  <c r="H331" i="140"/>
  <c r="H330" i="140"/>
  <c r="H329" i="140"/>
  <c r="H326" i="140"/>
  <c r="H327" i="140" s="1"/>
  <c r="H320" i="140"/>
  <c r="H170" i="140"/>
  <c r="H315" i="140"/>
  <c r="H313" i="140"/>
  <c r="H310" i="140"/>
  <c r="H306" i="140"/>
  <c r="H305" i="140"/>
  <c r="H303" i="140"/>
  <c r="H299" i="140"/>
  <c r="H297" i="140"/>
  <c r="H295" i="140"/>
  <c r="H293" i="140"/>
  <c r="H290" i="140"/>
  <c r="H289" i="140"/>
  <c r="H288" i="140"/>
  <c r="H287" i="140"/>
  <c r="H286" i="140"/>
  <c r="H285" i="140"/>
  <c r="H284" i="140"/>
  <c r="H283" i="140"/>
  <c r="H282" i="140"/>
  <c r="H281" i="140"/>
  <c r="H278" i="140"/>
  <c r="H277" i="140"/>
  <c r="H276" i="140"/>
  <c r="H274" i="140"/>
  <c r="H273" i="140"/>
  <c r="H272" i="140"/>
  <c r="H271" i="140"/>
  <c r="H270" i="140"/>
  <c r="H269" i="140"/>
  <c r="H268" i="140"/>
  <c r="H267" i="140"/>
  <c r="H266" i="140"/>
  <c r="H264" i="140"/>
  <c r="H263" i="140"/>
  <c r="H262" i="140"/>
  <c r="H258" i="140"/>
  <c r="H257" i="140"/>
  <c r="H256" i="140"/>
  <c r="H255" i="140"/>
  <c r="H254" i="140"/>
  <c r="H253" i="140"/>
  <c r="H252" i="140"/>
  <c r="H250" i="140"/>
  <c r="H249" i="140"/>
  <c r="H248" i="140"/>
  <c r="H247" i="140"/>
  <c r="H246" i="140"/>
  <c r="H245" i="140"/>
  <c r="H244" i="140"/>
  <c r="H243" i="140"/>
  <c r="H242" i="140"/>
  <c r="H241" i="140"/>
  <c r="H240" i="140"/>
  <c r="H239" i="140"/>
  <c r="H238" i="140"/>
  <c r="H236" i="140"/>
  <c r="H235" i="140"/>
  <c r="H234" i="140"/>
  <c r="H233" i="140"/>
  <c r="H232" i="140"/>
  <c r="H231" i="140"/>
  <c r="H230" i="140"/>
  <c r="H229" i="140"/>
  <c r="H228" i="140"/>
  <c r="H227" i="140"/>
  <c r="H225" i="140"/>
  <c r="H220" i="140"/>
  <c r="H219" i="140"/>
  <c r="H218" i="140"/>
  <c r="H217" i="140"/>
  <c r="H216" i="140"/>
  <c r="H215" i="140"/>
  <c r="H214" i="140"/>
  <c r="H213" i="140"/>
  <c r="H212" i="140"/>
  <c r="H210" i="140"/>
  <c r="H209" i="140"/>
  <c r="H207" i="140"/>
  <c r="H206" i="140"/>
  <c r="H203" i="140"/>
  <c r="H201" i="140"/>
  <c r="H196" i="140"/>
  <c r="H192" i="140"/>
  <c r="H191" i="140"/>
  <c r="H190" i="140"/>
  <c r="H189" i="140"/>
  <c r="H187" i="140"/>
  <c r="H183" i="140"/>
  <c r="H182" i="140"/>
  <c r="H181" i="140"/>
  <c r="H180" i="140"/>
  <c r="H179" i="140"/>
  <c r="H178" i="140"/>
  <c r="H166" i="140"/>
  <c r="H165" i="140"/>
  <c r="H164" i="140"/>
  <c r="H163" i="140"/>
  <c r="H161" i="140"/>
  <c r="H160" i="140"/>
  <c r="H159" i="140"/>
  <c r="H158" i="140"/>
  <c r="H157" i="140"/>
  <c r="H156" i="140"/>
  <c r="H154" i="140"/>
  <c r="H153" i="140"/>
  <c r="H151" i="140"/>
  <c r="H150" i="140"/>
  <c r="H149" i="140"/>
  <c r="H148" i="140"/>
  <c r="H146" i="140"/>
  <c r="H141" i="140"/>
  <c r="H140" i="140"/>
  <c r="H139" i="140"/>
  <c r="H138" i="140"/>
  <c r="H137" i="140"/>
  <c r="H135" i="140"/>
  <c r="H134" i="140"/>
  <c r="H133" i="140"/>
  <c r="H131" i="140"/>
  <c r="H129" i="140"/>
  <c r="H127" i="140"/>
  <c r="H126" i="140"/>
  <c r="H125" i="140"/>
  <c r="H124" i="140"/>
  <c r="H122" i="140"/>
  <c r="H121" i="140"/>
  <c r="H119" i="140"/>
  <c r="H118" i="140"/>
  <c r="H114" i="140"/>
  <c r="H110" i="140"/>
  <c r="H109" i="140"/>
  <c r="H108" i="140"/>
  <c r="H107" i="140"/>
  <c r="H105" i="140"/>
  <c r="H104" i="140"/>
  <c r="H103" i="140"/>
  <c r="H102" i="140"/>
  <c r="H101" i="140"/>
  <c r="H100" i="140"/>
  <c r="H99" i="140"/>
  <c r="H98" i="140"/>
  <c r="H97" i="140"/>
  <c r="H96" i="140"/>
  <c r="H95" i="140"/>
  <c r="H94" i="140"/>
  <c r="H93" i="140"/>
  <c r="H92" i="140"/>
  <c r="H89" i="140"/>
  <c r="H87" i="140"/>
  <c r="H85" i="140"/>
  <c r="H84" i="140"/>
  <c r="H81" i="140"/>
  <c r="H80" i="140"/>
  <c r="H78" i="140"/>
  <c r="H77" i="140"/>
  <c r="H76" i="140"/>
  <c r="H72" i="140"/>
  <c r="H70" i="140"/>
  <c r="H69" i="140"/>
  <c r="H63" i="140"/>
  <c r="H60" i="140"/>
  <c r="H59" i="140"/>
  <c r="H58" i="140"/>
  <c r="H57" i="140"/>
  <c r="H54" i="140"/>
  <c r="H52" i="140"/>
  <c r="H51" i="140"/>
  <c r="H50" i="140"/>
  <c r="H49" i="140"/>
  <c r="H44" i="140"/>
  <c r="H37" i="140"/>
  <c r="H36" i="140"/>
  <c r="H428" i="140" l="1"/>
  <c r="H680" i="140"/>
  <c r="H696" i="140"/>
  <c r="H704" i="140"/>
  <c r="H74" i="140"/>
  <c r="H144" i="140"/>
  <c r="H500" i="140"/>
  <c r="H459" i="140"/>
  <c r="H606" i="140"/>
  <c r="H615" i="140"/>
  <c r="H657" i="140"/>
  <c r="H493" i="140"/>
  <c r="H505" i="140"/>
  <c r="H651" i="140"/>
  <c r="H669" i="140"/>
  <c r="H361" i="140"/>
  <c r="H332" i="140"/>
  <c r="H221" i="140"/>
  <c r="H162" i="140"/>
  <c r="H226" i="140"/>
  <c r="H312" i="140"/>
  <c r="H301" i="140"/>
  <c r="H309" i="140"/>
  <c r="H307" i="140"/>
  <c r="H222" i="140"/>
  <c r="H292" i="140"/>
  <c r="H298" i="140"/>
  <c r="H314" i="140"/>
  <c r="H259" i="140"/>
  <c r="H185" i="140"/>
  <c r="H155" i="140"/>
  <c r="H147" i="140"/>
  <c r="D15" i="148"/>
  <c r="H42" i="140"/>
  <c r="H319" i="140"/>
  <c r="H682" i="140"/>
  <c r="H683" i="140" s="1"/>
  <c r="H177" i="140"/>
  <c r="H186" i="140"/>
  <c r="H237" i="140"/>
  <c r="H311" i="140"/>
  <c r="H368" i="140"/>
  <c r="H370" i="140" s="1"/>
  <c r="H508" i="140"/>
  <c r="H518" i="140" s="1"/>
  <c r="H522" i="140"/>
  <c r="H539" i="140" s="1"/>
  <c r="H636" i="140"/>
  <c r="H646" i="140" s="1"/>
  <c r="H47" i="140"/>
  <c r="H38" i="140"/>
  <c r="H40" i="140" s="1"/>
  <c r="H541" i="140"/>
  <c r="H543" i="140" s="1"/>
  <c r="H617" i="140"/>
  <c r="H634" i="140" s="1"/>
  <c r="L133" i="140"/>
  <c r="L134" i="140"/>
  <c r="L76" i="140"/>
  <c r="L77" i="140" s="1"/>
  <c r="L78" i="140"/>
  <c r="D6" i="148"/>
  <c r="H20" i="140"/>
  <c r="H21" i="140"/>
  <c r="H22" i="140"/>
  <c r="H23" i="140"/>
  <c r="H25" i="140"/>
  <c r="H26" i="140"/>
  <c r="H27" i="140"/>
  <c r="H28" i="140"/>
  <c r="H30" i="140"/>
  <c r="H31" i="140"/>
  <c r="H175" i="140" l="1"/>
  <c r="H324" i="140"/>
  <c r="H34" i="140"/>
  <c r="H199" i="140"/>
  <c r="H55" i="140"/>
  <c r="L148" i="140"/>
  <c r="D8" i="165"/>
  <c r="E8" i="165" s="1"/>
  <c r="D37" i="148"/>
  <c r="L707" i="140"/>
  <c r="H709" i="140"/>
  <c r="D29" i="148"/>
  <c r="L135" i="140"/>
  <c r="L142" i="140" s="1"/>
  <c r="D62" i="148"/>
  <c r="D64" i="148" s="1"/>
  <c r="M538" i="140"/>
  <c r="M540" i="140" s="1"/>
  <c r="H713" i="140" l="1"/>
  <c r="H706" i="140" s="1"/>
  <c r="K4" i="165"/>
  <c r="R20" i="147"/>
  <c r="D5" i="148"/>
  <c r="D7" i="148" s="1"/>
  <c r="D9" i="148" s="1"/>
  <c r="B30" i="135"/>
  <c r="D30" i="148"/>
  <c r="D32" i="148"/>
  <c r="I28" i="139"/>
  <c r="I30" i="139" s="1"/>
  <c r="H28" i="139"/>
  <c r="H30" i="139" s="1"/>
  <c r="E5" i="126" l="1"/>
  <c r="E6" i="126"/>
  <c r="E7" i="126"/>
  <c r="E8" i="126"/>
  <c r="E9" i="126"/>
  <c r="E10" i="126"/>
  <c r="E11" i="126"/>
  <c r="E12" i="126"/>
  <c r="E13" i="126"/>
  <c r="E14" i="126"/>
  <c r="E15" i="126"/>
  <c r="E16" i="126"/>
  <c r="E17" i="126"/>
  <c r="E18" i="126"/>
  <c r="E19" i="126"/>
  <c r="E20" i="126"/>
  <c r="E21" i="126"/>
  <c r="E22" i="126"/>
  <c r="E23" i="126"/>
  <c r="E24" i="126"/>
  <c r="E25" i="126"/>
  <c r="E26" i="126"/>
  <c r="E27" i="126"/>
  <c r="E28" i="126"/>
  <c r="E29" i="126"/>
  <c r="E30" i="126"/>
  <c r="E31" i="126"/>
  <c r="E32" i="126"/>
  <c r="E33" i="126"/>
  <c r="E34" i="126"/>
  <c r="E35" i="126"/>
  <c r="E36" i="126"/>
  <c r="E37" i="126"/>
  <c r="E38" i="126"/>
  <c r="E39" i="126"/>
  <c r="E40" i="126"/>
  <c r="E41" i="126"/>
  <c r="E42" i="126"/>
  <c r="E43" i="126"/>
  <c r="E44" i="126"/>
  <c r="E45" i="126"/>
  <c r="E46" i="126"/>
  <c r="E47" i="126"/>
  <c r="E48" i="126"/>
  <c r="E49" i="126"/>
  <c r="E50" i="126"/>
  <c r="E51" i="126"/>
  <c r="E52" i="126"/>
  <c r="E53" i="126"/>
  <c r="E54" i="126"/>
  <c r="E55" i="126"/>
  <c r="E56" i="126"/>
  <c r="E57" i="126"/>
  <c r="E58" i="126"/>
  <c r="E59" i="126"/>
  <c r="E60" i="126"/>
  <c r="E61" i="126"/>
  <c r="E62" i="126"/>
  <c r="E63" i="126"/>
  <c r="E64" i="126"/>
  <c r="E65" i="126"/>
  <c r="E66" i="126"/>
  <c r="E67" i="126"/>
  <c r="E68" i="126"/>
  <c r="E69" i="126"/>
  <c r="E70" i="126"/>
  <c r="E71" i="126"/>
  <c r="E72" i="126"/>
  <c r="E73" i="126"/>
  <c r="E74" i="126"/>
  <c r="E75" i="126"/>
  <c r="E76" i="126"/>
  <c r="E77" i="126"/>
  <c r="E78" i="126"/>
  <c r="E79" i="126"/>
  <c r="E80" i="126"/>
  <c r="E81" i="126"/>
  <c r="E82" i="126"/>
  <c r="E83" i="126"/>
  <c r="E84" i="126"/>
  <c r="E85" i="126"/>
  <c r="E86" i="126"/>
  <c r="E87" i="126"/>
  <c r="E88" i="126"/>
  <c r="E89" i="126"/>
  <c r="E90" i="126"/>
  <c r="E91" i="126"/>
  <c r="E92" i="126"/>
  <c r="E93" i="126"/>
  <c r="E94" i="126"/>
  <c r="E95" i="126"/>
  <c r="E96" i="126"/>
  <c r="E97" i="126"/>
  <c r="E98" i="126"/>
  <c r="E99" i="126"/>
  <c r="E100" i="126"/>
  <c r="E101" i="126"/>
  <c r="E102" i="126"/>
  <c r="E103" i="126"/>
  <c r="E104" i="126"/>
  <c r="E105" i="126"/>
  <c r="E106" i="126"/>
  <c r="E107" i="126"/>
  <c r="E108" i="126"/>
  <c r="E109" i="126"/>
  <c r="E110" i="126"/>
  <c r="E111" i="126"/>
  <c r="E112" i="126"/>
  <c r="E113" i="126"/>
  <c r="E114" i="126"/>
  <c r="E115" i="126"/>
  <c r="E116" i="126"/>
  <c r="E117" i="126"/>
  <c r="E118" i="126"/>
  <c r="E119" i="126"/>
  <c r="E120" i="126"/>
  <c r="E121" i="126"/>
  <c r="E122" i="126"/>
  <c r="E123" i="126"/>
  <c r="E124" i="126"/>
  <c r="E125" i="126"/>
  <c r="E126" i="126"/>
  <c r="E127" i="126"/>
  <c r="E128" i="126"/>
  <c r="E129" i="126"/>
  <c r="E130" i="126"/>
  <c r="E131" i="126"/>
  <c r="E132" i="126"/>
  <c r="E133" i="126"/>
  <c r="E134" i="126"/>
  <c r="E135" i="126"/>
  <c r="E136" i="126"/>
  <c r="E137" i="126"/>
  <c r="E138" i="126"/>
  <c r="E139" i="126"/>
  <c r="E140" i="126"/>
  <c r="E141" i="126"/>
  <c r="E142" i="126"/>
  <c r="E143" i="126"/>
  <c r="E144" i="126"/>
  <c r="E145" i="126"/>
  <c r="E146" i="126"/>
  <c r="E147" i="126"/>
  <c r="E148" i="126"/>
  <c r="E149" i="126"/>
  <c r="E150" i="126"/>
  <c r="E151" i="126"/>
  <c r="E152" i="126"/>
  <c r="E153" i="126"/>
  <c r="E154" i="126"/>
  <c r="E155" i="126"/>
  <c r="E156" i="126"/>
  <c r="E157" i="126"/>
  <c r="E158" i="126"/>
  <c r="E159" i="126"/>
  <c r="E160" i="126"/>
  <c r="E161" i="126"/>
  <c r="E162" i="126"/>
  <c r="E163" i="126"/>
  <c r="E164" i="126"/>
  <c r="E165" i="126"/>
  <c r="E166" i="126"/>
  <c r="E167" i="126"/>
  <c r="E168" i="126"/>
  <c r="E169" i="126"/>
  <c r="E170" i="126"/>
  <c r="E171" i="126"/>
  <c r="E172" i="126"/>
  <c r="E173" i="126"/>
  <c r="E174" i="126"/>
  <c r="E175" i="126"/>
  <c r="E176" i="126"/>
  <c r="E177" i="126"/>
  <c r="E178" i="126"/>
  <c r="E179" i="126"/>
  <c r="E180" i="126"/>
  <c r="E181" i="126"/>
  <c r="E182" i="126"/>
  <c r="E183" i="126"/>
  <c r="E184" i="126"/>
  <c r="E185" i="126"/>
  <c r="E186" i="126"/>
  <c r="E187" i="126"/>
  <c r="E188" i="126"/>
  <c r="E189" i="126"/>
  <c r="E190" i="126"/>
  <c r="E191" i="126"/>
  <c r="E192" i="126"/>
  <c r="E193" i="126"/>
  <c r="E194" i="126"/>
  <c r="E195" i="126"/>
  <c r="E196" i="126"/>
  <c r="E197" i="126"/>
  <c r="E198" i="126"/>
  <c r="E199" i="126"/>
  <c r="E200" i="126"/>
  <c r="E201" i="126"/>
  <c r="E202" i="126"/>
  <c r="E203" i="126"/>
  <c r="E204" i="126"/>
  <c r="E205" i="126"/>
  <c r="E206" i="126"/>
  <c r="E207" i="126"/>
  <c r="E208" i="126"/>
  <c r="E209" i="126"/>
  <c r="E210" i="126"/>
  <c r="E211" i="126"/>
  <c r="E212" i="126"/>
  <c r="E213" i="126"/>
  <c r="E214" i="126"/>
  <c r="E215" i="126"/>
  <c r="E216" i="126"/>
  <c r="E217" i="126"/>
  <c r="E218" i="126"/>
  <c r="E219" i="126"/>
  <c r="E220" i="126"/>
  <c r="E221" i="126"/>
  <c r="E222" i="126"/>
  <c r="E223" i="126"/>
  <c r="E224" i="126"/>
  <c r="E225" i="126"/>
  <c r="E226" i="126"/>
  <c r="E227" i="126"/>
  <c r="E228" i="126"/>
  <c r="E229" i="126"/>
  <c r="E230" i="126"/>
  <c r="E231" i="126"/>
  <c r="E232" i="126"/>
  <c r="E233" i="126"/>
  <c r="E234" i="126"/>
  <c r="E235" i="126"/>
  <c r="E236" i="126"/>
  <c r="E237" i="126"/>
  <c r="E238" i="126"/>
  <c r="E239" i="126"/>
  <c r="E240" i="126"/>
  <c r="E241" i="126"/>
  <c r="E242" i="126"/>
  <c r="E243" i="126"/>
  <c r="E244" i="126"/>
  <c r="E245" i="126"/>
  <c r="E246" i="126"/>
  <c r="E247" i="126"/>
  <c r="E248" i="126"/>
  <c r="E249" i="126"/>
  <c r="E250" i="126"/>
  <c r="E251" i="126"/>
  <c r="E252" i="126"/>
  <c r="E253" i="126"/>
  <c r="E254" i="126"/>
  <c r="E255" i="126"/>
  <c r="E256" i="126"/>
  <c r="E257" i="126"/>
  <c r="E258" i="126"/>
  <c r="E259" i="126"/>
  <c r="E260" i="126"/>
  <c r="E261" i="126"/>
  <c r="E262" i="126"/>
  <c r="E263" i="126"/>
  <c r="E264" i="126"/>
  <c r="E265" i="126"/>
  <c r="E266" i="126"/>
  <c r="E267" i="126"/>
  <c r="E268" i="126"/>
  <c r="E269" i="126"/>
  <c r="E270" i="126"/>
  <c r="E271" i="126"/>
  <c r="E272" i="126"/>
  <c r="E273" i="126"/>
  <c r="E274" i="126"/>
  <c r="E275" i="126"/>
  <c r="E276" i="126"/>
  <c r="E277" i="126"/>
  <c r="E278" i="126"/>
  <c r="E279" i="126"/>
  <c r="E280" i="126"/>
  <c r="E281" i="126"/>
  <c r="E282" i="126"/>
  <c r="E283" i="126"/>
  <c r="E284" i="126"/>
  <c r="E285" i="126"/>
  <c r="E286" i="126"/>
  <c r="E287" i="126"/>
  <c r="E288" i="126"/>
  <c r="E289" i="126"/>
  <c r="E290" i="126"/>
  <c r="E291" i="126"/>
  <c r="E292" i="126"/>
  <c r="E293" i="126"/>
  <c r="E294" i="126"/>
  <c r="E295" i="126"/>
  <c r="E296" i="126"/>
  <c r="E297" i="126"/>
  <c r="E298" i="126"/>
  <c r="E299" i="126"/>
  <c r="E300" i="126"/>
  <c r="E301" i="126"/>
  <c r="E302" i="126"/>
  <c r="E303" i="126"/>
  <c r="E304" i="126"/>
  <c r="E305" i="126"/>
  <c r="E306" i="126"/>
  <c r="E307" i="126"/>
  <c r="E308" i="126"/>
  <c r="E309" i="126"/>
  <c r="E310" i="126"/>
  <c r="E311" i="126"/>
  <c r="E312" i="126"/>
  <c r="E313" i="126"/>
  <c r="E314" i="126"/>
  <c r="E315" i="126"/>
  <c r="E316" i="126"/>
  <c r="E317" i="126"/>
  <c r="E318" i="126"/>
  <c r="E319" i="126"/>
  <c r="E320" i="126"/>
  <c r="E321" i="126"/>
  <c r="E322" i="126"/>
  <c r="E323" i="126"/>
  <c r="E324" i="126"/>
  <c r="E325" i="126"/>
  <c r="E326" i="126"/>
  <c r="E327" i="126"/>
  <c r="E328" i="126"/>
  <c r="E329" i="126"/>
  <c r="E330" i="126"/>
  <c r="E331" i="126"/>
  <c r="E332" i="126"/>
  <c r="E333" i="126"/>
  <c r="E334" i="126"/>
  <c r="E335" i="126"/>
  <c r="E336" i="126"/>
  <c r="E337" i="126"/>
  <c r="E338" i="126"/>
  <c r="E339" i="126"/>
  <c r="E340" i="126"/>
  <c r="E341" i="126"/>
  <c r="E342" i="126"/>
  <c r="E343" i="126"/>
  <c r="E344" i="126"/>
  <c r="E345" i="126"/>
  <c r="E346" i="126"/>
  <c r="E347" i="126"/>
  <c r="E348" i="126"/>
  <c r="E349" i="126"/>
  <c r="E350" i="126"/>
  <c r="E351" i="126"/>
  <c r="E352" i="126"/>
  <c r="E353" i="126"/>
  <c r="E354" i="126"/>
  <c r="E355" i="126"/>
  <c r="E356" i="126"/>
  <c r="E357" i="126"/>
  <c r="E358" i="126"/>
  <c r="E359" i="126"/>
  <c r="E360" i="126"/>
  <c r="E361" i="126"/>
  <c r="E362" i="126"/>
  <c r="E363" i="126"/>
  <c r="E364" i="126"/>
  <c r="E365" i="126"/>
  <c r="E366" i="126"/>
  <c r="E367" i="126"/>
  <c r="E368" i="126"/>
  <c r="E369" i="126"/>
  <c r="E370" i="126"/>
  <c r="E371" i="126"/>
  <c r="E372" i="126"/>
  <c r="E373" i="126"/>
  <c r="E374" i="126"/>
  <c r="E375" i="126"/>
  <c r="E376" i="126"/>
  <c r="E377" i="126"/>
  <c r="E378" i="126"/>
  <c r="E379" i="126"/>
  <c r="E380" i="126"/>
  <c r="E381" i="126"/>
  <c r="E382" i="126"/>
  <c r="E383" i="126"/>
  <c r="E384" i="126"/>
  <c r="E385" i="126"/>
  <c r="E386" i="126"/>
  <c r="E387" i="126"/>
  <c r="E388" i="126"/>
  <c r="E389" i="126"/>
  <c r="E390" i="126"/>
  <c r="E391" i="126"/>
  <c r="E392" i="126"/>
  <c r="E393" i="126"/>
  <c r="E394" i="126"/>
  <c r="E395" i="126"/>
  <c r="E396" i="126"/>
  <c r="E397" i="126"/>
  <c r="E398" i="126"/>
  <c r="E399" i="126"/>
  <c r="E400" i="126"/>
  <c r="E401" i="126"/>
  <c r="E402" i="126"/>
  <c r="E403" i="126"/>
  <c r="E404" i="126"/>
  <c r="E405" i="126"/>
  <c r="E406" i="126"/>
  <c r="E409" i="126"/>
  <c r="E410" i="126"/>
  <c r="E411" i="126"/>
  <c r="E412" i="126"/>
  <c r="E413" i="126"/>
  <c r="E414" i="126"/>
  <c r="E415" i="126"/>
  <c r="E416" i="126"/>
  <c r="E417" i="126"/>
  <c r="E418" i="126"/>
  <c r="E419" i="126"/>
  <c r="E420" i="126"/>
  <c r="E421" i="126"/>
  <c r="E422" i="126"/>
  <c r="E423" i="126"/>
  <c r="E424" i="126"/>
  <c r="E425" i="126"/>
  <c r="E426" i="126"/>
  <c r="E427" i="126"/>
  <c r="E428" i="126"/>
  <c r="E429" i="126"/>
  <c r="E430" i="126"/>
  <c r="E431" i="126"/>
  <c r="E432" i="126"/>
  <c r="E433" i="126"/>
  <c r="E434" i="126"/>
  <c r="E435" i="126"/>
  <c r="E436" i="126"/>
  <c r="E437" i="126"/>
  <c r="E438" i="126"/>
  <c r="E439" i="126"/>
  <c r="E440" i="126"/>
  <c r="E441" i="126"/>
  <c r="E442" i="126"/>
  <c r="E443" i="126"/>
  <c r="E444" i="126"/>
  <c r="E445" i="126"/>
  <c r="E446" i="126"/>
  <c r="E447" i="126"/>
  <c r="E448" i="126"/>
  <c r="E449" i="126"/>
  <c r="E450" i="126"/>
  <c r="E451" i="126"/>
  <c r="E452" i="126"/>
  <c r="E453" i="126"/>
  <c r="E454" i="126"/>
  <c r="E455" i="126"/>
  <c r="E456" i="126"/>
  <c r="E457" i="126"/>
  <c r="E458" i="126"/>
  <c r="E459" i="126"/>
  <c r="E460" i="126"/>
  <c r="E461" i="126"/>
  <c r="E462" i="126"/>
  <c r="E463" i="126"/>
  <c r="E464" i="126"/>
  <c r="E465" i="126"/>
  <c r="E466" i="126"/>
  <c r="E467" i="126"/>
  <c r="E468" i="126"/>
  <c r="E469" i="126"/>
  <c r="E470" i="126"/>
  <c r="E471" i="126"/>
  <c r="E472" i="126"/>
  <c r="E473" i="126"/>
  <c r="E474" i="126"/>
  <c r="E475" i="126"/>
  <c r="E476" i="126"/>
  <c r="E477" i="126"/>
  <c r="E478" i="126"/>
  <c r="E479" i="126"/>
  <c r="E480" i="126"/>
  <c r="E481" i="126"/>
  <c r="E482" i="126"/>
  <c r="E483" i="126"/>
  <c r="E484" i="126"/>
  <c r="E485" i="126"/>
  <c r="E486" i="126"/>
  <c r="E487" i="126"/>
  <c r="E488" i="126"/>
  <c r="E489" i="126"/>
  <c r="E490" i="126"/>
  <c r="E491" i="126"/>
  <c r="E492" i="126"/>
  <c r="E493" i="126"/>
  <c r="E494" i="126"/>
  <c r="E495" i="126"/>
  <c r="E496" i="126"/>
  <c r="E497" i="126"/>
  <c r="E498" i="126"/>
  <c r="E499" i="126"/>
  <c r="E500" i="126"/>
  <c r="E501" i="126"/>
  <c r="E502" i="126"/>
  <c r="E503" i="126"/>
  <c r="E504" i="126"/>
  <c r="E505" i="126"/>
  <c r="E506" i="126"/>
  <c r="E507" i="126"/>
  <c r="E508" i="126"/>
  <c r="E509" i="126"/>
  <c r="E510" i="126"/>
  <c r="E511" i="126"/>
  <c r="E512" i="126"/>
  <c r="E513" i="126"/>
  <c r="E514" i="126"/>
  <c r="E515" i="126"/>
  <c r="E516" i="126"/>
  <c r="E517" i="126"/>
  <c r="E518" i="126"/>
  <c r="E519" i="126"/>
  <c r="E520" i="126"/>
  <c r="E521" i="126"/>
  <c r="E522" i="126"/>
  <c r="E523" i="126"/>
  <c r="E524" i="126"/>
  <c r="E525" i="126"/>
  <c r="E526" i="126"/>
  <c r="E527" i="126"/>
  <c r="E528" i="126"/>
  <c r="E529" i="126"/>
  <c r="E530" i="126"/>
  <c r="E531" i="126"/>
  <c r="E532" i="126"/>
  <c r="E533" i="126"/>
  <c r="E534" i="126"/>
  <c r="E535" i="126"/>
  <c r="E536" i="126"/>
  <c r="E537" i="126"/>
  <c r="E538" i="126"/>
  <c r="E539" i="126"/>
  <c r="E540" i="126"/>
  <c r="E541" i="126"/>
  <c r="E542" i="126"/>
  <c r="E543" i="126"/>
  <c r="E544" i="126"/>
  <c r="E545" i="126"/>
  <c r="E546" i="126"/>
  <c r="E547" i="126"/>
  <c r="E548" i="126"/>
  <c r="E549" i="126"/>
  <c r="E550" i="126"/>
  <c r="E551" i="126"/>
  <c r="E552" i="126"/>
  <c r="E553" i="126"/>
  <c r="E554" i="126"/>
  <c r="E555" i="126"/>
  <c r="E556" i="126"/>
  <c r="E557" i="126"/>
  <c r="E558" i="126"/>
  <c r="E559" i="126"/>
  <c r="E560" i="126"/>
  <c r="E561" i="126"/>
  <c r="E562" i="126"/>
  <c r="E563" i="126"/>
  <c r="E564" i="126"/>
  <c r="E565" i="126"/>
  <c r="E566" i="126"/>
  <c r="E567" i="126"/>
  <c r="E568" i="126"/>
  <c r="E569" i="126"/>
  <c r="E570" i="126"/>
  <c r="E571" i="126"/>
  <c r="E572" i="126"/>
  <c r="E573" i="126"/>
  <c r="E574" i="126"/>
  <c r="E575" i="126"/>
  <c r="E576" i="126"/>
  <c r="E577" i="126"/>
  <c r="E578" i="126"/>
  <c r="E579" i="126"/>
  <c r="E580" i="126"/>
  <c r="E581" i="126"/>
  <c r="E582" i="126"/>
  <c r="E583" i="126"/>
  <c r="E584" i="126"/>
  <c r="E585" i="126"/>
  <c r="E587" i="126"/>
  <c r="E588" i="126"/>
  <c r="E589" i="126"/>
  <c r="E590" i="126"/>
  <c r="E591" i="126"/>
  <c r="E592" i="126"/>
  <c r="E593" i="126"/>
  <c r="E594" i="126"/>
  <c r="E596" i="126"/>
  <c r="E597" i="126"/>
  <c r="E598" i="126"/>
  <c r="E599" i="126"/>
  <c r="E600" i="126"/>
  <c r="E601" i="126"/>
  <c r="E602" i="126"/>
  <c r="E603" i="126"/>
  <c r="E604" i="126"/>
  <c r="E605" i="126"/>
  <c r="E606" i="126"/>
  <c r="E607" i="126"/>
  <c r="E608" i="126"/>
  <c r="E609" i="126"/>
  <c r="E610" i="126"/>
  <c r="E611" i="126"/>
  <c r="E612" i="126"/>
  <c r="E613" i="126"/>
  <c r="E614" i="126"/>
  <c r="E615" i="126"/>
  <c r="E616" i="126"/>
  <c r="E617" i="126"/>
  <c r="E618" i="126"/>
  <c r="E619" i="126"/>
  <c r="E620" i="126"/>
  <c r="E621" i="126"/>
  <c r="E622" i="126"/>
  <c r="E623" i="126"/>
  <c r="E624" i="126"/>
  <c r="E625" i="126"/>
  <c r="E626" i="126"/>
  <c r="E627" i="126"/>
  <c r="E628" i="126"/>
  <c r="E629" i="126"/>
  <c r="E630" i="126"/>
  <c r="E631" i="126"/>
  <c r="E632" i="126"/>
  <c r="E633" i="126"/>
  <c r="E634" i="126"/>
  <c r="E635" i="126"/>
  <c r="E636" i="126"/>
  <c r="E637" i="126"/>
  <c r="E638" i="126"/>
  <c r="E639" i="126"/>
  <c r="E640" i="126"/>
  <c r="E641" i="126"/>
  <c r="E642" i="126"/>
  <c r="E643" i="126"/>
  <c r="E644" i="126"/>
  <c r="E645" i="126"/>
  <c r="E646" i="126"/>
  <c r="E647" i="126"/>
  <c r="E648" i="126"/>
  <c r="E649" i="126"/>
  <c r="E650" i="126"/>
  <c r="E651" i="126"/>
  <c r="E652" i="126"/>
  <c r="E653" i="126"/>
  <c r="E654" i="126"/>
  <c r="E655" i="126"/>
  <c r="E656" i="126"/>
  <c r="E657" i="126"/>
  <c r="E658" i="126"/>
  <c r="E659" i="126"/>
  <c r="E660" i="126"/>
  <c r="E661" i="126"/>
  <c r="E662" i="126"/>
  <c r="E663" i="126"/>
  <c r="E664" i="126"/>
  <c r="E665" i="126"/>
  <c r="E666" i="126"/>
  <c r="E667" i="126"/>
  <c r="E668" i="126"/>
  <c r="E669" i="126"/>
  <c r="E670" i="126"/>
  <c r="E671" i="126"/>
  <c r="E672" i="126"/>
  <c r="E673" i="126"/>
  <c r="E674" i="126"/>
  <c r="E675" i="126"/>
  <c r="E676" i="126"/>
  <c r="E677" i="126"/>
  <c r="E678" i="126"/>
  <c r="E679" i="126"/>
  <c r="E680" i="126"/>
  <c r="E681" i="126"/>
  <c r="E682" i="126"/>
  <c r="E683" i="126"/>
  <c r="E684" i="126"/>
  <c r="E685" i="126"/>
  <c r="E686" i="126"/>
  <c r="E687" i="126"/>
  <c r="E688" i="126"/>
  <c r="E689" i="126"/>
  <c r="E690" i="126"/>
  <c r="E691" i="126"/>
  <c r="E692" i="126"/>
  <c r="E693" i="126"/>
  <c r="E694" i="126"/>
  <c r="E695" i="126"/>
  <c r="E696" i="126"/>
  <c r="E697" i="126"/>
  <c r="E698" i="126"/>
  <c r="E699" i="126"/>
  <c r="E700" i="126"/>
  <c r="E701" i="126"/>
  <c r="E702" i="126"/>
  <c r="E703" i="126"/>
  <c r="E704" i="126"/>
  <c r="E705" i="126"/>
  <c r="E706" i="126"/>
  <c r="E707" i="126"/>
  <c r="E708" i="126"/>
  <c r="E709" i="126"/>
  <c r="E710" i="126"/>
  <c r="E711" i="126"/>
  <c r="E712" i="126"/>
  <c r="E713" i="126"/>
  <c r="E714" i="126"/>
  <c r="E715" i="126"/>
  <c r="E716" i="126"/>
  <c r="E717" i="126"/>
  <c r="E718" i="126"/>
  <c r="E719" i="126"/>
  <c r="E720" i="126"/>
  <c r="E721" i="126"/>
  <c r="E722" i="126"/>
  <c r="E723" i="126"/>
  <c r="E724" i="126"/>
  <c r="E725" i="126"/>
  <c r="E726" i="126"/>
  <c r="E727" i="126"/>
  <c r="E728" i="126"/>
  <c r="E729" i="126"/>
  <c r="E730" i="126"/>
  <c r="E731" i="126"/>
  <c r="E732" i="126"/>
  <c r="E733" i="126"/>
  <c r="E734" i="126"/>
  <c r="E735" i="126"/>
  <c r="E736" i="126"/>
  <c r="E737" i="126"/>
  <c r="E738" i="126"/>
  <c r="E739" i="126"/>
  <c r="E740" i="126"/>
  <c r="E741" i="126"/>
  <c r="E742" i="126"/>
  <c r="E743" i="126"/>
  <c r="E744" i="126"/>
  <c r="E745" i="126"/>
  <c r="E746" i="126"/>
  <c r="E747" i="126"/>
  <c r="E748" i="126"/>
  <c r="E749" i="126"/>
  <c r="E750" i="126"/>
  <c r="E751" i="126"/>
  <c r="E752" i="126"/>
  <c r="E753" i="126"/>
  <c r="E754" i="126"/>
  <c r="E755" i="126"/>
  <c r="E756" i="126"/>
  <c r="E757" i="126"/>
  <c r="E758" i="126"/>
  <c r="E759" i="126"/>
  <c r="E760" i="126"/>
  <c r="E761" i="126"/>
  <c r="E762" i="126"/>
  <c r="E763" i="126"/>
  <c r="E764" i="126"/>
  <c r="E765" i="126"/>
  <c r="E766" i="126"/>
  <c r="E767" i="126"/>
  <c r="E768" i="126"/>
  <c r="E769" i="126"/>
  <c r="E770" i="126"/>
  <c r="E771" i="126"/>
  <c r="E772" i="126"/>
  <c r="E773" i="126"/>
  <c r="E774" i="126"/>
  <c r="E775" i="126"/>
  <c r="E776" i="126"/>
  <c r="E777" i="126"/>
  <c r="E778" i="126"/>
  <c r="E779" i="126"/>
  <c r="E780" i="126"/>
  <c r="E781" i="126"/>
  <c r="E782" i="126"/>
  <c r="E783" i="126"/>
  <c r="E784" i="126"/>
  <c r="E785" i="126"/>
  <c r="E786" i="126"/>
  <c r="E787" i="126"/>
  <c r="E788" i="126"/>
  <c r="E789" i="126"/>
  <c r="E790" i="126"/>
  <c r="E791" i="126"/>
  <c r="E792" i="126"/>
  <c r="E793" i="126"/>
  <c r="E794" i="126"/>
  <c r="E795" i="126"/>
  <c r="E796" i="126"/>
  <c r="E797" i="126"/>
  <c r="E798" i="126"/>
  <c r="E799" i="126"/>
  <c r="E800" i="126"/>
  <c r="E801" i="126"/>
  <c r="E802" i="126"/>
  <c r="E803" i="126"/>
  <c r="E804" i="126"/>
  <c r="E805" i="126"/>
  <c r="E806" i="126"/>
  <c r="E807" i="126"/>
  <c r="E808" i="126"/>
  <c r="E809" i="126"/>
  <c r="E810" i="126"/>
  <c r="E811" i="126"/>
  <c r="E812" i="126"/>
  <c r="E813" i="126"/>
  <c r="E814" i="126"/>
  <c r="E815" i="126"/>
  <c r="E816" i="126"/>
  <c r="E817" i="126"/>
  <c r="E818" i="126"/>
  <c r="E819" i="126"/>
  <c r="E820" i="126"/>
  <c r="E821" i="126"/>
  <c r="E822" i="126"/>
  <c r="E823" i="126"/>
  <c r="E824" i="126"/>
  <c r="E825" i="126"/>
  <c r="E826" i="126"/>
  <c r="E827" i="126"/>
  <c r="E828" i="126"/>
  <c r="E829" i="126"/>
  <c r="E830" i="126"/>
  <c r="E831" i="126"/>
  <c r="E832" i="126"/>
  <c r="E833" i="126"/>
  <c r="E834" i="126"/>
  <c r="E835" i="126"/>
  <c r="E836" i="126"/>
  <c r="E837" i="126"/>
  <c r="E838" i="126"/>
  <c r="E839" i="126"/>
  <c r="E840" i="126"/>
  <c r="E841" i="126"/>
  <c r="E842" i="126"/>
  <c r="E843" i="126"/>
  <c r="E844" i="126"/>
  <c r="E845" i="126"/>
  <c r="E846" i="126"/>
  <c r="E847" i="126"/>
  <c r="E848" i="126"/>
  <c r="E849" i="126"/>
  <c r="E850" i="126"/>
  <c r="E851" i="126"/>
  <c r="E852" i="126"/>
  <c r="E853" i="126"/>
  <c r="E854" i="126"/>
  <c r="E855" i="126"/>
  <c r="E856" i="126"/>
  <c r="E857" i="126"/>
  <c r="E858" i="126"/>
  <c r="E859" i="126"/>
  <c r="E860" i="126"/>
  <c r="E861" i="126"/>
  <c r="E862" i="126"/>
  <c r="E863" i="126"/>
  <c r="E864" i="126"/>
  <c r="E865" i="126"/>
  <c r="E866" i="126"/>
  <c r="E867" i="126"/>
  <c r="E868" i="126"/>
  <c r="E869" i="126"/>
  <c r="E870" i="126"/>
  <c r="E871" i="126"/>
  <c r="E872" i="126"/>
  <c r="E873" i="126"/>
  <c r="E874" i="126"/>
  <c r="E875" i="126"/>
  <c r="E876" i="126"/>
  <c r="E877" i="126"/>
  <c r="E878" i="126"/>
  <c r="E879" i="126"/>
  <c r="E880" i="126"/>
  <c r="E881" i="126"/>
  <c r="E882" i="126"/>
  <c r="E883" i="126"/>
  <c r="E884" i="126"/>
  <c r="E885" i="126"/>
  <c r="E886" i="126"/>
  <c r="E887" i="126"/>
  <c r="E888" i="126"/>
  <c r="E889" i="126"/>
  <c r="E890" i="126"/>
  <c r="E891" i="126"/>
  <c r="E892" i="126"/>
  <c r="E893" i="126"/>
  <c r="E894" i="126"/>
  <c r="E895" i="126"/>
  <c r="E896" i="126"/>
  <c r="E897" i="126"/>
  <c r="E898" i="126"/>
  <c r="E899" i="126"/>
  <c r="E900" i="126"/>
  <c r="E901" i="126"/>
  <c r="E902" i="126"/>
  <c r="E903" i="126"/>
  <c r="E904" i="126"/>
  <c r="E905" i="126"/>
  <c r="E906" i="126"/>
  <c r="E907" i="126"/>
  <c r="E908" i="126"/>
  <c r="E909" i="126"/>
  <c r="E910" i="126"/>
  <c r="E911" i="126"/>
  <c r="E912" i="126"/>
  <c r="E913" i="126"/>
  <c r="E914" i="126"/>
  <c r="E915" i="126"/>
  <c r="E916" i="126"/>
  <c r="E917" i="126"/>
  <c r="E918" i="126"/>
  <c r="E919" i="126"/>
  <c r="E920" i="126"/>
  <c r="E921" i="126"/>
  <c r="E922" i="126"/>
  <c r="E923" i="126"/>
  <c r="E924" i="126"/>
  <c r="E925" i="126"/>
  <c r="E926" i="126"/>
  <c r="E927" i="126"/>
  <c r="E928" i="126"/>
  <c r="E929" i="126"/>
  <c r="E930" i="126"/>
  <c r="E931" i="126"/>
  <c r="E932" i="126"/>
  <c r="E933" i="126"/>
  <c r="E934" i="126"/>
  <c r="E935" i="126"/>
  <c r="E936" i="126"/>
  <c r="E937" i="126"/>
  <c r="E938" i="126"/>
  <c r="E939" i="126"/>
  <c r="E940" i="126"/>
  <c r="E941" i="126"/>
  <c r="E942" i="126"/>
  <c r="E943" i="126"/>
  <c r="E944" i="126"/>
  <c r="E945" i="126"/>
  <c r="E946" i="126"/>
  <c r="E947" i="126"/>
  <c r="E948" i="126"/>
  <c r="E949" i="126"/>
  <c r="E950" i="126"/>
  <c r="E951" i="126"/>
  <c r="E952" i="126"/>
  <c r="E953" i="126"/>
  <c r="E954" i="126"/>
  <c r="E955" i="126"/>
  <c r="E956" i="126"/>
  <c r="E957" i="126"/>
  <c r="E958" i="126"/>
  <c r="E959" i="126"/>
  <c r="E960" i="126"/>
  <c r="E961" i="126"/>
  <c r="E962" i="126"/>
  <c r="E963" i="126"/>
  <c r="E964" i="126"/>
  <c r="E965" i="126"/>
  <c r="E966" i="126"/>
  <c r="E967" i="126"/>
  <c r="E968" i="126"/>
  <c r="E969" i="126"/>
  <c r="E970" i="126"/>
  <c r="E971" i="126"/>
  <c r="E972" i="126"/>
  <c r="E973" i="126"/>
  <c r="E974" i="126"/>
  <c r="E975" i="126"/>
  <c r="E976" i="126"/>
  <c r="E977" i="126"/>
  <c r="E978" i="126"/>
  <c r="E979" i="126"/>
  <c r="E980" i="126"/>
  <c r="E981" i="126"/>
  <c r="E982" i="126"/>
  <c r="E983" i="126"/>
  <c r="E984" i="126"/>
  <c r="E985" i="126"/>
  <c r="E986" i="126"/>
  <c r="E987" i="126"/>
  <c r="E988" i="126"/>
  <c r="E989" i="126"/>
  <c r="E990" i="126"/>
  <c r="E991" i="126"/>
  <c r="E992" i="126"/>
  <c r="E993" i="126"/>
  <c r="E994" i="126"/>
  <c r="E995" i="126"/>
  <c r="E996" i="126"/>
  <c r="E997" i="126"/>
  <c r="E998" i="126"/>
  <c r="E999" i="126"/>
  <c r="E1000" i="126"/>
  <c r="E1001" i="126"/>
  <c r="E1002" i="126"/>
  <c r="E1003" i="126"/>
  <c r="E1004" i="126"/>
  <c r="E1005" i="126"/>
  <c r="E1006" i="126"/>
  <c r="E1007" i="126"/>
  <c r="E1008" i="126"/>
  <c r="E1009" i="126"/>
  <c r="E1010" i="126"/>
  <c r="E1011" i="126"/>
  <c r="E1012" i="126"/>
  <c r="E1013" i="126"/>
  <c r="E1014" i="126"/>
  <c r="E1015" i="126"/>
  <c r="E1016" i="126"/>
  <c r="E1017" i="126"/>
  <c r="E1018" i="126"/>
  <c r="E1019" i="126"/>
  <c r="E1020" i="126"/>
  <c r="E1021" i="126"/>
  <c r="E1022" i="126"/>
  <c r="E1023" i="126"/>
  <c r="E1024" i="126"/>
  <c r="E1025" i="126"/>
  <c r="E1026" i="126"/>
  <c r="E1027" i="126"/>
  <c r="E1028" i="126"/>
  <c r="E1029" i="126"/>
  <c r="E1030" i="126"/>
  <c r="E1031" i="126"/>
  <c r="E1032" i="126"/>
  <c r="E1033" i="126"/>
  <c r="E1034" i="126"/>
  <c r="E1035" i="126"/>
  <c r="E1036" i="126"/>
  <c r="E1037" i="126"/>
  <c r="E1038" i="126"/>
  <c r="E1039" i="126"/>
  <c r="E1040" i="126"/>
  <c r="E1041" i="126"/>
  <c r="E1042" i="126"/>
  <c r="E1043" i="126"/>
  <c r="E1044" i="126"/>
  <c r="E1045" i="126"/>
  <c r="E1046" i="126"/>
  <c r="E1047" i="126"/>
  <c r="E1048" i="126"/>
  <c r="E1049" i="126"/>
  <c r="E1050" i="126"/>
  <c r="E1051" i="126"/>
  <c r="E1052" i="126"/>
  <c r="E1053" i="126"/>
  <c r="E1054" i="126"/>
  <c r="E1055" i="126"/>
  <c r="E1056" i="126"/>
  <c r="E1057" i="126"/>
  <c r="E1058" i="126"/>
  <c r="E1059" i="126"/>
  <c r="E1060" i="126"/>
  <c r="E1061" i="126"/>
  <c r="E1062" i="126"/>
  <c r="E1063" i="126"/>
  <c r="E1064" i="126"/>
  <c r="E1065" i="126"/>
  <c r="E1066" i="126"/>
  <c r="E1067" i="126"/>
  <c r="E1068" i="126"/>
  <c r="E1069" i="126"/>
  <c r="E1070" i="126"/>
  <c r="E1071" i="126"/>
  <c r="E1072" i="126"/>
  <c r="E1073" i="126"/>
  <c r="E1074" i="126"/>
  <c r="E1075" i="126"/>
  <c r="E1076" i="126"/>
  <c r="E1077" i="126"/>
  <c r="E1078" i="126"/>
  <c r="E1079" i="126"/>
  <c r="E1080" i="126"/>
  <c r="E1081" i="126"/>
  <c r="E1082" i="126"/>
  <c r="E1083" i="126"/>
  <c r="E1084" i="126"/>
  <c r="E1085" i="126"/>
  <c r="E1086" i="126"/>
  <c r="E1087" i="126"/>
  <c r="E1088" i="126"/>
  <c r="E1089" i="126"/>
  <c r="E1090" i="126"/>
  <c r="E1091" i="126"/>
  <c r="E1092" i="126"/>
  <c r="E1093" i="126"/>
  <c r="E1094" i="126"/>
  <c r="E1095" i="126"/>
  <c r="E1096" i="126"/>
  <c r="E1097" i="126"/>
  <c r="E1098" i="126"/>
  <c r="E1099" i="126"/>
  <c r="E1100" i="126"/>
  <c r="E1101" i="126"/>
  <c r="E1102" i="126"/>
  <c r="E1103" i="126"/>
  <c r="E1104" i="126"/>
  <c r="E1105" i="126"/>
  <c r="E1106" i="126"/>
  <c r="E1107" i="126"/>
  <c r="E1108" i="126"/>
  <c r="E1109" i="126"/>
  <c r="E1110" i="126"/>
  <c r="E1111" i="126"/>
  <c r="E1112" i="126"/>
  <c r="E1113" i="126"/>
  <c r="E1114" i="126"/>
  <c r="E1115" i="126"/>
  <c r="E1116" i="126"/>
  <c r="E1117" i="126"/>
  <c r="E1118" i="126"/>
  <c r="E1119" i="126"/>
  <c r="E1120" i="126"/>
  <c r="E1121" i="126"/>
  <c r="E1122" i="126"/>
  <c r="E1123" i="126"/>
  <c r="E1124" i="126"/>
  <c r="E1125" i="126"/>
  <c r="E1126" i="126"/>
  <c r="E1127" i="126"/>
  <c r="E1128" i="126"/>
  <c r="E1129" i="126"/>
  <c r="E1130" i="126"/>
  <c r="E1131" i="126"/>
  <c r="E1132" i="126"/>
  <c r="E1133" i="126"/>
  <c r="E1134" i="126"/>
  <c r="E1135" i="126"/>
  <c r="E1136" i="126"/>
  <c r="E1137" i="126"/>
  <c r="E1138" i="126"/>
  <c r="E1139" i="126"/>
  <c r="E1140" i="126"/>
  <c r="E1141" i="126"/>
  <c r="E1142" i="126"/>
  <c r="E1143" i="126"/>
  <c r="E1144" i="126"/>
  <c r="E1145" i="126"/>
  <c r="E1146" i="126"/>
  <c r="E1147" i="126"/>
  <c r="E1148" i="126"/>
  <c r="E1149" i="126"/>
  <c r="E1150" i="126"/>
  <c r="E1151" i="126"/>
  <c r="E1152" i="126"/>
  <c r="E1153" i="126"/>
  <c r="E1154" i="126"/>
  <c r="E1155" i="126"/>
  <c r="E1156" i="126"/>
  <c r="E1157" i="126"/>
  <c r="E1158" i="126"/>
  <c r="E1159" i="126"/>
  <c r="E1160" i="126"/>
  <c r="E1161" i="126"/>
  <c r="E1162" i="126"/>
  <c r="E1163" i="126"/>
  <c r="E1164" i="126"/>
  <c r="E1165" i="126"/>
  <c r="E1166" i="126"/>
  <c r="E1167" i="126"/>
  <c r="E1168" i="126"/>
  <c r="E1169" i="126"/>
  <c r="E1170" i="126"/>
  <c r="E1171" i="126"/>
  <c r="E1172" i="126"/>
  <c r="E1173" i="126"/>
  <c r="E1174" i="126"/>
  <c r="E1175" i="126"/>
  <c r="E1176" i="126"/>
  <c r="E1177" i="126"/>
  <c r="E1178" i="126"/>
  <c r="E1179" i="126"/>
  <c r="E1180" i="126"/>
  <c r="E1181" i="126"/>
  <c r="E1182" i="126"/>
  <c r="E1183" i="126"/>
  <c r="E1184" i="126"/>
  <c r="E1185" i="126"/>
  <c r="E1186" i="126"/>
  <c r="E1187" i="126"/>
  <c r="E1188" i="126"/>
  <c r="E1189" i="126"/>
  <c r="E1190" i="126"/>
  <c r="E1191" i="126"/>
  <c r="E1192" i="126"/>
  <c r="E1193" i="126"/>
  <c r="E1194" i="126"/>
  <c r="E1195" i="126"/>
  <c r="E1196" i="126"/>
  <c r="E1197" i="126"/>
  <c r="E1198" i="126"/>
  <c r="E1199" i="126"/>
  <c r="E1200" i="126"/>
  <c r="E1201" i="126"/>
  <c r="E1202" i="126"/>
  <c r="E1203" i="126"/>
  <c r="E1204" i="126"/>
  <c r="E1205" i="126"/>
  <c r="E1206" i="126"/>
  <c r="E1207" i="126"/>
  <c r="E1208" i="126"/>
  <c r="E1209" i="126"/>
  <c r="E1210" i="126"/>
  <c r="E1211" i="126"/>
  <c r="E1212" i="126"/>
  <c r="E1213" i="126"/>
  <c r="E1214" i="126"/>
  <c r="E1215" i="126"/>
  <c r="E1216" i="126"/>
  <c r="E1217" i="126"/>
  <c r="E1218" i="126"/>
  <c r="E1219" i="126"/>
  <c r="E1220" i="126"/>
  <c r="E1221" i="126"/>
  <c r="E1222" i="126"/>
  <c r="E1223" i="126"/>
  <c r="E1224" i="126"/>
  <c r="E1225" i="126"/>
  <c r="E1226" i="126"/>
  <c r="E1227" i="126"/>
  <c r="E1228" i="126"/>
  <c r="E1229" i="126"/>
  <c r="E1230" i="126"/>
  <c r="E1231" i="126"/>
  <c r="E1232" i="126"/>
  <c r="E1233" i="126"/>
  <c r="E1234" i="126"/>
  <c r="E1235" i="126"/>
  <c r="E1236" i="126"/>
  <c r="E1237" i="126"/>
  <c r="E1238" i="126"/>
  <c r="E1239" i="126"/>
  <c r="E1240" i="126"/>
  <c r="E1241" i="126"/>
  <c r="E1242" i="126"/>
  <c r="E1243" i="126"/>
  <c r="E1244" i="126"/>
  <c r="E1245" i="126"/>
  <c r="E1246" i="126"/>
  <c r="E1247" i="126"/>
  <c r="E1248" i="126"/>
  <c r="E1249" i="126"/>
  <c r="E1250" i="126"/>
  <c r="E1251" i="126"/>
  <c r="E1252" i="126"/>
  <c r="E1253" i="126"/>
  <c r="E1254" i="126"/>
  <c r="E1255" i="126"/>
  <c r="E1256" i="126"/>
  <c r="E1257" i="126"/>
  <c r="E1258" i="126"/>
  <c r="E1259" i="126"/>
  <c r="E1260" i="126"/>
  <c r="E1261" i="126"/>
  <c r="E1262" i="126"/>
  <c r="E1263" i="126"/>
  <c r="E1264" i="126"/>
  <c r="E1265" i="126"/>
  <c r="E1266" i="126"/>
  <c r="E1267" i="126"/>
  <c r="E1268" i="126"/>
  <c r="E1269" i="126"/>
  <c r="E1270" i="126"/>
  <c r="E1271" i="126"/>
  <c r="E1272" i="126"/>
  <c r="E1273" i="126"/>
  <c r="E1274" i="126"/>
  <c r="E1275" i="126"/>
  <c r="E1276" i="126"/>
  <c r="E1277" i="126"/>
  <c r="E1278" i="126"/>
  <c r="E1279" i="126"/>
  <c r="E1280" i="126"/>
  <c r="E1281" i="126"/>
  <c r="E1282" i="126"/>
  <c r="E1283" i="126"/>
  <c r="E1284" i="126"/>
  <c r="E1285" i="126"/>
  <c r="E1286" i="126"/>
  <c r="E1287" i="126"/>
  <c r="E1288" i="126"/>
  <c r="E1289" i="126"/>
  <c r="E1290" i="126"/>
  <c r="E1291" i="126"/>
  <c r="E1292" i="126"/>
  <c r="E1293" i="126"/>
  <c r="E1294" i="126"/>
  <c r="E1295" i="126"/>
  <c r="E1296" i="126"/>
  <c r="E1297" i="126"/>
  <c r="E1298" i="126"/>
  <c r="E1299" i="126"/>
  <c r="E1300" i="126"/>
  <c r="E1301" i="126"/>
  <c r="E1302" i="126"/>
  <c r="E1303" i="126"/>
  <c r="E1304" i="126"/>
  <c r="E1305" i="126"/>
  <c r="E1306" i="126"/>
  <c r="E1307" i="126"/>
  <c r="E1308" i="126"/>
  <c r="E1309" i="126"/>
  <c r="E1310" i="126"/>
  <c r="E1311" i="126"/>
  <c r="E1312" i="126"/>
  <c r="E1313" i="126"/>
  <c r="E1314" i="126"/>
  <c r="E1315" i="126"/>
  <c r="E1316" i="126"/>
  <c r="E1317" i="126"/>
  <c r="E1318" i="126"/>
  <c r="E1319" i="126"/>
  <c r="E1320" i="126"/>
  <c r="E1321" i="126"/>
  <c r="E1322" i="126"/>
  <c r="E1323" i="126"/>
  <c r="E1324" i="126"/>
  <c r="E1325" i="126"/>
  <c r="E1326" i="126"/>
  <c r="E1327" i="126"/>
  <c r="E1328" i="126"/>
  <c r="E1329" i="126"/>
  <c r="E1330" i="126"/>
  <c r="E1331" i="126"/>
  <c r="E1332" i="126"/>
  <c r="E1333" i="126"/>
  <c r="E1334" i="126"/>
  <c r="E1335" i="126"/>
  <c r="E1336" i="126"/>
  <c r="E1337" i="126"/>
  <c r="E1338" i="126"/>
  <c r="E1339" i="126"/>
  <c r="E1340" i="126"/>
  <c r="E1341" i="126"/>
  <c r="E1342" i="126"/>
  <c r="E1343" i="126"/>
  <c r="E1344" i="126"/>
  <c r="E1345" i="126"/>
  <c r="E1346" i="126"/>
  <c r="E1347" i="126"/>
  <c r="E1348" i="126"/>
  <c r="E1349" i="126"/>
  <c r="E1350" i="126"/>
  <c r="E1351" i="126"/>
  <c r="E1352" i="126"/>
  <c r="E1353" i="126"/>
  <c r="E1354" i="126"/>
  <c r="E1355" i="126"/>
  <c r="E1356" i="126"/>
  <c r="E1357" i="126"/>
  <c r="E1358" i="126"/>
  <c r="E1359" i="126"/>
  <c r="E1360" i="126"/>
  <c r="E1361" i="126"/>
  <c r="E1362" i="126"/>
  <c r="E1363" i="126"/>
  <c r="E1364" i="126"/>
  <c r="E1365" i="126"/>
  <c r="E1366" i="126"/>
  <c r="E1367" i="126"/>
  <c r="E1368" i="126"/>
  <c r="E1369" i="126"/>
  <c r="E1370" i="126"/>
  <c r="E1371" i="126"/>
  <c r="E1372" i="126"/>
  <c r="E1373" i="126"/>
  <c r="E1374" i="126"/>
  <c r="E1375" i="126"/>
  <c r="E1376" i="126"/>
  <c r="E1377" i="126"/>
  <c r="E1378" i="126"/>
  <c r="E1379" i="126"/>
  <c r="E1380" i="126"/>
  <c r="E1381" i="126"/>
  <c r="E1382" i="126"/>
  <c r="E1383" i="126"/>
  <c r="E1384" i="126"/>
  <c r="E1385" i="126"/>
  <c r="E1386" i="126"/>
  <c r="E1387" i="126"/>
  <c r="E1388" i="126"/>
  <c r="E1389" i="126"/>
  <c r="E1390" i="126"/>
  <c r="E1391" i="126"/>
  <c r="E1392" i="126"/>
  <c r="E1393" i="126"/>
  <c r="E1394" i="126"/>
  <c r="E1395" i="126"/>
  <c r="E1396" i="126"/>
  <c r="E1397" i="126"/>
  <c r="E1398" i="126"/>
  <c r="E1399" i="126"/>
  <c r="E1400" i="126"/>
  <c r="E1401" i="126"/>
  <c r="E1402" i="126"/>
  <c r="E1403" i="126"/>
  <c r="E1404" i="126"/>
  <c r="E1405" i="126"/>
  <c r="E1406" i="126"/>
  <c r="E1407" i="126"/>
  <c r="E1408" i="126"/>
  <c r="E1409" i="126"/>
  <c r="E1410" i="126"/>
  <c r="E1411" i="126"/>
  <c r="E1412" i="126"/>
  <c r="E1413" i="126"/>
  <c r="E1414" i="126"/>
  <c r="E1415" i="126"/>
  <c r="E1416" i="126"/>
  <c r="E1417" i="126"/>
  <c r="E1418" i="126"/>
  <c r="E1419" i="126"/>
  <c r="E1420" i="126"/>
  <c r="E1421" i="126"/>
  <c r="E1422" i="126"/>
  <c r="E1423" i="126"/>
  <c r="E1424" i="126"/>
  <c r="E1425" i="126"/>
  <c r="E1426" i="126"/>
  <c r="E1427" i="126"/>
  <c r="E1428" i="126"/>
  <c r="E1429" i="126"/>
  <c r="E1430" i="126"/>
  <c r="E1431" i="126"/>
  <c r="E1432" i="126"/>
  <c r="E1433" i="126"/>
  <c r="E1434" i="126"/>
  <c r="E1435" i="126"/>
  <c r="E4" i="126"/>
  <c r="E1436" i="126" l="1"/>
  <c r="C43" i="136" l="1"/>
  <c r="D38" i="136"/>
  <c r="B27" i="135" l="1"/>
  <c r="C27" i="135" s="1"/>
  <c r="I33" i="134"/>
  <c r="I34" i="134" s="1"/>
  <c r="I17" i="134"/>
  <c r="E15" i="134" l="1"/>
  <c r="E18" i="134" s="1"/>
  <c r="F10" i="134"/>
  <c r="G39" i="134" l="1"/>
  <c r="F289" i="126" l="1"/>
  <c r="G148" i="126" l="1"/>
  <c r="H153" i="126"/>
  <c r="F315" i="126" l="1"/>
  <c r="G1248" i="126" l="1"/>
  <c r="G1249" i="126" s="1"/>
  <c r="B586" i="126" l="1"/>
  <c r="A586" i="126"/>
  <c r="E586" i="126" s="1"/>
  <c r="B408" i="126"/>
  <c r="A408" i="126"/>
  <c r="E408" i="126" s="1"/>
  <c r="B407" i="126"/>
  <c r="A407" i="126"/>
  <c r="E407" i="126" s="1"/>
  <c r="I716" i="140" l="1"/>
  <c r="I717" i="140" s="1"/>
  <c r="G11" i="165" l="1"/>
  <c r="H11" i="165" l="1"/>
  <c r="G10" i="165"/>
  <c r="H10" i="165" s="1"/>
  <c r="F290" i="126" l="1"/>
  <c r="F310" i="126"/>
  <c r="G353" i="126"/>
  <c r="F301" i="126" l="1"/>
  <c r="F348" i="126"/>
  <c r="F618" i="126"/>
  <c r="F1441" i="126"/>
  <c r="B34" i="134"/>
  <c r="G1341" i="126"/>
  <c r="F340" i="126"/>
  <c r="G152" i="126"/>
  <c r="H154" i="126" s="1"/>
  <c r="B17" i="134" l="1"/>
  <c r="H155" i="126"/>
  <c r="H159" i="126" s="1"/>
  <c r="H1340" i="126"/>
  <c r="G1343" i="126"/>
  <c r="B24" i="134" l="1"/>
  <c r="B16" i="134"/>
  <c r="B10" i="134"/>
  <c r="E11" i="164"/>
  <c r="B30" i="134"/>
  <c r="B26" i="135"/>
  <c r="C26" i="135" s="1"/>
  <c r="C36" i="136" l="1"/>
  <c r="E13" i="164"/>
  <c r="D54" i="148"/>
  <c r="D56" i="148" s="1"/>
  <c r="D58" i="148" s="1"/>
  <c r="C33" i="136"/>
  <c r="B27" i="134"/>
  <c r="B9" i="135"/>
  <c r="I37" i="134"/>
  <c r="I14" i="134" s="1"/>
  <c r="E1437" i="126"/>
  <c r="G1351" i="126" l="1"/>
  <c r="D31" i="148" l="1"/>
  <c r="D34" i="148" s="1"/>
  <c r="D36" i="148" s="1"/>
  <c r="D40" i="148" s="1"/>
  <c r="B29" i="135" l="1"/>
  <c r="C29" i="135" s="1"/>
  <c r="B35" i="134"/>
  <c r="B24" i="135"/>
  <c r="C24" i="135" l="1"/>
  <c r="B25" i="135" l="1"/>
  <c r="D14" i="148" l="1"/>
  <c r="D16" i="148" s="1"/>
  <c r="B23" i="135" l="1"/>
  <c r="C23" i="135" l="1"/>
  <c r="D713" i="140" l="1"/>
  <c r="L75" i="140"/>
  <c r="E12" i="164" l="1"/>
  <c r="B10" i="135"/>
  <c r="E14" i="164" l="1"/>
  <c r="C34" i="136"/>
  <c r="C38" i="136" s="1"/>
  <c r="B11" i="135"/>
  <c r="B37" i="134" l="1"/>
  <c r="B12" i="135"/>
  <c r="D11" i="165" l="1"/>
  <c r="E11" i="165" s="1"/>
  <c r="B39" i="134"/>
  <c r="L23" i="134" s="1"/>
  <c r="B13" i="135"/>
  <c r="F1443" i="126"/>
  <c r="D10" i="165" l="1"/>
  <c r="E10" i="165" s="1"/>
  <c r="F10" i="165" s="1"/>
  <c r="K10" i="165" s="1"/>
  <c r="B16" i="135"/>
  <c r="F6" i="165"/>
  <c r="K6" i="165" s="1"/>
  <c r="I6" i="165"/>
  <c r="L6" i="165" s="1"/>
  <c r="I7" i="165"/>
  <c r="L7" i="165" s="1"/>
  <c r="I9" i="165"/>
  <c r="L9" i="165" s="1"/>
  <c r="I8" i="165"/>
  <c r="L8" i="165" s="1"/>
  <c r="I10" i="165"/>
  <c r="L10" i="165" s="1"/>
  <c r="F9" i="165"/>
  <c r="K9" i="165" s="1"/>
  <c r="F7" i="165"/>
  <c r="K7" i="165" s="1"/>
  <c r="F8" i="165"/>
  <c r="K8" i="165" s="1"/>
  <c r="E16" i="164"/>
  <c r="D27" i="134"/>
  <c r="D36" i="134"/>
  <c r="D30" i="134"/>
  <c r="D24" i="134"/>
  <c r="D35" i="134"/>
  <c r="B14" i="134"/>
  <c r="D34" i="134"/>
  <c r="D37" i="134"/>
  <c r="B35" i="135"/>
  <c r="B36" i="135" s="1"/>
  <c r="D39" i="134" l="1"/>
  <c r="J18" i="134"/>
  <c r="J17" i="134" s="1"/>
  <c r="B15" i="134"/>
  <c r="B18" i="134" s="1"/>
  <c r="K25" i="134" l="1"/>
  <c r="J14" i="134"/>
  <c r="J15" i="134" s="1"/>
  <c r="B18" i="135"/>
  <c r="D46" i="148" l="1"/>
  <c r="D47" i="148" s="1"/>
  <c r="B28" i="135" l="1"/>
  <c r="B31" i="135" l="1"/>
  <c r="C28" i="135"/>
</calcChain>
</file>

<file path=xl/comments1.xml><?xml version="1.0" encoding="utf-8"?>
<comments xmlns="http://schemas.openxmlformats.org/spreadsheetml/2006/main">
  <authors>
    <author>SAgunbiade</author>
  </authors>
  <commentList>
    <comment ref="P14" authorId="0" shapeId="0">
      <text>
        <r>
          <rPr>
            <b/>
            <sz val="8"/>
            <color indexed="81"/>
            <rFont val="Tahoma"/>
            <family val="2"/>
          </rPr>
          <t>Sagunbiade
Interest expense and unrealised exchange gain have been backed out of operating activities as there was no cash inflow for unrealised gain and interest expense should show under financing activities</t>
        </r>
      </text>
    </comment>
  </commentList>
</comments>
</file>

<file path=xl/comments2.xml><?xml version="1.0" encoding="utf-8"?>
<comments xmlns="http://schemas.openxmlformats.org/spreadsheetml/2006/main">
  <authors>
    <author>oijeomah</author>
  </authors>
  <commentList>
    <comment ref="G22" authorId="0" shapeId="0">
      <text>
        <r>
          <rPr>
            <b/>
            <sz val="8"/>
            <color indexed="81"/>
            <rFont val="Tahoma"/>
            <family val="2"/>
          </rPr>
          <t>oijeomah:</t>
        </r>
        <r>
          <rPr>
            <sz val="8"/>
            <color indexed="81"/>
            <rFont val="Tahoma"/>
            <family val="2"/>
          </rPr>
          <t xml:space="preserve">
supposed to get transport allowance only once with inconvenience allowance since BOD meeting is coming up</t>
        </r>
      </text>
    </comment>
    <comment ref="E28" authorId="0" shapeId="0">
      <text>
        <r>
          <rPr>
            <b/>
            <sz val="8"/>
            <color indexed="81"/>
            <rFont val="Tahoma"/>
            <family val="2"/>
          </rPr>
          <t>oijeomah:</t>
        </r>
        <r>
          <rPr>
            <sz val="8"/>
            <color indexed="81"/>
            <rFont val="Tahoma"/>
            <family val="2"/>
          </rPr>
          <t xml:space="preserve">
The others did not attend this offshore board meeting and so the cheques were returned. They have been sighted</t>
        </r>
      </text>
    </comment>
    <comment ref="I32" authorId="0" shapeId="0">
      <text>
        <r>
          <rPr>
            <b/>
            <sz val="8"/>
            <color indexed="81"/>
            <rFont val="Tahoma"/>
            <family val="2"/>
          </rPr>
          <t>oijeomah:</t>
        </r>
        <r>
          <rPr>
            <sz val="8"/>
            <color indexed="81"/>
            <rFont val="Tahoma"/>
            <family val="2"/>
          </rPr>
          <t xml:space="preserve">
annual
500,000   750000
board
150,000   250000
audit
50000       150000
air ticket and transport
100000    120000
inconvenience
-               100000
medical
-                 250000
offshore travel
7500          10000
approved by Yahaya and jafojo</t>
        </r>
      </text>
    </comment>
  </commentList>
</comments>
</file>

<file path=xl/sharedStrings.xml><?xml version="1.0" encoding="utf-8"?>
<sst xmlns="http://schemas.openxmlformats.org/spreadsheetml/2006/main" count="11045" uniqueCount="4821">
  <si>
    <t>Revenue</t>
  </si>
  <si>
    <t>Cost of Sales</t>
  </si>
  <si>
    <t>Property, plant and equipment</t>
  </si>
  <si>
    <t>Total assets</t>
  </si>
  <si>
    <t>Total liabilities</t>
  </si>
  <si>
    <t>Share capital</t>
  </si>
  <si>
    <t>Total equity</t>
  </si>
  <si>
    <t>Total equity and liabilities</t>
  </si>
  <si>
    <t>Deferred tax liability</t>
  </si>
  <si>
    <t>Proceeds from sale of property, plant and equipment</t>
  </si>
  <si>
    <t xml:space="preserve"> </t>
  </si>
  <si>
    <t>Depreciation</t>
  </si>
  <si>
    <t xml:space="preserve">Purchase of property, plant and equipment </t>
  </si>
  <si>
    <t>1.</t>
  </si>
  <si>
    <t>Cash and cash equivalents</t>
  </si>
  <si>
    <t>(c)</t>
  </si>
  <si>
    <t>(a)</t>
  </si>
  <si>
    <t>(b)</t>
  </si>
  <si>
    <t>(d)</t>
  </si>
  <si>
    <t>Property, Plant and Equipment</t>
  </si>
  <si>
    <t xml:space="preserve">                                       </t>
  </si>
  <si>
    <t>Total</t>
  </si>
  <si>
    <t>Weighted average number of ordinary shares in issue</t>
  </si>
  <si>
    <t>Cost</t>
  </si>
  <si>
    <t xml:space="preserve">Additions </t>
  </si>
  <si>
    <t xml:space="preserve">                        </t>
  </si>
  <si>
    <t xml:space="preserve">Charge for the year   </t>
  </si>
  <si>
    <t>Authorised:</t>
  </si>
  <si>
    <t>Issued and fully paid:</t>
  </si>
  <si>
    <t>Number</t>
  </si>
  <si>
    <t xml:space="preserve">     Number</t>
  </si>
  <si>
    <t xml:space="preserve">Number </t>
  </si>
  <si>
    <t>Disposal</t>
  </si>
  <si>
    <t>Termination benefits</t>
  </si>
  <si>
    <t>Security deposits</t>
  </si>
  <si>
    <t>Short term borrowings</t>
  </si>
  <si>
    <t>Tax payable</t>
  </si>
  <si>
    <t>Dividend payable</t>
  </si>
  <si>
    <t>Retained earnings</t>
  </si>
  <si>
    <t xml:space="preserve">271,657,230 Ordinary shares of 50k each    </t>
  </si>
  <si>
    <t xml:space="preserve">253,988,672 Ordinary shares of 50k each    </t>
  </si>
  <si>
    <t>Premium Motor Spirit (PMS)</t>
  </si>
  <si>
    <t>Aviation Turbine Kerosene (ATK)</t>
  </si>
  <si>
    <t>Automotive Gas Oil (AGO)</t>
  </si>
  <si>
    <t>Lubricants and greases</t>
  </si>
  <si>
    <t>Dual Purpose Kerosene (DPK)</t>
  </si>
  <si>
    <t>Aviation</t>
  </si>
  <si>
    <t>Lubes</t>
  </si>
  <si>
    <t>Sundry income</t>
  </si>
  <si>
    <t>Trade receivables</t>
  </si>
  <si>
    <t>Petroleum Equalisation Fund (PEF)</t>
  </si>
  <si>
    <t>Petroleum Support Fund (PSF)</t>
  </si>
  <si>
    <t>Bridging allowance</t>
  </si>
  <si>
    <t>The average number of full-time persons employed during the year (other than executive directors) was as follows:</t>
  </si>
  <si>
    <t>Administration</t>
  </si>
  <si>
    <t>Technical and production</t>
  </si>
  <si>
    <t>Sales and marketing</t>
  </si>
  <si>
    <t>Employee costs during the year comprise:</t>
  </si>
  <si>
    <t>Salaries and wages</t>
  </si>
  <si>
    <t xml:space="preserve">Other employee benefits </t>
  </si>
  <si>
    <t>Employer's pension contribution</t>
  </si>
  <si>
    <t>iii</t>
  </si>
  <si>
    <t xml:space="preserve">Above </t>
  </si>
  <si>
    <t xml:space="preserve">Fees </t>
  </si>
  <si>
    <t>Other emoluments</t>
  </si>
  <si>
    <t>The directors' remuneration shown above includes:</t>
  </si>
  <si>
    <t>Chairman</t>
  </si>
  <si>
    <t>Highest paid director</t>
  </si>
  <si>
    <t>Other directors received emoluments  in the following ranges:</t>
  </si>
  <si>
    <t>Trade payables</t>
  </si>
  <si>
    <t>iv</t>
  </si>
  <si>
    <t>Taxation</t>
  </si>
  <si>
    <t>Trade and other receivables</t>
  </si>
  <si>
    <t>Finance Income</t>
  </si>
  <si>
    <t>Finance Cost</t>
  </si>
  <si>
    <t>Profit for the year</t>
  </si>
  <si>
    <t>Liabilities</t>
  </si>
  <si>
    <t>Cost of sales</t>
  </si>
  <si>
    <t>Interest income on short-term bank deposits</t>
  </si>
  <si>
    <t>Additions</t>
  </si>
  <si>
    <t>Interest cost</t>
  </si>
  <si>
    <t>Total Borrowings</t>
  </si>
  <si>
    <t>Trade and other payables</t>
  </si>
  <si>
    <t>Accrued expenses</t>
  </si>
  <si>
    <t>Employee benefit obligations</t>
  </si>
  <si>
    <t>Intangible assets</t>
  </si>
  <si>
    <t>Capital risk management</t>
  </si>
  <si>
    <t>Plant &amp; Machinery</t>
  </si>
  <si>
    <t>Computer &amp; Office Equipment</t>
  </si>
  <si>
    <t>Furniture &amp; Fittings</t>
  </si>
  <si>
    <t>Automotive Equipment</t>
  </si>
  <si>
    <t>Capital Work in Progress</t>
  </si>
  <si>
    <t>Transfers</t>
  </si>
  <si>
    <t>Income taxes paid</t>
  </si>
  <si>
    <t> </t>
  </si>
  <si>
    <t>Purchase of intangible assets</t>
  </si>
  <si>
    <t>Dividends paid</t>
  </si>
  <si>
    <t>Retail/C&amp;I</t>
  </si>
  <si>
    <t xml:space="preserve">Equity </t>
  </si>
  <si>
    <t>Cash flows from operating activities:</t>
  </si>
  <si>
    <t>Cash flows from investing activities:</t>
  </si>
  <si>
    <t>Cash flows from financing activities:</t>
  </si>
  <si>
    <t xml:space="preserve">Net change in cash and cash equivalents </t>
  </si>
  <si>
    <t>Related party transactions</t>
  </si>
  <si>
    <t>Disposals</t>
  </si>
  <si>
    <t>Charge for the year</t>
  </si>
  <si>
    <t>Income tax</t>
  </si>
  <si>
    <t xml:space="preserve">Earnings per share (EPS) </t>
  </si>
  <si>
    <t>Notes</t>
  </si>
  <si>
    <t>SIGNED ON BEHALF OF THE BOARD OF DIRECTORS BY:</t>
  </si>
  <si>
    <t>Selling and distribution expenses</t>
  </si>
  <si>
    <t>Other income</t>
  </si>
  <si>
    <t>Statement of comprehensive income</t>
  </si>
  <si>
    <t xml:space="preserve">Trade and other payables  </t>
  </si>
  <si>
    <t>NBV</t>
  </si>
  <si>
    <t>MRS Oil Nigeria Plc</t>
  </si>
  <si>
    <t>Payments during the year</t>
  </si>
  <si>
    <t>Inventories</t>
  </si>
  <si>
    <t>(ii)</t>
  </si>
  <si>
    <t>(iii)</t>
  </si>
  <si>
    <t>Amortisation of intangible assets</t>
  </si>
  <si>
    <t>Directors and employees</t>
  </si>
  <si>
    <t>Credit risk</t>
  </si>
  <si>
    <t>Liquidity risk</t>
  </si>
  <si>
    <t>Page</t>
  </si>
  <si>
    <t>Statement of financial position</t>
  </si>
  <si>
    <t>Statement of cash flows</t>
  </si>
  <si>
    <t xml:space="preserve">Trade and other receivables </t>
  </si>
  <si>
    <t xml:space="preserve">(i) </t>
  </si>
  <si>
    <t>Financial liabilities</t>
  </si>
  <si>
    <t>Financial assets</t>
  </si>
  <si>
    <t>receivables</t>
  </si>
  <si>
    <t>The Company's financial instruments are categorised as follows:</t>
  </si>
  <si>
    <t xml:space="preserve">Intangible assets  </t>
  </si>
  <si>
    <t>Earnings per share (EPS)</t>
  </si>
  <si>
    <t>Segment reporting</t>
  </si>
  <si>
    <t>Finance income</t>
  </si>
  <si>
    <t>Finance cost</t>
  </si>
  <si>
    <t>Current service cost</t>
  </si>
  <si>
    <t>Long-term service award paid</t>
  </si>
  <si>
    <t>Balance at beginning of the year</t>
  </si>
  <si>
    <t>Withholding tax credit notes utilised</t>
  </si>
  <si>
    <t>Profit  for the year attributable to shareholders  (expressed in Naira)</t>
  </si>
  <si>
    <t>Basic earnings per share (expressed in Naira per share)</t>
  </si>
  <si>
    <t>Future average pay increase (p.a.)</t>
  </si>
  <si>
    <t>Long-term average discount rate (p.a.)</t>
  </si>
  <si>
    <t>Average rate of inflation (p.a.)</t>
  </si>
  <si>
    <t>Benefits paid by the employer</t>
  </si>
  <si>
    <t>Administrative expenses</t>
  </si>
  <si>
    <t>Prepayments</t>
  </si>
  <si>
    <t>Interest paid in advance</t>
  </si>
  <si>
    <t>Interest receivable</t>
  </si>
  <si>
    <t>Current portion</t>
  </si>
  <si>
    <t>Advances received from customers</t>
  </si>
  <si>
    <t>Finance income and costs</t>
  </si>
  <si>
    <t>Total finance costs</t>
  </si>
  <si>
    <t>Total finance income</t>
  </si>
  <si>
    <t>Other debtors</t>
  </si>
  <si>
    <t xml:space="preserve">Share capital </t>
  </si>
  <si>
    <t>The Company has identified three operating segments:</t>
  </si>
  <si>
    <t xml:space="preserve">Depreciation </t>
  </si>
  <si>
    <t>Auditor's renumeration</t>
  </si>
  <si>
    <t xml:space="preserve">Total </t>
  </si>
  <si>
    <t xml:space="preserve">The fair value of current borrowings equals their carrying amount, as the impact of discounting is not significant. </t>
  </si>
  <si>
    <t>Unclaimed dividend written back</t>
  </si>
  <si>
    <t>Results from operating activities</t>
  </si>
  <si>
    <t xml:space="preserve">Changes in: </t>
  </si>
  <si>
    <t>Tax expense</t>
  </si>
  <si>
    <t>a</t>
  </si>
  <si>
    <t>Contents</t>
  </si>
  <si>
    <t>Total non-current assets</t>
  </si>
  <si>
    <t>Total current assets</t>
  </si>
  <si>
    <t>Total non-current liabilities</t>
  </si>
  <si>
    <t>Total current liabilities</t>
  </si>
  <si>
    <t>The Company has exposure to the following risks from its use of financial instruments:</t>
  </si>
  <si>
    <t>This note presents information about the Company’s exposure to each of the above risks, the Company’s objectives, policies and processes for measuring and managing risk, and the Company’s management of capital. Further quantitative disclosures are included throughout these financial statements.</t>
  </si>
  <si>
    <t>Credit risk is the risk of financial loss to the Company if a customer or counterparty to a financial instrument fails to meet its contractual obligations, and arises principally from the Company’s receivables from customers and other related parties.</t>
  </si>
  <si>
    <t>– Interest expense</t>
  </si>
  <si>
    <t>Reporting entity</t>
  </si>
  <si>
    <t xml:space="preserve">The Company is domiciled in Nigeria and has its registered office address at: </t>
  </si>
  <si>
    <t>8, Macarthy Street
Onikan
Lagos                                                                                                                                                                                                                                                                                                                                                                                  Nigeria</t>
  </si>
  <si>
    <t>The Company is principally engaged in the business of marketing and distribution of refined petroleum products, blending of lubricants and manufacturing of greases.</t>
  </si>
  <si>
    <t>Statement of compliance</t>
  </si>
  <si>
    <t>Basis of measurement</t>
  </si>
  <si>
    <t>Functional and presentation currency</t>
  </si>
  <si>
    <t>Use of estimates and judgements</t>
  </si>
  <si>
    <t>Basis of preparation</t>
  </si>
  <si>
    <t>Significant accounting policies</t>
  </si>
  <si>
    <t>Finance income and finance costs</t>
  </si>
  <si>
    <t>New standards and interpretations not yet adopted</t>
  </si>
  <si>
    <t>Determination of fair values</t>
  </si>
  <si>
    <t>A number of the Company’s accounting policies and disclosures require the determination of fair value, for both financial and non-financial assets and liabilities. Fair values have been determined for measurement and/or disclosure purposes based on the following methods. When applicable, further information about the assumptions made in determining fair values is disclosed in the notes specific to that asset or liability.</t>
  </si>
  <si>
    <t>Non-derivative financial instruments</t>
  </si>
  <si>
    <t>Fair value, which is determined for disclosure purposes, is calculated based on the present value of future principal and interest cash flows, discounted at the market rate of interest at the reporting date.</t>
  </si>
  <si>
    <t>Income on storage services</t>
  </si>
  <si>
    <t>Parent and ultimate controlling entity</t>
  </si>
  <si>
    <t>Loss on Disposal</t>
  </si>
  <si>
    <t>Proceeds</t>
  </si>
  <si>
    <t>Loss</t>
  </si>
  <si>
    <t>Comprehensive income for the year</t>
  </si>
  <si>
    <t>Dividends</t>
  </si>
  <si>
    <t>Total comprehensive income for the year</t>
  </si>
  <si>
    <t>Total transactions with owners of the Company</t>
  </si>
  <si>
    <t>Value added tax paid</t>
  </si>
  <si>
    <t>Profit before taxation</t>
  </si>
  <si>
    <t>– Net foreign exchange loss</t>
  </si>
  <si>
    <t>– Bank charges</t>
  </si>
  <si>
    <t>The Company was incorporated as Texaco Nigeria Limited (a privately owned Company)  on 12 August 1969 and was converted to a Public Limited Liability company quoted on the Nigerian Stock Exchange in 1978, as a result of the 1977 Nigerian Enterprises Promotions Decree. The Company is domiciled in Nigeria and its shares are listed at the Nigerian Stock Exchange (NSE). The Company’s name was changed to Texaco Nigeria Plc. in 1990 and again on 1 September 2006 to Chevron Oil Nigeria Plc.</t>
  </si>
  <si>
    <t>The new management of the Company announced a change of name of the Company from Chevron Oil Nigeria Plc to MRS Oil Nigeria Plc (“MRS”) effective 2nd of December, 2009 following the ratification of the name change of the Company at the 40th Annual General Meeting of the Company on September 29, 2009.</t>
  </si>
  <si>
    <t>Profit before income tax</t>
  </si>
  <si>
    <t>Carrying amounts</t>
  </si>
  <si>
    <t>Impairment assessment</t>
  </si>
  <si>
    <t>Capital commitments</t>
  </si>
  <si>
    <t>Carrying amount</t>
  </si>
  <si>
    <t>Bank overdrafts used for cash management purposes</t>
  </si>
  <si>
    <t>Total employee benefit liabilities</t>
  </si>
  <si>
    <t>Subsequent events</t>
  </si>
  <si>
    <t>Alhaji Sayyu I. Dantata</t>
  </si>
  <si>
    <t>Mr. Paul Bissohong</t>
  </si>
  <si>
    <t>Non Executive Director</t>
  </si>
  <si>
    <t>Mr. Andrew O. Gbodume</t>
  </si>
  <si>
    <t>Dr. Samaila M. Kewa</t>
  </si>
  <si>
    <t>Mr. Lawal Mangal</t>
  </si>
  <si>
    <t>Mrs. O.M. Jafojo</t>
  </si>
  <si>
    <t>Registrar</t>
  </si>
  <si>
    <t>Yaba</t>
  </si>
  <si>
    <t>Lagos</t>
  </si>
  <si>
    <t>KPMG Tower</t>
  </si>
  <si>
    <t>Bishop Aboyade Cole Street</t>
  </si>
  <si>
    <t>Victoria Island</t>
  </si>
  <si>
    <t xml:space="preserve">Lagos </t>
  </si>
  <si>
    <t>First City Monument Bank Plc</t>
  </si>
  <si>
    <t>Citibank Nigeria Limited</t>
  </si>
  <si>
    <t>Standard Chartered Bank Nigeria Limited</t>
  </si>
  <si>
    <t>Zenith Bank Plc</t>
  </si>
  <si>
    <t>Access Bank Plc</t>
  </si>
  <si>
    <t>Key management personnel compensation</t>
  </si>
  <si>
    <t xml:space="preserve">The Company pays short term benefits to its directors as follows: </t>
  </si>
  <si>
    <t>Short term employee benefits</t>
  </si>
  <si>
    <t>Contingencies</t>
  </si>
  <si>
    <t>Pending litigation and claims</t>
  </si>
  <si>
    <t>Financial commitments</t>
  </si>
  <si>
    <t>The Directors are of the opinion that all known liabilities and commitments, which are relevant in assessing the state of affairs of the Company, have been taken into consideration in the preparation of these financial statements.</t>
  </si>
  <si>
    <t>Dividend declared per share</t>
  </si>
  <si>
    <t>KPMG Professional Services</t>
  </si>
  <si>
    <t>Fair values versus carrying amounts</t>
  </si>
  <si>
    <t>RC 6442</t>
  </si>
  <si>
    <t>The fair value of trade and other receivables is estimated as the present value of future cash flows, discounted at the market rate of interest at the reporting date. This fair value is determined for disclosure purposes. For short term trade receivables, no disclosure of fair value is presented when the carrying amount is a reasonable approximation of fair value.</t>
  </si>
  <si>
    <t>Income tax expense</t>
  </si>
  <si>
    <t>Current tax expense:</t>
  </si>
  <si>
    <t>Tertiary education tax</t>
  </si>
  <si>
    <t>Deferred tax expense:</t>
  </si>
  <si>
    <t>Origination and reversal of temporary differences</t>
  </si>
  <si>
    <t>Movement in current tax liability</t>
  </si>
  <si>
    <t>Tax impact of prior year adjustments</t>
  </si>
  <si>
    <t>Other receivables</t>
  </si>
  <si>
    <t>Bank overdraft and short term borrowings</t>
  </si>
  <si>
    <t>Note</t>
  </si>
  <si>
    <t xml:space="preserve">For receivables that are classified as 'current', due to their short-term maturities, the fair value approximates their carrying values. </t>
  </si>
  <si>
    <t>Packaging materials and other sundry stocks</t>
  </si>
  <si>
    <t>Curtailment gains</t>
  </si>
  <si>
    <t>Amounts due to related parties</t>
  </si>
  <si>
    <t>% of Total</t>
  </si>
  <si>
    <t>Gross profit</t>
  </si>
  <si>
    <t>Segment revenue and cost of sales</t>
  </si>
  <si>
    <t>Amount</t>
  </si>
  <si>
    <t xml:space="preserve">Trade and other receivables, security deposits, bank overdrafts and other short term borrowings are the Company’s short term financial instruments. Accordingly, management believes that their fair values are not expected to be materially different from their carrying values. </t>
  </si>
  <si>
    <t>Fair values</t>
  </si>
  <si>
    <t>Interest received</t>
  </si>
  <si>
    <t>Interest paid</t>
  </si>
  <si>
    <t>Cash generated from operating activities</t>
  </si>
  <si>
    <t>The movement on these accounts was as follows:</t>
  </si>
  <si>
    <t>Defined benefit plan actuarial gain, net of tax</t>
  </si>
  <si>
    <t>Actuarial Assumptions</t>
  </si>
  <si>
    <t>Principal actuarial assumptions at the reporting date (expressed as weighted averages):</t>
  </si>
  <si>
    <t>Bank overdraft and other short term borrowings</t>
  </si>
  <si>
    <t xml:space="preserve">Nil         </t>
  </si>
  <si>
    <t>Interest on employee receivables</t>
  </si>
  <si>
    <t>Tax impact of prior year errors</t>
  </si>
  <si>
    <t>Guarantees</t>
  </si>
  <si>
    <t>Other comprehensive income, net of tax</t>
  </si>
  <si>
    <t>Actuarial gains on post-employment benefit obligation</t>
  </si>
  <si>
    <t>These assumptions depict management’s estimate of the likely future experience of the Company.</t>
  </si>
  <si>
    <t>These financial statements are presented in Nigerian naira, which is the Company’s functional currency. All financial information presented in naira have been rounded to the nearest thousand unless stated otherwise.</t>
  </si>
  <si>
    <t xml:space="preserve"> (b)</t>
  </si>
  <si>
    <t xml:space="preserve"> i</t>
  </si>
  <si>
    <t xml:space="preserve"> ii</t>
  </si>
  <si>
    <t>Depreciation and impairment losses</t>
  </si>
  <si>
    <t>Amortisation</t>
  </si>
  <si>
    <t>Average Duration in years (Gratuity)</t>
  </si>
  <si>
    <t>Average Duration in years (Long Service Awards)</t>
  </si>
  <si>
    <t>checks</t>
  </si>
  <si>
    <r>
      <t xml:space="preserve">A number of new standards, amendments to standards and interpretations are effective for annual periods beginning after 1 January 2013, and have not been applied in preparing these financial statements. Those which may be relevant to the Company are IFRS 11 </t>
    </r>
    <r>
      <rPr>
        <i/>
        <sz val="10"/>
        <rFont val="Calibri"/>
        <family val="2"/>
        <scheme val="minor"/>
      </rPr>
      <t>Joint Arrangement</t>
    </r>
    <r>
      <rPr>
        <sz val="10"/>
        <rFont val="Calibri"/>
        <family val="2"/>
        <scheme val="minor"/>
      </rPr>
      <t>, IFRS 13</t>
    </r>
    <r>
      <rPr>
        <i/>
        <sz val="10"/>
        <rFont val="Calibri"/>
        <family val="2"/>
        <scheme val="minor"/>
      </rPr>
      <t xml:space="preserve"> Fair Value Measurement</t>
    </r>
    <r>
      <rPr>
        <sz val="10"/>
        <rFont val="Calibri"/>
        <family val="2"/>
        <scheme val="minor"/>
      </rPr>
      <t xml:space="preserve"> and IFRS 9</t>
    </r>
    <r>
      <rPr>
        <i/>
        <sz val="10"/>
        <rFont val="Calibri"/>
        <family val="2"/>
        <scheme val="minor"/>
      </rPr>
      <t xml:space="preserve"> Financial Instruments</t>
    </r>
    <r>
      <rPr>
        <sz val="10"/>
        <rFont val="Calibri"/>
        <family val="2"/>
        <scheme val="minor"/>
      </rPr>
      <t>, which is expected to impact the classification and measurement of financial assets. These standards will become mandatory for the Company’s 2013 financial statements except for IFRS 9 which is mandatory for the 2015 financial statements. The extent of the impact has not been determined and the Company does not plan to adopt these standards early.</t>
    </r>
  </si>
  <si>
    <t>Financial Risk Management &amp; Financial Instruments</t>
  </si>
  <si>
    <t>Leasehold Land &amp; Buildings</t>
  </si>
  <si>
    <t xml:space="preserve">No guarantees exist as at 30 June 2013. </t>
  </si>
  <si>
    <t>Pension payable</t>
  </si>
  <si>
    <t>Statement of changes in equity</t>
  </si>
  <si>
    <t xml:space="preserve">Basis of preparation </t>
  </si>
  <si>
    <t>Employee benefit obligation</t>
  </si>
  <si>
    <t>Signature</t>
  </si>
  <si>
    <t>Name</t>
  </si>
  <si>
    <t>Date</t>
  </si>
  <si>
    <t>Onikan</t>
  </si>
  <si>
    <t>MRS Oil Nig. Plc</t>
  </si>
  <si>
    <t>Good Will</t>
  </si>
  <si>
    <t xml:space="preserve"> Patents (process, formulas, etc.)</t>
  </si>
  <si>
    <t>Royalty Rights (other than gas and oil)</t>
  </si>
  <si>
    <t xml:space="preserve"> Contracts (grants to dealers, etc.)</t>
  </si>
  <si>
    <t>Copyrights</t>
  </si>
  <si>
    <t>Franchises (O/T riparian rights and rights-of-way)</t>
  </si>
  <si>
    <t>Research &amp; Studies</t>
  </si>
  <si>
    <t>SAP Software  (&gt;US$1m)</t>
  </si>
  <si>
    <t>Other Software (&lt;US$1m)</t>
  </si>
  <si>
    <t>Licenses</t>
  </si>
  <si>
    <t>Unoperated Acreage</t>
  </si>
  <si>
    <t>Operated Acreage</t>
  </si>
  <si>
    <t>Freehold Land</t>
  </si>
  <si>
    <t>Capital Leases</t>
  </si>
  <si>
    <t>Leasehold land</t>
  </si>
  <si>
    <t>Land &amp; Buildings - General</t>
  </si>
  <si>
    <t>Buildings &amp; Improvements</t>
  </si>
  <si>
    <t>Office Partitions</t>
  </si>
  <si>
    <t>Drainage &amp; Driveways</t>
  </si>
  <si>
    <t>Fences</t>
  </si>
  <si>
    <t>Pipes &amp; Fittings (Pipe Work - Lines)</t>
  </si>
  <si>
    <t>Power lines and yard light</t>
  </si>
  <si>
    <t>Petroleum Refinery Plant &amp; Gas Plant</t>
  </si>
  <si>
    <t>Boilers</t>
  </si>
  <si>
    <t xml:space="preserve"> Laboratory Equip, Dormitories &amp; Hospitals</t>
  </si>
  <si>
    <t>Fire Fighting Equipment</t>
  </si>
  <si>
    <t>Workshop Equipment</t>
  </si>
  <si>
    <t>Loading Racks / Loading Arms (Pipe Work &amp; Machi)</t>
  </si>
  <si>
    <t>Maintenance &amp; Shop Equipment</t>
  </si>
  <si>
    <t>Aviation Equipment</t>
  </si>
  <si>
    <t xml:space="preserve"> Communications Systems, Radio and etc</t>
  </si>
  <si>
    <t>Industrial Mobile Equipment</t>
  </si>
  <si>
    <t>Compressors and Blowers</t>
  </si>
  <si>
    <t>Steam &amp; Electric Generation/Dist. System - General</t>
  </si>
  <si>
    <t>Auto Mainte/Repair Equip / Service Equi - Other</t>
  </si>
  <si>
    <t xml:space="preserve"> Pumps - Retail Outfit,Kerbside,Dispencers</t>
  </si>
  <si>
    <t xml:space="preserve"> Retail Signs, Canopies,Shop Equipment</t>
  </si>
  <si>
    <t>Shop Equipment</t>
  </si>
  <si>
    <t>Retail Yard Light &amp; Power Line</t>
  </si>
  <si>
    <t>Service Stations / Consumer Pipe &amp; Fittings</t>
  </si>
  <si>
    <t>Storage Tanks</t>
  </si>
  <si>
    <t>Light Automotive Equipment (Motor Vehicles)</t>
  </si>
  <si>
    <t>Heavy Automotive Equipment (Motor Vehicles)</t>
  </si>
  <si>
    <t>Aviation Refueling Equipment</t>
  </si>
  <si>
    <t>Marine Vessels- Ocean going ships</t>
  </si>
  <si>
    <t>Water Trans - Vessels operating on inland waters</t>
  </si>
  <si>
    <t>Home furniture</t>
  </si>
  <si>
    <t>Office Furniture &amp; Fitxtures</t>
  </si>
  <si>
    <t>Shop furniture &amp; fittings</t>
  </si>
  <si>
    <t>Office Equipment</t>
  </si>
  <si>
    <t xml:space="preserve"> IT Equipment, Computers, Copiers &amp; Faxes</t>
  </si>
  <si>
    <t>Low Value Assets</t>
  </si>
  <si>
    <t>Surplus Equip Available for Sales or Abandon</t>
  </si>
  <si>
    <t>AUC- Goodwill</t>
  </si>
  <si>
    <t xml:space="preserve"> AUC-Patents (process, formulas, etc.)</t>
  </si>
  <si>
    <t>AUC-Royalty Rights (other than gas and oil)</t>
  </si>
  <si>
    <t xml:space="preserve"> AUC-Contracts (grants to dealers, etc.)</t>
  </si>
  <si>
    <t>AUC-Copyrights</t>
  </si>
  <si>
    <t>AUC-Franchises (O/T riparian rig and rig-of-way)</t>
  </si>
  <si>
    <t>AUC-Research &amp; Studies</t>
  </si>
  <si>
    <t>AUC-SAP Software (&gt;US$1m)</t>
  </si>
  <si>
    <t>AUC-Other Software (&lt;US$1m)</t>
  </si>
  <si>
    <t>AUC-Unoperated Acreage</t>
  </si>
  <si>
    <t>AUC-Operated Acreage</t>
  </si>
  <si>
    <t>AUC-Freehold Land</t>
  </si>
  <si>
    <t>AUC-Other Capital Leases</t>
  </si>
  <si>
    <t>AUC-Leasehold Land</t>
  </si>
  <si>
    <t>AUC-Leasehold Land &amp; Buildings</t>
  </si>
  <si>
    <t>AUC-Leasehold Land &amp; Buildings Improvements</t>
  </si>
  <si>
    <t>AUC-Building lease land</t>
  </si>
  <si>
    <t>AUC-Land &amp; Buildings - General</t>
  </si>
  <si>
    <t xml:space="preserve"> AUC-Site Development, Land &amp; Buildings</t>
  </si>
  <si>
    <t>AUC-Buildings &amp; Improvements</t>
  </si>
  <si>
    <t>AUC-Building fee land</t>
  </si>
  <si>
    <t>AUC-Buildings on own land</t>
  </si>
  <si>
    <t>AUC-Office Partitions</t>
  </si>
  <si>
    <t>AUC-Drainage &amp; Driveways</t>
  </si>
  <si>
    <t>AUC-Fences</t>
  </si>
  <si>
    <t>AUC-Pipes &amp; Fittings (Pipe Work - Lines)</t>
  </si>
  <si>
    <t>AUC-Pipe Powerlines &amp; Yard Light</t>
  </si>
  <si>
    <t>AUC-Process Units</t>
  </si>
  <si>
    <t>AUC-Boilers</t>
  </si>
  <si>
    <t>AUC-Laboratory Equipment</t>
  </si>
  <si>
    <t>AUC-Fire Fighting/workshop Equipment</t>
  </si>
  <si>
    <t>AUC-Loading Racks / Arms (excl: Pipe Work &amp; Mach)</t>
  </si>
  <si>
    <t>AUC-Maintenance &amp; Shop Equipment</t>
  </si>
  <si>
    <t>AUC-Aviation Equipment</t>
  </si>
  <si>
    <t>AUC-Communications Systems</t>
  </si>
  <si>
    <t>AUC-Switches</t>
  </si>
  <si>
    <t>AUC-Light trucks</t>
  </si>
  <si>
    <t>AUC-Heavy trucks</t>
  </si>
  <si>
    <t>AUC-Light cranes</t>
  </si>
  <si>
    <t>AUC-Heavy cranes</t>
  </si>
  <si>
    <t>AUC-Fork lifts</t>
  </si>
  <si>
    <t>AUC-Load luggers</t>
  </si>
  <si>
    <t>AUC- Compressors</t>
  </si>
  <si>
    <t>AUC-Compressor Blowers</t>
  </si>
  <si>
    <t>AUC-Electrical Generators</t>
  </si>
  <si>
    <t>AUC-Other Generators</t>
  </si>
  <si>
    <t>AUC-Motors</t>
  </si>
  <si>
    <t>AUC-Lubrication Equipment</t>
  </si>
  <si>
    <t>AUC-Greasing Equipment</t>
  </si>
  <si>
    <t>AUC-Grease Guns</t>
  </si>
  <si>
    <t>AUC-Service Equipment - tyre meters</t>
  </si>
  <si>
    <t>AUC-Service Equipment - wheel balancers</t>
  </si>
  <si>
    <t>AUC-Service Equipment - tire changers</t>
  </si>
  <si>
    <t>AUC-Car/Truck Hoist</t>
  </si>
  <si>
    <t>AUC-Car Automatic washing machines</t>
  </si>
  <si>
    <t>AUC-Washing material</t>
  </si>
  <si>
    <t>AUC-Service Station / Retail Outfit Pumps</t>
  </si>
  <si>
    <t>AUC - Tangible Assets</t>
  </si>
  <si>
    <t>Consumer/Pump Dispensers</t>
  </si>
  <si>
    <t>AUC-Retail Signs</t>
  </si>
  <si>
    <t>AUC-Canopies</t>
  </si>
  <si>
    <t>AUC-Shop Equipment</t>
  </si>
  <si>
    <t>AUC-Retail Yard Light &amp; Power Line</t>
  </si>
  <si>
    <t>AUC-Retail - Pipes &amp; Fittings</t>
  </si>
  <si>
    <t>AUC-C/I - Pipes &amp; Fittings</t>
  </si>
  <si>
    <t>AUC-Tanks - Underground Steel</t>
  </si>
  <si>
    <t>AUC-Tanks - Underground Fiberglass</t>
  </si>
  <si>
    <t>AUC-Tanks - Aboveground Steel</t>
  </si>
  <si>
    <t>AUC-Tanks - Consumer</t>
  </si>
  <si>
    <t>AUC-Tanks - Kerbside</t>
  </si>
  <si>
    <t>AUC-Rubber Tanks</t>
  </si>
  <si>
    <t>AUC-Skid Tank</t>
  </si>
  <si>
    <t>AUC-Retail Outfit Tanks (transitional account)</t>
  </si>
  <si>
    <t>AUC-Retail Storage Tanks (transitional account)</t>
  </si>
  <si>
    <t>AUC-C/I - Storage Tanks (transititional account)</t>
  </si>
  <si>
    <t>AUC-Autos - Sedans/cars</t>
  </si>
  <si>
    <t>AUC-Autos - buses</t>
  </si>
  <si>
    <t>AUC-Autos - motorcycles</t>
  </si>
  <si>
    <t>AUC-Autos - motor boats</t>
  </si>
  <si>
    <t>AUC-Trucks Heavy</t>
  </si>
  <si>
    <t>AUC-Trucks Light</t>
  </si>
  <si>
    <t>AUC-Tank Cars</t>
  </si>
  <si>
    <t>AUC-Aviation automotive dispensing equipment</t>
  </si>
  <si>
    <t>AUC-Office and Household furniture &amp; fittings</t>
  </si>
  <si>
    <t>AUC-Office Equipment</t>
  </si>
  <si>
    <t xml:space="preserve"> AUC-IT Equip, Comp, Word Pro and Peripheral Equip</t>
  </si>
  <si>
    <t>AUC-Low Value Assets</t>
  </si>
  <si>
    <t>Allowance for Amortisation of Goodwill</t>
  </si>
  <si>
    <t xml:space="preserve"> Allow for Amortis of Patents(pro, formulas, etc.)</t>
  </si>
  <si>
    <t>Allow for Amorti of Royalty Rights (O/T gas &amp; oil)</t>
  </si>
  <si>
    <t>Allow for Amorti of Contracts (grants to dealers)</t>
  </si>
  <si>
    <t>Allowance for Amortisation of Copyrights</t>
  </si>
  <si>
    <t>Allowance for Amortisation of Franchises</t>
  </si>
  <si>
    <t>Allowance for Amortisation of Research &amp; Studies</t>
  </si>
  <si>
    <t>Allowance for Amortisation of SAP Software (&gt;$1m)</t>
  </si>
  <si>
    <t>Allowance for Amortisa of Other Software (&lt;$1m)</t>
  </si>
  <si>
    <t>Allowance for Amortisation of License</t>
  </si>
  <si>
    <t>Allowance for Amortisation of Other Capital Leases</t>
  </si>
  <si>
    <t>Allowance for Amortisation of Leasehold Land</t>
  </si>
  <si>
    <t>Allow for Dep &amp; Amortisa - LH Land &amp; Build Improv</t>
  </si>
  <si>
    <t>Allowance for Dep of Land &amp; Buildings - General</t>
  </si>
  <si>
    <t xml:space="preserve"> Allow for Dep of Site Development, Land &amp; Buildi</t>
  </si>
  <si>
    <t>Allowance for Depreciation of Buildings &amp; Improve</t>
  </si>
  <si>
    <t>Allowance for Depreciation of Office Partitions</t>
  </si>
  <si>
    <t>Allowance for Depreciation of Drainage &amp; Driveways</t>
  </si>
  <si>
    <t>Allowance for Depreciation of Fences</t>
  </si>
  <si>
    <t>Allowance for Dep of Pipes &amp; Fit (Pipe Work-Lines)</t>
  </si>
  <si>
    <t>Allowance for Dep of Pipe Powerlines &amp; Yard Light</t>
  </si>
  <si>
    <t>Allowance for Depreciation of Process Units</t>
  </si>
  <si>
    <t>Allowance for Depreciation of Boilers</t>
  </si>
  <si>
    <t>Allowance for Depreciation of Laboratory Equipment</t>
  </si>
  <si>
    <t>Allowance for Dep of Fire Fighting Equipment</t>
  </si>
  <si>
    <t>Allowance for Depreciation of Workshop Equipment</t>
  </si>
  <si>
    <t>Allowance for Depreciation of Loading Racks/Arms</t>
  </si>
  <si>
    <t>Allowance for Dep of Maintenance &amp; Shop Equip</t>
  </si>
  <si>
    <t>Allowance for Depreciation of Aviation Equipment</t>
  </si>
  <si>
    <t>Allowance for Dep of Communication Systems</t>
  </si>
  <si>
    <t>Allowance for Depreciation of Tracks &amp; Switches</t>
  </si>
  <si>
    <t>Allowance for Dep of Industrial Mobile Equip</t>
  </si>
  <si>
    <t>Allow for Dep of Pipeline Transportation - Other</t>
  </si>
  <si>
    <t>Allowance for Dep of Compressors &amp; Blowers</t>
  </si>
  <si>
    <t>Allow for Dep Steam &amp; Elec Gener/Dist. Sys - Gen</t>
  </si>
  <si>
    <t>Allo for Dep of Auto Mainte/Repair/Service Equip</t>
  </si>
  <si>
    <t>Allowance for Depreciation of Pumps</t>
  </si>
  <si>
    <t>Allowance for Dep of Retail Signs &amp; Canopies</t>
  </si>
  <si>
    <t>Allowance for Depreciation of Shop Equipment</t>
  </si>
  <si>
    <t>Allow for Dep of Retail Yard Light &amp; Power Line</t>
  </si>
  <si>
    <t>Allow for Dep Ser Station/Consumer Pipes &amp; Fitti</t>
  </si>
  <si>
    <t>Allowance for Depreciation of Storage Tanks</t>
  </si>
  <si>
    <t>Allowance for Dep of Light Automotive Equipmen</t>
  </si>
  <si>
    <t>Allowance for Dep of Heavy Automotive Equipment</t>
  </si>
  <si>
    <t>Allowance for Dep of Aviation Refuelling Equipment</t>
  </si>
  <si>
    <t>Allowance for Depreciation of Marine Vessels</t>
  </si>
  <si>
    <t>Allowance for Depreciation of Water Transp</t>
  </si>
  <si>
    <t>Allow for Dep of Office and Household fur &amp; fitt</t>
  </si>
  <si>
    <t>Allowance for Depreciation of Office Equipment</t>
  </si>
  <si>
    <t xml:space="preserve"> Allo for Dep of Comp, Word Procs and Perip Equip</t>
  </si>
  <si>
    <t>Allowance for Depreciation of Low Value Assets</t>
  </si>
  <si>
    <t>Allow for Amor of Sur Equ Avai for Sales or Aband</t>
  </si>
  <si>
    <t>Suspense Account for Migration Differences</t>
  </si>
  <si>
    <t>Non Current Trade &amp; Other Receivables</t>
  </si>
  <si>
    <t>Rent - Service Stations (Due After One Year)</t>
  </si>
  <si>
    <t>Rent Bulk Stations/Terminals (Due After One Year)</t>
  </si>
  <si>
    <t>Rent - Office Building (Due After One Year)</t>
  </si>
  <si>
    <t>Rent - Living Quarters (Due After One Year)</t>
  </si>
  <si>
    <t>Service Station Generator Dealer Loans Receivable</t>
  </si>
  <si>
    <t>Long Term Loans Receivable - Other Dealer Loans</t>
  </si>
  <si>
    <t>Long Term Loans Receivable - All Others</t>
  </si>
  <si>
    <t>Land Loan - Due After One Year</t>
  </si>
  <si>
    <t>Medical Expenses Loan - After One Year</t>
  </si>
  <si>
    <t>Prepaid Grant / Cash Out - Car Purchase</t>
  </si>
  <si>
    <t>Trade and other Receivable</t>
  </si>
  <si>
    <t>Prepaid Grant / Car Purchase Grant</t>
  </si>
  <si>
    <t>Home Ownership Scheme</t>
  </si>
  <si>
    <t>Emp Rec - Long term - Car Loan</t>
  </si>
  <si>
    <t>Emp Rec - Long term - House Loan</t>
  </si>
  <si>
    <t>Prepaid Employee Benefit (Home Loans)</t>
  </si>
  <si>
    <t>Prepaid Employee Benefit (Land Loans)</t>
  </si>
  <si>
    <t>PPE - On Historical Cost Basis</t>
  </si>
  <si>
    <t>PPE - On Revaluation Surplus</t>
  </si>
  <si>
    <t>Provision for Staff Leave Pay</t>
  </si>
  <si>
    <t>Trade and other Payables</t>
  </si>
  <si>
    <t>Unrealised Foreign Exchange Losses</t>
  </si>
  <si>
    <t>General Doubtful Debts Provision</t>
  </si>
  <si>
    <t>Tax Losses available for offset against future pro</t>
  </si>
  <si>
    <t>Refine Fuel inventory - Aviation - International</t>
  </si>
  <si>
    <t xml:space="preserve">Inventories              </t>
  </si>
  <si>
    <t>Refine Fuel inventory - Aviation - Local</t>
  </si>
  <si>
    <t>Refine Fuel inventory- Avgas</t>
  </si>
  <si>
    <t>Refine Fuel Inventory - Premium Motor Spirit</t>
  </si>
  <si>
    <t>Refine FuelInventory - Dual Purpose Kerosene</t>
  </si>
  <si>
    <t>Refine Fuel Inventory - Auto Gas Oil</t>
  </si>
  <si>
    <t>Refine Fuel Inventory - Marine Diesel</t>
  </si>
  <si>
    <t>Refine Fuel Inventory - Bitumen</t>
  </si>
  <si>
    <t>Refine Fuel Inventory - Low Power Fuel Oil</t>
  </si>
  <si>
    <t>Logical Inventory Account</t>
  </si>
  <si>
    <t>Provision for Inv Impairment- Aviation- Internat</t>
  </si>
  <si>
    <t xml:space="preserve"> Provision for Inv Impairment-Aviation, Local</t>
  </si>
  <si>
    <t>Provision for Inv Impairment-Avgas</t>
  </si>
  <si>
    <t>Provision for Inv Impairment-Premium Motor Spirit</t>
  </si>
  <si>
    <t>Provision for Inv Impairment-Dual Purpose Kerosene</t>
  </si>
  <si>
    <t>Provision for Inv Impairment-Auto Gas Oil</t>
  </si>
  <si>
    <t>Provision for Inv Impairment-Marine Diesel</t>
  </si>
  <si>
    <t>Provision for Inv Impairment-Bitumen</t>
  </si>
  <si>
    <t>Provision for Inv Impairment-Low Power Fuel Oil</t>
  </si>
  <si>
    <t xml:space="preserve"> Inve - Lubri, Greases &amp; Speci - Base Oils</t>
  </si>
  <si>
    <t xml:space="preserve"> Inve - Lubri, Greases &amp; Speci - Finished Lubes</t>
  </si>
  <si>
    <t xml:space="preserve"> Inve - Lubri, Greases &amp; Speci - Additives</t>
  </si>
  <si>
    <t xml:space="preserve"> Inve - Lubri, Greases &amp; Speci - Greases</t>
  </si>
  <si>
    <t xml:space="preserve"> Inve - Lubri, Greases &amp; Speci - Specialties</t>
  </si>
  <si>
    <t xml:space="preserve"> Inve - Lubri, Greases &amp; Speci - Special Fluids</t>
  </si>
  <si>
    <t xml:space="preserve"> Inve - Lubri, Greases &amp; Speci - Packaging Materia</t>
  </si>
  <si>
    <t xml:space="preserve"> Inve - Lubri, Greases &amp; Speci - Lubes By-Products</t>
  </si>
  <si>
    <t xml:space="preserve"> Inve - Lubri, Greases &amp; Speci - Trading Lubes</t>
  </si>
  <si>
    <t xml:space="preserve"> Inve - Lubri, Greases &amp; Speci -Trad Grease(Texaco</t>
  </si>
  <si>
    <t>Work In Progress (Inventories)</t>
  </si>
  <si>
    <t>Provision for Inv Impairment- Base Oils</t>
  </si>
  <si>
    <t>Provision for Inv Impairment-Finished Lubes</t>
  </si>
  <si>
    <t>Provision for Inv Impairment-Additives</t>
  </si>
  <si>
    <t>Provision for Inv Impairment-Greases</t>
  </si>
  <si>
    <t>Provision for Inv Impairment-Specialties</t>
  </si>
  <si>
    <t>Provision for Inv Impairment-Special Fluids</t>
  </si>
  <si>
    <t>Provision for Inv Impairment-Packaging Materials</t>
  </si>
  <si>
    <t xml:space="preserve"> Goods In Transit - Aviation, International</t>
  </si>
  <si>
    <t xml:space="preserve"> Goods In Transit - Aviation, Local</t>
  </si>
  <si>
    <t>Goods In Transit - Avgas</t>
  </si>
  <si>
    <t>Goods In Transit - Premium Motor Spirit</t>
  </si>
  <si>
    <t>Goods In Transit - Dual Purpose Kerosene</t>
  </si>
  <si>
    <t>Goods In Transit - Auto Gas Oil</t>
  </si>
  <si>
    <t>Goods In Transit - Marine Diesel</t>
  </si>
  <si>
    <t>Goods In Transit - Bitumen</t>
  </si>
  <si>
    <t>Goods In Transit - Low Power Fuel Oil</t>
  </si>
  <si>
    <t>Goods In Transit - Base Oils</t>
  </si>
  <si>
    <t>Goods In Transit - Finished Lubes</t>
  </si>
  <si>
    <t>Goods In Transit - Additives</t>
  </si>
  <si>
    <t>Goods In Transit - Greases</t>
  </si>
  <si>
    <t>Goods In Transit - Specialties</t>
  </si>
  <si>
    <t>Goods In Transit - Special Fluids</t>
  </si>
  <si>
    <t>Goods In Transit - Packaging Materials</t>
  </si>
  <si>
    <t>Inventory - Miscellaneous resale items</t>
  </si>
  <si>
    <t>Inventory - Vehicle Spare Parts</t>
  </si>
  <si>
    <t>Inventory - Other Spare Parts</t>
  </si>
  <si>
    <t>Inventory - Electrical Spare Parts</t>
  </si>
  <si>
    <t>Inventory - Printing &amp; Stationery</t>
  </si>
  <si>
    <t>Inventory - Computer Consumables</t>
  </si>
  <si>
    <t>Inventory - Retail Station Uniforms</t>
  </si>
  <si>
    <t>Inventory - Provisions/Office Entertainment</t>
  </si>
  <si>
    <t>Inventory - Other Misc Office Items</t>
  </si>
  <si>
    <t>Inventory - Generator Maintenance Parts</t>
  </si>
  <si>
    <t xml:space="preserve"> Inventory - Safety Items, boots, fire extin, etc</t>
  </si>
  <si>
    <t xml:space="preserve"> Inventory - Storehouse Materials, Other</t>
  </si>
  <si>
    <t>Provision for Impairment of Storehouse Materials</t>
  </si>
  <si>
    <t>Trade Accounts Rec - Non Group / Third Party</t>
  </si>
  <si>
    <t>Trade Receivables - Group / Intercompany</t>
  </si>
  <si>
    <t>Trade Receivables - Non-consolidated affiliates</t>
  </si>
  <si>
    <t>Trade Receivables - Employees</t>
  </si>
  <si>
    <t>Doubtful Trade Receivables</t>
  </si>
  <si>
    <t>Other Income Receivable CBN</t>
  </si>
  <si>
    <t>Allowance for Doubtful Trade Rec - Specific</t>
  </si>
  <si>
    <t>Allowance for Doubtful Trade Rec - General</t>
  </si>
  <si>
    <t xml:space="preserve"> Trade Creditors Advances Paid, Product Related</t>
  </si>
  <si>
    <t xml:space="preserve"> Trade Creditors  Advances Paid, Non-Prod Related</t>
  </si>
  <si>
    <t>Year End Reclassification of Debit Bal in Cre</t>
  </si>
  <si>
    <t>Receivable - Fuel Product Imports</t>
  </si>
  <si>
    <t>Receivables - Joint Property/Co-Owners (JV)</t>
  </si>
  <si>
    <t>Other Product Receivables- PEF Bridging Receivable</t>
  </si>
  <si>
    <t>PPPRA Refund Receivable Account</t>
  </si>
  <si>
    <t>PPPRA Refund Clearing A/C</t>
  </si>
  <si>
    <t>PPPRA/PEF Admin Cost Clearing Account</t>
  </si>
  <si>
    <t>Other Product Receivables- NNPC Bridging Claims</t>
  </si>
  <si>
    <t>PPMC Receivable</t>
  </si>
  <si>
    <t>Demmurage</t>
  </si>
  <si>
    <t>Intercompany Receivables Current Accounts</t>
  </si>
  <si>
    <t>Interco-Receivables Current A/Cs (Not in SAP)</t>
  </si>
  <si>
    <t>Allowance for Doubtful Intercompany Rec</t>
  </si>
  <si>
    <t>Deferred Intercompany Charges</t>
  </si>
  <si>
    <t>Impairment Deferred Intercompany Charge</t>
  </si>
  <si>
    <t>MRS Investment Ltd</t>
  </si>
  <si>
    <t>Other current Receivable - On Board Computers</t>
  </si>
  <si>
    <t>Other current Receivables- Truck Lease</t>
  </si>
  <si>
    <t>Miscellaneous Receivables - Retailers</t>
  </si>
  <si>
    <t>Other current Receivable -Sundry Debtors</t>
  </si>
  <si>
    <t>Other current Receivable -Texaco Congo</t>
  </si>
  <si>
    <t>Chevron Texaco</t>
  </si>
  <si>
    <t>Chevron Africa Holdings</t>
  </si>
  <si>
    <t>Other current Receivable -CT Global Downstream</t>
  </si>
  <si>
    <t>Short Term Loans to Outsiders</t>
  </si>
  <si>
    <t>Interest Receivable</t>
  </si>
  <si>
    <t>Claims receivables - Insurance Claims Receivable</t>
  </si>
  <si>
    <t>Claims receivables - Transp loss and damage claims</t>
  </si>
  <si>
    <t>Claims receivables - Fidelity bond claims</t>
  </si>
  <si>
    <t>Claim for overpaid WHT on Dividend</t>
  </si>
  <si>
    <t xml:space="preserve"> Employee Advance Expense Funds</t>
  </si>
  <si>
    <t xml:space="preserve"> Employee Advance - Cash Expense Funds</t>
  </si>
  <si>
    <t>Loan Adv Due From Emp &amp; Dir -House Rent Advances</t>
  </si>
  <si>
    <t>Loan Adv Due From Emp &amp; Dir- Salary Advances</t>
  </si>
  <si>
    <t>Due From Emp &amp; Dir- Land Loan - Due in One Year</t>
  </si>
  <si>
    <t>Emp &amp; Dir- Medical Expenses Loan - Due in One Year</t>
  </si>
  <si>
    <t>Loan Adv Due From Emp &amp; Dir- Education Grant Rec</t>
  </si>
  <si>
    <t>Loan Adv Due From Emp &amp; Dir- Furniture Grant Rec</t>
  </si>
  <si>
    <t>Loan Adv Due From Emp &amp; Dir- Home Own Scheme</t>
  </si>
  <si>
    <t>Due From Emp &amp; Dir-Pre Grant / Cash Out - Car Pur</t>
  </si>
  <si>
    <t>Prepaid Grant / Car Purchase Grant -Due in One Yr</t>
  </si>
  <si>
    <t xml:space="preserve">Prepayments </t>
  </si>
  <si>
    <t>Other Receivables - Employees &amp; Directors</t>
  </si>
  <si>
    <t>School Fees Loan- Employees &amp; Directors</t>
  </si>
  <si>
    <t>Short Term Loan- Employees &amp; Directors</t>
  </si>
  <si>
    <t>Short Term Loans to Contract Staff</t>
  </si>
  <si>
    <t>Tender Bidding Receivable - Employee</t>
  </si>
  <si>
    <t>Allowance for Other Doubtful Receivables</t>
  </si>
  <si>
    <t xml:space="preserve"> Corporation Tax Recoverable</t>
  </si>
  <si>
    <t>Withholding Tax On Customer Payments</t>
  </si>
  <si>
    <t>Finance Lease Receivable - Trucks</t>
  </si>
  <si>
    <t>Prepaid Rent - Service Stations</t>
  </si>
  <si>
    <t>Prepaid Rent - Bulk Stations/Terminals</t>
  </si>
  <si>
    <t>Prepaid Rent - Office Building</t>
  </si>
  <si>
    <t>Rent - Living Quarters</t>
  </si>
  <si>
    <t>Prepaid Interest</t>
  </si>
  <si>
    <t>Group Insurance Premium</t>
  </si>
  <si>
    <t>Prepaid Insurance - Other</t>
  </si>
  <si>
    <t>Prepaid Freight</t>
  </si>
  <si>
    <t>Prepaid Internet Subscriptions</t>
  </si>
  <si>
    <t>Deferred Charges - Management Fees</t>
  </si>
  <si>
    <t>Other Deferred &amp; Prepaid Charges - Current</t>
  </si>
  <si>
    <t>Time Deposits (Fixed Deposits)</t>
  </si>
  <si>
    <t>Cash in Bank-LC Main Bank A/c-MAIN Street Bank</t>
  </si>
  <si>
    <t>Cash in Bank-LC Incoming A/c-MAIN Street  Bank</t>
  </si>
  <si>
    <t>Cash in Bank-LC Outgoing  A/c-MAIN Street Bank</t>
  </si>
  <si>
    <t>Cash in Bank-LC Main Bank A/c-KEYSTONE Bank</t>
  </si>
  <si>
    <t>Cash in Bank-LC Incoming A/c-KEYSTONE  Bank</t>
  </si>
  <si>
    <t>Cash in Bank-LC Outgoing  A/c-KEYSTONE Bank</t>
  </si>
  <si>
    <t>Cash in Bank-LC Main Bank A/c-CITYBANK</t>
  </si>
  <si>
    <t>Cash in Bank-LC Incoming A/c-CITYBANK</t>
  </si>
  <si>
    <t>Cash in Bank-LC Outgoing  A/c-CITYBANK</t>
  </si>
  <si>
    <t>Cash in Bank-LC Main Bank A/c-ECO Bank</t>
  </si>
  <si>
    <t>Cash in Bank-LC Incoming A/c-ECO Bank</t>
  </si>
  <si>
    <t>Cash in Bank-LC Outgoing  A/c-ECO Bank</t>
  </si>
  <si>
    <t>Cash in Bank-LC Main Bank A/c-FEDELITY Bank PLC</t>
  </si>
  <si>
    <t>Cash in Bank-LC Incoming A/c-FEDELITY Bank PLC</t>
  </si>
  <si>
    <t>Cash in Bank-LC Outgoing  A/c-FEDELITY Bank PLC</t>
  </si>
  <si>
    <t>Cash in Bank-LC Main Bank A/c-First Bank of Nig</t>
  </si>
  <si>
    <t>Cash in Bank-LC Incoming A/c-First Bank of Nig</t>
  </si>
  <si>
    <t>Cash in Bank-LC Outgoing  A/c-First Bank of Nig</t>
  </si>
  <si>
    <t>Cash in Bank-LC Main Bank A/c-FCMB Bank PLC</t>
  </si>
  <si>
    <t>Cash in Bank-LC Incoming A/c-FCMB Bank PLC</t>
  </si>
  <si>
    <t>Cash in Bank-LC Outgoing  A/c-FCMB Bank PLC</t>
  </si>
  <si>
    <t>Cash in Bank-LC Main Bank A/c-Interconti Bank PLC</t>
  </si>
  <si>
    <t>Cash in Bank-LC Incoming A/c-Interconti Bank PLC</t>
  </si>
  <si>
    <t>Cash in Bank-LC Outgoing  A/c-Interconti Bank PLC</t>
  </si>
  <si>
    <t>Cash in Bank-LC Main Bank A/c-UNION Bank PLC</t>
  </si>
  <si>
    <t>Cash in Bank-LC Incoming A/c-UNION Bank PLC</t>
  </si>
  <si>
    <t>Cash in Bank-LC Outgoing  A/c-UNION Bank PLC</t>
  </si>
  <si>
    <t>Cash in Bank-LC Main Bank A/c-UB for Afirca PLC</t>
  </si>
  <si>
    <t>Cash in Bank-LC Incoming A/c-UB for Afirca PLC</t>
  </si>
  <si>
    <t>Cash in Bank-LC Outgoing  A/c-UB for Afirca PLC</t>
  </si>
  <si>
    <t>Cash in Bank-LC Main Bank A/c-Zenith Bank PLC</t>
  </si>
  <si>
    <t>Cash in Bank-LC Incoming A/c-Zenith Bank PLC</t>
  </si>
  <si>
    <t>Cash in Bank-LC Outgoing  A/c-Zenith Bank PLC</t>
  </si>
  <si>
    <t>Cash in Bank-Main FBN DEALERS CONTRIBUT</t>
  </si>
  <si>
    <t>Cash in Bank-LC Incoming A/c- FBN Card</t>
  </si>
  <si>
    <t>Cash in Bank-LC Main Bank A/c- Access Bank PLC</t>
  </si>
  <si>
    <t>Cash in Bank-LC Incoming A/c- Access Bank PLC</t>
  </si>
  <si>
    <t>Cash in Bank-LC Outgoing  A/c- Access Bank PLC</t>
  </si>
  <si>
    <t>Scrubing Account</t>
  </si>
  <si>
    <t>Cash in Bank-USD Main Bank A/c-CITYBANK</t>
  </si>
  <si>
    <t>Cash in Bank-USD Incoming A/c-CITYBANK</t>
  </si>
  <si>
    <t>Cash in Bank-USD Outgoing  A/c-CITYBANK</t>
  </si>
  <si>
    <t>Cash in Bank-USD Main Bank A/c-CITYBANK (EXP)</t>
  </si>
  <si>
    <t>Cash in Bank-USD Incoming A/c-CITYBANK (EXP)</t>
  </si>
  <si>
    <t>Cash in Bank-USD Outgoing  A/c-CITYBANK (EXP)</t>
  </si>
  <si>
    <t>Cash in Bank-USD Main Bank A/c-standard chartered</t>
  </si>
  <si>
    <t>Cash in Bank-USDIncoming A/c-standard chartered</t>
  </si>
  <si>
    <t>Cash in Bank-USd Outgoing  A/c-standard chartered</t>
  </si>
  <si>
    <t>Petty cash MON - NGN</t>
  </si>
  <si>
    <t>Petty Cash MON - USD</t>
  </si>
  <si>
    <t>Share Capital - Ordinary/Common</t>
  </si>
  <si>
    <t>Cummulative Foreign Exchange Translation Adj</t>
  </si>
  <si>
    <t xml:space="preserve"> Deficit on revaluation of property, plant and equ</t>
  </si>
  <si>
    <t xml:space="preserve"> Surplus on revaluation of property, plant and equ</t>
  </si>
  <si>
    <t>Actuarial loss on defined benefit pension plan</t>
  </si>
  <si>
    <t>Actuarial gain on defined benefit pension plan</t>
  </si>
  <si>
    <t>Retained Earnings - Appropriated</t>
  </si>
  <si>
    <t>Retained Earnings - Unappropriated</t>
  </si>
  <si>
    <t>Dividends - Proposed /Paid</t>
  </si>
  <si>
    <t>Current Period - Profit or Loss</t>
  </si>
  <si>
    <t>Long Term Liability- Bank loans - LC</t>
  </si>
  <si>
    <t>Long Term Liability- Bank loans - USD</t>
  </si>
  <si>
    <t>Long Term Liability- LCs Payable - LC</t>
  </si>
  <si>
    <t>Long Term Liability- LCs Payable - USD</t>
  </si>
  <si>
    <t>Long Term Liability- Commercial Papers  - LC</t>
  </si>
  <si>
    <t>Long Term Liability- Commercial Papers   - USD</t>
  </si>
  <si>
    <t>Defered Tax Liab PPE - On Historical Cost Basis</t>
  </si>
  <si>
    <t>Defferred Tax Liab PPE - On Revaluation Surplus</t>
  </si>
  <si>
    <t>Unrealized Exchange Gain</t>
  </si>
  <si>
    <t>Liabilities for Pensions &amp; Other Post Empt Benefit</t>
  </si>
  <si>
    <t>Res for Emp Services &amp; Severance Indemnities</t>
  </si>
  <si>
    <t>Service Gratuity</t>
  </si>
  <si>
    <t>Long Service Award</t>
  </si>
  <si>
    <t>Other Reserves</t>
  </si>
  <si>
    <t>Minority Interests</t>
  </si>
  <si>
    <t>Borrowings from Financial Institutions - Current</t>
  </si>
  <si>
    <t>LCs Payable - LC</t>
  </si>
  <si>
    <t>LCs Payable -  USD-Zenith Bank</t>
  </si>
  <si>
    <t>LCs Payable - USD - FCMB</t>
  </si>
  <si>
    <t>Commercial Papers  - LC</t>
  </si>
  <si>
    <t>Commercial Papers   - USD</t>
  </si>
  <si>
    <t>Other borrowings - LC</t>
  </si>
  <si>
    <t>Other borrowings - USD</t>
  </si>
  <si>
    <t>Loans Due To Related Parties - Current (LC)</t>
  </si>
  <si>
    <t>Loans Due To Related Parties - Current (USD)</t>
  </si>
  <si>
    <t>Intercompany Payable Current Accounts</t>
  </si>
  <si>
    <t>Interco-Payables Current A/Cs (Not in SAP)</t>
  </si>
  <si>
    <t>Trade Payables - Non Group</t>
  </si>
  <si>
    <t>Trade Payables -Group / intercompany</t>
  </si>
  <si>
    <t>Trade Payables - Non-consolidated affiliates</t>
  </si>
  <si>
    <t>Trade Payables - Employees</t>
  </si>
  <si>
    <t>Trade Payables - NNPC (MON Only)</t>
  </si>
  <si>
    <t>NNPC Megastation Maintenance</t>
  </si>
  <si>
    <t>Demurrage</t>
  </si>
  <si>
    <t>PPPRA/PEF Admin Charges Payable</t>
  </si>
  <si>
    <t>Trade Debtors - Advances Received - Non Group</t>
  </si>
  <si>
    <t>Trade Debtors - Advances Received - Group</t>
  </si>
  <si>
    <t>DAPS Security Deposit (MON)</t>
  </si>
  <si>
    <t>Clearing Account I -Capital Build - Up</t>
  </si>
  <si>
    <t>Clearing Account II- Security Deposit</t>
  </si>
  <si>
    <t>Clearing Account III - Generator Recovery</t>
  </si>
  <si>
    <t>Year end reclassification of credit balances in De</t>
  </si>
  <si>
    <t>Trade Customers - Capital Build Up</t>
  </si>
  <si>
    <t>Trade Customers - Security Deposit</t>
  </si>
  <si>
    <t>Trade Customers - Generator Recovery</t>
  </si>
  <si>
    <t>Supplier Goods Rec/Invoice Receipt - Product Rel</t>
  </si>
  <si>
    <t>Supplier GR/IR Account  (Non Product)</t>
  </si>
  <si>
    <t>Supplier GR/IR - Product Related - Jet A1</t>
  </si>
  <si>
    <t xml:space="preserve"> Supplier GR/IR, Product Related - Local Jet Fuel</t>
  </si>
  <si>
    <t xml:space="preserve"> Supplier GR/IR, Product Related - Avgas</t>
  </si>
  <si>
    <t xml:space="preserve"> Supplier GR/IR, Product Related - PMS</t>
  </si>
  <si>
    <t xml:space="preserve"> Supplier GR/IR, Product Related - DPK</t>
  </si>
  <si>
    <t xml:space="preserve"> Supplier GR/IR, Product Related - AGO</t>
  </si>
  <si>
    <t xml:space="preserve"> Supplier GR/IR, Product Related - Marine Diesel</t>
  </si>
  <si>
    <t xml:space="preserve"> Supplier GR/IR,  Product Related - LPFO</t>
  </si>
  <si>
    <t xml:space="preserve"> Supplier GR/IR, Product Related - Base Oils</t>
  </si>
  <si>
    <t xml:space="preserve"> Sup GR/IR, Pro Related - Fin Lubes/Greases/Specs</t>
  </si>
  <si>
    <t xml:space="preserve"> Supplier GR/IR - Non-Product Related, Other</t>
  </si>
  <si>
    <t>Supplier GR/IR - Additives</t>
  </si>
  <si>
    <t>Supplier GR/IR - Special Fluids</t>
  </si>
  <si>
    <t>Supplier GR/IR - Packaging</t>
  </si>
  <si>
    <t>Supplier GR/IR - Trading - Lubes</t>
  </si>
  <si>
    <t>Supplier GR/IR - Returnable Packaging</t>
  </si>
  <si>
    <t>Supplier GR/IR - Vehicle Spare Parts</t>
  </si>
  <si>
    <t>Supplier GR/IR - Other Spare Parts</t>
  </si>
  <si>
    <t>Supplier GR/IR - Electrical Spare Parts</t>
  </si>
  <si>
    <t>Supplier GR/IR - Generator Maintenance Parts</t>
  </si>
  <si>
    <t>Stock Accura- WA10B NNPC</t>
  </si>
  <si>
    <t>Supplier GR/IR - Product Related, Migration</t>
  </si>
  <si>
    <t>Unclaimed Payments / Stale Cheques</t>
  </si>
  <si>
    <t>Unclaimed Dividend</t>
  </si>
  <si>
    <t>Dividend Payable</t>
  </si>
  <si>
    <t>Chevron Texaco Corporation</t>
  </si>
  <si>
    <t>Long Service Award Payable</t>
  </si>
  <si>
    <t>Retention On Contracts - 10%</t>
  </si>
  <si>
    <t>PEF Bridging Fund</t>
  </si>
  <si>
    <t>All Other payables</t>
  </si>
  <si>
    <t>Generator Loan Payable</t>
  </si>
  <si>
    <t>Payable to Ex-Employees</t>
  </si>
  <si>
    <t>Pensions Contributions Payable</t>
  </si>
  <si>
    <t>Employee Voluntary Contribution Pension</t>
  </si>
  <si>
    <t>Group Life Insurance</t>
  </si>
  <si>
    <t>Employee workmen compensation Insur Payable(NSITF)</t>
  </si>
  <si>
    <t>Employee Death Insurance</t>
  </si>
  <si>
    <t>Staff Mortgage</t>
  </si>
  <si>
    <t>Union Dues - Junior Staff</t>
  </si>
  <si>
    <t>Union Dues - Senior Staff</t>
  </si>
  <si>
    <t>Pension Fund Payable</t>
  </si>
  <si>
    <t>National Social Security Fund</t>
  </si>
  <si>
    <t>Personal Income Tax (P A Y E)</t>
  </si>
  <si>
    <t>Net Salaries</t>
  </si>
  <si>
    <t>Car Loan</t>
  </si>
  <si>
    <t>House Loan</t>
  </si>
  <si>
    <t>Employee Savings Plan Contibutions - Other</t>
  </si>
  <si>
    <t>Co operative Savings</t>
  </si>
  <si>
    <t>Co operative Loan</t>
  </si>
  <si>
    <t>Employee Mutual Fund Contribution</t>
  </si>
  <si>
    <t>Salaries Control Account</t>
  </si>
  <si>
    <t>Salaries - Document Split</t>
  </si>
  <si>
    <t>Retrocalc.difference (/551)</t>
  </si>
  <si>
    <t>Claim(/561)</t>
  </si>
  <si>
    <t>Carry-forward to next payroll (/565)</t>
  </si>
  <si>
    <t>Payables - Staff Gratuiity</t>
  </si>
  <si>
    <t>Death / Disability Benefits Payable</t>
  </si>
  <si>
    <t>Retirement Benefits Payable</t>
  </si>
  <si>
    <t>Dividends Declared &amp; Unpaid</t>
  </si>
  <si>
    <t>WHT for Registered Vendors</t>
  </si>
  <si>
    <t>WHT for Non Registered Vendors</t>
  </si>
  <si>
    <t>WHT on purchase of Lubes</t>
  </si>
  <si>
    <t>Withholding Tax On Rent Paid</t>
  </si>
  <si>
    <t>Withholding Tax on Interest Income</t>
  </si>
  <si>
    <t>Withheld VAT</t>
  </si>
  <si>
    <t>Withholding Tax on Dividend</t>
  </si>
  <si>
    <t>Witholding Tax Payable</t>
  </si>
  <si>
    <t>Withholding Tax on Card Sales</t>
  </si>
  <si>
    <t>0% Input Tax</t>
  </si>
  <si>
    <t>5% Input Tax</t>
  </si>
  <si>
    <t>0% Output Tax</t>
  </si>
  <si>
    <t>5% Output Tax</t>
  </si>
  <si>
    <t>Output VAT Card Selling</t>
  </si>
  <si>
    <t>VAT Payable (Input Tax)</t>
  </si>
  <si>
    <t>VAT Receivable (Input Tax)</t>
  </si>
  <si>
    <t>VAT Payable (Output Tax)</t>
  </si>
  <si>
    <t>Corporate Income Tax Provision</t>
  </si>
  <si>
    <t>Education Tax Payable</t>
  </si>
  <si>
    <t xml:space="preserve"> Accruals -  Freight, International Aviation Fuels</t>
  </si>
  <si>
    <t xml:space="preserve"> Accruals - Freight, Local Aviation Fuels</t>
  </si>
  <si>
    <t xml:space="preserve"> Accruals - Freight, Avgas</t>
  </si>
  <si>
    <t xml:space="preserve"> Accruals - Freight, Premium Motor Spirit</t>
  </si>
  <si>
    <t xml:space="preserve"> Accruals - Freight, Dual Purpose Kerosene</t>
  </si>
  <si>
    <t xml:space="preserve"> Accruals - Freight, Auto Gas Oil</t>
  </si>
  <si>
    <t xml:space="preserve"> Accruals - Freight, Marine Diesel</t>
  </si>
  <si>
    <t xml:space="preserve"> Accruals - Freight, Bitumen</t>
  </si>
  <si>
    <t xml:space="preserve"> Accruals - Freight, Low Power Fuel Oil</t>
  </si>
  <si>
    <t xml:space="preserve"> Accruals - Freight, Base Oils</t>
  </si>
  <si>
    <t xml:space="preserve"> Accruals - Freight,  Finished Lubes</t>
  </si>
  <si>
    <t xml:space="preserve"> Accruals - Freight, Additives</t>
  </si>
  <si>
    <t xml:space="preserve"> Accruals - Freight, Greases</t>
  </si>
  <si>
    <t xml:space="preserve"> Accruals - Freight, Specialties</t>
  </si>
  <si>
    <t xml:space="preserve"> Accruals - Freight, Special Fluids</t>
  </si>
  <si>
    <t xml:space="preserve"> Accruals - Freight, Packaging Materials</t>
  </si>
  <si>
    <t xml:space="preserve"> Accruals - Freight, Trading Lubes</t>
  </si>
  <si>
    <t xml:space="preserve"> Accruals - Freight, Trading Grease (Texaco)</t>
  </si>
  <si>
    <t>Accruals - Bridging (Fuels)</t>
  </si>
  <si>
    <t>Accruals - PEF</t>
  </si>
  <si>
    <t>Accruals -  PPPRA/PEF Admin Charges</t>
  </si>
  <si>
    <t>Accruals - Freight (Fuels) - NTA Fund</t>
  </si>
  <si>
    <t>Accruals - Dealer Commissions</t>
  </si>
  <si>
    <t>Accruals - Service Station Rents</t>
  </si>
  <si>
    <t>Accruals - Plants &amp; Terminals Rents - Fuels</t>
  </si>
  <si>
    <t>Accruals - Plants &amp; Terminals Rents - Lubes</t>
  </si>
  <si>
    <t>Accruals - Office Building Rent</t>
  </si>
  <si>
    <t>Accruals - Staff Living Quarters' Rent</t>
  </si>
  <si>
    <t>Accruals - Industrial Training Fund</t>
  </si>
  <si>
    <t>Accruals - Audit Fees</t>
  </si>
  <si>
    <t>Accruals - Legal Fees</t>
  </si>
  <si>
    <t>Accruals - Court Orders / Legal Suits</t>
  </si>
  <si>
    <t>Accrued Interest Payable</t>
  </si>
  <si>
    <t>Accrued Insurance Payable</t>
  </si>
  <si>
    <t>Accrued Rentals Payable</t>
  </si>
  <si>
    <t>Accruals - Year End Bonus</t>
  </si>
  <si>
    <t>Accruals - PPMC Pipeline Charges</t>
  </si>
  <si>
    <t>Accruals - MRS Success Sharing</t>
  </si>
  <si>
    <t>Accruals - Other Bank Charges</t>
  </si>
  <si>
    <t>Accruals - Medical Expenses</t>
  </si>
  <si>
    <t>Accruals - Tax Penalties</t>
  </si>
  <si>
    <t>Year End Accruals</t>
  </si>
  <si>
    <t>Accruals - All Others</t>
  </si>
  <si>
    <t>Accruals - Others Marketing  Card</t>
  </si>
  <si>
    <t>Accrual for Product Purchases - Lifting guarantee</t>
  </si>
  <si>
    <t>Quantity Discounts</t>
  </si>
  <si>
    <t>Sales Revenue - International Aviation Fuels</t>
  </si>
  <si>
    <t>Sales Revenue - Local Aviation Fuels</t>
  </si>
  <si>
    <t>Sales Revenue - Avgas</t>
  </si>
  <si>
    <t>Sales Revenue - Premium Motor Spirit</t>
  </si>
  <si>
    <t>Sales Revenue - Dual Purpose Kerosene</t>
  </si>
  <si>
    <t>Sales Revenue - Auto Gas Oil</t>
  </si>
  <si>
    <t>Sales Revenue - Marine Diesel</t>
  </si>
  <si>
    <t>Sales Revenue -  Bitumen</t>
  </si>
  <si>
    <t>Sales Revenue -  Low Power Fuel Oil</t>
  </si>
  <si>
    <t>Sales Revenue -  Liquidified Petroleum Gas</t>
  </si>
  <si>
    <t>Sales Revenue -  Base Oils</t>
  </si>
  <si>
    <t>Sales Revenue -  Finished Lubes</t>
  </si>
  <si>
    <t>Sales Revenue -  Additives</t>
  </si>
  <si>
    <t>Sales Revenue -  Greases</t>
  </si>
  <si>
    <t>Sales Revenue -  Specialties</t>
  </si>
  <si>
    <t>Sales Revenue -  Special Fluids</t>
  </si>
  <si>
    <t>Sales Revenue -  Packaging Materials</t>
  </si>
  <si>
    <t>Sales Revenue - Trading Lubes</t>
  </si>
  <si>
    <t>Sales Revenue - Trading Grease (Texaco)</t>
  </si>
  <si>
    <t>Volume Related Discounts - Int  Aviation Fuels</t>
  </si>
  <si>
    <t>Volume Related Discounts - Local Aviation Fuels</t>
  </si>
  <si>
    <t>Volume Related Discounts - Avgas</t>
  </si>
  <si>
    <t>Volume Related Discounts -  Premium Motor Spirit</t>
  </si>
  <si>
    <t>Volume Related Dis - Dual Purpose Kerosene</t>
  </si>
  <si>
    <t>Volume Related Discounts - Auto Gas Oil</t>
  </si>
  <si>
    <t>Volume Related Discounts - Marine Diesel</t>
  </si>
  <si>
    <t>Volume Related Discounts -  Bitumen</t>
  </si>
  <si>
    <t>Volume Related Discounts -  Low Power Fuel Oil</t>
  </si>
  <si>
    <t>Volume Related Dis -  Liquidified Petroleum Gas</t>
  </si>
  <si>
    <t>Volume Related Discounts -  Base Oils</t>
  </si>
  <si>
    <t>Volume Related Discounts -  Finished Lubes</t>
  </si>
  <si>
    <t>Volume Related Discounts -  Additives</t>
  </si>
  <si>
    <t>Volume Related Discounts -  Greases</t>
  </si>
  <si>
    <t>Volume Related Discounts -  Specialties</t>
  </si>
  <si>
    <t>Volume Related Discounts -  Special Fluids</t>
  </si>
  <si>
    <t>Volume Related Discounts -  Packaging Materials</t>
  </si>
  <si>
    <t>Volume Related Discounts - Trading Lubes</t>
  </si>
  <si>
    <t>Volume Related Dis - Trading Grease (Texaco)</t>
  </si>
  <si>
    <t>Non-Volume Related Dis - Int Aviation Fuels</t>
  </si>
  <si>
    <t>Non-Volume Related Dis - Local Aviation Fuels</t>
  </si>
  <si>
    <t>Non-Volume Related Discounts - Avgas</t>
  </si>
  <si>
    <t>Non-Volume Related Dis -  Premium Motor Spirit</t>
  </si>
  <si>
    <t>Non-Volume Related Dis - Dual Purpose Kerosene</t>
  </si>
  <si>
    <t>Non-Volume Related Discounts - Auto Gas Oil</t>
  </si>
  <si>
    <t>Non-Volume Related Discounts - Marine Diesel</t>
  </si>
  <si>
    <t>Non-Volume Related Discounts -  Bitumen</t>
  </si>
  <si>
    <t>Non-Volume Related Dis -  Low Power Fuel Oil</t>
  </si>
  <si>
    <t>Non-Vol Related Dis -  Liquidified Petroleum Gas</t>
  </si>
  <si>
    <t>Non-Volume Related Discounts -  Base Oils</t>
  </si>
  <si>
    <t>Non-Volume Related Discounts -  Finished Lubes</t>
  </si>
  <si>
    <t>Non-Volume Related Discounts -  Additives</t>
  </si>
  <si>
    <t>Non-Volume Related Discounts -  Greases</t>
  </si>
  <si>
    <t>Non-Volume Related Discounts -  Specialties</t>
  </si>
  <si>
    <t>Non-Volume Related Discounts -  Special Fluids</t>
  </si>
  <si>
    <t>Non-Volume Related Dis -  Packaging Materials</t>
  </si>
  <si>
    <t>Non-Volume Related Discounts - Trading Lubes</t>
  </si>
  <si>
    <t>Non-Volume Related Dis - Trading Grease (Texaco)</t>
  </si>
  <si>
    <t>Foreign Sales Revenue - International Aviation Fue</t>
  </si>
  <si>
    <t>Foreign Sales Revenue - Avgas</t>
  </si>
  <si>
    <t>Foreign Sales Revenue - Premium Motor Spirit</t>
  </si>
  <si>
    <t>Foreign Sales Revenue - Dual Purpose Kerosene</t>
  </si>
  <si>
    <t>Foreign Sales Revenue - Auto Gas Oil</t>
  </si>
  <si>
    <t>Foreign Sales Revenue - Marine Diesel</t>
  </si>
  <si>
    <t>Foreign Sales Revenue -  Bitumen</t>
  </si>
  <si>
    <t>Foreign Sales Revenue -  Low Power Fuel Oil</t>
  </si>
  <si>
    <t>Foreign Sales Revenue -  Liquidified Petroleum Gas</t>
  </si>
  <si>
    <t>Foreign Sales Revenue -  Base Oils</t>
  </si>
  <si>
    <t>Foreign Sales Revenue -  Finished Lubes</t>
  </si>
  <si>
    <t>Foreign Sales Revenue -  Additives</t>
  </si>
  <si>
    <t>Foreign Sales Revenue -  Greases</t>
  </si>
  <si>
    <t>Foreign Sales Revenue -  Specialties</t>
  </si>
  <si>
    <t>Foreign Sales Revenue -  Special Fluids</t>
  </si>
  <si>
    <t>Foreign Sales Revenue -  Packaging Materials</t>
  </si>
  <si>
    <t>Foreign Sales Revenue - Trading Lubes</t>
  </si>
  <si>
    <t>Foreign Sales Revenue - Trading Grease (Texaco)</t>
  </si>
  <si>
    <t>Intercompany Sales Revenue - Inte Aviation Fuels</t>
  </si>
  <si>
    <t>Intercompany Sales Revenue - Avgas</t>
  </si>
  <si>
    <t>Intercompany Sales Revenue - Premium Motor Spirit</t>
  </si>
  <si>
    <t>Intercompany Sales Revenue - Dual Purpose Kerosene</t>
  </si>
  <si>
    <t>Intercompany Sales Revenue - Auto Gas Oil</t>
  </si>
  <si>
    <t>Intercompany Sales Revenue - Marine Diesel</t>
  </si>
  <si>
    <t>Intercompany Sales Revenue -  Bitumen</t>
  </si>
  <si>
    <t>Intercompany Sales Revenue -  Low Power Fuel Oil</t>
  </si>
  <si>
    <t>Intercompany  Sales Rev -  Liquidifi Petroleum Gas</t>
  </si>
  <si>
    <t>Intercompany Sales Revenue -  Base Oils</t>
  </si>
  <si>
    <t>Intercompany Sales Revenue -  Finished Lubes</t>
  </si>
  <si>
    <t>Intercompany Sales Revenue -  Additives</t>
  </si>
  <si>
    <t>Intercompany Sales Revenue -  Greases</t>
  </si>
  <si>
    <t>Intercompany Sales Revenue -  Specialties</t>
  </si>
  <si>
    <t>Intercompany  Sales Revenue -  Special Fluids</t>
  </si>
  <si>
    <t>Intercompany Sales Revenue -  Packaging Materials</t>
  </si>
  <si>
    <t>Intercompany Sales Revenue - Trading Lubes</t>
  </si>
  <si>
    <t>Intercompany Sales Rev - Trading Grease (Texaco)</t>
  </si>
  <si>
    <t>Throughput Fees  International Aviation Fuels</t>
  </si>
  <si>
    <t>Throughput expense</t>
  </si>
  <si>
    <t>Throughput Fees - Local Aviation Fuels</t>
  </si>
  <si>
    <t>Throughput Fees - Avgas</t>
  </si>
  <si>
    <t>Throughput Fees - Premium Motor Spirit</t>
  </si>
  <si>
    <t>Throughput Fees - Dual Purpose Kerosene</t>
  </si>
  <si>
    <t>Throughput Fees - Auto Gas Oil</t>
  </si>
  <si>
    <t>Throughput Fees -  Marine Diesel</t>
  </si>
  <si>
    <t>Throughput Fees - Bitumen</t>
  </si>
  <si>
    <t>Throughput Fees - Low Power Fuel Oil</t>
  </si>
  <si>
    <t>Throughput Fees - Liquidified Petroleum Gas</t>
  </si>
  <si>
    <t>Throughput Fees -   Base Oils</t>
  </si>
  <si>
    <t>Storage Income - International Aviation Fuels</t>
  </si>
  <si>
    <t>Storage Income - Local Aviation Fuels</t>
  </si>
  <si>
    <t>Storage Income - Avgas</t>
  </si>
  <si>
    <t>Storage Income - Premium Motor Spirit</t>
  </si>
  <si>
    <t>Storage Income - Dual Purpose Kerosene</t>
  </si>
  <si>
    <t>Storage Income - Auto Gas Oil</t>
  </si>
  <si>
    <t>Storage Income -  Marine Diesel</t>
  </si>
  <si>
    <t>Storage Income - Bitumen</t>
  </si>
  <si>
    <t>Storage Income - Low Power Fuel Oil</t>
  </si>
  <si>
    <t>Storage Income - Liquidified Petroleum Gas</t>
  </si>
  <si>
    <t>Storage Income -  Bitumen</t>
  </si>
  <si>
    <t>Storage Income -   Base Oils</t>
  </si>
  <si>
    <t>Storage Income - Finished Lubes</t>
  </si>
  <si>
    <t>Storage Income - Greases</t>
  </si>
  <si>
    <t>Storage Income-  Specialties</t>
  </si>
  <si>
    <t>Storage Income - Special Fluids</t>
  </si>
  <si>
    <t>Gain on Sale of Fixed Assets</t>
  </si>
  <si>
    <t>Loss on Sale of Fixed Assets</t>
  </si>
  <si>
    <t>Sale of Fixed Assets</t>
  </si>
  <si>
    <t>Gain on disposal of avai -for sale fin assets</t>
  </si>
  <si>
    <t>Net rental income from investment property</t>
  </si>
  <si>
    <t>Rental Income on Generating Sets</t>
  </si>
  <si>
    <t>Service Station Rental Income - Fixed</t>
  </si>
  <si>
    <t>Service Station Rental Income- Variable</t>
  </si>
  <si>
    <t>Comm On Haulage (Own Trucks) or Tras recovery</t>
  </si>
  <si>
    <t>Freight Income - Other</t>
  </si>
  <si>
    <t>Freight Income - Intercompany</t>
  </si>
  <si>
    <t xml:space="preserve"> Other Income-Penalties, Haulage Trucks - PMS</t>
  </si>
  <si>
    <t xml:space="preserve"> Other Income-Penalties, Haulage Trucks - DPK</t>
  </si>
  <si>
    <t xml:space="preserve"> Other Income-Penalties, Haulage Trucks - AGO</t>
  </si>
  <si>
    <t xml:space="preserve"> Other Inc-Penalties, Haulage Trucks - All Others</t>
  </si>
  <si>
    <t>Other Income-Miscellaneuos Commission - Haulage</t>
  </si>
  <si>
    <t>Other Inc-Write On to P &amp; L for Unclaimed Cheques</t>
  </si>
  <si>
    <t>Other Income- Pump Repairs Recovery</t>
  </si>
  <si>
    <t>Selling and Distribution Expenses</t>
  </si>
  <si>
    <t>Other Income-Star Mart Advertising Income</t>
  </si>
  <si>
    <t>Other Income- card selling revenue</t>
  </si>
  <si>
    <t>Other Income-Misc Other Op Earnings - NNPC</t>
  </si>
  <si>
    <t>Other Income-Junk Sales</t>
  </si>
  <si>
    <t>Insurance Premium Recoveries</t>
  </si>
  <si>
    <t>Other Income-Service Charge - Fixed</t>
  </si>
  <si>
    <t>Other Misc Operating Revenue - Service Stations</t>
  </si>
  <si>
    <t>Other Misc Operating Earnings</t>
  </si>
  <si>
    <t>Other Income-Quality Inspection Income</t>
  </si>
  <si>
    <t>Other Income-Agency Fee</t>
  </si>
  <si>
    <t>Other Income-Boat Hire Income</t>
  </si>
  <si>
    <t>Other Income-Port Operations Income</t>
  </si>
  <si>
    <t>Other Income-STS Income</t>
  </si>
  <si>
    <t>Income from C - Store Royalties</t>
  </si>
  <si>
    <t>Income from Copyrights</t>
  </si>
  <si>
    <t>Income from Franchises</t>
  </si>
  <si>
    <t>Financial assets at fair value through profit or l</t>
  </si>
  <si>
    <t>Available-for-sale financial assets</t>
  </si>
  <si>
    <t>Purchases - Crude</t>
  </si>
  <si>
    <t>Purchases</t>
  </si>
  <si>
    <t>Purchases - Aviation - Intl</t>
  </si>
  <si>
    <t>Purchases - Aviation - Local</t>
  </si>
  <si>
    <t>Purchases - Avgas</t>
  </si>
  <si>
    <t>Purchases - Prem Motor Spirit</t>
  </si>
  <si>
    <t>Purchases - Dual Purpose Kerosene</t>
  </si>
  <si>
    <t>Purchases - Auto Gas Oil</t>
  </si>
  <si>
    <t>Purchases - Marine Diesel</t>
  </si>
  <si>
    <t>Purchases - Bitumen</t>
  </si>
  <si>
    <t>Purchases - Low Power Fuel Oil</t>
  </si>
  <si>
    <t>Purchases - LPG</t>
  </si>
  <si>
    <t>Purchases - Base Oils</t>
  </si>
  <si>
    <t>Purchases - Finished Lubes</t>
  </si>
  <si>
    <t>Purchases - Additives</t>
  </si>
  <si>
    <t>Purchases - Greases</t>
  </si>
  <si>
    <t>Purchases - Specialities</t>
  </si>
  <si>
    <t>Purchases - Special Fluids</t>
  </si>
  <si>
    <t>Purchases - Packaging Materials</t>
  </si>
  <si>
    <t>Purchases - Lubes By Products</t>
  </si>
  <si>
    <t>Purchases - Trading Lubes</t>
  </si>
  <si>
    <t>Purchases - Trading Grease (Texaco)</t>
  </si>
  <si>
    <t>Purchase Offset Account</t>
  </si>
  <si>
    <t>Purchases - Spare Parts</t>
  </si>
  <si>
    <t>Purchases - Consumables</t>
  </si>
  <si>
    <t>Purchase Offset Account - Spares &amp; Consumables</t>
  </si>
  <si>
    <t>Cost of Sales - Crude</t>
  </si>
  <si>
    <t>Cost of Sales - Crude (Cost Element)</t>
  </si>
  <si>
    <t>Cost of Sales - International Aviation Fuels</t>
  </si>
  <si>
    <t>ATK</t>
  </si>
  <si>
    <t>Cost of Sales - Int Aviation Fuels (cost Element)</t>
  </si>
  <si>
    <t>Cost of Sales - Local Aviation Fuels</t>
  </si>
  <si>
    <t>Cost of Sales - Local Aviation Fuels (Cost Element</t>
  </si>
  <si>
    <t>Cost of Sales -  Avgas</t>
  </si>
  <si>
    <t>Cost of Sales -  Avgas (Cost Element)</t>
  </si>
  <si>
    <t>Cost of Sales - Premium Motor Spirit</t>
  </si>
  <si>
    <t>PMS</t>
  </si>
  <si>
    <t>Cost of Sales - Premium Motor Spirit (cost Element</t>
  </si>
  <si>
    <t>Cost of Sales -  Dual Purpose Kerosene</t>
  </si>
  <si>
    <t>DPK</t>
  </si>
  <si>
    <t>Cost of Sales -  Dual Purpose Kerosene (CE)</t>
  </si>
  <si>
    <t>Cost of Sales -  Auto Gas Oil</t>
  </si>
  <si>
    <t>AGO</t>
  </si>
  <si>
    <t>Cost of Sales -  Auto Gas Oil(cost Element)</t>
  </si>
  <si>
    <t>Cost of Sales -  Marine Diesel</t>
  </si>
  <si>
    <t>Cost of Sales -  Marine Diesel(cost Element)</t>
  </si>
  <si>
    <t>Cost of Sales - Bitumen</t>
  </si>
  <si>
    <t>Cost of Sales - Bitumen(cost Element)</t>
  </si>
  <si>
    <t>Cost of Sales - Low Power Fuel Oil</t>
  </si>
  <si>
    <t>Cost of Sales - Low Power Fuel Oil(cost Element)</t>
  </si>
  <si>
    <t>Cost of Sales - Liquidified Petroleum Gas</t>
  </si>
  <si>
    <t>Cost of Sales - Liquidified Petroleum Gas (CE)</t>
  </si>
  <si>
    <t>Cost of Sales - Base Oils</t>
  </si>
  <si>
    <t>Cost of Sales - Base Oils(cost Element)</t>
  </si>
  <si>
    <t>Cost of Sales - Finished Lubes</t>
  </si>
  <si>
    <t>Cost of Sales - Finished Lubes(cost Element)</t>
  </si>
  <si>
    <t>Cost of Sales -  Additives</t>
  </si>
  <si>
    <t>Cost of Sales -  Additives(cost Element)</t>
  </si>
  <si>
    <t>Cost of Sales - Greases</t>
  </si>
  <si>
    <t>Cost of Sales - Greases(cost Element)</t>
  </si>
  <si>
    <t>Cost of Sales -  Specialties</t>
  </si>
  <si>
    <t>Cost of Sales -  Specialties(cost Element)</t>
  </si>
  <si>
    <t>Cost of Sales - Special Fluids</t>
  </si>
  <si>
    <t>Cost of Sales - Special Fluids(cost Element)</t>
  </si>
  <si>
    <t>Cost of Sales - Packaging Materials</t>
  </si>
  <si>
    <t>Cost of Sales - Packaging Materials(cost Element)</t>
  </si>
  <si>
    <t>Cost of Sales - Trading Lubes</t>
  </si>
  <si>
    <t xml:space="preserve"> Cost of Sales - Trading Lubes, Cost Element</t>
  </si>
  <si>
    <t>Cost of Sales - Trading Grease (Texaco)</t>
  </si>
  <si>
    <t>Cost of Sales - Trading Grease (Texaco) Cost Ele</t>
  </si>
  <si>
    <t>Cost Of Importation- Gen Oth Dir Pro-cost (unallo)</t>
  </si>
  <si>
    <t>Offshore Thro-put Chrg -Oth Dir Pro-cost ( unallo)</t>
  </si>
  <si>
    <t>Onshore(Terminal) Throughput Chg (Excl VAT) - STSL</t>
  </si>
  <si>
    <t>Terminal Throughput Charge (with VAT) - STE</t>
  </si>
  <si>
    <t>Demurage Chrgs-off shoreOth Dir Pro-cost ( unallo)</t>
  </si>
  <si>
    <t>Cargo Insurance Oth Dir Pro-cost ( unallo)</t>
  </si>
  <si>
    <t>Port Charges-Oth Dir Pro-cost ( unallo)</t>
  </si>
  <si>
    <t>Cabotage-Oth Dir Pro-cost ( unallo)</t>
  </si>
  <si>
    <t>ADC (Airport) Fees-Oth Dir Pro-cost ( unallo)</t>
  </si>
  <si>
    <t>Into Plane Fees-Oth Dir Pro-cost ( unallo)</t>
  </si>
  <si>
    <t>Federal Airport Auth of Nigeria (FAAN) Charges</t>
  </si>
  <si>
    <t>Freight Charges-Oth Dir Pro-cost ( unallo)</t>
  </si>
  <si>
    <t>Inspection Charges-Oth Dir Pro-cost ( unallo)</t>
  </si>
  <si>
    <t>Haulage Expenses-Oth Dir Pro-cost ( unallo)</t>
  </si>
  <si>
    <t>Basic Customs Duty-Oth Dir Pro-cost ( unallo)</t>
  </si>
  <si>
    <t>Surcharge On Duty-Oth Dir Pro-cost ( unallo)</t>
  </si>
  <si>
    <t>NAA Surcharge-Oth Dir Pro-cost ( unallo)</t>
  </si>
  <si>
    <t>Import Taxes-Oth Dir Pro-cost ( unallo)</t>
  </si>
  <si>
    <t>Non Deductible Taxes-Oth Dir Pro-cost ( unallo)</t>
  </si>
  <si>
    <t>Chamber of Commerce Tax-Oth Dir Pro-cost (Unallo)</t>
  </si>
  <si>
    <t>PPPRA Cargo Admin Cost-Oth Dir Pro-cost ( unallo)</t>
  </si>
  <si>
    <t>Statistical Tax-Oth Dir Pro-cost ( unallo)</t>
  </si>
  <si>
    <t>PEF Cargo Admin Cost-Oth Dir Pro-cost ( unallo)</t>
  </si>
  <si>
    <t>Storage Fees-Oth Dir Pro-cost ( unallo)</t>
  </si>
  <si>
    <t>STS Charges-Oth Dir Pro-cost ( unallo)</t>
  </si>
  <si>
    <t>Freight Chrgs (Barges)-Oth Dir Pro-cost ( unallo)</t>
  </si>
  <si>
    <t>Jetty &amp; Logistics Ser -Oth Dir Pro-cost ( unallo)</t>
  </si>
  <si>
    <t>NIMASA-Oth Dir Pro-cost ( unallo)</t>
  </si>
  <si>
    <t xml:space="preserve"> Demurrage-Oth Dir Pro-cost ( unallo)</t>
  </si>
  <si>
    <t xml:space="preserve"> Commission/Brokerage-Oth Dir Pro-cost ( unallo)</t>
  </si>
  <si>
    <t xml:space="preserve"> Agency Fees(Fixed)-Oth Dir Pro-cost ( unallo)</t>
  </si>
  <si>
    <t>Bank Charges on C&amp;F%-Oth Dir Pro-cost ( unallo)</t>
  </si>
  <si>
    <t>FGN/CISS on FOB%-Oth Dir Pro-cost ( unallo)</t>
  </si>
  <si>
    <t>Handling Chrgs on C&amp;F (Fix)-Oth Dir Pro-cost</t>
  </si>
  <si>
    <t>Cost of Product - Foreign Sales - Int Avi Fuels</t>
  </si>
  <si>
    <t>Cost of Product - Foreign Sales - Avgas</t>
  </si>
  <si>
    <t>Cost of Product - Foreign Sales - PMS</t>
  </si>
  <si>
    <t>Cost of Product - Foreign Sales - DPK</t>
  </si>
  <si>
    <t>Cost of Product - Foreign Sales - Auto Gas Oil</t>
  </si>
  <si>
    <t>Cost of Product - Foreign Sales - Marine Diesel</t>
  </si>
  <si>
    <t>Cost of Product - Foreign Sales -  Bitumen</t>
  </si>
  <si>
    <t>Cost of Product - Foreign Sales - LPF Oil</t>
  </si>
  <si>
    <t>Cost of Product - Foreign Sales -  LPG</t>
  </si>
  <si>
    <t>Cost of Product - Foreign Sales -  Base Oils</t>
  </si>
  <si>
    <t>Cost of Product - Foreign Sales -  Finished Lubes</t>
  </si>
  <si>
    <t>Cost of Product - Foreign Sales -  Additives</t>
  </si>
  <si>
    <t>Cost of Product - Foreign Sales -  Greases</t>
  </si>
  <si>
    <t>Cost of Product - Foreign Sales -  Specialties</t>
  </si>
  <si>
    <t>Cost of Product - Foreign Sales -  Special Fluids</t>
  </si>
  <si>
    <t>Cost of Product - Foreign Sales -  PKG Materials</t>
  </si>
  <si>
    <t>Cost of Product - Foreign Sales - Trading Lubes</t>
  </si>
  <si>
    <t>Cost of Product - Foreign Sales - Tra Gre (Texaco)</t>
  </si>
  <si>
    <t>Crude Oils (MOT- Losses)</t>
  </si>
  <si>
    <t>International Aviation Fuels  (MOT- Losses)</t>
  </si>
  <si>
    <t>Local Aviation Fuels  (MOT- Losses)</t>
  </si>
  <si>
    <t>Avgas (MOT- Losses)</t>
  </si>
  <si>
    <t>Premium Motor Spirit (MOT- Losses)</t>
  </si>
  <si>
    <t>Dual Purpose Kerosene (MOT- Losses)</t>
  </si>
  <si>
    <t>Auto Gas Oil (MOT- Losses)</t>
  </si>
  <si>
    <t>Marine Diesel (MOT- Losses)</t>
  </si>
  <si>
    <t>Bitumen (MOT- Losses)</t>
  </si>
  <si>
    <t>Low Power Fuel Oil (MOT- Losses)</t>
  </si>
  <si>
    <t>Liquidified Petroleum Gas (MOT- Losses)</t>
  </si>
  <si>
    <t>Base Oils (MOT- Losses)</t>
  </si>
  <si>
    <t>Finished Lubes (MOT- Losses)</t>
  </si>
  <si>
    <t>Additives (MOT- Losses)</t>
  </si>
  <si>
    <t>Greases (MOT- Losses)</t>
  </si>
  <si>
    <t>Specialties (MOT- Losses)</t>
  </si>
  <si>
    <t>Special Fluids (MOT- Losses)</t>
  </si>
  <si>
    <t>Packaging Materials (MOT- Losses)</t>
  </si>
  <si>
    <t>Lubes By-Products (MOT- Losses)</t>
  </si>
  <si>
    <t>Trading Lubes (MOT- Losses)</t>
  </si>
  <si>
    <t>Trading Grease (Texaco) (MOT- Losses)</t>
  </si>
  <si>
    <t>Inventory Diff - Crude Oils</t>
  </si>
  <si>
    <t>Inventory Diff -International Aviation Fuels</t>
  </si>
  <si>
    <t>Inventory Diff -Local Aviation Fuels</t>
  </si>
  <si>
    <t>Inventory Diff -Avgas</t>
  </si>
  <si>
    <t>Inventory Diff -Premium Motor Spirit</t>
  </si>
  <si>
    <t>Inventory Diff -Dual Purpose Kerosene</t>
  </si>
  <si>
    <t>Inventory Diff -Auto Gas Oil</t>
  </si>
  <si>
    <t>Inventory Diff -Marine Diesel</t>
  </si>
  <si>
    <t>Inventory Diff -Bitumen</t>
  </si>
  <si>
    <t>Inventory Diff -Low Power Fuel Oil</t>
  </si>
  <si>
    <t>Inventory Diff -Liquidified Petroleum Gas</t>
  </si>
  <si>
    <t>Inventory Diff -Base Oils</t>
  </si>
  <si>
    <t>Inventory Diff -Finished Lubes</t>
  </si>
  <si>
    <t>Inventory Diff -Additives</t>
  </si>
  <si>
    <t>Inventory Diff -Greases</t>
  </si>
  <si>
    <t>Inventory Diff -Specialties</t>
  </si>
  <si>
    <t>Inventory Diff -Special Fluids</t>
  </si>
  <si>
    <t>Inventory Diff -Packaging Materials</t>
  </si>
  <si>
    <t>Inventory Diff - WIP Lubricating Oil</t>
  </si>
  <si>
    <t>Inventory Diff -Lubes By-Products</t>
  </si>
  <si>
    <t>Inventory Diff -Trading Lubes</t>
  </si>
  <si>
    <t>Inventory Diff -Trading Grease (Texaco)</t>
  </si>
  <si>
    <t>Inventory Diff -Vehicle Spare Parts</t>
  </si>
  <si>
    <t>Inventory Diff -Other Spare Parts</t>
  </si>
  <si>
    <t>Inventory Diff -Electrical Spare Parts</t>
  </si>
  <si>
    <t>Inventory Diff -Generator Maintenance Parts</t>
  </si>
  <si>
    <t>Inventory Diff -Misc Resale Items</t>
  </si>
  <si>
    <t>Inventory Diff -Printing &amp; Stationery</t>
  </si>
  <si>
    <t>Inventory Diff -Computer Consumables</t>
  </si>
  <si>
    <t>Inventory Diff -Retail Station Uniforms</t>
  </si>
  <si>
    <t>Inventory Diff -Provisions / Office Entertainment</t>
  </si>
  <si>
    <t>Inventory Diff -Other Misc Office Items</t>
  </si>
  <si>
    <t xml:space="preserve"> Inventory Diff -Safety Items, boots, fire ext etc</t>
  </si>
  <si>
    <t>Inventory Diff -Gift Items</t>
  </si>
  <si>
    <t>Inventory Diff -Calendars &amp; Dairies</t>
  </si>
  <si>
    <t xml:space="preserve"> Inventory Diff -Storehouse Materials, Other</t>
  </si>
  <si>
    <t>International Aviation Fuels  (stock revaluation)</t>
  </si>
  <si>
    <t>Local Aviation Fuels (stock revaluation)</t>
  </si>
  <si>
    <t>Avgas(stock revaluation)</t>
  </si>
  <si>
    <t>Premium Motor Spirit (stock revaluation)</t>
  </si>
  <si>
    <t>Dual Purpose Kerosene (stock revaluation)</t>
  </si>
  <si>
    <t>Auto Gas Oil (stock revaluation)</t>
  </si>
  <si>
    <t>Marine Diesel (stock revaluation)</t>
  </si>
  <si>
    <t>Bitumen (stock revaluation)</t>
  </si>
  <si>
    <t>Low Power Fuel Oil (stock revaluation)</t>
  </si>
  <si>
    <t>Liquidified Petroleum Gas (stock revaluation)</t>
  </si>
  <si>
    <t>Base Oils (stock revaluation)</t>
  </si>
  <si>
    <t>Finished Lubes (stock revaluation)</t>
  </si>
  <si>
    <t>Additives (stock revaluation)</t>
  </si>
  <si>
    <t>Greases (stock revaluation)</t>
  </si>
  <si>
    <t>Specialties (stock revaluation)</t>
  </si>
  <si>
    <t>Special Fluids (stock revaluation)</t>
  </si>
  <si>
    <t>Packaging Materials (stock revaluation)</t>
  </si>
  <si>
    <t>By-Products (stock revaluation)</t>
  </si>
  <si>
    <t>Trading - Lubes (stock revaluation)</t>
  </si>
  <si>
    <t>Trading - Grease (Texaco)- (stock revaluation)</t>
  </si>
  <si>
    <t>Crude Oil (price diff - Material Acc)</t>
  </si>
  <si>
    <t>Int Aviation Fuels (price diff - Material Acc)</t>
  </si>
  <si>
    <t>Local Aviation Fuels (price diff - Material Acc)</t>
  </si>
  <si>
    <t>Price Difference - Lubrication oil</t>
  </si>
  <si>
    <t>Avgas (price diff - Material Acc)</t>
  </si>
  <si>
    <t>Premium Motor Spirit (price diff - Material Acc)</t>
  </si>
  <si>
    <t>Dual Purpose Kerosene (price diff - Material Acc)</t>
  </si>
  <si>
    <t>Auto Gas Oil (price diff - Material Acc)</t>
  </si>
  <si>
    <t>Marine Diesel(price diff - Material Acc)</t>
  </si>
  <si>
    <t>Bitumen (price diff - Material Acc)</t>
  </si>
  <si>
    <t>Low Power Fuel Oil (price diff - Material Acc)</t>
  </si>
  <si>
    <t>Liquidified Petroleum Gas (price diff - Material A</t>
  </si>
  <si>
    <t>Base Oils (price diff - Material Acc)</t>
  </si>
  <si>
    <t>Finished Lubes (price diff - Material Acc)</t>
  </si>
  <si>
    <t>Additives (price diff - Material Acc)</t>
  </si>
  <si>
    <t>Greases (price diff - Material Acc)</t>
  </si>
  <si>
    <t>Specialties (price diff - Material Acc)</t>
  </si>
  <si>
    <t>Special Fluids (price diff - Material Acc)</t>
  </si>
  <si>
    <t>Packaging Materials (price diff - Material Acc)</t>
  </si>
  <si>
    <t>WIP Lube Oil  (price diff - Material Acc)</t>
  </si>
  <si>
    <t>WIP Grease (price diff - Material Acc)</t>
  </si>
  <si>
    <t>Lubes By-Products (price diff - Material Acc)</t>
  </si>
  <si>
    <t>Trading - Lubes(price diff - Material Acc)</t>
  </si>
  <si>
    <t>Trading - Grease (Texaco)-(price diff - Material A</t>
  </si>
  <si>
    <t>MM Small Differences</t>
  </si>
  <si>
    <t>Int Aviation Fuels (Diff in Consumption Acc)</t>
  </si>
  <si>
    <t>Local Aviation Fuels (Diff in Consumption Acc)</t>
  </si>
  <si>
    <t>Avgas(Diff in Consumption Acc)</t>
  </si>
  <si>
    <t>Premium Motor Spirit (Diff in Consumption Acc)</t>
  </si>
  <si>
    <t>Dual Purpose Kerosene(Diff in Consumption Acc)</t>
  </si>
  <si>
    <t>Auto Gas Oil (Diff in Consumption Acc)</t>
  </si>
  <si>
    <t>Marine Diesel (Diff in Consumption Acc)</t>
  </si>
  <si>
    <t>Bitumen (Diff in Consumption Acc)</t>
  </si>
  <si>
    <t>Low Power Fuel Oil (Diff in Consumption Acc)</t>
  </si>
  <si>
    <t>Liquidified Petroleum Gas (Diff in Consumption Acc</t>
  </si>
  <si>
    <t>Base Oils (Diff in Consumption Acc)</t>
  </si>
  <si>
    <t>Finished Lubes (Diff in Consumption Acc)</t>
  </si>
  <si>
    <t>Additives (Diff in Consumption Acc)</t>
  </si>
  <si>
    <t>Greases (Diff in Consumption Acc)</t>
  </si>
  <si>
    <t>Specialties (Diff in Consumption Acc)</t>
  </si>
  <si>
    <t>Special Fluids (Diff in Consumption Acc)</t>
  </si>
  <si>
    <t>Packaging Materials (Diff in Consumption Acc)</t>
  </si>
  <si>
    <t>Difference in Consumption - Lube Oils</t>
  </si>
  <si>
    <t>Difference in Consumption - WIP Greases</t>
  </si>
  <si>
    <t>Lubes By-Products (Diff in Consumption Acc)</t>
  </si>
  <si>
    <t>Trading - Lubes (Diff in Consumption Acc)</t>
  </si>
  <si>
    <t>Trading - Grease (Texaco) (Diff in Consumption Acc</t>
  </si>
  <si>
    <t>Crude Oils (Vari part-part Transf)</t>
  </si>
  <si>
    <t>Inte Aviation Fuels  (Vari part-part Transf)</t>
  </si>
  <si>
    <t>Local Aviation Fuels  (Vari part-part Transf)</t>
  </si>
  <si>
    <t>Avgas  (Vari part-part Transf)</t>
  </si>
  <si>
    <t>Premium Motor Spirit (Vari part-part Transf)</t>
  </si>
  <si>
    <t>Dual Purpose Kerosene (Vari part-part Transf)</t>
  </si>
  <si>
    <t>Auto Gas Oil (Vari part-part Transf)</t>
  </si>
  <si>
    <t>Marine Diesel (Vari part-part Transf)</t>
  </si>
  <si>
    <t>Bitumen (Vari part-part Transf)</t>
  </si>
  <si>
    <t>Low Power Fuel Oil (Vari part-part Transf)</t>
  </si>
  <si>
    <t>Liquidified Petroleum Gas (Vari part-part Transf)</t>
  </si>
  <si>
    <t>Base Oils (Vari part-part Transf)</t>
  </si>
  <si>
    <t>Finished Lubes (Vari part-part Transf)</t>
  </si>
  <si>
    <t>Additives (Vari part-part Transf)</t>
  </si>
  <si>
    <t>Greases (Vari part-part Transf)</t>
  </si>
  <si>
    <t>Specialties (Vari part-part Transf)</t>
  </si>
  <si>
    <t>Special Fluids (Vari part-part Transf)</t>
  </si>
  <si>
    <t>Packaging Materials (Vari part-part Transf)</t>
  </si>
  <si>
    <t>Lubes By-Products (Vari part-part Transf)</t>
  </si>
  <si>
    <t>Trading - Lubes (Vari part-part Transf)</t>
  </si>
  <si>
    <t>Trading - Grease (Texaco) (Vari part-part Transf)</t>
  </si>
  <si>
    <t>Crude Oils (process rejection)</t>
  </si>
  <si>
    <t>International Aviation Fuels  (process rejection)</t>
  </si>
  <si>
    <t>Local Aviation Fuels  (process rejection)</t>
  </si>
  <si>
    <t>Avgas (process rejection)</t>
  </si>
  <si>
    <t>Premium Motor Spirit (process rejection)</t>
  </si>
  <si>
    <t>Dual Purpose Kerosene (process rejection)</t>
  </si>
  <si>
    <t>Auto Gas Oil (process rejection)</t>
  </si>
  <si>
    <t>Marine Diesel (process rejection)</t>
  </si>
  <si>
    <t>Bitumen (process rejection)</t>
  </si>
  <si>
    <t>Low Power Fuel Oil (process rejection)</t>
  </si>
  <si>
    <t>Liquidified Petroleum Gas (process rejection)</t>
  </si>
  <si>
    <t>Base Oils (process rejection)</t>
  </si>
  <si>
    <t>Finished Lubes (process rejection)</t>
  </si>
  <si>
    <t>Additives (process rejection)</t>
  </si>
  <si>
    <t>Greases (process rejection)</t>
  </si>
  <si>
    <t>Specialties (process rejection)</t>
  </si>
  <si>
    <t>Special Fluids (process rejection)</t>
  </si>
  <si>
    <t>Packaging Materials (process rejection)</t>
  </si>
  <si>
    <t>By-Products (process rejection)</t>
  </si>
  <si>
    <t>Trading - Lubes (process rejection)</t>
  </si>
  <si>
    <t>Trading - Grease (Texaco) (process rejection)</t>
  </si>
  <si>
    <t>Transp Costs - Road/Rail - Inte Aviation Fuels</t>
  </si>
  <si>
    <t>Freight expense</t>
  </si>
  <si>
    <t>Transp Costs - Road/Rail - Local Aviation Fuels</t>
  </si>
  <si>
    <t>Transp Costs - Road/Rail - Avgas</t>
  </si>
  <si>
    <t>Transp Costs - Road/Rail - Premium Motor Spirit</t>
  </si>
  <si>
    <t>Transp Costs - Road/Rail - Dual Purpose Kerosene</t>
  </si>
  <si>
    <t>Transp Costs - Road/Rail - Auto Gas Oil</t>
  </si>
  <si>
    <t>Transp Costs - Road/Rail - Marine Diesel</t>
  </si>
  <si>
    <t>Transp Costs - Road/Rail - Bitumen</t>
  </si>
  <si>
    <t>Transp Costs - Low Power Fuel Oil</t>
  </si>
  <si>
    <t>Transp Costs - Liquidified Petroleum Gas</t>
  </si>
  <si>
    <t>Transp Costs - Base Oils</t>
  </si>
  <si>
    <t>Transp Costs - Finished Lubes</t>
  </si>
  <si>
    <t>Transp Costs - Additives</t>
  </si>
  <si>
    <t>Transp Costs - Greases</t>
  </si>
  <si>
    <t>Transp Costs - Specialties</t>
  </si>
  <si>
    <t>Transp Costs - Special Fluids</t>
  </si>
  <si>
    <t>Transp Costs - Packaging Materials</t>
  </si>
  <si>
    <t>Transp Costs - Trading Lubes</t>
  </si>
  <si>
    <t>Transit Charges</t>
  </si>
  <si>
    <t>Delivery Costs - Other</t>
  </si>
  <si>
    <t>Pipeline Operating Expense</t>
  </si>
  <si>
    <t>Crude processing Fees</t>
  </si>
  <si>
    <t>Manuf Exp-Lubricating Oil Blend Plant Expenses</t>
  </si>
  <si>
    <t>Work in progress Inventory Expenses</t>
  </si>
  <si>
    <t>Exploration Expenses</t>
  </si>
  <si>
    <t>Crude Oils(consumed in Operations - contra Acc)</t>
  </si>
  <si>
    <t>Int  Aviation Fuels (cons in oper- contra Acc)</t>
  </si>
  <si>
    <t>Local Avi Fuels (cons in oper- contra Acc)</t>
  </si>
  <si>
    <t>Avgas(cons in oper- contra Acc)</t>
  </si>
  <si>
    <t>Premium Motor Spirit(cons in oper- contra Acc)</t>
  </si>
  <si>
    <t>Dual Purpose Kerosene(cons in oper- contra Acc)</t>
  </si>
  <si>
    <t>Auto Gas Oil(cons in oper- contra Acc)</t>
  </si>
  <si>
    <t>Marine Diesel(cons in oper- contra Acc)</t>
  </si>
  <si>
    <t>Bitumen(cons in oper- contra Acc)</t>
  </si>
  <si>
    <t>Low Power Fuel Oil(cons in oper- contra Acc)</t>
  </si>
  <si>
    <t>Liqui  Petroleum Gas(cons in oper- contra Acc)</t>
  </si>
  <si>
    <t>Base Oils(cons in oper- contra Acc)</t>
  </si>
  <si>
    <t>Finished Lubes(cons in oper- contra Acc)</t>
  </si>
  <si>
    <t>Additives(cons in oper- contra Acc)</t>
  </si>
  <si>
    <t>Greases(cons in oper- contra Acc)</t>
  </si>
  <si>
    <t>Specialties(cons in oper- contra Acc)</t>
  </si>
  <si>
    <t>Special Fluids(cons in oper- contra Acc)</t>
  </si>
  <si>
    <t>Packaging Materials (cons in oper- contra Acc)</t>
  </si>
  <si>
    <t>Conusumed in operations - WIP Lube Oil</t>
  </si>
  <si>
    <t>Conusumed in operations - WIP Greases</t>
  </si>
  <si>
    <t>Lubes By-Products(cons in oper- contra Acc)</t>
  </si>
  <si>
    <t>Tra - Lubes(cons in oper- contra Acc)</t>
  </si>
  <si>
    <t>Tra - Grease (Texaco)-(cons in oper- contra Acc)</t>
  </si>
  <si>
    <t>Crude Oils(consumed in Operations - cost ctr)</t>
  </si>
  <si>
    <t>Int  Aviation Fuels (cons in oper- cost ctr)</t>
  </si>
  <si>
    <t>Local Avi Fuels (cons in oper- cost ctr)</t>
  </si>
  <si>
    <t>Avgas(cons in oper- cost ctr)</t>
  </si>
  <si>
    <t>Premium Motor Spirit(cons in oper- cost ctr)</t>
  </si>
  <si>
    <t>Dual Purpose Kerosene(cons in oper- cost ctr)</t>
  </si>
  <si>
    <t>Auto Gas Oil(cons in oper- cost ctr)</t>
  </si>
  <si>
    <t>Marine Diesel(cons in oper- cost ctr)</t>
  </si>
  <si>
    <t>Bitumen(cons in oper- cost ctr)</t>
  </si>
  <si>
    <t>Low Power Fuel Oil(cons in oper- cost ctr)</t>
  </si>
  <si>
    <t>Liqui  Petroleum Gas(cons in oper- cost ctr)</t>
  </si>
  <si>
    <t>Base Oils(cons in oper- cost ctr)</t>
  </si>
  <si>
    <t>Finished Lubes(cons in oper- cost ctr)</t>
  </si>
  <si>
    <t>Additives(cons in oper- cost ctr)</t>
  </si>
  <si>
    <t>Greases(cons in oper- cost ctr)</t>
  </si>
  <si>
    <t>Specialties(cons in oper- cost ctr)</t>
  </si>
  <si>
    <t>Special Fluids(cons in oper- cost ctr)</t>
  </si>
  <si>
    <t>Packaging Materials (cons in oper- cost ctr)</t>
  </si>
  <si>
    <t>Lubes By-Products(cons in oper- cost ctr)</t>
  </si>
  <si>
    <t>Tra - Lubes(cons in oper- cost ctr)</t>
  </si>
  <si>
    <t>Tra - Grease (Texaco)-(cons in oper- cost ctr)</t>
  </si>
  <si>
    <t>Producing Expense</t>
  </si>
  <si>
    <t xml:space="preserve"> Emp' salaries, wages, and benefits(Marine Ope Exp</t>
  </si>
  <si>
    <t>Dep and amort  of FA used in the marine operation</t>
  </si>
  <si>
    <t>Mtrl and supplies used in the marine activities</t>
  </si>
  <si>
    <t>Operating taxes (Marine Ope Exp)</t>
  </si>
  <si>
    <t>Fuel consumed (Marine Ope Exp)</t>
  </si>
  <si>
    <t>Outside contractor costs for repairs and main</t>
  </si>
  <si>
    <t>Canal tolls (Marine Ope Exp)</t>
  </si>
  <si>
    <t>Port charges (Marine Ope Exp)</t>
  </si>
  <si>
    <t>Insurance premiums (Marine Ope Exp)</t>
  </si>
  <si>
    <t>Charter hire(Marine Ope Exp)</t>
  </si>
  <si>
    <t>Tank cleaning (Marine Ope Exp)</t>
  </si>
  <si>
    <t>Tie-up expenses (Marine Ope Exp)</t>
  </si>
  <si>
    <t>Hire of Boat(Marine Ope Exp)</t>
  </si>
  <si>
    <t>Hire of Fenders Marine Ope Exp)</t>
  </si>
  <si>
    <t>Hire of Hoses Marine Ope Exp)</t>
  </si>
  <si>
    <t>Fender Repairs / Mtce (Marine Ope Exp)</t>
  </si>
  <si>
    <t>STS cost / mooring (Marine Ope Exp)</t>
  </si>
  <si>
    <t>Basic Salaries - Regular Employees (MAEX)</t>
  </si>
  <si>
    <t>Housing Allowances (MAEX)</t>
  </si>
  <si>
    <t>Transport Allowances (MAEX)</t>
  </si>
  <si>
    <t>Leave Allowance - Local Staff (MAEX)</t>
  </si>
  <si>
    <t>Leave Allowance - Expatriates (MAEX)</t>
  </si>
  <si>
    <t>Annual Leave Encashment</t>
  </si>
  <si>
    <t>Overtime (MAEX)</t>
  </si>
  <si>
    <t>Acting Allowance (MAEX)</t>
  </si>
  <si>
    <t>Shift Allowance (MAEX)</t>
  </si>
  <si>
    <t>Utility Allowance / Utility Bills (MAEX)</t>
  </si>
  <si>
    <t>Cashier Allowance (MAEX)</t>
  </si>
  <si>
    <t>Diesel Allowance (MAEX)</t>
  </si>
  <si>
    <t>Driver Allowance (MAEX)</t>
  </si>
  <si>
    <t>Medal Allowance</t>
  </si>
  <si>
    <t>Other Allowances (MAEX)</t>
  </si>
  <si>
    <t>Bonus - All Other (MAEX)</t>
  </si>
  <si>
    <t>Notice Period (MAEX)</t>
  </si>
  <si>
    <t>Commissions &amp; Bonus to Sales Personnel (MAEX)</t>
  </si>
  <si>
    <t>Expatriate staff salaries (MAEX)</t>
  </si>
  <si>
    <t>Expatriate Bonus and Gratuities (MAEX)</t>
  </si>
  <si>
    <t>Expatriate Transportation allowance (MAEX)</t>
  </si>
  <si>
    <t>Other Expatriate Allowances (MAEX)</t>
  </si>
  <si>
    <t>Domestic staff (MAEX)</t>
  </si>
  <si>
    <t>Short term contract employees - external (MAEX)</t>
  </si>
  <si>
    <t xml:space="preserve"> Short term assig staff from Grp,JV &amp; Other partne</t>
  </si>
  <si>
    <t>Pension Fund Expenses</t>
  </si>
  <si>
    <t>Vacation Expense - Local staff</t>
  </si>
  <si>
    <t>Expatriate Vacation Expense</t>
  </si>
  <si>
    <t>Social security benefits/charges - Local staff</t>
  </si>
  <si>
    <t>Social security benefits/charges - Expatriates</t>
  </si>
  <si>
    <t>Medical Expenses / Hospital Bills</t>
  </si>
  <si>
    <t>Sick pay - Local staff</t>
  </si>
  <si>
    <t>Sick pay - Expatriates</t>
  </si>
  <si>
    <t>Ex-Gratia Payments</t>
  </si>
  <si>
    <t>Gratuity Costs</t>
  </si>
  <si>
    <t>Separation indemnity - Local Staff</t>
  </si>
  <si>
    <t>Separation indemnity - Expatriates</t>
  </si>
  <si>
    <t>Canteen Expenses / Staff Meals</t>
  </si>
  <si>
    <t xml:space="preserve"> Uniforms, Boots, etc</t>
  </si>
  <si>
    <t>Executive Staff Rents</t>
  </si>
  <si>
    <t>Executive Staff Residence Expenses</t>
  </si>
  <si>
    <t>Xmas Party Expenses &amp; Other Gift Vouchers</t>
  </si>
  <si>
    <t>Education Grant</t>
  </si>
  <si>
    <t>Tuition Aid Plan</t>
  </si>
  <si>
    <t>Employee Car Cash Out Amortisation</t>
  </si>
  <si>
    <t>Employee Benefits</t>
  </si>
  <si>
    <t>Employee Car Grant Amortisation</t>
  </si>
  <si>
    <t>Death / Disability Benefits</t>
  </si>
  <si>
    <t>Other Benefit In Kind - expats</t>
  </si>
  <si>
    <t>Employee Terminal Benefits</t>
  </si>
  <si>
    <t>Other Employee Benefits</t>
  </si>
  <si>
    <t>Retirement Benefits</t>
  </si>
  <si>
    <t xml:space="preserve"> Personal Income Tax (PAYE), Co. Expense Portion</t>
  </si>
  <si>
    <t>Other Expenses</t>
  </si>
  <si>
    <t>Training Expenses- Local</t>
  </si>
  <si>
    <t>Training Expenses- Ovearseas</t>
  </si>
  <si>
    <t>Training Expenses - Retailers</t>
  </si>
  <si>
    <t>Inhouse Training Expenses</t>
  </si>
  <si>
    <t>Travelling Expenses - Local ( Travel Related)</t>
  </si>
  <si>
    <t>Local and international travel</t>
  </si>
  <si>
    <t>Travelling Expenses - Foreign ( Travel Related)</t>
  </si>
  <si>
    <t>Reimbursement of Mileage Claims - Personal Car</t>
  </si>
  <si>
    <t>Entertainment - Employees ( Travel Related)</t>
  </si>
  <si>
    <t>Entertainment - Customers ( Travel Related)</t>
  </si>
  <si>
    <t>Taxi &amp; Bus Fares ( Travel Related)</t>
  </si>
  <si>
    <t>Meal Allowance ( Travel Related)</t>
  </si>
  <si>
    <t>International Air-Tickets ( Travel Related)</t>
  </si>
  <si>
    <t>Local Air-Tickets ( Travel Related)</t>
  </si>
  <si>
    <t>Internal Meeting Expenses ( Travel Related)</t>
  </si>
  <si>
    <t xml:space="preserve"> Moving, Relocation Expenses ( Travel Related)</t>
  </si>
  <si>
    <t>Office &amp; Other Cleaning Expenses (contract labour)</t>
  </si>
  <si>
    <t>Laboratory Expenses (contract labour)</t>
  </si>
  <si>
    <t>Security / Guard Services (contract labour)</t>
  </si>
  <si>
    <t xml:space="preserve"> Courier Services (DHL, etc) (contract labour)</t>
  </si>
  <si>
    <t>Postages (contract labour)</t>
  </si>
  <si>
    <t>Dock Management Workers Dues (contract labour)</t>
  </si>
  <si>
    <t>Sewage and Waste disposal (contract labour)</t>
  </si>
  <si>
    <t>Staff Transportation / Bus (contract labour)</t>
  </si>
  <si>
    <t>Contract Works - All Others (contract labour)</t>
  </si>
  <si>
    <t>Vehicle Insu Exp - Emp vehicles (Insurance Exp)</t>
  </si>
  <si>
    <t>Multirisk insurance (Insurance Expenses)</t>
  </si>
  <si>
    <t>Vehicle Insurance Expenses (Insurance Expenses)</t>
  </si>
  <si>
    <t>Business continuity risk Insurance</t>
  </si>
  <si>
    <t>Group Life Insurance Premium (Insurance Expenses)</t>
  </si>
  <si>
    <t>Other Insurance Premiums (Insurance Expenses)</t>
  </si>
  <si>
    <t>Accident &amp; Theft (Insurance Expenses)</t>
  </si>
  <si>
    <t>All Other Insurance Expenses</t>
  </si>
  <si>
    <t>Legal Fees / Expenses</t>
  </si>
  <si>
    <t>Consultancy fee</t>
  </si>
  <si>
    <t>Tax Consultancy Fees</t>
  </si>
  <si>
    <t>Registrars Fees</t>
  </si>
  <si>
    <t>Audit Fees</t>
  </si>
  <si>
    <t>Audit fees</t>
  </si>
  <si>
    <t>Other Consultancy/ Professional fees</t>
  </si>
  <si>
    <t>Recruitment Expenses</t>
  </si>
  <si>
    <t>Aviation technical service fees</t>
  </si>
  <si>
    <t>Aviation parternership fees</t>
  </si>
  <si>
    <t>Lubes technical partnership fees</t>
  </si>
  <si>
    <t>Fuel technical partnership fees</t>
  </si>
  <si>
    <t>LPG  Partnership fees</t>
  </si>
  <si>
    <t>Shares of Headquarters resp expenses</t>
  </si>
  <si>
    <t>Printing &amp; Stationary</t>
  </si>
  <si>
    <t>Computer Counsumables</t>
  </si>
  <si>
    <t>Software Programs</t>
  </si>
  <si>
    <t>Computer Stationary</t>
  </si>
  <si>
    <t>Diesel Consumption - Own Use</t>
  </si>
  <si>
    <t>Other Fuels for Own Use</t>
  </si>
  <si>
    <t>Lubes &amp; Greases - Own Use</t>
  </si>
  <si>
    <t>Motor Vehicle Fuel &amp; Oil - Employee vehicles</t>
  </si>
  <si>
    <t>Motor Vehicle Fuel &amp; Oil - Other vehicles</t>
  </si>
  <si>
    <t xml:space="preserve"> Generator: Diesel, Oil &amp; Fuel</t>
  </si>
  <si>
    <t xml:space="preserve"> Boat: Oil, Fuel</t>
  </si>
  <si>
    <t>Other Vehicle Related Expenses - Employee vehicles</t>
  </si>
  <si>
    <t>Other Vehicle Related Expenses - Others</t>
  </si>
  <si>
    <t>Paints</t>
  </si>
  <si>
    <t>Safety Materials &amp; Supplies</t>
  </si>
  <si>
    <t>Office expenses and supplies</t>
  </si>
  <si>
    <t>Maintenance Supplies</t>
  </si>
  <si>
    <t>Maintenance</t>
  </si>
  <si>
    <t>Fire Protection Expenses</t>
  </si>
  <si>
    <t>Other Materials &amp; Supplies</t>
  </si>
  <si>
    <t>Technical Books &amp; Journals</t>
  </si>
  <si>
    <t>Newspapers &amp; Publications</t>
  </si>
  <si>
    <t>First Aid Supply</t>
  </si>
  <si>
    <t>Materials &amp; Supplies - Pollution Control</t>
  </si>
  <si>
    <t>Office Materials &amp; Supplies</t>
  </si>
  <si>
    <t>Materials &amp; Supplies - Others</t>
  </si>
  <si>
    <t>Maintenance Supplies - Miscellaneous tools</t>
  </si>
  <si>
    <t>Maintenance Supplies - Equipments and Properties</t>
  </si>
  <si>
    <t>Materials &amp; Supplies - Packagings materiels</t>
  </si>
  <si>
    <t>Retail Stations Uniforms</t>
  </si>
  <si>
    <t>Extended PPE</t>
  </si>
  <si>
    <t>Transfer of Spares Price Variance</t>
  </si>
  <si>
    <t>Motor Vehicle Spares - Employee vehicles</t>
  </si>
  <si>
    <t>Motor Vehicle Spares - Other vehicles</t>
  </si>
  <si>
    <t>Motor Vehicle Repair &amp; Maint- Employee vehicles</t>
  </si>
  <si>
    <t>Motor Vehicle Repair &amp; Maint - Other vehicles</t>
  </si>
  <si>
    <t>Motor Cycle Repairs &amp; Maintenance</t>
  </si>
  <si>
    <t>Fuel Terminal Equipment Repairs</t>
  </si>
  <si>
    <t>Pump Repairs</t>
  </si>
  <si>
    <t>Generating Sets Maintenance &amp; Repairs</t>
  </si>
  <si>
    <t>Environmental Remediation</t>
  </si>
  <si>
    <t>Tyre Expenses - Employee vehicles</t>
  </si>
  <si>
    <t>Tyre Expenses - Other vehicles</t>
  </si>
  <si>
    <t>Bui&amp; Facility Repairs &amp; Maintenance - Emp related</t>
  </si>
  <si>
    <t>Building &amp; Facility Repairs &amp; Maintenance - Other</t>
  </si>
  <si>
    <t>Office Machine Maintenance &amp; Repairs</t>
  </si>
  <si>
    <t>Aviation Equipment Repairs</t>
  </si>
  <si>
    <t>Tank Cleaning &amp; Maintenance Expenses</t>
  </si>
  <si>
    <t>Paving Expenses</t>
  </si>
  <si>
    <t>EDP Equipment Maintenance</t>
  </si>
  <si>
    <t>Computer Repairs &amp; Maintenance</t>
  </si>
  <si>
    <t>Boat Maintenance</t>
  </si>
  <si>
    <t>Air Craft Maintenance Expenses</t>
  </si>
  <si>
    <t>Electrical Repairs &amp; Maintenance</t>
  </si>
  <si>
    <t>Furniture &amp; Fitting Repairs &amp; Maintenance</t>
  </si>
  <si>
    <t>Other Equipment Repairs &amp; Maintenance</t>
  </si>
  <si>
    <t>Fire Equipment Maintenance Expenses</t>
  </si>
  <si>
    <t>Pollution Control</t>
  </si>
  <si>
    <t>Service Station Clean-Up Expenses</t>
  </si>
  <si>
    <t>Laboratory Equipment Repairs</t>
  </si>
  <si>
    <t>Repair &amp; Maintenance - Others</t>
  </si>
  <si>
    <t>Plant &amp; Maintenance (In-house) Expenses</t>
  </si>
  <si>
    <t>Plant &amp; Maintenance (External) Expenses</t>
  </si>
  <si>
    <t>Rentals - Land</t>
  </si>
  <si>
    <t>Rentals - Service Stations</t>
  </si>
  <si>
    <t xml:space="preserve">Rental of service stations, buildings and equipment </t>
  </si>
  <si>
    <t>Rentals - Plants &amp; Terminals</t>
  </si>
  <si>
    <t>Rentals - Office Buildings</t>
  </si>
  <si>
    <t>Rentals - Staff Houses</t>
  </si>
  <si>
    <t>Rentals - Office Lift</t>
  </si>
  <si>
    <t>Rental - Outside Tanks</t>
  </si>
  <si>
    <t>Tools &amp; Equipment Hire / Rental</t>
  </si>
  <si>
    <t>Motor Truck Hire</t>
  </si>
  <si>
    <t>Rental - Automobiles (Employees)</t>
  </si>
  <si>
    <t>Rental - Automobiles (Others)</t>
  </si>
  <si>
    <t>Rentals - Others</t>
  </si>
  <si>
    <t>Electricity Bills</t>
  </si>
  <si>
    <t>Water Purchased / Bill</t>
  </si>
  <si>
    <t>Telephone &amp; Faxes</t>
  </si>
  <si>
    <t>Telephone &amp; Faxes - Non Employee related</t>
  </si>
  <si>
    <t>E-MAILS/ INTERNET CHARGES</t>
  </si>
  <si>
    <t>COMMUNICAT'N-POSTAGE</t>
  </si>
  <si>
    <t>Communication and postage</t>
  </si>
  <si>
    <t>DSTV Subscription &amp; Maintenance</t>
  </si>
  <si>
    <t>Licences &amp; Permits - General</t>
  </si>
  <si>
    <t>Licences &amp; Permits - Auto</t>
  </si>
  <si>
    <t>Levies &amp; Rates</t>
  </si>
  <si>
    <t>Fines &amp; Penalties on direct taxes</t>
  </si>
  <si>
    <t>Fines &amp; Penalties on indirect taxes</t>
  </si>
  <si>
    <t>Lincencing /Local Government Permit Exp</t>
  </si>
  <si>
    <t>Industrial Training Fund / Professionnal training</t>
  </si>
  <si>
    <t>Land &amp; Property Taxes</t>
  </si>
  <si>
    <t>Property transfer Taxes</t>
  </si>
  <si>
    <t>Other Taxes</t>
  </si>
  <si>
    <t>Trade Organisation</t>
  </si>
  <si>
    <t>Educational Subscritions/Memberships</t>
  </si>
  <si>
    <t xml:space="preserve"> Membership Subscriptions, Other</t>
  </si>
  <si>
    <t>Other Fiscal Fines &amp; Penalties</t>
  </si>
  <si>
    <t>Sponsorships</t>
  </si>
  <si>
    <t>Contributions &amp; Donations</t>
  </si>
  <si>
    <t>Other Subscriptions</t>
  </si>
  <si>
    <t>General Reserve for Doubful Debts - Trade</t>
  </si>
  <si>
    <t>Impairment of trade receivables</t>
  </si>
  <si>
    <t>General Reserve for Doubful Debts - Non Trade</t>
  </si>
  <si>
    <t>Direct write off of Bad Debts - Trade</t>
  </si>
  <si>
    <t>Direct write off of Bad Debts - Non-Trade</t>
  </si>
  <si>
    <t>Directors' Allowances</t>
  </si>
  <si>
    <t>Directors' remuneration</t>
  </si>
  <si>
    <t>AGM Expenses</t>
  </si>
  <si>
    <t>Meeting expenses</t>
  </si>
  <si>
    <t>Board Meeting Expenses</t>
  </si>
  <si>
    <t>Bonus Issue Expenses</t>
  </si>
  <si>
    <t>Board Members Sitting Allowance</t>
  </si>
  <si>
    <t>Advertising Expenses (Adv &amp; Sales pro)</t>
  </si>
  <si>
    <t>Advertising</t>
  </si>
  <si>
    <t>Sales Promotion Expenses (Adv &amp; Sales pro)</t>
  </si>
  <si>
    <t>Trades Fairs and Exhibitions (Adv &amp; Sales pro)</t>
  </si>
  <si>
    <t>Sponsorships (Adv &amp; Sales pro)</t>
  </si>
  <si>
    <t>Donations (Adv &amp; Sales pro)</t>
  </si>
  <si>
    <t>Gifts (Adv &amp; Sales pro)</t>
  </si>
  <si>
    <t>Public Relations Projects (Adv &amp; Sales pro)</t>
  </si>
  <si>
    <t>Branding Costs (Adv &amp; Sales pro)</t>
  </si>
  <si>
    <t>Small Differences Account (Other Expenses)</t>
  </si>
  <si>
    <t>Miscellaneous Office Expenses(Other Expenses)</t>
  </si>
  <si>
    <t>Amortisation of Goodwill</t>
  </si>
  <si>
    <t xml:space="preserve"> Amort of Patents (process, formulas, etc.)</t>
  </si>
  <si>
    <t>Amort of Royalty Rights (other than gas and oil)</t>
  </si>
  <si>
    <t xml:space="preserve"> Amort of Contracts (grants to dealers, etc.)</t>
  </si>
  <si>
    <t>Amortisation of Copyrights</t>
  </si>
  <si>
    <t>Amortisation of Franchises</t>
  </si>
  <si>
    <t>Amortisation of Research &amp; Studies</t>
  </si>
  <si>
    <t>Amortisation of SAP Software (&gt;$1m)</t>
  </si>
  <si>
    <t>Amortisation of Other Software (&lt;$1m)</t>
  </si>
  <si>
    <t>Amortisation of Other Capital Leases</t>
  </si>
  <si>
    <t>Amortisation of Leasehold Land</t>
  </si>
  <si>
    <t>Amortisation of Leasehold Land &amp; Buildings</t>
  </si>
  <si>
    <t>Depreciation - Land &amp; Buildings - General</t>
  </si>
  <si>
    <t>Depreciation - Buildings &amp; Improvements</t>
  </si>
  <si>
    <t>Depreciation - Depreciation of Office Partitions</t>
  </si>
  <si>
    <t>Depreciation of Drainage &amp; Driveways</t>
  </si>
  <si>
    <t>Depreciation - Fences</t>
  </si>
  <si>
    <t>Dep -  Pipes &amp; Fittings (Pipe Work - Lines)</t>
  </si>
  <si>
    <t>Depreciation - Pipe Powerlines &amp; Yard Light</t>
  </si>
  <si>
    <t>Depreciation - Process Units</t>
  </si>
  <si>
    <t>Depreciation - Boilers</t>
  </si>
  <si>
    <t>Depreciation - Laboratory Equipment</t>
  </si>
  <si>
    <t>Depreciation - Fire Equipment</t>
  </si>
  <si>
    <t>Depreciation - Workshop Equipment</t>
  </si>
  <si>
    <t>Depreciation - Loading Racks/Arms</t>
  </si>
  <si>
    <t>Depreciation - Maintenance &amp; Shop Equipment</t>
  </si>
  <si>
    <t>Depreciation - Aviation Equipment</t>
  </si>
  <si>
    <t>Depreciation - Communication Systems</t>
  </si>
  <si>
    <t>Depreciation - Tracks &amp; Switches</t>
  </si>
  <si>
    <t>Depreciation - Industrial Mobile Equipment</t>
  </si>
  <si>
    <t>Depreciation - Pipeline Transportation - Other</t>
  </si>
  <si>
    <t>Depreciation - Compressors &amp; Blowers</t>
  </si>
  <si>
    <t>Dep - Steam &amp; Ele Gen/Dist. System - General</t>
  </si>
  <si>
    <t>Dep - Aut Maintenance/Repair/Service Equipment</t>
  </si>
  <si>
    <t>Depreciation - Pumps</t>
  </si>
  <si>
    <t>Depreciation - Retail Signs &amp; Canopies</t>
  </si>
  <si>
    <t>Depreciation - Shop Equipment</t>
  </si>
  <si>
    <t>Depreciation - Retail Yard Light &amp; Power Line</t>
  </si>
  <si>
    <t>Dep- Service Station / Consumer Pipes &amp; Fittings</t>
  </si>
  <si>
    <t>Depreciation - Storage Tanks</t>
  </si>
  <si>
    <t>Depreciation - LPG &amp; LNG Cylinders</t>
  </si>
  <si>
    <t>Dep - Light Automotive Equi (Motor Vehicles)</t>
  </si>
  <si>
    <t>Dep - Heavy Automotive Equi (Motor Vehicles)</t>
  </si>
  <si>
    <t>Depreciation - Aviation Refuelling Equipment</t>
  </si>
  <si>
    <t>Depreciation - Marine Vessels</t>
  </si>
  <si>
    <t>Depreciation - Water Transportation</t>
  </si>
  <si>
    <t>Dep - Marine Terminal Plant (Including Wharf)</t>
  </si>
  <si>
    <t>Depreciation - Other Marine Equipment</t>
  </si>
  <si>
    <t>Depreciation - Aeroplanes</t>
  </si>
  <si>
    <t>Dep- Office and Household furniture &amp; fittings</t>
  </si>
  <si>
    <t>Depreciation - Office Equipment</t>
  </si>
  <si>
    <t xml:space="preserve"> Dep - IT Equ, Comp, Word Proc and Peripheral Equi</t>
  </si>
  <si>
    <t>Depreciation - Low Value Assets</t>
  </si>
  <si>
    <t>Dep- Sur Equ Available for Sales or Abandonment</t>
  </si>
  <si>
    <t>Capital Work In Progress - P &amp; L</t>
  </si>
  <si>
    <t>Transfer to Merchandise Stock</t>
  </si>
  <si>
    <t>Terminalling &amp; Manufacturing</t>
  </si>
  <si>
    <t>H/Q Allocated Charges - (Mgt Fees Exp)</t>
  </si>
  <si>
    <t>Management Fees</t>
  </si>
  <si>
    <t>H/Q Allocated Charges - (Mgt Fees Income)</t>
  </si>
  <si>
    <t>Interest Income - External Loans</t>
  </si>
  <si>
    <t>Interest on short term deposits</t>
  </si>
  <si>
    <t>Interest Income - Interest on Employee Loans</t>
  </si>
  <si>
    <t>Interest Income on long term investments</t>
  </si>
  <si>
    <t>Interest income on customers payments</t>
  </si>
  <si>
    <t>Interest Income on treasury instruments</t>
  </si>
  <si>
    <t>Interest Income - Affiliated Companies</t>
  </si>
  <si>
    <t>Interest Expenses - Bank Overdraft</t>
  </si>
  <si>
    <t>Interest Expenses - Bank Loans</t>
  </si>
  <si>
    <t>Interest on Term Loan - Foreign</t>
  </si>
  <si>
    <t>Interest on Term Loan - Local</t>
  </si>
  <si>
    <t>Interest on Intercompany Loans</t>
  </si>
  <si>
    <t>Interest Expenses - Finance Leases (Westaf)</t>
  </si>
  <si>
    <t>Interest Expenses - Finance Leases (Greataf)</t>
  </si>
  <si>
    <t>Interest Expenses on time deposit current accounts</t>
  </si>
  <si>
    <t>Interest Expenses on guarantee obligations</t>
  </si>
  <si>
    <t>Interest Expenses on commercial papers/debts</t>
  </si>
  <si>
    <t>Interest Exp on advance receipts &amp; dep credit acc</t>
  </si>
  <si>
    <t>Interest Expenses on other debts</t>
  </si>
  <si>
    <t>Interest Expense - Witholding Tax</t>
  </si>
  <si>
    <t>Bank Fees on Term Loans</t>
  </si>
  <si>
    <t xml:space="preserve"> Banks charges, Other</t>
  </si>
  <si>
    <t>Financial charges on LC'S - Non-Product Related</t>
  </si>
  <si>
    <t>Financial charges on LCs / BGs - Product Related</t>
  </si>
  <si>
    <t>Other Product Related Bank Charges</t>
  </si>
  <si>
    <t>Bank Charges Clearing Account</t>
  </si>
  <si>
    <t>Realized Exchange Gains</t>
  </si>
  <si>
    <t>Realized Exchange Losses</t>
  </si>
  <si>
    <t>Unrealized Exchange Gains</t>
  </si>
  <si>
    <t>Unrealized Exchange Losses</t>
  </si>
  <si>
    <t>Corporate Income Tax Expense</t>
  </si>
  <si>
    <t>Education tax account</t>
  </si>
  <si>
    <t>Deferred Tax Charge / (Credit)</t>
  </si>
  <si>
    <t>Profit center Zero balancing Account</t>
  </si>
  <si>
    <t>Profit or Loss Applicable to Minority Interest</t>
  </si>
  <si>
    <t>INITIAL STOCK UPLOAD</t>
  </si>
  <si>
    <t>CUSTOMER BALANCES</t>
  </si>
  <si>
    <t>VENDOR BALANCES</t>
  </si>
  <si>
    <t>ASSET BALANCES</t>
  </si>
  <si>
    <t>GL BALANCES</t>
  </si>
  <si>
    <t>Profit After Tax</t>
  </si>
  <si>
    <t>Retained Earnings</t>
  </si>
  <si>
    <t xml:space="preserve">Management fees </t>
  </si>
  <si>
    <t xml:space="preserve">Employee benefit expense </t>
  </si>
  <si>
    <t xml:space="preserve">Post employment benefit charge </t>
  </si>
  <si>
    <t xml:space="preserve">Dividends declared </t>
  </si>
  <si>
    <t xml:space="preserve">Loans to employees </t>
  </si>
  <si>
    <t>Receivables from related parties</t>
  </si>
  <si>
    <t xml:space="preserve">Less: non-current portion </t>
  </si>
  <si>
    <t>Sundry Inventory</t>
  </si>
  <si>
    <t xml:space="preserve">Short term deposits with banks </t>
  </si>
  <si>
    <t>Reclassification/ Adjustments</t>
  </si>
  <si>
    <t xml:space="preserve">Rental and lease income </t>
  </si>
  <si>
    <t>Gains on disposal of property, plant &amp; equipment</t>
  </si>
  <si>
    <t>Depreciation (Note 12)</t>
  </si>
  <si>
    <t>12(a)</t>
  </si>
  <si>
    <t>CASH IN BANK-INCOMING FBN DEALERS CONTR</t>
  </si>
  <si>
    <t>Cash in Bank – LC Main Bank A/C –Sterli</t>
  </si>
  <si>
    <t>Balance as at 31 December 2013</t>
  </si>
  <si>
    <t>Short Term</t>
  </si>
  <si>
    <t>Other long term employee benefit charge (Note 19)</t>
  </si>
  <si>
    <t>Interest Income - Employee Land Loans</t>
  </si>
  <si>
    <t>Interest Income - Employee Home Loans</t>
  </si>
  <si>
    <t xml:space="preserve">The preparation of annual financial statements in conformity with IFRS requires management to make judgements, estimates and assumptions that affect the application of accounting policies and the reported amounts of assets, liabilities, income and expenses. Actual results may differ from these estimates. </t>
  </si>
  <si>
    <t>Foreign currency transactions</t>
  </si>
  <si>
    <t>Foreign currency differences arising on retranslation are recognized in profit or loss, except for qualifying cash flow hedges, which are recognized in other comprehensive income. Non-monetary items that are measured in terms of historical cost in a foreign currency are translated using the exchange rate at the date of the transaction.</t>
  </si>
  <si>
    <t>Financial instruments</t>
  </si>
  <si>
    <t>i.</t>
  </si>
  <si>
    <t>Non-derivative financial assets</t>
  </si>
  <si>
    <t>The Company initially recognizes loans and receivables on the date that they are originated. All other financial assets (including assets designated at fair value through profit or loss) are recognized initially on the trade date at which the Company becomes a party to the contractual provisions of the instrument.</t>
  </si>
  <si>
    <t>The Company derecognizes a financial asset when the contractual rights to the cash flows from the asset expire, or it transfers the rights to receive the contractual cash flows on the financial asset in a transaction in which substantially all the risks and rewards of ownership of the financial asset are transferred. Any interest in transferred financial assets that is created or retained by the Company is recognized as a separate asset or liability.</t>
  </si>
  <si>
    <t>Financial assets and liabilities are offset and the net amount presented in the statement of financial position when, and only when, the Company has a legal right to offset the amounts and intends either to settle on a net basis or to realize the asset and settle the liability simultaneously.</t>
  </si>
  <si>
    <t>The Company has the following non-derivative financial assets: financial assets at fair value through profit or loss, loans and receivables.</t>
  </si>
  <si>
    <t>Cash and cash equivalents comprise cash on hand; cash balances with banks and call deposits with original maturities of three months or less. Bank overdrafts that are repayable on demand and form an integral part of the Company’s cash management are included as a component of cash and cash equivalents for the purpose of statement of cash flows.</t>
  </si>
  <si>
    <t>Financial assets at fair value through profit or loss</t>
  </si>
  <si>
    <t>A financial asset is classified at fair value through profit or loss if it is classified as held for trading or is designated as such upon initial recognition. Financial assets are designated at fair value through profit or loss if the Company manages such investments and makes purchase and sale decisions based on their fair value in accordance with the Company’s documented risk management or investment strategy. Upon initial recognition attributable transaction costs are recognized in profit or loss as incurred. Financial assets at fair value through profit or loss are measured at fair value, and changes therein are recognized in profit or loss.</t>
  </si>
  <si>
    <t>Loans and receivables</t>
  </si>
  <si>
    <t>Loans and receivables are financial assets with fixed or determinable payments that are not quoted in an active market. Such assets are recognized initially at fair value plus any directly attributable transaction costs. Subsequent to initial recognition loans and receivables are measured at amortised cost using the effective interest method, less any impairment losses. Loans and receivables comprise trade and other receivables.</t>
  </si>
  <si>
    <t>ii</t>
  </si>
  <si>
    <t>Non-derivative financial liabilities</t>
  </si>
  <si>
    <t>All financial liabilities (including liabilities designated at fair value through profit or loss) are recognized initially on the trade date at which the Company becomes a party to the contractual provisions of the instrument.</t>
  </si>
  <si>
    <t>The Company derecognizes a financial liability when its contractual obligations are discharged or cancelled or expire.</t>
  </si>
  <si>
    <t>The Company has the following non-derivative financial liabilities: loans and borrowings, trade and other payables.</t>
  </si>
  <si>
    <t>Such financial liabilities are recognized initially at fair value plus any directly attributable transaction costs. Subsequent to initial recognition these financial liabilities are measured at amortised cost using the effective interest method.</t>
  </si>
  <si>
    <t>The Company has only one class of shares, ordinary shares. Ordinary shares are classified as equity.</t>
  </si>
  <si>
    <t>Incremental costs directly attributable to the issue of ordinary shares are recognized as a deduction from equity, net of any tax effects.</t>
  </si>
  <si>
    <t>i</t>
  </si>
  <si>
    <t>Recognition and measurement</t>
  </si>
  <si>
    <t>Items of property, plant and equipment are measured at cost or deemed cost less accumulated depreciation and accumulated impairment losses. The Company elected to apply the optional exemption to recognize cost of certain items of property, plant and equipment by reference to the previous (Nigerian) GAAP revaluation and others using the fair value option as deemed cost at 1 January 2011, the date of transition to IFRS.</t>
  </si>
  <si>
    <t>Cost includes expenditure that is directly attributable to the acquisition of the asset. Property, plant and equipment under construction are disclosed as capital work-in-progress. The cost of self-constructed asset includes the cost of materials and direct labour, any other costs directly attributable to bringing the assets to a working condition for their intended use including, where applicable, the costs of dismantling and removing the items and restoring the site on which they are located and borrowing costs on qualifying assets.</t>
  </si>
  <si>
    <t xml:space="preserve">Purchased software that is integral to the functionality of the related equipment is capitalized as part of the equipment. </t>
  </si>
  <si>
    <t>When parts of an item of property, plant and equipment have different useful lives, they are accounted for as separate items (major components) of property, plant and equipment.</t>
  </si>
  <si>
    <t>Gains and losses on disposal of an item of property, plant and equipment are determined by comparing the proceeds from disposal with the carrying amount of property, plant and equipment, and are recognized net within other income in profit or loss.</t>
  </si>
  <si>
    <t>Subsequent costs</t>
  </si>
  <si>
    <t>The cost of replacing a part of an item of property, plant and equipment is recognized in the carrying amount of the item if it is probable that the future economic benefits embodied within the part will flow to the Company and its cost can be measured reliably. The carrying amount of the replaced part is derecognized. The costs of the day-to-day servicing of property, plant and equipment are recognized in profit or loss as incurred.</t>
  </si>
  <si>
    <t xml:space="preserve">Depreciation is calculated over the depreciable amount, which is the cost of an asset, or other amount substituted for cost, less its residual value. </t>
  </si>
  <si>
    <t xml:space="preserve">Depreciation is recognized in profit or loss on a straight-line basis over the estimated useful lives of each part of an item of property, plant and equipment which reflects the expected pattern of consumption of the future economic benefits embodied in the asset. Leased assets are depreciated over the shorter of the lease term and their useful lives unless it is reasonably certain that the Company will obtain ownership by the end of the lease term in which case the assets are depreciated over the useful life. </t>
  </si>
  <si>
    <t>The estimated useful lives for the current and comparative periods are as follows:</t>
  </si>
  <si>
    <t>-</t>
  </si>
  <si>
    <t>Land and Buildings</t>
  </si>
  <si>
    <t xml:space="preserve">-   Leasehold Land </t>
  </si>
  <si>
    <t>Lease period</t>
  </si>
  <si>
    <t xml:space="preserve">-   Buildings </t>
  </si>
  <si>
    <t>10  to 25 years</t>
  </si>
  <si>
    <t>Plant and Machinery</t>
  </si>
  <si>
    <t>10 to 20 years</t>
  </si>
  <si>
    <t>Furniture and Fittings</t>
  </si>
  <si>
    <t xml:space="preserve">5 years </t>
  </si>
  <si>
    <t xml:space="preserve">Automotive equipment  </t>
  </si>
  <si>
    <t>4  years</t>
  </si>
  <si>
    <t xml:space="preserve">Computer and office equipment </t>
  </si>
  <si>
    <t>3 years</t>
  </si>
  <si>
    <t xml:space="preserve">Depreciation methods, useful lives and residual values are reviewed at each financial year end and adjusted if appropriate. </t>
  </si>
  <si>
    <t>Capital work-in-progress is not depreciated. The attributable cost of each asset is transferred to the relevant asset category immediately the asset is available for use and depreciated accordingly.</t>
  </si>
  <si>
    <t xml:space="preserve">Intangible assets that are acquired by the Company and have finite useful lives are measured at cost less accumulated amortisation and accumulated impairment losses. </t>
  </si>
  <si>
    <t xml:space="preserve">The Company’s intangible assets with finite useful lives comprise acquired software.  </t>
  </si>
  <si>
    <t>Subsequent expenditure</t>
  </si>
  <si>
    <t>Subsequent expenditure is capitalized only when it increases the future economic benefits embodied in the specific intangible asset to which it relates. All other expenditure is recognized in profit or loss as incurred.</t>
  </si>
  <si>
    <t xml:space="preserve">Amortisation of  intangible assets </t>
  </si>
  <si>
    <t>Amortisation is calculated over the cost of the asset, or other amount substituted for cost, less its residual value. Amortisation is recognized in profit or loss on a straight-line basis over the estimated useful lives of intangible assets from the date that they are available for use, since this most closely reflects the expected pattern of consumption of the future economic benefits embodied in the asset. The estimated useful life for the current period for the acquired computer software is 3 years.</t>
  </si>
  <si>
    <t>(e)</t>
  </si>
  <si>
    <t>Leases</t>
  </si>
  <si>
    <t>Leased assets</t>
  </si>
  <si>
    <t>Leases in terms of which the Company assumes substantially all the risks and rewards of ownership are classified as finance leases. Upon initial recognition the leased asset is measured at an amount equal to the lower of its fair value and the present value of the minimum lease payments. Subsequent to initial recognition, the asset is accounted for in accordance with the accounting policy applicable to that asset.</t>
  </si>
  <si>
    <t xml:space="preserve">Other leases are operating leases and the leased assets are not recognized in the Company’s statement of financial position. </t>
  </si>
  <si>
    <t>Lease payments</t>
  </si>
  <si>
    <t>Payments made under operating leases are recognised in profit or loss on a straight-line basis over the term of the lease. Lease incentives received are recognised as an integral part of the total lease expense, over the term of the lease.</t>
  </si>
  <si>
    <t>Minimum lease payments made under finance leases are apportioned between the finance expense and the reduction of the outstanding liability. The finance expense is allocated to each period during the lease term so as to produce a constant periodic rate of interest on the remaining balance of the liability.</t>
  </si>
  <si>
    <t>Determining whether an arrangement contains a lease</t>
  </si>
  <si>
    <t>At inception of an arrangement, the Company determines whether such an arrangement is or contains a lease. This will be the case if the following two criteria are met:</t>
  </si>
  <si>
    <t>·  </t>
  </si>
  <si>
    <t>the fulfilment of the arrangement is dependent on the use of a specific asset or assets; and</t>
  </si>
  <si>
    <t xml:space="preserve"> the arrangement contains a right to use the asset(s).</t>
  </si>
  <si>
    <t>At inception or on reassessment of the arrangement, the Company separates payments and other consideration required by such an arrangement into those for the lease and those for other elements on the basis of their relative fair values. If the Company concludes for a finance lease that it is impracticable to separate the payments reliably, then an asset and a liability are recognised at an amount equal to the fair value of the underlying asset. Subsequently the liability is reduced as payments are made and an imputed finance cost on the liability is recognised using the Company’s incremental borrowing rate.</t>
  </si>
  <si>
    <t>(f)</t>
  </si>
  <si>
    <t>Inventories are measured at the lower of cost and net realizable value. The cost of inventories includes expenditure incurred in acquiring the inventories, production or conversion costs and other costs incurred in bringing them to their existing location and condition. In the case of manufactured/ blended inventories and work in progress, cost includes an appropriate share of production overheads based on normal operating capacity.</t>
  </si>
  <si>
    <t>The basis of costing inventories are as follows:</t>
  </si>
  <si>
    <t>Product Type</t>
  </si>
  <si>
    <t>Cost Basis</t>
  </si>
  <si>
    <t xml:space="preserve">White Petroleum Products ( AGO, ATK, PMS , DPK) </t>
  </si>
  <si>
    <t xml:space="preserve">Weighted Average Cost of costs incurred (for deregulated products) and reduced value of subsidies due for deregulated products. </t>
  </si>
  <si>
    <t xml:space="preserve">Packaging Materials , Lubricants and Greases </t>
  </si>
  <si>
    <t xml:space="preserve">First in , First Out </t>
  </si>
  <si>
    <t>Inventory-in-transit</t>
  </si>
  <si>
    <t>Purchase cost incurred to date</t>
  </si>
  <si>
    <t>Net realizable value is the estimated selling price in the ordinary course of business, less the estimated costs of completion and selling expenses. Inventory values are adjusted for obsolete, slow-moving or defective items.</t>
  </si>
  <si>
    <t>(g)</t>
  </si>
  <si>
    <t>Impairment</t>
  </si>
  <si>
    <t xml:space="preserve">Non-derivative financial assets (including receivables) </t>
  </si>
  <si>
    <t>A financial asset not carried at fair value through profit or loss, including an equity accounted investee, is assessed at each reporting date to determine whether there is objective evidence that it is impaired. A financial asset is impaired if objective evidence indicates that a loss event has occurred after the initial recognition of the asset, and that the loss event had a negative effect on the estimated future cash flows of that asset that can be reliably estimated.</t>
  </si>
  <si>
    <t>Objective evidence that financial assets (including equity securities) are impaired can include default or delinquency by a debtor, restructuring of an amount due to the Company on terms that the Company would not consider otherwise, indications that a debtor or issuer will enter bankruptcy, or the disappearance of an active market for a security. In addition, for an investment in an equity security, a significant or prolonged decline in its fair value below its cost is objective evidence of impairment.</t>
  </si>
  <si>
    <t>The Company considers evidence of impairment for receivables at both a specific asset and collective level. All individually significant receivables are assessed for specific impairment. All individually significant receivables found not to be specifically impaired are then collectively assessed for any impairment that has been incurred but not yet identified. Receivables that are not individually significant are collectively assessed for impairment by grouping together receivables with similar risk characteristics.</t>
  </si>
  <si>
    <t xml:space="preserve">In assessing collective impairment the Company uses historical trends of the probability of default, timing of recoveries and the amount of loss incurred, adjusted for management’s judgement as to whether current economic and credit conditions are such that the actual losses are likely to be greater or less than suggested by historical trends. </t>
  </si>
  <si>
    <t xml:space="preserve">An impairment loss in respect of a financial asset measured at amortised cost is calculated as the difference between its carrying amount and the present value of the estimated future cash flows discounted at the asset’s original effective interest rate. Losses are recognized in profit or loss and reflected in an allowance account against receivables. Interest on the impaired asset where applicable continues to be recognized through the unwinding of the discount. When a subsequent event causes the amount of impairment loss to decrease, the decrease in impairment loss is reversed through profit or loss. </t>
  </si>
  <si>
    <t>Non-financial assets</t>
  </si>
  <si>
    <t xml:space="preserve">The carrying amounts of the Company’s non-financial assets, other than inventories are reviewed at each reporting date to determine whether there is any indication of impairment. If any such indication exists, then the asset’s recoverable amount is estimated. </t>
  </si>
  <si>
    <t xml:space="preserve">The recoverable amount of an asset or cash-generating unit is the greater of its value in use and its fair value less costs to sell. In assessing value in use, the estimated future cash flows are discounted to their present value using a pre-tax discount rate that reflects current market assessments of the time value of money and the risks specific to the asset. For the purpose of impairment testing, assets that cannot be tested individually are grouped together into the smallest group of assets that generates cash inflows from continuing use that are largely independent of the cash inflows of other assets or groups of assets (the “cash-generating unit, or CGU”). </t>
  </si>
  <si>
    <t>The Company’s corporate assets do not generate separate cash inflows. If there is an indication that a corporate asset may be impaired, then the recoverable amount is determined for the CGU to which the corporate asset belongs.</t>
  </si>
  <si>
    <t xml:space="preserve">An impairment loss is recognized if the carrying amount of an asset or its CGU exceeds its estimated recoverable amount. Impairment losses are recognized in profit or loss. Impairment losses recognized in respect of CGUs are allocated first to reduce the carrying amount of any goodwill allocated to the units, and then to reduce the carrying amounts of the other assets in the unit (group of units) on a pro rata basis. </t>
  </si>
  <si>
    <t>Impairment losses recognized in prior periods are assessed at each reporting date for any indications that the loss has decreased or no longer exists. An impairment loss is reversed if there has been a change in the estimates used to determine the recoverable amount. An impairment loss is reversed only to the extent that the asset’s carrying amount does not exceed the carrying amount that would have been determined, net of depreciation or amortisation, if no impairment loss had been recognized.</t>
  </si>
  <si>
    <t>(h)</t>
  </si>
  <si>
    <t>Employee benefits</t>
  </si>
  <si>
    <t>Defined contribution plan</t>
  </si>
  <si>
    <t>A defined contribution plan is a post-employment benefit plan (pension fund) under which the Company pays fixed contributions into a separate entity. The Company has no legal or constructive obligations to pay further contributions if the fund does not hold sufficient assets to pay all employees the benefits relating to employee service in the current and prior periods.</t>
  </si>
  <si>
    <t>In line with the provisions of the Pension Reform Act 2004, the Company has instituted a defined contribution pension scheme for its permanent staff. Staff contributions to the scheme are funded through payroll deductions while the Company’s contribution is recognised in profit or loss as employee benefit expense in the periods during which services are rendered by employees. Employees contribute 3 % each of their Basic salary, Transport and Housing Allowances to the Fund on a monthly basis. The Company’s contribution is 12 % of each employee’s Basic salary, Transport and Housing Allowances.</t>
  </si>
  <si>
    <t>Defined benefit plan</t>
  </si>
  <si>
    <t>The Company currently operates one gratuity scheme which is a defined benefit scheme for certain employees.</t>
  </si>
  <si>
    <t>The Company’s net obligation in respect of defined benefit scheme is calculated by estimating the amount of future benefit that employees have earned in return for their service in the current and prior periods and that benefit is discounted to determine its present value. In determining the liability for employee benefits under the defined benefit scheme, consideration is given to future increases in salary rates and the Company's experience with staff turnover.</t>
  </si>
  <si>
    <t>The recognised liability is determined by an independent actuarial valuation every year using the projected unit credit method. HR Nigeria Limited was engaged as the independent actuary in the current and prior years. Actuarial gains and losses arising from differences between the actual and expected outcome in the valuation of the obligation are recognised fully in Other Comprehensive Income. The effect of any curtailment is recognised in full in the profit or loss immediately the curtailment occurs. The discount rate is the yield on Federal Government of Nigeria issued bonds that have maturity dates approximating the terms of the Company’s obligation. Although the scheme is not funded, the Company ensures that adequate arrangements are in place to meet its obligations under the scheme.</t>
  </si>
  <si>
    <t>Other long-term employee benefits</t>
  </si>
  <si>
    <t>The Company’s other long-term employee benefits represents Long Service Awards scheme instituted for all permanent employees. The Company’s obligations in respect of these schemes are the amount of future benefits that employees have earned in return for their service in the current and prior periods. The benefit is discounted to determine its present value. The discount rate is the yield at the reporting date on Federal Government of Nigeria issued bonds that have maturity dates approximating the term of the Company’s obligation. The calculation is performed using the Projected Unit Credit method. Any actuarial gains and losses are recognised in profit or loss in the period which they arise.</t>
  </si>
  <si>
    <t>Termination benefits are recognized as an expense when the Company is committed demonstrably, without realistic possibility of withdrawal, to a formal detailed plan to either terminate employment before the normal retirement date, or to provide termination benefits as a result of an offer made to encourage voluntary redundancy. Termination benefits for voluntary redundancies are recognized as an expense if the Company has made an offer of voluntary redundancy, it is probable that the offer will be accepted, and the number of acceptances can be estimated reliably. If benefits are payable more than 12 months after the reporting period, then they are discounted to their present value.</t>
  </si>
  <si>
    <t>v</t>
  </si>
  <si>
    <t>Short-term employee benefits</t>
  </si>
  <si>
    <t>Short-term employee benefit obligations are measured on an undiscounted basis and are expensed as the related service is provided.</t>
  </si>
  <si>
    <t>A liability is recognized for the amount expected to be paid under short-term cash bonuses if the Company has a present legal or constructive obligation to pay this amount as a result of past service provided by the employee, and the obligation can be estimated reliably.</t>
  </si>
  <si>
    <t>(i)</t>
  </si>
  <si>
    <t>Provisions and contingent liabilities</t>
  </si>
  <si>
    <t>Provisions</t>
  </si>
  <si>
    <t>A provision is recognized if, as a result of a past event, the Company has a present legal or constructive obligation that can be estimated reliably, and it is probable that an outflow of economic benefits will be required to settle the obligation. Provisions are determined by discounting the expected future cash flows at a pre-tax rate that reflects current market assessments of the time value of money and the risks specific to the liability. The unwinding of the discount is recognized as finance cost.</t>
  </si>
  <si>
    <t>A provision for restructuring is recognised when the Company has approved a detailed and formal restructuring plan, and the restructuring either has commenced or has been announced publicly. Future operating losses are not provided for.</t>
  </si>
  <si>
    <t>A provision for onerous contracts is recognized when the expected benefits to be derived by the Company from a contract are lower than the unavoidable cost of meeting its obligations under the contract. The provision is measured at the present value of the lower of the expected cost of terminating the contract and the expected net cost of continuing with the contract. Before a provision is established, the Group recognizes any impairment loss on the assets associated with that contract.</t>
  </si>
  <si>
    <t>Contingent liabilities</t>
  </si>
  <si>
    <t>A contingent liability is a possible obligation that arises from past events and whose existence will be confirmed only by the occurrence or non-occurrence of one or more uncertain future events not wholly within the control of the company, or a present obligation that arises from past events but is not recognised because it is not probable that an outflow of resources embodying economic benefits will be required to settle the obligation; or the amount of the obligation cannot be measured with sufficient reliability.</t>
  </si>
  <si>
    <t>Contingent liabilities are only disclosed and not recognised as liabilities in the statement of financial position.</t>
  </si>
  <si>
    <t>If the likelihood of an outflow of resources is remote, the possible obligation is neither a provision nor a contingent liability and no disclosure is made.</t>
  </si>
  <si>
    <t>(j)</t>
  </si>
  <si>
    <t>Revenue from the sale of goods in the course of ordinary activities is measured at the fair value of the consideration received or receivable, net of value added tax, sales returns, trade discounts and volume rebates.  Revenue for regulated products equates the amounts that accrue to the Company directly net of amounts the Company collects from regulators on behalf of third parties i.e. dealer commissions and transport costs. Revenue is recognized when persuasive evidence exists that the significant risks and rewards of ownership have been transferred to the buyer, recovery of the consideration is probable and there is no continuing management involvement with the goods and the amount of revenue can be measured reliably.</t>
  </si>
  <si>
    <t>If it is probable that discounts will be granted and the amount can be measured reliably, then the discount is recognised as a reduction of revenue as the sales are recognised.</t>
  </si>
  <si>
    <t xml:space="preserve">(k) </t>
  </si>
  <si>
    <t xml:space="preserve">Rental income </t>
  </si>
  <si>
    <t>Rental income is recognized in profit or loss on a straight-line basis over the term of the lease. Lease incentives granted are recognized as an integral part of the total rental income, over the term of the lease. Rental income is recognized as other income.</t>
  </si>
  <si>
    <t xml:space="preserve">(l) </t>
  </si>
  <si>
    <t xml:space="preserve">Finance income comprises interest income on funds invested and changes in the fair value of financial assets at fair value through profit or loss..  Finance income is recognized as it accrues in profit or loss, using the effective interest method. </t>
  </si>
  <si>
    <t>Finance costs comprise interest expense on borrowings, bank charges, unwinding of the discount on provisions and impairment losses recognized on financial assets except finance costs that are directly attributable to the acquisition, construction or production of a qualifying asset which are capitalised as part of the related assets, are recognized in profit or loss using the effective interest method.</t>
  </si>
  <si>
    <t>Foreign currency gains and losses are reported on a net basis.</t>
  </si>
  <si>
    <t xml:space="preserve">(m) </t>
  </si>
  <si>
    <t>Income and deferred tax</t>
  </si>
  <si>
    <t>Income tax expense comprises current and deferred tax. Current tax and deferred tax are recognized in profit or loss except to the extent that it relates to a business combination, or items recognized directly in equity or in other comprehensive income.</t>
  </si>
  <si>
    <t>Current tax is the expected tax payable or receivable on the taxable income or loss for the year, using tax rates statutorily enacted at the reporting date, and any adjustment to tax payable in respect of previous years.</t>
  </si>
  <si>
    <t xml:space="preserve">Deferred tax is recognised in profit or loss account except to the extent that it relates to a transaction that is recognised directly in equity. A deferred tax asset is recognised only to the extent that it is probable that future taxable profits will be available against which the amount will be utilised. Deferred tax assets are reduced to the extent that it is no longer probable that the related tax benefit will be realised. </t>
  </si>
  <si>
    <t>Deferred tax is measured at the tax rates that are expected to be applied to temporary differences when they reverse, based on the laws that have been enacted or substantively enacted by the reporting date. Deferred tax assets and liabilities are offset if there is a legally enforceable right to offset current tax liabilities and assets, and they relate to income taxes levied by the same tax authority on the same taxable entity, or on different tax entities, but they intend to settle current tax liabilities and assets on a net basis or their tax assets and liabilities will be realized simultaneously.</t>
  </si>
  <si>
    <t xml:space="preserve">Deferred tax is recognized in respect of temporary differences between the carrying amounts of assets and liabilities for financial reporting purposes and the amounts used for taxation purposes. Deferred tax is not recognized for the initial recognition of assets or liabilities in a transaction that is not a business combination and that affects neither accounting nor taxable profit or loss. </t>
  </si>
  <si>
    <t xml:space="preserve">(n) </t>
  </si>
  <si>
    <t>The Company presents basic and diluted earnings per share (EPS) data for its ordinary shares. Basic EPS is calculated by dividing the profit or loss attributable to ordinary shareholders of the Company by the weighted average number of ordinary shares outstanding during the period, adjusted for own shares held. Diluted EPS is determined by adjusting the profit or loss attributable to ordinary shareholders and the weighted average number of ordinary shares outstanding, adjusted for own shares held, for the effects of all dilutive potential ordinary shares.</t>
  </si>
  <si>
    <t xml:space="preserve">(o) </t>
  </si>
  <si>
    <t xml:space="preserve">An operating segment is a component of the Company that engages in business activities from which it may earn revenues and incur expenses. All operating segments’ operating results are reviewed regularly by the Board of Directors to make decisions about resources to be allocated to the segment and assess its performance, and for which discrete financial information is available.
</t>
  </si>
  <si>
    <t xml:space="preserve">Segment results that are reported to the Board of Directors include items directly attributable to a segment as well as those that can be allocated on a reasonable basis. 
</t>
  </si>
  <si>
    <t xml:space="preserve">(p) </t>
  </si>
  <si>
    <t>Loans and borrowings</t>
  </si>
  <si>
    <t xml:space="preserve">Loans and borrowings are recognised initially at fair value, net of transaction costs incurred. Loans and borrowings are subsequently stated at amortised cost; any difference between the proceeds (net of transaction costs) and the redemption value is recognised in profit or loss over the period of the borrowings using the effective interest method. </t>
  </si>
  <si>
    <t>Loans and borrowings, for which the Company has an unconditional right to defer settlement of the liability for at least 12 months after the statement of financial position date, are classified as non-current liabilities.</t>
  </si>
  <si>
    <t xml:space="preserve">(q) </t>
  </si>
  <si>
    <t xml:space="preserve">The statement of cash flows is prepared using the indirect method. Changes in statement of financial position items that have not resulted in cash flows such as translation differences, fair value changes, equity-settled share-based payments and other non-cash items, have been eliminated for the purpose of preparing the statement. Dividends paid to ordinary shareholders are included in financing activities. Finance costs paid is also included in financing activities while finance income is included in investing activities. </t>
  </si>
  <si>
    <t xml:space="preserve">(r) </t>
  </si>
  <si>
    <t xml:space="preserve">Government Grants </t>
  </si>
  <si>
    <t>Petroleum Products Pricing Regulatory Agency (PPPRA) subsidies which compensate the Company for losses made on importation of certain refined petroleum products are recognised when there is reasonable assurance that they will be recovered and the Company has complied with the conditions attached to receiving the subsidy. The subsidies are recognised as a reduction to the landing cost of the subsidised petroleum product.</t>
  </si>
  <si>
    <t xml:space="preserve">(s) </t>
  </si>
  <si>
    <t>Jointly Controlled Assets</t>
  </si>
  <si>
    <t>Jointly controlled assets refers to the Company’s interests in joint aviation facilities held with other parties. These financial Statements include the Company’s share of these jointly controlled assets and a proportionate share of the relevant revenue and related operating costs.</t>
  </si>
  <si>
    <t>Expenses by nature</t>
  </si>
  <si>
    <t>Amortization of intangible assets</t>
  </si>
  <si>
    <t>Changes in inventories of lubes, greases and white products</t>
  </si>
  <si>
    <t>Advertising expense</t>
  </si>
  <si>
    <t>Consultancy expense</t>
  </si>
  <si>
    <t>Maintenance expense</t>
  </si>
  <si>
    <t>Director's renumeration</t>
  </si>
  <si>
    <t>Write-off (write-on) of trade and other receivables</t>
  </si>
  <si>
    <t>Other expenses</t>
  </si>
  <si>
    <t>Capital gains tax</t>
  </si>
  <si>
    <t>Due to unavailability of published reliable demographic data in Nigeria, the demographic assumptions regarding future mortality are based on the rates published jointly by the Institute and Faculty of Actuaries in the UK. The data were rated down by one year to more accurately reflect mortality in Nigeria as follows:</t>
  </si>
  <si>
    <t>Mortality in Service</t>
  </si>
  <si>
    <t>Sample age</t>
  </si>
  <si>
    <t>Number of deaths in year out of 10,000 lives</t>
  </si>
  <si>
    <t>Withdrawal from Service</t>
  </si>
  <si>
    <t>Age Band</t>
  </si>
  <si>
    <t>Rates</t>
  </si>
  <si>
    <t>≤ 30</t>
  </si>
  <si>
    <t>31 - 39</t>
  </si>
  <si>
    <t>40 - 44</t>
  </si>
  <si>
    <t>45 - 60</t>
  </si>
  <si>
    <t>Sensitivity Analysis</t>
  </si>
  <si>
    <t xml:space="preserve">Below is the sensitivity analysis of the principal actuarial assumptions adopted in determining the employee benefit liabilities: </t>
  </si>
  <si>
    <t>Discount rate</t>
  </si>
  <si>
    <t>+1%</t>
  </si>
  <si>
    <t>Salary increase rate</t>
  </si>
  <si>
    <t>Inflation rate</t>
  </si>
  <si>
    <t>Mortality rate</t>
  </si>
  <si>
    <t>Contributions during the year</t>
  </si>
  <si>
    <t>Risk management framework</t>
  </si>
  <si>
    <t>The Board of Directors has overall responsibility for the establishment and oversight of the Company’s risk management framework. The Board has established the strategic and finance planning committee, which is responsible for developing and monitoring the Company’s risk management policies. The committee reports regularly to the Board of Directors on its activities.</t>
  </si>
  <si>
    <t>The Company’s Audit Committee oversees how management monitors compliance with the Company’s risk management policies and procedures, and reviews the adequacy of the risk management framework in relation to the risks faced by the Company. Internal Audit undertakes both regular and ad hoc reviews of compliance with established controls and procedures, the results of which are reported to Senior Management of the Company and the audit committee.</t>
  </si>
  <si>
    <t>The Credit Committee reviews each customer’s credit limit in line with the customers’ performance, feedback from sales team and perceived risk factor assigned to the customer.</t>
  </si>
  <si>
    <t>The maximum exposure to credit risk for trade and other receivables at the reporting date by type of counterparty was:</t>
  </si>
  <si>
    <t>The movement in the allowance for impairment in respect of trade receivables during the year was as follows:</t>
  </si>
  <si>
    <t>Impairment loss recognised</t>
  </si>
  <si>
    <t>Reversal of impairment losses</t>
  </si>
  <si>
    <t>Liquidity risk is the risk that the Company will encounter difficulty in meeting the obligations associated with its financial liabilities that are settled by delivering cash or another financial asset. The Company’s approach to managing liquidity is to ensure, as far as possible, that it will always have sufficient liquidity to meet its liabilities when due, under both normal and stressed conditions, without incurring unacceptable losses or risking damage to the Company’s reputation.</t>
  </si>
  <si>
    <t>Typically the credit terms with customers are more favourable compared to payment terms to its vendors in order to help provide sufficient cash on demand to meet expected   operational expenses, including the servicing of financial obligations. This excludes the potential impact of extreme circumstances that cannot reasonably be predicted, such as natural disasters.</t>
  </si>
  <si>
    <t>The following are the contractual maturities of financial liabilities, including estimated interest payments and excluding the impact of netting agreements.</t>
  </si>
  <si>
    <t>Contractual cash flows</t>
  </si>
  <si>
    <t>6 months or less</t>
  </si>
  <si>
    <t>Non-derivative financial</t>
  </si>
  <si>
    <t xml:space="preserve"> liabilities</t>
  </si>
  <si>
    <t>Market risk</t>
  </si>
  <si>
    <t>Market risk is the risk that changes in market prices, such as foreign exchange rates, interest rates and equity prices will affect the Company’s income or the value of its holdings of financial instruments. The objective of market risk management is to manage and control market risk exposures within acceptable parameters, while optimizing the return.</t>
  </si>
  <si>
    <t>The Company manages market risks by keeping costs low through various cost optimization programs. Moreover, market developments are monitored and discussed regularly, and mitigating actions are taken where necessary.</t>
  </si>
  <si>
    <t>Currency risk</t>
  </si>
  <si>
    <t>The Company is exposed to currency risk on sales and purchases and borrowings that are denominated in a currency other than the functional currency of the Company, primarily the Naira. The currency in which these transactions primarily are denominated is US Dollars (USD). The currency risk is the risk that the fair value or future cash flows of a financial instrument will fluctuate due to the changes in foreign exchange rates.</t>
  </si>
  <si>
    <t>Exposure to currency risk</t>
  </si>
  <si>
    <t>In thousands</t>
  </si>
  <si>
    <t>USD</t>
  </si>
  <si>
    <t>Short- term borrowings</t>
  </si>
  <si>
    <t>Net statement of financial position exposure</t>
  </si>
  <si>
    <t>Sensitivity analysis</t>
  </si>
  <si>
    <t>The following significant exchange rates were applied during the year</t>
  </si>
  <si>
    <t>Average rate</t>
  </si>
  <si>
    <t>Reporting date spot rate</t>
  </si>
  <si>
    <t>N</t>
  </si>
  <si>
    <t>US Dollar</t>
  </si>
  <si>
    <t>Interest rate risk profile</t>
  </si>
  <si>
    <t>At the reporting date the interest rate profile of the Company’s interest-bearing financial instruments was:</t>
  </si>
  <si>
    <t>Fixed rate instruments</t>
  </si>
  <si>
    <t>Notes to the financial statements</t>
  </si>
  <si>
    <t>2012</t>
  </si>
  <si>
    <t>Bought in materials and services</t>
  </si>
  <si>
    <t>- Imported</t>
  </si>
  <si>
    <t>- Local</t>
  </si>
  <si>
    <t xml:space="preserve">Value added by operating activities                     </t>
  </si>
  <si>
    <t>Distribution of Value Added</t>
  </si>
  <si>
    <t xml:space="preserve"> % </t>
  </si>
  <si>
    <t>%</t>
  </si>
  <si>
    <t>To Government as:</t>
  </si>
  <si>
    <t>Taxes and duties</t>
  </si>
  <si>
    <t>To Employees:</t>
  </si>
  <si>
    <t>Salaries, wages, fringe and end of  service benefits</t>
  </si>
  <si>
    <t>To Providers of Finance:</t>
  </si>
  <si>
    <t>- Finance cost</t>
  </si>
  <si>
    <t>Retained in the Business</t>
  </si>
  <si>
    <t>To maintain and replace:</t>
  </si>
  <si>
    <t xml:space="preserve">      - Property, plant and equipment</t>
  </si>
  <si>
    <t xml:space="preserve">      - Intangible assets</t>
  </si>
  <si>
    <t>Proposed dividend</t>
  </si>
  <si>
    <t>To augment retained earnings</t>
  </si>
  <si>
    <t>Value added</t>
  </si>
  <si>
    <t>Ratios</t>
  </si>
  <si>
    <t>Earnings per share (Kobo)</t>
  </si>
  <si>
    <t>Declared dividend per share (Kobo)</t>
  </si>
  <si>
    <t>Net assets per share (kobo)</t>
  </si>
  <si>
    <t>Employment of Funds</t>
  </si>
  <si>
    <t>Prepayment</t>
  </si>
  <si>
    <t>Net current assets</t>
  </si>
  <si>
    <t>Net assets</t>
  </si>
  <si>
    <t>Funds Employed</t>
  </si>
  <si>
    <t xml:space="preserve">Shore Outturn   </t>
  </si>
  <si>
    <t>Product sales to MOG</t>
  </si>
  <si>
    <t>Financial risk management &amp; financial instruments</t>
  </si>
  <si>
    <t>Reconciliation of effective tax rates</t>
  </si>
  <si>
    <t>Income tax using the statutory tax rate</t>
  </si>
  <si>
    <t>Effect of:</t>
  </si>
  <si>
    <t>Impact of capital gains tax</t>
  </si>
  <si>
    <t>Impact of tertiary education tax</t>
  </si>
  <si>
    <t>Effect of tax incentives</t>
  </si>
  <si>
    <t>Non deductible expenses</t>
  </si>
  <si>
    <t>Total income tax expense in income statement</t>
  </si>
  <si>
    <t>2013</t>
  </si>
  <si>
    <t>For the year ended 31 December 2013</t>
  </si>
  <si>
    <t>Corporate information</t>
  </si>
  <si>
    <t>Statement of directors’ responsibilities</t>
  </si>
  <si>
    <t>Index to notes to the financial statements</t>
  </si>
  <si>
    <t xml:space="preserve">Directors’ Report </t>
  </si>
  <si>
    <r>
      <t>The Directors present their Annual Report on the state of affairs of the Company, together with the Audited Financial Statements for the year ended 31 December</t>
    </r>
    <r>
      <rPr>
        <i/>
        <sz val="11"/>
        <rFont val="Calibri"/>
        <family val="2"/>
      </rPr>
      <t xml:space="preserve"> </t>
    </r>
    <r>
      <rPr>
        <sz val="11"/>
        <rFont val="Calibri"/>
        <family val="2"/>
      </rPr>
      <t>2013.</t>
    </r>
  </si>
  <si>
    <t>Incorporation and Legal Status of the Company</t>
  </si>
  <si>
    <t xml:space="preserve">The Company was incorporated as a privately owned Company in 1969, and was converted to a Public Limited Liability Company quoted on the Nigerian Stock Exchange in 1978, as a result of the 1977 Nigerian Enterprises Promotions Decree. The Company is domiciled in Nigeria and its shares are listed on the Nigerian Stock Exchange (NSE). </t>
  </si>
  <si>
    <t>The marketing of products in Nigeria commenced in 1913 under the Texaco brand, when they were distributed exclusively by CFAO a French multinational retail company. In 1964 Texaco Africa Limited started direct marketing of Texaco products selling through service stations and kiosks acquired from the said multinational retail company, on lease terms. It also entered into the aviation business.</t>
  </si>
  <si>
    <t>On 12 August 1969 Texaco Nigeria Limited was incorporated as a wholly-owned subsidiary of Texaco Africa Limited, thus inheriting the business formerly carried out in Nigeria by Texaco Africa Limited. With the promulgation of the Nigeria Indigenization decree in 1978, 40% of Texaco Nigeria Limited was sold to Nigerian individuals and organizations by Texas Petroleum Company.</t>
  </si>
  <si>
    <t>In 1990, the Companies and Allied Matters Decree came into force and this necessitated the removal of ‘Limited’ from the company’s corporate name to the prescribed ‘Public Limited Liability Company’(PLC) with its shares quoted on the Nigerian Stock Exchange.</t>
  </si>
  <si>
    <t>Following the creation of ChevronTexaco in 2001 from the merger between Chevron Corporation and former Texaco Inc., Texaco Nigeria Plc became an integral part of the new corporation. As ChevronTexaco considered the acquisition of former Union Oil Company of California (UNOCAL), the board of ChevronTexaco decided to eliminate ‘Texaco’ from the corporate name and retain only Chevron as the new name of the enlarged corporation.</t>
  </si>
  <si>
    <t>Effective 1 September 2006, the company’s name changed from Texaco Nigeria Plc to Chevron Oil Nigeria Plc following a directive from Chevron Corporation’s headquarters to all affiliate companies. This was designed to present a clear, strong and unified presence of Chevron Corporation throughout the world.</t>
  </si>
  <si>
    <r>
      <t>On 20 March 2009 there was an acquisition of Chevron Africa Holdings Limited, (a Bermudian Company) by Corlay Global SA of Moffson Building, East 54</t>
    </r>
    <r>
      <rPr>
        <vertAlign val="superscript"/>
        <sz val="11"/>
        <rFont val="Calibri"/>
        <family val="2"/>
      </rPr>
      <t>th</t>
    </r>
    <r>
      <rPr>
        <sz val="11"/>
        <rFont val="Calibri"/>
        <family val="2"/>
      </rPr>
      <t xml:space="preserve"> Street, Panama, Republic of Panama. By virtue of this foreign transaction, MRS Africa Holdings Limited gained control of all assets of Chevron Nigeria Holdings Limited, Bermuda. </t>
    </r>
  </si>
  <si>
    <r>
      <t>The new management of the Company announced a change of name of the Company from Chevron Oil Nigeria Plc to MRS Oil Nigeria Plc (“MRS”) effective 2 December 2009 following the ratification of the name change of the Company at the 40</t>
    </r>
    <r>
      <rPr>
        <vertAlign val="superscript"/>
        <sz val="11"/>
        <rFont val="Calibri"/>
        <family val="2"/>
      </rPr>
      <t>th</t>
    </r>
    <r>
      <rPr>
        <sz val="11"/>
        <rFont val="Calibri"/>
        <family val="2"/>
      </rPr>
      <t xml:space="preserve"> Annual General Meeting of the Company on 29 September 2009.</t>
    </r>
  </si>
  <si>
    <t>Currently about 253,988,672 shares are held by about 23,551 Nigerian shareholders and 1 foreign shareholder (MRS Africa Holdings Limited, Bermuda) in MRS Oil Nigeria Plc, a company with the main business of marketing and/or manufacture of petroleum related products in Nigeria. With about 138 active Company owned operating outlets and more than 255 third party owned operating outlets, MRS Oil Nigeria Plc is a major player in Nigeria’s petroleum products marketing industry. MRS is also a leading producer of quality lubricating oils and greases.</t>
  </si>
  <si>
    <t xml:space="preserve">Principal Activities: </t>
  </si>
  <si>
    <t xml:space="preserve">The Company remains principally engaged in the business of marketing and distribution of refined petroleum products, blending of lubricants and manufacturing of greases. </t>
  </si>
  <si>
    <t>The summary of results of the company as included in the financial statements are as follows:</t>
  </si>
  <si>
    <t>YEAR ENDED 31 DECEMBER, 2013</t>
  </si>
  <si>
    <t xml:space="preserve">                                       N'000</t>
  </si>
  <si>
    <t>N'000</t>
  </si>
  <si>
    <t xml:space="preserve">Revenue </t>
  </si>
  <si>
    <t>Profit Before Tax</t>
  </si>
  <si>
    <t>Profit for the Year</t>
  </si>
  <si>
    <t>Proposed Dividend for the Year</t>
  </si>
  <si>
    <t>Earnings Per share (Naira)</t>
  </si>
  <si>
    <t>Declared Dividend per 50k share(Kobo)</t>
  </si>
  <si>
    <t>Net Assets per 50k share</t>
  </si>
  <si>
    <t>Trial Balance as at December 31 2013</t>
  </si>
  <si>
    <t>YTD as at Dec. 2013</t>
  </si>
  <si>
    <t>Ms Amina Maina</t>
  </si>
  <si>
    <t>8, Macarthy Street</t>
  </si>
  <si>
    <t>358, Albert Macaulay Street</t>
  </si>
  <si>
    <t>Oghenekaro Ologe</t>
  </si>
  <si>
    <t>Information Technology Manager</t>
  </si>
  <si>
    <t>Andrew O. Gbodume</t>
  </si>
  <si>
    <t>Human Resources Manager</t>
  </si>
  <si>
    <t>Oluwakemi M. Jafojo</t>
  </si>
  <si>
    <t xml:space="preserve">Andrew Onum </t>
  </si>
  <si>
    <t>Company Secretary</t>
  </si>
  <si>
    <t>Chief Legal Counsel</t>
  </si>
  <si>
    <t>Martin Orogun</t>
  </si>
  <si>
    <t>Finance Manager</t>
  </si>
  <si>
    <t>Operations Manager</t>
  </si>
  <si>
    <t>Peter Z. Dia</t>
  </si>
  <si>
    <t>Charles Onum</t>
  </si>
  <si>
    <t>Aviation Manager</t>
  </si>
  <si>
    <t>Sales &amp; Marketing Manager</t>
  </si>
  <si>
    <t xml:space="preserve">Kola Akinyemi </t>
  </si>
  <si>
    <t>Gloria Atong</t>
  </si>
  <si>
    <t>Procurement Manager</t>
  </si>
  <si>
    <t>Notes to the financial statements for the year ended 31st December, 2013</t>
  </si>
  <si>
    <t xml:space="preserve">On the 20 March, 2009 there was an acquisition of Chevron Africa Holdings Limited, (a Bermudian Company) by Corlay Global SA of Moffson Building, East 54th Street, Panama, Republic of Panama. By virtue of this foreign transaction, M.R.S. Africa Holdings Limited gained control of all assets of Chevron Nigeria Holdings Limited, Bermuda. </t>
  </si>
  <si>
    <t>These financial statements have been prepared in accordance with International Financial Reporting Standards (IFRSs). 
The financial statements were authorised for issue by the Board of Directors on __________ . Details of the company's accounting policies are included in Note 3.</t>
  </si>
  <si>
    <t>The financial statements have been prepared on the historical cost basis except for defined benefit obligations (Note 20).</t>
  </si>
  <si>
    <t>Estimates and underlying assumptions are reviewed on an ongoing basis. Revisions to accounting estimates are recognized in the period in which the estimates are revised and in any future periods affected.</t>
  </si>
  <si>
    <t>Judgements:</t>
  </si>
  <si>
    <t>information about judgements made in applying accounting policies that have the most significant effects on the amounts recognized in the financial statements is included in Notes XXX with respect to recognition of income on foreign exchange and interest reimbursement on government grant.</t>
  </si>
  <si>
    <t>Assumptions and estimation uncertainties</t>
  </si>
  <si>
    <t xml:space="preserve">Information about assupmtions and estimation uncertainties that have a significant risk of resulting in a material adjustment in the year ending 31st December, 2014 is included in the following notes: </t>
  </si>
  <si>
    <t>Note 25 - Impairment test, key assumptions underlying recoverable amounts.</t>
  </si>
  <si>
    <t>Note 29 - Measurement of deferred benefits obligations; key actuarial assumptions.</t>
  </si>
  <si>
    <t xml:space="preserve">The accounting policies set out below have been applied consistently to all periods presented in these financial statements. The company has adopted the following new standards and amendments to standards including </t>
  </si>
  <si>
    <t>Transactions denominated in foreign currencies are translated and recorded in Nigerian Naira at the actual exchange rates as of the date of the transaction. Monetary assets and liabilities denominated in foreign currencies at the reporting date are translated to the functional currency at the rates of exchange prevailing at that date. Non-monetary assets and liabilities denominated in foreign currencies that are measured at fair value are retranslated to the functional currency at the exchange rate at the date that the fair value was determined i.e. they are not retranslated.</t>
  </si>
  <si>
    <t>Year End: December 31, 2013</t>
  </si>
  <si>
    <t>Prepared by</t>
  </si>
  <si>
    <t>Trial balance - by mapping number</t>
  </si>
  <si>
    <t>Account</t>
  </si>
  <si>
    <t>Adj's</t>
  </si>
  <si>
    <t>Reclass</t>
  </si>
  <si>
    <t>Rep</t>
  </si>
  <si>
    <t>Annotation</t>
  </si>
  <si>
    <t>7001050 Sales Revenue - International Aviation Fuels</t>
  </si>
  <si>
    <t>7001300 Sales Revenue - Premium Motor Spirit</t>
  </si>
  <si>
    <t>7001400 Sales Revenue - Dual Purpose Kerosene</t>
  </si>
  <si>
    <t>7001500 Sales Revenue - Auto Gas Oil</t>
  </si>
  <si>
    <t>7002000 Sales Revenue -  Base Oils</t>
  </si>
  <si>
    <t>7002100 Sales Revenue -  Finished Lubes</t>
  </si>
  <si>
    <t>7002300 Sales Revenue -  Greases</t>
  </si>
  <si>
    <t>7002400 Sales Revenue -  Specialties</t>
  </si>
  <si>
    <t>7002700 Sales Revenue - Trading Lubes</t>
  </si>
  <si>
    <t>7002800 Sales Revenue - Trading Grease (Texaco)</t>
  </si>
  <si>
    <t>7032100 Volume Related Discounts -  Finished Lubes</t>
  </si>
  <si>
    <t>7032300 Volume Related Discounts -  Greases</t>
  </si>
  <si>
    <t>7032700 Volume Related Discounts - Trading Lubes</t>
  </si>
  <si>
    <t>7032800 Volume Related Dis - Trading Grease (Texaco)</t>
  </si>
  <si>
    <t>7042100 Non-Volume Related Discounts -  Finished Lubes</t>
  </si>
  <si>
    <t>7042300 Non-Volume Related Discounts -  Greases</t>
  </si>
  <si>
    <t>7042700 Non-Volume Related Discounts - Trading Lubes</t>
  </si>
  <si>
    <t>7921300 Transp Costs - Road/Rail - Premium Motor Spirit</t>
  </si>
  <si>
    <t>7921400 Transp Costs - Road/Rail - Dual Purpose Kerosene</t>
  </si>
  <si>
    <t>1.0001.000   Revenue</t>
  </si>
  <si>
    <t>8631000 Interest Income - External Loans</t>
  </si>
  <si>
    <t>8631050 Interest on short term deposits</t>
  </si>
  <si>
    <t>8631105 Interest Income - Employee Land Loans</t>
  </si>
  <si>
    <t>8631110 Interest Income - Employee Home Loans</t>
  </si>
  <si>
    <t>8631150 Interest Income on long term investments</t>
  </si>
  <si>
    <t>8631200 Interest income on customers payments</t>
  </si>
  <si>
    <t>1.0002.000   Interest Income</t>
  </si>
  <si>
    <t>7151050 Gain on Sale of Fixed Assets</t>
  </si>
  <si>
    <t>7251200 Service Station Rental Income - Fixed</t>
  </si>
  <si>
    <t>7351450 Other Income-Misc Other Op Earnings - NNPC</t>
  </si>
  <si>
    <t>7351500 Other Income-Junk Sales</t>
  </si>
  <si>
    <t>7351510 Insurance Premium Recoveries</t>
  </si>
  <si>
    <t>7351550 Other Income-Service Charge - Fixed</t>
  </si>
  <si>
    <t>7351555 Other Misc Operating Revenue - Service Stations</t>
  </si>
  <si>
    <t>7351560 Other Misc Operating Earnings</t>
  </si>
  <si>
    <t>7401050 Income from C - Store Royalties</t>
  </si>
  <si>
    <t>7401150 Income from Franchises</t>
  </si>
  <si>
    <t>1.0003.000   Other Income</t>
  </si>
  <si>
    <t>7631050 Purchases - Aviation - Intl</t>
  </si>
  <si>
    <t>7631300 Purchases - Prem Motor Spirit</t>
  </si>
  <si>
    <t>7631400 Purchases - Dual Purpose Kerosene</t>
  </si>
  <si>
    <t>7631500 Purchases - Auto Gas Oil</t>
  </si>
  <si>
    <t>7632000 Purchases - Base Oils</t>
  </si>
  <si>
    <t>7632100 Purchases - Finished Lubes</t>
  </si>
  <si>
    <t>7632200 Purchases - Additives</t>
  </si>
  <si>
    <t>7632400 Purchases - Specialities</t>
  </si>
  <si>
    <t>7632600 Purchases - Packaging Materials</t>
  </si>
  <si>
    <t>7632850 Purchases - Trading Lubes</t>
  </si>
  <si>
    <t>7632900 Purchases - Trading Grease (Texaco)</t>
  </si>
  <si>
    <t>7639999 Purchase Offset Account</t>
  </si>
  <si>
    <t>7641100 Purchases - Consumables</t>
  </si>
  <si>
    <t>7641199 Purchase Offset Account - Spares &amp; Consumables</t>
  </si>
  <si>
    <t>2.0020.000   Purchases - COGS</t>
  </si>
  <si>
    <t>7081050 Throughput Fees - Local Aviation Fuels</t>
  </si>
  <si>
    <t>7081150 Throughput Fees - Premium Motor Spirit</t>
  </si>
  <si>
    <t>7701050 Cost of Sales - International Aviation Fuels</t>
  </si>
  <si>
    <t>7701100 Cost of Sales - Local Aviation Fuels</t>
  </si>
  <si>
    <t>7701300 Cost of Sales - Premium Motor Spirit</t>
  </si>
  <si>
    <t>7701400 Cost of Sales -  Dual Purpose Kerosene</t>
  </si>
  <si>
    <t>7701500 Cost of Sales -  Auto Gas Oil</t>
  </si>
  <si>
    <t>7701800 Cost of Sales - Low Power Fuel Oil</t>
  </si>
  <si>
    <t>7702000 Cost of Sales - Base Oils</t>
  </si>
  <si>
    <t>7702100 Cost of Sales - Finished Lubes</t>
  </si>
  <si>
    <t>7702300 Cost of Sales - Greases</t>
  </si>
  <si>
    <t>7702400 Cost of Sales -  Specialties</t>
  </si>
  <si>
    <t>7702650 Cost of Sales - Trading Lubes</t>
  </si>
  <si>
    <t>7751615 Into Plane Fees-Oth Dir Pro-cost ( unallo)</t>
  </si>
  <si>
    <t>7801050 Inventory Diff -International Aviation Fuels</t>
  </si>
  <si>
    <t>7801100 Inventory Diff -Local Aviation Fuels</t>
  </si>
  <si>
    <t>7801300 Inventory Diff -Premium Motor Spirit</t>
  </si>
  <si>
    <t>7801400 Inventory Diff -Dual Purpose Kerosene</t>
  </si>
  <si>
    <t>7801500 Inventory Diff -Auto Gas Oil</t>
  </si>
  <si>
    <t>7801800 Inventory Diff -Low Power Fuel Oil</t>
  </si>
  <si>
    <t>7802000 Inventory Diff -Base Oils</t>
  </si>
  <si>
    <t>7802100 Inventory Diff -Finished Lubes</t>
  </si>
  <si>
    <t>7802200 Inventory Diff -Additives</t>
  </si>
  <si>
    <t>7802300 Inventory Diff -Greases</t>
  </si>
  <si>
    <t>7802400 Inventory Diff -Specialties</t>
  </si>
  <si>
    <t>7802600 Inventory Diff -Packaging Materials</t>
  </si>
  <si>
    <t>7802700 Inventory Diff - WIP Lubricating Oil</t>
  </si>
  <si>
    <t>7802850 Inventory Diff -Lubes By-Products</t>
  </si>
  <si>
    <t>7802900 Inventory Diff -Trading Lubes</t>
  </si>
  <si>
    <t>7802950 Inventory Diff -Trading Grease (Texaco)</t>
  </si>
  <si>
    <t>7806001 Inventory Diff -Other Spare Parts</t>
  </si>
  <si>
    <t>7808001 Inventory Diff -Printing &amp; Stationery</t>
  </si>
  <si>
    <t>7808002 Inventory Diff -Computer Consumables</t>
  </si>
  <si>
    <t>7808004 Inventory Diff -Provisions / Office Entertainment</t>
  </si>
  <si>
    <t>7808009 Inventory Diff -Storehouse Materials, Other</t>
  </si>
  <si>
    <t>7871050 Int Aviation Fuels (price diff - Material Acc)</t>
  </si>
  <si>
    <t>7871150 Price Difference - Lubrication oil</t>
  </si>
  <si>
    <t>7871300 Premium Motor Spirit (price diff - Material Acc)</t>
  </si>
  <si>
    <t>7871500 Auto Gas Oil (price diff - Material Acc)</t>
  </si>
  <si>
    <t>7872100 Finished Lubes (price diff - Material Acc)</t>
  </si>
  <si>
    <t>7872300 Greases (price diff - Material Acc)</t>
  </si>
  <si>
    <t>7872600 Packaging Materials (price diff - Material Acc)</t>
  </si>
  <si>
    <t>7872700 WIP Lube Oil  (price diff - Material Acc)</t>
  </si>
  <si>
    <t>7872800 WIP Grease (price diff - Material Acc)</t>
  </si>
  <si>
    <t>7872850 Lubes By-Products (price diff - Material Acc)</t>
  </si>
  <si>
    <t>7872900 Trading - Lubes(price diff - Material Acc)</t>
  </si>
  <si>
    <t>7872950 Trading - Grease (Texaco)-(price diff - Material A</t>
  </si>
  <si>
    <t>7902100 Finished Lubes (Diff in Consumption Acc)</t>
  </si>
  <si>
    <t>7902300 Greases (Diff in Consumption Acc)</t>
  </si>
  <si>
    <t>7902700 Difference in Consumption - Lube Oils</t>
  </si>
  <si>
    <t>7902800 Difference in Consumption - WIP Greases</t>
  </si>
  <si>
    <t>7905250 Dual Purpose Kerosene (Vari part-part Transf)</t>
  </si>
  <si>
    <t>7905600 Finished Lubes (Vari part-part Transf)</t>
  </si>
  <si>
    <t>7962000 Base Oils(cons in oper- contra Acc)</t>
  </si>
  <si>
    <t>7962100 Finished Lubes(cons in oper- contra Acc)</t>
  </si>
  <si>
    <t>7962200 Additives(cons in oper- contra Acc)</t>
  </si>
  <si>
    <t>7962400 Specialties(cons in oper- contra Acc)</t>
  </si>
  <si>
    <t>7962500 Special Fluids(cons in oper- contra Acc)</t>
  </si>
  <si>
    <t>7962600 Packaging Materials (cons in oper- contra Acc)</t>
  </si>
  <si>
    <t>7962700 Conusumed in operations - WIP Lube Oil</t>
  </si>
  <si>
    <t>7962800 Conusumed in operations - WIP Greases</t>
  </si>
  <si>
    <t>7962850 Lubes By-Products(cons in oper- contra Acc)</t>
  </si>
  <si>
    <t>7962900 Tra - Lubes(cons in oper- contra Acc)</t>
  </si>
  <si>
    <t>7969300 Auto Gas Oil(cons in oper- cost ctr)</t>
  </si>
  <si>
    <t>2.0010.000   Cost of Sales</t>
  </si>
  <si>
    <t>7351350 Other Income- Pump Repairs Recovery</t>
  </si>
  <si>
    <t>7751750 Freight Charges-Oth Dir Pro-cost ( unallo)</t>
  </si>
  <si>
    <t>7921050 Transp Costs - Road/Rail - Inte Aviation Fuels</t>
  </si>
  <si>
    <t>7921100 Transp Costs - Road/Rail - Local Aviation Fuels</t>
  </si>
  <si>
    <t>7921500 Transp Costs - Road/Rail - Auto Gas Oil</t>
  </si>
  <si>
    <t>7921800 Transp Costs - Low Power Fuel Oil</t>
  </si>
  <si>
    <t>7922100 Transp Costs - Finished Lubes</t>
  </si>
  <si>
    <t>8091025 Office &amp; Other Cleaning Expenses (contract labour)</t>
  </si>
  <si>
    <t>8201450 Materials &amp; Supplies - Others</t>
  </si>
  <si>
    <t>8231100 Fuel Terminal Equipment Repairs</t>
  </si>
  <si>
    <t>8231125 Pump Repairs</t>
  </si>
  <si>
    <t>8231150 Generating Sets Maintenance &amp; Repairs</t>
  </si>
  <si>
    <t>8231175 Environmental Remediation</t>
  </si>
  <si>
    <t>8231275 Aviation Equipment Repairs</t>
  </si>
  <si>
    <t>8231300 Tank Cleaning &amp; Maintenance Expenses</t>
  </si>
  <si>
    <t>8231325 Paving Expenses</t>
  </si>
  <si>
    <t>8231350 EDP Equipment Maintenance</t>
  </si>
  <si>
    <t>8231500 Other Equipment Repairs &amp; Maintenance</t>
  </si>
  <si>
    <t>8231575 Service Station Clean-Up Expenses</t>
  </si>
  <si>
    <t>8251025 Rentals - Land</t>
  </si>
  <si>
    <t>8251050 Rentals - Service Stations</t>
  </si>
  <si>
    <t>8251075 Rentals - Plants &amp; Terminals</t>
  </si>
  <si>
    <t>8251175 Tools &amp; Equipment Hire / Rental</t>
  </si>
  <si>
    <t>8251200 Motor Truck Hire</t>
  </si>
  <si>
    <t>8431025 Advertising Expenses (Adv &amp; Sales pro)</t>
  </si>
  <si>
    <t>8431075 Trades Fairs and Exhibitions (Adv &amp; Sales pro)</t>
  </si>
  <si>
    <t>8431175 Branding Costs (Adv &amp; Sales pro)</t>
  </si>
  <si>
    <t>2.0011.000   Selling &amp; Distribution</t>
  </si>
  <si>
    <t>8011050 Basic Salaries - Regular Employees (MAEX)</t>
  </si>
  <si>
    <t>8011100 Housing Allowances (MAEX)</t>
  </si>
  <si>
    <t>8011150 Transport Allowances (MAEX)</t>
  </si>
  <si>
    <t>8011200 Leave Allowance - Local Staff (MAEX)</t>
  </si>
  <si>
    <t>8011280 Shift Allowance (MAEX)</t>
  </si>
  <si>
    <t>8011340 Driver Allowance (MAEX)</t>
  </si>
  <si>
    <t>8011350 Other Allowances (MAEX)</t>
  </si>
  <si>
    <t>8011370 Bonus - All Other (MAEX)</t>
  </si>
  <si>
    <t>8011600 Domestic staff (MAEX)</t>
  </si>
  <si>
    <t>8011650 Short term contract employees - external (MAEX)</t>
  </si>
  <si>
    <t>8031025 Pension Fund Expenses</t>
  </si>
  <si>
    <t>8031050 Vacation Expense - Local staff</t>
  </si>
  <si>
    <t>8031100 Social security benefits/charges - Local staff</t>
  </si>
  <si>
    <t>8031250 Gratuity Costs</t>
  </si>
  <si>
    <t>8031450 Education Grant</t>
  </si>
  <si>
    <t>8031475 Tuition Aid Plan</t>
  </si>
  <si>
    <t>8031500 Employee Car Cash Out Amortisation</t>
  </si>
  <si>
    <t>8031510 Employee Car Grant Amortisation</t>
  </si>
  <si>
    <t>8031520 Death / Disability Benefits</t>
  </si>
  <si>
    <t>8031550 Other Employee Benefits</t>
  </si>
  <si>
    <t>8031555 Long Service Award</t>
  </si>
  <si>
    <t>******</t>
  </si>
  <si>
    <t>8031800 Personal Income Tax (PAYE), Co. Expense Portion</t>
  </si>
  <si>
    <t>8051050 Training Expenses- Ovearseas</t>
  </si>
  <si>
    <t>8051075 Training Expenses - Retailers</t>
  </si>
  <si>
    <t>KPMG700 Employee benefits amm</t>
  </si>
  <si>
    <t>2.1200.000   Payroll Expenses</t>
  </si>
  <si>
    <t>7751650 Federal Airport Auth of Nigeria (FAAN) Charges</t>
  </si>
  <si>
    <t>7879000 MM Small Differences</t>
  </si>
  <si>
    <t>8031150 Medical Expenses / Hospital Bills</t>
  </si>
  <si>
    <t>8031325 Canteen Expenses / Staff Meals</t>
  </si>
  <si>
    <t>8031425 Xmas Party Expenses &amp; Other Gift Vouchers</t>
  </si>
  <si>
    <t>8051025 Training Expenses- Local</t>
  </si>
  <si>
    <t>8051100 Inhouse Training Expenses</t>
  </si>
  <si>
    <t>8071025 Travelling Expenses - Local ( Travel Related)</t>
  </si>
  <si>
    <t>8071050 Travelling Expenses - Foreign ( Travel Related)</t>
  </si>
  <si>
    <t>8071075 Entertainment - Employees ( Travel Related)</t>
  </si>
  <si>
    <t>8071080 Entertainment - Customers ( Travel Related)</t>
  </si>
  <si>
    <t>8071100 Taxi &amp; Bus Fares ( Travel Related)</t>
  </si>
  <si>
    <t>8071125 Meal Allowance ( Travel Related)</t>
  </si>
  <si>
    <t>8071150 International Air-Tickets ( Travel Related)</t>
  </si>
  <si>
    <t>8071175 Local Air-Tickets ( Travel Related)</t>
  </si>
  <si>
    <t>8071200 Internal Meeting Expenses ( Travel Related)</t>
  </si>
  <si>
    <t>8071225 Moving, Relocation Expenses ( Travel Related)</t>
  </si>
  <si>
    <t>8091050 Laboratory Expenses (contract labour)</t>
  </si>
  <si>
    <t>8091075 Security / Guard Services (contract labour)</t>
  </si>
  <si>
    <t>8091100 Courier Services (DHL, etc) (contract labour)</t>
  </si>
  <si>
    <t>8091175 Sewage and Waste disposal (contract labour)</t>
  </si>
  <si>
    <t>8091200 Staff Transportation / Bus (contract labour)</t>
  </si>
  <si>
    <t>8091225 Contract Works - All Others (contract labour)</t>
  </si>
  <si>
    <t>8131000 Vehicle Insu Exp - Emp vehicles (Insurance Exp)</t>
  </si>
  <si>
    <t>8131075 Vehicle Insurance Expenses (Insurance Expenses)</t>
  </si>
  <si>
    <t>8131125 Group Life Insurance Premium (Insurance Expenses)</t>
  </si>
  <si>
    <t>8131150 Other Insurance Premiums (Insurance Expenses)</t>
  </si>
  <si>
    <t>8131175 Accident &amp; Theft (Insurance Expenses)</t>
  </si>
  <si>
    <t>8131200 All Other Insurance Expenses</t>
  </si>
  <si>
    <t>8151025 Legal Fees / Expenses</t>
  </si>
  <si>
    <t>8151050 Tax Consultancy Fees</t>
  </si>
  <si>
    <t>8151075 Registrars Fees</t>
  </si>
  <si>
    <t>8151100 Audit Fees</t>
  </si>
  <si>
    <t>8151125 Other Consultancy/ Professional fees</t>
  </si>
  <si>
    <t>8151150 Recruitment Expenses</t>
  </si>
  <si>
    <t>8181025 Printing &amp; Stationary</t>
  </si>
  <si>
    <t>8181050 Computer Counsumables</t>
  </si>
  <si>
    <t>8181075 Software Programs</t>
  </si>
  <si>
    <t>8181100 Computer Stationary</t>
  </si>
  <si>
    <t>8201025 Diesel Consumption - Own Use</t>
  </si>
  <si>
    <t>8201050 Other Fuels for Own Use</t>
  </si>
  <si>
    <t>8201075 Lubes &amp; Greases - Own Use</t>
  </si>
  <si>
    <t>8201100 Motor Vehicle Fuel &amp; Oil - Employee vehicles</t>
  </si>
  <si>
    <t>8201115 Motor Vehicle Fuel &amp; Oil - Other vehicles</t>
  </si>
  <si>
    <t>8201125 Generator: Diesel, Oil &amp; Fuel</t>
  </si>
  <si>
    <t>8201150 Boat: Oil, Fuel</t>
  </si>
  <si>
    <t>8201175 Other Vehicle Related Expenses - Employee vehicles</t>
  </si>
  <si>
    <t>8201180 Other Vehicle Related Expenses - Others</t>
  </si>
  <si>
    <t>8201200 Paints</t>
  </si>
  <si>
    <t>8201225 Safety Materials &amp; Supplies</t>
  </si>
  <si>
    <t>8201250 Maintenance Supplies</t>
  </si>
  <si>
    <t>8201275 Fire Protection Expenses</t>
  </si>
  <si>
    <t>8201300 Other Materials &amp; Supplies</t>
  </si>
  <si>
    <t>8201325 Technical Books &amp; Journals</t>
  </si>
  <si>
    <t>8201350 Newspapers &amp; Publications</t>
  </si>
  <si>
    <t>8201425 Office Materials &amp; Supplies</t>
  </si>
  <si>
    <t>8201475 Maintenance Supplies - Miscellaneous tools</t>
  </si>
  <si>
    <t>8201500 Maintenance Supplies - Equipments and Properties</t>
  </si>
  <si>
    <t>8201525 Materials &amp; Supplies - Packagings materiels</t>
  </si>
  <si>
    <t>8201530 Retail Stations Uniforms</t>
  </si>
  <si>
    <t>8201800 Extended PPE</t>
  </si>
  <si>
    <t>8231025 Motor Vehicle Spares - Employee vehicles</t>
  </si>
  <si>
    <t>8231030 Motor Vehicle Spares - Other vehicles</t>
  </si>
  <si>
    <t>8231050 Motor Vehicle Repair &amp; Maint- Employee vehicles</t>
  </si>
  <si>
    <t>8231055 Motor Vehicle Repair &amp; Maint - Other vehicles</t>
  </si>
  <si>
    <t>8231075 Motor Cycle Repairs &amp; Maintenance</t>
  </si>
  <si>
    <t>8231200 Tyre Expenses - Employee vehicles</t>
  </si>
  <si>
    <t>8231210 Tyre Expenses - Other vehicles</t>
  </si>
  <si>
    <t>8231225 Bui&amp; Facility Repairs &amp; Maintenance - Emp related</t>
  </si>
  <si>
    <t>8231230 Building &amp; Facility Repairs &amp; Maintenance - Other</t>
  </si>
  <si>
    <t>8231250 Office Machine Maintenance &amp; Repairs</t>
  </si>
  <si>
    <t>8231375 Computer Repairs &amp; Maintenance</t>
  </si>
  <si>
    <t>8231400 Boat Maintenance</t>
  </si>
  <si>
    <t>8231450 Electrical Repairs &amp; Maintenance</t>
  </si>
  <si>
    <t>8231475 Furniture &amp; Fitting Repairs &amp; Maintenance</t>
  </si>
  <si>
    <t>8231525 Fire Equipment Maintenance Expenses</t>
  </si>
  <si>
    <t>8231550 Pollution Control</t>
  </si>
  <si>
    <t>8231600 Laboratory Equipment Repairs</t>
  </si>
  <si>
    <t>8231625 Repair &amp; Maintenance - Others</t>
  </si>
  <si>
    <t>8231710 Plant &amp; Maintenance (In-house) Expenses</t>
  </si>
  <si>
    <t>8231715 Plant &amp; Maintenance (External) Expenses</t>
  </si>
  <si>
    <t>8251100 Rentals - Office Buildings</t>
  </si>
  <si>
    <t>8251110 Rentals - Staff Houses</t>
  </si>
  <si>
    <t>8251225 Rental - Automobiles (Employees)</t>
  </si>
  <si>
    <t>8251235 Rental - Automobiles (Others)</t>
  </si>
  <si>
    <t>8251250 Rentals - Others</t>
  </si>
  <si>
    <t>8271025 Electricity Bills</t>
  </si>
  <si>
    <t>8271050 Water Purchased / Bill</t>
  </si>
  <si>
    <t>8301025 Telephone &amp; Faxes</t>
  </si>
  <si>
    <t>8301050 E-MAILS/ INTERNET CHARGES</t>
  </si>
  <si>
    <t>8301075 COMMUNICAT'N-POSTAGE</t>
  </si>
  <si>
    <t>8301100 DSTV Subscription &amp; Maintenance</t>
  </si>
  <si>
    <t>8331025 Licences &amp; Permits - General</t>
  </si>
  <si>
    <t>8331050 Licences &amp; Permits - Auto</t>
  </si>
  <si>
    <t>8331075 Levies &amp; Rates</t>
  </si>
  <si>
    <t>8331130 Other Fiscal Fines &amp; Penalties</t>
  </si>
  <si>
    <t>8331150 Lincencing /Local Government Permit Exp</t>
  </si>
  <si>
    <t>8331175 Industrial Training Fund / Professionnal training</t>
  </si>
  <si>
    <t>8331250 Other Taxes</t>
  </si>
  <si>
    <t>8351050 Educational Subscritions/Memberships</t>
  </si>
  <si>
    <t>8351075 Membership Subscriptions, Other</t>
  </si>
  <si>
    <t>8351100 Sponsorships</t>
  </si>
  <si>
    <t>8351125 Contributions &amp; Donations</t>
  </si>
  <si>
    <t>8351150 Other Subscriptions</t>
  </si>
  <si>
    <t>8371025 General Reserve for Doubful Debts - Trade</t>
  </si>
  <si>
    <t>8371075 Direct write off of Bad Debts - Trade</t>
  </si>
  <si>
    <t>8371100 Direct write off of Bad Debts - Non-Trade</t>
  </si>
  <si>
    <t>8401050 AGM Expenses</t>
  </si>
  <si>
    <t>8401075 Board Meeting Expenses</t>
  </si>
  <si>
    <t>8401125 Board Members Sitting Allowance</t>
  </si>
  <si>
    <t>8431100 Sponsorships (Adv &amp; Sales pro)</t>
  </si>
  <si>
    <t>8431130 Gifts (Adv &amp; Sales pro)</t>
  </si>
  <si>
    <t>8431150 Public Relations Projects (Adv &amp; Sales pro)</t>
  </si>
  <si>
    <t>8451025 Small Differences Account (Other Expenses)</t>
  </si>
  <si>
    <t>8451050 Miscellaneous Office Expenses(Other Expenses)</t>
  </si>
  <si>
    <t>8531000 Transfer to Merchandise Stock</t>
  </si>
  <si>
    <t>8601000 H/Q Allocated Charges - (Mgt Fees Exp)</t>
  </si>
  <si>
    <t>8671100 Banks charges, Other</t>
  </si>
  <si>
    <t>KPMG0020 Other Expenses</t>
  </si>
  <si>
    <t>KPMG2000 Impairment expenses - Interco charges</t>
  </si>
  <si>
    <t>2.5010.000   Other Operating Expenses</t>
  </si>
  <si>
    <t>8401025 Directors' Allowances</t>
  </si>
  <si>
    <t>2.5180.000   Directors Emoluments - As Directors</t>
  </si>
  <si>
    <t>8651000 Interest Expenses - Bank Overdraft</t>
  </si>
  <si>
    <t>8652200 Interest Expenses on other debts</t>
  </si>
  <si>
    <t>8672510 Financial charges on LCs / BGs - Product Related</t>
  </si>
  <si>
    <t>KPMG456 Interest Expense</t>
  </si>
  <si>
    <t>2.5383.000   Interest Expense</t>
  </si>
  <si>
    <t>8701000 Realized Exchange Gains</t>
  </si>
  <si>
    <t>8711000 Realized Exchange Losses</t>
  </si>
  <si>
    <t>8721000 Unrealized Exchange Gains</t>
  </si>
  <si>
    <t>8731000 Unrealized Exchange Losses</t>
  </si>
  <si>
    <t>2.5500.000   Foreign Exchange gain/loss</t>
  </si>
  <si>
    <t>8511000 Depreciation - Land &amp; Buildings - General</t>
  </si>
  <si>
    <t>8515000 Depreciation - Storage Tanks</t>
  </si>
  <si>
    <t>8515300 Dep - Light Automotive Equi (Motor Vehicles)</t>
  </si>
  <si>
    <t>8515350 Dep - Heavy Automotive Equi (Motor Vehicles)</t>
  </si>
  <si>
    <t>8515400 Depreciation - Aviation Refuelling Equipment</t>
  </si>
  <si>
    <t>8516400 Dep- Office and Household furniture &amp; fittings</t>
  </si>
  <si>
    <t>8516600 Depreciation - Office Equipment</t>
  </si>
  <si>
    <t>8516800 Dep - IT Equ, Comp, Word Proc and Peripheral Equi</t>
  </si>
  <si>
    <t>2.6100.000   Depreciation</t>
  </si>
  <si>
    <t>8502700 Amortisation of SAP Software (&gt;$1m)</t>
  </si>
  <si>
    <t>8502800 Amortisation of Other Software (&lt;$1m)</t>
  </si>
  <si>
    <t>2.7610.000   Amortisation of software</t>
  </si>
  <si>
    <t>8801000 Corporate Income Tax Expense</t>
  </si>
  <si>
    <t>8801050 Education tax account</t>
  </si>
  <si>
    <t>2.9000.000   Taxation - Current</t>
  </si>
  <si>
    <t>1051000 Freehold Land</t>
  </si>
  <si>
    <t>1101000 Buildings &amp; Improvements</t>
  </si>
  <si>
    <t>1105000 Pipes &amp; Fittings (Pipe Work - Lines)</t>
  </si>
  <si>
    <t>1106000 Power lines and yard light</t>
  </si>
  <si>
    <t>1111300 Boilers</t>
  </si>
  <si>
    <t>1111400 Laboratory Equip, Dormitories &amp; Hospitals</t>
  </si>
  <si>
    <t>1111500 Fire Fighting Equipment</t>
  </si>
  <si>
    <t>1111550 Workshop Equipment</t>
  </si>
  <si>
    <t>1111600 Loading Racks / Loading Arms (Pipe Work &amp; Machi)</t>
  </si>
  <si>
    <t>1111900 Communications Systems, Radio and etc</t>
  </si>
  <si>
    <t>1112300 Compressors and Blowers</t>
  </si>
  <si>
    <t>1112400 Steam &amp; Electric Generation/Dist. System - General</t>
  </si>
  <si>
    <t>1112600 Pumps - Retail Outfit,Kerbside,Dispencers</t>
  </si>
  <si>
    <t>1112700 Retail Signs, Canopies,Shop Equipment</t>
  </si>
  <si>
    <t>1113000 Storage Tanks</t>
  </si>
  <si>
    <t>1121100 Light Automotive Equipment (Motor Vehicles)</t>
  </si>
  <si>
    <t>1121200 Heavy Automotive Equipment (Motor Vehicles)</t>
  </si>
  <si>
    <t>1131100 Aviation Refueling Equipment</t>
  </si>
  <si>
    <t>1151100 Office Furniture &amp; Fitxtures</t>
  </si>
  <si>
    <t>1161100 Office Equipment</t>
  </si>
  <si>
    <t>1171000 IT Equipment, Computers, Copiers &amp; Faxes</t>
  </si>
  <si>
    <t>1271000 Allowance for Depreciation of Buildings &amp; Improve</t>
  </si>
  <si>
    <t>1275000 Allowance for Dep of Pipes &amp; Fit (Pipe Work-Lines)</t>
  </si>
  <si>
    <t>1276000 Allowance for Dep of Pipe Powerlines &amp; Yard Light</t>
  </si>
  <si>
    <t>1281200 Allowance for Depreciation of Boilers</t>
  </si>
  <si>
    <t>1281300 Allowance for Depreciation of Laboratory Equipment</t>
  </si>
  <si>
    <t>1281400 Allowance for Dep of Fire Fighting Equipment</t>
  </si>
  <si>
    <t>1281420 Allowance for Depreciation of Workshop Equipment</t>
  </si>
  <si>
    <t>1281450 Allowance for Depreciation of Loading Racks/Arms</t>
  </si>
  <si>
    <t>1281800 Allowance for Dep of Communication Systems</t>
  </si>
  <si>
    <t>1282100 Allowance for Dep of Compressors &amp; Blowers</t>
  </si>
  <si>
    <t>1282200 Allow for Dep Steam &amp; Elec Gener/Dist. Sys - Gen</t>
  </si>
  <si>
    <t>1282400 Allowance for Depreciation of Pumps</t>
  </si>
  <si>
    <t>1282500 Allowance for Dep of Retail Signs &amp; Canopies</t>
  </si>
  <si>
    <t>1282900 Allowance for Depreciation of Storage Tanks</t>
  </si>
  <si>
    <t>1291000 Allowance for Dep of Light Automotive Equipmen</t>
  </si>
  <si>
    <t>1291100 Allowance for Dep of Heavy Automotive Equipment</t>
  </si>
  <si>
    <t>1301000 Allowance for Dep of Aviation Refuelling Equipment</t>
  </si>
  <si>
    <t>1341000 Allow for Dep of Office and Household fur &amp; fitt</t>
  </si>
  <si>
    <t>1351000 Allowance for Depreciation of Office Equipment</t>
  </si>
  <si>
    <t>1361000 Allo for Dep of Comp, Word Procs and Perip Equip</t>
  </si>
  <si>
    <t>4.0100.000   Property, Plant and Equipment - NBV</t>
  </si>
  <si>
    <t>1011800 SAP Software  (&gt;US$1m)</t>
  </si>
  <si>
    <t>1011900 Other Software (&lt;US$1m)</t>
  </si>
  <si>
    <t>1213000 Allowance for Amortisation of SAP Software (&gt;$1m)</t>
  </si>
  <si>
    <t>1213100 Allowance for Amortisa of Other Software (&lt;$1m)</t>
  </si>
  <si>
    <t>4.0800.000   Computer software - Cost</t>
  </si>
  <si>
    <t>1200500 AUC-Land &amp; Buildings - General</t>
  </si>
  <si>
    <t>1200510 AUC-Site Development, Land &amp; Buildings</t>
  </si>
  <si>
    <t>1200930 AUC-Pipes &amp; Fittings (Pipe Work - Lines)</t>
  </si>
  <si>
    <t>1201150 AUC-Fire Fighting/workshop Equipment</t>
  </si>
  <si>
    <t>1201200 AUC-Loading Racks / Arms (excl: Pipe Work &amp; Mach)</t>
  </si>
  <si>
    <t>1201350 AUC-Aviation Equipment</t>
  </si>
  <si>
    <t>1201400 AUC-Communications Systems</t>
  </si>
  <si>
    <t>1202000 AUC-Lubrication Equipment</t>
  </si>
  <si>
    <t>1202200 AUC-Service Station / Retail Outfit Pumps</t>
  </si>
  <si>
    <t>1202300 AUC-Retail Signs</t>
  </si>
  <si>
    <t>1202320 AUC-Canopies</t>
  </si>
  <si>
    <t>1202700 AUC-Tanks - Underground Steel</t>
  </si>
  <si>
    <t>1203400 AUC-Aviation automotive dispensing equipment</t>
  </si>
  <si>
    <t>1203800 AUC-Office and Household furniture &amp; fittings</t>
  </si>
  <si>
    <t>1203900 AUC-Office Equipment</t>
  </si>
  <si>
    <t>1204000 AUC-IT Equip, Comp, Word Pro and Peripheral Equip</t>
  </si>
  <si>
    <t>4.0713.000   Asset Under Construction</t>
  </si>
  <si>
    <t>2701050 Other current Receivables- Truck Lease</t>
  </si>
  <si>
    <t>5.0000.000   Finance Lease Receivable</t>
  </si>
  <si>
    <t>2011050 Refine Fuel inventory - Aviation - International</t>
  </si>
  <si>
    <t>2011300 Refine Fuel Inventory - Premium Motor Spirit</t>
  </si>
  <si>
    <t>2011400 Refine FuelInventory - Dual Purpose Kerosene</t>
  </si>
  <si>
    <t>2011500 Refine Fuel Inventory - Auto Gas Oil</t>
  </si>
  <si>
    <t>2022000 Inve - Lubri, Greases &amp; Speci - Base Oils</t>
  </si>
  <si>
    <t>2022100 Inve - Lubri, Greases &amp; Speci - Finished Lubes</t>
  </si>
  <si>
    <t>2022200 Inve - Lubri, Greases &amp; Speci - Additives</t>
  </si>
  <si>
    <t>2022300 Inve - Lubri, Greases &amp; Speci - Greases</t>
  </si>
  <si>
    <t>2022400 Inve - Lubri, Greases &amp; Speci - Specialties</t>
  </si>
  <si>
    <t>2022500 Inve - Lubri, Greases &amp; Speci - Special Fluids</t>
  </si>
  <si>
    <t>2022600 Inve - Lubri, Greases &amp; Speci - Packaging Materia</t>
  </si>
  <si>
    <t>2023300 Inve - Lubri, Greases &amp; Speci - Trading Lubes</t>
  </si>
  <si>
    <t>2023400 Inve - Lubri, Greases &amp; Speci -Trad Grease(Texaco</t>
  </si>
  <si>
    <t>2052100 Inventory - Other Spare Parts</t>
  </si>
  <si>
    <t>2052200 Inventory - Printing &amp; Stationery</t>
  </si>
  <si>
    <t>2052250 Inventory - Computer Consumables</t>
  </si>
  <si>
    <t>2052300 Inventory - Retail Station Uniforms</t>
  </si>
  <si>
    <t>2052650 Inventory - Storehouse Materials, Other</t>
  </si>
  <si>
    <t>2059000 Provision for Impairment of Storehouse Materials</t>
  </si>
  <si>
    <t>5.1000.000   Inventory</t>
  </si>
  <si>
    <t>2203000 Trade Receivables - Group / Intercompany</t>
  </si>
  <si>
    <t>2501000 Intercompany Receivables Current Accounts</t>
  </si>
  <si>
    <t>2601000 Deferred Intercompany Charges</t>
  </si>
  <si>
    <t>5901100 Trade Debtors - Advances Received - Group</t>
  </si>
  <si>
    <t>5.2000.000   Intercompany Receivable</t>
  </si>
  <si>
    <t>2201000 Trade Accounts Rec - Non Group / Third Party</t>
  </si>
  <si>
    <t>2259000 Allowance for Doubtful Trade Rec - Specific</t>
  </si>
  <si>
    <t>5901000 Trade Debtors - Advances Received - Non Group</t>
  </si>
  <si>
    <t>5.3000.000   Accounts Receivables</t>
  </si>
  <si>
    <t>1801200 Prepaid Grant / Cash Out - Car Purchase</t>
  </si>
  <si>
    <t>2831750 Prepaid Grant / Car Purchase Grant -Due in One Yr</t>
  </si>
  <si>
    <t>2951000 Prepaid Rent - Service Stations</t>
  </si>
  <si>
    <t>2951100 Prepaid Rent - Bulk Stations/Terminals</t>
  </si>
  <si>
    <t>2951200 Prepaid Rent - Office Building</t>
  </si>
  <si>
    <t>2951300 Rent - Living Quarters</t>
  </si>
  <si>
    <t>3301600 Prepaid Insurance - Other</t>
  </si>
  <si>
    <t>3302200 Prepaid Internet Subscriptions</t>
  </si>
  <si>
    <t>3302800 Other Deferred &amp; Prepaid Charges - Current</t>
  </si>
  <si>
    <t>KPMG1289 Prepaid Rent-Service Stations - Long term</t>
  </si>
  <si>
    <t>5.3100.000   Prepaid Expenses</t>
  </si>
  <si>
    <t>1751000 Service Station Generator Dealer Loans Receivable</t>
  </si>
  <si>
    <t>1801000 Land Loan - Due After One Year</t>
  </si>
  <si>
    <t>1801300 Home Ownership Scheme</t>
  </si>
  <si>
    <t>1801350 Emp Rec - Long term - Car Loan</t>
  </si>
  <si>
    <t>1801400 Emp Rec - Long term - House Loan</t>
  </si>
  <si>
    <t>2231200 Other Income Receivable CBN</t>
  </si>
  <si>
    <t>2401200 Receivables - Joint Property/Co-Owners (JV)</t>
  </si>
  <si>
    <t>2701000 Other current Receivable - On Board Computers</t>
  </si>
  <si>
    <t>2701100 Miscellaneous Receivables - Retailers</t>
  </si>
  <si>
    <t>2751800 Claim for overpaid WHT on Dividend</t>
  </si>
  <si>
    <t>2802000 Employee Advance - Cash Expense Funds</t>
  </si>
  <si>
    <t>2831000 Loan Adv Due From Emp &amp; Dir -House Rent Advances</t>
  </si>
  <si>
    <t>2831100 Loan Adv Due From Emp &amp; Dir- Salary Advances</t>
  </si>
  <si>
    <t>2831200 Due From Emp &amp; Dir- Land Loan - Due in One Year</t>
  </si>
  <si>
    <t>2831700 Due From Emp &amp; Dir-Pre Grant / Cash Out - Car Pur</t>
  </si>
  <si>
    <t>2839000 Prepaid Employee Benefit (Home Loans)</t>
  </si>
  <si>
    <t>2839050 Prepaid Employee Benefit (Land Loans)</t>
  </si>
  <si>
    <t>2911000 Finance Lease Receivable - Trucks</t>
  </si>
  <si>
    <t>5.4000.000   Other Receivables</t>
  </si>
  <si>
    <t>KPMG0001 Interest Receivable</t>
  </si>
  <si>
    <t>5.4100.000   Interest Receivable</t>
  </si>
  <si>
    <t>2451000 Other Product Receivables- PEF Bridging Receivable</t>
  </si>
  <si>
    <t>2451100 PPPRA Refund Receivable Account</t>
  </si>
  <si>
    <t>5.5000.000   PPPRA &amp; PEF Receivable</t>
  </si>
  <si>
    <t>3501000 Time Deposits (Fixed Deposits)</t>
  </si>
  <si>
    <t>4061000 Cash in Bank-LC Main Bank A/c-MAIN Street Bank</t>
  </si>
  <si>
    <t>4061100 Cash in Bank-LC Main Bank A/c-KEYSTONE Bank</t>
  </si>
  <si>
    <t>4061110 Cash in Bank-LC Incoming A/c-KEYSTONE  Bank</t>
  </si>
  <si>
    <t>4061120 Cash in Bank-LC Outgoing  A/c-KEYSTONE Bank</t>
  </si>
  <si>
    <t>4061200 Cash in Bank-LC Main Bank A/c-CITYBANK</t>
  </si>
  <si>
    <t>4061210 Cash in Bank-LC Incoming A/c-CITYBANK</t>
  </si>
  <si>
    <t>4061220 Cash in Bank-LC Outgoing  A/c-CITYBANK</t>
  </si>
  <si>
    <t>4061300 Cash in Bank-LC Main Bank A/c-ECO Bank</t>
  </si>
  <si>
    <t>4061320 Cash in Bank-LC Outgoing  A/c-ECO Bank</t>
  </si>
  <si>
    <t>4061500 Cash in Bank-LC Main Bank A/c-First Bank of Nig</t>
  </si>
  <si>
    <t>4061510 Cash in Bank-LC Incoming A/c-First Bank of Nig</t>
  </si>
  <si>
    <t>4061520 Cash in Bank-LC Outgoing  A/c-First Bank of Nig</t>
  </si>
  <si>
    <t>4061600 Cash in Bank-LC Main Bank A/c-FCMB Bank PLC</t>
  </si>
  <si>
    <t>4061610 Cash in Bank-LC Incoming A/c-FCMB Bank PLC</t>
  </si>
  <si>
    <t>4061620 Cash in Bank-LC Outgoing  A/c-FCMB Bank PLC</t>
  </si>
  <si>
    <t>4061800 Cash in Bank-LC Main Bank A/c-UNION Bank PLC</t>
  </si>
  <si>
    <t>4061810 Cash in Bank-LC Incoming A/c-UNION Bank PLC</t>
  </si>
  <si>
    <t>4061820 Cash in Bank-LC Outgoing  A/c-UNION Bank PLC</t>
  </si>
  <si>
    <t>4061900 Cash in Bank-LC Main Bank A/c-UB for Afirca PLC</t>
  </si>
  <si>
    <t>4062000 Cash in Bank-LC Main Bank A/c-Zenith Bank PLC</t>
  </si>
  <si>
    <t>4062010 Cash in Bank-LC Incoming A/c-Zenith Bank PLC</t>
  </si>
  <si>
    <t>4062020 Cash in Bank-LC Outgoing  A/c-Zenith Bank PLC</t>
  </si>
  <si>
    <t>4062100 Cash in Bank-LC Main Bank A/c- Access Bank PLC</t>
  </si>
  <si>
    <t>4062110 Cash in Bank-LC Incoming A/c- Access Bank PLC</t>
  </si>
  <si>
    <t>4062120 Cash in Bank-LC Outgoing  A/c- Access Bank PLC</t>
  </si>
  <si>
    <t>4062200 Cash in Bank-Main FBN DEALERS CONTRIBUT</t>
  </si>
  <si>
    <t>4062210 CASH IN BANK-INCOMING FBN DEALERS CONTR</t>
  </si>
  <si>
    <t>4062310 Cash in Bank-LC Incoming A/c- FBN Card</t>
  </si>
  <si>
    <t>4062400 Cash in Bank – LC Main Bank A/C –Sterli</t>
  </si>
  <si>
    <t>4261000 Cash in Bank-USD Main Bank A/c-CITYBANK</t>
  </si>
  <si>
    <t>4261010 Cash in Bank-USD Incoming A/c-CITYBANK</t>
  </si>
  <si>
    <t>4261020 Cash in Bank-USD Outgoing  A/c-CITYBANK</t>
  </si>
  <si>
    <t>4261100 Cash in Bank-USD Main Bank A/c-CITYBANK (EXP)</t>
  </si>
  <si>
    <t>4261200 Cash in Bank-USD Main Bank A/c-standard chartered</t>
  </si>
  <si>
    <t>4261210 Cash in Bank-USDIncoming A/c-standard chartered</t>
  </si>
  <si>
    <t>4261220 Cash in Bank-USd Outgoing  A/c-standard chartered</t>
  </si>
  <si>
    <t>4261300 Cash in Bank-Dom Main A/c-Zenith Bank PLC</t>
  </si>
  <si>
    <t>4261320 Cash in Bank-DOM Outgoing  A/c-Zenith Bank PLC</t>
  </si>
  <si>
    <t>4751400 Petty cash MON - NGN</t>
  </si>
  <si>
    <t>4752000 Petty Cash MON - USD</t>
  </si>
  <si>
    <t>5.8100.000   Cash and Cash Equivalent</t>
  </si>
  <si>
    <t>6.0000.000   Loan payable - short term</t>
  </si>
  <si>
    <t>6401000 Corporate Income Tax Provision</t>
  </si>
  <si>
    <t>6501000 Education Tax Payable</t>
  </si>
  <si>
    <t>6.4300.000   Tax Payable</t>
  </si>
  <si>
    <t>4069999 Scrubing Account</t>
  </si>
  <si>
    <t>5851000 Trade Payables - Non Group</t>
  </si>
  <si>
    <t>5852000 Trade Payables - Employees</t>
  </si>
  <si>
    <t>5854000 Trade Payables - NNPC (MON Only)</t>
  </si>
  <si>
    <t>5901240 Clearing Account I -Capital Build - Up</t>
  </si>
  <si>
    <t>5901260 Clearing Account III - Generator Recovery</t>
  </si>
  <si>
    <t>5941000 Supplier Goods Rec/Invoice Receipt - Product Rel</t>
  </si>
  <si>
    <t>5942000 Supplier GR/IR Account  (Non Product)</t>
  </si>
  <si>
    <t>6001000 Unclaimed Payments / Stale Cheques</t>
  </si>
  <si>
    <t>6001500 All Other payables</t>
  </si>
  <si>
    <t>6001600 Generator Loan Payable</t>
  </si>
  <si>
    <t>6.5000.000   Accounts Payable</t>
  </si>
  <si>
    <t>6801000 Accruals -  Freight, International Aviation Fuels</t>
  </si>
  <si>
    <t>6801100 Accruals - Freight, Local Aviation Fuels</t>
  </si>
  <si>
    <t>6801300 Accruals - Freight, Premium Motor Spirit</t>
  </si>
  <si>
    <t>6801400 Accruals - Freight, Dual Purpose Kerosene</t>
  </si>
  <si>
    <t>6801500 Accruals - Freight, Auto Gas Oil</t>
  </si>
  <si>
    <t>6802900 Accruals - Bridging (Fuels)</t>
  </si>
  <si>
    <t>6803000 Accruals - PEF</t>
  </si>
  <si>
    <t>6803300 Accruals - PPMC Pipeline Charges</t>
  </si>
  <si>
    <t>6.6000.000   Freight, Government and Product Liabilities</t>
  </si>
  <si>
    <t>5901200 DAPS Security Deposit (MON)</t>
  </si>
  <si>
    <t>5922000 Trade Customers - Security Deposit</t>
  </si>
  <si>
    <t>6.7100.000   Security Deposits</t>
  </si>
  <si>
    <t>5851500 Trade Payables -Group / intercompany</t>
  </si>
  <si>
    <t>5851750 Trade Payables - Non-consolidated affiliates</t>
  </si>
  <si>
    <t>6.7200.000   Intercompany Payable</t>
  </si>
  <si>
    <t>2902000 Withholding Tax On Customer Payments</t>
  </si>
  <si>
    <t>6251000 WHT for Registered Vendors</t>
  </si>
  <si>
    <t>6251100 WHT for Non Registered Vendors</t>
  </si>
  <si>
    <t>6251700 Withheld VAT</t>
  </si>
  <si>
    <t>6301100 5% Input Tax</t>
  </si>
  <si>
    <t>6301500 5% Output Tax</t>
  </si>
  <si>
    <t>6301800 VAT Payable (Input Tax)</t>
  </si>
  <si>
    <t>6301900 VAT Receivable (Input Tax)</t>
  </si>
  <si>
    <t>6302000 VAT Payable (Output Tax)</t>
  </si>
  <si>
    <t>6.7300.000   Other Taxes</t>
  </si>
  <si>
    <t>6101000 Pensions Contributions Payable</t>
  </si>
  <si>
    <t>6101500 National Social Security Fund</t>
  </si>
  <si>
    <t>6101600 Personal Income Tax (P A Y E)</t>
  </si>
  <si>
    <t>6101870 Co operative Savings</t>
  </si>
  <si>
    <t>6102100 Long Service Award Payable</t>
  </si>
  <si>
    <t>6151200 Retirement Benefits Payable</t>
  </si>
  <si>
    <t>6901600 Accruals - Industrial Training Fund</t>
  </si>
  <si>
    <t>6.7400.000   Payroll Related Liabilities</t>
  </si>
  <si>
    <t>5401000 Defered Tax Liab PPE - On Historical Cost Basis</t>
  </si>
  <si>
    <t>6.8000.000   Deffered Income tax</t>
  </si>
  <si>
    <t>6001100 Unclaimed Dividend</t>
  </si>
  <si>
    <t>6.8100.000   Unclaimed Dividends</t>
  </si>
  <si>
    <t>5959997 Stock Accura- WA10B NNPC</t>
  </si>
  <si>
    <t>6101200 Staff Mortgage</t>
  </si>
  <si>
    <t>6102025 Claim(/561)</t>
  </si>
  <si>
    <t>6901700 Accruals - Audit Fees</t>
  </si>
  <si>
    <t>6901800 Accruals - Legal Fees</t>
  </si>
  <si>
    <t>6902550 Accruals - Joint Aviation Expenses</t>
  </si>
  <si>
    <t>6902800 Year End Accruals</t>
  </si>
  <si>
    <t>6902900 Accruals - All Others</t>
  </si>
  <si>
    <t>6905000 Accruals - Others Marketing  Card</t>
  </si>
  <si>
    <t>6.9000.000   Other Accrued Liabilities</t>
  </si>
  <si>
    <t>5011000 Share Capital - Ordinary/Common</t>
  </si>
  <si>
    <t>7.0100.000   Equity</t>
  </si>
  <si>
    <t>5061000 Retained Earnings - Unappropriated</t>
  </si>
  <si>
    <t>5091000 Dividends - Proposed /Paid</t>
  </si>
  <si>
    <t>7.1000.000   General Reserve</t>
  </si>
  <si>
    <t>Net Income (Loss)</t>
  </si>
  <si>
    <t>MON 2013 Final TB</t>
  </si>
  <si>
    <t>3/16/2014</t>
  </si>
  <si>
    <t>9:41 PM</t>
  </si>
  <si>
    <t>P and L</t>
  </si>
  <si>
    <t>BSHEET</t>
  </si>
  <si>
    <t>PPE</t>
  </si>
  <si>
    <t>Intangibles</t>
  </si>
  <si>
    <t>Lease receivable</t>
  </si>
  <si>
    <t>Receivable from related parties</t>
  </si>
  <si>
    <t>Trade Receivable</t>
  </si>
  <si>
    <t>Prepayment longterm</t>
  </si>
  <si>
    <t>Employee loans</t>
  </si>
  <si>
    <t>Due from JV Partners</t>
  </si>
  <si>
    <t>Petroleum Equalisation fund</t>
  </si>
  <si>
    <t>Petroleum support fund</t>
  </si>
  <si>
    <t>Short-term dep with banks</t>
  </si>
  <si>
    <t>Cash &amp; Bank</t>
  </si>
  <si>
    <t>Bridging Allowance</t>
  </si>
  <si>
    <t>Secutiy Deposits</t>
  </si>
  <si>
    <t>Amount due to related parties</t>
  </si>
  <si>
    <t>WHT Receivabl;e</t>
  </si>
  <si>
    <t>Amount due to joint venture partners</t>
  </si>
  <si>
    <t>Education tax</t>
  </si>
  <si>
    <t>Employee loans(non current)</t>
  </si>
  <si>
    <t>Payment of statute barred dividend</t>
  </si>
  <si>
    <t>KPMG2100 Impairment of Employee receivables</t>
  </si>
  <si>
    <t>KPMG 001 Other non current receivbles - truck lease</t>
  </si>
  <si>
    <t>KPMG2400 Provision for Impairment of Employee Receivables</t>
  </si>
  <si>
    <t>Year end obligations for:</t>
  </si>
  <si>
    <t>The movement in the defined benefit obligation during the year is as follows:</t>
  </si>
  <si>
    <t>8851000 Deferred Tax Charge / (Credit)</t>
  </si>
  <si>
    <t>Origination &amp; reversal of temporary differences</t>
  </si>
  <si>
    <t>- Inventories</t>
  </si>
  <si>
    <t>- Security deposits</t>
  </si>
  <si>
    <t>- Trade and other payables</t>
  </si>
  <si>
    <t>KPMG555 Advances received from customers</t>
  </si>
  <si>
    <t>Income Taxes</t>
  </si>
  <si>
    <t xml:space="preserve">Rental and lease income relates to income earned on assets that are on lease (finance and operating leases) to third parties. Assets on lease include filling stations and related equipment (generators and dispenser pumps).                                                                                                                                                                                                                             </t>
  </si>
  <si>
    <t>Through put</t>
  </si>
  <si>
    <t>7701050 Cost of Sales - International Aviation</t>
  </si>
  <si>
    <t>Change in inventories of greases, lubes and white products</t>
  </si>
  <si>
    <t>7801050 Inventory Diff -International Aviation</t>
  </si>
  <si>
    <t>7808009 Inventory Diff -Storehouse Materials,</t>
  </si>
  <si>
    <t>7751750 Freight Charges-Oth Dir Pro-cost ( unal</t>
  </si>
  <si>
    <t>Freight Expense</t>
  </si>
  <si>
    <t>7921050 Transp Costs - Road/Rail - Inte Aviatio</t>
  </si>
  <si>
    <t>7921100 Transp Costs - Road/Rail - Local Aviati</t>
  </si>
  <si>
    <t>8091025 Office &amp; Other Cleaning Expenses (contr</t>
  </si>
  <si>
    <t>Rentals</t>
  </si>
  <si>
    <t>8011050 Basic Salaries - Regular Employees (MAE</t>
  </si>
  <si>
    <t>8011650 Short term contract employees - externa</t>
  </si>
  <si>
    <t>8031100 Social security benefits/charges - Loca</t>
  </si>
  <si>
    <t>8031425 Xmas Party Expenses &amp; Other Gift Vouche</t>
  </si>
  <si>
    <t>8071025 Travelling Expenses - Local ( Travel Re</t>
  </si>
  <si>
    <t>8071050 Travelling Expenses - Foreign ( Travel</t>
  </si>
  <si>
    <t>8071075 Entertainment - Employees ( Travel Rela</t>
  </si>
  <si>
    <t>8071080 Entertainment - Customers ( Travel Rela</t>
  </si>
  <si>
    <t>8071150 International Air-Tickets ( Travel Rela</t>
  </si>
  <si>
    <t>8071200 Internal Meeting Expenses ( Travel Rela</t>
  </si>
  <si>
    <t>8071225 Moving, Relocation Expenses ( Travel R</t>
  </si>
  <si>
    <t>8091075 Security / Guard Services (contract lab</t>
  </si>
  <si>
    <t>8091100 Courier Services (DHL, etc) (contract</t>
  </si>
  <si>
    <t>8091175 Sewage and Waste disposal (contract lab</t>
  </si>
  <si>
    <t>8091200 Staff Transportation / Bus (contract la</t>
  </si>
  <si>
    <t>8091225 Contract Works - All Others (contract l</t>
  </si>
  <si>
    <t>8131150 Other Insurance Premiums (Insurance Exp</t>
  </si>
  <si>
    <t xml:space="preserve">Consultancy </t>
  </si>
  <si>
    <t>Raw materials and consumables used</t>
  </si>
  <si>
    <t>8201100 Motor Vehicle Fuel &amp; Oil - Employee veh</t>
  </si>
  <si>
    <t>8201115 Motor Vehicle Fuel &amp; Oil - Other vehicl</t>
  </si>
  <si>
    <t>8201175 Other Vehicle Related Expenses - Employ</t>
  </si>
  <si>
    <t>8201475 Maintenance Supplies - Miscellaneous to</t>
  </si>
  <si>
    <t>8201500 Maintenance Supplies - Equipments and P</t>
  </si>
  <si>
    <t>8201525 Materials &amp; Supplies - Packagings mater</t>
  </si>
  <si>
    <t>8231025 Motor Vehicle Spares - Employee vehicle</t>
  </si>
  <si>
    <t>8231050 Motor Vehicle Repair &amp; Maint- Employee</t>
  </si>
  <si>
    <t>8231055 Motor Vehicle Repair &amp; Maint - Other ve</t>
  </si>
  <si>
    <t>8231225 Bui&amp; Facility Repairs &amp; Maintenance - E</t>
  </si>
  <si>
    <t>8231230 Building &amp; Facility Repairs &amp; Maintenan</t>
  </si>
  <si>
    <t>8231475 Furniture &amp; Fitting Repairs &amp; Maintenan</t>
  </si>
  <si>
    <t>8331175 Industrial Training Fund / Professionna</t>
  </si>
  <si>
    <t>8371100 Direct write off of Bad Debts - Non-Tra</t>
  </si>
  <si>
    <t>8431150 Public Relations Projects (Adv &amp; Sales</t>
  </si>
  <si>
    <t>8451050 Miscellaneous Office Expenses(Other Exp</t>
  </si>
  <si>
    <t>Management Fee</t>
  </si>
  <si>
    <t>KPMG1515 Impairment expense - PPE</t>
  </si>
  <si>
    <t>Impairment of Property, plant and Equipment</t>
  </si>
  <si>
    <t>Impairment of Deffered Interrco Charges</t>
  </si>
  <si>
    <t>70090100000000000000 PLANT OVERHEAD CONTROL</t>
  </si>
  <si>
    <t>70210600000000000000 MEDICAL/HOSPITAL EXPS</t>
  </si>
  <si>
    <t>70210700000000000000 LEGAL EXPENSES</t>
  </si>
  <si>
    <t>70212800000000000000 C/W-AUDIT FEES</t>
  </si>
  <si>
    <t>70213300000000000000 C/W-SECURITY/GUARDS SERV.</t>
  </si>
  <si>
    <t>70213600000000000000 C/W-COURIER SERVICE</t>
  </si>
  <si>
    <t>70214600000000000000 OFFICE MACHINE MAINT</t>
  </si>
  <si>
    <t>70215800000000000000 CANTEEN EXPENSES</t>
  </si>
  <si>
    <t>70216000000000000000 REGISTRARS FEES</t>
  </si>
  <si>
    <t>70220200000000000000 FUEL USED FOR OPNS</t>
  </si>
  <si>
    <t>70221000000000000000 EMPLOYEE CONSUMABLES</t>
  </si>
  <si>
    <t>70221100000000000000 MATERIALS &amp; SUPPLIES(M&amp;S)</t>
  </si>
  <si>
    <t>70221700000000000000 PAINT</t>
  </si>
  <si>
    <t>70221800000000000000 SAFETY</t>
  </si>
  <si>
    <t>70222000000000000000 MAINTENANCE SUPPLY</t>
  </si>
  <si>
    <t>70223100000000000000 FIRST AID SUPPLY</t>
  </si>
  <si>
    <t>70223200000000000000 LABORATORY EQUIPMENT</t>
  </si>
  <si>
    <t>70223400000000000000 FIRE PROTECTION</t>
  </si>
  <si>
    <t>70224200000000000000 OFFICE MAT &amp; SUPPL</t>
  </si>
  <si>
    <t>70224400000000000000 TECH BOOKS/JRNLS</t>
  </si>
  <si>
    <t>70225400000000000000 MOTOR VEHICLE SPARES</t>
  </si>
  <si>
    <t>70231400000000000000 TYRE EXPENSE</t>
  </si>
  <si>
    <t>70231500000000000000 BLDNG &amp; FACILITY REPAIRS</t>
  </si>
  <si>
    <t>70231600000000000000 POLLUTION CONTROL</t>
  </si>
  <si>
    <t>70310200000000400000 RENTALS-H/O LIFT</t>
  </si>
  <si>
    <t>70310200000000410000 RENTALS-H/O LIFT</t>
  </si>
  <si>
    <t>70310200000000500000 RENTALS-LIVING QUARTERS</t>
  </si>
  <si>
    <t>70400600000000000000 AUTOMOBILE RENTAL</t>
  </si>
  <si>
    <t>70420100000000000000 PROFESSIONAL FEES/CHARGES</t>
  </si>
  <si>
    <t>70670500000000000000 FUEL PURCHASED-O/S</t>
  </si>
  <si>
    <t>70670800000000000000 WATER PURCHASED</t>
  </si>
  <si>
    <t>70671000000000000000 ELECTRICITY BILLS</t>
  </si>
  <si>
    <t>70710100000000000000 INSURANCE PREM-RECOVERIES</t>
  </si>
  <si>
    <t>70710100000000000001 INSURANCE PREM-RECOVERIES</t>
  </si>
  <si>
    <t>70860243530000000000 CORLAY ALLOCATED CHARGES</t>
  </si>
  <si>
    <t>71201200000000000000 LICENSES &amp; PERMITS - GEN</t>
  </si>
  <si>
    <t>71204400000000000000 LICENSES&amp;PERMTS-AUTO</t>
  </si>
  <si>
    <t>71250100000000000000 TRAVEL &amp; PERSONAL EXPENSE</t>
  </si>
  <si>
    <t>71250500000000000000 MOVING EXPENSE</t>
  </si>
  <si>
    <t>71251300000000000000 TAXI FARES &amp; MEAL ALLOWCE</t>
  </si>
  <si>
    <t>71252000000000000000 INTERNAL MEETING EXP</t>
  </si>
  <si>
    <t>71253000000000000000 TRANSPORTATION TICKET</t>
  </si>
  <si>
    <t>71253010000000000000 INT'L AIR TICKET</t>
  </si>
  <si>
    <t>71253020000000000000 LOCAL AIR TICKET</t>
  </si>
  <si>
    <t>71253700000000000000 TRAINING EXPENSES</t>
  </si>
  <si>
    <t>71310100000000000000 TELEPHONE BILLS</t>
  </si>
  <si>
    <t>71310120000000000000 E-MAILS/ INTERNET CHARGES</t>
  </si>
  <si>
    <t>71350100000000000000 COMMUNICAT'N-POSTAGE</t>
  </si>
  <si>
    <t>71400100000000000000 PRINTING &amp; STATIONERY</t>
  </si>
  <si>
    <t>71400500000000000000 OTHER PRINTING &amp; STAT.</t>
  </si>
  <si>
    <t>71400700000000000000 COMPUTER STATIONERY</t>
  </si>
  <si>
    <t>71500000000000000000 MEMBERSHIP/SUBSCRPTN</t>
  </si>
  <si>
    <t>71500300000000000000 SUBSCRIPTIONS</t>
  </si>
  <si>
    <t>71600000000000000000 CONTRIB &amp; DONATIONS (C/D)</t>
  </si>
  <si>
    <t>71600100000000000000 C/D-TRADE ORGANIZATION</t>
  </si>
  <si>
    <t>71800100000000000000 WRITE OFF OF ACCOUNTS</t>
  </si>
  <si>
    <t>71900100000000000000 PROVISION FOR BAD DEBTS</t>
  </si>
  <si>
    <t>72580000000000000000 MISCELLANEOUS EXPENSE</t>
  </si>
  <si>
    <t>72580400000000000000 BANK &amp; COLLECTION CHGS</t>
  </si>
  <si>
    <t>72582200000000000000 TRNG EXP-EMP/RETLRS</t>
  </si>
  <si>
    <t>72583800000000000000 DIRECTORS' ALLOWANCES</t>
  </si>
  <si>
    <t>72583800000000010000 DIRECTORS' ALLOWANCES</t>
  </si>
  <si>
    <t>72583800000000100000 EXPENDED P.P.&amp; E</t>
  </si>
  <si>
    <t>72583800000000120000 XMAS GIFT VOUCHERS</t>
  </si>
  <si>
    <t>72583800000000130000 XMAS PARTY EXPS</t>
  </si>
  <si>
    <t>72583800000000160000 EXPENDED P.P.&amp; E</t>
  </si>
  <si>
    <t>77600400000000000000 ACRD INT-EMP CAR LOANS</t>
  </si>
  <si>
    <t>2.5010.000   Operating Expenses</t>
  </si>
  <si>
    <t>77600100000000058300 ACRD INT-NOTES TO BNKS</t>
  </si>
  <si>
    <t>2.5020.000   Interest Expense</t>
  </si>
  <si>
    <t>8401025 Directors Allowance</t>
  </si>
  <si>
    <t>2.5180.000   Directors Emoluments</t>
  </si>
  <si>
    <t>2.5383.000   Interest - Other</t>
  </si>
  <si>
    <t>69110100000000000000 UNRL/CURR-EX-(U/C)</t>
  </si>
  <si>
    <t>69150100000000000000 UNREALIZED CURRENCY</t>
  </si>
  <si>
    <t>8511000 Depreciation - Land &amp; Buildings - Gener</t>
  </si>
  <si>
    <t>72300100000000055077 DEPRECIATN-ST/LINE LOCAL</t>
  </si>
  <si>
    <t>72670100000000000000 AMORT. OF COMP. SOFTWARE</t>
  </si>
  <si>
    <t>Throughput</t>
  </si>
  <si>
    <t>Change in inventories</t>
  </si>
  <si>
    <t>Exp by nature</t>
  </si>
  <si>
    <t>Local and International Travel</t>
  </si>
  <si>
    <t>Communication and Postage</t>
  </si>
  <si>
    <t>Fines &amp; penalties</t>
  </si>
  <si>
    <t>Advertising expense Total</t>
  </si>
  <si>
    <t>Changes in inventories of lubes, greases and white products Total</t>
  </si>
  <si>
    <t>Communication and Postage Total</t>
  </si>
  <si>
    <t>Consultancy expense Total</t>
  </si>
  <si>
    <t>Employee benefits Total</t>
  </si>
  <si>
    <t>Fines &amp; penalties Total</t>
  </si>
  <si>
    <t>Freight expense Total</t>
  </si>
  <si>
    <t>Impairment of Deffered Interrco Charges Total</t>
  </si>
  <si>
    <t>Impairment of trade receivables Total</t>
  </si>
  <si>
    <t>Local and International Travel Total</t>
  </si>
  <si>
    <t>Maintenance Total</t>
  </si>
  <si>
    <t>Management Fee Total</t>
  </si>
  <si>
    <t>Office expenses and supplies Total</t>
  </si>
  <si>
    <t>Other Expenses Total</t>
  </si>
  <si>
    <t>Raw materials and consumables used Total</t>
  </si>
  <si>
    <t>Rental of service stations, buildings and equipment  Total</t>
  </si>
  <si>
    <t>Throughput expense Total</t>
  </si>
  <si>
    <t>Grand Total</t>
  </si>
  <si>
    <t>Presentation of items of other comprehensive income (Amendments to IAS 1)</t>
  </si>
  <si>
    <t>IFRS 13 Fair value measurement</t>
  </si>
  <si>
    <t>Non-derivative financial assets and financial liabilities - recognition and derecognition</t>
  </si>
  <si>
    <t>The Company initially recognises loans and receivables on the date when they are originated. Financial liabilities are initially recognised on the trade date.</t>
  </si>
  <si>
    <t>Non-derivative financial assets - measurement</t>
  </si>
  <si>
    <t>Non-derivative financial liabilities - measurement</t>
  </si>
  <si>
    <t xml:space="preserve">Depreciation is calculated to write off the depreciable amount, which is the cost of an asset, or other amount substituted for cost, less its residual value. </t>
  </si>
  <si>
    <t>Assets held by the Company under leases that transfer to the Company substantially all of the risks and rewards of ownership are classified as finance leases. The leased assets are measured initially at an amount equal to the lower of their fair value and the present value of the minimum lease payments. Subsequent to initial recognition, the asset is accounted for in accordance with the accounting policy applicable to that asset.</t>
  </si>
  <si>
    <t>Assets held under other leases are classified as operating leases and are not recognised in the Company's statement of financial position.</t>
  </si>
  <si>
    <t xml:space="preserve">Non-derivative financial assets </t>
  </si>
  <si>
    <t xml:space="preserve">Objective evidence that financial assets are impaired includes: </t>
  </si>
  <si>
    <t>.</t>
  </si>
  <si>
    <t>default or delinquency by a debtor;</t>
  </si>
  <si>
    <t>restructuring of an amount due to the Company on terms that the Company would not consider otherwise;</t>
  </si>
  <si>
    <t>indications that a debtor or issuer will enter bankruptcy;</t>
  </si>
  <si>
    <t>adverse changes in the payment status of borrowers or issuers;</t>
  </si>
  <si>
    <t>the disappearance of an active market for a security; or</t>
  </si>
  <si>
    <t xml:space="preserve">In assessing collective impairment, the Company uses historical information on timing of recoveries and the amount of loss incurred, and makes adjustment if current economic and credit conditions are such that the actual losses are likely to be greater or less than suggested by historical trends. </t>
  </si>
  <si>
    <t xml:space="preserve">At each reporting date, the Company reviews the carrying amounts of its non-financial assets (other than inventories and deferred tax assets) to determine whether there is any indication of impairment. If any such indication exists, then the asset’s recoverable amount is estimated. </t>
  </si>
  <si>
    <t>The recoverable amount of an asset or cash-generating unit is the greater of its value in use and its fair value less costs to sell. Value in use is based on the estimated future cash flows, discounted to their present value using a pre-tax discount rate that reflects current market assessments of the time value of money and the risks specific to the asset or CGU.</t>
  </si>
  <si>
    <t xml:space="preserve">An impairment loss is recognized if the carrying amount of an asset or CGU exceeds its estimated recoverable amount. </t>
  </si>
  <si>
    <t>The Company’s net obligation in respect of defined benefit scheme was calculated by estimating the amount of future benefit that employees have earned in return for their service in the current and prior periods and that benefit was discounted to determine its present value. In determining the liability for employee benefits under the defined benefit scheme, consideration was given to future increases in salary rates and the Company's experience with staff turnover.</t>
  </si>
  <si>
    <t>Deferred tax is measured at the tax rates that are expected to be applied to temporary differences when they reverse, based on the laws that have been enacted or substantively enacted at the reporting date. Deferred tax assets and liabilities are offset only if certain criteria are met.</t>
  </si>
  <si>
    <t>IFRIC 21 Levies</t>
  </si>
  <si>
    <t>IFRS 9 Financial Instruments</t>
  </si>
  <si>
    <t>ABCD</t>
  </si>
  <si>
    <t>WP REF: 4.5.10.0050-6</t>
  </si>
  <si>
    <t>Director's Allowances for the year</t>
  </si>
  <si>
    <t>A:31/12/2013</t>
  </si>
  <si>
    <t>Workdone</t>
  </si>
  <si>
    <t xml:space="preserve">This documents the analysis of total allowances and fees paid to directors during the year. We obtained the analysis and performed the following procedures:
1. Obtained copies of minutes of meetings and verified the attendance of directors at the respective meetings for which payments for sitting allowance were claimed
2. Verified the accuracy of fees paid to the directors during the years
3. Vouched the payments made to relevant supporting documents
4. Reviewed the disclosure made in the financial statements
</t>
  </si>
  <si>
    <t>Findings</t>
  </si>
  <si>
    <t>Per our review and discussion with Lekan Faremi, we noted that Mr L.D. Mangal is an alternate to his father, Alh. Dahiru M. Barau. He is entitled to sitting, inconvenience and transport allowances, however, only Alh Dahiru Barau is entitled to annual and medical fees</t>
  </si>
  <si>
    <t>Summary of Board of Director's Allowances for the Year 2013.</t>
  </si>
  <si>
    <t>Chief Ezendu</t>
  </si>
  <si>
    <t>Dr. S.M. Kewa</t>
  </si>
  <si>
    <t>Mr. L.D. Mangal</t>
  </si>
  <si>
    <t>Alh. Dahiru M. Barau</t>
  </si>
  <si>
    <t>TOTAL</t>
  </si>
  <si>
    <t>Annual Fees for year 2013</t>
  </si>
  <si>
    <t>b</t>
  </si>
  <si>
    <t>Medical Feees for year 2013</t>
  </si>
  <si>
    <t>Audit Committee Meeting of February 26, 2013</t>
  </si>
  <si>
    <t>c</t>
  </si>
  <si>
    <t>Audit Committee Meeting of April 17, 2013</t>
  </si>
  <si>
    <t>Audit Committee Meeting of May 14, 2013</t>
  </si>
  <si>
    <t>Board Meeting of February 27, 2013</t>
  </si>
  <si>
    <t>d</t>
  </si>
  <si>
    <t>Audit Committee Meeting of August 13, 2013</t>
  </si>
  <si>
    <t>Audit Committee Meeting of October 29, 2013</t>
  </si>
  <si>
    <t>Board Meeting of April 18, 2013</t>
  </si>
  <si>
    <t>Board Meeting of May 15, 2013</t>
  </si>
  <si>
    <t>e</t>
  </si>
  <si>
    <t>Board Meeting of August 14, 2013</t>
  </si>
  <si>
    <t>Human Resources Committee Meeting May 15,2013</t>
  </si>
  <si>
    <t>Off Shore Board Meeting of November 06, 2013</t>
  </si>
  <si>
    <r>
      <t>A</t>
    </r>
    <r>
      <rPr>
        <vertAlign val="subscript"/>
        <sz val="11"/>
        <color rgb="FFFF0000"/>
        <rFont val="Times"/>
        <family val="1"/>
      </rPr>
      <t>1/</t>
    </r>
  </si>
  <si>
    <r>
      <t>B</t>
    </r>
    <r>
      <rPr>
        <vertAlign val="subscript"/>
        <sz val="11"/>
        <color rgb="FFFF0000"/>
        <rFont val="Times New Roman"/>
        <family val="1"/>
      </rPr>
      <t>1</t>
    </r>
  </si>
  <si>
    <r>
      <rPr>
        <sz val="12"/>
        <color rgb="FFFF0000"/>
        <rFont val="Times New Roman"/>
        <family val="1"/>
      </rPr>
      <t>∑</t>
    </r>
    <r>
      <rPr>
        <sz val="12"/>
        <color rgb="FFFF0000"/>
        <rFont val="Calibri"/>
        <family val="2"/>
      </rPr>
      <t>a=</t>
    </r>
  </si>
  <si>
    <r>
      <t>1</t>
    </r>
    <r>
      <rPr>
        <vertAlign val="subscript"/>
        <sz val="12"/>
        <color rgb="FFFF0000"/>
        <rFont val="Calibri"/>
        <family val="2"/>
      </rPr>
      <t>3/</t>
    </r>
  </si>
  <si>
    <r>
      <rPr>
        <sz val="12"/>
        <color rgb="FFFF0000"/>
        <rFont val="Times New Roman"/>
        <family val="1"/>
      </rPr>
      <t>∑</t>
    </r>
    <r>
      <rPr>
        <sz val="12"/>
        <color rgb="FFFF0000"/>
        <rFont val="Calibri"/>
        <family val="2"/>
      </rPr>
      <t>b=</t>
    </r>
  </si>
  <si>
    <r>
      <t>2</t>
    </r>
    <r>
      <rPr>
        <vertAlign val="subscript"/>
        <sz val="12"/>
        <color rgb="FFFF0000"/>
        <rFont val="Calibri"/>
        <family val="2"/>
      </rPr>
      <t>4/</t>
    </r>
  </si>
  <si>
    <r>
      <rPr>
        <sz val="11"/>
        <color rgb="FFFF0000"/>
        <rFont val="Times New Roman"/>
        <family val="1"/>
      </rPr>
      <t>∑</t>
    </r>
    <r>
      <rPr>
        <sz val="11"/>
        <color rgb="FFFF0000"/>
        <rFont val="Times"/>
        <family val="1"/>
      </rPr>
      <t>c=</t>
    </r>
  </si>
  <si>
    <r>
      <t>3</t>
    </r>
    <r>
      <rPr>
        <vertAlign val="subscript"/>
        <sz val="12"/>
        <color rgb="FFFF0000"/>
        <rFont val="Calibri"/>
        <family val="2"/>
      </rPr>
      <t>5/</t>
    </r>
  </si>
  <si>
    <r>
      <rPr>
        <sz val="11"/>
        <color rgb="FFFF0000"/>
        <rFont val="Times New Roman"/>
        <family val="1"/>
      </rPr>
      <t>∑</t>
    </r>
    <r>
      <rPr>
        <sz val="11"/>
        <color rgb="FFFF0000"/>
        <rFont val="Times"/>
        <family val="1"/>
      </rPr>
      <t>d=</t>
    </r>
  </si>
  <si>
    <r>
      <t>4</t>
    </r>
    <r>
      <rPr>
        <vertAlign val="subscript"/>
        <sz val="12"/>
        <color rgb="FFFF0000"/>
        <rFont val="Calibri"/>
        <family val="2"/>
      </rPr>
      <t>2/</t>
    </r>
  </si>
  <si>
    <r>
      <rPr>
        <sz val="11"/>
        <color rgb="FFFF0000"/>
        <rFont val="Times New Roman"/>
        <family val="1"/>
      </rPr>
      <t>∑</t>
    </r>
    <r>
      <rPr>
        <sz val="11"/>
        <color rgb="FFFF0000"/>
        <rFont val="Times"/>
        <family val="1"/>
      </rPr>
      <t>e=</t>
    </r>
  </si>
  <si>
    <r>
      <t>5</t>
    </r>
    <r>
      <rPr>
        <vertAlign val="subscript"/>
        <sz val="12"/>
        <color rgb="FFFF0000"/>
        <rFont val="Calibri"/>
        <family val="2"/>
      </rPr>
      <t>3,5/</t>
    </r>
  </si>
  <si>
    <t>Other Comprehensive Income, net of income tax</t>
  </si>
  <si>
    <t>Items that will never be reclassified subsequently to profit or loss:</t>
  </si>
  <si>
    <t>Income tax effect</t>
  </si>
  <si>
    <t>unrealized gain</t>
  </si>
  <si>
    <t>unrealized loss</t>
  </si>
  <si>
    <t>Net</t>
  </si>
  <si>
    <t>unrealized  forex gain on bank</t>
  </si>
  <si>
    <t>unrealized  forex gain on payables</t>
  </si>
  <si>
    <t>Net unrealised gain</t>
  </si>
  <si>
    <t>Insurance premium</t>
  </si>
  <si>
    <t>A/C name</t>
  </si>
  <si>
    <t>Classification</t>
  </si>
  <si>
    <t>Depreciation (Note 12) Total</t>
  </si>
  <si>
    <t>Amortization of intangible assets Total</t>
  </si>
  <si>
    <t>Finance cost Total</t>
  </si>
  <si>
    <t>Insurance premium Total</t>
  </si>
  <si>
    <t>Recon of Other Expenses</t>
  </si>
  <si>
    <t>Directors renum</t>
  </si>
  <si>
    <t>Adj other expenses</t>
  </si>
  <si>
    <t>Write-back of def chrg</t>
  </si>
  <si>
    <t>Amounts recognized in profit or loss</t>
  </si>
  <si>
    <t>Tax recognized in other comprehensive income:</t>
  </si>
  <si>
    <t xml:space="preserve">Other differences </t>
  </si>
  <si>
    <t>Recognised deferred tax assets and liabilities</t>
  </si>
  <si>
    <t>Deferred tax assets and liabilities are attributable to the following:</t>
  </si>
  <si>
    <t>Assets</t>
  </si>
  <si>
    <t>Impairment loss</t>
  </si>
  <si>
    <t>Others</t>
  </si>
  <si>
    <t xml:space="preserve">Movement in temporary differences during the year </t>
  </si>
  <si>
    <t>Balance</t>
  </si>
  <si>
    <t>Recognized in</t>
  </si>
  <si>
    <t xml:space="preserve"> profit or loss</t>
  </si>
  <si>
    <t>Declared dividends</t>
  </si>
  <si>
    <t>Declared dividend</t>
  </si>
  <si>
    <t>Payments</t>
  </si>
  <si>
    <t>All the Company's trade receivables are due from customers within Nigeria.</t>
  </si>
  <si>
    <t xml:space="preserve">Due from Government entities </t>
  </si>
  <si>
    <t>Directors' report</t>
  </si>
  <si>
    <t>FRC/2012/ICAN/00000000534</t>
  </si>
  <si>
    <t>Statement of profit or loss and other comprehensive income</t>
  </si>
  <si>
    <t xml:space="preserve">Total comprehensive income </t>
  </si>
  <si>
    <t xml:space="preserve">Total comprehensive income: </t>
  </si>
  <si>
    <t>Other comprehensive income</t>
  </si>
  <si>
    <t>Transactions with owners of the Company</t>
  </si>
  <si>
    <t>Contributions and Distributions</t>
  </si>
  <si>
    <t>The Company classifies non-derivative financial liabilities into the other financial liabilities category.</t>
  </si>
  <si>
    <t>Cost includes expenditure that is directly attributable to the acquisition of the asset. Property, plant and equipment under construction are disclosed as capital work-in-progress. The cost of self-constructed assets includes the cost of materials and direct labour, any other costs directly attributable to bringing the assets to a working condition for their intended use including, where applicable, the costs of dismantling and removing the items and restoring the site on which they are located and borrowing costs on qualifying assets.</t>
  </si>
  <si>
    <t>Judgements</t>
  </si>
  <si>
    <t>Inventories-in-transit</t>
  </si>
  <si>
    <t>Effective for the financial year commencing 1 January 2018</t>
  </si>
  <si>
    <t>Amendments to IAS 32 Financial Instruments: Presentation: Offsetting Financial Assets and Financial Liabilities</t>
  </si>
  <si>
    <t>The amendments clarify when an entity can offset financial assets and financial liabilities. This amendment will result in the Company no longer offsetting two of its master netting arrangements. This amendment is effective for annual periods beginning on or after 1 January 2014 with early adoption permitted.</t>
  </si>
  <si>
    <t>Impairment losses are recognised in profit or loss. An impairment loss is reversed only to the extent that the asset's carrying amount does not exceed the carrying amount that would have been determined, net of depreciation or amortisation, if no impairment loss had been recognised.</t>
  </si>
  <si>
    <t>Profit before income tax is stated after charging/(crediting):</t>
  </si>
  <si>
    <t xml:space="preserve"> (a)</t>
  </si>
  <si>
    <t>Tax expense on operations</t>
  </si>
  <si>
    <t xml:space="preserve">The Company believes that its accruals for tax liabilities are adequate for all open tax years based on its assessment of many factors, including interpretations of tax laws and prior experience. </t>
  </si>
  <si>
    <t>The tax on the Company's profit before tax differs from the theoretical amount as follows:</t>
  </si>
  <si>
    <t>Accumulated amortisation</t>
  </si>
  <si>
    <t>Terminal value growth rate</t>
  </si>
  <si>
    <t>Withholding tax receivables</t>
  </si>
  <si>
    <t>Cost of trucks (including other incidental costs incurred)</t>
  </si>
  <si>
    <t>Balance as at 31 December</t>
  </si>
  <si>
    <t>Less non current portion</t>
  </si>
  <si>
    <t>Gratuity paid</t>
  </si>
  <si>
    <t>Remeasurement gains</t>
  </si>
  <si>
    <t>Balance as at 1 January</t>
  </si>
  <si>
    <t>The Company establishes an allowance for impairment that represents its estimate of incurred losses in respect of trade and other receivables. The main components of this allowance are a specific loss component that relates to individually significant exposures, customers with outstanding amounts that have not placed orders/traded for a prolonged period of time and a collective loss component established for groups of similar assets in respect of losses that have been incurred but not yet identified. The collective loss allowance is determined based on historical data of payment statistics.</t>
  </si>
  <si>
    <t>Increase in profit or loss</t>
  </si>
  <si>
    <t>Issued and fully allotted:</t>
  </si>
  <si>
    <t>Assumptions regarding future mortality rates are based on published statistics and mortality tables by institute of Faculty of Actuaries in the UK.</t>
  </si>
  <si>
    <t>The Company does not have any unrecognized deferred tax assets or liabilities</t>
  </si>
  <si>
    <t>Prior year under provision</t>
  </si>
  <si>
    <t>Director's remuneration</t>
  </si>
  <si>
    <t>Auditor's remuneration</t>
  </si>
  <si>
    <t>Operating leases</t>
  </si>
  <si>
    <t>Leases as lessee</t>
  </si>
  <si>
    <t>Less 20% down payment from the transporters</t>
  </si>
  <si>
    <t>Balance as at 1 January 2013</t>
  </si>
  <si>
    <t>Cash and cash equivalents at 1 January</t>
  </si>
  <si>
    <t>Alternate Director</t>
  </si>
  <si>
    <t>Managing Director</t>
  </si>
  <si>
    <t>Interest expense</t>
  </si>
  <si>
    <t>Bank charges</t>
  </si>
  <si>
    <t>Net foreign exchange loss</t>
  </si>
  <si>
    <t xml:space="preserve">   -   Leasehold Land </t>
  </si>
  <si>
    <t xml:space="preserve">   -   Buildings </t>
  </si>
  <si>
    <t>Surplus on settlement of gratuity</t>
  </si>
  <si>
    <t>The directors further accept responsibility for maintaining adequate accounting records as required by the Companies and Allied Matters Act of Nigeria and for such internal control as the directors determine is necessary to enable the preparation of financial statements that are free from material misstatements whether due to fraud or error.</t>
  </si>
  <si>
    <t>The directors have made an assessment of the Company's ability to continue as a going concern and have no reason to believe the Company will not remain a going concern in the year ahead.</t>
  </si>
  <si>
    <t xml:space="preserve">Balance as at 1 January </t>
  </si>
  <si>
    <t>Net cash generated from operating activities</t>
  </si>
  <si>
    <t>Net repayment on short term borrowings</t>
  </si>
  <si>
    <t>The Company was incorporated as Texaco Nigeria Limited (a privately owned Company)  on 12 August 1969 and was converted to a Public Limited Liability company quoted on the Nigerian Stock Exchange in 1978, as a result of the 1977 Nigerian Enterprises Promotions Decree. The Company is domiciled in Nigeria and its shares are listed on the Nigerian Stock Exchange (NSE). The Company’s name was changed to Texaco Nigeria Plc. in 1990 and again on 1 September 2006 to Chevron Oil Nigeria Plc.</t>
  </si>
  <si>
    <t>The new management of the Company announced a change of name of the Company from Chevron Oil Nigeria Plc to MRS Oil Nigeria Plc (“MRS”) effective 2 December, 2009 following the ratification of the name change of the Company at the 40th Annual General Meeting of the Company on 29 September, 2009.</t>
  </si>
  <si>
    <t>As a result of the amendments to IAS 1, the Company has modified the presentation of items of other comprehensive income in its statement of profit or loss and other comprehensive income, to present separately, items that would be reclassified to profit or loss from those that would never be Comparative information. This has been re-presented accordingly.</t>
  </si>
  <si>
    <t>The Company considers evidence of impairment for these assets at both an individual asset and collective level. All individually significant assets are individually assessed for impairment. Those found not to be impaired are then collectively assessed for any impairment that has been incurred but not yet individually identified. Assets that are not individually significant are collectively assessed for impairment. Collective assessment is carried out by grouping together assets with similar risk characteristics.</t>
  </si>
  <si>
    <t>The recognised liability was determined by an independent actuarial valuation every year using the projected unit credit method. HR Nigeria Limited was engaged as the independent actuary in the prior years. Actuarial gains and losses arising from differences between the actual and expected outcome in the valuation of the obligation were recognised fully in Other Comprehensive Income. The effect of any curtailment is recognised in full in profit or loss immediately the curtailment occurs. The discount rate is the yield on Federal Government of Nigeria issued bonds that have maturity dates approximating the terms of the Company’s obligation. Although the scheme was not funded, the Company ensured that adequate arrangements were in place to meet its obligations under the scheme.</t>
  </si>
  <si>
    <t>Fines and penalties</t>
  </si>
  <si>
    <t xml:space="preserve">Other long term employee benefit charge </t>
  </si>
  <si>
    <t>Operations and distribution</t>
  </si>
  <si>
    <t>In monitoring customer credit risk, customers are grouped according to their credit characteristics, including whether they are an individual or a legal entity, whether they are a key distributor or retail distributor, geographic location, and existence of previous financial difficulties. Customers with no trading activities for a period of up to one year are placed on a dormant customer list, and future sales are made on a prepayment basis only with approval of management.</t>
  </si>
  <si>
    <t>This comprises amount due from PPPRA with respect to subsidies/PSF receivable on imported products as well as amounts receivable from PEF with respect to bridging claims.</t>
  </si>
  <si>
    <t>Directors' remuneration for directors of the Company charged to profit or loss account are as follows:</t>
  </si>
  <si>
    <t>Cash  and cash equivalents</t>
  </si>
  <si>
    <t>Net cash used in financing activities</t>
  </si>
  <si>
    <t>The Company does not account for any fixed rate financial assets and liabilities at fair value through profit or loss. Therefore a change in interest rates at the end of the reporting period would not affect profit or loss.</t>
  </si>
  <si>
    <t>The Company’s risk management policies are established to identify and analyze the risks faced by the Company, to set appropriate risk limits and controls, and to monitor risks and adherence to limits. Risk management policies and systems are reviewed regularly by the strategic and finance planning committee to reflect changes in market conditions and the Company’s activities. The Company, through its training and management standards and procedures, aims to develop a disciplined and constructive control environment in which all employees understand their roles and obligations.</t>
  </si>
  <si>
    <t>Cash and cash equivalents in the statement of cash flows</t>
  </si>
  <si>
    <t xml:space="preserve">                     %</t>
  </si>
  <si>
    <t xml:space="preserve">   %</t>
  </si>
  <si>
    <t>Jubril Hassan</t>
  </si>
  <si>
    <t>Treasury Manager</t>
  </si>
  <si>
    <t>Moruf Sobowale</t>
  </si>
  <si>
    <t>Lubes Operation Manager</t>
  </si>
  <si>
    <t>11(a)</t>
  </si>
  <si>
    <t xml:space="preserve">Transactions denominated in foreign currencies are translated and recorded in Nigerian Naira at the actual exchange rates as of the date of the transaction. Monetary assets and liabilities denominated in foreign currencies at the reporting date are translated to the functional currency at the rates of exchange prevailing at that date. Non-monetary assets and liabilities denominated in foreign currencies that are measured at fair value are retranslated to the functional currency at the exchange rate at the date that the fair value was determined. </t>
  </si>
  <si>
    <t>Items of property, plant and equipment are measured at cost less accumulated depreciation and accumulated impairment losses. The cost of certain items of PPE at 1 January 2011, the Company's date of transition to IFRS, was determined with reference to their fair value at that date.</t>
  </si>
  <si>
    <t>Termination benefits are expensed at the earlier of when the Company can no longer withdraw the offer of those benefits and when the Company recognises costs for a restructuring. If benefits are not expected to be settled wholly within 12 months of the end of the reporting period, then they are discounted.</t>
  </si>
  <si>
    <t>Joint arrangement</t>
  </si>
  <si>
    <t xml:space="preserve">Government grants </t>
  </si>
  <si>
    <t>Basic EPS</t>
  </si>
  <si>
    <t>Income taxes</t>
  </si>
  <si>
    <t>31 Dec 2013</t>
  </si>
  <si>
    <t>31 Dec 2012</t>
  </si>
  <si>
    <t xml:space="preserve">In managing currency risk, the Company aims to reduce the impact of short-term fluctuations on earnings. The Company has no export sales, thus the exposure to currency risk in that regard is non existent. The Company’s significant exposure to currency risk relates to its importation of various products for resale or for use in production. Although the Company has various measures to mitigate exposure to foreign exchange rate movement, over the longer term, however, permanent changes in exchange rates would have an impact on profit. The Company monitors the movement in the currency rates on an ongoing basis. </t>
  </si>
  <si>
    <t xml:space="preserve">A weakening of the Naira against the dollar at 31 December  would have had the equal but opposite effect to the amounts shown above, on the basis that all other variables remain constant. </t>
  </si>
  <si>
    <t>Financial assets not measured at fair value</t>
  </si>
  <si>
    <t>Financial liabilities not measured at fair value</t>
  </si>
  <si>
    <t>Loans and</t>
  </si>
  <si>
    <t>Other financial</t>
  </si>
  <si>
    <t>liabilities</t>
  </si>
  <si>
    <t>The Company has only one class of shares, ordinary shares. Ordinary shares are classified as equity. When new shares are issued, they are recorded in share capital at their par value. The excess of the issue price is recorded in the share premium reserve.
Incremental costs directly attributable to the issue of ordinary shares, net of any tax effects are recognised as a deduction from equity.</t>
  </si>
  <si>
    <t>Effect of movements in exchange rates on cash held</t>
  </si>
  <si>
    <t>effect is a drop in exchange rate which results in a decrease in bank balance</t>
  </si>
  <si>
    <t>Due from joint operation partners</t>
  </si>
  <si>
    <t xml:space="preserve"> * Not applicable</t>
  </si>
  <si>
    <t>Neither past due nor impaired</t>
  </si>
  <si>
    <t>Past due 0-30 days</t>
  </si>
  <si>
    <t>Past due 31-90 days</t>
  </si>
  <si>
    <t xml:space="preserve">*N/A </t>
  </si>
  <si>
    <t xml:space="preserve">The Company has a clear focus on ensuring sufficient access to capital to finance growth and to refinance maturing debt obligations. As part of the liquidity management process, the Company has various credit arrangements with some banks which can be utilised to meet its liquidity requirements. </t>
  </si>
  <si>
    <t>The discount rate was a pre-tax measure based on the Company's borrowing rate from external sources. Five (5) years of cash flows were included in the discounted cash flow made. A long term growth rate into perpetuity has been determined as 9.73% (2012: 9.73%).</t>
  </si>
  <si>
    <t>CASH FLOW WORKSHEET</t>
  </si>
  <si>
    <t>Finance Cost:</t>
  </si>
  <si>
    <t>Bank Charges</t>
  </si>
  <si>
    <t>Accum. Dep on disposal</t>
  </si>
  <si>
    <t>Proceeds on sale of PPE</t>
  </si>
  <si>
    <t>Gain on disposal</t>
  </si>
  <si>
    <t>short term borrowings</t>
  </si>
  <si>
    <t>Trade and other receivables - non current</t>
  </si>
  <si>
    <t>Prepayments - non current</t>
  </si>
  <si>
    <t>Trade and other receivables - current</t>
  </si>
  <si>
    <t>Prepayments - current</t>
  </si>
  <si>
    <t>c=a+b</t>
  </si>
  <si>
    <t>e=c+d</t>
  </si>
  <si>
    <t>f</t>
  </si>
  <si>
    <t>g</t>
  </si>
  <si>
    <t>h=f+g</t>
  </si>
  <si>
    <t>j=h+i</t>
  </si>
  <si>
    <t>l</t>
  </si>
  <si>
    <t>m=k-l</t>
  </si>
  <si>
    <t>o</t>
  </si>
  <si>
    <t>p</t>
  </si>
  <si>
    <t>q=n:p</t>
  </si>
  <si>
    <t>4  to 10 years</t>
  </si>
  <si>
    <t xml:space="preserve">Computer equipment </t>
  </si>
  <si>
    <t xml:space="preserve">Office equipment </t>
  </si>
  <si>
    <t>5 years</t>
  </si>
  <si>
    <t>The Company derecognises a financial asset when the contractual rights to the cash flows from the asset expire, or it transfers the rights to receive the contractual cash flows in a transaction in which substantially all the risks and rewards of ownership of the financial asset are transferred or it neither transfers nor retains substantially all the risks and rewards of ownership and does not retain control over the transferred asset. Any interest in such derecognised financial assets that is created or retained by the Company is recognised as a separate asset or liability. The Company derecognises a financial liability when its contractual obligations are discharged or cancelled, or expire.</t>
  </si>
  <si>
    <t>IFRS 13 establishes a single framework for measuring fair value and making disclosures about fair value measurements when such measurements are required or permitted by other IFRSs. It unifies the definition of fair value as the price that would be received to sell an asset or paid to transfer a liability in an orderly transaction between market participants at the measurement date. It replaces and expands the disclosure requirements about fair value measurements in other IFRSs, including IFRS 7. As a result, the Company has included additional disclosures in this regard (see note 25 (e)).
In accordance with the transitional provisions of IFRS 13, the Company has applied the new fair value measurement guidance prospectively and has not provided any comparative information for new disclosures. Notwithstanding the above, the change had no significant impact on the measurements of the Company’s assets and liabilities.</t>
  </si>
  <si>
    <t xml:space="preserve">- Trade, other receivables and prepayments  </t>
  </si>
  <si>
    <t>Cash at bank and on hand</t>
  </si>
  <si>
    <t>Cash and cash equivalents (excluding cash on hand)</t>
  </si>
  <si>
    <t>Impairment loss on trade receivables</t>
  </si>
  <si>
    <t>z=n-o</t>
  </si>
  <si>
    <t>Changes in inventories of lubes, greases and refined products</t>
  </si>
  <si>
    <t>n2</t>
  </si>
  <si>
    <t>Reversal of impairment loss</t>
  </si>
  <si>
    <t>z=n2-n1</t>
  </si>
  <si>
    <t>Interest Paid</t>
  </si>
  <si>
    <t>Measurement of fair values</t>
  </si>
  <si>
    <t>If the inputs used to measure the fair value of an asset or a liability might be categorised in different levels of the fair value hierarchy, then the fair value measurement is categorised in its entirety in the same level of the fair value hierarchy as the lowest level input that is significant to the entire measurement.
The Company recognises transfers between levels of the fair value hierarchy at the end of the reporting period during which the change has occurred.</t>
  </si>
  <si>
    <t>2014</t>
  </si>
  <si>
    <t>Balance as at 1 January 2014</t>
  </si>
  <si>
    <t>Balance as at 31 December 2014</t>
  </si>
  <si>
    <t>31 Dec 2014</t>
  </si>
  <si>
    <t>7002200 Sales Revenue -  Additives</t>
  </si>
  <si>
    <t>7042800 Non-Volume Related Dis - Trading Grease (Texaco)</t>
  </si>
  <si>
    <t>7351410 Other Income- card selling revenue</t>
  </si>
  <si>
    <t>7702200 Cost of Sales -  Additives</t>
  </si>
  <si>
    <t>7808000 Inventory Diff -Misc Resale Items</t>
  </si>
  <si>
    <t>7871400 Dual Purpose Kerosene (price diff - Material Acc)</t>
  </si>
  <si>
    <t>7872200 Additives (price diff - Material Acc)</t>
  </si>
  <si>
    <t>7905200 Premium Motor Spirit (Vari part-part Transf)</t>
  </si>
  <si>
    <t>7962300 Greases(cons in oper- contra Acc)</t>
  </si>
  <si>
    <t>8031350 Uniforms, Boots, etc</t>
  </si>
  <si>
    <t>8331200 Land &amp; Property Taxes</t>
  </si>
  <si>
    <t>8431050 Sales Promotion Expenses (Adv &amp; Sales pro)</t>
  </si>
  <si>
    <t>8431125 Donations (Adv &amp; Sales pro)</t>
  </si>
  <si>
    <t>1201100 AUC-Laboratory Equipment</t>
  </si>
  <si>
    <t>1203100 AUC-Trucks Heavy</t>
  </si>
  <si>
    <t>4062300 Cash in Bank-LC Main FBN Card Marketing</t>
  </si>
  <si>
    <t>4062410 Cash in Bank-LC Incoming A/c- Sterling</t>
  </si>
  <si>
    <t>4062420 Cash in Bank-LC Outgoing  A/c-Sterling</t>
  </si>
  <si>
    <t>6901100 Accruals - Service Station Rents</t>
  </si>
  <si>
    <t>6101700 Net Salaries</t>
  </si>
  <si>
    <t>5051000 Retained Earnings - Appropriated</t>
  </si>
  <si>
    <t>Administrative expenses Total</t>
  </si>
  <si>
    <t>Interest income on loans to transporter</t>
  </si>
  <si>
    <t>No tax was recognised in other comprehensive income during the year (2013: Nil).</t>
  </si>
  <si>
    <t>Estimates and underlying assumptions are reviewed on an ongoing basis. Revisions to estimates are recognized prospectively.</t>
  </si>
  <si>
    <t>The accounting policies set out below have been applied consistently to all periods presented in these financial statements.</t>
  </si>
  <si>
    <t>If significant parts of an item of property, plant and equipment have different useful lives, they are accounted for as separate items (major components) of property, plant and equipment.</t>
  </si>
  <si>
    <t>Loans receivable</t>
  </si>
  <si>
    <t>Auditor</t>
  </si>
  <si>
    <t xml:space="preserve">Non Executive Director </t>
  </si>
  <si>
    <t>Gain on disposal of property, plant and equipment</t>
  </si>
  <si>
    <t>Unclaimed dividend written back to retained earnings</t>
  </si>
  <si>
    <t>There were no changes in the Company's approach to capital management during the year.</t>
  </si>
  <si>
    <t>The Company is not subject to externally imposed capital requirements.</t>
  </si>
  <si>
    <t>*</t>
  </si>
  <si>
    <t>Deferred tax liabilities</t>
  </si>
  <si>
    <t>Net cash generated from investing activities</t>
  </si>
  <si>
    <t xml:space="preserve">The preparation of annual financial statements in conformity with IFRS requires management to make judgements, estimates and assumptions that affect the application of the Company's accounting policies and the reported amounts of assets, liabilities, income and expenses. Actual results may differ from these estimates. </t>
  </si>
  <si>
    <t>Significant judgments have not been made in applying accounting policies that would have significant effects on the amounts recognised in these financial statements.</t>
  </si>
  <si>
    <t>Use of judgements and estimates</t>
  </si>
  <si>
    <t xml:space="preserve">The Company initially recognizes loans and receivables at fair value plus any directly attributable transaction costs. Subsequent to initial recognition, they are measured at amortised cost using the effective interest method.
</t>
  </si>
  <si>
    <t xml:space="preserve">Depreciation methods, useful lives and residual values are reviewed at each reporting date and adjusted if appropriate. </t>
  </si>
  <si>
    <t>financial assets</t>
  </si>
  <si>
    <t xml:space="preserve">observable data indicating that there is measurable decrease in expected cash flows from a group of </t>
  </si>
  <si>
    <t>Income tax expense comprises current and deferred tax. Current tax and deferred tax are recognized in profit or loss except to the extent that it relates to items recognized directly in equity or in other comprehensive income.</t>
  </si>
  <si>
    <t xml:space="preserve">Current tax   </t>
  </si>
  <si>
    <t xml:space="preserve">Deferred tax   </t>
  </si>
  <si>
    <t>IFRS 15 Revenue from contracts with customers</t>
  </si>
  <si>
    <t>Rental and lease income (Note 6(a))</t>
  </si>
  <si>
    <t>Employee benefit expense (Note 9 (b))</t>
  </si>
  <si>
    <t>Amortisation of intangible assets (Note 13)</t>
  </si>
  <si>
    <t>The balance and movement in the Company's pension payable account which represents amounts due to the pension fund administrators which are yet to be remitted as at year end are shown in Note 22 (a).</t>
  </si>
  <si>
    <t xml:space="preserve">The Company’s transactional exposure to Naira (NGN) was based on notional amounts as follows: </t>
  </si>
  <si>
    <t>11(b)</t>
  </si>
  <si>
    <t>Note 11 - Recognition of deferred tax asset: availability of future taxable profit against which carryforward tax losses can be used</t>
  </si>
  <si>
    <t>The Company operated one gratuity scheme which was a defined benefit scheme for certain employees. This scheme was however terminated in February 2013 and all qualifying employees under the scheme were paid off. See note 19.</t>
  </si>
  <si>
    <t>Net finance costs/ (income)</t>
  </si>
  <si>
    <t>The analysis of the loans was as follows:</t>
  </si>
  <si>
    <t xml:space="preserve">Overdraft and other short-term borrowings </t>
  </si>
  <si>
    <t>The Company’s adjusted net debt to equity ratio at the end of the reporting period was as follows:</t>
  </si>
  <si>
    <t>Adjusted net debt</t>
  </si>
  <si>
    <t>Adjusted net debt to equity ratio</t>
  </si>
  <si>
    <t>Finance costs</t>
  </si>
  <si>
    <t>Gain on sale of property, plant and equipment</t>
  </si>
  <si>
    <t>Packaging materials and other sundry items</t>
  </si>
  <si>
    <t>The amounts outstanding at the end of the year with respect to employee benefit obligations is shown below:</t>
  </si>
  <si>
    <t>Adjustments for:</t>
  </si>
  <si>
    <t>Judgements, assumptions and estimation uncertainties</t>
  </si>
  <si>
    <t xml:space="preserve">Deferred tax is recognised in profit or loss except to the extent that it relates to a transaction that is recognised directly in equity. A deferred tax asset is recognised for unused tax credits and deductible temporary differences to the extent that it is probable that future taxable profits will be available against which the amount will be utilised. Deferred tax assets are reduced to the extent that it is no longer probable that the related tax benefit will be realised. </t>
  </si>
  <si>
    <t xml:space="preserve">Post employment benefit obligation comprise of gratuity provision and was based upon independent actuarial valuation performed by HR Nigeria Limited using the projected unit credit basis. The gratuity scheme was terminated in 2013. </t>
  </si>
  <si>
    <t xml:space="preserve">The carrying amount of financial assets represents the maximum credit exposure. </t>
  </si>
  <si>
    <t>Due from related parties</t>
  </si>
  <si>
    <t>Dividends declared</t>
  </si>
  <si>
    <t>Effective for the financial year commencing 1 January 2016</t>
  </si>
  <si>
    <t>Ammendments to IAS 1</t>
  </si>
  <si>
    <t>7151200 Sale of Fixed Assets</t>
  </si>
  <si>
    <t>7351300 Other Inc-Write On to P &amp; L for Unclaimed Cheques</t>
  </si>
  <si>
    <t>7641050 Purchases - Spare Parts</t>
  </si>
  <si>
    <t>7905300 Auto Gas Oil (Vari part-part Transf)</t>
  </si>
  <si>
    <t>7808006 Inventory Diff -Safety Items, boots, fire ext etc</t>
  </si>
  <si>
    <t>8011375 Notice Period (MAEX)</t>
  </si>
  <si>
    <t>KPMG1234 Impairment of Non-Current assets</t>
  </si>
  <si>
    <t>8071055 Reimbursement of Mileage Claims - Personal Car</t>
  </si>
  <si>
    <t>8201400 Materials &amp; Supplies - Pollution Control</t>
  </si>
  <si>
    <t>1112800 Retail Yard Light &amp; Power Line</t>
  </si>
  <si>
    <t>1201900 AUC-Electrical Generators</t>
  </si>
  <si>
    <t>1202740 AUC-Tanks - Aboveground Steel</t>
  </si>
  <si>
    <t>1203200 AUC-Trucks Light</t>
  </si>
  <si>
    <t>2025000 Work In Progress (Inventories)</t>
  </si>
  <si>
    <t>2052000 Inventory - Miscellaneous resale items</t>
  </si>
  <si>
    <t>2052500 Inventory - Safety Items, boots, fire extin, etc</t>
  </si>
  <si>
    <t>1854000 Unrealised Foreign Exchange Losses</t>
  </si>
  <si>
    <t>4062700 Cash in Bank-LC Main Bank A/c-Skye Bank</t>
  </si>
  <si>
    <t>4062710 Cash in Bank-LC Incoming A/c-Skye Bank</t>
  </si>
  <si>
    <t>4269999 Credit Card Collaterized Account</t>
  </si>
  <si>
    <t>5603000 Borrowings from Financial Institutions - NGN</t>
  </si>
  <si>
    <t>6251900 Witholding Tax Payable</t>
  </si>
  <si>
    <t>Impairment of non-current assets</t>
  </si>
  <si>
    <t>Impairment loss on non-current assets</t>
  </si>
  <si>
    <t>Impairment of other receivables</t>
  </si>
  <si>
    <t>Contract labour</t>
  </si>
  <si>
    <t xml:space="preserve">Reversal of post employment benefit charge </t>
  </si>
  <si>
    <t>130.4.1.0010</t>
  </si>
  <si>
    <t>Client</t>
  </si>
  <si>
    <t>MRS Oil Nigeria PLC</t>
  </si>
  <si>
    <t>T Jones</t>
  </si>
  <si>
    <t>Summary of Fixed Asset Movement</t>
  </si>
  <si>
    <t>Asset Class</t>
  </si>
  <si>
    <t>Leasehold Land &amp; Building</t>
  </si>
  <si>
    <t>Motor Vehicles</t>
  </si>
  <si>
    <t>Computer Equipment</t>
  </si>
  <si>
    <t>CWIP</t>
  </si>
  <si>
    <t xml:space="preserve">Cost </t>
  </si>
  <si>
    <t>Balance b/fwd as at 01-01-2014</t>
  </si>
  <si>
    <t>Balance  at 31-12-2014</t>
  </si>
  <si>
    <t>e=a+b+c+d</t>
  </si>
  <si>
    <t>Accum Dep Balance b/fwd as at 01-01-2014</t>
  </si>
  <si>
    <t xml:space="preserve">Charge for the year </t>
  </si>
  <si>
    <t>h</t>
  </si>
  <si>
    <t>Accum Depr Balance c/d as at 31-12-2014</t>
  </si>
  <si>
    <t>i=f+g+h</t>
  </si>
  <si>
    <t>Net Book Value as at 01-01-2014</t>
  </si>
  <si>
    <t>j=a-f</t>
  </si>
  <si>
    <t>Net Book Value as at 31-12-2014</t>
  </si>
  <si>
    <t>k=e+i</t>
  </si>
  <si>
    <t>A</t>
  </si>
  <si>
    <t>Amount represents the difference between the amount of depreciation charge per the TB and the PPE schedule received from client. We shall suggest pass on this difference as this amount is not material enough to mistate the financial statements. SPFW</t>
  </si>
  <si>
    <t>Revenue from the sale of non-regulated products in the course of ordinary activities is measured at the fair value of the consideration received or receivable, net of value added tax, sales returns, trade discounts and volume rebates.   Revenue is recognized when persuasive evidence exists that the significant risks and rewards of ownership have been transferred to the buyer, recovery of the consideration is probable, there is no continuing management involvement with the goods and the amount of revenue can be measured reliably. If it is probable that discounts will be granted and the amount can be measured reliably, then the discount is recognised as a reduction of revenue as the sales are recognised.</t>
  </si>
  <si>
    <t>Total Assets</t>
  </si>
  <si>
    <t>KPMG2401 Provision for Impairment of other Receivables</t>
  </si>
  <si>
    <t>Receivable from registrars</t>
  </si>
  <si>
    <t>Impairment loss on employee and other receivables</t>
  </si>
  <si>
    <t>done</t>
  </si>
  <si>
    <t>10000XX Short Term Borrowings Account</t>
  </si>
  <si>
    <t>Interest income on loans to transporters (Note 14)</t>
  </si>
  <si>
    <t>Total capital employed</t>
  </si>
  <si>
    <t>Bad debt written-off</t>
  </si>
  <si>
    <t>11(c)</t>
  </si>
  <si>
    <t>The Company’s other long-term employee benefits represents a Long Service Award scheme instituted for all permanent employees. The Company’s obligations in respect of this scheme is the amount of future benefits that employees have earned in return for their service in the current and prior periods. The benefit is discounted to determine its present value. The discount rate is the yield at the reporting date on Federal Government of Nigeria issued bonds that have maturity dates approximating the term of the Company’s obligation. The calculation is performed using the Projected Unit Credit method. Remeasurements are recognised in profit or loss in the period in which they arise. Although the scheme was not funded, the Company ensured that adequate arrangements were in place to meet its obligations under the scheme.</t>
  </si>
  <si>
    <t>2059001 Provision for Impairment of PMS</t>
  </si>
  <si>
    <t>2059002 Provision for Impairment of ATK</t>
  </si>
  <si>
    <t>2059003 Provision for Impairment of AGO</t>
  </si>
  <si>
    <t>2059004 Provision for Impairment of Sundry inventory</t>
  </si>
  <si>
    <t>KPMG2101 Impairment of other receivables</t>
  </si>
  <si>
    <t>Daniel Chukwuazawom</t>
  </si>
  <si>
    <t>Chief Internal Auditor</t>
  </si>
  <si>
    <t>The financial statements have been prepared on the historical cost basis.</t>
  </si>
  <si>
    <t>Non-derivative financial liabilities are initially recognized at fair value less any directly attributable transaction costs. Subsequent to initial recognition, these liabilities are measured at amortised cost using the effective interest method. The Company has the following non-derivative financial liabilities: loans and borrowings, trade and other payables.
Short term payables that do not attract interest are measured at original invoice amount where the effect of discounting is not material.</t>
  </si>
  <si>
    <t>The amendments apply retrospectively. The Company will adopt the amendments for the year ending 31 December 2018.</t>
  </si>
  <si>
    <t>Prior year over-provision</t>
  </si>
  <si>
    <t>Reversal of prior year over-provision</t>
  </si>
  <si>
    <t xml:space="preserve">All ordinary shares rank equally with regard to the Company's residual assets. Holders of these shares are entitled to dividends as declared from time to time and are entitled to one vote per share at general meetings of the Company. </t>
  </si>
  <si>
    <t>Provision for the year :</t>
  </si>
  <si>
    <t xml:space="preserve">Loans receivable comprise amounts loaned to some of the Company's transporters. See Note 14. All the transporters still carry out business with the Company as at the year end and the balances due as at year end are secured with title to the trucks that were financed. As such, management does not believe that the amounts are impaired. </t>
  </si>
  <si>
    <t>USD (20 percent strengthening)</t>
  </si>
  <si>
    <t>KPMG777 Advances to suppliers</t>
  </si>
  <si>
    <t xml:space="preserve">Some of the Company’s accounting policies and disclosures require the measurement of fair values, for both financial and non-financial assets and liabilities. 
The Company has an established control framework with respect to the measurement of fair values. The Executive director (Finance &amp; Administration) has overall responsibility for overseeing all significant fair value measurements, including Level 3 fair values, and reports directly to the Board of Directors. 
The Executive director (Finance &amp; Administration) regularly reviews significant unobservable inputs and valuation adjustments. If third party information, such as broker quotes or pricing services, is used to measure fair values, then the Executive director (Finance &amp; Administration) assesses the evidence obtained from the third parties to support the conclusion that such valuations meet the requirements of IFRS, including the level in the fair value hierarchy in which such valuations should be classified.  Significant valuation issues are reported to the Board of Directors.
When measuring the fair value of an asset or a liability, the Company uses market observable data as far as possible. Fair values are categorised into different levels in a fair value hierarchy based on the inputs used in the valuation techniques as follows. </t>
  </si>
  <si>
    <t xml:space="preserve">Net provision for the year </t>
  </si>
  <si>
    <t>Net unrealised exchange difference</t>
  </si>
  <si>
    <t xml:space="preserve">Finance income comprising of interest income on funds invested, foreign currency gain on financial assets and financial liabilities, and reimbursement of any foreign exchange gain or loss or interest from Petroleum Product Pricing Regulatory Agency (PPPRA). Finance income is recognized as it accrues in profit or loss, using the effective interest method. </t>
  </si>
  <si>
    <t>Director's remuneration (Note 9(b)(iv))</t>
  </si>
  <si>
    <t>Other long term employee benefits</t>
  </si>
  <si>
    <t>Trade and other payables*</t>
  </si>
  <si>
    <t>The financial information presented above reflects historical summaries based on International Financial Reporting Standards. Information related to other prior periods has not been presented as it is based on a different financial reporting framework (Nigerian GAAP) and is therefore not directly comparable.</t>
  </si>
  <si>
    <t>In accordance with the provisions of IFRS 8 – Operating Segments, the operating segments used to present segment information were identified on the basis of internal reports used by the Company's Board of Directors to allocate resources to the segments and assess their performance. The Managing Director is MRS Oil Nigeria Plc’s “Chief operating decision maker” within the meaning of IFRS 8.</t>
  </si>
  <si>
    <t>Advances paid to suppliers</t>
  </si>
  <si>
    <t>* Excludes advances paid to suppliers and withholding tax receivables</t>
  </si>
  <si>
    <t>Cardinal Stone Securities (Registrars) Limited -(formerly City Securities)</t>
  </si>
  <si>
    <t>Withholding tax credit notes utilized</t>
  </si>
  <si>
    <t>Withholding tax credit notes offset</t>
  </si>
  <si>
    <t>Health, Safety and Enviroment Manager</t>
  </si>
  <si>
    <t>Consumer &amp; Industrial  Manager</t>
  </si>
  <si>
    <t>Cash and cash equivalents in the statement of financial position</t>
  </si>
  <si>
    <t>The Company’s joint arrangement is in respect of its interests in joint aviation facilities held with other parties. These Financial Statements include the Company’s share of assets, liabilities, revenue and expenses of the joint arrangement.</t>
  </si>
  <si>
    <t>Amounts due to joint arrangement partners</t>
  </si>
  <si>
    <t>9(a)</t>
  </si>
  <si>
    <t>These financial statements are presented in Nigerian Naira, which is the Company’s functional currency. All financial information presented in Naira have been rounded to the nearest thousand unless stated otherwise.</t>
  </si>
  <si>
    <t>At inception of an arrangement, the Company determines whether such an arrangement is or contains a lease. At inception or on reassessment of the arrangement, the Company separates payments and other consideration required by such an arrangement into those for the lease and those for other elements on the basis of their relative fair values. If the Company concludes for a finance lease that it is impracticable to separate the payments reliably, then an asset and a liability are recognised at an amount equal to the fair value of the underlying asset. Subsequently, the liability is reduced as payments are made and an imputed finance cost on the liability is recognised using the Company’s incremental borrowing rate.</t>
  </si>
  <si>
    <t>Weighted average costs incurred (for regulated products reduced by the value of subsidies due)</t>
  </si>
  <si>
    <t>Weighted average cost</t>
  </si>
  <si>
    <t xml:space="preserve">Packaging materials , lubricants and greases </t>
  </si>
  <si>
    <t>Financial assets not classified at fair value through profit or loss are assessed at each reporting date to determine whether there is objective evidence of impairment.</t>
  </si>
  <si>
    <t xml:space="preserve">An impairment loss is calculated as the difference between an asset's carrying amount and the present value of the estimated future cash flows discounted at the asset’s original effective interest rate. Losses are recognized in profit or loss and reflected in an allowance account. When the Company considers that there are no realistic prospects of recovery of the asset, the relevant amounts are written off. If the amount of impairment loss subsequently decreases and the decrease can be related objectively to an event occurring after the impairment was recognised, then the previously recognised impairment loss is reversed through profit or loss. </t>
  </si>
  <si>
    <t>For impairment testing, assets are grouped together into the smallest group of assets that generates cash flows from continuing use that are largely independent of the cash flows of other assets or cash generating units (CGUs).</t>
  </si>
  <si>
    <t>Employee benefit expense (Note 9(b)(i))</t>
  </si>
  <si>
    <t xml:space="preserve">Net changes Trade, other receivables and prepayments  </t>
  </si>
  <si>
    <t>less:</t>
  </si>
  <si>
    <t>n</t>
  </si>
  <si>
    <t>Changes in Inventories</t>
  </si>
  <si>
    <t>Net Repayment on Short-Term Borrowings</t>
  </si>
  <si>
    <t>Effects of exchange rate on cash and cash equivalent</t>
  </si>
  <si>
    <t>year-end rate</t>
  </si>
  <si>
    <t>2014 transactions</t>
  </si>
  <si>
    <t>Closing balance (calculated)</t>
  </si>
  <si>
    <t>Opening balance of cash and cash equiv (USD)</t>
  </si>
  <si>
    <t>x</t>
  </si>
  <si>
    <t>y</t>
  </si>
  <si>
    <t>z=x+y</t>
  </si>
  <si>
    <t>closing balance of cash equiv @ year end spot rate</t>
  </si>
  <si>
    <t xml:space="preserve">Finance cost </t>
  </si>
  <si>
    <t>Cost on disposal</t>
  </si>
  <si>
    <t>Net changes in Trade payables</t>
  </si>
  <si>
    <t>December 2014</t>
  </si>
  <si>
    <t>Balance as at 1 January 2015</t>
  </si>
  <si>
    <t>1.0001.</t>
  </si>
  <si>
    <t>1.0002.</t>
  </si>
  <si>
    <t>1.0003.</t>
  </si>
  <si>
    <t>2.0020.</t>
  </si>
  <si>
    <t>2.0010.</t>
  </si>
  <si>
    <t>2.0011.</t>
  </si>
  <si>
    <t>2.1200.</t>
  </si>
  <si>
    <t>KPMG123</t>
  </si>
  <si>
    <t>KPMG210</t>
  </si>
  <si>
    <t>2.5010.</t>
  </si>
  <si>
    <t>2.5180.</t>
  </si>
  <si>
    <t>KPMG456</t>
  </si>
  <si>
    <t>2.5383.</t>
  </si>
  <si>
    <t>2.5500.</t>
  </si>
  <si>
    <t>2.6100.</t>
  </si>
  <si>
    <t>2.7610.</t>
  </si>
  <si>
    <t>2.9000.</t>
  </si>
  <si>
    <t>4.0100.</t>
  </si>
  <si>
    <t>4.0800.</t>
  </si>
  <si>
    <t>4.0713.</t>
  </si>
  <si>
    <t>KPMG 00</t>
  </si>
  <si>
    <t>5.0000.</t>
  </si>
  <si>
    <t>5.1000.</t>
  </si>
  <si>
    <t>5.2000.</t>
  </si>
  <si>
    <t>5.3000.</t>
  </si>
  <si>
    <t>KPMG128</t>
  </si>
  <si>
    <t>5.3100.</t>
  </si>
  <si>
    <t>KPMG777</t>
  </si>
  <si>
    <t>KPMG240</t>
  </si>
  <si>
    <t>5.4000.</t>
  </si>
  <si>
    <t>KPMG000</t>
  </si>
  <si>
    <t>5.4100.</t>
  </si>
  <si>
    <t>5.5000.</t>
  </si>
  <si>
    <t>5.8100.</t>
  </si>
  <si>
    <t>10000XX</t>
  </si>
  <si>
    <t>6.0000.</t>
  </si>
  <si>
    <t>6.4300.</t>
  </si>
  <si>
    <t>KPMG555</t>
  </si>
  <si>
    <t>6.5000.</t>
  </si>
  <si>
    <t>6.6000.</t>
  </si>
  <si>
    <t>6.7100.</t>
  </si>
  <si>
    <t>6.7200.</t>
  </si>
  <si>
    <t>6.7300.</t>
  </si>
  <si>
    <t>6.7400.</t>
  </si>
  <si>
    <t>6.8000.</t>
  </si>
  <si>
    <t>6.8100.</t>
  </si>
  <si>
    <t>6.9000.</t>
  </si>
  <si>
    <t>7.0100.</t>
  </si>
  <si>
    <t>7.1000.</t>
  </si>
  <si>
    <t>AUC-Buildings &amp; Improvements                      </t>
  </si>
  <si>
    <t>Consumer/Pump Dispensers                          </t>
  </si>
  <si>
    <t>AUC-Retail Yard Light &amp; Power Line                </t>
  </si>
  <si>
    <t>Refine Fuel Inventory - Liquidified Petroleum Gas </t>
  </si>
  <si>
    <t>Refine Fuel Inventory - LPG Cylinder              </t>
  </si>
  <si>
    <t>Liquidified Petroleum Gas (LPG)</t>
  </si>
  <si>
    <t> Trade Creditors  Advances Paid, Non-Prod Related </t>
  </si>
  <si>
    <t>Trade Receivables - Employees                     </t>
  </si>
  <si>
    <t>Other current Receivable -CT Global Downstream    </t>
  </si>
  <si>
    <t>Loan Adv Due From Emp &amp; Dir- Education Grant Rec  </t>
  </si>
  <si>
    <t>Loan Adv Due From Emp &amp; Dir- Furniture Grant Rec  </t>
  </si>
  <si>
    <t>Cash in Bank-LC Incoming First Bank- GAS          </t>
  </si>
  <si>
    <t>Cash in Bank-LC Incoming Sterling Bank- GAS       </t>
  </si>
  <si>
    <t>Cash in Bank-LC Outgoing  A/c-Skye Bank PLC       </t>
  </si>
  <si>
    <t>Borrowings from Financial Institutions - Current  </t>
  </si>
  <si>
    <t>Year end reclassification of credit balances in De</t>
  </si>
  <si>
    <t>Trade Customers - Security Deposit LPG            </t>
  </si>
  <si>
    <t>Supplier GR/IR - Product Related - Jet A1         </t>
  </si>
  <si>
    <t> Supplier GR/IR, Product Related - PMS            </t>
  </si>
  <si>
    <t> Supplier GR/IR, Product Related - DPK            </t>
  </si>
  <si>
    <t>Accrual for Product Purchases - Lifting guarantee </t>
  </si>
  <si>
    <t> Accruals - Freight, Low Power Fuel Oil           </t>
  </si>
  <si>
    <t>Retrocalc.difference (/551)                       </t>
  </si>
  <si>
    <t>Accruals - Year End Bonus                         </t>
  </si>
  <si>
    <t>Sales Revenue -  Liquidified Petroleum Gas        </t>
  </si>
  <si>
    <t>Sales Revenue -  LPG Cylinder                     </t>
  </si>
  <si>
    <t>Purchases - LPG                                   </t>
  </si>
  <si>
    <t>Purchases - LPG Cylinder                          </t>
  </si>
  <si>
    <t>Cost of Sales - Liquidified Petroleum Gas         </t>
  </si>
  <si>
    <t>Cost of Sales - LPG Cylinder                      </t>
  </si>
  <si>
    <t>Cost of Sales - Trading Grease (Texaco)           </t>
  </si>
  <si>
    <t>Jetty &amp; Logistics Ser -Oth Dir Pro-cost ( unallo) </t>
  </si>
  <si>
    <t>Postages (contract labour)                        </t>
  </si>
  <si>
    <t>Leasehold land                                    </t>
  </si>
  <si>
    <t>Leasehold Land &amp; Buildings                        </t>
  </si>
  <si>
    <t>Aviation Equipment                                </t>
  </si>
  <si>
    <t>Auto Mainte/Repair Equip / Service Equi - Other   </t>
  </si>
  <si>
    <t>Service Stations / Consumer Pipe &amp; Fittings       </t>
  </si>
  <si>
    <t>Home furniture                                    </t>
  </si>
  <si>
    <t>AUC-Buildings on own land                         </t>
  </si>
  <si>
    <t>Allowance for Amortisation of Leasehold Land      </t>
  </si>
  <si>
    <t>Allow for Dep &amp; Amortisa - LH Land &amp; Build Improv </t>
  </si>
  <si>
    <t>Allowance for Depreciation of Aviation Equipment  </t>
  </si>
  <si>
    <t>Allo for Dep of Auto Mainte/Repair/Service Equip  </t>
  </si>
  <si>
    <t>Allow for Dep of Retail Yard Light &amp; Power Line   </t>
  </si>
  <si>
    <t>Allow for Dep Ser Station/Consumer Pipes &amp; Fitti  </t>
  </si>
  <si>
    <t>Long Term Loans Receivable - Other Dealer Loans   </t>
  </si>
  <si>
    <t>Goods In Transit - Premium Motor Spirit           </t>
  </si>
  <si>
    <t>Inventory - Provisions/Office Entertainment       </t>
  </si>
  <si>
    <t>Year End Reclassification of Debit Bal in Cre     </t>
  </si>
  <si>
    <t>Cash in Bank-LC Main First Bank- GAS              </t>
  </si>
  <si>
    <t>Cash in Bank-LC Main Sterling Bank- GAS           </t>
  </si>
  <si>
    <t>Cash in Bank-DOM Incoming A/c-Zenith Bank Dom acc </t>
  </si>
  <si>
    <t>Non-Volume Related Discounts -  Specialties       </t>
  </si>
  <si>
    <t>Purchases - Special Fluids                        </t>
  </si>
  <si>
    <t>Cost of Sales -  Specialties                      </t>
  </si>
  <si>
    <t>Liquidified Petroleum Gas (price diff - Material A</t>
  </si>
  <si>
    <t>Base Oils (price diff - Material Acc)             </t>
  </si>
  <si>
    <t>Specialties (price diff - Material Acc)           </t>
  </si>
  <si>
    <t>Auto Gas Oil (process rejection)                  </t>
  </si>
  <si>
    <t>Dock Management Workers Dues (contract labour)    </t>
  </si>
  <si>
    <t>Other Vehicle Related Expenses - Employee vehicles</t>
  </si>
  <si>
    <t>First Aid Supply                                  </t>
  </si>
  <si>
    <t>Telephone &amp; Faxes - Non Employee related          </t>
  </si>
  <si>
    <t>Other Expenses                                    </t>
  </si>
  <si>
    <t>Amortisation of Leasehold Land                    </t>
  </si>
  <si>
    <t>Amortisation of Leasehold Land &amp; Buildings        </t>
  </si>
  <si>
    <t>Depreciation - Laboratory Equipment               </t>
  </si>
  <si>
    <t>Depreciation - Fire Equipment                     </t>
  </si>
  <si>
    <t>Depreciation - Loading Racks/Arms                 </t>
  </si>
  <si>
    <t>Depreciation - Aviation Equipment                 </t>
  </si>
  <si>
    <t>Depreciation - Communication Systems              </t>
  </si>
  <si>
    <t>Dep - Aut Maintenance/Repair/Service Equipment    </t>
  </si>
  <si>
    <t>Depreciation - Pumps                              </t>
  </si>
  <si>
    <t>Depreciation - Retail Signs &amp; Canopies            </t>
  </si>
  <si>
    <t>Depreciation - Retail Yard Light &amp; Power Line     </t>
  </si>
  <si>
    <t>Dep- Service Station / Consumer Pipes &amp; Fittings  </t>
  </si>
  <si>
    <t>Depreciation - LPG &amp; LNG Cylinders                </t>
  </si>
  <si>
    <t xml:space="preserve">For the year ended 31  </t>
  </si>
  <si>
    <t>PPPRA reimbursement on interest and foreign exchange differential</t>
  </si>
  <si>
    <t>First in First Out (FIFO)</t>
  </si>
  <si>
    <t xml:space="preserve">Refined petroleum products (i)
 ( AGO, ATK, PMS , DPK) </t>
  </si>
  <si>
    <t>Gains on disposal/Sale of property, plant &amp; equipment</t>
  </si>
  <si>
    <t>Timipiri Odu</t>
  </si>
  <si>
    <t>It is assumed that all the employees covered by the long service award scheme would retire at age 60 (2014: age 60).</t>
  </si>
  <si>
    <t>Cash in Bank-LC Main Bank A/c-Skye Coll</t>
  </si>
  <si>
    <t>8011750 Entertainment Allowances - All Others</t>
  </si>
  <si>
    <t>Engineering/Marketing Support Manager</t>
  </si>
  <si>
    <t xml:space="preserve">Lawrence Molokwu </t>
  </si>
  <si>
    <t>Cash in Bank-LC Main Bank A/c-FBN NNPC</t>
  </si>
  <si>
    <t>Cash in Bank-LC Incoming A/c-FBN NNPC C</t>
  </si>
  <si>
    <t xml:space="preserve">Receivables from registrar </t>
  </si>
  <si>
    <t>Roseline Igbokwe</t>
  </si>
  <si>
    <t>LPG &amp; LNG Cylinders</t>
  </si>
  <si>
    <t>Allowance for Depreciation of LPG &amp; LNG</t>
  </si>
  <si>
    <t>Cash in Bank-LC Outgoing  A/c-FBN NNPC</t>
  </si>
  <si>
    <t>Balance as at 31 December 2015</t>
  </si>
  <si>
    <t>31 December 2015</t>
  </si>
  <si>
    <t xml:space="preserve">Goods in Transit </t>
  </si>
  <si>
    <t xml:space="preserve"> 2015</t>
  </si>
  <si>
    <t>The following dividends were declared and paid by the Company during the year.</t>
  </si>
  <si>
    <t>The impairment loss as at 31 December 2015 relates to several customers that are not expected to be able to pay their outstanding balances, mainly due to economic circumstances.  The Company believes that the unimpaired amounts are still collectible, based on historic payment behaviour and extensive analyses of the underlying customers’ credit ratings when available. Impairment calculated also takes into consideration the value of the security deposits held by the Company on a customer by customer basis. The impairment loss is included in administrative expenses in profit or loss.</t>
  </si>
  <si>
    <t>Year End: December 31, 2015</t>
  </si>
  <si>
    <t>( c )</t>
  </si>
  <si>
    <t>Amortisation is calculated over the cost of the asset, or other amount substituted for cost, less its residual value. Amortisation is recognized in profit or loss on a straight-line basis over the estimated useful lives of intangible assets from the date that they are available for use, since this most closely reflects the expected pattern of consumption of the future economic benefits embodied in the asset. There is no new addition to intangible assets in the current period.</t>
  </si>
  <si>
    <t>( d )</t>
  </si>
  <si>
    <t>FRC/2012/ICAN/0000000XXXX</t>
  </si>
  <si>
    <t>Mr. Martins Orogun (Finance Manager)</t>
  </si>
  <si>
    <t>Reviewed by</t>
  </si>
  <si>
    <t>F2.  3</t>
  </si>
  <si>
    <t>Prelim</t>
  </si>
  <si>
    <t>Rep 12/14</t>
  </si>
  <si>
    <t>%Chg</t>
  </si>
  <si>
    <t>-*****</t>
  </si>
  <si>
    <t>MRS Oil</t>
  </si>
  <si>
    <t>Nigeria Plc</t>
  </si>
  <si>
    <t>Year En</t>
  </si>
  <si>
    <t>d: December 31, 2015</t>
  </si>
  <si>
    <t>Trial b</t>
  </si>
  <si>
    <t>alance - by mapping number</t>
  </si>
  <si>
    <t>Sales Revenue - International Aviation Fuels      </t>
  </si>
  <si>
    <t>Sales Revenue - Premium Motor Spirit              </t>
  </si>
  <si>
    <t>Sales Revenue - Dual Purpose Kerosene             </t>
  </si>
  <si>
    <t>Sales Revenue - Auto Gas Oil                      </t>
  </si>
  <si>
    <t>Sales Revenue -  Finished Lubes                   </t>
  </si>
  <si>
    <t>Sales Revenue -  Additives                        </t>
  </si>
  <si>
    <t>Sales Revenue -  Greases                          </t>
  </si>
  <si>
    <t>Sales Revenue -  Specialties                      </t>
  </si>
  <si>
    <t>Sales Revenue - Trading Lubes                     </t>
  </si>
  <si>
    <t>Sales Revenue - Trading Grease (Texaco)           </t>
  </si>
  <si>
    <t>Volume Related Discounts -  Finished Lubes        </t>
  </si>
  <si>
    <t>Volume Related Discounts -  Greases               </t>
  </si>
  <si>
    <t>Volume Related Discounts - Trading Lubes          </t>
  </si>
  <si>
    <t>Volume Related Dis - Trading Grease (Texaco)      </t>
  </si>
  <si>
    <t>Non-Volume Related Discounts -  Finished Lubes    </t>
  </si>
  <si>
    <t>Non-Volume Related Discounts -  Greases           </t>
  </si>
  <si>
    <t>Non-Volume Related Discounts - Trading Lubes      </t>
  </si>
  <si>
    <t>Non-Volume Related Dis - Trading Grease (Texaco)  </t>
  </si>
  <si>
    <t>Transp Costs - Road/Rail - Premium Motor Spirit   </t>
  </si>
  <si>
    <t>Transp Costs - Road/Rail - Dual Purpose Kerosene  </t>
  </si>
  <si>
    <t>000   Revenue</t>
  </si>
  <si>
    <t>Interest on short term deposits                   </t>
  </si>
  <si>
    <t>Interest Income on long term investments          </t>
  </si>
  <si>
    <t>Interest income on customers payments             </t>
  </si>
  <si>
    <t>000   Interest Income</t>
  </si>
  <si>
    <t>Sale of Fixed Assets                              </t>
  </si>
  <si>
    <t>Service Station Rental Income - Fixed             </t>
  </si>
  <si>
    <t>Other Income- Pump Repairs Recovery               </t>
  </si>
  <si>
    <t>Other Income-Misc Other Op Earnings - NNPC        </t>
  </si>
  <si>
    <t>Other Income-Junk Sales                           </t>
  </si>
  <si>
    <t>Insurance Premium Recoveries                      </t>
  </si>
  <si>
    <t>Other Income-Service Charge - Fixed               </t>
  </si>
  <si>
    <t>Other Misc Operating Revenue - Service Stations   </t>
  </si>
  <si>
    <t>Other Misc Operating Earnings                     </t>
  </si>
  <si>
    <t>Income from C - Store Royalties                   </t>
  </si>
  <si>
    <t>Income from Franchises                            </t>
  </si>
  <si>
    <t>000   Other Income</t>
  </si>
  <si>
    <t>Purchases - Aviation - Intl                       </t>
  </si>
  <si>
    <t>Purchases - Prem Motor Spirit                     </t>
  </si>
  <si>
    <t>Purchases - Dual Purpose Kerosene                 </t>
  </si>
  <si>
    <t>Purchases - Auto Gas Oil                          </t>
  </si>
  <si>
    <t>Purchases - Base Oils                             </t>
  </si>
  <si>
    <t>Purchases - Additives                             </t>
  </si>
  <si>
    <t>Purchases - Specialities                          </t>
  </si>
  <si>
    <t>Purchases - Packaging Materials                   </t>
  </si>
  <si>
    <t>Purchases - Trading Lubes                         </t>
  </si>
  <si>
    <t>Purchases - Trading Grease (Texaco)               </t>
  </si>
  <si>
    <t>Purchase Offset Account                           </t>
  </si>
  <si>
    <t>Purchases - Consumables                           </t>
  </si>
  <si>
    <t>Purchase Offset Account - Spares &amp; Consumables    </t>
  </si>
  <si>
    <t>000   Purchases - COGS</t>
  </si>
  <si>
    <t>Throughput Fees - Local Aviation Fuels            </t>
  </si>
  <si>
    <t>Throughput Fees - Premium Motor Spirit            </t>
  </si>
  <si>
    <t>Cost of Sales - International Aviation Fuels      </t>
  </si>
  <si>
    <t>Cost of Sales - Premium Motor Spirit              </t>
  </si>
  <si>
    <t>Cost of Sales -  Dual Purpose Kerosene            </t>
  </si>
  <si>
    <t>Cost of Sales -  Auto Gas Oil                     </t>
  </si>
  <si>
    <t>Cost of Sales - Finished Lubes                    </t>
  </si>
  <si>
    <t>Cost of Sales -  Additives                        </t>
  </si>
  <si>
    <t>Cost of Sales - Greases                           </t>
  </si>
  <si>
    <t>Cost of Sales - Trading Lubes                     </t>
  </si>
  <si>
    <t>Inventory Diff -International Aviation Fuels      </t>
  </si>
  <si>
    <t>Inventory Diff -Premium Motor Spirit              </t>
  </si>
  <si>
    <t>Inventory Diff -Dual Purpose Kerosene             </t>
  </si>
  <si>
    <t>Inventory Diff -Auto Gas Oil                      </t>
  </si>
  <si>
    <t>Inventory Diff -Base Oils                         </t>
  </si>
  <si>
    <t>Inventory Diff -Finished Lubes                    </t>
  </si>
  <si>
    <t>Inventory Diff -Additives                         </t>
  </si>
  <si>
    <t>Inventory Diff -Greases                           </t>
  </si>
  <si>
    <t>Inventory Diff -Packaging Materials               </t>
  </si>
  <si>
    <t>Inventory Diff - WIP Lubricating Oil              </t>
  </si>
  <si>
    <t>Inventory Diff -Trading Lubes                     </t>
  </si>
  <si>
    <t>Inventory Diff -Other Spare Parts                 </t>
  </si>
  <si>
    <t>Inventory Diff -Misc Resale Items                 </t>
  </si>
  <si>
    <t> Inventory Diff -Safety Items, boots, fire ext etc</t>
  </si>
  <si>
    <t>Price Difference - Lubrication oil                </t>
  </si>
  <si>
    <t>Premium Motor Spirit (price diff - Material Acc)  </t>
  </si>
  <si>
    <t>Dual Purpose Kerosene (price diff - Material Acc) </t>
  </si>
  <si>
    <t>Finished Lubes (price diff - Material Acc)        </t>
  </si>
  <si>
    <t>Packaging Materials (price diff - Material Acc)   </t>
  </si>
  <si>
    <t>WIP Grease (price diff - Material Acc)            </t>
  </si>
  <si>
    <t>Lubes By-Products (price diff - Material Acc)     </t>
  </si>
  <si>
    <t>Trading - Lubes(price diff - Material Acc)        </t>
  </si>
  <si>
    <t>Trading - Grease (Texaco)-(price diff - Material A</t>
  </si>
  <si>
    <t>Finished Lubes (Diff in Consumption Acc)          </t>
  </si>
  <si>
    <t>Greases (Diff in Consumption Acc)                 </t>
  </si>
  <si>
    <t>Difference in Consumption - Lube Oils             </t>
  </si>
  <si>
    <t>Difference in Consumption - WIP Greases           </t>
  </si>
  <si>
    <t>Premium Motor Spirit (Vari part-part Transf)      </t>
  </si>
  <si>
    <t>Finished Lubes (Vari part-part Transf)            </t>
  </si>
  <si>
    <t>Base Oils(cons in oper- contra Acc)               </t>
  </si>
  <si>
    <t>Finished Lubes(cons in oper- contra Acc)          </t>
  </si>
  <si>
    <t>Additives(cons in oper- contra Acc)               </t>
  </si>
  <si>
    <t>Specialties(cons in oper- contra Acc)             </t>
  </si>
  <si>
    <t>Special Fluids(cons in oper- contra Acc)          </t>
  </si>
  <si>
    <t>Packaging Materials (cons in oper- contra Acc)    </t>
  </si>
  <si>
    <t>Conusumed in operations - WIP Lube Oil            </t>
  </si>
  <si>
    <t>Conusumed in operations - WIP Greases             </t>
  </si>
  <si>
    <t>Tra - Lubes(cons in oper- contra Acc)             </t>
  </si>
  <si>
    <t>Auto Gas Oil(cons in oper- cost ctr)              </t>
  </si>
  <si>
    <t>000   Cost of Sales</t>
  </si>
  <si>
    <t>Transp Costs - Road/Rail - Local Aviation Fuels   </t>
  </si>
  <si>
    <t>Transp Costs - Road/Rail - Auto Gas Oil           </t>
  </si>
  <si>
    <t>Transp Costs - Finished Lubes                     </t>
  </si>
  <si>
    <t>Office &amp; Other Cleaning Expenses (contract labour)</t>
  </si>
  <si>
    <t>Materials &amp; Supplies - Others                     </t>
  </si>
  <si>
    <t>Fuel Terminal Equipment Repairs                   </t>
  </si>
  <si>
    <t>Pump Repairs                                      </t>
  </si>
  <si>
    <t>Generating Sets Maintenance &amp; Repairs             </t>
  </si>
  <si>
    <t>Environmental Remediation                         </t>
  </si>
  <si>
    <t>Aviation Equipment Repairs                        </t>
  </si>
  <si>
    <t>Tank Cleaning &amp; Maintenance Expenses              </t>
  </si>
  <si>
    <t>Paving Expenses                                   </t>
  </si>
  <si>
    <t>EDP Equipment Maintenance                         </t>
  </si>
  <si>
    <t>Other Equipment Repairs &amp; Maintenance             </t>
  </si>
  <si>
    <t>Service Station Clean-Up Expenses                 </t>
  </si>
  <si>
    <t>Rentals - Land                                    </t>
  </si>
  <si>
    <t>Rentals - Service Stations                        </t>
  </si>
  <si>
    <t>Rentals - Plants &amp; Terminals                      </t>
  </si>
  <si>
    <t>Tools &amp; Equipment Hire / Rental                   </t>
  </si>
  <si>
    <t>Motor Truck Hire                                  </t>
  </si>
  <si>
    <t>Advertising Expenses (Adv &amp; Sales pro)            </t>
  </si>
  <si>
    <t>Sales Promotion Expenses (Adv &amp; Sales pro)        </t>
  </si>
  <si>
    <t>Trades Fairs and Exhibitions (Adv &amp; Sales pro)    </t>
  </si>
  <si>
    <t>Sponsorships (Adv &amp; Sales pro)                    </t>
  </si>
  <si>
    <t>Donations (Adv &amp; Sales pro)                       </t>
  </si>
  <si>
    <t>Gifts (Adv &amp; Sales pro)                           </t>
  </si>
  <si>
    <t>Public Relations Projects (Adv &amp; Sales pro)       </t>
  </si>
  <si>
    <t>Branding Costs (Adv &amp; Sales pro)                  </t>
  </si>
  <si>
    <t>000   Selling &amp; Distribution</t>
  </si>
  <si>
    <t>Basic Salaries - Regular Employees (MAEX)         </t>
  </si>
  <si>
    <t>Housing Allowances (MAEX)                         </t>
  </si>
  <si>
    <t>Leave Allowance - Local Staff (MAEX)              </t>
  </si>
  <si>
    <t>Driver Allowance (MAEX)                           </t>
  </si>
  <si>
    <t>Other Allowances (MAEX)                           </t>
  </si>
  <si>
    <t>Bonus - All Other (MAEX)                          </t>
  </si>
  <si>
    <t>Notice Period (MAEX)                              </t>
  </si>
  <si>
    <t>Short term contract employees - external (MAEX)   </t>
  </si>
  <si>
    <t>Pension Fund Expenses                             </t>
  </si>
  <si>
    <t>Social security benefits/charges - Local staff    </t>
  </si>
  <si>
    <t>Education Grant                                   </t>
  </si>
  <si>
    <t>Employee Car Cash Out Amortisation                </t>
  </si>
  <si>
    <t>Employee Car Grant Amortisation                   </t>
  </si>
  <si>
    <t>Other Employee Benefits                           </t>
  </si>
  <si>
    <t> Personal Income Tax (PAYE), Co. Expense Portion  </t>
  </si>
  <si>
    <t>Training Expenses- Ovearseas                      </t>
  </si>
  <si>
    <t>Training Expenses - Retailers                     </t>
  </si>
  <si>
    <t>Industrial Training Fund / Professionnal training </t>
  </si>
  <si>
    <t>000   Payroll Expenses</t>
  </si>
  <si>
    <t>MM Small Differences                              </t>
  </si>
  <si>
    <t>Entertainment Allowances - All Others</t>
  </si>
  <si>
    <t>Medical Expenses / Hospital Bills                 </t>
  </si>
  <si>
    <t>Canteen Expenses / Staff Meals                    </t>
  </si>
  <si>
    <t> Uniforms, Boots, etc                             </t>
  </si>
  <si>
    <t>Xmas Party Expenses &amp; Other Gift Vouchers         </t>
  </si>
  <si>
    <t>Training Expenses- Local                          </t>
  </si>
  <si>
    <t>Inhouse Training Expenses                         </t>
  </si>
  <si>
    <t>Travelling Expenses - Local ( Travel Related)     </t>
  </si>
  <si>
    <t>Travelling Expenses - Foreign ( Travel Related)   </t>
  </si>
  <si>
    <t>Reimbursement of Mileage Claims - Personal Car    </t>
  </si>
  <si>
    <t>Entertainment - Employees ( Travel Related)       </t>
  </si>
  <si>
    <t>Entertainment - Customers ( Travel Related)       </t>
  </si>
  <si>
    <t>Taxi &amp; Bus Fares ( Travel Related)                </t>
  </si>
  <si>
    <t>Meal Allowance ( Travel Related)                  </t>
  </si>
  <si>
    <t>International Air-Tickets ( Travel Related)       </t>
  </si>
  <si>
    <t>Local Air-Tickets ( Travel Related)               </t>
  </si>
  <si>
    <t>Internal Meeting Expenses ( Travel Related)       </t>
  </si>
  <si>
    <t> Moving, Relocation Expenses ( Travel Related)    </t>
  </si>
  <si>
    <t>Laboratory Expenses (contract labour)             </t>
  </si>
  <si>
    <t>Security / Guard Services (contract labour)       </t>
  </si>
  <si>
    <t> Courier Services (DHL, etc) (contract labour)    </t>
  </si>
  <si>
    <t>Sewage and Waste disposal (contract labour)       </t>
  </si>
  <si>
    <t>Staff Transportation / Bus (contract labour)      </t>
  </si>
  <si>
    <t>Contract Works - All Others (contract labour)     </t>
  </si>
  <si>
    <t>Vehicle Insu Exp - Emp vehicles (Insurance Exp)   </t>
  </si>
  <si>
    <t>Vehicle Insurance Expenses (Insurance Expenses)   </t>
  </si>
  <si>
    <t>Group Life Insurance Premium (Insurance Expenses) </t>
  </si>
  <si>
    <t>Other Insurance Premiums (Insurance Expenses)     </t>
  </si>
  <si>
    <t>Accident &amp; Theft (Insurance Expenses)             </t>
  </si>
  <si>
    <t>Legal Fees / Expenses                             </t>
  </si>
  <si>
    <t>Registrars Fees                                   </t>
  </si>
  <si>
    <t>Audit Fees                                        </t>
  </si>
  <si>
    <t>Other Consultancy/ Professional fees              </t>
  </si>
  <si>
    <t>Recruitment Expenses                              </t>
  </si>
  <si>
    <t>Printing &amp; Stationary                             </t>
  </si>
  <si>
    <t>Computer Counsumables                             </t>
  </si>
  <si>
    <t>Software Programs                                 </t>
  </si>
  <si>
    <t>Computer Stationary                               </t>
  </si>
  <si>
    <t>Diesel Consumption - Own Use                      </t>
  </si>
  <si>
    <t>Other Fuels for Own Use                           </t>
  </si>
  <si>
    <t>Lubes &amp; Greases - Own Use                         </t>
  </si>
  <si>
    <t>Motor Vehicle Fuel &amp; Oil - Employee vehicles      </t>
  </si>
  <si>
    <t>Motor Vehicle Fuel &amp; Oil - Other vehicles         </t>
  </si>
  <si>
    <t> Generator: Diesel, Oil &amp; Fuel                    </t>
  </si>
  <si>
    <t> Boat: Oil, Fuel                                  </t>
  </si>
  <si>
    <t>Other Vehicle Related Expenses - Others           </t>
  </si>
  <si>
    <t>Paints                                            </t>
  </si>
  <si>
    <t>Safety Materials &amp; Supplies                       </t>
  </si>
  <si>
    <t>Maintenance Supplies                              </t>
  </si>
  <si>
    <t>Fire Protection Expenses                          </t>
  </si>
  <si>
    <t>Other Materials &amp; Supplies                        </t>
  </si>
  <si>
    <t>Technical Books &amp; Journals                        </t>
  </si>
  <si>
    <t>Newspapers &amp; Publications                         </t>
  </si>
  <si>
    <t>Materials &amp; Supplies - Pollution Control          </t>
  </si>
  <si>
    <t>Office Materials &amp; Supplies                       </t>
  </si>
  <si>
    <t>Maintenance Supplies - Miscellaneous tools        </t>
  </si>
  <si>
    <t>Maintenance Supplies - Equipments and Properties  </t>
  </si>
  <si>
    <t>Materials &amp; Supplies - Packagings materiels       </t>
  </si>
  <si>
    <t>Extended PPE                                      </t>
  </si>
  <si>
    <t>Motor Vehicle Spares - Employee vehicles          </t>
  </si>
  <si>
    <t>Motor Vehicle Spares - Other vehicles             </t>
  </si>
  <si>
    <t>Motor Vehicle Repair &amp; Maint- Employee vehicles   </t>
  </si>
  <si>
    <t>Motor Vehicle Repair &amp; Maint - Other vehicles     </t>
  </si>
  <si>
    <t>Motor Cycle Repairs &amp; Maintenance                 </t>
  </si>
  <si>
    <t>Tyre Expenses - Employee vehicles                 </t>
  </si>
  <si>
    <t>Tyre Expenses - Other vehicles                    </t>
  </si>
  <si>
    <t>Building &amp; Facility Repairs &amp; Maintenance - Other </t>
  </si>
  <si>
    <t>Office Machine Maintenance &amp; Repairs              </t>
  </si>
  <si>
    <t>Computer Repairs &amp; Maintenance                    </t>
  </si>
  <si>
    <t>Boat Maintenance                                  </t>
  </si>
  <si>
    <t>Electrical Repairs &amp; Maintenance                  </t>
  </si>
  <si>
    <t>Furniture &amp; Fitting Repairs &amp; Maintenance         </t>
  </si>
  <si>
    <t>Fire Equipment Maintenance Expenses               </t>
  </si>
  <si>
    <t>Pollution Control                                 </t>
  </si>
  <si>
    <t>Laboratory Equipment Repairs                      </t>
  </si>
  <si>
    <t>Repair &amp; Maintenance - Others                     </t>
  </si>
  <si>
    <t>Plant &amp; Maintenance (In-house) Expenses           </t>
  </si>
  <si>
    <t>Plant &amp; Maintenance (External) Expenses           </t>
  </si>
  <si>
    <t>Rentals - Office Buildings                        </t>
  </si>
  <si>
    <t>Rental - Automobiles (Others)                     </t>
  </si>
  <si>
    <t>Rentals - Others                                  </t>
  </si>
  <si>
    <t>Electricity Bills                                 </t>
  </si>
  <si>
    <t>Water Purchased / Bill                            </t>
  </si>
  <si>
    <t>Telephone &amp; Faxes                                 </t>
  </si>
  <si>
    <t>E-MAILS/ INTERNET CHARGES                         </t>
  </si>
  <si>
    <t>COMMUNICAT'N-POSTAGE                              </t>
  </si>
  <si>
    <t>DSTV Subscription &amp; Maintenance                   </t>
  </si>
  <si>
    <t>Licences &amp; Permits - General                      </t>
  </si>
  <si>
    <t>Licences &amp; Permits - Auto                         </t>
  </si>
  <si>
    <t>Levies &amp; Rates                                    </t>
  </si>
  <si>
    <t>Lincencing /Local Government Permit Exp           </t>
  </si>
  <si>
    <t>Land &amp; Property Taxes                             </t>
  </si>
  <si>
    <t>Other Taxes                                       </t>
  </si>
  <si>
    <t>Educational Subscritions/Memberships              </t>
  </si>
  <si>
    <t> Membership Subscriptions, Other                  </t>
  </si>
  <si>
    <t>Sponsorships                                      </t>
  </si>
  <si>
    <t>Contributions &amp; Donations                         </t>
  </si>
  <si>
    <t>Other Subscriptions                               </t>
  </si>
  <si>
    <t>General Reserve for Doubful Debts - Trade         </t>
  </si>
  <si>
    <t>Direct write off of Bad Debts - Trade             </t>
  </si>
  <si>
    <t>AGM Expenses                                      </t>
  </si>
  <si>
    <t>Board Meeting Expenses                            </t>
  </si>
  <si>
    <t>Board Members Sitting Allowance                   </t>
  </si>
  <si>
    <t>Small Differences Account (Other Expenses)        </t>
  </si>
  <si>
    <t>Miscellaneous Office Expenses(Other Expenses)     </t>
  </si>
  <si>
    <t>H/Q Allocated Charges - (Mgt Fees Exp)            </t>
  </si>
  <si>
    <t> Banks charges, Other                             </t>
  </si>
  <si>
    <t>4 Impairment of Non-Current assets</t>
  </si>
  <si>
    <t>0 Impairment of Employee receivables</t>
  </si>
  <si>
    <t>1 Impairment of other receivables</t>
  </si>
  <si>
    <t>000   Other Operating Expenses</t>
  </si>
  <si>
    <t>Directors' Allowances                             </t>
  </si>
  <si>
    <t>000   Directors Emoluments - As Directors</t>
  </si>
  <si>
    <t>Interest Expenses - Bank Overdraft                </t>
  </si>
  <si>
    <t>Interest Expenses on other debts                  </t>
  </si>
  <si>
    <t>Financial charges on LCs / BGs - Product Related  </t>
  </si>
  <si>
    <t>000   Interest Expense</t>
  </si>
  <si>
    <t>Realized Exchange Gains                           </t>
  </si>
  <si>
    <t>Realized Exchange Losses                          </t>
  </si>
  <si>
    <t>Unrealized Exchange Gains                         </t>
  </si>
  <si>
    <t>Unrealized Exchange Losses                        </t>
  </si>
  <si>
    <t>000   Foreign Exchange gain/loss</t>
  </si>
  <si>
    <t>Depreciation - Land &amp; Buildings - General         </t>
  </si>
  <si>
    <t>Depreciation - Storage Tanks                      </t>
  </si>
  <si>
    <t>Dep - Light Automotive Equi (Motor Vehicles)      </t>
  </si>
  <si>
    <t>Dep - Heavy Automotive Equi (Motor Vehicles)      </t>
  </si>
  <si>
    <t>Depreciation - Aviation Refuelling Equipment      </t>
  </si>
  <si>
    <t>Dep- Office and Household furniture &amp; fittings    </t>
  </si>
  <si>
    <t>Depreciation - Office Equipment                   </t>
  </si>
  <si>
    <t> Dep - IT Equ, Comp, Word Proc and Peripheral Equi</t>
  </si>
  <si>
    <t>000   Depreciation</t>
  </si>
  <si>
    <t>Amortisation of SAP Software (&gt;$1m)               </t>
  </si>
  <si>
    <t>000   Amortisation of software</t>
  </si>
  <si>
    <t>Corporate Income Tax Expense                      </t>
  </si>
  <si>
    <t>Education tax account                             </t>
  </si>
  <si>
    <t>Deferred Tax Charge / (Credit)                    </t>
  </si>
  <si>
    <t>000   Taxation - Current</t>
  </si>
  <si>
    <t> Laboratory Equip, Dormitories &amp; Hospitals        </t>
  </si>
  <si>
    <t>Fire Fighting Equipment                           </t>
  </si>
  <si>
    <t>Loading Racks / Loading Arms (Pipe Work &amp; Machi)  </t>
  </si>
  <si>
    <t> Communications Systems, Radio and etc            </t>
  </si>
  <si>
    <t>Steam &amp; Electric Generation/Dist. System - General</t>
  </si>
  <si>
    <t> Pumps - Retail Outfit,Kerbside,Dispencers        </t>
  </si>
  <si>
    <t> Retail Signs, Canopies,Shop Equipment            </t>
  </si>
  <si>
    <t>Retail Yard Light &amp; Power Line                    </t>
  </si>
  <si>
    <t>Storage Tanks                                     </t>
  </si>
  <si>
    <t>Light Automotive Equipment (Motor Vehicles)       </t>
  </si>
  <si>
    <t>Heavy Automotive Equipment (Motor Vehicles)       </t>
  </si>
  <si>
    <t>Aviation Refueling Equipment                      </t>
  </si>
  <si>
    <t>Office Furniture &amp; Fitxtures                      </t>
  </si>
  <si>
    <t>Office Equipment                                  </t>
  </si>
  <si>
    <t> IT Equipment, Computers, Copiers &amp; Faxes         </t>
  </si>
  <si>
    <t>Allowance for Depreciation of Boilers             </t>
  </si>
  <si>
    <t>Allowance for Depreciation of Laboratory Equipment</t>
  </si>
  <si>
    <t>Allowance for Dep of Fire Fighting Equipment      </t>
  </si>
  <si>
    <t>Allowance for Depreciation of Loading Racks/Arms  </t>
  </si>
  <si>
    <t>Allowance for Dep of Communication Systems        </t>
  </si>
  <si>
    <t>Allow for Dep Steam &amp; Elec Gener/Dist. Sys - Gen  </t>
  </si>
  <si>
    <t>Allowance for Depreciation of Pumps               </t>
  </si>
  <si>
    <t>Allowance for Dep of Retail Signs &amp; Canopies      </t>
  </si>
  <si>
    <t>Allowance for Depreciation of Storage Tanks       </t>
  </si>
  <si>
    <t>Allowance for Dep of Light Automotive Equipmen    </t>
  </si>
  <si>
    <t>Allowance for Dep of Heavy Automotive Equipment   </t>
  </si>
  <si>
    <t>Allowance for Dep of Aviation Refuelling Equipment</t>
  </si>
  <si>
    <t>Allow for Dep of Office and Household fur &amp; fitt  </t>
  </si>
  <si>
    <t>Allowance for Depreciation of Office Equipment    </t>
  </si>
  <si>
    <t> Allo for Dep of Comp, Word Procs and Perip Equip </t>
  </si>
  <si>
    <t>000   Property, Plant and Equipment - NBV</t>
  </si>
  <si>
    <t>SAP Software  (&gt;US$1m)                            </t>
  </si>
  <si>
    <t>Other Software (&lt;US$1m)                           </t>
  </si>
  <si>
    <t>Allowance for Amortisation of SAP Software (&gt;$1m) </t>
  </si>
  <si>
    <t>Allowance for Amortisa of Other Software (&lt;$1m)   </t>
  </si>
  <si>
    <t>000   Computer software - Cost</t>
  </si>
  <si>
    <t>AUC-Site Development, Land &amp; Buildings</t>
  </si>
  <si>
    <t>AUC-Aviation automotive dispensing equipment      </t>
  </si>
  <si>
    <t>AUC-IT Equip, Comp, Word Pro and Peripheral Equip</t>
  </si>
  <si>
    <t>000   Asset Under Construction</t>
  </si>
  <si>
    <t>Other current Receivables- Truck Lease            </t>
  </si>
  <si>
    <t>000   Finance Lease Receivable</t>
  </si>
  <si>
    <t>Refine Fuel inventory - Aviation - International  </t>
  </si>
  <si>
    <t>Refine Fuel Inventory - Premium Motor Spirit      </t>
  </si>
  <si>
    <t>Refine FuelInventory - Dual Purpose Kerosene      </t>
  </si>
  <si>
    <t>Refine Fuel Inventory - Auto Gas Oil              </t>
  </si>
  <si>
    <t> Inve - Lubri, Greases &amp; Speci - Base Oils        </t>
  </si>
  <si>
    <t> Inve - Lubri, Greases &amp; Speci - Finished Lubes   </t>
  </si>
  <si>
    <t> Inve - Lubri, Greases &amp; Speci - Additives        </t>
  </si>
  <si>
    <t> Inve - Lubri, Greases &amp; Speci - Greases          </t>
  </si>
  <si>
    <t> Inve - Lubri, Greases &amp; Speci - Specialties      </t>
  </si>
  <si>
    <t> Inve - Lubri, Greases &amp; Speci - Special Fluids   </t>
  </si>
  <si>
    <t> Inve - Lubri, Greases &amp; Speci - Packaging Materia</t>
  </si>
  <si>
    <t> Inve - Lubri, Greases &amp; Speci - Trading Lubes    </t>
  </si>
  <si>
    <t> Inve - Lubri, Greases &amp; Speci -Trad Grease(Texaco</t>
  </si>
  <si>
    <t>Work In Progress (Inventories)                    </t>
  </si>
  <si>
    <t>Inventory - Miscellaneous resale items            </t>
  </si>
  <si>
    <t>Inventory - Other Spare Parts                     </t>
  </si>
  <si>
    <t>Inventory - Printing &amp; Stationery                 </t>
  </si>
  <si>
    <t>Inventory - Computer Consumables                  </t>
  </si>
  <si>
    <t>Inventory - Retail Station Uniforms               </t>
  </si>
  <si>
    <t> Inventory - Safety Items, boots, fire extin, etc </t>
  </si>
  <si>
    <t> Inventory - Storehouse Materials, Other          </t>
  </si>
  <si>
    <t>Provision for Impairment of Storehouse Materials  </t>
  </si>
  <si>
    <t>Provision for impairment of PMS</t>
  </si>
  <si>
    <t>Provision for impairment of ATK</t>
  </si>
  <si>
    <t>Provision for impairment of AGO</t>
  </si>
  <si>
    <t>Provision for impairment of sundry inventory</t>
  </si>
  <si>
    <t>000   Inventory</t>
  </si>
  <si>
    <t>Trade Receivables - Group / Intercompany          </t>
  </si>
  <si>
    <t>Intercompany Receivables Current Accounts         </t>
  </si>
  <si>
    <t>Deferred Intercompany Charges                     </t>
  </si>
  <si>
    <t>Trade Debtors - Advances Received - Group         </t>
  </si>
  <si>
    <t>KPMG888</t>
  </si>
  <si>
    <t>Unrealised Exchange Losses</t>
  </si>
  <si>
    <t>000   Intercompany Receivable</t>
  </si>
  <si>
    <t>Trade Accounts Rec - Non Group / Third Party      </t>
  </si>
  <si>
    <t>Allowance for Doubtful Trade Rec - Specific       </t>
  </si>
  <si>
    <t>Trade Debtors - Advances Received - Non Group     </t>
  </si>
  <si>
    <t>000   Accounts Receivables</t>
  </si>
  <si>
    <t>Prepaid Grant / Car Purchase Grant -Due in One Yr </t>
  </si>
  <si>
    <t>Prepaid Rent - Service Stations                   </t>
  </si>
  <si>
    <t>Prepaid Rent - Office Building                    </t>
  </si>
  <si>
    <t>Rent - Living Quarters                            </t>
  </si>
  <si>
    <t>Prepaid Insurance - Other                         </t>
  </si>
  <si>
    <t>Prepaid Internet Subscriptions                    </t>
  </si>
  <si>
    <t>Other Deferred &amp; Prepaid Charges - Current        </t>
  </si>
  <si>
    <t>9 Prepaid Rent-Service Stations - Long term</t>
  </si>
  <si>
    <t>000   Prepaid Expenses</t>
  </si>
  <si>
    <t>Service Station Generator Dealer Loans Receivable </t>
  </si>
  <si>
    <t>Emp Rec - Long term - Car Loan                    </t>
  </si>
  <si>
    <t>Other Income Receivable CBN                       </t>
  </si>
  <si>
    <t>Receivables - Joint Property/Co-Owners (JV)       </t>
  </si>
  <si>
    <t>Miscellaneous Receivables - Retailers             </t>
  </si>
  <si>
    <t>Claim for overpaid WHT on Dividend                </t>
  </si>
  <si>
    <t> Employee Advance - Cash Expense Funds            </t>
  </si>
  <si>
    <t>Loan Adv Due From Emp &amp; Dir -House Rent Advances  </t>
  </si>
  <si>
    <t>Loan Adv Due From Emp &amp; Dir- Salary Advances      </t>
  </si>
  <si>
    <t>Due From Emp &amp; Dir-Pre Grant / Cash Out - Car Pur </t>
  </si>
  <si>
    <t>Prepaid Employee Benefit (Land Loans)             </t>
  </si>
  <si>
    <t>Advances to suppliers</t>
  </si>
  <si>
    <t>0 Provision for Impairment of Employee Receivables</t>
  </si>
  <si>
    <t>1 Provision for impairment of other receivables</t>
  </si>
  <si>
    <t>000   Other Receivables</t>
  </si>
  <si>
    <t>Other Product Receivables- PEF Bridging Receivable</t>
  </si>
  <si>
    <t>PPPRA Refund Receivable Account                   </t>
  </si>
  <si>
    <t>000   PPPRA &amp; PEF Receivable</t>
  </si>
  <si>
    <t>Time Deposits (Fixed Deposits) First Bank         </t>
  </si>
  <si>
    <t>Cash in Bank-LC Main Bank A/c-MAIN Street Bank    </t>
  </si>
  <si>
    <t>Cash in Bank-LC Main Bank A/c-KEYSTONE Bank       </t>
  </si>
  <si>
    <t>Cash in Bank-LC Incoming A/c-KEYSTONE  Bank       </t>
  </si>
  <si>
    <t>Cash in Bank-LC Outgoing  A/c-KEYSTONE Bank       </t>
  </si>
  <si>
    <t>Cash in Bank-LC Main Bank A/c-CITYBANK            </t>
  </si>
  <si>
    <t>Cash in Bank-LC Incoming A/c-CITYBANK             </t>
  </si>
  <si>
    <t>Cash in Bank-LC Outgoing  A/c-CITYBANK            </t>
  </si>
  <si>
    <t>Cash in Bank-LC Main Bank A/c-ECO Bank            </t>
  </si>
  <si>
    <t>Cash in Bank-LC Outgoing  A/c-ECO Bank            </t>
  </si>
  <si>
    <t>Cash in Bank-LC Main Bank A/c-First Bank of Nig   </t>
  </si>
  <si>
    <t>Cash in Bank-LC Incoming A/c-First Bank of Nig    </t>
  </si>
  <si>
    <t>Cash in Bank-LC Outgoing  A/c-First Bank of Nig   </t>
  </si>
  <si>
    <t>Cash in Bank-LC Main Bank A/c-FCMB Bank PLC       </t>
  </si>
  <si>
    <t>Cash in Bank-LC Incoming A/c-FCMB Bank PLC        </t>
  </si>
  <si>
    <t>Cash in Bank-LC Outgoing  A/c-FCMB Bank PLC       </t>
  </si>
  <si>
    <t>Cash in Bank-LC Main Bank A/c-UNION Bank PLC      </t>
  </si>
  <si>
    <t>Cash in Bank-LC Incoming A/c-UNION Bank PLC       </t>
  </si>
  <si>
    <t>Cash in Bank-LC Outgoing  A/c-UNION Bank PLC      </t>
  </si>
  <si>
    <t>Cash in Bank-LC Main Bank A/c-Zenith Bank PLC     </t>
  </si>
  <si>
    <t>Cash in Bank-LC Incoming A/c-Zenith Bank PLC      </t>
  </si>
  <si>
    <t>Cash in Bank-LC Outgoing  A/c-Zenith Bank PLC     </t>
  </si>
  <si>
    <t>Cash in Bank-LC Main Bank A/c- Access Bank PLC    </t>
  </si>
  <si>
    <t>Cash in Bank-LC Incoming A/c- Access Bank PLC     </t>
  </si>
  <si>
    <t>Cash in Bank-LC Outgoing  A/c- Access Bank PLC    </t>
  </si>
  <si>
    <t>Cash in Bank-Main FBN DEALERS CONTRIBUTION ACCOUNT</t>
  </si>
  <si>
    <t>CASH IN BANK-INCOMING FBN DEALERS CONTRIBUTION ACC</t>
  </si>
  <si>
    <t>Cash in Bank-LC Main FBN Card Marketing Acc       </t>
  </si>
  <si>
    <t>Cash in Bank-LC Incoming A/c- FBN Card Mktg       </t>
  </si>
  <si>
    <t>Cash in Bank – LC Main Bank A/C –Sterling bank NGN</t>
  </si>
  <si>
    <t>Cash in Bank-LC Incoming A/c- Sterling Bank-NGN   </t>
  </si>
  <si>
    <t>Cash in Bank-LC Outgoing  A/c-Sterling Bank -NGN  </t>
  </si>
  <si>
    <t>Cash in Bank-LC Main Bank A/c-Skye Bank PLC       </t>
  </si>
  <si>
    <t>Cash in Bank-LC Incoming A/c-Skye Bank PLC        </t>
  </si>
  <si>
    <t>Cash in Bank-USD Main Bank A/c-CITYBANK           </t>
  </si>
  <si>
    <t>Cash in Bank-USD Incoming A/c-CITYBANK            </t>
  </si>
  <si>
    <t>Cash in Bank-USD Outgoing  A/c-CITYBANK           </t>
  </si>
  <si>
    <t>Cash in Bank-USD Main Bank A/c-CITYBANK (EXP)     </t>
  </si>
  <si>
    <t>Cash in Bank-USD Main Bank A/c-standard chartered </t>
  </si>
  <si>
    <t>Cash in Bank-USDIncoming A/c-standard chartered   </t>
  </si>
  <si>
    <t>Cash in Bank-USd Outgoing  A/c-standard chartered </t>
  </si>
  <si>
    <t>Cash in Bank-Dom Main Bank A/c-Zenith Bank Dom acc</t>
  </si>
  <si>
    <t>Cash in Bank-DOM Outgoing  A/c-Zenith Bank Dom acc</t>
  </si>
  <si>
    <t>Credit Card Collaterized Account                  </t>
  </si>
  <si>
    <t>Petty cash MON - NGN                              </t>
  </si>
  <si>
    <t>Petty Cash MON - USD                              </t>
  </si>
  <si>
    <t>000   Cash and Cash Equivalent</t>
  </si>
  <si>
    <t>Short Term Borrowings Account</t>
  </si>
  <si>
    <t>Borrowings from Financial Institutions NGN        </t>
  </si>
  <si>
    <t>000   Loan payable - short term</t>
  </si>
  <si>
    <t>Corporate Income Tax Provision                    </t>
  </si>
  <si>
    <t>Education Tax Payable                             </t>
  </si>
  <si>
    <t>000   Tax Payable</t>
  </si>
  <si>
    <t>Scrubing Account                                  </t>
  </si>
  <si>
    <t>Trade Payables - Non Group                        </t>
  </si>
  <si>
    <t>Trade Payables - Employees                        </t>
  </si>
  <si>
    <t>Trade Payables - NNPC (MON Only)                  </t>
  </si>
  <si>
    <t>Clearing Account I -Capital Build - Up            </t>
  </si>
  <si>
    <t>Supplier Goods Rec/Invoice Receipt - Product Rel  </t>
  </si>
  <si>
    <t>Supplier GR/IR Account  (Non Product)             </t>
  </si>
  <si>
    <t>Unclaimed Payments / Stale Cheques                </t>
  </si>
  <si>
    <t>All Other payables                                </t>
  </si>
  <si>
    <t>000   Accounts Payable</t>
  </si>
  <si>
    <t> Accruals - Freight, Local Aviation Fuels         </t>
  </si>
  <si>
    <t> Accruals - Freight, Premium Motor Spirit         </t>
  </si>
  <si>
    <t> Accruals - Freight, Dual Purpose Kerosene        </t>
  </si>
  <si>
    <t> Accruals - Freight, Auto Gas Oil                 </t>
  </si>
  <si>
    <t>Accruals - Bridging (Fuels)                       </t>
  </si>
  <si>
    <t>Accruals - PEF                                    </t>
  </si>
  <si>
    <t>Accruals - PPMC Pipeline Charges                  </t>
  </si>
  <si>
    <t>000   Freight, Government and Product Liabilities</t>
  </si>
  <si>
    <t>DAPS Security Deposit (MON)                       </t>
  </si>
  <si>
    <t>Trade Customers - Security Deposit                </t>
  </si>
  <si>
    <t>000   Security Deposits</t>
  </si>
  <si>
    <t>Unrealised Foreign Exchange Losses                </t>
  </si>
  <si>
    <t>Trade Payables -Group / intercompany              </t>
  </si>
  <si>
    <t>Trade Payables - Non-consolidated affiliates      </t>
  </si>
  <si>
    <t>000   Intercompany Payable</t>
  </si>
  <si>
    <t>Withholding Tax On Customer Payments              </t>
  </si>
  <si>
    <t>WHT for Registered Vendors                        </t>
  </si>
  <si>
    <t>WHT for Non Registered Vendors                    </t>
  </si>
  <si>
    <t>Withheld VAT                                      </t>
  </si>
  <si>
    <t>Witholding Tax Payable                            </t>
  </si>
  <si>
    <t>5% Input Tax                                      </t>
  </si>
  <si>
    <t>5% Output Tax                                     </t>
  </si>
  <si>
    <t>VAT Payable (Input Tax)                           </t>
  </si>
  <si>
    <t>VAT Receivable (Input Tax)                        </t>
  </si>
  <si>
    <t>VAT Payable (Output Tax)                          </t>
  </si>
  <si>
    <t>000   Other Taxes</t>
  </si>
  <si>
    <t>Pensions Contributions Payable                    </t>
  </si>
  <si>
    <t>National Social Security Fund                     </t>
  </si>
  <si>
    <t>Personal Income Tax (P A Y E)                     </t>
  </si>
  <si>
    <t>Net Salaries                                      </t>
  </si>
  <si>
    <t>Long Service Award Payable                        </t>
  </si>
  <si>
    <t>Accruals - Industrial Training Fund               </t>
  </si>
  <si>
    <t>000   Payroll Related Liabilities</t>
  </si>
  <si>
    <t>Defered Tax Liab PPE - On Historical Cost Basis   </t>
  </si>
  <si>
    <t>000   Deffered Income tax</t>
  </si>
  <si>
    <t>Unclaimed Dividend                                </t>
  </si>
  <si>
    <t>000   Unclaimed Dividends</t>
  </si>
  <si>
    <t>Accruals - Audit Fees                             </t>
  </si>
  <si>
    <t>Accruals - Legal Fees                             </t>
  </si>
  <si>
    <t>Accruals - Joint Aviation Expenses                </t>
  </si>
  <si>
    <t>Year End Accruals                                 </t>
  </si>
  <si>
    <t>Accruals - All Others                             </t>
  </si>
  <si>
    <t>Accruals - Others Marketing  Card                 </t>
  </si>
  <si>
    <t>000   Other Accrued Liabilities</t>
  </si>
  <si>
    <t>Share Capital - Ordinary/Common                   </t>
  </si>
  <si>
    <t>000   Equity</t>
  </si>
  <si>
    <t>Retained Earnings - Appropriated                  </t>
  </si>
  <si>
    <t>Retained Earnings - Unappropriated                </t>
  </si>
  <si>
    <t>Dividends - Proposed /Paid                        </t>
  </si>
  <si>
    <t>000   General Reserve</t>
  </si>
  <si>
    <t>Net Inc</t>
  </si>
  <si>
    <t>ome (Loss)</t>
  </si>
  <si>
    <t>ie</t>
  </si>
  <si>
    <t>Discontinued benefits due to contract change</t>
  </si>
  <si>
    <t>Remeasurement gains (net)</t>
  </si>
  <si>
    <t>Age rated up by 1 year</t>
  </si>
  <si>
    <t>Age rated down by 1 year</t>
  </si>
  <si>
    <t>After the respective dates, the following dividends were proposed by the Directors. The dividends have not been provided for and there are no income tax consequences.</t>
  </si>
  <si>
    <t>Omoloja Oladipo</t>
  </si>
  <si>
    <t>Fuel Terminal Manager</t>
  </si>
  <si>
    <t>First Bank of Nigeria Limited</t>
  </si>
  <si>
    <t>Earnings per share (EPS) and Dividend declared per share</t>
  </si>
  <si>
    <t>There was no curtailment in the long service award arrangement for employees, as a result no corresponding curtailment gain was included in the Company's statement of Profit or Loss and Other Comprehensive Income for the year ended 31 December 2015. (2014 : Nil)</t>
  </si>
  <si>
    <t>7001050 Sales Revenue - International Aviation Fuels      </t>
  </si>
  <si>
    <t>7001300 Sales Revenue - Premium Motor Spirit              </t>
  </si>
  <si>
    <t>7001400 Sales Revenue - Dual Purpose Kerosene             </t>
  </si>
  <si>
    <t>7001500 Sales Revenue - Auto Gas Oil                      </t>
  </si>
  <si>
    <t>7001900 Sales Revenue -  Liquidified Petroleum Gas        </t>
  </si>
  <si>
    <t>7001950 Sales Revenue -  LPG Cylinder                     </t>
  </si>
  <si>
    <t>7002100 Sales Revenue -  Finished Lubes                   </t>
  </si>
  <si>
    <t>7002200 Sales Revenue -  Additives                        </t>
  </si>
  <si>
    <t>7002300 Sales Revenue -  Greases                          </t>
  </si>
  <si>
    <t>7002400 Sales Revenue -  Specialties                      </t>
  </si>
  <si>
    <t>7002700 Sales Revenue - Trading Lubes                     </t>
  </si>
  <si>
    <t>7002800 Sales Revenue - Trading Grease (Texaco)           </t>
  </si>
  <si>
    <t>7032100 Volume Related Discounts -  Finished Lubes        </t>
  </si>
  <si>
    <t>7032300 Volume Related Discounts -  Greases               </t>
  </si>
  <si>
    <t>7032700 Volume Related Discounts - Trading Lubes          </t>
  </si>
  <si>
    <t>7032800 Volume Related Dis - Trading Grease (Texaco)      </t>
  </si>
  <si>
    <t>7042100 Non-Volume Related Discounts -  Finished Lubes    </t>
  </si>
  <si>
    <t>7042300 Non-Volume Related Discounts -  Greases           </t>
  </si>
  <si>
    <t>7042400 Non-Volume Related Discounts -  Specialties       </t>
  </si>
  <si>
    <t>7042700 Non-Volume Related Discounts - Trading Lubes      </t>
  </si>
  <si>
    <t>7042800 Non-Volume Related Dis - Trading Grease (Texaco)  </t>
  </si>
  <si>
    <t>7921300 Transp Costs - Road/Rail - Premium Motor Spirit   </t>
  </si>
  <si>
    <t>7921400 Transp Costs - Road/Rail - Dual Purpose Kerosene  </t>
  </si>
  <si>
    <t>8631050 Interest on short term deposits                   </t>
  </si>
  <si>
    <t>8631150 Interest Income on long term investments          </t>
  </si>
  <si>
    <t>8631200 Interest income on customers payments             </t>
  </si>
  <si>
    <t>7151200 Sale of Fixed Assets                              </t>
  </si>
  <si>
    <t>7251200 Service Station Rental Income - Fixed             </t>
  </si>
  <si>
    <t>7351350 Other Income- Pump Repairs Recovery               </t>
  </si>
  <si>
    <t>7351450 Other Income-Misc Other Op Earnings - NNPC        </t>
  </si>
  <si>
    <t>7351500 Other Income-Junk Sales                           </t>
  </si>
  <si>
    <t>7351510 Insurance Premium Recoveries                      </t>
  </si>
  <si>
    <t>7351550 Other Income-Service Charge - Fixed               </t>
  </si>
  <si>
    <t>7351555 Other Misc Operating Revenue - Service Stations   </t>
  </si>
  <si>
    <t>7351560 Other Misc Operating Earnings                     </t>
  </si>
  <si>
    <t>7401050 Income from C - Store Royalties                   </t>
  </si>
  <si>
    <t>7401150 Income from Franchises                            </t>
  </si>
  <si>
    <t>7631050 Purchases - Aviation - Intl                       </t>
  </si>
  <si>
    <t>7631300 Purchases - Prem Motor Spirit                     </t>
  </si>
  <si>
    <t>7631400 Purchases - Dual Purpose Kerosene                 </t>
  </si>
  <si>
    <t>7631500 Purchases - Auto Gas Oil                          </t>
  </si>
  <si>
    <t>7631900 Purchases - LPG                                   </t>
  </si>
  <si>
    <t>7631950 Purchases - LPG Cylinder                          </t>
  </si>
  <si>
    <t>7632000 Purchases - Base Oils                             </t>
  </si>
  <si>
    <t>7632200 Purchases - Additives                             </t>
  </si>
  <si>
    <t>7632400 Purchases - Specialities                          </t>
  </si>
  <si>
    <t>7632500 Purchases - Special Fluids                        </t>
  </si>
  <si>
    <t>7632600 Purchases - Packaging Materials                   </t>
  </si>
  <si>
    <t>7632850 Purchases - Trading Lubes                         </t>
  </si>
  <si>
    <t>7632900 Purchases - Trading Grease (Texaco)               </t>
  </si>
  <si>
    <t>7639999 Purchase Offset Account                           </t>
  </si>
  <si>
    <t>7641100 Purchases - Consumables                           </t>
  </si>
  <si>
    <t>7641199 Purchase Offset Account - Spares &amp; Consumables    </t>
  </si>
  <si>
    <t>7081050 Throughput Fees - Local Aviation Fuels            </t>
  </si>
  <si>
    <t>7081150 Throughput Fees - Premium Motor Spirit            </t>
  </si>
  <si>
    <t>7701050 Cost of Sales - International Aviation Fuels      </t>
  </si>
  <si>
    <t>7701300 Cost of Sales - Premium Motor Spirit              </t>
  </si>
  <si>
    <t>7701400 Cost of Sales -  Dual Purpose Kerosene            </t>
  </si>
  <si>
    <t>7701500 Cost of Sales -  Auto Gas Oil                     </t>
  </si>
  <si>
    <t>7701900 Cost of Sales - Liquidified Petroleum Gas         </t>
  </si>
  <si>
    <t>7701950 Cost of Sales - LPG Cylinder                      </t>
  </si>
  <si>
    <t>7702100 Cost of Sales - Finished Lubes                    </t>
  </si>
  <si>
    <t>7702200 Cost of Sales -  Additives                        </t>
  </si>
  <si>
    <t>7702300 Cost of Sales - Greases                           </t>
  </si>
  <si>
    <t>7702400 Cost of Sales -  Specialties                      </t>
  </si>
  <si>
    <t>7702650 Cost of Sales - Trading Lubes                     </t>
  </si>
  <si>
    <t>7702700 Cost of Sales - Trading Grease (Texaco)           </t>
  </si>
  <si>
    <t>7752540 Jetty &amp; Logistics Ser -Oth Dir Pro-cost ( unallo) </t>
  </si>
  <si>
    <t>7801050 Inventory Diff -International Aviation Fuels      </t>
  </si>
  <si>
    <t>7801300 Inventory Diff -Premium Motor Spirit              </t>
  </si>
  <si>
    <t>7801400 Inventory Diff -Dual Purpose Kerosene             </t>
  </si>
  <si>
    <t>7801500 Inventory Diff -Auto Gas Oil                      </t>
  </si>
  <si>
    <t>7802000 Inventory Diff -Base Oils                         </t>
  </si>
  <si>
    <t>7802100 Inventory Diff -Finished Lubes                    </t>
  </si>
  <si>
    <t>7802200 Inventory Diff -Additives                         </t>
  </si>
  <si>
    <t>7802300 Inventory Diff -Greases                           </t>
  </si>
  <si>
    <t>7802600 Inventory Diff -Packaging Materials               </t>
  </si>
  <si>
    <t>7802700 Inventory Diff - WIP Lubricating Oil              </t>
  </si>
  <si>
    <t>7802900 Inventory Diff -Trading Lubes                     </t>
  </si>
  <si>
    <t>7806001 Inventory Diff -Other Spare Parts                 </t>
  </si>
  <si>
    <t>7808000 Inventory Diff -Misc Resale Items                 </t>
  </si>
  <si>
    <t>7808006  Inventory Diff -Safety Items, boots, fire ext etc</t>
  </si>
  <si>
    <t>7871150 Price Difference - Lubrication oil                </t>
  </si>
  <si>
    <t>7871300 Premium Motor Spirit (price diff - Material Acc)  </t>
  </si>
  <si>
    <t>7871400 Dual Purpose Kerosene (price diff - Material Acc) </t>
  </si>
  <si>
    <t>7871900 Liquidified Petroleum Gas (price diff - Material A</t>
  </si>
  <si>
    <t>7872000 Base Oils (price diff - Material Acc)             </t>
  </si>
  <si>
    <t>7872100 Finished Lubes (price diff - Material Acc)        </t>
  </si>
  <si>
    <t>7872400 Specialties (price diff - Material Acc)           </t>
  </si>
  <si>
    <t>7872600 Packaging Materials (price diff - Material Acc)   </t>
  </si>
  <si>
    <t>7872800 WIP Grease (price diff - Material Acc)            </t>
  </si>
  <si>
    <t>7872850 Lubes By-Products (price diff - Material Acc)     </t>
  </si>
  <si>
    <t>7872900 Trading - Lubes(price diff - Material Acc)        </t>
  </si>
  <si>
    <t>7872950 Trading - Grease (Texaco)-(price diff - Material A</t>
  </si>
  <si>
    <t>7902100 Finished Lubes (Diff in Consumption Acc)          </t>
  </si>
  <si>
    <t>7902300 Greases (Diff in Consumption Acc)                 </t>
  </si>
  <si>
    <t>7902700 Difference in Consumption - Lube Oils             </t>
  </si>
  <si>
    <t>7902800 Difference in Consumption - WIP Greases           </t>
  </si>
  <si>
    <t>7905200 Premium Motor Spirit (Vari part-part Transf)      </t>
  </si>
  <si>
    <t>7905600 Finished Lubes (Vari part-part Transf)            </t>
  </si>
  <si>
    <t>7911500 Auto Gas Oil (process rejection)                  </t>
  </si>
  <si>
    <t>7962000 Base Oils(cons in oper- contra Acc)               </t>
  </si>
  <si>
    <t>7962100 Finished Lubes(cons in oper- contra Acc)          </t>
  </si>
  <si>
    <t>7962200 Additives(cons in oper- contra Acc)               </t>
  </si>
  <si>
    <t>7962400 Specialties(cons in oper- contra Acc)             </t>
  </si>
  <si>
    <t>7962500 Special Fluids(cons in oper- contra Acc)          </t>
  </si>
  <si>
    <t>7962600 Packaging Materials (cons in oper- contra Acc)    </t>
  </si>
  <si>
    <t>7962700 Conusumed in operations - WIP Lube Oil            </t>
  </si>
  <si>
    <t>7962800 Conusumed in operations - WIP Greases             </t>
  </si>
  <si>
    <t>7962900 Tra - Lubes(cons in oper- contra Acc)             </t>
  </si>
  <si>
    <t>7969300 Auto Gas Oil(cons in oper- cost ctr)              </t>
  </si>
  <si>
    <t>7921100 Transp Costs - Road/Rail - Local Aviation Fuels   </t>
  </si>
  <si>
    <t>7921500 Transp Costs - Road/Rail - Auto Gas Oil           </t>
  </si>
  <si>
    <t>7922100 Transp Costs - Finished Lubes                     </t>
  </si>
  <si>
    <t>8091025 Office &amp; Other Cleaning Expenses (contract labour)</t>
  </si>
  <si>
    <t>8201450 Materials &amp; Supplies - Others                     </t>
  </si>
  <si>
    <t>8231100 Fuel Terminal Equipment Repairs                   </t>
  </si>
  <si>
    <t>8231125 Pump Repairs                                      </t>
  </si>
  <si>
    <t>8231150 Generating Sets Maintenance &amp; Repairs             </t>
  </si>
  <si>
    <t>8231175 Environmental Remediation                         </t>
  </si>
  <si>
    <t>8231275 Aviation Equipment Repairs                        </t>
  </si>
  <si>
    <t>8231300 Tank Cleaning &amp; Maintenance Expenses              </t>
  </si>
  <si>
    <t>8231325 Paving Expenses                                   </t>
  </si>
  <si>
    <t>8231350 EDP Equipment Maintenance                         </t>
  </si>
  <si>
    <t>8231500 Other Equipment Repairs &amp; Maintenance             </t>
  </si>
  <si>
    <t>8231575 Service Station Clean-Up Expenses                 </t>
  </si>
  <si>
    <t>8251025 Rentals - Land                                    </t>
  </si>
  <si>
    <t>8251050 Rentals - Service Stations                        </t>
  </si>
  <si>
    <t>8251075 Rentals - Plants &amp; Terminals                      </t>
  </si>
  <si>
    <t>8251175 Tools &amp; Equipment Hire / Rental                   </t>
  </si>
  <si>
    <t>8251200 Motor Truck Hire                                  </t>
  </si>
  <si>
    <t>8431025 Advertising Expenses (Adv &amp; Sales pro)            </t>
  </si>
  <si>
    <t>8431050 Sales Promotion Expenses (Adv &amp; Sales pro)        </t>
  </si>
  <si>
    <t>8431075 Trades Fairs and Exhibitions (Adv &amp; Sales pro)    </t>
  </si>
  <si>
    <t>8431100 Sponsorships (Adv &amp; Sales pro)                    </t>
  </si>
  <si>
    <t>8431125 Donations (Adv &amp; Sales pro)                       </t>
  </si>
  <si>
    <t>8431130 Gifts (Adv &amp; Sales pro)                           </t>
  </si>
  <si>
    <t>8431150 Public Relations Projects (Adv &amp; Sales pro)       </t>
  </si>
  <si>
    <t>8431175 Branding Costs (Adv &amp; Sales pro)                  </t>
  </si>
  <si>
    <t>8011050 Basic Salaries - Regular Employees (MAEX)         </t>
  </si>
  <si>
    <t>8011100 Housing Allowances (MAEX)                         </t>
  </si>
  <si>
    <t>8011200 Leave Allowance - Local Staff (MAEX)              </t>
  </si>
  <si>
    <t>8011340 Driver Allowance (MAEX)                           </t>
  </si>
  <si>
    <t>8011350 Other Allowances (MAEX)                           </t>
  </si>
  <si>
    <t>8011370 Bonus - All Other (MAEX)                          </t>
  </si>
  <si>
    <t>8011375 Notice Period (MAEX)                              </t>
  </si>
  <si>
    <t>8011650 Short term contract employees - external (MAEX)   </t>
  </si>
  <si>
    <t>8031025 Pension Fund Expenses                             </t>
  </si>
  <si>
    <t>8031100 Social security benefits/charges - Local staff    </t>
  </si>
  <si>
    <t>8031450 Education Grant                                   </t>
  </si>
  <si>
    <t>8031500 Employee Car Cash Out Amortisation                </t>
  </si>
  <si>
    <t>8031510 Employee Car Grant Amortisation                   </t>
  </si>
  <si>
    <t>8031550 Other Employee Benefits                           </t>
  </si>
  <si>
    <t>8031800  Personal Income Tax (PAYE), Co. Expense Portion  </t>
  </si>
  <si>
    <t>8051050 Training Expenses- Ovearseas                      </t>
  </si>
  <si>
    <t>8051075 Training Expenses - Retailers                     </t>
  </si>
  <si>
    <t>8331175 Industrial Training Fund / Professionnal training </t>
  </si>
  <si>
    <t>7879000 MM Small Differences                              </t>
  </si>
  <si>
    <t>8031150 Medical Expenses / Hospital Bills                 </t>
  </si>
  <si>
    <t>8031325 Canteen Expenses / Staff Meals                    </t>
  </si>
  <si>
    <t>8031350  Uniforms, Boots, etc                             </t>
  </si>
  <si>
    <t>8031425 Xmas Party Expenses &amp; Other Gift Vouchers         </t>
  </si>
  <si>
    <t>8051025 Training Expenses- Local                          </t>
  </si>
  <si>
    <t>8051100 Inhouse Training Expenses                         </t>
  </si>
  <si>
    <t>8071025 Travelling Expenses - Local ( Travel Related)     </t>
  </si>
  <si>
    <t>8071050 Travelling Expenses - Foreign ( Travel Related)   </t>
  </si>
  <si>
    <t>8071055 Reimbursement of Mileage Claims - Personal Car    </t>
  </si>
  <si>
    <t>8071075 Entertainment - Employees ( Travel Related)       </t>
  </si>
  <si>
    <t>8071080 Entertainment - Customers ( Travel Related)       </t>
  </si>
  <si>
    <t>8071100 Taxi &amp; Bus Fares ( Travel Related)                </t>
  </si>
  <si>
    <t>8071125 Meal Allowance ( Travel Related)                  </t>
  </si>
  <si>
    <t>8071150 International Air-Tickets ( Travel Related)       </t>
  </si>
  <si>
    <t>8071175 Local Air-Tickets ( Travel Related)               </t>
  </si>
  <si>
    <t>8071200 Internal Meeting Expenses ( Travel Related)       </t>
  </si>
  <si>
    <t>8071225  Moving, Relocation Expenses ( Travel Related)    </t>
  </si>
  <si>
    <t>8091050 Laboratory Expenses (contract labour)             </t>
  </si>
  <si>
    <t>8091075 Security / Guard Services (contract labour)       </t>
  </si>
  <si>
    <t>8091100  Courier Services (DHL, etc) (contract labour)    </t>
  </si>
  <si>
    <t>8091125 Postages (contract labour)                        </t>
  </si>
  <si>
    <t>8091150 Dock Management Workers Dues (contract labour)    </t>
  </si>
  <si>
    <t>8091175 Sewage and Waste disposal (contract labour)       </t>
  </si>
  <si>
    <t>8091200 Staff Transportation / Bus (contract labour)      </t>
  </si>
  <si>
    <t>8091225 Contract Works - All Others (contract labour)     </t>
  </si>
  <si>
    <t>8131000 Vehicle Insu Exp - Emp vehicles (Insurance Exp)   </t>
  </si>
  <si>
    <t>8131075 Vehicle Insurance Expenses (Insurance Expenses)   </t>
  </si>
  <si>
    <t>8131125 Group Life Insurance Premium (Insurance Expenses) </t>
  </si>
  <si>
    <t>8131150 Other Insurance Premiums (Insurance Expenses)     </t>
  </si>
  <si>
    <t>8131175 Accident &amp; Theft (Insurance Expenses)             </t>
  </si>
  <si>
    <t>8151025 Legal Fees / Expenses                             </t>
  </si>
  <si>
    <t>8151075 Registrars Fees                                   </t>
  </si>
  <si>
    <t>8151100 Audit Fees                                        </t>
  </si>
  <si>
    <t>8151125 Other Consultancy/ Professional fees              </t>
  </si>
  <si>
    <t>8151150 Recruitment Expenses                              </t>
  </si>
  <si>
    <t>8181025 Printing &amp; Stationary                             </t>
  </si>
  <si>
    <t>8181050 Computer Counsumables                             </t>
  </si>
  <si>
    <t>8181075 Software Programs                                 </t>
  </si>
  <si>
    <t>8181100 Computer Stationary                               </t>
  </si>
  <si>
    <t>8201025 Diesel Consumption - Own Use                      </t>
  </si>
  <si>
    <t>8201050 Other Fuels for Own Use                           </t>
  </si>
  <si>
    <t>8201075 Lubes &amp; Greases - Own Use                         </t>
  </si>
  <si>
    <t>8201100 Motor Vehicle Fuel &amp; Oil - Employee vehicles      </t>
  </si>
  <si>
    <t>8201115 Motor Vehicle Fuel &amp; Oil - Other vehicles         </t>
  </si>
  <si>
    <t>8201125  Generator: Diesel, Oil &amp; Fuel                    </t>
  </si>
  <si>
    <t>8201150  Boat: Oil, Fuel                                  </t>
  </si>
  <si>
    <t>8201175 Other Vehicle Related Expenses - Employee vehicles</t>
  </si>
  <si>
    <t>8201180 Other Vehicle Related Expenses - Others           </t>
  </si>
  <si>
    <t>8201200 Paints                                            </t>
  </si>
  <si>
    <t>8201225 Safety Materials &amp; Supplies                       </t>
  </si>
  <si>
    <t>8201250 Maintenance Supplies                              </t>
  </si>
  <si>
    <t>8201275 Fire Protection Expenses                          </t>
  </si>
  <si>
    <t>8201300 Other Materials &amp; Supplies                        </t>
  </si>
  <si>
    <t>8201325 Technical Books &amp; Journals                        </t>
  </si>
  <si>
    <t>8201350 Newspapers &amp; Publications                         </t>
  </si>
  <si>
    <t>8201375 First Aid Supply                                  </t>
  </si>
  <si>
    <t>8201400 Materials &amp; Supplies - Pollution Control          </t>
  </si>
  <si>
    <t>8201425 Office Materials &amp; Supplies                       </t>
  </si>
  <si>
    <t>8201475 Maintenance Supplies - Miscellaneous tools        </t>
  </si>
  <si>
    <t>8201500 Maintenance Supplies - Equipments and Properties  </t>
  </si>
  <si>
    <t>8201525 Materials &amp; Supplies - Packagings materiels       </t>
  </si>
  <si>
    <t>8201800 Extended PPE                                      </t>
  </si>
  <si>
    <t>8231025 Motor Vehicle Spares - Employee vehicles          </t>
  </si>
  <si>
    <t>8231030 Motor Vehicle Spares - Other vehicles             </t>
  </si>
  <si>
    <t>8231050 Motor Vehicle Repair &amp; Maint- Employee vehicles   </t>
  </si>
  <si>
    <t>8231055 Motor Vehicle Repair &amp; Maint - Other vehicles     </t>
  </si>
  <si>
    <t>8231075 Motor Cycle Repairs &amp; Maintenance                 </t>
  </si>
  <si>
    <t>8231200 Tyre Expenses - Employee vehicles                 </t>
  </si>
  <si>
    <t>8231210 Tyre Expenses - Other vehicles                    </t>
  </si>
  <si>
    <t>8231230 Building &amp; Facility Repairs &amp; Maintenance - Other </t>
  </si>
  <si>
    <t>8231250 Office Machine Maintenance &amp; Repairs              </t>
  </si>
  <si>
    <t>8231375 Computer Repairs &amp; Maintenance                    </t>
  </si>
  <si>
    <t>8231400 Boat Maintenance                                  </t>
  </si>
  <si>
    <t>8231450 Electrical Repairs &amp; Maintenance                  </t>
  </si>
  <si>
    <t>8231475 Furniture &amp; Fitting Repairs &amp; Maintenance         </t>
  </si>
  <si>
    <t>8231525 Fire Equipment Maintenance Expenses               </t>
  </si>
  <si>
    <t>8231550 Pollution Control                                 </t>
  </si>
  <si>
    <t>8231600 Laboratory Equipment Repairs                      </t>
  </si>
  <si>
    <t>8231625 Repair &amp; Maintenance - Others                     </t>
  </si>
  <si>
    <t>8231710 Plant &amp; Maintenance (In-house) Expenses           </t>
  </si>
  <si>
    <t>8231715 Plant &amp; Maintenance (External) Expenses           </t>
  </si>
  <si>
    <t>8251100 Rentals - Office Buildings                        </t>
  </si>
  <si>
    <t>8251235 Rental - Automobiles (Others)                     </t>
  </si>
  <si>
    <t>8251250 Rentals - Others                                  </t>
  </si>
  <si>
    <t>8271025 Electricity Bills                                 </t>
  </si>
  <si>
    <t>8271050 Water Purchased / Bill                            </t>
  </si>
  <si>
    <t>8301025 Telephone &amp; Faxes                                 </t>
  </si>
  <si>
    <t>8301030 Telephone &amp; Faxes - Non Employee related          </t>
  </si>
  <si>
    <t>8301050 E-MAILS/ INTERNET CHARGES                         </t>
  </si>
  <si>
    <t>8301075 COMMUNICAT'N-POSTAGE                              </t>
  </si>
  <si>
    <t>8301100 DSTV Subscription &amp; Maintenance                   </t>
  </si>
  <si>
    <t>8331025 Licences &amp; Permits - General                      </t>
  </si>
  <si>
    <t>8331050 Licences &amp; Permits - Auto                         </t>
  </si>
  <si>
    <t>8331075 Levies &amp; Rates                                    </t>
  </si>
  <si>
    <t>8331150 Lincencing /Local Government Permit Exp           </t>
  </si>
  <si>
    <t>8331200 Land &amp; Property Taxes                             </t>
  </si>
  <si>
    <t>8331250 Other Taxes                                       </t>
  </si>
  <si>
    <t>8351050 Educational Subscritions/Memberships              </t>
  </si>
  <si>
    <t>8351075  Membership Subscriptions, Other                  </t>
  </si>
  <si>
    <t>8351100 Sponsorships                                      </t>
  </si>
  <si>
    <t>8351125 Contributions &amp; Donations                         </t>
  </si>
  <si>
    <t>8351150 Other Subscriptions                               </t>
  </si>
  <si>
    <t>8371025 General Reserve for Doubful Debts - Trade         </t>
  </si>
  <si>
    <t>8371075 Direct write off of Bad Debts - Trade             </t>
  </si>
  <si>
    <t>8401050 AGM Expenses                                      </t>
  </si>
  <si>
    <t>8401075 Board Meeting Expenses                            </t>
  </si>
  <si>
    <t>8401125 Board Members Sitting Allowance                   </t>
  </si>
  <si>
    <t>8451025 Small Differences Account (Other Expenses)        </t>
  </si>
  <si>
    <t>8451050 Miscellaneous Office Expenses(Other Expenses)     </t>
  </si>
  <si>
    <t>8451075 Other Expenses                                    </t>
  </si>
  <si>
    <t>8601000 H/Q Allocated Charges - (Mgt Fees Exp)            </t>
  </si>
  <si>
    <t>8671100  Banks charges, Other                             </t>
  </si>
  <si>
    <t>8401025 Directors' Allowances                             </t>
  </si>
  <si>
    <t>8651000 Interest Expenses - Bank Overdraft                </t>
  </si>
  <si>
    <t>8652200 Interest Expenses on other debts                  </t>
  </si>
  <si>
    <t>8672510 Financial charges on LCs / BGs - Product Related  </t>
  </si>
  <si>
    <t>8701000 Realized Exchange Gains                           </t>
  </si>
  <si>
    <t>8711000 Realized Exchange Losses                          </t>
  </si>
  <si>
    <t>8721000 Unrealized Exchange Gains                         </t>
  </si>
  <si>
    <t>8731000 Unrealized Exchange Losses                        </t>
  </si>
  <si>
    <t>8503000 Amortisation of Leasehold Land                    </t>
  </si>
  <si>
    <t>8504000 Amortisation of Leasehold Land &amp; Buildings        </t>
  </si>
  <si>
    <t>8511000 Depreciation - Land &amp; Buildings - General         </t>
  </si>
  <si>
    <t>8511800 Depreciation - Laboratory Equipment               </t>
  </si>
  <si>
    <t>8512000 Depreciation - Fire Equipment                     </t>
  </si>
  <si>
    <t>8512200 Depreciation - Loading Racks/Arms                 </t>
  </si>
  <si>
    <t>8512600 Depreciation - Aviation Equipment                 </t>
  </si>
  <si>
    <t>8512800 Depreciation - Communication Systems              </t>
  </si>
  <si>
    <t>8513800 Dep - Aut Maintenance/Repair/Service Equipment    </t>
  </si>
  <si>
    <t>8514000 Depreciation - Pumps                              </t>
  </si>
  <si>
    <t>8514200 Depreciation - Retail Signs &amp; Canopies            </t>
  </si>
  <si>
    <t>8514600 Depreciation - Retail Yard Light &amp; Power Line     </t>
  </si>
  <si>
    <t>8514800 Dep- Service Station / Consumer Pipes &amp; Fittings  </t>
  </si>
  <si>
    <t>8515000 Depreciation - Storage Tanks                      </t>
  </si>
  <si>
    <t>8515200 Depreciation - LPG &amp; LNG Cylinders                </t>
  </si>
  <si>
    <t>8515300 Dep - Light Automotive Equi (Motor Vehicles)      </t>
  </si>
  <si>
    <t>8515350 Dep - Heavy Automotive Equi (Motor Vehicles)      </t>
  </si>
  <si>
    <t>8515400 Depreciation - Aviation Refuelling Equipment      </t>
  </si>
  <si>
    <t>8516400 Dep- Office and Household furniture &amp; fittings    </t>
  </si>
  <si>
    <t>8516600 Depreciation - Office Equipment                   </t>
  </si>
  <si>
    <t>8516800  Dep - IT Equ, Comp, Word Proc and Peripheral Equi</t>
  </si>
  <si>
    <t>8502700 Amortisation of SAP Software (&gt;$1m)               </t>
  </si>
  <si>
    <t>8801000 Corporate Income Tax Expense                      </t>
  </si>
  <si>
    <t>8801050 Education tax account                             </t>
  </si>
  <si>
    <t>8851000 Deferred Tax Charge / (Credit)                    </t>
  </si>
  <si>
    <t>1071000 Leasehold land                                    </t>
  </si>
  <si>
    <t>1082000 Leasehold Land &amp; Buildings                        </t>
  </si>
  <si>
    <t>1111400  Laboratory Equip, Dormitories &amp; Hospitals        </t>
  </si>
  <si>
    <t>1111500 Fire Fighting Equipment                           </t>
  </si>
  <si>
    <t>1111600 Loading Racks / Loading Arms (Pipe Work &amp; Machi)  </t>
  </si>
  <si>
    <t>1111800 Aviation Equipment                                </t>
  </si>
  <si>
    <t>1111900  Communications Systems, Radio and etc            </t>
  </si>
  <si>
    <t>1112400 Steam &amp; Electric Generation/Dist. System - General</t>
  </si>
  <si>
    <t>1112500 Auto Mainte/Repair Equip / Service Equi - Other   </t>
  </si>
  <si>
    <t>1112600  Pumps - Retail Outfit,Kerbside,Dispencers        </t>
  </si>
  <si>
    <t>1112700  Retail Signs, Canopies,Shop Equipment            </t>
  </si>
  <si>
    <t>1112800 Retail Yard Light &amp; Power Line                    </t>
  </si>
  <si>
    <t>1112900 Service Stations / Consumer Pipe &amp; Fittings       </t>
  </si>
  <si>
    <t>1113000 Storage Tanks                                     </t>
  </si>
  <si>
    <t>1114000 LPG &amp; LNG Cylinders</t>
  </si>
  <si>
    <t>1121100 Light Automotive Equipment (Motor Vehicles)       </t>
  </si>
  <si>
    <t>1121200 Heavy Automotive Equipment (Motor Vehicles)       </t>
  </si>
  <si>
    <t>1131100 Aviation Refueling Equipment                      </t>
  </si>
  <si>
    <t>1151000 Home furniture                                    </t>
  </si>
  <si>
    <t>1151100 Office Furniture &amp; Fitxtures                      </t>
  </si>
  <si>
    <t>1161100 Office Equipment                                  </t>
  </si>
  <si>
    <t>1171000  IT Equipment, Computers, Copiers &amp; Faxes         </t>
  </si>
  <si>
    <t>1231000 Allowance for Amortisation of Leasehold Land      </t>
  </si>
  <si>
    <t>1241000 Allow for Dep &amp; Amortisa - LH Land &amp; Build Improv </t>
  </si>
  <si>
    <t>1281200 Allowance for Depreciation of Boilers             </t>
  </si>
  <si>
    <t>1281300 Allowance for Depreciation of Laboratory Equipment</t>
  </si>
  <si>
    <t>1281400 Allowance for Dep of Fire Fighting Equipment      </t>
  </si>
  <si>
    <t>1281450 Allowance for Depreciation of Loading Racks/Arms  </t>
  </si>
  <si>
    <t>1281700 Allowance for Depreciation of Aviation Equipment  </t>
  </si>
  <si>
    <t>1281800 Allowance for Dep of Communication Systems        </t>
  </si>
  <si>
    <t>1282200 Allow for Dep Steam &amp; Elec Gener/Dist. Sys - Gen  </t>
  </si>
  <si>
    <t>1282300 Allo for Dep of Auto Mainte/Repair/Service Equip  </t>
  </si>
  <si>
    <t>1282400 Allowance for Depreciation of Pumps               </t>
  </si>
  <si>
    <t>1282500 Allowance for Dep of Retail Signs &amp; Canopies      </t>
  </si>
  <si>
    <t>1282700 Allow for Dep of Retail Yard Light &amp; Power Line   </t>
  </si>
  <si>
    <t>1282800 Allow for Dep Ser Station/Consumer Pipes &amp; Fitti  </t>
  </si>
  <si>
    <t>1282900 Allowance for Depreciation of Storage Tanks       </t>
  </si>
  <si>
    <t>1283000 Allowance for Depreciation of LPG &amp; LNG</t>
  </si>
  <si>
    <t>1291000 Allowance for Dep of Light Automotive Equipmen    </t>
  </si>
  <si>
    <t>1291100 Allowance for Dep of Heavy Automotive Equipment   </t>
  </si>
  <si>
    <t>1301000 Allowance for Dep of Aviation Refuelling Equipment</t>
  </si>
  <si>
    <t>1341000 Allow for Dep of Office and Household fur &amp; fitt  </t>
  </si>
  <si>
    <t>1351000 Allowance for Depreciation of Office Equipment    </t>
  </si>
  <si>
    <t>1361000  Allo for Dep of Comp, Word Procs and Perip Equip </t>
  </si>
  <si>
    <t>1011800 SAP Software  (&gt;US$1m)                            </t>
  </si>
  <si>
    <t>1011900 Other Software (&lt;US$1m)                           </t>
  </si>
  <si>
    <t>1213000 Allowance for Amortisation of SAP Software (&gt;$1m) </t>
  </si>
  <si>
    <t>1213100 Allowance for Amortisa of Other Software (&lt;$1m)   </t>
  </si>
  <si>
    <t>1200620 AUC-Buildings on own land                         </t>
  </si>
  <si>
    <t>1203400 AUC-Aviation automotive dispensing equipment      </t>
  </si>
  <si>
    <t>2701050 Other current Receivables- Truck Lease            </t>
  </si>
  <si>
    <t>2011050 Refine Fuel inventory - Aviation - International  </t>
  </si>
  <si>
    <t>2011300 Refine Fuel Inventory - Premium Motor Spirit      </t>
  </si>
  <si>
    <t>2011400 Refine FuelInventory - Dual Purpose Kerosene      </t>
  </si>
  <si>
    <t>2011500 Refine Fuel Inventory - Auto Gas Oil              </t>
  </si>
  <si>
    <t>2022000  Inve - Lubri, Greases &amp; Speci - Base Oils        </t>
  </si>
  <si>
    <t>2022100  Inve - Lubri, Greases &amp; Speci - Finished Lubes   </t>
  </si>
  <si>
    <t>2022200  Inve - Lubri, Greases &amp; Speci - Additives        </t>
  </si>
  <si>
    <t>2022300  Inve - Lubri, Greases &amp; Speci - Greases          </t>
  </si>
  <si>
    <t>2022400  Inve - Lubri, Greases &amp; Speci - Specialties      </t>
  </si>
  <si>
    <t>2022500  Inve - Lubri, Greases &amp; Speci - Special Fluids   </t>
  </si>
  <si>
    <t>2022600  Inve - Lubri, Greases &amp; Speci - Packaging Materia</t>
  </si>
  <si>
    <t>2023300  Inve - Lubri, Greases &amp; Speci - Trading Lubes    </t>
  </si>
  <si>
    <t>2023400  Inve - Lubri, Greases &amp; Speci -Trad Grease(Texaco</t>
  </si>
  <si>
    <t>2025000 Work In Progress (Inventories)                    </t>
  </si>
  <si>
    <t>2035200 Goods In Transit - Premium Motor Spirit</t>
  </si>
  <si>
    <t>2052000 Inventory - Miscellaneous resale items            </t>
  </si>
  <si>
    <t>2052100 Inventory - Other Spare Parts                     </t>
  </si>
  <si>
    <t>2052200 Inventory - Printing &amp; Stationery                 </t>
  </si>
  <si>
    <t>2052250 Inventory - Computer Consumables                  </t>
  </si>
  <si>
    <t>2052300 Inventory - Retail Station Uniforms               </t>
  </si>
  <si>
    <t>2052350 Inventory - Provisions/Office Entertainment       </t>
  </si>
  <si>
    <t>2052500  Inventory - Safety Items, boots, fire extin, etc </t>
  </si>
  <si>
    <t>2052650  Inventory - Storehouse Materials, Other          </t>
  </si>
  <si>
    <t>2059000 Provision for Impairment of Storehouse Materials  </t>
  </si>
  <si>
    <t>2059001 Provision for impairment of PMS</t>
  </si>
  <si>
    <t>2059002 Provision for impairment of ATK</t>
  </si>
  <si>
    <t>2059003 Provision for impairment of AGO</t>
  </si>
  <si>
    <t>2059004 Provision for impairment of sundry inventory</t>
  </si>
  <si>
    <t>2203000 Trade Receivables - Group / Intercompany          </t>
  </si>
  <si>
    <t>2501000 Intercompany Receivables Current Accounts         </t>
  </si>
  <si>
    <t>2601000 Deferred Intercompany Charges                     </t>
  </si>
  <si>
    <t>5901100 Trade Debtors - Advances Received - Group         </t>
  </si>
  <si>
    <t>KPMG888 Unrealised Exchange Losses</t>
  </si>
  <si>
    <t>2201000 Trade Accounts Rec - Non Group / Third Party      </t>
  </si>
  <si>
    <t>2259000 Allowance for Doubtful Trade Rec - Specific       </t>
  </si>
  <si>
    <t>5901000 Trade Debtors - Advances Received - Non Group     </t>
  </si>
  <si>
    <t>2831700 Due From Emp &amp; Dir-Pre Grant / Cash Out - Car Pur </t>
  </si>
  <si>
    <t>2831750 Prepaid Grant / Car Purchase Grant -Due in One Yr </t>
  </si>
  <si>
    <t>2951000 Prepaid Rent - Service Stations                   </t>
  </si>
  <si>
    <t>2951200 Prepaid Rent - Office Building                    </t>
  </si>
  <si>
    <t>2951300 Rent - Living Quarters                            </t>
  </si>
  <si>
    <t>3301600 Prepaid Insurance - Other                         </t>
  </si>
  <si>
    <t>3302200 Prepaid Internet Subscriptions                    </t>
  </si>
  <si>
    <t>3302800 Other Deferred &amp; Prepaid Charges - Current        </t>
  </si>
  <si>
    <t>1751000 Service Station Generator Dealer Loans Receivable </t>
  </si>
  <si>
    <t>1751100 Long Term Loans Receivable - Other Dealer Loans   </t>
  </si>
  <si>
    <t>1801350 Emp Rec - Long term - Car Loan                    </t>
  </si>
  <si>
    <t>2231200 Other Income Receivable CBN                       </t>
  </si>
  <si>
    <t>2301200 Year End Reclassification of Debit Bal in Cre     </t>
  </si>
  <si>
    <t>2401200 Receivables - Joint Property/Co-Owners (JV)       </t>
  </si>
  <si>
    <t>2701100 Miscellaneous Receivables - Retailers             </t>
  </si>
  <si>
    <t>2751800 Claim for overpaid WHT on Dividend                </t>
  </si>
  <si>
    <t>2802000  Employee Advance - Cash Expense Funds            </t>
  </si>
  <si>
    <t>2831000 Loan Adv Due From Emp &amp; Dir -House Rent Advances  </t>
  </si>
  <si>
    <t>2831100 Loan Adv Due From Emp &amp; Dir- Salary Advances      </t>
  </si>
  <si>
    <t>2839050 Prepaid Employee Benefit (Land Loans)             </t>
  </si>
  <si>
    <t>KPMG2401 Provision for impairment of other receivables</t>
  </si>
  <si>
    <t>2451000 Other Product Receivables- PEF Bridging Receivable</t>
  </si>
  <si>
    <t>2451100 PPPRA Refund Receivable Account                   </t>
  </si>
  <si>
    <t>3501000 Time Deposits (Fixed Deposits) First Bank         </t>
  </si>
  <si>
    <t>4061000 Cash in Bank-LC Main Bank A/c-MAIN Street Bank    </t>
  </si>
  <si>
    <t>4061100 Cash in Bank-LC Main Bank A/c-KEYSTONE Bank       </t>
  </si>
  <si>
    <t>4061110 Cash in Bank-LC Incoming A/c-KEYSTONE  Bank       </t>
  </si>
  <si>
    <t>4061120 Cash in Bank-LC Outgoing  A/c-KEYSTONE Bank       </t>
  </si>
  <si>
    <t>4061200 Cash in Bank-LC Main Bank A/c-CITYBANK            </t>
  </si>
  <si>
    <t>4061210 Cash in Bank-LC Incoming A/c-CITYBANK             </t>
  </si>
  <si>
    <t>4061220 Cash in Bank-LC Outgoing  A/c-CITYBANK            </t>
  </si>
  <si>
    <t>4061300 Cash in Bank-LC Main Bank A/c-ECO Bank            </t>
  </si>
  <si>
    <t>4061320 Cash in Bank-LC Outgoing  A/c-ECO Bank            </t>
  </si>
  <si>
    <t>4061500 Cash in Bank-LC Main Bank A/c-First Bank of Nig   </t>
  </si>
  <si>
    <t>4061510 Cash in Bank-LC Incoming A/c-First Bank of Nig    </t>
  </si>
  <si>
    <t>4061520 Cash in Bank-LC Outgoing  A/c-First Bank of Nig   </t>
  </si>
  <si>
    <t>4061600 Cash in Bank-LC Main Bank A/c-FCMB Bank PLC       </t>
  </si>
  <si>
    <t>4061610 Cash in Bank-LC Incoming A/c-FCMB Bank PLC        </t>
  </si>
  <si>
    <t>4061620 Cash in Bank-LC Outgoing  A/c-FCMB Bank PLC       </t>
  </si>
  <si>
    <t>4061800 Cash in Bank-LC Main Bank A/c-UNION Bank PLC      </t>
  </si>
  <si>
    <t>4061810 Cash in Bank-LC Incoming A/c-UNION Bank PLC       </t>
  </si>
  <si>
    <t>4061820 Cash in Bank-LC Outgoing  A/c-UNION Bank PLC      </t>
  </si>
  <si>
    <t>4062000 Cash in Bank-LC Main Bank A/c-Zenith Bank PLC     </t>
  </si>
  <si>
    <t>4062010 Cash in Bank-LC Incoming A/c-Zenith Bank PLC      </t>
  </si>
  <si>
    <t>4062020 Cash in Bank-LC Outgoing  A/c-Zenith Bank PLC     </t>
  </si>
  <si>
    <t>4062100 Cash in Bank-LC Main Bank A/c- Access Bank PLC    </t>
  </si>
  <si>
    <t>4062110 Cash in Bank-LC Incoming A/c- Access Bank PLC     </t>
  </si>
  <si>
    <t>4062120 Cash in Bank-LC Outgoing  A/c- Access Bank PLC    </t>
  </si>
  <si>
    <t>4062200 Cash in Bank-Main FBN DEALERS CONTRIBUTION ACCOUNT</t>
  </si>
  <si>
    <t>4062210 CASH IN BANK-INCOMING FBN DEALERS CONTRIBUTION ACC</t>
  </si>
  <si>
    <t>4062300 Cash in Bank-LC Main FBN Card Marketing Acc       </t>
  </si>
  <si>
    <t>4062310 Cash in Bank-LC Incoming A/c- FBN Card Mktg       </t>
  </si>
  <si>
    <t>4062400 Cash in Bank – LC Main Bank A/C –Sterling bank NGN</t>
  </si>
  <si>
    <t>4062410 Cash in Bank-LC Incoming A/c- Sterling Bank-NGN   </t>
  </si>
  <si>
    <t>4062420 Cash in Bank-LC Outgoing  A/c-Sterling Bank -NGN  </t>
  </si>
  <si>
    <t>4062500 Cash in Bank-LC Main First Bank- GAS              </t>
  </si>
  <si>
    <t>4062510 Cash in Bank-LC Incoming First Bank- GAS          </t>
  </si>
  <si>
    <t>4062600 Cash in Bank-LC Main Sterling Bank- GAS           </t>
  </si>
  <si>
    <t>4062610 Cash in Bank-LC Incoming Sterling Bank- GAS       </t>
  </si>
  <si>
    <t>4062700 Cash in Bank-LC Main Bank A/c-Skye Bank PLC       </t>
  </si>
  <si>
    <t>4062710 Cash in Bank-LC Incoming A/c-Skye Bank PLC        </t>
  </si>
  <si>
    <t>4062720 Cash in Bank-LC Outgoing  A/c-Skye Bank PLC       </t>
  </si>
  <si>
    <t>4062800 Cash in Bank-LC Main Bank A/c-Skye Coll</t>
  </si>
  <si>
    <t>4062900 Cash in Bank-LC Main Bank A/c-FBN NNPC</t>
  </si>
  <si>
    <t>4062910 Cash in Bank-LC Incoming A/c-FBN NNPC C</t>
  </si>
  <si>
    <t>4062920 Cash in Bank-LC Outgoing  A/c-FBN NNPC</t>
  </si>
  <si>
    <t>4261000 Cash in Bank-USD Main Bank A/c-CITYBANK           </t>
  </si>
  <si>
    <t>4261010 Cash in Bank-USD Incoming A/c-CITYBANK            </t>
  </si>
  <si>
    <t>4261020 Cash in Bank-USD Outgoing  A/c-CITYBANK           </t>
  </si>
  <si>
    <t>4261100 Cash in Bank-USD Main Bank A/c-CITYBANK (EXP)     </t>
  </si>
  <si>
    <t>4261200 Cash in Bank-USD Main Bank A/c-standard chartered </t>
  </si>
  <si>
    <t>4261210 Cash in Bank-USDIncoming A/c-standard chartered   </t>
  </si>
  <si>
    <t>4261220 Cash in Bank-USd Outgoing  A/c-standard chartered </t>
  </si>
  <si>
    <t>4261300 Cash in Bank-Dom Main Bank A/c-Zenith Bank Dom acc</t>
  </si>
  <si>
    <t>4261310 Cash in Bank-DOM Incoming A/c-Zenith Bank Dom acc </t>
  </si>
  <si>
    <t>4261320 Cash in Bank-DOM Outgoing  A/c-Zenith Bank Dom acc</t>
  </si>
  <si>
    <t>4269999 Credit Card Collaterized Account                  </t>
  </si>
  <si>
    <t>4751400 Petty cash MON - NGN                              </t>
  </si>
  <si>
    <t>4752000 Petty Cash MON - USD                              </t>
  </si>
  <si>
    <t>5601000 Borrowings from Financial Institutions - Current  </t>
  </si>
  <si>
    <t>5603000 Borrowings from Financial Institutions NGN        </t>
  </si>
  <si>
    <t>6401000 Corporate Income Tax Provision                    </t>
  </si>
  <si>
    <t>6501000 Education Tax Payable                             </t>
  </si>
  <si>
    <t>4069999 Scrubing Account                                  </t>
  </si>
  <si>
    <t>5851000 Trade Payables - Non Group                        </t>
  </si>
  <si>
    <t>5852000 Trade Payables - Employees                        </t>
  </si>
  <si>
    <t>5854000 Trade Payables - NNPC (MON Only)                  </t>
  </si>
  <si>
    <t>5901240 Clearing Account I -Capital Build - Up            </t>
  </si>
  <si>
    <t>5901300 Year end reclassification of credit balances in De</t>
  </si>
  <si>
    <t>5941000 Supplier Goods Rec/Invoice Receipt - Product Rel  </t>
  </si>
  <si>
    <t>5942000 Supplier GR/IR Account  (Non Product)             </t>
  </si>
  <si>
    <t>6001000 Unclaimed Payments / Stale Cheques                </t>
  </si>
  <si>
    <t>6001500 All Other payables                                </t>
  </si>
  <si>
    <t>6801100  Accruals - Freight, Local Aviation Fuels         </t>
  </si>
  <si>
    <t>6801300  Accruals - Freight, Premium Motor Spirit         </t>
  </si>
  <si>
    <t>6801400  Accruals - Freight, Dual Purpose Kerosene        </t>
  </si>
  <si>
    <t>6801500  Accruals - Freight, Auto Gas Oil                 </t>
  </si>
  <si>
    <t>6802900 Accruals - Bridging (Fuels)                       </t>
  </si>
  <si>
    <t>6803000 Accruals - PEF                                    </t>
  </si>
  <si>
    <t>6803300 Accruals - PPMC Pipeline Charges                  </t>
  </si>
  <si>
    <t>5901200 DAPS Security Deposit (MON)                       </t>
  </si>
  <si>
    <t>5922000 Trade Customers - Security Deposit                </t>
  </si>
  <si>
    <t>5922100 Trade Customers - Security Deposit LPG            </t>
  </si>
  <si>
    <t>1854000 Unrealised Foreign Exchange Losses                </t>
  </si>
  <si>
    <t>5851500 Trade Payables -Group / intercompany              </t>
  </si>
  <si>
    <t>5851750 Trade Payables - Non-consolidated affiliates      </t>
  </si>
  <si>
    <t>2902000 Withholding Tax On Customer Payments              </t>
  </si>
  <si>
    <t>6251000 WHT for Registered Vendors                        </t>
  </si>
  <si>
    <t>6251100 WHT for Non Registered Vendors                    </t>
  </si>
  <si>
    <t>6251700 Withheld VAT                                      </t>
  </si>
  <si>
    <t>6251900 Witholding Tax Payable                            </t>
  </si>
  <si>
    <t>6301100 5% Input Tax                                      </t>
  </si>
  <si>
    <t>6301500 5% Output Tax                                     </t>
  </si>
  <si>
    <t>6301800 VAT Payable (Input Tax)                           </t>
  </si>
  <si>
    <t>6301900 VAT Receivable (Input Tax)                        </t>
  </si>
  <si>
    <t>6302000 VAT Payable (Output Tax)                          </t>
  </si>
  <si>
    <t>6101000 Pensions Contributions Payable                    </t>
  </si>
  <si>
    <t>6101500 National Social Security Fund                     </t>
  </si>
  <si>
    <t>6101600 Personal Income Tax (P A Y E)                     </t>
  </si>
  <si>
    <t>6101700 Net Salaries                                      </t>
  </si>
  <si>
    <t>6102010 Retrocalc.difference (/551)                       </t>
  </si>
  <si>
    <t>6102100 Long Service Award Payable                        </t>
  </si>
  <si>
    <t>6901600 Accruals - Industrial Training Fund               </t>
  </si>
  <si>
    <t>5401000 Defered Tax Liab PPE - On Historical Cost Basis   </t>
  </si>
  <si>
    <t>6001100 Unclaimed Dividend                                </t>
  </si>
  <si>
    <t>6901700 Accruals - Audit Fees                             </t>
  </si>
  <si>
    <t>6901800 Accruals - Legal Fees                             </t>
  </si>
  <si>
    <t>6902550 Accruals - Joint Aviation Expenses                </t>
  </si>
  <si>
    <t>6902800 Year End Accruals                                 </t>
  </si>
  <si>
    <t>6902900 Accruals - All Others                             </t>
  </si>
  <si>
    <t>6905000 Accruals - Others Marketing  Card                 </t>
  </si>
  <si>
    <t>5011000 Share Capital - Ordinary/Common                   </t>
  </si>
  <si>
    <t>5051000 Retained Earnings - Appropriated                  </t>
  </si>
  <si>
    <t>5061000 Retained Earnings - Unappropriated                </t>
  </si>
  <si>
    <t>5091000 Dividends - Proposed /Paid                        </t>
  </si>
  <si>
    <t>December 2015</t>
  </si>
  <si>
    <t>31 Dec 2015</t>
  </si>
  <si>
    <t>Staff Secondment</t>
  </si>
  <si>
    <t xml:space="preserve">Other services </t>
  </si>
  <si>
    <t>MRS Oil and Gas Limited (MOG)</t>
  </si>
  <si>
    <t>Purchase of goods</t>
  </si>
  <si>
    <t>Service fee</t>
  </si>
  <si>
    <t>Nature of transactions</t>
  </si>
  <si>
    <t>Sales of goods</t>
  </si>
  <si>
    <t>Corlay Cameroun</t>
  </si>
  <si>
    <t>Sale of goods</t>
  </si>
  <si>
    <t>Management fees</t>
  </si>
  <si>
    <t>Storage fees</t>
  </si>
  <si>
    <t>Petrowest SA (Petrowest)</t>
  </si>
  <si>
    <t>Reimbursements for expenses</t>
  </si>
  <si>
    <t>MRS Benin</t>
  </si>
  <si>
    <t>Corlay Togo</t>
  </si>
  <si>
    <t>Corlay Benin</t>
  </si>
  <si>
    <t>Net balances due (to)/from other related entities were as follows:</t>
  </si>
  <si>
    <t>MRS Oil and Gas Limited ( See Note 25(a) above)</t>
  </si>
  <si>
    <t>Petrowest SA ( See Note 25(b) above)</t>
  </si>
  <si>
    <t>Related Party Transactions above 5% of total tangible assets</t>
  </si>
  <si>
    <t>Loans and receivables are financial assets with fixed or determinable payments that are not quoted in an active market.
Short term receivables that do not attract interest are measured at original invoice amount where the effect of discounting is not material.</t>
  </si>
  <si>
    <t>• Level 1: quoted prices (unadjusted) in active markets for identical assets or liabilities.
• Level 2: inputs other than quoted prices included in Level 1 that are observable for the asset or liability, either directly (i.e. as prices) or    indirectly (i.e. derived from prices).
•Level 3: inputs for the asset or liability that are not based on observable market data (unobservable inputs).</t>
  </si>
  <si>
    <t>ontract labour</t>
  </si>
  <si>
    <t>The Company has only loans and receivables, trade and other receivables, cash and cash equivalents as non-derivative financial assets.</t>
  </si>
  <si>
    <t>Net realisable value is the estimated selling price in the ordinary course of business, less the estimated costs of completion and selling expenses. Inventory values are adjusted for obsolete, slow-moving or defective items.</t>
  </si>
  <si>
    <t>PPPRA reimbursement on interest and foreign exchange differential (a)</t>
  </si>
  <si>
    <t xml:space="preserve">This amount represents net interest / foreign exchange differential cost claims received from PPPRA arising from delayed subsidy payments relating to products imported.
</t>
  </si>
  <si>
    <t>The movement on the provision for other long term employee benefits is as follows:</t>
  </si>
  <si>
    <t>Balance at 1 January 2014</t>
  </si>
  <si>
    <t>Other tax liabilites</t>
  </si>
  <si>
    <t>Write-off</t>
  </si>
  <si>
    <t>Sponsorships and donations</t>
  </si>
  <si>
    <t>Licenses and Levies</t>
  </si>
  <si>
    <t>Utilities</t>
  </si>
  <si>
    <t>Subcriptions</t>
  </si>
  <si>
    <t>Board meetings and AGM expenses</t>
  </si>
  <si>
    <t>Security</t>
  </si>
  <si>
    <t>Goods in transit</t>
  </si>
  <si>
    <t>MRS Holdings Limited</t>
  </si>
  <si>
    <t>Corlay Cote D'Ivoire</t>
  </si>
  <si>
    <t>• Disclosure Initiative (Amendments to IAS 1)</t>
  </si>
  <si>
    <t>Standards and Interpretations not yet effective (but available for early adoption)</t>
  </si>
  <si>
    <t>Managing Director (Ag.)</t>
  </si>
  <si>
    <t>Alhaji Dahiru Lawal Mangal</t>
  </si>
  <si>
    <t>Skye Bank Plc</t>
  </si>
  <si>
    <t>Sterling Bank Plc</t>
  </si>
  <si>
    <t>Patrice Albert is Non-executive director on the Board of MRS Oil Nigeria Plc. He is also a director in Petrowest SA.  The following transactions occurred during the year:</t>
  </si>
  <si>
    <t>Past due 120 days and above</t>
  </si>
  <si>
    <t xml:space="preserve">Financial assets and liabilities are offset and the net amount presented in the statement of financial position when, and only when, the Company has a legal right to offset the amounts and intends either to settle on a net basis or to realise the asset and settle the liability simultaneously. </t>
  </si>
  <si>
    <t>Inventories are measured at the lower of cost and net realisable value. The cost of inventories includes expenditure incurred in acquiring the inventories, production or conversion costs and other costs incurred in bringing them to their existing location and condition. In the case of manufactured/ blended inventories and work in progress, cost includes an appropriate share of production overheads based on normal operating capacity.</t>
  </si>
  <si>
    <t>The Company offsets the tax assets arising from WHT credits and current tax liabilities if, and only if, the entity has a legally enforceable right to set off the recognised amounts, and it intends either to settle on a net basis, or to realise the asset and settle the liability simultaneously. The tax asset is reviewed at each reporting date and written down to the extent that it is no longer probable that future economic benefit would be realised.</t>
  </si>
  <si>
    <t>Financial assets and financial liabilities are offset and the net amount presented in the statement of financial position when, and only when, the Company has a legal right to offset the amounts and intends either to settle on a net basis or to realise the asset and settle the liability simultaneously.</t>
  </si>
  <si>
    <t>These are collateral deposits paid by dealers who maintain credit facilities with the Company. These amounts are set-off on a periodic basis to cater for operational losses. These deposits do not bear interest and these amounts are refundable to the dealers at the termination of the business arrangements.</t>
  </si>
  <si>
    <t>Bank overdraft and borrowings</t>
  </si>
  <si>
    <t>The interest rates used to determine the cash flows, where applicable are based on external sources and were as follows:</t>
  </si>
  <si>
    <t>Segment information is provided on the basis of product segments as the Company manages its business through three product lines - Retail/Commercial &amp; Industrial, Aviation, and Lubricants. The business segments presented reflect the management structure of the Company and the way in which the Company’s management reviews business performance. The accounting policies of the reportable segments are the same as described in Note 3.</t>
  </si>
  <si>
    <t>Witholding tax receivables</t>
  </si>
  <si>
    <t xml:space="preserve">Unclaimed dividends transferred to retained earnings represents dividends which have remained unclaimed for over twelve (12) years and are therefore no longer recoverable or actionable by the shareholders in accordance with Section 385 of the Companies and Allied Matters Act, Cap. C20, Laws of the Federal Republic of Nigeria, 2004.  </t>
  </si>
  <si>
    <t>Included as part of unclaimed dividend are dividends declared in June 2013 which have been unclaimed for more than 12 years. These dividends will remain available until the next Annual General Meeting where a formal approval to declare such dividends as statute barred will be obtained.</t>
  </si>
  <si>
    <t>`</t>
  </si>
  <si>
    <t>Di</t>
  </si>
  <si>
    <t>YEAR ENDED 31 DECEMBER, 2015</t>
  </si>
  <si>
    <t>(Write-back)/Provision for long-term  service award</t>
  </si>
  <si>
    <t xml:space="preserve">In line with the provisions of the Pension Reform Act 2014, the Company has instituted a defined contribution pension scheme for its permanent staff.  Employees contribute 6% each of their basic salary, transport and housing allowances to the Fund on a monthly basis. The Company’s contribution is 12% of each employee’s basic salary, transport and housing allowances. Staff contributions to the scheme are funded through payroll deductions while the Company’s contribution is recognised in profit or loss as employee benefit expense in the periods during which services are rendered by employees.
</t>
  </si>
  <si>
    <t>Diluted Earnings per share</t>
  </si>
  <si>
    <t>The balance on the pension payable account represents the amount due to Pension Fund Administrators which are yet to be remitted at the end of the year.The movement on this account during the year was as follows:</t>
  </si>
  <si>
    <t>* Excludes advances received from customers and tax liabilities</t>
  </si>
  <si>
    <t>Segment assets and liabilities are not disclosed as these are not regularly reported to the Chief Operating decision maker.</t>
  </si>
  <si>
    <t>MOG is a wholly owned company of MRS Holdings Limited which is a shareholder in Corlay Global SA. Corlay Global SA is the ultimate holding company of MRS Oil Nigeria Plc. The following transactions occurred during the year:</t>
  </si>
  <si>
    <t xml:space="preserve">An operating segment is a component of the Company that engages in business activities from which it may earn revenues and incur expenses. All operating segments’ operating results are reviewed regularly by the Managing Director to make decisions about resources to be allocated to the segment and assess its performance, and for which discrete financial information is available.
</t>
  </si>
  <si>
    <t xml:space="preserve">Segment results that are reported to the Managing Director include items directly attributable to a segment as well as those that can be allocated on a reasonable basis. 
</t>
  </si>
  <si>
    <t>Insurance</t>
  </si>
  <si>
    <t>Interest accrued</t>
  </si>
  <si>
    <t>Principal and interests repayments received during the year</t>
  </si>
  <si>
    <t>The Company had no dilutive ordinary shares to be accounted for in these finncial statements. Consequently, diluted and basic earnings per share are the same.</t>
  </si>
  <si>
    <t>Amortisation methods, useful lives and residual values are reviewed at each reporting date and adjusted if appropriate. The useful life for computer software is 3 years.</t>
  </si>
  <si>
    <t xml:space="preserve"> nn </t>
  </si>
  <si>
    <t>KPMG RP Payables to Directors</t>
  </si>
  <si>
    <t>KPMG RP</t>
  </si>
  <si>
    <t>Payables to Directors</t>
  </si>
  <si>
    <t>The movement on the witholding tax receivable account was as follows:</t>
  </si>
  <si>
    <t>Balance at 1 January</t>
  </si>
  <si>
    <t xml:space="preserve">Withholding tax credit note utilised </t>
  </si>
  <si>
    <t>Operating profit</t>
  </si>
  <si>
    <t>Net finance costs</t>
  </si>
  <si>
    <t>22 (b)</t>
  </si>
  <si>
    <t>Net increase in impairment loss on inventory</t>
  </si>
  <si>
    <t>Impairment loss on trade receivables - net</t>
  </si>
  <si>
    <t>Amounts paid on behalf of transporters</t>
  </si>
  <si>
    <t>Basic and diluted earnings per share (Naira)</t>
  </si>
  <si>
    <t>(r)</t>
  </si>
  <si>
    <t>9:43 PM</t>
  </si>
  <si>
    <t>Ist Page</t>
  </si>
  <si>
    <t>Note first page</t>
  </si>
  <si>
    <t>Note last page</t>
  </si>
  <si>
    <t>Non-current portion</t>
  </si>
  <si>
    <t>Note 20 - Measurement of employee benefits obligations; key actuarial assumptions.</t>
  </si>
  <si>
    <t>Service fee (Note 26(b))</t>
  </si>
  <si>
    <t>Management fees (Note 26(c))</t>
  </si>
  <si>
    <t>Management fees  (Note 26 (c))</t>
  </si>
  <si>
    <t>The Company's exposure to credit risk, market risk and impairment losses related to trade and other receivables are disclosed in Note 25 (a).</t>
  </si>
  <si>
    <t>(Note 18 (a))</t>
  </si>
  <si>
    <t>The Company's exposure to liquidity risks related to security deposits is disclosed in Note 25 (b).</t>
  </si>
  <si>
    <t>Pension payable (Note 23(a))</t>
  </si>
  <si>
    <t>Bank borrowings (Import Finance Facilities) (Note 24(b))</t>
  </si>
  <si>
    <t>Total borrowings (Note 24)</t>
  </si>
  <si>
    <t>Less: Cash and cash equivalents (Note 18)</t>
  </si>
  <si>
    <t>A number of standards, amendments to standards and interpretations are effective for annual periods beginning after 1 January 2016, and have not been applied in preparing these financial statements. Those which may be relevant to the Company are set out below. The Company does not plan to adopt these standards early. These will be adopted in the period that they become mandatory unless otherwise indicated.</t>
  </si>
  <si>
    <t>23 (b)</t>
  </si>
  <si>
    <t>22(b)</t>
  </si>
  <si>
    <r>
      <t>N</t>
    </r>
    <r>
      <rPr>
        <b/>
        <sz val="11"/>
        <rFont val="Times New Roman"/>
        <family val="1"/>
      </rPr>
      <t>’000</t>
    </r>
  </si>
  <si>
    <r>
      <t>N</t>
    </r>
    <r>
      <rPr>
        <b/>
        <sz val="11"/>
        <color rgb="FF000000"/>
        <rFont val="Times"/>
        <family val="1"/>
      </rPr>
      <t>’000</t>
    </r>
  </si>
  <si>
    <r>
      <t>N</t>
    </r>
    <r>
      <rPr>
        <b/>
        <sz val="11"/>
        <color rgb="FF000000"/>
        <rFont val="Times New Roman"/>
        <family val="1"/>
      </rPr>
      <t>’000</t>
    </r>
  </si>
  <si>
    <r>
      <t>N</t>
    </r>
    <r>
      <rPr>
        <sz val="11"/>
        <rFont val="Times New Roman"/>
        <family val="1"/>
      </rPr>
      <t>’000</t>
    </r>
  </si>
  <si>
    <t>In managing interest rate risk, the Company aims to reduce the impact of short-term fluctuations in earnings. Dividend pay-out practices seek a balance between giving good returns to shareholders on one hand and maintaining a solid debt/equity ratio on the other hand.</t>
  </si>
  <si>
    <r>
      <t>N</t>
    </r>
    <r>
      <rPr>
        <b/>
        <sz val="11"/>
        <color rgb="FF000000"/>
        <rFont val="Times New Roman"/>
        <family val="1"/>
      </rPr>
      <t>’000 </t>
    </r>
  </si>
  <si>
    <r>
      <t>N</t>
    </r>
    <r>
      <rPr>
        <b/>
        <sz val="11"/>
        <rFont val="Times New Roman"/>
        <family val="1"/>
      </rPr>
      <t>’000 </t>
    </r>
  </si>
  <si>
    <t xml:space="preserve">Write backs </t>
  </si>
  <si>
    <t>Exchange losses</t>
  </si>
  <si>
    <t>One -off income (PSF interest and forex)</t>
  </si>
  <si>
    <t xml:space="preserve">Others </t>
  </si>
  <si>
    <t>The directors accept responsibility for the preparation of the annual financial statements set out on pages 18 to 59 that give a true and fair view in accordance with International Financial Reporting Standards (IFRS) and in the manner required by the Companies and Allied Matters Act of Nigeria and the Financial Reporting Council Act, 2011.</t>
  </si>
  <si>
    <t xml:space="preserve">The notes on pages 23 to 59 are an integral part of these financial statements. </t>
  </si>
  <si>
    <t>Profit after tax</t>
  </si>
  <si>
    <t>As at year, the aging of trade receivables that were not impaired was as follows:</t>
  </si>
  <si>
    <t>The Company entered into the following transactions with the under-listed related parties during the year:</t>
  </si>
  <si>
    <t xml:space="preserve">The statement of cash flows is prepared using the indirect method. Changes in statement of financial position items that have not resulted in cash flows have been eliminated for the purpose of preparing the statement. Dividends paid to ordinary shareholders are included in financing activities. Finance costs paid is also included in financing activities while finance income is included in investing activities. </t>
  </si>
  <si>
    <t>Finance costs comprises interest expense on borrowings, bank charges, foreign currency loss on financial assets and financial liabilities, unwinding of the discount on provisions and are recognized in profit or loss using the effective interest method. Finance costs that are directly attributable to the acquisition, construction or production of a qualifying asset which are capitalised as part of the related assets.</t>
  </si>
  <si>
    <t>Earnings per share (EPS) and dividend declared per share.</t>
  </si>
  <si>
    <t>Revenue for regulated products is measured at the regulated price of the products. The timing of the transfer of risks and rewards varies depending on whether the customer collects the products himself or the Company delivers to the customer using the third party transporters. For the former, revenue is recognized when the customer picks up the products from the Company's depots and the later, when delivery is made.</t>
  </si>
  <si>
    <t>Report of the audit committee</t>
  </si>
  <si>
    <t>Other national disclosures</t>
  </si>
  <si>
    <t>Sundry income represents service fees for handling and other fees earned in the delivery of products.</t>
  </si>
  <si>
    <t>Sundry income (Note 6(b))</t>
  </si>
  <si>
    <t>Pending litigations and claims</t>
  </si>
  <si>
    <t>Other National Disclosures</t>
  </si>
  <si>
    <t xml:space="preserve">Shared services </t>
  </si>
  <si>
    <t>MRS Holdings Limited owns 50% of the shares in Corlay Global SA, the parent company of MRS Africa Holdings Limited. MRS Africa Holding Limited has a majority shareholding in MRS Oil Nigeria Plc.</t>
  </si>
  <si>
    <t xml:space="preserve">Mr. Patrice Alberti
</t>
  </si>
  <si>
    <t>Standards and Interpretations not yet effective</t>
  </si>
  <si>
    <t>Net foreign exchange loss (Note 8)</t>
  </si>
  <si>
    <t>Mr. Andrew Gbodume (Managing Director)</t>
  </si>
  <si>
    <t>Mr. Paul Bissohong (Director)</t>
  </si>
  <si>
    <t>) Mr. Paul Bissohong (Director)
 FRC/2013/IOD/00000003841</t>
  </si>
  <si>
    <t>)Mr. Andrew Gbodume (Managing Director)
FRC/2012/ICAN/00000000534</t>
  </si>
  <si>
    <t>Note 29 - Recognition of contingencies: key assumptions about the likelihood and magnitude of an outflow of economic resources</t>
  </si>
  <si>
    <t xml:space="preserve">Refined petroleum product (ii)
( LPG) </t>
  </si>
  <si>
    <t>) Mr. Martin Orogun (Chief Financial Officer)
 FRC/2013/ICAN/00000004639</t>
  </si>
  <si>
    <t>During the year, the following non-audit services were provided by KPMG Professional Services:</t>
  </si>
  <si>
    <t>Total cost of sales, selling and distribution and administrative expenses</t>
  </si>
  <si>
    <t>Non-audit services provided by KPMG Professional Services</t>
  </si>
  <si>
    <t>The Board’s policy is to maintain a strong capital base so as to maintain investor, creditor and market confidence and to sustain future development of the business. The Company monitors capital using a ratio of "adjusted net debt" to equity. For this purpose, adjusted net debt is defined as total borrowings less cash and cash equivalents.</t>
  </si>
  <si>
    <t>The following table shows the carrying amounts and fair values of financial assets and financial liabilities. It does not include fair value information for financial assets and financial liabilities not measured at fair value because the carrying amounts are a reasonable approximation of fair values.</t>
  </si>
  <si>
    <t>Foreign currency differences arising on translation are recognized in profit or loss. Non-monetary items that are measured based on historical cost in a foreign currency are not re-translated.</t>
  </si>
  <si>
    <t>The Company classifies non-derivative financial assets into loans and receivables.</t>
  </si>
  <si>
    <t>Cash and cash equivalents comprise cash on hand, cash balances with banks and call deposits with original maturities of three months or less. Short-term borrowings and bank overdrafts that are repayable on demand and form an integral part of the Company’s cash management are included as a component of cash and cash equivalents for the purpose of statement of cash flows.</t>
  </si>
  <si>
    <t xml:space="preserve">Filing of transfer pricing returns for 2014 financial year. The total amount charged was N1,300,000.
</t>
  </si>
  <si>
    <t>Remuneration survey in the downstream oil &amp; gas sector. The total amount charged was N4,500,000.</t>
  </si>
  <si>
    <t>Independent auditor’s report</t>
  </si>
  <si>
    <t>Higher-paid employees of the Company and other than directors, whose duties were wholly or mainly discharged in Nigeria, received remuneration in excess of N1,000,000 (excluding pension contributions) in the following ranges:</t>
  </si>
  <si>
    <t>The provision was based on an independent actuarial valuation performed by Olurotimi Olatokunbo Okpaise (FRC/2012/NAS/00000000738), a partner with HR Nigeria Limited. The method of valuation used is the projected unit credit method and the last valuation was as at 31 December 2015. Other long term employee benefits comprise long service awards and it is funded on a pay as you go basis by the Company.</t>
  </si>
  <si>
    <t>Tax regulatory complaince services for year ended 31 December 2015. The total amount charged was N29,500,000.</t>
  </si>
  <si>
    <t>The Corlay entities are subsidiaries of Corlay Global SA incorporated in Panama, the parent company of MRS Africa Holdings Limited, and thereby affiliates of MRS Oil Nigeria Plc.</t>
  </si>
  <si>
    <t>Note 12 - Impairment test- recoverable amounts are higher than carrying amounts.</t>
  </si>
  <si>
    <t>Principal repayment received on amounts advanced to transporters</t>
  </si>
  <si>
    <t>Leadership team</t>
  </si>
  <si>
    <t>Principal bankers</t>
  </si>
  <si>
    <t xml:space="preserve">Company secretary </t>
  </si>
  <si>
    <t>Registered office</t>
  </si>
  <si>
    <t>Board of directors</t>
  </si>
  <si>
    <t xml:space="preserve">Statement of financial position </t>
  </si>
  <si>
    <t xml:space="preserve">Statement of profit or loss and other comprehensive income </t>
  </si>
  <si>
    <t xml:space="preserve">Statement of cash flows </t>
  </si>
  <si>
    <t xml:space="preserve">Index to Notes to the financial statements </t>
  </si>
  <si>
    <t xml:space="preserve">Notes to the financial statements </t>
  </si>
  <si>
    <t>Value added statement</t>
  </si>
  <si>
    <t>Financial summary</t>
  </si>
  <si>
    <t>Post-employment benefit (Note 20 (a))</t>
  </si>
  <si>
    <t>Bank overdraft (Note 18 and Note 24(a))</t>
  </si>
  <si>
    <t>Bank overdrafts used for cash management purposes (Note 24)</t>
  </si>
  <si>
    <t>Management has credit policies in place and the exposure to credit risk is monitored on an ongoing basis by an established credit committee headed by the Managing Director. Under the credit policies all customers requiring credit above a certain amount are reviewed and new customers analysed individually for creditworthiness before the Company’s standard payment and delivery terms and conditions are offered. The Company’s credit assessment process includes collecting cash deposits from customers. These deposits are non interest bearing and refundable, net of any outstanding amounts (if any) upon termination of the business relationship and are classified as current liability (Note 23). Credit limits are established for qualifying customers and these limits are reviewed regularly by the Credit Committee. Customers that fail to meet the Company’s benchmark creditworthiness may transact with the Company only on a prepayment basis.</t>
  </si>
  <si>
    <t>These financial statements have been prepared in accordance with International Financial Reporting Standards (IFRSs) as issued by the International Accounting Standards Board (IASB).
The financial statements were authorised for issue by the Company's Board of Directors on 30 March 2016 Details of the Company's significant accounting policies are included in Note 3.</t>
  </si>
  <si>
    <t>FRC</t>
  </si>
  <si>
    <t>FRC/2013/IOD/00000003841</t>
  </si>
  <si>
    <t>On 20 March, 2009 there was an acquisition of Chevron Africa Holdings Limited, (a Bermudian Company) by Corlay Global SA of Moffson Building, East 54th Street, Panama, Republic of Panama. By virtue of this foreign transaction, Chevron Nigeria Holdings Limited, Bermuda changed its name to MRS Africa Holdings Limited, Bermuda.</t>
  </si>
  <si>
    <t>Corporate governance report</t>
  </si>
  <si>
    <t>March 2016</t>
  </si>
  <si>
    <t>March 2015</t>
  </si>
  <si>
    <r>
      <t>N</t>
    </r>
    <r>
      <rPr>
        <b/>
        <sz val="10"/>
        <color rgb="FF000000"/>
        <rFont val="Times New Roman"/>
        <family val="1"/>
      </rPr>
      <t>’000</t>
    </r>
  </si>
  <si>
    <r>
      <t xml:space="preserve">                                                           </t>
    </r>
    <r>
      <rPr>
        <strike/>
        <sz val="10"/>
        <rFont val="Times New Roman"/>
        <family val="1"/>
      </rPr>
      <t>N</t>
    </r>
  </si>
  <si>
    <r>
      <t xml:space="preserve">           </t>
    </r>
    <r>
      <rPr>
        <strike/>
        <sz val="10"/>
        <rFont val="Times New Roman"/>
        <family val="1"/>
      </rPr>
      <t>N</t>
    </r>
  </si>
  <si>
    <r>
      <t>Dividend declared per share of 88 kobo (2014: 74.93 kobo) is based on total declared dividend o</t>
    </r>
    <r>
      <rPr>
        <sz val="10"/>
        <color theme="1"/>
        <rFont val="Times New Roman"/>
        <family val="1"/>
      </rPr>
      <t>f N223.51 million</t>
    </r>
    <r>
      <rPr>
        <sz val="10"/>
        <color rgb="FFFF0000"/>
        <rFont val="Times New Roman"/>
        <family val="1"/>
      </rPr>
      <t xml:space="preserve"> </t>
    </r>
    <r>
      <rPr>
        <sz val="10"/>
        <rFont val="Times New Roman"/>
        <family val="1"/>
      </rPr>
      <t xml:space="preserve">(2014: </t>
    </r>
    <r>
      <rPr>
        <strike/>
        <sz val="10"/>
        <rFont val="Times New Roman"/>
        <family val="1"/>
      </rPr>
      <t>N</t>
    </r>
    <r>
      <rPr>
        <sz val="10"/>
        <rFont val="Times New Roman"/>
        <family val="1"/>
      </rPr>
      <t xml:space="preserve">190.31 million) on </t>
    </r>
    <r>
      <rPr>
        <sz val="10"/>
        <color theme="1"/>
        <rFont val="Times New Roman"/>
        <family val="1"/>
      </rPr>
      <t xml:space="preserve">253,988,672 </t>
    </r>
    <r>
      <rPr>
        <sz val="10"/>
        <rFont val="Times New Roman"/>
        <family val="1"/>
      </rPr>
      <t>ordinary shares of 50 kobo each, being the ordinary shares in issue during the year  (2014: 253,988,672 ordinary shares).</t>
    </r>
  </si>
  <si>
    <r>
      <t>Dividend declared per share of xx kobo (2014: xx kobo) is based on total declared dividend o</t>
    </r>
    <r>
      <rPr>
        <sz val="10"/>
        <color theme="1"/>
        <rFont val="Times New Roman"/>
        <family val="1"/>
      </rPr>
      <t>f xx million</t>
    </r>
    <r>
      <rPr>
        <sz val="10"/>
        <color rgb="FFFF0000"/>
        <rFont val="Times New Roman"/>
        <family val="1"/>
      </rPr>
      <t xml:space="preserve"> </t>
    </r>
    <r>
      <rPr>
        <sz val="10"/>
        <rFont val="Times New Roman"/>
        <family val="1"/>
      </rPr>
      <t xml:space="preserve">(2013: Nxx million) on </t>
    </r>
    <r>
      <rPr>
        <sz val="10"/>
        <color theme="1"/>
        <rFont val="Times New Roman"/>
        <family val="1"/>
      </rPr>
      <t xml:space="preserve">253,988,672 </t>
    </r>
    <r>
      <rPr>
        <sz val="10"/>
        <rFont val="Times New Roman"/>
        <family val="1"/>
      </rPr>
      <t>ordinary shares of 50 kobo each, being the ordinary shares in issue during the year  (2013: 253,988,672 ordinary shares).</t>
    </r>
  </si>
  <si>
    <r>
      <t>N</t>
    </r>
    <r>
      <rPr>
        <b/>
        <sz val="10.5"/>
        <rFont val="Times New Roman"/>
        <family val="1"/>
      </rPr>
      <t>’000</t>
    </r>
  </si>
  <si>
    <r>
      <t>N</t>
    </r>
    <r>
      <rPr>
        <b/>
        <sz val="10.199999999999999"/>
        <rFont val="Times New Roman"/>
        <family val="1"/>
      </rPr>
      <t>’000</t>
    </r>
  </si>
  <si>
    <r>
      <t>N</t>
    </r>
    <r>
      <rPr>
        <b/>
        <sz val="10.199999999999999"/>
        <color rgb="FF000000"/>
        <rFont val="Times New Roman"/>
        <family val="1"/>
      </rPr>
      <t>’000</t>
    </r>
  </si>
  <si>
    <r>
      <t xml:space="preserve">Depreciation expense amounting to </t>
    </r>
    <r>
      <rPr>
        <strike/>
        <sz val="10.199999999999999"/>
        <rFont val="Times New Roman"/>
        <family val="1"/>
      </rPr>
      <t>Nxxxxxx</t>
    </r>
    <r>
      <rPr>
        <sz val="10.199999999999999"/>
        <rFont val="Times New Roman"/>
        <family val="1"/>
      </rPr>
      <t xml:space="preserve"> million (2013: Nil) relating to the plant used for blending lubes has been included in cost of sales. Other depreciation expenses are included as part of administrative expenses.</t>
    </r>
  </si>
  <si>
    <r>
      <t xml:space="preserve">Included in additions to property, plant and equipment of </t>
    </r>
    <r>
      <rPr>
        <strike/>
        <sz val="10.199999999999999"/>
        <rFont val="Times New Roman"/>
        <family val="1"/>
      </rPr>
      <t xml:space="preserve">Nxxxx  </t>
    </r>
    <r>
      <rPr>
        <sz val="10.199999999999999"/>
        <rFont val="Times New Roman"/>
        <family val="1"/>
      </rPr>
      <t xml:space="preserve">are items not yet paid for as at the year end amounting to </t>
    </r>
    <r>
      <rPr>
        <strike/>
        <sz val="10.199999999999999"/>
        <color theme="1"/>
        <rFont val="Times New Roman"/>
        <family val="1"/>
      </rPr>
      <t>N</t>
    </r>
    <r>
      <rPr>
        <sz val="10.199999999999999"/>
        <rFont val="Times New Roman"/>
        <family val="1"/>
      </rPr>
      <t xml:space="preserve"> xxxx  million (2013: </t>
    </r>
    <r>
      <rPr>
        <strike/>
        <sz val="10.199999999999999"/>
        <rFont val="Times New Roman"/>
        <family val="1"/>
      </rPr>
      <t>N</t>
    </r>
    <r>
      <rPr>
        <sz val="10.199999999999999"/>
        <rFont val="Times New Roman"/>
        <family val="1"/>
      </rPr>
      <t>30.31 million ). These amounts are included in accrued expenses (See Note 22) and have been adjusted for in the statement of cashflows.</t>
    </r>
  </si>
  <si>
    <r>
      <t xml:space="preserve">In 2013, the Company purchased tankers from a related party (Rosscourt International Limited) amounting to </t>
    </r>
    <r>
      <rPr>
        <strike/>
        <sz val="10.199999999999999"/>
        <rFont val="Times New Roman"/>
        <family val="1"/>
      </rPr>
      <t>N</t>
    </r>
    <r>
      <rPr>
        <sz val="10.199999999999999"/>
        <rFont val="Times New Roman"/>
        <family val="1"/>
      </rPr>
      <t xml:space="preserve">2.65 billion. The Company, then entered into an arrangement with some of its transporters to provide these tankers to them, at cost of the tankers plus an interest of 17% per annum. The transporters were expected to repay from freight costs charged to the Company for services rendered and repayment periods range from 12 to 24 months. The transporters made a 20% contribution at the commencement of the arrangement. Outstanding balance on the tankers are secured by the Company's retention of title to the tankers. In March 2015, the arrangement was revised and the interest on outstanding payments was increased to 20% per annum. Also, the tenor was extended for another 12 months and the insurance payments on the trucks for the current period was included as part of the new principal amount. On the basis of retention of title as well as historical payment behaviours of the respective transporters (including continuing business as of date, repayments during the year and adequate insurance cover on the tankers), the Company does not believe that the amounts are impaired and as such no impairment loss has been recorded. 
</t>
    </r>
  </si>
  <si>
    <r>
      <t xml:space="preserve">Included in retained earnings is </t>
    </r>
    <r>
      <rPr>
        <strike/>
        <sz val="10.199999999999999"/>
        <color rgb="FFFF0000"/>
        <rFont val="Times New Roman"/>
        <family val="1"/>
      </rPr>
      <t>N</t>
    </r>
    <r>
      <rPr>
        <sz val="10.199999999999999"/>
        <color rgb="FFFF0000"/>
        <rFont val="Times New Roman"/>
        <family val="1"/>
      </rPr>
      <t>14.40 billion</t>
    </r>
    <r>
      <rPr>
        <sz val="10.199999999999999"/>
        <color theme="1"/>
        <rFont val="Times New Roman"/>
        <family val="1"/>
      </rPr>
      <t xml:space="preserve"> (2013: </t>
    </r>
    <r>
      <rPr>
        <strike/>
        <sz val="10.199999999999999"/>
        <color theme="1"/>
        <rFont val="Times New Roman"/>
        <family val="1"/>
      </rPr>
      <t>N</t>
    </r>
    <r>
      <rPr>
        <sz val="10.199999999999999"/>
        <color theme="1"/>
        <rFont val="Times New Roman"/>
        <family val="1"/>
      </rPr>
      <t xml:space="preserve">14.40 billion) which represents revaluation surplus transferred at IFRS transition date. The Company has opted not to distribute this amount. </t>
    </r>
  </si>
  <si>
    <r>
      <t>·</t>
    </r>
    <r>
      <rPr>
        <sz val="10.199999999999999"/>
        <color theme="1"/>
        <rFont val="Times New Roman"/>
        <family val="1"/>
      </rPr>
      <t>         Credit risk</t>
    </r>
  </si>
  <si>
    <r>
      <t>·</t>
    </r>
    <r>
      <rPr>
        <sz val="10.199999999999999"/>
        <color theme="1"/>
        <rFont val="Times New Roman"/>
        <family val="1"/>
      </rPr>
      <t>         Liquidity risk</t>
    </r>
  </si>
  <si>
    <r>
      <t>·</t>
    </r>
    <r>
      <rPr>
        <sz val="10.199999999999999"/>
        <color theme="1"/>
        <rFont val="Times New Roman"/>
        <family val="1"/>
      </rPr>
      <t>         Market risk</t>
    </r>
  </si>
  <si>
    <r>
      <t>-</t>
    </r>
    <r>
      <rPr>
        <sz val="10.199999999999999"/>
        <color rgb="FF000000"/>
        <rFont val="Times New Roman"/>
        <family val="1"/>
      </rPr>
      <t>            Major customers</t>
    </r>
  </si>
  <si>
    <r>
      <t>-</t>
    </r>
    <r>
      <rPr>
        <sz val="10.199999999999999"/>
        <color rgb="FF000000"/>
        <rFont val="Times New Roman"/>
        <family val="1"/>
      </rPr>
      <t>            Others</t>
    </r>
  </si>
  <si>
    <r>
      <t>-</t>
    </r>
    <r>
      <rPr>
        <sz val="10.199999999999999"/>
        <color rgb="FF000000"/>
        <rFont val="Times New Roman"/>
        <family val="1"/>
      </rPr>
      <t>            Impairment</t>
    </r>
  </si>
  <si>
    <r>
      <t>-</t>
    </r>
    <r>
      <rPr>
        <sz val="10.199999999999999"/>
        <color rgb="FF000000"/>
        <rFont val="Times New Roman"/>
        <family val="1"/>
      </rPr>
      <t>            Due from related parties</t>
    </r>
  </si>
  <si>
    <r>
      <t>-</t>
    </r>
    <r>
      <rPr>
        <sz val="10.199999999999999"/>
        <color rgb="FF000000"/>
        <rFont val="Times New Roman"/>
        <family val="1"/>
      </rPr>
      <t>            Due from regulators (Government entities)</t>
    </r>
  </si>
  <si>
    <r>
      <t>-</t>
    </r>
    <r>
      <rPr>
        <sz val="10.199999999999999"/>
        <color rgb="FF000000"/>
        <rFont val="Times New Roman"/>
        <family val="1"/>
      </rPr>
      <t>            Others*</t>
    </r>
  </si>
  <si>
    <r>
      <t>Included in overdraft and short term borrowings for 2014 is</t>
    </r>
    <r>
      <rPr>
        <strike/>
        <sz val="10.199999999999999"/>
        <rFont val="Times New Roman"/>
        <family val="1"/>
      </rPr>
      <t xml:space="preserve"> </t>
    </r>
    <r>
      <rPr>
        <strike/>
        <sz val="10.199999999999999"/>
        <color rgb="FFFF0000"/>
        <rFont val="Times New Roman"/>
        <family val="1"/>
      </rPr>
      <t>N</t>
    </r>
    <r>
      <rPr>
        <sz val="10.199999999999999"/>
        <color rgb="FFFF0000"/>
        <rFont val="Times New Roman"/>
        <family val="1"/>
      </rPr>
      <t>xxxxxxxx (Note 23)</t>
    </r>
    <r>
      <rPr>
        <sz val="10.199999999999999"/>
        <rFont val="Times New Roman"/>
        <family val="1"/>
      </rPr>
      <t xml:space="preserve">, representing amounts obtained on behalf of a related party, MRS Oil and Gas (MOG). Ordinarily, the Company expects the timing of its settlement of this liability to the banks to match receipt of the receivables from the related party. This does not however, always occur. The Company settles the liability on due date or as soon as it can to avoid any additional costs/charges irrespective of whether it has received the outstanding amounts from the related party. No interest is charged by the Company to the related party with respect to outstanding balances that are due, post settlement of the borrowings by the Company. </t>
    </r>
  </si>
  <si>
    <r>
      <t>A strengthening of the Naira, as indicated below against the  Dollar  at 31</t>
    </r>
    <r>
      <rPr>
        <sz val="10.199999999999999"/>
        <color theme="1"/>
        <rFont val="Times New Roman"/>
        <family val="1"/>
      </rPr>
      <t xml:space="preserve"> December would have increased profit or loss by the amounts shown below. This analysis is based on foreign currency exchange rate variances that the Company considered to be reasonably possible at the end of the reporting period and has no impact on equity. </t>
    </r>
  </si>
  <si>
    <r>
      <rPr>
        <b/>
        <sz val="10.199999999999999"/>
        <rFont val="Times New Roman"/>
        <family val="1"/>
      </rPr>
      <t>Retail/ Commercial &amp; Industrial</t>
    </r>
    <r>
      <rPr>
        <sz val="10.199999999999999"/>
        <rFont val="Times New Roman"/>
        <family val="1"/>
      </rPr>
      <t xml:space="preserve"> - this segment is responsible for the sale and distribution of petroleum products (refined products) to retail customers and industrial customers.</t>
    </r>
  </si>
  <si>
    <r>
      <rPr>
        <b/>
        <sz val="10.199999999999999"/>
        <rFont val="Times New Roman"/>
        <family val="1"/>
      </rPr>
      <t>Aviation</t>
    </r>
    <r>
      <rPr>
        <sz val="10.199999999999999"/>
        <rFont val="Times New Roman"/>
        <family val="1"/>
      </rPr>
      <t xml:space="preserve"> - this segment involves the sale of Aviation Turbine Kerosene (ATK).</t>
    </r>
  </si>
  <si>
    <r>
      <rPr>
        <b/>
        <sz val="10.199999999999999"/>
        <rFont val="Times New Roman"/>
        <family val="1"/>
      </rPr>
      <t xml:space="preserve">Lubricants </t>
    </r>
    <r>
      <rPr>
        <sz val="10.199999999999999"/>
        <rFont val="Times New Roman"/>
        <family val="1"/>
      </rPr>
      <t>- this segment manufactures and sells lubricants and greases.</t>
    </r>
  </si>
  <si>
    <r>
      <t>N</t>
    </r>
    <r>
      <rPr>
        <sz val="10.199999999999999"/>
        <color rgb="FF000000"/>
        <rFont val="Times New Roman"/>
        <family val="1"/>
      </rPr>
      <t>’000</t>
    </r>
  </si>
  <si>
    <r>
      <t xml:space="preserve">There are certain lawsuits and claims pending against the Company in various courts of law which are being handled by external legal counsels. The contingent liabilities in respect of pending litigation and claims amounted to </t>
    </r>
    <r>
      <rPr>
        <strike/>
        <sz val="10.199999999999999"/>
        <rFont val="Times New Roman"/>
        <family val="1"/>
      </rPr>
      <t>N</t>
    </r>
    <r>
      <rPr>
        <sz val="10.199999999999999"/>
        <rFont val="Times New Roman"/>
        <family val="1"/>
      </rPr>
      <t xml:space="preserve">12,471,106,206 as at 31st December 2012 (2011: </t>
    </r>
    <r>
      <rPr>
        <strike/>
        <sz val="10.199999999999999"/>
        <rFont val="Times New Roman"/>
        <family val="1"/>
      </rPr>
      <t>N</t>
    </r>
    <r>
      <rPr>
        <sz val="10.199999999999999"/>
        <rFont val="Times New Roman"/>
        <family val="1"/>
      </rPr>
      <t xml:space="preserve">8,367,068,842). In the opinion of the Directors and based on independent legal advice, the Company’s liabilities are not likely to be material, thus no provision has been made in these financial statements. </t>
    </r>
  </si>
  <si>
    <t>31 March 2016</t>
  </si>
  <si>
    <t>Cash in Bank - Sterling Bank Dom Main Account</t>
  </si>
  <si>
    <t>Cash in Bank - Sterling Bank Dom Incoming Account</t>
  </si>
  <si>
    <t>Cash in Bank - Sterling Bank Dom Outgoing Account</t>
  </si>
  <si>
    <t>Employee Home Loan Amortization</t>
  </si>
  <si>
    <t>Rep 03/15</t>
  </si>
  <si>
    <t>for the Period ended 31 March</t>
  </si>
  <si>
    <t>Balance as at 31 March 2015</t>
  </si>
  <si>
    <t>Balance as at 1 January 2016</t>
  </si>
  <si>
    <t>Past due 91 days and above</t>
  </si>
  <si>
    <t>Balance as at 31 March</t>
  </si>
  <si>
    <t>Balance as at 31 March 2016</t>
  </si>
  <si>
    <t>Balance at 1 January 2016</t>
  </si>
  <si>
    <t>Financial Statement - - 31 March 2016</t>
  </si>
  <si>
    <t>Abdullahi Masanawa</t>
  </si>
  <si>
    <t>Statement of directors’ responsibilities in relation to the financial statements for the period ended 31 March 2016</t>
  </si>
  <si>
    <t>as at 31</t>
  </si>
  <si>
    <t>for the period ended 31</t>
  </si>
  <si>
    <t>Approved by the Board of Directors on ____________2016 and signed on its behalf by:</t>
  </si>
  <si>
    <t>Balance as at 31</t>
  </si>
  <si>
    <t>Balance at 31</t>
  </si>
  <si>
    <t xml:space="preserve">There are no significant subsequent events that could have had a material effect on the financial position of the Company as at 31 March 2016 and on the profit for the period ended on that date that have not been taken into account in these financial statements. </t>
  </si>
  <si>
    <r>
      <t xml:space="preserve">• </t>
    </r>
    <r>
      <rPr>
        <sz val="10.5"/>
        <rFont val="Times New Roman"/>
        <family val="1"/>
      </rPr>
      <t xml:space="preserve">IFRS 15 </t>
    </r>
    <r>
      <rPr>
        <i/>
        <sz val="10.5"/>
        <rFont val="Times New Roman"/>
        <family val="1"/>
      </rPr>
      <t>Revenue from Contracts with Customers</t>
    </r>
  </si>
  <si>
    <r>
      <t>• IFRS 9</t>
    </r>
    <r>
      <rPr>
        <i/>
        <sz val="10.5"/>
        <rFont val="Times New Roman"/>
        <family val="1"/>
      </rPr>
      <t xml:space="preserve"> Financial Instruments</t>
    </r>
  </si>
  <si>
    <r>
      <t xml:space="preserve">All Standards and Interpretations will be adopted at their effective date (except for those Standards and Interpretations that are not applicable to the entity).
IFRS 14 </t>
    </r>
    <r>
      <rPr>
        <i/>
        <sz val="10.5"/>
        <rFont val="Times New Roman"/>
        <family val="1"/>
      </rPr>
      <t>Regulatory Deferral Accounts</t>
    </r>
    <r>
      <rPr>
        <sz val="10.5"/>
        <rFont val="Times New Roman"/>
        <family val="1"/>
      </rPr>
      <t xml:space="preserve">, </t>
    </r>
    <r>
      <rPr>
        <i/>
        <sz val="10.5"/>
        <rFont val="Times New Roman"/>
        <family val="1"/>
      </rPr>
      <t xml:space="preserve">Clarification of acceptable methods of depreciation and amortisation </t>
    </r>
    <r>
      <rPr>
        <sz val="10.5"/>
        <rFont val="Times New Roman"/>
        <family val="1"/>
      </rPr>
      <t xml:space="preserve">(Amendments to IAS 16 and IAS 38), </t>
    </r>
    <r>
      <rPr>
        <i/>
        <sz val="10.5"/>
        <rFont val="Times New Roman"/>
        <family val="1"/>
      </rPr>
      <t>Accounting for acquisitions of interests in joint operations</t>
    </r>
    <r>
      <rPr>
        <sz val="10.5"/>
        <rFont val="Times New Roman"/>
        <family val="1"/>
      </rPr>
      <t xml:space="preserve"> (Amendments to IFRS 11), </t>
    </r>
    <r>
      <rPr>
        <i/>
        <sz val="10.5"/>
        <rFont val="Times New Roman"/>
        <family val="1"/>
      </rPr>
      <t>Agriculture: Bearer plants</t>
    </r>
    <r>
      <rPr>
        <sz val="10.5"/>
        <rFont val="Times New Roman"/>
        <family val="1"/>
      </rPr>
      <t xml:space="preserve"> (Amendments to IAS 6 and IAS 41), </t>
    </r>
    <r>
      <rPr>
        <i/>
        <sz val="10.5"/>
        <rFont val="Times New Roman"/>
        <family val="1"/>
      </rPr>
      <t>Equity Method in Seperate Financial Statements</t>
    </r>
    <r>
      <rPr>
        <sz val="10.5"/>
        <rFont val="Times New Roman"/>
        <family val="1"/>
      </rPr>
      <t xml:space="preserve"> (Amendments to IAS 127), </t>
    </r>
    <r>
      <rPr>
        <i/>
        <sz val="10.5"/>
        <rFont val="Times New Roman"/>
        <family val="1"/>
      </rPr>
      <t xml:space="preserve">Sale or Contribution of Assets between an Investor and its Associate or Joint Venture </t>
    </r>
    <r>
      <rPr>
        <sz val="10.5"/>
        <rFont val="Times New Roman"/>
        <family val="1"/>
      </rPr>
      <t xml:space="preserve">(Associates and Joint Ventues: Asset Transactions - Amendments to IFRS 10 and IAS 28), </t>
    </r>
    <r>
      <rPr>
        <i/>
        <sz val="10.5"/>
        <rFont val="Times New Roman"/>
        <family val="1"/>
      </rPr>
      <t xml:space="preserve">Investment Entities: Applying the Consolidation Exception </t>
    </r>
    <r>
      <rPr>
        <sz val="10.5"/>
        <rFont val="Times New Roman"/>
        <family val="1"/>
      </rPr>
      <t xml:space="preserve">(Amendments to IFRS 10, IFRS 12 and IAS 28)  are not applicable to the business of the entity and will therefore have no impact on future financial statements. The directors are of the opinion that the impact of the application of the remaining Standards and Interpretations will be as follows:  </t>
    </r>
  </si>
  <si>
    <r>
      <t xml:space="preserve">Levies have become more common in recent years, with governments in a number of jurisdictions introducing levies to raise additional income. Current practice on how to account for these levies is mixed. IFRIC 21 provides guidance on accounting for levies in accordance with IAS 37 </t>
    </r>
    <r>
      <rPr>
        <i/>
        <sz val="10.5"/>
        <rFont val="Times New Roman"/>
        <family val="1"/>
      </rPr>
      <t>Provisions, Contingent Liabilities and Assets</t>
    </r>
    <r>
      <rPr>
        <sz val="10.5"/>
        <rFont val="Times New Roman"/>
        <family val="1"/>
      </rPr>
      <t>. The Interpretation is effective for annual periods commencing on or after 1 January 2014 with retrospective application.</t>
    </r>
  </si>
  <si>
    <r>
      <t>The amendments provide additional guidance on the application of materiality and aggregation when preparing financial statements.</t>
    </r>
    <r>
      <rPr>
        <i/>
        <sz val="10.5"/>
        <rFont val="Times New Roman"/>
        <family val="1"/>
      </rPr>
      <t xml:space="preserve">
</t>
    </r>
    <r>
      <rPr>
        <sz val="10.5"/>
        <rFont val="Times New Roman"/>
        <family val="1"/>
      </rPr>
      <t xml:space="preserve">
The ammendments is effective for annual reporting periods beginning on or after 1 January 2016, with early adoption permitted.</t>
    </r>
  </si>
  <si>
    <r>
      <t xml:space="preserve">This standard replaces IAS 11 </t>
    </r>
    <r>
      <rPr>
        <i/>
        <sz val="10.5"/>
        <rFont val="Times New Roman"/>
        <family val="1"/>
      </rPr>
      <t>Construction Contracts</t>
    </r>
    <r>
      <rPr>
        <sz val="10.5"/>
        <rFont val="Times New Roman"/>
        <family val="1"/>
      </rPr>
      <t xml:space="preserve">, IAS 18 </t>
    </r>
    <r>
      <rPr>
        <i/>
        <sz val="10.5"/>
        <rFont val="Times New Roman"/>
        <family val="1"/>
      </rPr>
      <t>Revenue</t>
    </r>
    <r>
      <rPr>
        <sz val="10.5"/>
        <rFont val="Times New Roman"/>
        <family val="1"/>
      </rPr>
      <t xml:space="preserve">, IFRIC 13 </t>
    </r>
    <r>
      <rPr>
        <i/>
        <sz val="10.5"/>
        <rFont val="Times New Roman"/>
        <family val="1"/>
      </rPr>
      <t>Customer Loyalty Programmes</t>
    </r>
    <r>
      <rPr>
        <sz val="10.5"/>
        <rFont val="Times New Roman"/>
        <family val="1"/>
      </rPr>
      <t xml:space="preserve">, IFRIC 15 </t>
    </r>
    <r>
      <rPr>
        <i/>
        <sz val="10.5"/>
        <rFont val="Times New Roman"/>
        <family val="1"/>
      </rPr>
      <t>Agreements for the Construction of Real Estate</t>
    </r>
    <r>
      <rPr>
        <sz val="10.5"/>
        <rFont val="Times New Roman"/>
        <family val="1"/>
      </rPr>
      <t xml:space="preserve">, IFRIC 18 </t>
    </r>
    <r>
      <rPr>
        <i/>
        <sz val="10.5"/>
        <rFont val="Times New Roman"/>
        <family val="1"/>
      </rPr>
      <t>Transfer of Assets from Customers</t>
    </r>
    <r>
      <rPr>
        <sz val="10.5"/>
        <rFont val="Times New Roman"/>
        <family val="1"/>
      </rPr>
      <t xml:space="preserve"> and SIC-31 </t>
    </r>
    <r>
      <rPr>
        <i/>
        <sz val="10.5"/>
        <rFont val="Times New Roman"/>
        <family val="1"/>
      </rPr>
      <t xml:space="preserve">Revenue – Barter of Transactions Involving Advertising Services. 
</t>
    </r>
    <r>
      <rPr>
        <sz val="10.5"/>
        <rFont val="Times New Roman"/>
        <family val="1"/>
      </rPr>
      <t>The standard contains a single model that applies to contracts with customers and two approaches to recognising revenue: at a point in time or over time. The model features a contract-based five-step analysis of transactions to determine whether, how much and when revenue is recognised. This new standard will most likely have a significant impact on the Company, which will include a possible change in the timing of when revenue is recognised and the amount of revenue recognised.</t>
    </r>
    <r>
      <rPr>
        <i/>
        <sz val="10.5"/>
        <rFont val="Times New Roman"/>
        <family val="1"/>
      </rPr>
      <t xml:space="preserve">
</t>
    </r>
    <r>
      <rPr>
        <sz val="10.5"/>
        <rFont val="Times New Roman"/>
        <family val="1"/>
      </rPr>
      <t>IFRS 15 is effective for annual reporting periods beginning on or after 1 January 2018, with early adoption permitted. The Company will adopt the amendments for the year ending 31 December 2018.</t>
    </r>
  </si>
  <si>
    <r>
      <t>On 24 July 2014, the IASB issued the final IFRS 9 Financial Instruments Standard, which replaces earlier versions of IFRS 9 and completes the IASB’s project to replace IAS 39</t>
    </r>
    <r>
      <rPr>
        <i/>
        <sz val="10.5"/>
        <rFont val="Times New Roman"/>
        <family val="1"/>
      </rPr>
      <t xml:space="preserve"> Financial Instruments: Recognition and Measurement</t>
    </r>
    <r>
      <rPr>
        <sz val="10.5"/>
        <rFont val="Times New Roman"/>
        <family val="1"/>
      </rPr>
      <t xml:space="preserve">. 
This standard will have a significant impact on the Company, which will include changes in the measurement bases of the Company’s financial assets to amortised cost, fair value through other comprehensive income or fair value through profit or loss. Even though these measurement categories are similar to IAS 39, the criteria for classification into these categories are significantly different. In addition, the IFRS 9 impairment model has been changed from an “incurred loss” model from IAS 39 to an “expected credit loss” model, which is expected to increase the allowance for bad debts recognised in the Company.
</t>
    </r>
  </si>
  <si>
    <t>Profit for the period</t>
  </si>
  <si>
    <t>Total comprehensive income for the period</t>
  </si>
  <si>
    <t xml:space="preserve">Cash and cash equivalents at 31 </t>
  </si>
  <si>
    <r>
      <t xml:space="preserve">Amortisation of </t>
    </r>
    <r>
      <rPr>
        <sz val="10.199999999999999"/>
        <color theme="1"/>
        <rFont val="Times New Roman"/>
        <family val="1"/>
      </rPr>
      <t>N0.2 million</t>
    </r>
    <r>
      <rPr>
        <sz val="10.199999999999999"/>
        <rFont val="Times New Roman"/>
        <family val="1"/>
      </rPr>
      <t xml:space="preserve"> is included in 'administrative expenses' in the statement of profit or loss and other comprehensive income (Dec. 2015: N56.2 million).</t>
    </r>
  </si>
  <si>
    <t xml:space="preserve">Inventory amounting to N 174.9 million (Dec. 2015 : N377.93 million) was held in a facility owned by MRS Oil and Gas Limited, a related party (Note 26).  </t>
  </si>
  <si>
    <t>Interest income earned with respect to these loans was N10.31 million (Dec. 2015: N55.12 million) and has been included as part of finance income in profit or loss (Note 8).  During the period, there were no additional cost incurred. All cost incurred on renewal of insurance on these trucks and in line with the agreements is fully recoverable from the transporters.</t>
  </si>
  <si>
    <t>The value of changes in products, packaging materials and work-in-progress included in cost of sales amounted to N23.3 billion (March 2015: N 19.5 billion).</t>
  </si>
  <si>
    <r>
      <t xml:space="preserve">Short term deposits with banks represent placements with commercial banks for periods between 0 - 90 days. Included in short term deposits are unclaimed dividends amounting to </t>
    </r>
    <r>
      <rPr>
        <sz val="10.199999999999999"/>
        <color theme="1"/>
        <rFont val="Times New Roman"/>
        <family val="1"/>
      </rPr>
      <t xml:space="preserve">N416.98 million </t>
    </r>
    <r>
      <rPr>
        <sz val="10.199999999999999"/>
        <rFont val="Times New Roman"/>
        <family val="1"/>
      </rPr>
      <t xml:space="preserve">(Dec 2015: N408.79 million) held in separate bank accounts in accordance with guidelines issued by Securities and Exchange Commission.  This amount is restricted from use by the Company. Also included in short term deposits with banks is an amount of </t>
    </r>
    <r>
      <rPr>
        <sz val="10.199999999999999"/>
        <color theme="1"/>
        <rFont val="Times New Roman"/>
        <family val="1"/>
      </rPr>
      <t>N20.39</t>
    </r>
    <r>
      <rPr>
        <sz val="10.199999999999999"/>
        <rFont val="Times New Roman"/>
        <family val="1"/>
      </rPr>
      <t xml:space="preserve"> billion (Dec 2015: N7.49 billion) being the balance on the sinking fund account. The sinking fund account is used to finance import finance facilities held with the Company's Bankers (Note 24).</t>
    </r>
  </si>
  <si>
    <t>xx per qualifying ordinary share (Dec. 2015: N1.10 kobo)</t>
  </si>
  <si>
    <t>xx kobo per qualifying ordinary share (Dec. 2015: 88 kobo)</t>
  </si>
  <si>
    <r>
      <t xml:space="preserve">As at 31 March 2016, dividend payable held by the Company was N341 million (Dec 2015: N345 million). The balance  of </t>
    </r>
    <r>
      <rPr>
        <sz val="10.199999999999999"/>
        <color theme="1"/>
        <rFont val="Times New Roman"/>
        <family val="1"/>
      </rPr>
      <t>N54.24</t>
    </r>
    <r>
      <rPr>
        <sz val="10.199999999999999"/>
        <rFont val="Times New Roman"/>
        <family val="1"/>
      </rPr>
      <t xml:space="preserve"> million (Dec 2015: N54.24 million) was held with the Company’s registrar, CardinalStone (Registrars) Limited. </t>
    </r>
  </si>
  <si>
    <t xml:space="preserve">Interest rates on these facilities ranged between 18% to 22% per annum (2015: 18% - 22%). Where the fixed deposit held is in excess of the overdraft, interest income is earned. There is no right of set-off between the overdraft and the deposits held. The net interest expense incurred in the year relating to overdrafts and short term borrowings amounted to N35.3 million ( Dec 2015: N212.13 million). </t>
  </si>
  <si>
    <r>
      <t xml:space="preserve">Import Finance Facilities represents short term borrowings obtained to fund letters of credits for product importation. These facilities are either secured with products financed, domiciliation of Petroleum Products Pricing Regulatory Agency (PPPRA) payments or the Company’s sinking fund account with a balance of  </t>
    </r>
    <r>
      <rPr>
        <sz val="10.199999999999999"/>
        <color theme="1"/>
        <rFont val="Times New Roman"/>
        <family val="1"/>
      </rPr>
      <t>N20.39 billion</t>
    </r>
    <r>
      <rPr>
        <sz val="10.199999999999999"/>
        <rFont val="Times New Roman"/>
        <family val="1"/>
      </rPr>
      <t xml:space="preserve"> as at period end (Dec 2015: N7.49 billion). The sinking fund account is included in the short term deposits (Note 18). </t>
    </r>
  </si>
  <si>
    <t xml:space="preserve">Determination of amounts due are based on existing regulations/ guidelines and impairment is only recognized when changes occur in the regulations/ guidelines that prohibit or limit recovery of previously recognized amounts. For bridging claims amounting to  N997.9 million recognized as receivable (Note 15), possibilities exist depending on negotiations that settlement will occur via a set off to the extent of bridging allowances amounting to N772.7 million recorded as a liability (Note 23). However, as the right of set off do not exist, the amounts have been presented gross in these financial statements. </t>
  </si>
  <si>
    <t>The Company has transactions with its parent and other related parties who are related to the Company by virtue of being members of the MRS Group. Payment terms are usually not established for transactions within the Group companies and amounts receivable from members of the Group are not impaired except the member is facing bankruptcy. In the directors view, all amounts are collectible. No impairment was recorded with respect to amounts due from related parties in the current year (Dec 2015: Nil).</t>
  </si>
  <si>
    <t>Other receivables includes staff debtors and other sundry receivables. The Company reviews the balances due from this category on a periodic basis taking into consideration functions such as continued business/employment relationship and ability to offset amounts against transactions due to these parties. Where such does not exist, the amounts are impaired. There were no Impairment loss recognised in this category during the period. (Dec 2015: Nil).</t>
  </si>
  <si>
    <r>
      <t xml:space="preserve">The Company held cash and cash equivalents of </t>
    </r>
    <r>
      <rPr>
        <sz val="10.199999999999999"/>
        <color theme="1"/>
        <rFont val="Times New Roman"/>
        <family val="1"/>
      </rPr>
      <t>N26.31 billion</t>
    </r>
    <r>
      <rPr>
        <sz val="10.199999999999999"/>
        <color rgb="FFFF0000"/>
        <rFont val="Times New Roman"/>
        <family val="1"/>
      </rPr>
      <t xml:space="preserve"> </t>
    </r>
    <r>
      <rPr>
        <sz val="10.199999999999999"/>
        <rFont val="Times New Roman"/>
        <family val="1"/>
      </rPr>
      <t>as at 31 March 2016 (Dec 2015: N19.77 billion), which represents its maximum credit exposure on these assets. The cash and cash equivalents (with the exception of N401 thousand held as cash by the Company) are held by banks and financial institutions in Nigeria.</t>
    </r>
  </si>
  <si>
    <t>As at the year ended 31 March 2016, MRS Africa Holdings Limited (incorporated in Bermuda) owned 60% of the issued share capital of MRS Oil Nigeria Plc. MRS Africa Holdings Limited is a subsidiary of Corlay Global SA. The ultimate holding company is Corlay Global SA incorporated in Panama. In prior year, MRS Africa Holdings Limited incorporated in Nigeria was disclosed as the ultimate holding company instead of Corlay Global SA incorporated in Panama.</t>
  </si>
  <si>
    <t>Net balance due from MRS Oil and Gas Limited was N7.09 billion (Dec. 2015: N8.91 billion).</t>
  </si>
  <si>
    <t>Net balance due to Petrowest was N4.28 billion (Dec. 2015: N6.53 billion)</t>
  </si>
  <si>
    <t>Net balance due from MRS Holdings Limited was N166.7 million (Dec. 2015: N285.71 million)</t>
  </si>
  <si>
    <t xml:space="preserve">All outstanding balances do not bear interest and exclude value of products stored by MRS Oil and Gas Limited for the Company amounting to N174.9 million (Dec. 2015: N377.4 million). </t>
  </si>
  <si>
    <t>In line with Nigerian Stock Exchange - Rules Governing Transactions with Related Parties or Interested Persons, the Company has disclosed transactions with related parties which are individually or in aggregate greater than 5% of the total tangible assets. The total tangible assets amounted to N18.74 billion and the 5% disclosure limit is N937.40 million. During the period, the Company has not entered into transactions above the 5% disclosure limit with the following related parties:</t>
  </si>
  <si>
    <t>There are certain lawsuits and claims pending against the Company in various courts of law which are being handled by external legal counsels. The total claims in respect of pending litigations amounted to N102.3 billion as at 31 March 2016 (Dec. 2015: N 17 billion). In the opinion of the Directors and based on independent legal advice, the Company’s liabilities are not likely to be material, thus no provision has been made in these financial statements. 
The</t>
  </si>
  <si>
    <t>The Company leases a number of offices, buses, warehouses and service stations under both cancellable and non-cancellable leases. During the year, an amount of N60.65 million was recognized as an expense in profit or loss in respect of operating leases (March 2015: N58.65 million). Lease rentals are paid upfront and included in prepayments (current and non-current), which are amortised to profit or loss over the life of the lease except for leases for buses that are paid in arrears on a monthly basis.</t>
  </si>
  <si>
    <t>The Company holds various parcels of land under lease arrangements. The maximum tenor of the lease is 99 years in line with the Land Use Act. The lease amounts were fully paid at the inception of the lease arrangements and these are depreciated over the lease period. At 31 March 2016, the carrying amount of leased land was N7.87 billion (Dec. 2015: N7.92 billion).</t>
  </si>
  <si>
    <t>The managing director is seconded from a related party (MRS Oil and Gas Limited) as part of the management fees agreement existing between the Company and MRS Holdings Limited.</t>
  </si>
  <si>
    <t>The tax charge for the period has been computed after adjusting for certain items of expenditure and income, which are not deductible or chargeable for tax purposes, and comprises:</t>
  </si>
  <si>
    <t xml:space="preserve">Information about judgements, assumptions and estimation uncertainties that have a significant risk of resulting in a material adjustment in the year ending 31 March 2016 is included in the following notes: </t>
  </si>
  <si>
    <t>Year End: March 31, 2016</t>
  </si>
  <si>
    <t>for the year ended 31 March 2016</t>
  </si>
  <si>
    <t>Capital expenditure commitments at the period end authorised by the Board of Directors comprise:</t>
  </si>
  <si>
    <r>
      <t xml:space="preserve">Included in retained earnings is </t>
    </r>
    <r>
      <rPr>
        <strike/>
        <sz val="11"/>
        <rFont val="Times New Roman"/>
        <family val="1"/>
      </rPr>
      <t>N</t>
    </r>
    <r>
      <rPr>
        <sz val="11"/>
        <rFont val="Times New Roman"/>
        <family val="1"/>
      </rPr>
      <t xml:space="preserve">14.40 billion (2015: </t>
    </r>
    <r>
      <rPr>
        <strike/>
        <sz val="11"/>
        <rFont val="Times New Roman"/>
        <family val="1"/>
      </rPr>
      <t>N</t>
    </r>
    <r>
      <rPr>
        <sz val="11"/>
        <rFont val="Times New Roman"/>
        <family val="1"/>
      </rPr>
      <t xml:space="preserve">14.40 billion) which represents revaluation surplus on Property, plant and equipment transferred at IFRS transition date. The Company has opted not to distribute this amount. </t>
    </r>
  </si>
  <si>
    <t xml:space="preserve">The carrying amount of the Company's net assets exceeded its market capitalization as at 2015 year end. As a result of this, management carried out an impairment test. Based on results of the test, the recoverable amount of the Company's cash generating units (CGU) are higher than the carrying amount i.e fair value less costs of disposal exceeds the carrying amount hence none of the company's assets were impaired. No further impairment test has been carried out as at the end of the period March 2016.  </t>
  </si>
  <si>
    <t>22(a)</t>
  </si>
  <si>
    <t>Basic earnings per share of N1.43 (March 2015: N(3.62) is based on profit attributable to ordinary shareholders of N363,363,000   (March 2015: (N919,829,000), and on the 253,988,672 ordinary shares of 50 kobo each, being the weighted average number of ordinary shares in issue during the period (March 2015: 253,988,672).</t>
  </si>
  <si>
    <t>10(a)</t>
  </si>
</sst>
</file>

<file path=xl/styles.xml><?xml version="1.0" encoding="utf-8"?>
<styleSheet xmlns="http://schemas.openxmlformats.org/spreadsheetml/2006/main" xmlns:mc="http://schemas.openxmlformats.org/markup-compatibility/2006" xmlns:x14ac="http://schemas.microsoft.com/office/spreadsheetml/2009/9/ac" mc:Ignorable="x14ac">
  <numFmts count="68">
    <numFmt numFmtId="5" formatCode="&quot;$&quot;#,##0_);\(&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 #,##0.00_ ;_ * \-#,##0.00_ ;_ * &quot;-&quot;??_ ;_ @_ "/>
    <numFmt numFmtId="165" formatCode="_-* #,##0.00_-;\-* #,##0.00_-;_-* &quot;-&quot;??_-;_-@_-"/>
    <numFmt numFmtId="166" formatCode="0.00_)"/>
    <numFmt numFmtId="167" formatCode="_-* #,##0_-;\-* #,##0_-;_-* &quot;-&quot;??_-;_-@_-"/>
    <numFmt numFmtId="168" formatCode="_(* #,##0_);_(* \(#,##0\);_(* &quot;-&quot;??_);_(@_)"/>
    <numFmt numFmtId="169" formatCode="[Red]#,##0;[Red]\(#,##0\)"/>
    <numFmt numFmtId="170" formatCode="#,##0.0_);\(#,##0.0\)"/>
    <numFmt numFmtId="171" formatCode="[$-409]d\-mmm\-yy;@"/>
    <numFmt numFmtId="172" formatCode="#,##0;[Red]\(#,##0\)"/>
    <numFmt numFmtId="173" formatCode="#,##0;[Red]#,##0"/>
    <numFmt numFmtId="174" formatCode="#,##0.0000_);\(#,##0.0000\)"/>
    <numFmt numFmtId="175" formatCode="#,##0;\(#,##0\)"/>
    <numFmt numFmtId="176" formatCode="#,##0;\-#,##0;&quot;-&quot;"/>
    <numFmt numFmtId="177" formatCode="#,##0.00;\-#,##0.00;&quot;-&quot;"/>
    <numFmt numFmtId="178" formatCode="#,##0%;\-#,##0%;&quot;- &quot;"/>
    <numFmt numFmtId="179" formatCode="#,##0.0%;\-#,##0.0%;&quot;- &quot;"/>
    <numFmt numFmtId="180" formatCode="#,##0.00%;\-#,##0.00%;&quot;- &quot;"/>
    <numFmt numFmtId="181" formatCode="#,##0.0;\-#,##0.0;&quot;-&quot;"/>
    <numFmt numFmtId="182" formatCode="[Red][&lt;1]&quot;NUM!&quot;;[Red][&gt;1]&quot;NUM!&quot;;&quot;X&quot;;&quot;X&quot;"/>
    <numFmt numFmtId="183" formatCode="[Red]0%\ "/>
    <numFmt numFmtId="184" formatCode="_(* #,##0.00_);\(* #,##0.00\);_(* &quot;-&quot;??_);_(@_)"/>
    <numFmt numFmtId="185" formatCode="_-* #,##0_-;\-* #,##0_-;_-* &quot;-&quot;_-;_-@_-"/>
    <numFmt numFmtId="186" formatCode="0%;\(0%\)"/>
    <numFmt numFmtId="187" formatCode="\ \ @"/>
    <numFmt numFmtId="188" formatCode="\ \ \ \ @"/>
    <numFmt numFmtId="189" formatCode="[Red]&quot;NUM!&quot;;[Red]&quot;NUM!&quot;;"/>
    <numFmt numFmtId="190" formatCode="_(* #,##0.0_);_(* \(#,##0.0\);_(* &quot;-&quot;??_);_(@_)"/>
    <numFmt numFmtId="191" formatCode="0_);\(0\)"/>
    <numFmt numFmtId="192" formatCode="&quot;$&quot;#,##0;\-&quot;$&quot;#,##0"/>
    <numFmt numFmtId="193" formatCode="General_)"/>
    <numFmt numFmtId="194" formatCode="[$-409]mmmm\ d\,\ yyyy;@"/>
    <numFmt numFmtId="195" formatCode="#,##0.00%;[Red]\(#,##0.00%\);&quot;-&quot;"/>
    <numFmt numFmtId="196" formatCode="#,##0;[Red]\(#,##0\);&quot;-&quot;"/>
    <numFmt numFmtId="197" formatCode="#,##0.00;[Red]\(#,##0.00\);&quot;-&quot;"/>
    <numFmt numFmtId="198" formatCode="mmm\ dd\ yy;@"/>
    <numFmt numFmtId="199" formatCode="#,##0;\(#,##0\);\ \-"/>
    <numFmt numFmtId="200" formatCode="#,##0_ ;\(#,##0\);\-\ "/>
    <numFmt numFmtId="201" formatCode="#,##0;\(#,##0\);&quot;-&quot;"/>
    <numFmt numFmtId="202" formatCode="&quot;þ&quot;;;&quot;o&quot;;"/>
    <numFmt numFmtId="203" formatCode="_(* #,##0.000_);_(* \(#,##0.000\);_(* &quot;-&quot;???_);_(@_)"/>
    <numFmt numFmtId="204" formatCode="&quot;$&quot;#,##0\ ;\(&quot;$&quot;#,##0\)"/>
    <numFmt numFmtId="205" formatCode="[Green]&quot;é&quot;;[Red]&quot;ê&quot;;&quot;ù&quot;;"/>
    <numFmt numFmtId="206" formatCode="#,##0_ ;[Red]\(#,##0\);\-\ "/>
    <numFmt numFmtId="207" formatCode=";;;"/>
    <numFmt numFmtId="208" formatCode="0\ &quot; No&quot;;;0\ &quot;Yes&quot;"/>
    <numFmt numFmtId="209" formatCode="_(* #,##0.00_);_(* \(#,##0.00\);_(* &quot;-&quot;_);_(@_)"/>
    <numFmt numFmtId="210" formatCode="&quot;Lookup&quot;\ 0"/>
    <numFmt numFmtId="211" formatCode="0.000"/>
    <numFmt numFmtId="212" formatCode="[&gt;0]#0.00&quot; d&quot;;&quot;&quot;"/>
    <numFmt numFmtId="213" formatCode="#,##0.0000__"/>
    <numFmt numFmtId="214" formatCode="#,##0.00__"/>
    <numFmt numFmtId="215" formatCode="yyyy"/>
    <numFmt numFmtId="216" formatCode="#,##0.00000_);\(#,##0.00000\)"/>
    <numFmt numFmtId="217" formatCode="#,##0.00000"/>
    <numFmt numFmtId="218" formatCode="0.0%"/>
    <numFmt numFmtId="219" formatCode="#,##0.00;\(#,##0.00\);0.00"/>
    <numFmt numFmtId="220" formatCode="###0;\-###0;0.00"/>
    <numFmt numFmtId="221" formatCode="###0;\(###0\);0.00"/>
    <numFmt numFmtId="222" formatCode="#,##0.00;\-#,##0.00;0.00"/>
    <numFmt numFmtId="223" formatCode="#,##0.0"/>
    <numFmt numFmtId="224" formatCode="#,##0.00000000000"/>
    <numFmt numFmtId="225" formatCode="#,##0.0000000000"/>
  </numFmts>
  <fonts count="263">
    <font>
      <sz val="11"/>
      <color theme="1"/>
      <name val="Calibri"/>
      <family val="2"/>
      <scheme val="minor"/>
    </font>
    <font>
      <sz val="10"/>
      <name val="Arial"/>
      <family val="2"/>
    </font>
    <font>
      <b/>
      <sz val="12"/>
      <name val="Arial"/>
      <family val="2"/>
    </font>
    <font>
      <sz val="12"/>
      <name val="Arial"/>
      <family val="2"/>
    </font>
    <font>
      <sz val="11"/>
      <color indexed="8"/>
      <name val="Calibri"/>
      <family val="2"/>
    </font>
    <font>
      <b/>
      <i/>
      <sz val="16"/>
      <name val="Helv"/>
    </font>
    <font>
      <sz val="7"/>
      <name val="Arial"/>
      <family val="2"/>
    </font>
    <font>
      <sz val="10"/>
      <name val="Swis721 Lt BT"/>
      <family val="2"/>
    </font>
    <font>
      <b/>
      <sz val="10"/>
      <name val="Arial"/>
      <family val="2"/>
    </font>
    <font>
      <sz val="10"/>
      <color indexed="10"/>
      <name val="Arial"/>
      <family val="2"/>
    </font>
    <font>
      <sz val="12"/>
      <name val="Arial MT"/>
    </font>
    <font>
      <sz val="12"/>
      <name val="Arial"/>
      <family val="2"/>
    </font>
    <font>
      <sz val="8"/>
      <name val="Arial"/>
      <family val="2"/>
    </font>
    <font>
      <u/>
      <sz val="10"/>
      <color indexed="12"/>
      <name val="Arial"/>
      <family val="2"/>
    </font>
    <font>
      <sz val="10"/>
      <color indexed="8"/>
      <name val="Arial"/>
      <family val="2"/>
    </font>
    <font>
      <b/>
      <sz val="8"/>
      <name val="Arial"/>
      <family val="2"/>
    </font>
    <font>
      <sz val="10"/>
      <name val="MS Sans Serif"/>
      <family val="2"/>
    </font>
    <font>
      <sz val="10"/>
      <color indexed="12"/>
      <name val="Arial"/>
      <family val="2"/>
    </font>
    <font>
      <u/>
      <sz val="8"/>
      <color indexed="12"/>
      <name val="Times New Roman"/>
      <family val="1"/>
    </font>
    <font>
      <sz val="10"/>
      <color indexed="14"/>
      <name val="Arial"/>
      <family val="2"/>
    </font>
    <font>
      <b/>
      <sz val="12"/>
      <name val="Helv"/>
    </font>
    <font>
      <b/>
      <sz val="16"/>
      <name val="Abadi MT Condensed"/>
      <family val="2"/>
    </font>
    <font>
      <b/>
      <sz val="11"/>
      <name val="Helv"/>
    </font>
    <font>
      <sz val="11"/>
      <name val="Times New Roman"/>
      <family val="1"/>
    </font>
    <font>
      <b/>
      <sz val="11"/>
      <name val="Times New Roman"/>
      <family val="1"/>
    </font>
    <font>
      <sz val="11"/>
      <color theme="1"/>
      <name val="Calibri"/>
      <family val="2"/>
      <scheme val="minor"/>
    </font>
    <font>
      <sz val="12"/>
      <name val="Times New Roman"/>
      <family val="1"/>
    </font>
    <font>
      <b/>
      <sz val="14"/>
      <name val="Times New Roman"/>
      <family val="1"/>
    </font>
    <font>
      <sz val="10"/>
      <color theme="1"/>
      <name val="Arial"/>
      <family val="2"/>
    </font>
    <font>
      <b/>
      <sz val="8"/>
      <color rgb="FF000000"/>
      <name val="Arial"/>
      <family val="2"/>
    </font>
    <font>
      <sz val="8"/>
      <name val="Times New Roman"/>
      <family val="1"/>
    </font>
    <font>
      <sz val="11"/>
      <color theme="1"/>
      <name val="Times New Roman"/>
      <family val="1"/>
    </font>
    <font>
      <b/>
      <sz val="9"/>
      <color rgb="FF000000"/>
      <name val="Arial"/>
      <family val="2"/>
    </font>
    <font>
      <b/>
      <sz val="11"/>
      <color rgb="FF000000"/>
      <name val="Arial"/>
      <family val="2"/>
    </font>
    <font>
      <sz val="11"/>
      <name val="Calibri"/>
      <family val="2"/>
      <scheme val="minor"/>
    </font>
    <font>
      <sz val="8"/>
      <color rgb="FF000000"/>
      <name val="Arial"/>
      <family val="2"/>
    </font>
    <font>
      <b/>
      <sz val="10"/>
      <name val="MS Sans Serif"/>
      <family val="2"/>
    </font>
    <font>
      <sz val="10"/>
      <name val="Helv"/>
    </font>
    <font>
      <sz val="11"/>
      <name val="–¾’©"/>
    </font>
    <font>
      <sz val="10"/>
      <name val="Tms Rmn"/>
    </font>
    <font>
      <b/>
      <sz val="8"/>
      <color rgb="FF0000FF"/>
      <name val="Courier New"/>
      <family val="3"/>
    </font>
    <font>
      <b/>
      <sz val="8"/>
      <color rgb="FFEA4855"/>
      <name val="Arial"/>
      <family val="2"/>
    </font>
    <font>
      <b/>
      <sz val="8"/>
      <color rgb="FF00BEA3"/>
      <name val="Times New Roman"/>
      <family val="1"/>
    </font>
    <font>
      <b/>
      <i/>
      <sz val="11"/>
      <color rgb="FF000000"/>
      <name val="Times New Roman"/>
      <family val="1"/>
    </font>
    <font>
      <b/>
      <i/>
      <sz val="8"/>
      <color rgb="FFFF0000"/>
      <name val="Arial"/>
      <family val="2"/>
    </font>
    <font>
      <b/>
      <sz val="11"/>
      <color rgb="FF800080"/>
      <name val="Arial"/>
      <family val="2"/>
    </font>
    <font>
      <b/>
      <sz val="8"/>
      <color rgb="FF000000"/>
      <name val="Times New Roman"/>
      <family val="1"/>
    </font>
    <font>
      <b/>
      <sz val="8"/>
      <color rgb="FF6435A2"/>
      <name val="Courier New"/>
      <family val="3"/>
    </font>
    <font>
      <sz val="8"/>
      <color rgb="FF000000"/>
      <name val="Tahoma"/>
      <family val="2"/>
    </font>
    <font>
      <b/>
      <sz val="8"/>
      <color rgb="FFFF9900"/>
      <name val="Arial"/>
      <family val="2"/>
    </font>
    <font>
      <b/>
      <sz val="8"/>
      <color rgb="FF3E97C1"/>
      <name val="Arial"/>
      <family val="2"/>
    </font>
    <font>
      <b/>
      <sz val="8"/>
      <color rgb="FF803600"/>
      <name val="Arial"/>
      <family val="2"/>
    </font>
    <font>
      <b/>
      <sz val="8"/>
      <color rgb="FF9B22DD"/>
      <name val="Arial"/>
      <family val="2"/>
    </font>
    <font>
      <sz val="10"/>
      <color rgb="FF000000"/>
      <name val="Courier New"/>
      <family val="3"/>
    </font>
    <font>
      <b/>
      <sz val="8"/>
      <color rgb="FF0058CD"/>
      <name val="Courier New"/>
      <family val="3"/>
    </font>
    <font>
      <sz val="10"/>
      <name val="Courier"/>
      <family val="3"/>
    </font>
    <font>
      <sz val="11"/>
      <color theme="1"/>
      <name val="Arial"/>
      <family val="2"/>
    </font>
    <font>
      <b/>
      <sz val="11"/>
      <name val="Calibri"/>
      <family val="2"/>
      <scheme val="minor"/>
    </font>
    <font>
      <b/>
      <sz val="10"/>
      <name val="Calibri"/>
      <family val="2"/>
      <scheme val="minor"/>
    </font>
    <font>
      <sz val="10"/>
      <name val="Calibri"/>
      <family val="2"/>
      <scheme val="minor"/>
    </font>
    <font>
      <sz val="10"/>
      <color rgb="FFFF0000"/>
      <name val="Calibri"/>
      <family val="2"/>
      <scheme val="minor"/>
    </font>
    <font>
      <sz val="10"/>
      <color theme="1"/>
      <name val="Calibri"/>
      <family val="2"/>
      <scheme val="minor"/>
    </font>
    <font>
      <i/>
      <sz val="10"/>
      <name val="Calibri"/>
      <family val="2"/>
      <scheme val="minor"/>
    </font>
    <font>
      <b/>
      <u/>
      <sz val="10"/>
      <name val="Arial"/>
      <family val="2"/>
    </font>
    <font>
      <b/>
      <sz val="11"/>
      <color theme="1"/>
      <name val="Calibri"/>
      <family val="2"/>
      <scheme val="minor"/>
    </font>
    <font>
      <sz val="10"/>
      <name val="Geometr231 Lt BT"/>
    </font>
    <font>
      <sz val="12"/>
      <name val="Arial"/>
      <family val="2"/>
    </font>
    <font>
      <b/>
      <sz val="18"/>
      <name val="Times New Roman"/>
      <family val="1"/>
    </font>
    <font>
      <b/>
      <sz val="11"/>
      <color theme="1"/>
      <name val="Times New Roman"/>
      <family val="1"/>
    </font>
    <font>
      <sz val="9"/>
      <name val="Arial"/>
      <family val="2"/>
    </font>
    <font>
      <sz val="11"/>
      <color indexed="9"/>
      <name val="Calibri"/>
      <family val="2"/>
    </font>
    <font>
      <sz val="11"/>
      <color indexed="10"/>
      <name val="Calibri"/>
      <family val="2"/>
    </font>
    <font>
      <sz val="11"/>
      <name val="Arial"/>
      <family val="2"/>
    </font>
    <font>
      <b/>
      <sz val="11"/>
      <color indexed="52"/>
      <name val="Calibri"/>
      <family val="2"/>
    </font>
    <font>
      <sz val="11"/>
      <color indexed="52"/>
      <name val="Calibri"/>
      <family val="2"/>
    </font>
    <font>
      <sz val="22"/>
      <name val="Wingdings"/>
      <charset val="2"/>
    </font>
    <font>
      <sz val="22"/>
      <color indexed="12"/>
      <name val="Wingdings"/>
      <charset val="2"/>
    </font>
    <font>
      <b/>
      <u val="singleAccounting"/>
      <sz val="11"/>
      <name val="Arial"/>
      <family val="2"/>
    </font>
    <font>
      <sz val="10"/>
      <color indexed="24"/>
      <name val="Arial"/>
      <family val="2"/>
    </font>
    <font>
      <b/>
      <sz val="8"/>
      <color indexed="10"/>
      <name val="Arial"/>
      <family val="2"/>
    </font>
    <font>
      <sz val="10"/>
      <name val="MS Serif"/>
      <family val="1"/>
    </font>
    <font>
      <sz val="8"/>
      <color indexed="8"/>
      <name val="Arial"/>
      <family val="2"/>
    </font>
    <font>
      <sz val="10"/>
      <color indexed="62"/>
      <name val="Book Antiqua"/>
      <family val="1"/>
    </font>
    <font>
      <sz val="16"/>
      <name val="Wingdings"/>
      <charset val="2"/>
    </font>
    <font>
      <sz val="10"/>
      <color indexed="16"/>
      <name val="MS Serif"/>
      <family val="1"/>
    </font>
    <font>
      <sz val="11"/>
      <color indexed="62"/>
      <name val="Calibri"/>
      <family val="2"/>
    </font>
    <font>
      <sz val="7"/>
      <name val="Helv"/>
    </font>
    <font>
      <sz val="11"/>
      <color indexed="23"/>
      <name val="Arial"/>
      <family val="2"/>
    </font>
    <font>
      <b/>
      <i/>
      <sz val="12"/>
      <name val="Arial"/>
      <family val="2"/>
    </font>
    <font>
      <sz val="10"/>
      <color indexed="26"/>
      <name val="Arial"/>
      <family val="2"/>
    </font>
    <font>
      <u/>
      <sz val="10"/>
      <color theme="10"/>
      <name val="Arial"/>
      <family val="2"/>
    </font>
    <font>
      <sz val="11"/>
      <color indexed="48"/>
      <name val="Arial"/>
      <family val="2"/>
    </font>
    <font>
      <sz val="11"/>
      <color indexed="59"/>
      <name val="Arial"/>
      <family val="2"/>
    </font>
    <font>
      <sz val="11"/>
      <color indexed="20"/>
      <name val="Calibri"/>
      <family val="2"/>
    </font>
    <font>
      <sz val="8"/>
      <color indexed="17"/>
      <name val="Arial"/>
      <family val="2"/>
    </font>
    <font>
      <b/>
      <sz val="10"/>
      <color indexed="9"/>
      <name val="Arial"/>
      <family val="2"/>
    </font>
    <font>
      <sz val="8"/>
      <color indexed="56"/>
      <name val="Book Antiqua"/>
      <family val="1"/>
    </font>
    <font>
      <b/>
      <sz val="8"/>
      <color indexed="12"/>
      <name val="Arial"/>
      <family val="2"/>
    </font>
    <font>
      <sz val="8"/>
      <color indexed="12"/>
      <name val="Arial"/>
      <family val="2"/>
    </font>
    <font>
      <sz val="8"/>
      <color indexed="47"/>
      <name val="Arial"/>
      <family val="2"/>
    </font>
    <font>
      <b/>
      <sz val="18"/>
      <color indexed="18"/>
      <name val="Arial"/>
      <family val="2"/>
    </font>
    <font>
      <sz val="11"/>
      <color indexed="24"/>
      <name val="Arial"/>
      <family val="2"/>
    </font>
    <font>
      <sz val="8"/>
      <color indexed="10"/>
      <name val="Arial"/>
      <family val="2"/>
    </font>
    <font>
      <sz val="11"/>
      <color indexed="60"/>
      <name val="Calibri"/>
      <family val="2"/>
    </font>
    <font>
      <sz val="8"/>
      <name val="Helv"/>
    </font>
    <font>
      <b/>
      <sz val="10"/>
      <color indexed="8"/>
      <name val="Arial"/>
      <family val="2"/>
    </font>
    <font>
      <b/>
      <sz val="10"/>
      <color indexed="39"/>
      <name val="Arial"/>
      <family val="2"/>
    </font>
    <font>
      <b/>
      <sz val="12"/>
      <color indexed="8"/>
      <name val="Arial"/>
      <family val="2"/>
    </font>
    <font>
      <sz val="10"/>
      <color indexed="39"/>
      <name val="Arial"/>
      <family val="2"/>
    </font>
    <font>
      <sz val="19"/>
      <color indexed="48"/>
      <name val="Arial"/>
      <family val="2"/>
    </font>
    <font>
      <sz val="11"/>
      <color indexed="17"/>
      <name val="Calibri"/>
      <family val="2"/>
    </font>
    <font>
      <b/>
      <sz val="14"/>
      <color indexed="9"/>
      <name val="Book Antiqua"/>
      <family val="1"/>
    </font>
    <font>
      <sz val="10"/>
      <name val="Book Antiqua"/>
      <family val="1"/>
    </font>
    <font>
      <b/>
      <sz val="14"/>
      <color indexed="62"/>
      <name val="Arial"/>
      <family val="2"/>
    </font>
    <font>
      <b/>
      <sz val="11"/>
      <color indexed="63"/>
      <name val="Calibri"/>
      <family val="2"/>
    </font>
    <font>
      <b/>
      <sz val="12"/>
      <color indexed="12"/>
      <name val="Arial"/>
      <family val="2"/>
    </font>
    <font>
      <sz val="11"/>
      <color indexed="17"/>
      <name val="Arial"/>
      <family val="2"/>
    </font>
    <font>
      <b/>
      <sz val="10"/>
      <color indexed="9"/>
      <name val="Book Antiqua"/>
      <family val="1"/>
    </font>
    <font>
      <b/>
      <i/>
      <sz val="10"/>
      <name val="Arial"/>
      <family val="2"/>
    </font>
    <font>
      <i/>
      <sz val="10"/>
      <color indexed="62"/>
      <name val="Arial"/>
      <family val="2"/>
    </font>
    <font>
      <b/>
      <sz val="8"/>
      <color indexed="8"/>
      <name val="Helv"/>
    </font>
    <font>
      <b/>
      <sz val="11"/>
      <name val="Arial"/>
      <family val="2"/>
    </font>
    <font>
      <i/>
      <sz val="11"/>
      <color indexed="23"/>
      <name val="Calibri"/>
      <family val="2"/>
    </font>
    <font>
      <b/>
      <sz val="16"/>
      <color indexed="9"/>
      <name val="Arial"/>
      <family val="2"/>
    </font>
    <font>
      <b/>
      <sz val="14"/>
      <color indexed="32"/>
      <name val="Arial"/>
      <family val="2"/>
    </font>
    <font>
      <b/>
      <sz val="14"/>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0"/>
      <color indexed="41"/>
      <name val="Arial"/>
      <family val="2"/>
    </font>
    <font>
      <b/>
      <sz val="11"/>
      <color indexed="9"/>
      <name val="Calibri"/>
      <family val="2"/>
    </font>
    <font>
      <sz val="11"/>
      <color indexed="8"/>
      <name val="Arial"/>
      <family val="2"/>
    </font>
    <font>
      <u/>
      <sz val="11"/>
      <color theme="10"/>
      <name val="Calibri"/>
      <family val="2"/>
      <scheme val="minor"/>
    </font>
    <font>
      <sz val="10"/>
      <name val="Arial"/>
      <family val="2"/>
    </font>
    <font>
      <b/>
      <sz val="12"/>
      <name val="Times New Roman"/>
      <family val="1"/>
    </font>
    <font>
      <b/>
      <sz val="12"/>
      <name val="Calibri"/>
      <family val="2"/>
      <scheme val="minor"/>
    </font>
    <font>
      <sz val="14"/>
      <color rgb="FF000000"/>
      <name val="Arial"/>
      <family val="2"/>
    </font>
    <font>
      <sz val="12"/>
      <color rgb="FF000000"/>
      <name val="Arial"/>
      <family val="2"/>
    </font>
    <font>
      <sz val="10"/>
      <name val="Times New Roman"/>
      <family val="1"/>
    </font>
    <font>
      <b/>
      <sz val="10"/>
      <color theme="1"/>
      <name val="Times New Roman"/>
      <family val="1"/>
    </font>
    <font>
      <sz val="10"/>
      <color theme="1"/>
      <name val="Times New Roman"/>
      <family val="1"/>
    </font>
    <font>
      <sz val="10"/>
      <color rgb="FF000000"/>
      <name val="Times New Roman"/>
      <family val="1"/>
    </font>
    <font>
      <b/>
      <sz val="10"/>
      <color rgb="FFFF0000"/>
      <name val="Times New Roman"/>
      <family val="1"/>
    </font>
    <font>
      <b/>
      <sz val="10"/>
      <color rgb="FF00B050"/>
      <name val="Times New Roman"/>
      <family val="1"/>
    </font>
    <font>
      <sz val="10"/>
      <name val="Calibri"/>
      <family val="2"/>
    </font>
    <font>
      <b/>
      <sz val="10"/>
      <name val="Calibri"/>
      <family val="2"/>
    </font>
    <font>
      <i/>
      <sz val="10"/>
      <name val="Calibri"/>
      <family val="2"/>
    </font>
    <font>
      <sz val="10"/>
      <color theme="1"/>
      <name val="Calibri"/>
      <family val="2"/>
    </font>
    <font>
      <sz val="10"/>
      <name val="Georgia"/>
      <family val="1"/>
    </font>
    <font>
      <b/>
      <sz val="11"/>
      <name val="Calibri"/>
      <family val="2"/>
    </font>
    <font>
      <b/>
      <i/>
      <sz val="11"/>
      <name val="Calibri"/>
      <family val="2"/>
    </font>
    <font>
      <sz val="11"/>
      <name val="Calibri"/>
      <family val="2"/>
    </font>
    <font>
      <i/>
      <sz val="11"/>
      <name val="Calibri"/>
      <family val="2"/>
    </font>
    <font>
      <sz val="12"/>
      <name val="Calibri"/>
      <family val="2"/>
    </font>
    <font>
      <vertAlign val="superscript"/>
      <sz val="11"/>
      <name val="Calibri"/>
      <family val="2"/>
    </font>
    <font>
      <sz val="11"/>
      <color rgb="FFFF0000"/>
      <name val="Calibri"/>
      <family val="2"/>
      <scheme val="minor"/>
    </font>
    <font>
      <b/>
      <i/>
      <sz val="11"/>
      <color rgb="FFFF0000"/>
      <name val="Calibri"/>
      <family val="2"/>
      <scheme val="minor"/>
    </font>
    <font>
      <b/>
      <sz val="9"/>
      <name val="Arial"/>
      <family val="2"/>
    </font>
    <font>
      <b/>
      <sz val="11"/>
      <color rgb="FFFF0000"/>
      <name val="Calibri"/>
      <family val="2"/>
      <scheme val="minor"/>
    </font>
    <font>
      <b/>
      <sz val="10"/>
      <color rgb="FFFF0000"/>
      <name val="Georgia"/>
      <family val="1"/>
    </font>
    <font>
      <b/>
      <sz val="11"/>
      <color rgb="FF00B050"/>
      <name val="Calibri"/>
      <family val="2"/>
      <scheme val="minor"/>
    </font>
    <font>
      <b/>
      <sz val="10"/>
      <color theme="7" tint="0.39997558519241921"/>
      <name val="Georgia"/>
      <family val="1"/>
    </font>
    <font>
      <sz val="11"/>
      <color theme="1"/>
      <name val="Times New Roman"/>
      <family val="2"/>
    </font>
    <font>
      <sz val="14"/>
      <color theme="1"/>
      <name val="KPMG Logo"/>
    </font>
    <font>
      <sz val="10"/>
      <color rgb="FFFF0000"/>
      <name val="Times New Roman"/>
      <family val="2"/>
    </font>
    <font>
      <b/>
      <sz val="11"/>
      <color theme="1"/>
      <name val="Times"/>
      <family val="1"/>
    </font>
    <font>
      <sz val="11"/>
      <color theme="1"/>
      <name val="Times"/>
      <family val="1"/>
    </font>
    <font>
      <b/>
      <sz val="11"/>
      <color rgb="FF000000"/>
      <name val="Times"/>
      <family val="1"/>
    </font>
    <font>
      <b/>
      <sz val="12"/>
      <color theme="1"/>
      <name val="Times"/>
      <family val="1"/>
    </font>
    <font>
      <sz val="12"/>
      <color rgb="FFFF0000"/>
      <name val="Calibri"/>
      <family val="2"/>
      <scheme val="minor"/>
    </font>
    <font>
      <sz val="11"/>
      <color rgb="FFFF0000"/>
      <name val="Times New Roman"/>
      <family val="2"/>
    </font>
    <font>
      <sz val="12"/>
      <color rgb="FFFF0000"/>
      <name val="Times New Roman"/>
      <family val="1"/>
    </font>
    <font>
      <sz val="11"/>
      <color rgb="FFFF0000"/>
      <name val="Times"/>
      <family val="1"/>
    </font>
    <font>
      <vertAlign val="subscript"/>
      <sz val="11"/>
      <color rgb="FFFF0000"/>
      <name val="Times"/>
      <family val="1"/>
    </font>
    <font>
      <b/>
      <sz val="12"/>
      <color theme="1"/>
      <name val="Calibri"/>
      <family val="2"/>
      <scheme val="minor"/>
    </font>
    <font>
      <sz val="11"/>
      <color rgb="FFFF0000"/>
      <name val="Times New Roman"/>
      <family val="1"/>
    </font>
    <font>
      <vertAlign val="subscript"/>
      <sz val="11"/>
      <color rgb="FFFF0000"/>
      <name val="Times New Roman"/>
      <family val="1"/>
    </font>
    <font>
      <sz val="12"/>
      <color rgb="FFFF0000"/>
      <name val="Calibri"/>
      <family val="2"/>
    </font>
    <font>
      <vertAlign val="subscript"/>
      <sz val="12"/>
      <color rgb="FFFF0000"/>
      <name val="Calibri"/>
      <family val="2"/>
    </font>
    <font>
      <sz val="12"/>
      <color rgb="FFFF0000"/>
      <name val="Times"/>
      <family val="1"/>
    </font>
    <font>
      <sz val="12"/>
      <color theme="1"/>
      <name val="Calibri"/>
      <family val="2"/>
      <scheme val="minor"/>
    </font>
    <font>
      <b/>
      <sz val="14"/>
      <color theme="1"/>
      <name val="Times"/>
      <family val="1"/>
    </font>
    <font>
      <b/>
      <sz val="8"/>
      <color indexed="81"/>
      <name val="Tahoma"/>
      <family val="2"/>
    </font>
    <font>
      <sz val="8"/>
      <color indexed="81"/>
      <name val="Tahoma"/>
      <family val="2"/>
    </font>
    <font>
      <sz val="10"/>
      <name val="Times"/>
      <family val="1"/>
    </font>
    <font>
      <b/>
      <sz val="10"/>
      <name val="Times"/>
      <family val="1"/>
    </font>
    <font>
      <b/>
      <sz val="10"/>
      <color indexed="18"/>
      <name val="Times"/>
      <family val="1"/>
    </font>
    <font>
      <i/>
      <sz val="10"/>
      <name val="Times"/>
      <family val="1"/>
    </font>
    <font>
      <b/>
      <sz val="10"/>
      <name val="Times New Roman"/>
      <family val="1"/>
    </font>
    <font>
      <b/>
      <sz val="10"/>
      <color indexed="18"/>
      <name val="Times New Roman"/>
      <family val="1"/>
    </font>
    <font>
      <i/>
      <sz val="10"/>
      <name val="Times New Roman"/>
      <family val="1"/>
    </font>
    <font>
      <b/>
      <strike/>
      <sz val="10"/>
      <color rgb="FF000000"/>
      <name val="Times New Roman"/>
      <family val="1"/>
    </font>
    <font>
      <sz val="10"/>
      <color rgb="FFFF0000"/>
      <name val="Times New Roman"/>
      <family val="1"/>
    </font>
    <font>
      <b/>
      <i/>
      <sz val="10"/>
      <name val="Times New Roman"/>
      <family val="1"/>
    </font>
    <font>
      <sz val="10"/>
      <color indexed="59"/>
      <name val="Times"/>
      <family val="1"/>
    </font>
    <font>
      <i/>
      <sz val="10"/>
      <color rgb="FFFF0000"/>
      <name val="Times"/>
      <family val="1"/>
    </font>
    <font>
      <strike/>
      <sz val="10"/>
      <name val="Times"/>
      <family val="1"/>
    </font>
    <font>
      <i/>
      <strike/>
      <sz val="10"/>
      <name val="Times"/>
      <family val="1"/>
    </font>
    <font>
      <b/>
      <u/>
      <sz val="10"/>
      <name val="Times New Roman"/>
      <family val="1"/>
    </font>
    <font>
      <b/>
      <i/>
      <sz val="11"/>
      <name val="Times New Roman"/>
      <family val="1"/>
    </font>
    <font>
      <b/>
      <i/>
      <sz val="10"/>
      <color rgb="FFFF0000"/>
      <name val="Times New Roman"/>
      <family val="1"/>
    </font>
    <font>
      <strike/>
      <sz val="10"/>
      <name val="Times New Roman"/>
      <family val="1"/>
    </font>
    <font>
      <sz val="11"/>
      <color theme="9" tint="-0.249977111117893"/>
      <name val="Times New Roman"/>
      <family val="1"/>
    </font>
    <font>
      <sz val="9"/>
      <color theme="1"/>
      <name val="Times New Roman"/>
      <family val="1"/>
    </font>
    <font>
      <sz val="9"/>
      <name val="Times New Roman"/>
      <family val="1"/>
    </font>
    <font>
      <b/>
      <sz val="9"/>
      <color theme="1"/>
      <name val="Times New Roman"/>
      <family val="1"/>
    </font>
    <font>
      <b/>
      <sz val="11"/>
      <color rgb="FF000000"/>
      <name val="Times New Roman"/>
      <family val="1"/>
    </font>
    <font>
      <b/>
      <strike/>
      <sz val="11"/>
      <color rgb="FF000000"/>
      <name val="Times New Roman"/>
      <family val="1"/>
    </font>
    <font>
      <sz val="22"/>
      <name val="Arial"/>
      <family val="2"/>
    </font>
    <font>
      <b/>
      <sz val="22"/>
      <name val="Times New Roman"/>
      <family val="1"/>
    </font>
    <font>
      <sz val="16"/>
      <name val="KPMG Logo"/>
    </font>
    <font>
      <b/>
      <i/>
      <sz val="11"/>
      <color rgb="FFFF0000"/>
      <name val="Times New Roman"/>
      <family val="1"/>
    </font>
    <font>
      <b/>
      <sz val="11"/>
      <color rgb="FFFF0000"/>
      <name val="Times New Roman"/>
      <family val="1"/>
    </font>
    <font>
      <b/>
      <i/>
      <sz val="12"/>
      <name val="Times New Roman"/>
      <family val="1"/>
    </font>
    <font>
      <b/>
      <sz val="10"/>
      <color theme="1"/>
      <name val="Calibri"/>
      <family val="2"/>
      <scheme val="minor"/>
    </font>
    <font>
      <b/>
      <i/>
      <sz val="9"/>
      <color rgb="FFFF0000"/>
      <name val="Calibri"/>
      <family val="2"/>
      <scheme val="minor"/>
    </font>
    <font>
      <sz val="8"/>
      <color theme="1"/>
      <name val="Times New Roman"/>
      <family val="1"/>
    </font>
    <font>
      <b/>
      <i/>
      <sz val="11"/>
      <name val="Calibri"/>
      <family val="2"/>
      <scheme val="minor"/>
    </font>
    <font>
      <i/>
      <sz val="11"/>
      <name val="Calibri"/>
      <family val="2"/>
      <scheme val="minor"/>
    </font>
    <font>
      <b/>
      <i/>
      <sz val="9"/>
      <name val="Arial"/>
      <family val="2"/>
    </font>
    <font>
      <i/>
      <sz val="11"/>
      <name val="Times New Roman"/>
      <family val="1"/>
    </font>
    <font>
      <b/>
      <strike/>
      <sz val="11"/>
      <name val="Times New Roman"/>
      <family val="1"/>
    </font>
    <font>
      <b/>
      <sz val="11"/>
      <color indexed="18"/>
      <name val="Times New Roman"/>
      <family val="1"/>
    </font>
    <font>
      <b/>
      <sz val="11"/>
      <name val="Times"/>
      <family val="1"/>
    </font>
    <font>
      <sz val="11"/>
      <name val="Times"/>
      <family val="1"/>
    </font>
    <font>
      <b/>
      <sz val="11"/>
      <color indexed="18"/>
      <name val="Times"/>
      <family val="1"/>
    </font>
    <font>
      <b/>
      <i/>
      <sz val="11"/>
      <name val="Times"/>
      <family val="1"/>
    </font>
    <font>
      <b/>
      <strike/>
      <sz val="11"/>
      <color rgb="FF000000"/>
      <name val="Times"/>
      <family val="1"/>
    </font>
    <font>
      <strike/>
      <sz val="11"/>
      <name val="Times New Roman"/>
      <family val="1"/>
    </font>
    <font>
      <u/>
      <sz val="11"/>
      <name val="Times New Roman"/>
      <family val="1"/>
    </font>
    <font>
      <sz val="11"/>
      <color rgb="FF000000"/>
      <name val="Times New Roman"/>
      <family val="1"/>
    </font>
    <font>
      <b/>
      <sz val="10"/>
      <color rgb="FF000000"/>
      <name val="Times New Roman"/>
      <family val="1"/>
    </font>
    <font>
      <sz val="10.5"/>
      <name val="Times New Roman"/>
      <family val="1"/>
    </font>
    <font>
      <b/>
      <sz val="10.5"/>
      <name val="Times New Roman"/>
      <family val="1"/>
    </font>
    <font>
      <i/>
      <sz val="10.5"/>
      <name val="Times New Roman"/>
      <family val="1"/>
    </font>
    <font>
      <b/>
      <strike/>
      <sz val="10.5"/>
      <name val="Times New Roman"/>
      <family val="1"/>
    </font>
    <font>
      <sz val="10.5"/>
      <color theme="1"/>
      <name val="Times New Roman"/>
      <family val="1"/>
    </font>
    <font>
      <sz val="10.5"/>
      <color rgb="FFFF0000"/>
      <name val="Times New Roman"/>
      <family val="1"/>
    </font>
    <font>
      <b/>
      <sz val="10.5"/>
      <color theme="1"/>
      <name val="Times New Roman"/>
      <family val="1"/>
    </font>
    <font>
      <sz val="10.5"/>
      <color theme="1"/>
      <name val="Calibri"/>
      <family val="2"/>
      <scheme val="minor"/>
    </font>
    <font>
      <sz val="10.199999999999999"/>
      <name val="Times New Roman"/>
      <family val="1"/>
    </font>
    <font>
      <b/>
      <sz val="10.199999999999999"/>
      <name val="Times New Roman"/>
      <family val="1"/>
    </font>
    <font>
      <i/>
      <sz val="10.199999999999999"/>
      <name val="Times New Roman"/>
      <family val="1"/>
    </font>
    <font>
      <b/>
      <strike/>
      <sz val="10.199999999999999"/>
      <name val="Times New Roman"/>
      <family val="1"/>
    </font>
    <font>
      <b/>
      <strike/>
      <sz val="10.199999999999999"/>
      <color rgb="FF000000"/>
      <name val="Times New Roman"/>
      <family val="1"/>
    </font>
    <font>
      <b/>
      <sz val="10.199999999999999"/>
      <color rgb="FF000000"/>
      <name val="Times New Roman"/>
      <family val="1"/>
    </font>
    <font>
      <strike/>
      <sz val="10.199999999999999"/>
      <name val="Times New Roman"/>
      <family val="1"/>
    </font>
    <font>
      <strike/>
      <sz val="10.199999999999999"/>
      <color theme="1"/>
      <name val="Times New Roman"/>
      <family val="1"/>
    </font>
    <font>
      <sz val="10.199999999999999"/>
      <color theme="1"/>
      <name val="Times New Roman"/>
      <family val="1"/>
    </font>
    <font>
      <strike/>
      <sz val="10.199999999999999"/>
      <color rgb="FFFF0000"/>
      <name val="Times New Roman"/>
      <family val="1"/>
    </font>
    <font>
      <sz val="10.199999999999999"/>
      <color rgb="FFFF0000"/>
      <name val="Times New Roman"/>
      <family val="1"/>
    </font>
    <font>
      <b/>
      <sz val="10.199999999999999"/>
      <color theme="1"/>
      <name val="Times New Roman"/>
      <family val="1"/>
    </font>
    <font>
      <sz val="10.199999999999999"/>
      <color theme="1"/>
      <name val="Calibri"/>
      <family val="2"/>
      <scheme val="minor"/>
    </font>
    <font>
      <sz val="10.199999999999999"/>
      <color rgb="FF000000"/>
      <name val="Times New Roman"/>
      <family val="1"/>
    </font>
    <font>
      <sz val="10.199999999999999"/>
      <color rgb="FF000000"/>
      <name val="Calibri"/>
      <family val="2"/>
      <scheme val="minor"/>
    </font>
    <font>
      <b/>
      <sz val="10.199999999999999"/>
      <color rgb="FF000000"/>
      <name val="Arial"/>
      <family val="2"/>
    </font>
    <font>
      <i/>
      <sz val="10.199999999999999"/>
      <color rgb="FF000000"/>
      <name val="Times New Roman"/>
      <family val="1"/>
    </font>
    <font>
      <i/>
      <sz val="10.199999999999999"/>
      <color rgb="FFFF0000"/>
      <name val="Times New Roman"/>
      <family val="1"/>
    </font>
    <font>
      <strike/>
      <sz val="10.199999999999999"/>
      <color rgb="FF000000"/>
      <name val="Times New Roman"/>
      <family val="1"/>
    </font>
    <font>
      <sz val="10.5"/>
      <name val="Calibri"/>
      <family val="2"/>
      <scheme val="minor"/>
    </font>
    <font>
      <b/>
      <i/>
      <sz val="10.5"/>
      <name val="Times New Roman"/>
      <family val="1"/>
    </font>
    <font>
      <b/>
      <sz val="10.5"/>
      <color rgb="FFFFFF00"/>
      <name val="Times New Roman"/>
      <family val="1"/>
    </font>
  </fonts>
  <fills count="9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4"/>
        <bgColor indexed="64"/>
      </patternFill>
    </fill>
    <fill>
      <patternFill patternType="solid">
        <fgColor indexed="43"/>
        <bgColor indexed="64"/>
      </patternFill>
    </fill>
    <fill>
      <patternFill patternType="solid">
        <fgColor rgb="FFFFFF00"/>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41"/>
        <bgColor indexed="64"/>
      </patternFill>
    </fill>
    <fill>
      <patternFill patternType="solid">
        <fgColor indexed="41"/>
      </patternFill>
    </fill>
    <fill>
      <patternFill patternType="solid">
        <fgColor indexed="40"/>
      </patternFill>
    </fill>
    <fill>
      <patternFill patternType="solid">
        <fgColor indexed="13"/>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7"/>
        <bgColor indexed="64"/>
      </patternFill>
    </fill>
    <fill>
      <patternFill patternType="solid">
        <fgColor indexed="47"/>
        <bgColor indexed="64"/>
      </patternFill>
    </fill>
    <fill>
      <patternFill patternType="solid">
        <fgColor indexed="28"/>
        <bgColor indexed="64"/>
      </patternFill>
    </fill>
    <fill>
      <patternFill patternType="solid">
        <fgColor indexed="45"/>
        <bgColor indexed="64"/>
      </patternFill>
    </fill>
    <fill>
      <patternFill patternType="solid">
        <fgColor indexed="31"/>
        <bgColor indexed="64"/>
      </patternFill>
    </fill>
    <fill>
      <patternFill patternType="solid">
        <fgColor indexed="22"/>
      </patternFill>
    </fill>
    <fill>
      <patternFill patternType="solid">
        <fgColor indexed="41"/>
        <bgColor indexed="31"/>
      </patternFill>
    </fill>
    <fill>
      <patternFill patternType="solid">
        <fgColor indexed="26"/>
      </patternFill>
    </fill>
    <fill>
      <patternFill patternType="solid">
        <fgColor indexed="26"/>
        <bgColor indexed="43"/>
      </patternFill>
    </fill>
    <fill>
      <patternFill patternType="solid">
        <fgColor indexed="42"/>
        <bgColor indexed="64"/>
      </patternFill>
    </fill>
    <fill>
      <patternFill patternType="solid">
        <fgColor indexed="53"/>
        <bgColor indexed="64"/>
      </patternFill>
    </fill>
    <fill>
      <patternFill patternType="solid">
        <fgColor indexed="51"/>
        <bgColor indexed="64"/>
      </patternFill>
    </fill>
    <fill>
      <patternFill patternType="solid">
        <fgColor indexed="65"/>
        <bgColor indexed="64"/>
      </patternFill>
    </fill>
    <fill>
      <patternFill patternType="solid">
        <fgColor indexed="23"/>
        <bgColor indexed="64"/>
      </patternFill>
    </fill>
    <fill>
      <patternFill patternType="solid">
        <fgColor indexed="43"/>
        <bgColor indexed="47"/>
      </patternFill>
    </fill>
    <fill>
      <patternFill patternType="solid">
        <fgColor indexed="8"/>
        <bgColor indexed="64"/>
      </patternFill>
    </fill>
    <fill>
      <patternFill patternType="solid">
        <fgColor indexed="42"/>
        <bgColor indexed="13"/>
      </patternFill>
    </fill>
    <fill>
      <patternFill patternType="solid">
        <fgColor indexed="43"/>
      </patternFill>
    </fill>
    <fill>
      <patternFill patternType="solid">
        <fgColor indexed="21"/>
        <bgColor indexed="64"/>
      </patternFill>
    </fill>
    <fill>
      <patternFill patternType="solid">
        <fgColor indexed="40"/>
        <bgColor indexed="64"/>
      </patternFill>
    </fill>
    <fill>
      <patternFill patternType="solid">
        <fgColor indexed="10"/>
      </patternFill>
    </fill>
    <fill>
      <patternFill patternType="solid">
        <fgColor indexed="53"/>
      </patternFill>
    </fill>
    <fill>
      <patternFill patternType="solid">
        <fgColor indexed="57"/>
      </patternFill>
    </fill>
    <fill>
      <patternFill patternType="solid">
        <fgColor indexed="50"/>
      </patternFill>
    </fill>
    <fill>
      <patternFill patternType="lightUp">
        <fgColor indexed="48"/>
        <bgColor indexed="41"/>
      </patternFill>
    </fill>
    <fill>
      <patternFill patternType="solid">
        <fgColor indexed="54"/>
        <bgColor indexed="64"/>
      </patternFill>
    </fill>
    <fill>
      <patternFill patternType="solid">
        <fgColor indexed="15"/>
      </patternFill>
    </fill>
    <fill>
      <patternFill patternType="solid">
        <fgColor indexed="18"/>
        <bgColor indexed="64"/>
      </patternFill>
    </fill>
    <fill>
      <patternFill patternType="solid">
        <fgColor indexed="26"/>
        <bgColor indexed="21"/>
      </patternFill>
    </fill>
    <fill>
      <patternFill patternType="solid">
        <fgColor indexed="32"/>
        <bgColor indexed="64"/>
      </patternFill>
    </fill>
    <fill>
      <patternFill patternType="solid">
        <fgColor indexed="48"/>
        <bgColor indexed="64"/>
      </patternFill>
    </fill>
    <fill>
      <patternFill patternType="darkUp">
        <fgColor indexed="8"/>
        <bgColor indexed="13"/>
      </patternFill>
    </fill>
    <fill>
      <patternFill patternType="solid">
        <fgColor indexed="55"/>
      </patternFill>
    </fill>
    <fill>
      <patternFill patternType="solid">
        <fgColor indexed="22"/>
        <bgColor indexed="22"/>
      </patternFill>
    </fill>
    <fill>
      <patternFill patternType="solid">
        <fgColor theme="3" tint="0.59999389629810485"/>
        <bgColor indexed="64"/>
      </patternFill>
    </fill>
    <fill>
      <patternFill patternType="solid">
        <fgColor theme="2"/>
        <bgColor indexed="64"/>
      </patternFill>
    </fill>
    <fill>
      <patternFill patternType="solid">
        <fgColor rgb="FFD8D8D8"/>
        <bgColor indexed="64"/>
      </patternFill>
    </fill>
    <fill>
      <patternFill patternType="solid">
        <fgColor rgb="FFC0C0C0"/>
        <bgColor indexed="64"/>
      </patternFill>
    </fill>
    <fill>
      <patternFill patternType="solid">
        <fgColor rgb="FFFF0000"/>
        <bgColor indexed="64"/>
      </patternFill>
    </fill>
    <fill>
      <patternFill patternType="solid">
        <fgColor rgb="FF92D050"/>
        <bgColor indexed="64"/>
      </patternFill>
    </fill>
    <fill>
      <patternFill patternType="solid">
        <fgColor theme="4"/>
        <bgColor indexed="64"/>
      </patternFill>
    </fill>
    <fill>
      <patternFill patternType="solid">
        <fgColor rgb="FFFFC000"/>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rgb="FF0070C0"/>
        <bgColor indexed="64"/>
      </patternFill>
    </fill>
    <fill>
      <patternFill patternType="solid">
        <fgColor theme="9" tint="0.39997558519241921"/>
        <bgColor indexed="64"/>
      </patternFill>
    </fill>
    <fill>
      <patternFill patternType="solid">
        <fgColor theme="6" tint="-0.249977111117893"/>
        <bgColor indexed="64"/>
      </patternFill>
    </fill>
    <fill>
      <patternFill patternType="solid">
        <fgColor theme="2" tint="-0.249977111117893"/>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7"/>
        <bgColor indexed="64"/>
      </patternFill>
    </fill>
    <fill>
      <patternFill patternType="solid">
        <fgColor rgb="FF00B050"/>
        <bgColor indexed="64"/>
      </patternFill>
    </fill>
    <fill>
      <patternFill patternType="solid">
        <fgColor rgb="FF002060"/>
        <bgColor indexed="64"/>
      </patternFill>
    </fill>
    <fill>
      <patternFill patternType="solid">
        <fgColor theme="0" tint="-0.14999847407452621"/>
        <bgColor indexed="64"/>
      </patternFill>
    </fill>
    <fill>
      <patternFill patternType="solid">
        <fgColor theme="5" tint="-0.249977111117893"/>
        <bgColor indexed="64"/>
      </patternFill>
    </fill>
  </fills>
  <borders count="84">
    <border>
      <left/>
      <right/>
      <top/>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style="thin">
        <color indexed="64"/>
      </top>
      <bottom style="thin">
        <color indexed="64"/>
      </bottom>
      <diagonal/>
    </border>
    <border>
      <left/>
      <right/>
      <top/>
      <bottom style="thin">
        <color indexed="64"/>
      </bottom>
      <diagonal/>
    </border>
    <border>
      <left style="hair">
        <color indexed="64"/>
      </left>
      <right style="hair">
        <color indexed="64"/>
      </right>
      <top style="thin">
        <color indexed="64"/>
      </top>
      <bottom style="hair">
        <color indexed="64"/>
      </bottom>
      <diagonal/>
    </border>
    <border>
      <left/>
      <right/>
      <top/>
      <bottom style="medium">
        <color indexed="64"/>
      </bottom>
      <diagonal/>
    </border>
    <border>
      <left/>
      <right/>
      <top/>
      <bottom style="double">
        <color indexed="64"/>
      </bottom>
      <diagonal/>
    </border>
    <border>
      <left/>
      <right/>
      <top style="thin">
        <color indexed="64"/>
      </top>
      <bottom style="double">
        <color indexed="64"/>
      </bottom>
      <diagonal/>
    </border>
    <border>
      <left/>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rgb="FFB2B2B2"/>
      </left>
      <right style="thin">
        <color rgb="FFB2B2B2"/>
      </right>
      <top style="thin">
        <color rgb="FFB2B2B2"/>
      </top>
      <bottom style="thin">
        <color rgb="FFB2B2B2"/>
      </bottom>
      <diagonal/>
    </border>
    <border>
      <left style="thin">
        <color indexed="48"/>
      </left>
      <right style="thin">
        <color indexed="48"/>
      </right>
      <top style="thin">
        <color indexed="48"/>
      </top>
      <bottom style="thin">
        <color indexed="48"/>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style="hair">
        <color indexed="63"/>
      </left>
      <right style="hair">
        <color indexed="63"/>
      </right>
      <top style="hair">
        <color indexed="63"/>
      </top>
      <bottom style="hair">
        <color indexed="63"/>
      </bottom>
      <diagonal/>
    </border>
    <border>
      <left style="dashed">
        <color indexed="63"/>
      </left>
      <right style="dashed">
        <color indexed="63"/>
      </right>
      <top style="dashed">
        <color indexed="63"/>
      </top>
      <bottom style="dashed">
        <color indexed="63"/>
      </bottom>
      <diagonal/>
    </border>
    <border>
      <left style="hair">
        <color indexed="19"/>
      </left>
      <right style="hair">
        <color indexed="19"/>
      </right>
      <top style="hair">
        <color indexed="19"/>
      </top>
      <bottom style="hair">
        <color indexed="19"/>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ashed">
        <color indexed="28"/>
      </left>
      <right style="dashed">
        <color indexed="28"/>
      </right>
      <top style="dashed">
        <color indexed="28"/>
      </top>
      <bottom style="dashed">
        <color indexed="28"/>
      </bottom>
      <diagonal/>
    </border>
    <border>
      <left style="thin">
        <color indexed="22"/>
      </left>
      <right style="thin">
        <color indexed="22"/>
      </right>
      <top style="thin">
        <color indexed="22"/>
      </top>
      <bottom style="thin">
        <color indexed="22"/>
      </bottom>
      <diagonal/>
    </border>
    <border>
      <left/>
      <right/>
      <top/>
      <bottom style="dotted">
        <color indexed="64"/>
      </bottom>
      <diagonal/>
    </border>
    <border>
      <left style="thin">
        <color indexed="10"/>
      </left>
      <right style="thin">
        <color indexed="10"/>
      </right>
      <top style="thin">
        <color indexed="10"/>
      </top>
      <bottom style="thin">
        <color indexed="10"/>
      </bottom>
      <diagonal/>
    </border>
    <border>
      <left style="dashed">
        <color indexed="19"/>
      </left>
      <right style="dashed">
        <color indexed="19"/>
      </right>
      <top style="dashed">
        <color indexed="19"/>
      </top>
      <bottom style="dashed">
        <color indexed="19"/>
      </bottom>
      <diagonal/>
    </border>
    <border>
      <left/>
      <right/>
      <top style="thin">
        <color indexed="63"/>
      </top>
      <bottom style="double">
        <color indexed="63"/>
      </bottom>
      <diagonal/>
    </border>
    <border>
      <left style="dashed">
        <color indexed="55"/>
      </left>
      <right style="dashed">
        <color indexed="55"/>
      </right>
      <top style="dashed">
        <color indexed="55"/>
      </top>
      <bottom style="dashed">
        <color indexed="55"/>
      </bottom>
      <diagonal/>
    </border>
    <border>
      <left style="dotted">
        <color indexed="10"/>
      </left>
      <right style="dotted">
        <color indexed="10"/>
      </right>
      <top style="dotted">
        <color indexed="10"/>
      </top>
      <bottom style="dotted">
        <color indexed="10"/>
      </bottom>
      <diagonal/>
    </border>
    <border>
      <left style="medium">
        <color indexed="10"/>
      </left>
      <right style="medium">
        <color indexed="10"/>
      </right>
      <top style="medium">
        <color indexed="10"/>
      </top>
      <bottom style="medium">
        <color indexed="10"/>
      </bottom>
      <diagonal/>
    </border>
    <border>
      <left style="medium">
        <color indexed="64"/>
      </left>
      <right style="thin">
        <color indexed="64"/>
      </right>
      <top/>
      <bottom style="hair">
        <color indexed="64"/>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3"/>
      </top>
      <bottom style="thin">
        <color indexed="63"/>
      </bottom>
      <diagonal/>
    </border>
    <border>
      <left/>
      <right/>
      <top style="thin">
        <color indexed="63"/>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medium">
        <color indexed="63"/>
      </top>
      <bottom style="double">
        <color indexed="63"/>
      </bottom>
      <diagonal/>
    </border>
    <border>
      <left style="thin">
        <color indexed="64"/>
      </left>
      <right style="thin">
        <color indexed="64"/>
      </right>
      <top/>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medium">
        <color indexed="64"/>
      </right>
      <top style="medium">
        <color indexed="64"/>
      </top>
      <bottom/>
      <diagonal/>
    </border>
    <border>
      <left style="medium">
        <color indexed="64"/>
      </left>
      <right/>
      <top/>
      <bottom/>
      <diagonal/>
    </border>
    <border>
      <left style="medium">
        <color indexed="64"/>
      </left>
      <right style="medium">
        <color rgb="FF00528C"/>
      </right>
      <top/>
      <bottom/>
      <diagonal/>
    </border>
    <border>
      <left/>
      <right style="medium">
        <color indexed="64"/>
      </right>
      <top/>
      <bottom/>
      <diagonal/>
    </border>
    <border>
      <left style="medium">
        <color indexed="64"/>
      </left>
      <right style="medium">
        <color indexed="64"/>
      </right>
      <top/>
      <bottom style="medium">
        <color indexed="64"/>
      </bottom>
      <diagonal/>
    </border>
    <border>
      <left/>
      <right/>
      <top/>
      <bottom style="medium">
        <color rgb="FF00528C"/>
      </bottom>
      <diagonal/>
    </border>
    <border>
      <left/>
      <right/>
      <top style="medium">
        <color indexed="64"/>
      </top>
      <bottom style="double">
        <color indexed="64"/>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medium">
        <color indexed="64"/>
      </right>
      <top style="thin">
        <color indexed="64"/>
      </top>
      <bottom/>
      <diagonal/>
    </border>
    <border>
      <left style="medium">
        <color rgb="FF000000"/>
      </left>
      <right style="medium">
        <color rgb="FF000000"/>
      </right>
      <top/>
      <bottom/>
      <diagonal/>
    </border>
    <border>
      <left style="medium">
        <color indexed="64"/>
      </left>
      <right style="medium">
        <color rgb="FF000000"/>
      </right>
      <top style="medium">
        <color indexed="64"/>
      </top>
      <bottom/>
      <diagonal/>
    </border>
    <border>
      <left/>
      <right style="medium">
        <color rgb="FF000000"/>
      </right>
      <top style="medium">
        <color indexed="64"/>
      </top>
      <bottom/>
      <diagonal/>
    </border>
    <border>
      <left style="medium">
        <color indexed="64"/>
      </left>
      <right style="medium">
        <color rgb="FF000000"/>
      </right>
      <top/>
      <bottom style="medium">
        <color indexed="64"/>
      </bottom>
      <diagonal/>
    </border>
    <border>
      <left/>
      <right style="medium">
        <color rgb="FF000000"/>
      </right>
      <top/>
      <bottom style="medium">
        <color indexed="64"/>
      </bottom>
      <diagonal/>
    </border>
  </borders>
  <cellStyleXfs count="23385">
    <xf numFmtId="0" fontId="0" fillId="0" borderId="0"/>
    <xf numFmtId="0" fontId="1" fillId="0" borderId="0" applyNumberFormat="0" applyFont="0" applyBorder="0" applyAlignment="0" applyProtection="0"/>
    <xf numFmtId="176" fontId="14" fillId="0" borderId="0" applyFill="0" applyBorder="0" applyAlignment="0"/>
    <xf numFmtId="177" fontId="14" fillId="0" borderId="0" applyFill="0" applyBorder="0" applyAlignment="0"/>
    <xf numFmtId="178" fontId="14" fillId="0" borderId="0" applyFill="0" applyBorder="0" applyAlignment="0"/>
    <xf numFmtId="179" fontId="14" fillId="0" borderId="0" applyFill="0" applyBorder="0" applyAlignment="0"/>
    <xf numFmtId="180" fontId="14" fillId="0" borderId="0" applyFill="0" applyBorder="0" applyAlignment="0"/>
    <xf numFmtId="176" fontId="14" fillId="0" borderId="0" applyFill="0" applyBorder="0" applyAlignment="0"/>
    <xf numFmtId="181" fontId="14" fillId="0" borderId="0" applyFill="0" applyBorder="0" applyAlignment="0"/>
    <xf numFmtId="177" fontId="14" fillId="0" borderId="0" applyFill="0" applyBorder="0" applyAlignment="0"/>
    <xf numFmtId="182" fontId="15" fillId="0" borderId="1">
      <alignment horizontal="center"/>
      <protection locked="0"/>
    </xf>
    <xf numFmtId="43" fontId="25" fillId="0" borderId="0" applyFont="0" applyFill="0" applyBorder="0" applyAlignment="0" applyProtection="0"/>
    <xf numFmtId="183" fontId="12" fillId="0" borderId="0"/>
    <xf numFmtId="183" fontId="12" fillId="0" borderId="0"/>
    <xf numFmtId="183" fontId="12" fillId="0" borderId="0"/>
    <xf numFmtId="183" fontId="12" fillId="0" borderId="0"/>
    <xf numFmtId="183" fontId="12" fillId="0" borderId="0"/>
    <xf numFmtId="183" fontId="12" fillId="0" borderId="0"/>
    <xf numFmtId="183" fontId="12" fillId="0" borderId="0"/>
    <xf numFmtId="183" fontId="12" fillId="0" borderId="0"/>
    <xf numFmtId="176"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184" fontId="8"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77" fontId="1" fillId="0" borderId="0" applyFont="0" applyFill="0" applyBorder="0" applyAlignment="0" applyProtection="0"/>
    <xf numFmtId="8" fontId="16" fillId="0" borderId="0" applyFont="0" applyFill="0" applyBorder="0" applyAlignment="0" applyProtection="0"/>
    <xf numFmtId="14" fontId="14" fillId="0" borderId="0" applyFill="0" applyBorder="0" applyAlignment="0"/>
    <xf numFmtId="185" fontId="1" fillId="0" borderId="0" applyFont="0" applyFill="0" applyBorder="0" applyAlignment="0" applyProtection="0"/>
    <xf numFmtId="165" fontId="1" fillId="0" borderId="0" applyFont="0" applyFill="0" applyBorder="0" applyAlignment="0" applyProtection="0"/>
    <xf numFmtId="176" fontId="17" fillId="0" borderId="0" applyFill="0" applyBorder="0" applyAlignment="0"/>
    <xf numFmtId="177" fontId="17" fillId="0" borderId="0" applyFill="0" applyBorder="0" applyAlignment="0"/>
    <xf numFmtId="176" fontId="17" fillId="0" borderId="0" applyFill="0" applyBorder="0" applyAlignment="0"/>
    <xf numFmtId="181" fontId="17" fillId="0" borderId="0" applyFill="0" applyBorder="0" applyAlignment="0"/>
    <xf numFmtId="177" fontId="17" fillId="0" borderId="0" applyFill="0" applyBorder="0" applyAlignment="0"/>
    <xf numFmtId="0" fontId="1" fillId="0" borderId="0" applyNumberFormat="0" applyBorder="0" applyAlignment="0" applyProtection="0"/>
    <xf numFmtId="38" fontId="12" fillId="2" borderId="0" applyNumberFormat="0" applyBorder="0" applyAlignment="0" applyProtection="0"/>
    <xf numFmtId="0" fontId="2" fillId="0" borderId="2" applyNumberFormat="0" applyAlignment="0" applyProtection="0">
      <alignment horizontal="left" vertical="center"/>
    </xf>
    <xf numFmtId="0" fontId="2" fillId="0" borderId="3">
      <alignment horizontal="left" vertical="center"/>
    </xf>
    <xf numFmtId="0" fontId="13" fillId="0" borderId="0" applyNumberFormat="0" applyFill="0" applyBorder="0" applyAlignment="0" applyProtection="0">
      <alignment vertical="top"/>
      <protection locked="0"/>
    </xf>
    <xf numFmtId="10" fontId="12" fillId="3" borderId="4" applyNumberFormat="0" applyBorder="0" applyAlignment="0" applyProtection="0"/>
    <xf numFmtId="0" fontId="8" fillId="0" borderId="5">
      <alignment wrapText="1"/>
    </xf>
    <xf numFmtId="0" fontId="18" fillId="0" borderId="0" applyNumberFormat="0" applyFill="0" applyBorder="0" applyAlignment="0" applyProtection="0">
      <alignment vertical="top"/>
      <protection locked="0"/>
    </xf>
    <xf numFmtId="176" fontId="19" fillId="0" borderId="0" applyFill="0" applyBorder="0" applyAlignment="0"/>
    <xf numFmtId="177" fontId="19" fillId="0" borderId="0" applyFill="0" applyBorder="0" applyAlignment="0"/>
    <xf numFmtId="176" fontId="19" fillId="0" borderId="0" applyFill="0" applyBorder="0" applyAlignment="0"/>
    <xf numFmtId="181" fontId="19" fillId="0" borderId="0" applyFill="0" applyBorder="0" applyAlignment="0"/>
    <xf numFmtId="177" fontId="19" fillId="0" borderId="0" applyFill="0" applyBorder="0" applyAlignment="0"/>
    <xf numFmtId="0" fontId="20" fillId="0" borderId="0">
      <alignment horizontal="right"/>
    </xf>
    <xf numFmtId="0" fontId="21" fillId="4" borderId="6" applyNumberFormat="0"/>
    <xf numFmtId="166" fontId="5" fillId="0" borderId="0"/>
    <xf numFmtId="37" fontId="3" fillId="0" borderId="0"/>
    <xf numFmtId="0" fontId="6" fillId="0" borderId="0"/>
    <xf numFmtId="37" fontId="11" fillId="0" borderId="0"/>
    <xf numFmtId="0" fontId="1" fillId="0" borderId="0"/>
    <xf numFmtId="0" fontId="1" fillId="0" borderId="0"/>
    <xf numFmtId="0" fontId="1" fillId="0" borderId="0"/>
    <xf numFmtId="0" fontId="1" fillId="0" borderId="0"/>
    <xf numFmtId="0" fontId="1" fillId="0" borderId="0"/>
    <xf numFmtId="0" fontId="25" fillId="0" borderId="0"/>
    <xf numFmtId="0" fontId="25" fillId="0" borderId="0"/>
    <xf numFmtId="0" fontId="1" fillId="0" borderId="0"/>
    <xf numFmtId="0" fontId="12" fillId="0" borderId="0"/>
    <xf numFmtId="0" fontId="1" fillId="0" borderId="0"/>
    <xf numFmtId="3" fontId="10" fillId="0" borderId="0"/>
    <xf numFmtId="37" fontId="7" fillId="0" borderId="0"/>
    <xf numFmtId="9" fontId="25" fillId="0" borderId="0" applyFont="0" applyFill="0" applyBorder="0" applyAlignment="0" applyProtection="0"/>
    <xf numFmtId="180" fontId="1" fillId="0" borderId="0" applyFont="0" applyFill="0" applyBorder="0" applyAlignment="0" applyProtection="0"/>
    <xf numFmtId="186" fontId="1" fillId="0" borderId="0" applyFont="0" applyFill="0" applyBorder="0" applyAlignment="0" applyProtection="0"/>
    <xf numFmtId="10" fontId="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176" fontId="9" fillId="0" borderId="0" applyFill="0" applyBorder="0" applyAlignment="0"/>
    <xf numFmtId="177" fontId="9" fillId="0" borderId="0" applyFill="0" applyBorder="0" applyAlignment="0"/>
    <xf numFmtId="176" fontId="9" fillId="0" borderId="0" applyFill="0" applyBorder="0" applyAlignment="0"/>
    <xf numFmtId="181" fontId="9" fillId="0" borderId="0" applyFill="0" applyBorder="0" applyAlignment="0"/>
    <xf numFmtId="177" fontId="9" fillId="0" borderId="0" applyFill="0" applyBorder="0" applyAlignment="0"/>
    <xf numFmtId="0" fontId="8" fillId="0" borderId="0" applyNumberFormat="0" applyFill="0" applyBorder="0" applyAlignment="0" applyProtection="0"/>
    <xf numFmtId="0" fontId="22" fillId="0" borderId="0"/>
    <xf numFmtId="49" fontId="14" fillId="0" borderId="0" applyFill="0" applyBorder="0" applyAlignment="0"/>
    <xf numFmtId="187" fontId="14" fillId="0" borderId="0" applyFill="0" applyBorder="0" applyAlignment="0"/>
    <xf numFmtId="188" fontId="14" fillId="0" borderId="0" applyFill="0" applyBorder="0" applyAlignment="0"/>
    <xf numFmtId="189" fontId="1" fillId="0" borderId="7" applyBorder="0">
      <protection locked="0"/>
    </xf>
    <xf numFmtId="0" fontId="2" fillId="0" borderId="8" applyNumberFormat="0" applyProtection="0">
      <alignment horizontal="centerContinuous" vertical="center"/>
    </xf>
    <xf numFmtId="0" fontId="8" fillId="5" borderId="9">
      <alignment wrapText="1"/>
    </xf>
    <xf numFmtId="42" fontId="1" fillId="0" borderId="0" applyFont="0" applyFill="0" applyBorder="0" applyAlignment="0" applyProtection="0"/>
    <xf numFmtId="44" fontId="1" fillId="0" borderId="0" applyFont="0" applyFill="0" applyBorder="0" applyAlignment="0" applyProtection="0"/>
    <xf numFmtId="43" fontId="28" fillId="0" borderId="0" applyFont="0" applyFill="0" applyBorder="0" applyAlignment="0" applyProtection="0"/>
    <xf numFmtId="0" fontId="1" fillId="0" borderId="0"/>
    <xf numFmtId="0" fontId="29" fillId="0" borderId="0"/>
    <xf numFmtId="0" fontId="28" fillId="0" borderId="0"/>
    <xf numFmtId="43" fontId="25" fillId="0" borderId="0" applyFont="0" applyFill="0" applyBorder="0" applyAlignment="0" applyProtection="0"/>
    <xf numFmtId="0" fontId="35" fillId="0" borderId="0"/>
    <xf numFmtId="0" fontId="1" fillId="0" borderId="0"/>
    <xf numFmtId="0" fontId="30" fillId="0" borderId="0">
      <alignment horizontal="center" wrapText="1"/>
      <protection locked="0"/>
    </xf>
    <xf numFmtId="5" fontId="36" fillId="0" borderId="13"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65" fontId="1" fillId="0" borderId="0" applyFont="0" applyFill="0" applyBorder="0" applyAlignment="0" applyProtection="0"/>
    <xf numFmtId="43" fontId="25"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0" fontId="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1" fillId="0" borderId="0" applyFont="0" applyFill="0" applyBorder="0" applyAlignment="0" applyProtection="0"/>
    <xf numFmtId="43" fontId="25" fillId="0" borderId="0" applyFont="0" applyFill="0" applyBorder="0" applyAlignment="0" applyProtection="0"/>
    <xf numFmtId="165"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 fontId="37" fillId="20" borderId="0" applyFont="0" applyBorder="0" applyAlignment="0" applyProtection="0"/>
    <xf numFmtId="3" fontId="1" fillId="3" borderId="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38" fillId="0" borderId="0" applyFont="0" applyFill="0" applyBorder="0" applyAlignment="0" applyProtection="0"/>
    <xf numFmtId="0" fontId="38" fillId="0" borderId="0" applyFont="0" applyFill="0" applyBorder="0" applyAlignment="0" applyProtection="0"/>
    <xf numFmtId="14" fontId="30" fillId="0" borderId="0">
      <alignment horizontal="center" wrapText="1"/>
      <protection locked="0"/>
    </xf>
    <xf numFmtId="192" fontId="39" fillId="0" borderId="0"/>
    <xf numFmtId="0" fontId="1" fillId="2" borderId="0"/>
    <xf numFmtId="0" fontId="35" fillId="0" borderId="0"/>
    <xf numFmtId="0" fontId="33" fillId="0" borderId="0"/>
    <xf numFmtId="0" fontId="40" fillId="0" borderId="0"/>
    <xf numFmtId="0" fontId="40" fillId="0" borderId="0"/>
    <xf numFmtId="0" fontId="40" fillId="0" borderId="0"/>
    <xf numFmtId="0" fontId="41" fillId="0" borderId="0"/>
    <xf numFmtId="0" fontId="42" fillId="0" borderId="0"/>
    <xf numFmtId="0" fontId="43" fillId="0" borderId="0"/>
    <xf numFmtId="0" fontId="44" fillId="0" borderId="0"/>
    <xf numFmtId="0" fontId="45" fillId="0" borderId="0"/>
    <xf numFmtId="0" fontId="29" fillId="0" borderId="0"/>
    <xf numFmtId="0" fontId="46" fillId="0" borderId="0"/>
    <xf numFmtId="0" fontId="32" fillId="0" borderId="0"/>
    <xf numFmtId="0" fontId="35" fillId="0" borderId="0"/>
    <xf numFmtId="0" fontId="47" fillId="0" borderId="0"/>
    <xf numFmtId="0" fontId="48" fillId="0" borderId="0"/>
    <xf numFmtId="0" fontId="49" fillId="0" borderId="0"/>
    <xf numFmtId="0" fontId="50" fillId="0" borderId="0"/>
    <xf numFmtId="0" fontId="51" fillId="0" borderId="0"/>
    <xf numFmtId="0" fontId="52" fillId="0" borderId="0"/>
    <xf numFmtId="0" fontId="53" fillId="0" borderId="0"/>
    <xf numFmtId="0" fontId="32" fillId="0" borderId="0"/>
    <xf numFmtId="0" fontId="29" fillId="0" borderId="0"/>
    <xf numFmtId="0" fontId="35" fillId="0" borderId="0"/>
    <xf numFmtId="0" fontId="35" fillId="0" borderId="0"/>
    <xf numFmtId="0" fontId="54" fillId="0" borderId="0"/>
    <xf numFmtId="4" fontId="14" fillId="21" borderId="18" applyNumberFormat="0" applyProtection="0">
      <alignment horizontal="right" vertical="center"/>
    </xf>
    <xf numFmtId="4" fontId="14" fillId="22" borderId="18" applyNumberFormat="0" applyProtection="0">
      <alignment horizontal="left" vertical="center" indent="1"/>
    </xf>
    <xf numFmtId="193" fontId="55" fillId="0" borderId="0"/>
    <xf numFmtId="0" fontId="56" fillId="0" borderId="0"/>
    <xf numFmtId="0" fontId="56" fillId="8" borderId="0" applyNumberFormat="0" applyBorder="0" applyAlignment="0" applyProtection="0"/>
    <xf numFmtId="0" fontId="56" fillId="8" borderId="0" applyNumberFormat="0" applyBorder="0" applyAlignment="0" applyProtection="0"/>
    <xf numFmtId="0" fontId="56" fillId="8" borderId="0" applyNumberFormat="0" applyBorder="0" applyAlignment="0" applyProtection="0"/>
    <xf numFmtId="0" fontId="56" fillId="8" borderId="0" applyNumberFormat="0" applyBorder="0" applyAlignment="0" applyProtection="0"/>
    <xf numFmtId="0" fontId="56" fillId="8" borderId="0" applyNumberFormat="0" applyBorder="0" applyAlignment="0" applyProtection="0"/>
    <xf numFmtId="0" fontId="56" fillId="8" borderId="0" applyNumberFormat="0" applyBorder="0" applyAlignment="0" applyProtection="0"/>
    <xf numFmtId="0" fontId="56" fillId="8" borderId="0" applyNumberFormat="0" applyBorder="0" applyAlignment="0" applyProtection="0"/>
    <xf numFmtId="0" fontId="56" fillId="8" borderId="0" applyNumberFormat="0" applyBorder="0" applyAlignment="0" applyProtection="0"/>
    <xf numFmtId="0" fontId="56" fillId="8"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165" fontId="1"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25" fillId="0" borderId="0" applyFont="0" applyFill="0" applyBorder="0" applyAlignment="0" applyProtection="0"/>
    <xf numFmtId="165" fontId="1"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0" fontId="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25" fillId="0" borderId="0"/>
    <xf numFmtId="0" fontId="25" fillId="0" borderId="0"/>
    <xf numFmtId="0" fontId="25" fillId="0" borderId="0"/>
    <xf numFmtId="0" fontId="56" fillId="0" borderId="0"/>
    <xf numFmtId="0" fontId="56" fillId="0" borderId="0"/>
    <xf numFmtId="0" fontId="56" fillId="7" borderId="17" applyNumberFormat="0" applyFont="0" applyAlignment="0" applyProtection="0"/>
    <xf numFmtId="0" fontId="56" fillId="7" borderId="17" applyNumberFormat="0" applyFont="0" applyAlignment="0" applyProtection="0"/>
    <xf numFmtId="0" fontId="56" fillId="7" borderId="17" applyNumberFormat="0" applyFont="0" applyAlignment="0" applyProtection="0"/>
    <xf numFmtId="0" fontId="56" fillId="7" borderId="17" applyNumberFormat="0" applyFont="0" applyAlignment="0" applyProtection="0"/>
    <xf numFmtId="0" fontId="56" fillId="7" borderId="17" applyNumberFormat="0" applyFont="0" applyAlignment="0" applyProtection="0"/>
    <xf numFmtId="0" fontId="56" fillId="7" borderId="17" applyNumberFormat="0" applyFont="0" applyAlignment="0" applyProtection="0"/>
    <xf numFmtId="0" fontId="56" fillId="7" borderId="17" applyNumberFormat="0" applyFont="0" applyAlignment="0" applyProtection="0"/>
    <xf numFmtId="0" fontId="56" fillId="7" borderId="17" applyNumberFormat="0" applyFont="0" applyAlignment="0" applyProtection="0"/>
    <xf numFmtId="0" fontId="56" fillId="7" borderId="17" applyNumberFormat="0" applyFont="0" applyAlignment="0" applyProtection="0"/>
    <xf numFmtId="0" fontId="56" fillId="7" borderId="17" applyNumberFormat="0" applyFont="0" applyAlignment="0" applyProtection="0"/>
    <xf numFmtId="0" fontId="56" fillId="7" borderId="17" applyNumberFormat="0" applyFont="0" applyAlignment="0" applyProtection="0"/>
    <xf numFmtId="0" fontId="56" fillId="7" borderId="17" applyNumberFormat="0" applyFont="0" applyAlignment="0" applyProtection="0"/>
    <xf numFmtId="0" fontId="56" fillId="7" borderId="17" applyNumberFormat="0" applyFont="0" applyAlignment="0" applyProtection="0"/>
    <xf numFmtId="0" fontId="56" fillId="8" borderId="0" applyNumberFormat="0" applyBorder="0" applyAlignment="0" applyProtection="0"/>
    <xf numFmtId="0" fontId="56" fillId="10" borderId="0" applyNumberFormat="0" applyBorder="0" applyAlignment="0" applyProtection="0"/>
    <xf numFmtId="0" fontId="56" fillId="12" borderId="0" applyNumberFormat="0" applyBorder="0" applyAlignment="0" applyProtection="0"/>
    <xf numFmtId="0" fontId="56" fillId="14" borderId="0" applyNumberFormat="0" applyBorder="0" applyAlignment="0" applyProtection="0"/>
    <xf numFmtId="0" fontId="56" fillId="16" borderId="0" applyNumberFormat="0" applyBorder="0" applyAlignment="0" applyProtection="0"/>
    <xf numFmtId="0" fontId="56" fillId="18" borderId="0" applyNumberFormat="0" applyBorder="0" applyAlignment="0" applyProtection="0"/>
    <xf numFmtId="0" fontId="56" fillId="9" borderId="0" applyNumberFormat="0" applyBorder="0" applyAlignment="0" applyProtection="0"/>
    <xf numFmtId="0" fontId="56" fillId="11" borderId="0" applyNumberFormat="0" applyBorder="0" applyAlignment="0" applyProtection="0"/>
    <xf numFmtId="0" fontId="56" fillId="13" borderId="0" applyNumberFormat="0" applyBorder="0" applyAlignment="0" applyProtection="0"/>
    <xf numFmtId="0" fontId="56" fillId="15" borderId="0" applyNumberFormat="0" applyBorder="0" applyAlignment="0" applyProtection="0"/>
    <xf numFmtId="0" fontId="56" fillId="17" borderId="0" applyNumberFormat="0" applyBorder="0" applyAlignment="0" applyProtection="0"/>
    <xf numFmtId="0" fontId="56" fillId="19" borderId="0" applyNumberFormat="0" applyBorder="0" applyAlignment="0" applyProtection="0"/>
    <xf numFmtId="43" fontId="56"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65" fontId="1" fillId="0" borderId="0" applyFont="0" applyFill="0" applyBorder="0" applyAlignment="0" applyProtection="0"/>
    <xf numFmtId="0" fontId="56" fillId="0" borderId="0"/>
    <xf numFmtId="0" fontId="56" fillId="0" borderId="0"/>
    <xf numFmtId="0" fontId="25" fillId="0" borderId="0"/>
    <xf numFmtId="0" fontId="56" fillId="7" borderId="17" applyNumberFormat="0" applyFont="0" applyAlignment="0" applyProtection="0"/>
    <xf numFmtId="194" fontId="25" fillId="0" borderId="0"/>
    <xf numFmtId="194" fontId="1" fillId="0" borderId="0"/>
    <xf numFmtId="37" fontId="3" fillId="0" borderId="0"/>
    <xf numFmtId="43" fontId="1" fillId="0" borderId="0" applyFont="0" applyFill="0" applyBorder="0" applyAlignment="0" applyProtection="0"/>
    <xf numFmtId="194" fontId="1" fillId="0" borderId="0"/>
    <xf numFmtId="9" fontId="3" fillId="0" borderId="0" applyFont="0" applyFill="0" applyBorder="0" applyAlignment="0" applyProtection="0"/>
    <xf numFmtId="9" fontId="1" fillId="0" borderId="0" applyFont="0" applyFill="0" applyBorder="0" applyAlignment="0" applyProtection="0"/>
    <xf numFmtId="194" fontId="1" fillId="0" borderId="0"/>
    <xf numFmtId="194" fontId="1" fillId="0" borderId="0"/>
    <xf numFmtId="43" fontId="3" fillId="0" borderId="0" applyFont="0" applyFill="0" applyBorder="0" applyAlignment="0" applyProtection="0"/>
    <xf numFmtId="43" fontId="65" fillId="0" borderId="0" applyFont="0" applyFill="0" applyBorder="0" applyAlignment="0" applyProtection="0"/>
    <xf numFmtId="37" fontId="66" fillId="0" borderId="0"/>
    <xf numFmtId="43" fontId="1" fillId="0" borderId="0" applyFont="0" applyFill="0" applyBorder="0" applyAlignment="0" applyProtection="0"/>
    <xf numFmtId="195" fontId="23" fillId="23" borderId="0" applyBorder="0">
      <alignment horizontal="center"/>
      <protection locked="0"/>
    </xf>
    <xf numFmtId="195" fontId="23" fillId="0" borderId="0" applyFill="0" applyBorder="0">
      <alignment horizontal="center"/>
    </xf>
    <xf numFmtId="0" fontId="69" fillId="24" borderId="0"/>
    <xf numFmtId="0" fontId="37" fillId="0" borderId="0"/>
    <xf numFmtId="0" fontId="26" fillId="0" borderId="0"/>
    <xf numFmtId="0" fontId="26" fillId="0" borderId="0"/>
    <xf numFmtId="0" fontId="26" fillId="0" borderId="0"/>
    <xf numFmtId="0" fontId="26" fillId="0" borderId="0"/>
    <xf numFmtId="0" fontId="26" fillId="0" borderId="0"/>
    <xf numFmtId="0" fontId="37" fillId="0" borderId="0"/>
    <xf numFmtId="0" fontId="37" fillId="0" borderId="0"/>
    <xf numFmtId="0" fontId="37" fillId="0" borderId="0"/>
    <xf numFmtId="0" fontId="1" fillId="0" borderId="0"/>
    <xf numFmtId="0" fontId="1" fillId="0" borderId="0"/>
    <xf numFmtId="196" fontId="23" fillId="23" borderId="0" applyBorder="0">
      <alignment horizontal="center"/>
      <protection locked="0"/>
    </xf>
    <xf numFmtId="196" fontId="23" fillId="0" borderId="0" applyFill="0" applyBorder="0">
      <alignment horizontal="center"/>
    </xf>
    <xf numFmtId="9" fontId="1" fillId="0" borderId="0"/>
    <xf numFmtId="197" fontId="23" fillId="23" borderId="0" applyBorder="0">
      <alignment horizontal="center"/>
      <protection locked="0"/>
    </xf>
    <xf numFmtId="197" fontId="23" fillId="0" borderId="0" applyFill="0" applyBorder="0">
      <alignment horizontal="center"/>
    </xf>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0" fillId="35" borderId="0" applyNumberFormat="0" applyBorder="0" applyAlignment="0" applyProtection="0"/>
    <xf numFmtId="0" fontId="70" fillId="32" borderId="0" applyNumberFormat="0" applyBorder="0" applyAlignment="0" applyProtection="0"/>
    <xf numFmtId="0" fontId="70" fillId="33" borderId="0" applyNumberFormat="0" applyBorder="0" applyAlignment="0" applyProtection="0"/>
    <xf numFmtId="0" fontId="70" fillId="36"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1"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72" fillId="39" borderId="23" applyNumberFormat="0">
      <alignment vertical="center"/>
    </xf>
    <xf numFmtId="175" fontId="72" fillId="23" borderId="23" applyNumberFormat="0">
      <alignment vertical="center"/>
    </xf>
    <xf numFmtId="198" fontId="72" fillId="40" borderId="23">
      <alignment vertical="center"/>
    </xf>
    <xf numFmtId="1" fontId="1" fillId="41" borderId="24" applyNumberFormat="0">
      <alignment vertical="center"/>
    </xf>
    <xf numFmtId="175" fontId="72" fillId="42" borderId="23" applyNumberFormat="0">
      <alignment vertical="center"/>
    </xf>
    <xf numFmtId="199" fontId="72" fillId="40" borderId="23">
      <alignment vertical="center"/>
    </xf>
    <xf numFmtId="200" fontId="72" fillId="43" borderId="0" applyNumberFormat="0">
      <alignment vertical="center"/>
    </xf>
    <xf numFmtId="200" fontId="72" fillId="24" borderId="0" applyNumberFormat="0">
      <alignment vertical="center"/>
    </xf>
    <xf numFmtId="41" fontId="72" fillId="43" borderId="23">
      <alignment vertical="center"/>
    </xf>
    <xf numFmtId="200" fontId="72" fillId="0" borderId="24">
      <alignment vertical="center"/>
    </xf>
    <xf numFmtId="41" fontId="72" fillId="43" borderId="23">
      <alignment vertical="center"/>
    </xf>
    <xf numFmtId="198" fontId="1" fillId="43" borderId="25">
      <alignment horizontal="center" vertical="center"/>
      <protection locked="0"/>
    </xf>
    <xf numFmtId="175" fontId="72" fillId="39" borderId="23" applyNumberFormat="0">
      <alignment vertical="center"/>
    </xf>
    <xf numFmtId="0" fontId="73" fillId="44" borderId="26" applyNumberFormat="0" applyAlignment="0" applyProtection="0"/>
    <xf numFmtId="201" fontId="1" fillId="45" borderId="4">
      <alignment horizontal="center"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4" fillId="0" borderId="27" applyNumberFormat="0" applyFill="0" applyAlignment="0" applyProtection="0"/>
    <xf numFmtId="202" fontId="75" fillId="0" borderId="0" applyFill="0" applyBorder="0">
      <alignment horizontal="center" vertical="center"/>
    </xf>
    <xf numFmtId="202" fontId="76" fillId="23" borderId="28">
      <alignment horizontal="center"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7" fillId="0" borderId="0" applyNumberFormat="0">
      <alignment horizontal="center"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 fontId="78" fillId="0" borderId="0" applyFont="0" applyFill="0" applyBorder="0" applyAlignment="0" applyProtection="0"/>
    <xf numFmtId="0" fontId="37" fillId="46" borderId="29" applyNumberFormat="0" applyFont="0" applyAlignment="0" applyProtection="0"/>
    <xf numFmtId="203" fontId="79" fillId="0" borderId="0" applyFill="0" applyBorder="0"/>
    <xf numFmtId="0" fontId="80" fillId="0" borderId="0" applyNumberFormat="0" applyAlignment="0">
      <alignment horizontal="left"/>
    </xf>
    <xf numFmtId="204" fontId="78" fillId="0" borderId="0" applyFont="0" applyFill="0" applyBorder="0" applyAlignment="0" applyProtection="0"/>
    <xf numFmtId="2" fontId="81" fillId="47" borderId="15" applyNumberFormat="0" applyBorder="0" applyAlignment="0" applyProtection="0"/>
    <xf numFmtId="0" fontId="2" fillId="0" borderId="0"/>
    <xf numFmtId="2" fontId="82" fillId="5" borderId="4">
      <protection locked="0"/>
    </xf>
    <xf numFmtId="0" fontId="78" fillId="0" borderId="0" applyFont="0" applyFill="0" applyBorder="0" applyAlignment="0" applyProtection="0"/>
    <xf numFmtId="0" fontId="1" fillId="24" borderId="30">
      <alignment horizontal="centerContinuous"/>
    </xf>
    <xf numFmtId="0" fontId="1" fillId="48" borderId="30"/>
    <xf numFmtId="0" fontId="1" fillId="48" borderId="31"/>
    <xf numFmtId="205" fontId="83" fillId="0" borderId="0" applyFill="0" applyBorder="0">
      <alignment horizontal="center" vertical="center"/>
    </xf>
    <xf numFmtId="0" fontId="84" fillId="0" borderId="0" applyNumberFormat="0" applyAlignment="0">
      <alignment horizontal="left"/>
    </xf>
    <xf numFmtId="0" fontId="85" fillId="30" borderId="26" applyNumberFormat="0" applyAlignment="0" applyProtection="0"/>
    <xf numFmtId="0" fontId="72" fillId="49" borderId="32" applyNumberFormat="0">
      <alignment vertical="center"/>
    </xf>
    <xf numFmtId="0" fontId="72" fillId="49" borderId="0">
      <alignment vertical="center"/>
    </xf>
    <xf numFmtId="0" fontId="72" fillId="49" borderId="32" applyNumberFormat="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2" fillId="50" borderId="23" applyNumberFormat="0">
      <alignment vertical="center"/>
    </xf>
    <xf numFmtId="200" fontId="72" fillId="2" borderId="0" applyNumberFormat="0">
      <alignment vertical="center"/>
    </xf>
    <xf numFmtId="200" fontId="72" fillId="2" borderId="0" applyNumberFormat="0">
      <alignment vertical="center"/>
    </xf>
    <xf numFmtId="0" fontId="72" fillId="50" borderId="23" applyNumberFormat="0">
      <alignment vertical="center"/>
    </xf>
    <xf numFmtId="2" fontId="78" fillId="0" borderId="0" applyFont="0" applyFill="0" applyBorder="0" applyAlignment="0" applyProtection="0"/>
    <xf numFmtId="0" fontId="86" fillId="51" borderId="0" applyNumberFormat="0" applyFont="0" applyBorder="0" applyAlignment="0" applyProtection="0">
      <alignment horizontal="right" vertical="center"/>
    </xf>
    <xf numFmtId="200" fontId="72" fillId="0" borderId="0">
      <alignment vertical="center"/>
      <protection locked="0"/>
    </xf>
    <xf numFmtId="200" fontId="72" fillId="0" borderId="0">
      <alignment vertical="center"/>
      <protection locked="0"/>
    </xf>
    <xf numFmtId="206" fontId="72" fillId="0" borderId="0">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72" fillId="0" borderId="33">
      <alignment vertical="center"/>
    </xf>
    <xf numFmtId="0" fontId="87" fillId="52" borderId="34" applyNumberFormat="0">
      <alignment vertical="center"/>
    </xf>
    <xf numFmtId="200" fontId="87" fillId="52" borderId="0" applyNumberFormat="0">
      <alignment vertical="center"/>
    </xf>
    <xf numFmtId="0" fontId="87" fillId="52" borderId="34" applyNumberFormat="0">
      <alignment vertical="center"/>
    </xf>
    <xf numFmtId="0" fontId="2" fillId="0" borderId="0"/>
    <xf numFmtId="0" fontId="88" fillId="3"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07" fontId="89" fillId="46" borderId="0" applyBorder="0" applyAlignment="0" applyProtection="0"/>
    <xf numFmtId="0" fontId="90" fillId="0" borderId="0" applyNumberFormat="0" applyFill="0" applyBorder="0" applyAlignment="0" applyProtection="0">
      <alignment vertical="top"/>
      <protection locked="0"/>
    </xf>
    <xf numFmtId="208" fontId="91" fillId="5" borderId="25">
      <alignment vertical="center"/>
      <protection locked="0"/>
    </xf>
    <xf numFmtId="165" fontId="72" fillId="23" borderId="0" applyNumberFormat="0">
      <alignment vertical="center"/>
      <protection locked="0"/>
    </xf>
    <xf numFmtId="209" fontId="91" fillId="53" borderId="25">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2" fillId="39" borderId="0" applyNumberFormat="0">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92" fillId="3" borderId="25" applyNumberFormat="0">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8" fontId="72" fillId="5" borderId="25">
      <alignment vertical="center"/>
      <protection locked="0"/>
    </xf>
    <xf numFmtId="14" fontId="17" fillId="0" borderId="0">
      <alignment horizontal="left" indent="1"/>
      <protection locked="0"/>
    </xf>
    <xf numFmtId="0" fontId="12" fillId="39" borderId="4">
      <alignment horizontal="center" vertical="center"/>
    </xf>
    <xf numFmtId="49" fontId="17" fillId="0" borderId="0">
      <alignment horizontal="left" indent="1"/>
      <protection locked="0"/>
    </xf>
    <xf numFmtId="0" fontId="93" fillId="26" borderId="0" applyNumberFormat="0" applyBorder="0" applyAlignment="0" applyProtection="0"/>
    <xf numFmtId="0" fontId="94" fillId="0" borderId="0" applyNumberFormat="0" applyFill="0" applyBorder="0" applyProtection="0">
      <alignment horizontal="centerContinuous" wrapText="1"/>
    </xf>
    <xf numFmtId="2" fontId="95" fillId="54" borderId="0" applyNumberFormat="0" applyAlignment="0" applyProtection="0"/>
    <xf numFmtId="0" fontId="4" fillId="0" borderId="0"/>
    <xf numFmtId="0" fontId="96" fillId="0" borderId="0"/>
    <xf numFmtId="0" fontId="12" fillId="3" borderId="0">
      <alignment horizontal="right"/>
    </xf>
    <xf numFmtId="0" fontId="97" fillId="55" borderId="4" applyNumberFormat="0" applyBorder="0" applyAlignment="0" applyProtection="0">
      <alignment horizontal="center"/>
    </xf>
    <xf numFmtId="0" fontId="98" fillId="0" borderId="0" applyNumberFormat="0" applyBorder="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10" fontId="99" fillId="0" borderId="0" applyFill="0">
      <alignment horizontal="center"/>
    </xf>
    <xf numFmtId="0" fontId="100" fillId="0" borderId="0" applyNumberFormat="0" applyBorder="0" applyProtection="0">
      <alignment vertical="top"/>
    </xf>
    <xf numFmtId="0" fontId="1" fillId="21" borderId="0" applyNumberFormat="0" applyFont="0" applyBorder="0" applyAlignment="0" applyProtection="0"/>
    <xf numFmtId="17" fontId="8" fillId="0" borderId="0">
      <alignment horizontal="center"/>
    </xf>
    <xf numFmtId="211" fontId="12" fillId="1" borderId="1">
      <alignment horizontal="center"/>
    </xf>
    <xf numFmtId="0" fontId="101" fillId="39" borderId="35" applyNumberFormat="0" applyFill="0" applyAlignment="0" applyProtection="0">
      <alignment vertical="center"/>
      <protection locked="0"/>
    </xf>
    <xf numFmtId="0" fontId="102" fillId="0" borderId="0" applyNumberFormat="0" applyBorder="0">
      <alignment horizontal="left" vertical="top"/>
    </xf>
    <xf numFmtId="0" fontId="101" fillId="39" borderId="35" applyNumberFormat="0" applyFill="0" applyAlignment="0" applyProtection="0">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3" fillId="56" borderId="0" applyNumberFormat="0" applyBorder="0" applyAlignment="0" applyProtection="0"/>
    <xf numFmtId="0" fontId="8" fillId="0" borderId="0">
      <alignment horizontal="left"/>
    </xf>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4" fillId="0" borderId="0"/>
    <xf numFmtId="0" fontId="4" fillId="0" borderId="0"/>
    <xf numFmtId="0" fontId="4"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4" fillId="0" borderId="0"/>
    <xf numFmtId="0" fontId="4"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4" fillId="0" borderId="0"/>
    <xf numFmtId="0" fontId="4" fillId="0" borderId="0"/>
    <xf numFmtId="0" fontId="4" fillId="0" borderId="0"/>
    <xf numFmtId="0" fontId="4" fillId="0" borderId="0"/>
    <xf numFmtId="0" fontId="1" fillId="0" borderId="0"/>
    <xf numFmtId="0" fontId="63" fillId="3" borderId="0">
      <alignment horizontal="left" indent="1"/>
    </xf>
    <xf numFmtId="0" fontId="1" fillId="3" borderId="0">
      <alignment horizontal="left"/>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37" fontId="8" fillId="0" borderId="0" applyFont="0" applyFill="0" applyBorder="0" applyAlignment="0" applyProtection="0"/>
    <xf numFmtId="167" fontId="1" fillId="5" borderId="4"/>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12" fillId="0" borderId="0">
      <alignment horizontal="center"/>
    </xf>
    <xf numFmtId="3" fontId="1" fillId="0" borderId="0"/>
    <xf numFmtId="0" fontId="25" fillId="0" borderId="0"/>
    <xf numFmtId="0" fontId="12" fillId="24" borderId="11">
      <alignment horizontal="left"/>
      <protection locked="0"/>
    </xf>
    <xf numFmtId="212" fontId="12" fillId="3" borderId="30" applyProtection="0"/>
    <xf numFmtId="0" fontId="12" fillId="24" borderId="11">
      <protection locked="0"/>
    </xf>
    <xf numFmtId="0" fontId="12" fillId="57" borderId="36">
      <protection locked="0"/>
    </xf>
    <xf numFmtId="14" fontId="104" fillId="0" borderId="0" applyNumberFormat="0" applyFill="0" applyBorder="0" applyAlignment="0" applyProtection="0">
      <alignment horizontal="left"/>
    </xf>
    <xf numFmtId="0" fontId="1" fillId="0" borderId="0" applyFill="0" applyBorder="0" applyProtection="0">
      <alignment vertical="center"/>
    </xf>
    <xf numFmtId="0" fontId="1" fillId="0" borderId="37" applyNumberFormat="0" applyFont="0" applyBorder="0">
      <alignment horizontal="center"/>
      <protection locked="0"/>
    </xf>
    <xf numFmtId="0" fontId="12" fillId="57" borderId="30">
      <protection locked="0"/>
    </xf>
    <xf numFmtId="0" fontId="12" fillId="24" borderId="36">
      <protection locked="0"/>
    </xf>
    <xf numFmtId="4" fontId="105" fillId="5" borderId="18" applyNumberFormat="0" applyProtection="0">
      <alignment vertical="center"/>
    </xf>
    <xf numFmtId="4" fontId="106" fillId="5" borderId="18" applyNumberFormat="0" applyProtection="0">
      <alignment vertical="center"/>
    </xf>
    <xf numFmtId="4" fontId="105" fillId="5" borderId="18" applyNumberFormat="0" applyProtection="0">
      <alignment horizontal="left" vertical="center" indent="1"/>
    </xf>
    <xf numFmtId="0" fontId="105" fillId="5" borderId="18" applyNumberFormat="0" applyProtection="0">
      <alignment horizontal="left" vertical="top" indent="1"/>
    </xf>
    <xf numFmtId="4" fontId="105" fillId="58" borderId="0" applyNumberFormat="0" applyProtection="0">
      <alignment horizontal="left" vertical="center" indent="1"/>
    </xf>
    <xf numFmtId="4" fontId="14" fillId="26" borderId="18" applyNumberFormat="0" applyProtection="0">
      <alignment horizontal="right" vertical="center"/>
    </xf>
    <xf numFmtId="4" fontId="14" fillId="32" borderId="18" applyNumberFormat="0" applyProtection="0">
      <alignment horizontal="right" vertical="center"/>
    </xf>
    <xf numFmtId="4" fontId="14" fillId="59" borderId="18" applyNumberFormat="0" applyProtection="0">
      <alignment horizontal="right" vertical="center"/>
    </xf>
    <xf numFmtId="4" fontId="14" fillId="34" borderId="18" applyNumberFormat="0" applyProtection="0">
      <alignment horizontal="right" vertical="center"/>
    </xf>
    <xf numFmtId="4" fontId="14" fillId="38" borderId="18" applyNumberFormat="0" applyProtection="0">
      <alignment horizontal="right" vertical="center"/>
    </xf>
    <xf numFmtId="4" fontId="14" fillId="60" borderId="18" applyNumberFormat="0" applyProtection="0">
      <alignment horizontal="right" vertical="center"/>
    </xf>
    <xf numFmtId="4" fontId="14" fillId="61" borderId="18" applyNumberFormat="0" applyProtection="0">
      <alignment horizontal="right" vertical="center"/>
    </xf>
    <xf numFmtId="4" fontId="14" fillId="62" borderId="18" applyNumberFormat="0" applyProtection="0">
      <alignment horizontal="right" vertical="center"/>
    </xf>
    <xf numFmtId="4" fontId="14" fillId="33" borderId="18" applyNumberFormat="0" applyProtection="0">
      <alignment horizontal="right" vertical="center"/>
    </xf>
    <xf numFmtId="4" fontId="105" fillId="63" borderId="38" applyNumberFormat="0" applyProtection="0">
      <alignment horizontal="left" vertical="center" indent="1"/>
    </xf>
    <xf numFmtId="4" fontId="14" fillId="21" borderId="0" applyNumberFormat="0" applyProtection="0">
      <alignment horizontal="left" vertical="center" indent="1"/>
    </xf>
    <xf numFmtId="4" fontId="107" fillId="64" borderId="0" applyNumberFormat="0" applyProtection="0">
      <alignment horizontal="left" vertical="center" indent="1"/>
    </xf>
    <xf numFmtId="4" fontId="14" fillId="22" borderId="18" applyNumberFormat="0" applyProtection="0">
      <alignment horizontal="right" vertical="center"/>
    </xf>
    <xf numFmtId="4" fontId="14" fillId="21" borderId="0" applyNumberFormat="0" applyProtection="0">
      <alignment horizontal="left" vertical="center" indent="1"/>
    </xf>
    <xf numFmtId="4" fontId="14" fillId="21" borderId="0" applyNumberFormat="0" applyProtection="0">
      <alignment horizontal="left" vertical="center" indent="1"/>
    </xf>
    <xf numFmtId="4" fontId="14" fillId="21" borderId="0" applyNumberFormat="0" applyProtection="0">
      <alignment horizontal="left" vertical="center" indent="1"/>
    </xf>
    <xf numFmtId="4" fontId="14" fillId="21" borderId="0" applyNumberFormat="0" applyProtection="0">
      <alignment horizontal="left" vertical="center" indent="1"/>
    </xf>
    <xf numFmtId="4" fontId="14" fillId="21" borderId="0" applyNumberFormat="0" applyProtection="0">
      <alignment horizontal="left" vertical="center" indent="1"/>
    </xf>
    <xf numFmtId="4" fontId="14" fillId="21" borderId="0" applyNumberFormat="0" applyProtection="0">
      <alignment horizontal="left" vertical="center" indent="1"/>
    </xf>
    <xf numFmtId="4" fontId="14" fillId="21" borderId="0" applyNumberFormat="0" applyProtection="0">
      <alignment horizontal="left" vertical="center" indent="1"/>
    </xf>
    <xf numFmtId="4" fontId="14" fillId="21" borderId="0" applyNumberFormat="0" applyProtection="0">
      <alignment horizontal="left" vertical="center" indent="1"/>
    </xf>
    <xf numFmtId="4" fontId="14" fillId="21" borderId="0" applyNumberFormat="0" applyProtection="0">
      <alignment horizontal="left" vertical="center" indent="1"/>
    </xf>
    <xf numFmtId="4" fontId="14" fillId="21" borderId="0" applyNumberFormat="0" applyProtection="0">
      <alignment horizontal="left" vertical="center" indent="1"/>
    </xf>
    <xf numFmtId="4" fontId="14" fillId="58" borderId="0" applyNumberFormat="0" applyProtection="0">
      <alignment horizontal="left" vertical="center" indent="1"/>
    </xf>
    <xf numFmtId="4" fontId="14" fillId="58" borderId="0" applyNumberFormat="0" applyProtection="0">
      <alignment horizontal="left" vertical="center" indent="1"/>
    </xf>
    <xf numFmtId="4" fontId="14" fillId="58" borderId="0" applyNumberFormat="0" applyProtection="0">
      <alignment horizontal="left" vertical="center" indent="1"/>
    </xf>
    <xf numFmtId="4" fontId="14" fillId="58" borderId="0" applyNumberFormat="0" applyProtection="0">
      <alignment horizontal="left" vertical="center" indent="1"/>
    </xf>
    <xf numFmtId="4" fontId="14" fillId="58" borderId="0" applyNumberFormat="0" applyProtection="0">
      <alignment horizontal="left" vertical="center" indent="1"/>
    </xf>
    <xf numFmtId="4" fontId="14" fillId="58" borderId="0" applyNumberFormat="0" applyProtection="0">
      <alignment horizontal="left" vertical="center" indent="1"/>
    </xf>
    <xf numFmtId="4" fontId="14" fillId="58" borderId="0" applyNumberFormat="0" applyProtection="0">
      <alignment horizontal="left" vertical="center" indent="1"/>
    </xf>
    <xf numFmtId="4" fontId="14" fillId="58" borderId="0" applyNumberFormat="0" applyProtection="0">
      <alignment horizontal="left" vertical="center" indent="1"/>
    </xf>
    <xf numFmtId="4" fontId="14" fillId="58" borderId="0" applyNumberFormat="0" applyProtection="0">
      <alignment horizontal="left" vertical="center" indent="1"/>
    </xf>
    <xf numFmtId="4" fontId="14" fillId="58" borderId="0" applyNumberFormat="0" applyProtection="0">
      <alignment horizontal="left" vertical="center" indent="1"/>
    </xf>
    <xf numFmtId="0" fontId="1" fillId="64" borderId="18" applyNumberFormat="0" applyProtection="0">
      <alignment horizontal="left" vertical="center" indent="1"/>
    </xf>
    <xf numFmtId="0" fontId="1" fillId="64" borderId="18" applyNumberFormat="0" applyProtection="0">
      <alignment horizontal="left" vertical="top" indent="1"/>
    </xf>
    <xf numFmtId="0" fontId="1" fillId="58" borderId="18" applyNumberFormat="0" applyProtection="0">
      <alignment horizontal="left" vertical="center" indent="1"/>
    </xf>
    <xf numFmtId="0" fontId="1" fillId="58" borderId="18" applyNumberFormat="0" applyProtection="0">
      <alignment horizontal="left" vertical="top" indent="1"/>
    </xf>
    <xf numFmtId="0" fontId="1" fillId="4" borderId="18" applyNumberFormat="0" applyProtection="0">
      <alignment horizontal="left" vertical="center" indent="1"/>
    </xf>
    <xf numFmtId="0" fontId="1" fillId="4" borderId="18" applyNumberFormat="0" applyProtection="0">
      <alignment horizontal="left" vertical="top" indent="1"/>
    </xf>
    <xf numFmtId="0" fontId="1" fillId="20" borderId="18" applyNumberFormat="0" applyProtection="0">
      <alignment horizontal="left" vertical="center" indent="1"/>
    </xf>
    <xf numFmtId="0" fontId="1" fillId="20" borderId="18" applyNumberFormat="0" applyProtection="0">
      <alignment horizontal="left" vertical="top" indent="1"/>
    </xf>
    <xf numFmtId="4" fontId="14" fillId="3" borderId="18" applyNumberFormat="0" applyProtection="0">
      <alignment vertical="center"/>
    </xf>
    <xf numFmtId="4" fontId="108" fillId="3" borderId="18" applyNumberFormat="0" applyProtection="0">
      <alignment vertical="center"/>
    </xf>
    <xf numFmtId="4" fontId="14" fillId="3" borderId="18" applyNumberFormat="0" applyProtection="0">
      <alignment horizontal="left" vertical="center" indent="1"/>
    </xf>
    <xf numFmtId="0" fontId="14" fillId="3" borderId="18" applyNumberFormat="0" applyProtection="0">
      <alignment horizontal="left" vertical="top" indent="1"/>
    </xf>
    <xf numFmtId="4" fontId="108" fillId="21" borderId="18" applyNumberFormat="0" applyProtection="0">
      <alignment horizontal="right" vertical="center"/>
    </xf>
    <xf numFmtId="0" fontId="14" fillId="58" borderId="18" applyNumberFormat="0" applyProtection="0">
      <alignment horizontal="left" vertical="top" indent="1"/>
    </xf>
    <xf numFmtId="4" fontId="109" fillId="65" borderId="0" applyNumberFormat="0" applyProtection="0">
      <alignment horizontal="left" vertical="center" indent="1"/>
    </xf>
    <xf numFmtId="4" fontId="109" fillId="65" borderId="0" applyNumberFormat="0" applyProtection="0">
      <alignment horizontal="left" vertical="center" indent="1"/>
    </xf>
    <xf numFmtId="4" fontId="109" fillId="65" borderId="0" applyNumberFormat="0" applyProtection="0">
      <alignment horizontal="left" vertical="center" indent="1"/>
    </xf>
    <xf numFmtId="4" fontId="109" fillId="65" borderId="0" applyNumberFormat="0" applyProtection="0">
      <alignment horizontal="left" vertical="center" indent="1"/>
    </xf>
    <xf numFmtId="4" fontId="109" fillId="65" borderId="0" applyNumberFormat="0" applyProtection="0">
      <alignment horizontal="left" vertical="center" indent="1"/>
    </xf>
    <xf numFmtId="4" fontId="109" fillId="65" borderId="0" applyNumberFormat="0" applyProtection="0">
      <alignment horizontal="left" vertical="center" indent="1"/>
    </xf>
    <xf numFmtId="4" fontId="109" fillId="65" borderId="0" applyNumberFormat="0" applyProtection="0">
      <alignment horizontal="left" vertical="center" indent="1"/>
    </xf>
    <xf numFmtId="4" fontId="109" fillId="65" borderId="0" applyNumberFormat="0" applyProtection="0">
      <alignment horizontal="left" vertical="center" indent="1"/>
    </xf>
    <xf numFmtId="4" fontId="109" fillId="65" borderId="0" applyNumberFormat="0" applyProtection="0">
      <alignment horizontal="left" vertical="center" indent="1"/>
    </xf>
    <xf numFmtId="4" fontId="109" fillId="65" borderId="0" applyNumberFormat="0" applyProtection="0">
      <alignment horizontal="left" vertical="center" indent="1"/>
    </xf>
    <xf numFmtId="4" fontId="9" fillId="21" borderId="18" applyNumberFormat="0" applyProtection="0">
      <alignment horizontal="right" vertical="center"/>
    </xf>
    <xf numFmtId="0" fontId="110" fillId="27" borderId="0" applyNumberFormat="0" applyBorder="0" applyAlignment="0" applyProtection="0"/>
    <xf numFmtId="0" fontId="2" fillId="0" borderId="0"/>
    <xf numFmtId="0" fontId="111" fillId="66" borderId="0"/>
    <xf numFmtId="0" fontId="111" fillId="66" borderId="0">
      <alignment wrapText="1"/>
    </xf>
    <xf numFmtId="0" fontId="112" fillId="24" borderId="0"/>
    <xf numFmtId="0" fontId="113" fillId="2" borderId="14"/>
    <xf numFmtId="0" fontId="114" fillId="44" borderId="39" applyNumberFormat="0" applyAlignment="0" applyProtection="0"/>
    <xf numFmtId="0" fontId="1" fillId="48" borderId="4"/>
    <xf numFmtId="0" fontId="15" fillId="3" borderId="0"/>
    <xf numFmtId="193" fontId="55" fillId="0" borderId="0"/>
    <xf numFmtId="0" fontId="115" fillId="0" borderId="0" applyNumberFormat="0" applyBorder="0" applyProtection="0">
      <alignment vertical="top"/>
    </xf>
    <xf numFmtId="0" fontId="116" fillId="0" borderId="0">
      <alignment vertical="top"/>
    </xf>
    <xf numFmtId="0" fontId="117" fillId="52" borderId="0"/>
    <xf numFmtId="0" fontId="118" fillId="0" borderId="0"/>
    <xf numFmtId="0" fontId="119" fillId="2" borderId="15"/>
    <xf numFmtId="40" fontId="120" fillId="0" borderId="0" applyBorder="0">
      <alignment horizontal="right"/>
    </xf>
    <xf numFmtId="175" fontId="121" fillId="0" borderId="40">
      <alignment vertical="center"/>
    </xf>
    <xf numFmtId="3" fontId="8" fillId="3" borderId="13">
      <protection hidden="1"/>
    </xf>
    <xf numFmtId="2" fontId="81" fillId="67" borderId="22" applyNumberFormat="0" applyBorder="0" applyAlignment="0" applyProtection="0"/>
    <xf numFmtId="0" fontId="122" fillId="0" borderId="0" applyNumberFormat="0" applyFill="0" applyBorder="0" applyAlignment="0" applyProtection="0"/>
    <xf numFmtId="167" fontId="1" fillId="0" borderId="0"/>
    <xf numFmtId="40" fontId="24" fillId="0" borderId="0"/>
    <xf numFmtId="175" fontId="123" fillId="68" borderId="0" applyNumberFormat="0">
      <alignment vertical="center"/>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124" fillId="43" borderId="0" applyNumberFormat="0">
      <alignment vertical="center"/>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125" fillId="0" borderId="0" applyNumberFormat="0">
      <alignment vertical="center"/>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121" fillId="0" borderId="0" applyNumberFormat="0">
      <alignment vertical="center"/>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2" borderId="0" applyNumberFormat="0" applyFont="0" applyBorder="0" applyAlignment="0"/>
    <xf numFmtId="0" fontId="126" fillId="0" borderId="0" applyNumberFormat="0" applyFill="0" applyBorder="0" applyAlignment="0" applyProtection="0"/>
    <xf numFmtId="0" fontId="127" fillId="0" borderId="41" applyNumberFormat="0" applyFill="0" applyAlignment="0" applyProtection="0"/>
    <xf numFmtId="0" fontId="128" fillId="0" borderId="42" applyNumberFormat="0" applyFill="0" applyAlignment="0" applyProtection="0"/>
    <xf numFmtId="0" fontId="129" fillId="0" borderId="43" applyNumberFormat="0" applyFill="0" applyAlignment="0" applyProtection="0"/>
    <xf numFmtId="0" fontId="129" fillId="0" borderId="0" applyNumberFormat="0" applyFill="0" applyBorder="0" applyAlignment="0" applyProtection="0"/>
    <xf numFmtId="0" fontId="2" fillId="3" borderId="0"/>
    <xf numFmtId="175" fontId="121" fillId="0" borderId="44">
      <alignment vertical="center"/>
    </xf>
    <xf numFmtId="175" fontId="121" fillId="0" borderId="40">
      <alignment vertical="center"/>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 fillId="0" borderId="0"/>
    <xf numFmtId="167" fontId="1" fillId="0" borderId="12"/>
    <xf numFmtId="213" fontId="1" fillId="0" borderId="45" applyFont="0" applyFill="0" applyBorder="0" applyProtection="0"/>
    <xf numFmtId="0" fontId="1" fillId="0" borderId="0" applyFill="0" applyBorder="0" applyAlignment="0"/>
    <xf numFmtId="214" fontId="1" fillId="0" borderId="0" applyFill="0" applyBorder="0" applyAlignment="0"/>
    <xf numFmtId="0" fontId="1" fillId="0" borderId="0" applyFont="0" applyFill="0" applyBorder="0" applyAlignment="0"/>
    <xf numFmtId="0" fontId="1" fillId="0" borderId="0" applyFont="0" applyFill="0" applyBorder="0" applyAlignment="0"/>
    <xf numFmtId="0" fontId="1" fillId="0" borderId="0" applyFont="0" applyFill="0" applyBorder="0" applyAlignment="0"/>
    <xf numFmtId="0" fontId="130" fillId="69" borderId="4"/>
    <xf numFmtId="175" fontId="72" fillId="70" borderId="0" applyNumberFormat="0" applyFont="0" applyBorder="0" applyAlignment="0" applyProtection="0"/>
    <xf numFmtId="0" fontId="12" fillId="24" borderId="0">
      <protection locked="0"/>
    </xf>
    <xf numFmtId="0" fontId="131" fillId="71" borderId="46" applyNumberFormat="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 fillId="0" borderId="0">
      <alignment horizontal="center"/>
    </xf>
    <xf numFmtId="215" fontId="8" fillId="0" borderId="0"/>
    <xf numFmtId="1" fontId="1" fillId="72" borderId="4">
      <alignment horizontal="center" vertical="center"/>
    </xf>
    <xf numFmtId="0" fontId="1" fillId="0" borderId="0"/>
    <xf numFmtId="0" fontId="1" fillId="0" borderId="0"/>
    <xf numFmtId="0" fontId="1" fillId="0" borderId="0"/>
    <xf numFmtId="0" fontId="132" fillId="0" borderId="0"/>
    <xf numFmtId="0" fontId="4"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33" fillId="0" borderId="0" applyNumberFormat="0" applyFill="0" applyBorder="0" applyAlignment="0" applyProtection="0"/>
    <xf numFmtId="0" fontId="25" fillId="0" borderId="0"/>
    <xf numFmtId="0" fontId="134" fillId="0" borderId="0"/>
    <xf numFmtId="43" fontId="25" fillId="0" borderId="0" applyFont="0" applyFill="0" applyBorder="0" applyAlignment="0" applyProtection="0"/>
    <xf numFmtId="194" fontId="25" fillId="0" borderId="0"/>
    <xf numFmtId="0" fontId="33" fillId="0" borderId="0"/>
    <xf numFmtId="0" fontId="32" fillId="0" borderId="0"/>
    <xf numFmtId="0" fontId="45" fillId="0" borderId="0"/>
    <xf numFmtId="0" fontId="32" fillId="0" borderId="0"/>
    <xf numFmtId="0" fontId="35" fillId="0" borderId="0"/>
    <xf numFmtId="0" fontId="35" fillId="0" borderId="0"/>
    <xf numFmtId="0" fontId="29" fillId="0" borderId="0"/>
    <xf numFmtId="0" fontId="35" fillId="0" borderId="0"/>
    <xf numFmtId="0" fontId="29" fillId="0" borderId="0"/>
    <xf numFmtId="0" fontId="163" fillId="0" borderId="0"/>
    <xf numFmtId="43" fontId="163" fillId="0" borderId="0" applyFont="0" applyFill="0" applyBorder="0" applyAlignment="0" applyProtection="0"/>
    <xf numFmtId="37" fontId="3" fillId="0" borderId="0"/>
    <xf numFmtId="0" fontId="1" fillId="0" borderId="0"/>
    <xf numFmtId="37" fontId="3" fillId="0" borderId="0"/>
    <xf numFmtId="0" fontId="1" fillId="0" borderId="0"/>
    <xf numFmtId="37" fontId="7" fillId="0" borderId="0"/>
    <xf numFmtId="171" fontId="25" fillId="0" borderId="0"/>
    <xf numFmtId="0" fontId="56" fillId="0" borderId="0"/>
  </cellStyleXfs>
  <cellXfs count="2432">
    <xf numFmtId="0" fontId="0" fillId="0" borderId="0" xfId="0"/>
    <xf numFmtId="0" fontId="31" fillId="0" borderId="0" xfId="0" applyFont="1" applyFill="1" applyBorder="1"/>
    <xf numFmtId="37" fontId="59" fillId="0" borderId="0" xfId="69" applyFont="1" applyFill="1" applyBorder="1" applyAlignment="1"/>
    <xf numFmtId="37" fontId="59" fillId="0" borderId="0" xfId="69" applyFont="1" applyFill="1" applyBorder="1" applyAlignment="1">
      <alignment horizontal="left"/>
    </xf>
    <xf numFmtId="37" fontId="58" fillId="0" borderId="0" xfId="69" applyFont="1" applyFill="1" applyBorder="1" applyAlignment="1"/>
    <xf numFmtId="0" fontId="1" fillId="0" borderId="0" xfId="369"/>
    <xf numFmtId="37" fontId="59" fillId="0" borderId="0" xfId="69" applyFont="1" applyFill="1" applyBorder="1" applyAlignment="1">
      <alignment horizontal="center"/>
    </xf>
    <xf numFmtId="37" fontId="59" fillId="0" borderId="0" xfId="69" applyFont="1" applyFill="1" applyBorder="1" applyAlignment="1" applyProtection="1">
      <alignment horizontal="center"/>
      <protection locked="0"/>
    </xf>
    <xf numFmtId="171" fontId="59" fillId="0" borderId="0" xfId="69" applyNumberFormat="1" applyFont="1" applyFill="1" applyBorder="1" applyAlignment="1"/>
    <xf numFmtId="37" fontId="58" fillId="0" borderId="0" xfId="69" applyFont="1" applyFill="1" applyBorder="1" applyAlignment="1" applyProtection="1">
      <alignment horizontal="center"/>
    </xf>
    <xf numFmtId="37" fontId="58" fillId="0" borderId="0" xfId="69" applyFont="1" applyFill="1" applyBorder="1" applyAlignment="1">
      <alignment horizontal="center" wrapText="1"/>
    </xf>
    <xf numFmtId="37" fontId="58" fillId="0" borderId="0" xfId="69" applyFont="1" applyFill="1" applyBorder="1" applyAlignment="1">
      <alignment horizontal="center"/>
    </xf>
    <xf numFmtId="37" fontId="59" fillId="0" borderId="0" xfId="69" quotePrefix="1" applyFont="1" applyFill="1" applyBorder="1" applyAlignment="1" applyProtection="1">
      <alignment horizontal="center"/>
    </xf>
    <xf numFmtId="37" fontId="58" fillId="0" borderId="0" xfId="69" quotePrefix="1" applyFont="1" applyFill="1" applyBorder="1" applyAlignment="1" applyProtection="1">
      <alignment horizontal="center"/>
    </xf>
    <xf numFmtId="37" fontId="59" fillId="0" borderId="0" xfId="69" applyFont="1" applyFill="1" applyBorder="1" applyAlignment="1">
      <alignment vertical="justify"/>
    </xf>
    <xf numFmtId="37" fontId="59" fillId="0" borderId="0" xfId="69" applyFont="1" applyFill="1" applyBorder="1" applyAlignment="1">
      <alignment horizontal="right" vertical="justify"/>
    </xf>
    <xf numFmtId="37" fontId="59" fillId="0" borderId="0" xfId="69" applyFont="1" applyFill="1" applyBorder="1" applyAlignment="1" applyProtection="1">
      <alignment vertical="justify" wrapText="1"/>
      <protection locked="0"/>
    </xf>
    <xf numFmtId="37" fontId="58" fillId="0" borderId="0" xfId="28" applyNumberFormat="1" applyFont="1" applyFill="1" applyBorder="1" applyAlignment="1">
      <alignment horizontal="center" vertical="justify"/>
    </xf>
    <xf numFmtId="37" fontId="59" fillId="0" borderId="0" xfId="28" applyNumberFormat="1" applyFont="1" applyFill="1" applyBorder="1" applyAlignment="1">
      <alignment vertical="justify"/>
    </xf>
    <xf numFmtId="0" fontId="26" fillId="0" borderId="0" xfId="23361" applyFont="1"/>
    <xf numFmtId="0" fontId="26" fillId="0" borderId="0" xfId="23361" applyFont="1" applyFill="1"/>
    <xf numFmtId="37" fontId="58" fillId="0" borderId="0" xfId="69" applyFont="1" applyFill="1" applyBorder="1" applyAlignment="1" applyProtection="1">
      <alignment horizontal="left"/>
      <protection locked="0"/>
    </xf>
    <xf numFmtId="0" fontId="1" fillId="0" borderId="0" xfId="369" applyAlignment="1"/>
    <xf numFmtId="37" fontId="58" fillId="0" borderId="0" xfId="69" applyFont="1" applyFill="1" applyBorder="1" applyAlignment="1" applyProtection="1">
      <protection locked="0"/>
    </xf>
    <xf numFmtId="37" fontId="58" fillId="0" borderId="0" xfId="69" applyFont="1" applyFill="1" applyBorder="1" applyAlignment="1">
      <alignment wrapText="1"/>
    </xf>
    <xf numFmtId="37" fontId="58" fillId="0" borderId="0" xfId="43" applyNumberFormat="1" applyFont="1" applyFill="1" applyBorder="1" applyAlignment="1" applyProtection="1"/>
    <xf numFmtId="37" fontId="58" fillId="0" borderId="0" xfId="28" applyNumberFormat="1" applyFont="1" applyFill="1" applyBorder="1" applyAlignment="1">
      <alignment vertical="justify"/>
    </xf>
    <xf numFmtId="37" fontId="136" fillId="0" borderId="0" xfId="69" applyFont="1" applyFill="1" applyBorder="1" applyAlignment="1">
      <alignment vertical="center"/>
    </xf>
    <xf numFmtId="0" fontId="26" fillId="0" borderId="0" xfId="23361" applyFont="1" applyAlignment="1"/>
    <xf numFmtId="0" fontId="26" fillId="0" borderId="0" xfId="23361" applyFont="1" applyFill="1" applyAlignment="1"/>
    <xf numFmtId="0" fontId="27" fillId="0" borderId="0" xfId="23361" applyFont="1" applyAlignment="1"/>
    <xf numFmtId="37" fontId="58" fillId="0" borderId="0" xfId="43" applyNumberFormat="1" applyFont="1" applyFill="1" applyBorder="1" applyAlignment="1" applyProtection="1">
      <alignment horizontal="center"/>
    </xf>
    <xf numFmtId="37" fontId="59" fillId="0" borderId="0" xfId="69" applyFont="1" applyFill="1" applyBorder="1" applyAlignment="1">
      <alignment horizontal="center" vertical="justify"/>
    </xf>
    <xf numFmtId="37" fontId="59" fillId="0" borderId="0" xfId="69" applyFont="1" applyFill="1" applyBorder="1" applyAlignment="1" applyProtection="1">
      <alignment horizontal="center" wrapText="1"/>
      <protection locked="0"/>
    </xf>
    <xf numFmtId="0" fontId="68" fillId="0" borderId="0" xfId="0" applyFont="1" applyFill="1" applyBorder="1"/>
    <xf numFmtId="49" fontId="137" fillId="0" borderId="0" xfId="96" applyNumberFormat="1" applyFont="1" applyFill="1" applyAlignment="1">
      <alignment horizontal="left"/>
    </xf>
    <xf numFmtId="43" fontId="31" fillId="0" borderId="0" xfId="11" applyFont="1" applyFill="1" applyBorder="1"/>
    <xf numFmtId="49" fontId="138" fillId="0" borderId="0" xfId="96" applyNumberFormat="1" applyFont="1" applyFill="1" applyAlignment="1">
      <alignment horizontal="left"/>
    </xf>
    <xf numFmtId="0" fontId="138" fillId="0" borderId="0" xfId="0" applyFont="1" applyFill="1"/>
    <xf numFmtId="0" fontId="34" fillId="0" borderId="0" xfId="0" applyFont="1" applyFill="1" applyBorder="1" applyAlignment="1">
      <alignment horizontal="left"/>
    </xf>
    <xf numFmtId="37" fontId="58" fillId="0" borderId="0" xfId="419" applyFont="1" applyFill="1" applyBorder="1" applyAlignment="1"/>
    <xf numFmtId="37" fontId="58" fillId="0" borderId="0" xfId="419" applyFont="1" applyFill="1" applyBorder="1" applyAlignment="1">
      <alignment vertical="justify"/>
    </xf>
    <xf numFmtId="37" fontId="58" fillId="0" borderId="0" xfId="69" quotePrefix="1" applyFont="1" applyFill="1" applyBorder="1" applyAlignment="1" applyProtection="1">
      <alignment horizontal="center"/>
      <protection locked="0"/>
    </xf>
    <xf numFmtId="37" fontId="59" fillId="0" borderId="0" xfId="419" applyFont="1" applyFill="1" applyAlignment="1">
      <alignment wrapText="1"/>
    </xf>
    <xf numFmtId="37" fontId="59" fillId="0" borderId="0" xfId="419" applyFont="1" applyFill="1" applyAlignment="1">
      <alignment vertical="justify" wrapText="1"/>
    </xf>
    <xf numFmtId="37" fontId="59" fillId="0" borderId="0" xfId="69" quotePrefix="1" applyFont="1" applyFill="1" applyBorder="1" applyAlignment="1" applyProtection="1">
      <alignment horizontal="center"/>
      <protection locked="0"/>
    </xf>
    <xf numFmtId="37" fontId="59" fillId="0" borderId="0" xfId="419" applyFont="1" applyFill="1" applyBorder="1" applyAlignment="1">
      <alignment vertical="justify"/>
    </xf>
    <xf numFmtId="37" fontId="58" fillId="0" borderId="0" xfId="69" applyFont="1" applyFill="1" applyBorder="1" applyAlignment="1" applyProtection="1">
      <alignment horizontal="center" wrapText="1"/>
      <protection locked="0"/>
    </xf>
    <xf numFmtId="0" fontId="1" fillId="0" borderId="0" xfId="369" applyAlignment="1">
      <alignment horizontal="center"/>
    </xf>
    <xf numFmtId="3" fontId="139" fillId="0" borderId="0" xfId="68" applyFont="1" applyFill="1" applyAlignment="1">
      <alignment horizontal="left"/>
    </xf>
    <xf numFmtId="3" fontId="139" fillId="0" borderId="0" xfId="68" applyFont="1" applyFill="1" applyAlignment="1"/>
    <xf numFmtId="0" fontId="140" fillId="0" borderId="0" xfId="0" applyFont="1" applyFill="1"/>
    <xf numFmtId="0" fontId="141" fillId="0" borderId="0" xfId="0" applyFont="1" applyFill="1" applyBorder="1"/>
    <xf numFmtId="0" fontId="140" fillId="0" borderId="0" xfId="0" applyFont="1" applyFill="1" applyBorder="1"/>
    <xf numFmtId="0" fontId="139" fillId="0" borderId="0" xfId="0" applyFont="1" applyFill="1" applyBorder="1"/>
    <xf numFmtId="0" fontId="139" fillId="0" borderId="0" xfId="0" applyFont="1" applyFill="1"/>
    <xf numFmtId="43" fontId="141" fillId="0" borderId="0" xfId="0" applyNumberFormat="1" applyFont="1" applyFill="1" applyBorder="1"/>
    <xf numFmtId="43" fontId="139" fillId="0" borderId="0" xfId="11" applyFont="1" applyFill="1"/>
    <xf numFmtId="43" fontId="141" fillId="0" borderId="0" xfId="11" applyFont="1" applyFill="1" applyBorder="1"/>
    <xf numFmtId="49" fontId="139" fillId="0" borderId="0" xfId="23363" applyNumberFormat="1" applyFont="1" applyFill="1"/>
    <xf numFmtId="1" fontId="139" fillId="0" borderId="0" xfId="23366" applyNumberFormat="1" applyFont="1" applyFill="1" applyBorder="1"/>
    <xf numFmtId="0" fontId="141" fillId="0" borderId="0" xfId="0" applyFont="1"/>
    <xf numFmtId="0" fontId="139" fillId="0" borderId="0" xfId="23363" applyFont="1" applyFill="1"/>
    <xf numFmtId="0" fontId="141" fillId="0" borderId="0" xfId="0" applyFont="1" applyFill="1"/>
    <xf numFmtId="37" fontId="139" fillId="0" borderId="0" xfId="69" applyFont="1" applyFill="1" applyBorder="1" applyAlignment="1" applyProtection="1">
      <alignment horizontal="left"/>
      <protection locked="0"/>
    </xf>
    <xf numFmtId="49" fontId="142" fillId="0" borderId="0" xfId="96" applyNumberFormat="1" applyFont="1" applyFill="1" applyAlignment="1">
      <alignment horizontal="left"/>
    </xf>
    <xf numFmtId="3" fontId="143" fillId="0" borderId="0" xfId="68" applyFont="1" applyFill="1" applyAlignment="1"/>
    <xf numFmtId="0" fontId="144" fillId="0" borderId="0" xfId="0" applyFont="1" applyFill="1"/>
    <xf numFmtId="43" fontId="139" fillId="0" borderId="12" xfId="0" applyNumberFormat="1" applyFont="1" applyFill="1" applyBorder="1"/>
    <xf numFmtId="43" fontId="139" fillId="0" borderId="0" xfId="0" applyNumberFormat="1" applyFont="1" applyFill="1" applyBorder="1"/>
    <xf numFmtId="168" fontId="141" fillId="0" borderId="0" xfId="11" applyNumberFormat="1" applyFont="1" applyFill="1" applyBorder="1"/>
    <xf numFmtId="0" fontId="31" fillId="0" borderId="0" xfId="0" applyFont="1"/>
    <xf numFmtId="37" fontId="145" fillId="0" borderId="0" xfId="69" quotePrefix="1" applyFont="1" applyFill="1" applyBorder="1" applyAlignment="1" applyProtection="1">
      <alignment horizontal="right"/>
    </xf>
    <xf numFmtId="37" fontId="146" fillId="0" borderId="0" xfId="69" applyFont="1" applyFill="1" applyBorder="1" applyAlignment="1" applyProtection="1">
      <alignment horizontal="right"/>
    </xf>
    <xf numFmtId="37" fontId="145" fillId="0" borderId="0" xfId="69" applyFont="1" applyFill="1" applyBorder="1" applyAlignment="1">
      <alignment horizontal="left"/>
    </xf>
    <xf numFmtId="37" fontId="146" fillId="0" borderId="0" xfId="69" applyFont="1" applyFill="1" applyBorder="1" applyAlignment="1" applyProtection="1">
      <alignment horizontal="right" wrapText="1"/>
      <protection locked="0"/>
    </xf>
    <xf numFmtId="37" fontId="145" fillId="0" borderId="0" xfId="69" applyFont="1" applyFill="1" applyBorder="1" applyAlignment="1">
      <alignment vertical="justify"/>
    </xf>
    <xf numFmtId="37" fontId="147" fillId="0" borderId="0" xfId="69" applyFont="1" applyFill="1" applyBorder="1" applyAlignment="1" applyProtection="1">
      <alignment horizontal="left"/>
      <protection locked="0"/>
    </xf>
    <xf numFmtId="37" fontId="147" fillId="0" borderId="0" xfId="69" applyFont="1" applyFill="1" applyBorder="1" applyAlignment="1" applyProtection="1">
      <alignment horizontal="left" wrapText="1"/>
      <protection locked="0"/>
    </xf>
    <xf numFmtId="37" fontId="145" fillId="0" borderId="0" xfId="69" applyFont="1" applyFill="1" applyBorder="1" applyAlignment="1" applyProtection="1">
      <alignment horizontal="left"/>
      <protection locked="0"/>
    </xf>
    <xf numFmtId="49" fontId="148" fillId="0" borderId="0" xfId="0" applyNumberFormat="1" applyFont="1" applyAlignment="1">
      <alignment horizontal="justify" vertical="center"/>
    </xf>
    <xf numFmtId="0" fontId="148" fillId="0" borderId="0" xfId="0" applyFont="1" applyAlignment="1">
      <alignment horizontal="justify" vertical="center"/>
    </xf>
    <xf numFmtId="37" fontId="145" fillId="0" borderId="0" xfId="69" applyFont="1" applyFill="1" applyBorder="1" applyAlignment="1" applyProtection="1">
      <alignment horizontal="left" vertical="center" wrapText="1"/>
      <protection locked="0"/>
    </xf>
    <xf numFmtId="37" fontId="146" fillId="74" borderId="61" xfId="69" applyFont="1" applyFill="1" applyBorder="1" applyAlignment="1" applyProtection="1">
      <alignment horizontal="left" wrapText="1"/>
      <protection locked="0"/>
    </xf>
    <xf numFmtId="37" fontId="145" fillId="0" borderId="1" xfId="69" applyFont="1" applyFill="1" applyBorder="1" applyAlignment="1" applyProtection="1">
      <alignment horizontal="left" wrapText="1"/>
      <protection locked="0"/>
    </xf>
    <xf numFmtId="37" fontId="145" fillId="74" borderId="62" xfId="69" applyFont="1" applyFill="1" applyBorder="1" applyAlignment="1" applyProtection="1">
      <alignment horizontal="left" vertical="center" wrapText="1"/>
      <protection locked="0"/>
    </xf>
    <xf numFmtId="37" fontId="145" fillId="0" borderId="0" xfId="69" applyFont="1" applyFill="1" applyBorder="1" applyAlignment="1" applyProtection="1">
      <alignment horizontal="center" wrapText="1"/>
      <protection locked="0"/>
    </xf>
    <xf numFmtId="37" fontId="145" fillId="0" borderId="0" xfId="69" quotePrefix="1" applyFont="1" applyFill="1" applyBorder="1" applyAlignment="1" applyProtection="1">
      <alignment horizontal="center"/>
    </xf>
    <xf numFmtId="3" fontId="145" fillId="0" borderId="0" xfId="68" applyFont="1" applyFill="1" applyAlignment="1"/>
    <xf numFmtId="0" fontId="61" fillId="0" borderId="0" xfId="0" applyFont="1" applyAlignment="1">
      <alignment horizontal="left"/>
    </xf>
    <xf numFmtId="0" fontId="59" fillId="0" borderId="0" xfId="0" applyFont="1" applyFill="1" applyBorder="1" applyAlignment="1">
      <alignment horizontal="left"/>
    </xf>
    <xf numFmtId="37" fontId="57" fillId="0" borderId="0" xfId="69" applyFont="1" applyFill="1" applyBorder="1" applyAlignment="1">
      <alignment horizontal="left" vertical="center"/>
    </xf>
    <xf numFmtId="0" fontId="150" fillId="0" borderId="0" xfId="0" applyFont="1" applyAlignment="1">
      <alignment horizontal="justify" vertical="center"/>
    </xf>
    <xf numFmtId="0" fontId="34" fillId="0" borderId="0" xfId="0" applyFont="1"/>
    <xf numFmtId="0" fontId="151" fillId="0" borderId="0" xfId="0" applyFont="1" applyAlignment="1">
      <alignment horizontal="justify" vertical="center"/>
    </xf>
    <xf numFmtId="0" fontId="152" fillId="0" borderId="0" xfId="0" applyFont="1" applyAlignment="1">
      <alignment horizontal="justify" vertical="center"/>
    </xf>
    <xf numFmtId="0" fontId="154" fillId="0" borderId="0" xfId="0" applyFont="1" applyAlignment="1">
      <alignment horizontal="justify" vertical="center"/>
    </xf>
    <xf numFmtId="0" fontId="150" fillId="0" borderId="71" xfId="0" applyFont="1" applyBorder="1" applyAlignment="1">
      <alignment horizontal="center" vertical="center" wrapText="1"/>
    </xf>
    <xf numFmtId="0" fontId="150" fillId="0" borderId="71" xfId="0" applyFont="1" applyBorder="1" applyAlignment="1">
      <alignment horizontal="right" vertical="center" wrapText="1"/>
    </xf>
    <xf numFmtId="0" fontId="150" fillId="0" borderId="73" xfId="0" applyFont="1" applyBorder="1" applyAlignment="1">
      <alignment horizontal="center" vertical="center" wrapText="1"/>
    </xf>
    <xf numFmtId="0" fontId="150" fillId="0" borderId="73" xfId="0" applyFont="1" applyBorder="1" applyAlignment="1">
      <alignment horizontal="right" vertical="center" wrapText="1"/>
    </xf>
    <xf numFmtId="0" fontId="150" fillId="76" borderId="72" xfId="0" applyFont="1" applyFill="1" applyBorder="1" applyAlignment="1">
      <alignment vertical="center" wrapText="1"/>
    </xf>
    <xf numFmtId="168" fontId="152" fillId="76" borderId="73" xfId="11" applyNumberFormat="1" applyFont="1" applyFill="1" applyBorder="1" applyAlignment="1">
      <alignment horizontal="center" vertical="center" wrapText="1"/>
    </xf>
    <xf numFmtId="168" fontId="145" fillId="76" borderId="73" xfId="11" applyNumberFormat="1" applyFont="1" applyFill="1" applyBorder="1" applyAlignment="1">
      <alignment vertical="center" wrapText="1"/>
    </xf>
    <xf numFmtId="168" fontId="150" fillId="76" borderId="73" xfId="11" applyNumberFormat="1" applyFont="1" applyFill="1" applyBorder="1" applyAlignment="1">
      <alignment horizontal="center" vertical="center" wrapText="1"/>
    </xf>
    <xf numFmtId="0" fontId="150" fillId="0" borderId="72" xfId="0" applyFont="1" applyBorder="1" applyAlignment="1">
      <alignment vertical="center" wrapText="1"/>
    </xf>
    <xf numFmtId="43" fontId="152" fillId="0" borderId="73" xfId="11" applyFont="1" applyBorder="1" applyAlignment="1">
      <alignment horizontal="center" vertical="center" wrapText="1"/>
    </xf>
    <xf numFmtId="168" fontId="152" fillId="0" borderId="73" xfId="11" applyNumberFormat="1" applyFont="1" applyBorder="1" applyAlignment="1">
      <alignment horizontal="center" vertical="center" wrapText="1"/>
    </xf>
    <xf numFmtId="43" fontId="57" fillId="0" borderId="0" xfId="11" applyFont="1" applyFill="1" applyBorder="1" applyAlignment="1">
      <alignment horizontal="center"/>
    </xf>
    <xf numFmtId="37" fontId="59" fillId="0" borderId="0" xfId="69" applyFont="1" applyFill="1" applyBorder="1" applyAlignment="1" applyProtection="1">
      <alignment vertical="top" wrapText="1"/>
      <protection locked="0"/>
    </xf>
    <xf numFmtId="37" fontId="59" fillId="0" borderId="0" xfId="69" applyFont="1" applyFill="1" applyBorder="1" applyAlignment="1" applyProtection="1">
      <alignment wrapText="1"/>
      <protection locked="0"/>
    </xf>
    <xf numFmtId="37" fontId="145" fillId="0" borderId="0" xfId="69" applyFont="1" applyFill="1" applyBorder="1" applyAlignment="1" applyProtection="1">
      <alignment horizontal="justify" wrapText="1"/>
      <protection locked="0"/>
    </xf>
    <xf numFmtId="37" fontId="59" fillId="0" borderId="0" xfId="69" applyFont="1" applyFill="1" applyBorder="1" applyAlignment="1" applyProtection="1">
      <alignment horizontal="left" vertical="top" wrapText="1"/>
      <protection locked="0"/>
    </xf>
    <xf numFmtId="37" fontId="59" fillId="0" borderId="0" xfId="69" applyFont="1" applyFill="1" applyBorder="1" applyAlignment="1" applyProtection="1">
      <alignment horizontal="left" wrapText="1"/>
      <protection locked="0"/>
    </xf>
    <xf numFmtId="37" fontId="145" fillId="0" borderId="0" xfId="69" applyFont="1" applyFill="1" applyBorder="1" applyAlignment="1" applyProtection="1">
      <alignment horizontal="left" wrapText="1"/>
      <protection locked="0"/>
    </xf>
    <xf numFmtId="37" fontId="146" fillId="0" borderId="0" xfId="69" applyFont="1" applyFill="1" applyBorder="1" applyAlignment="1" applyProtection="1">
      <alignment horizontal="left"/>
      <protection locked="0"/>
    </xf>
    <xf numFmtId="37" fontId="145" fillId="0" borderId="0" xfId="69" applyFont="1" applyFill="1" applyBorder="1" applyAlignment="1" applyProtection="1">
      <alignment horizontal="justify" vertical="top" wrapText="1"/>
      <protection locked="0"/>
    </xf>
    <xf numFmtId="37" fontId="58" fillId="0" borderId="0" xfId="43" applyNumberFormat="1" applyFont="1" applyFill="1" applyBorder="1" applyAlignment="1" applyProtection="1">
      <alignment horizontal="left"/>
    </xf>
    <xf numFmtId="37" fontId="59" fillId="0" borderId="0" xfId="69" quotePrefix="1" applyFont="1" applyFill="1" applyBorder="1" applyAlignment="1" applyProtection="1">
      <alignment horizontal="center" vertical="top"/>
    </xf>
    <xf numFmtId="43" fontId="0" fillId="0" borderId="0" xfId="11" applyFont="1"/>
    <xf numFmtId="0" fontId="158" fillId="0" borderId="0" xfId="0" applyFont="1" applyFill="1"/>
    <xf numFmtId="3" fontId="158" fillId="0" borderId="0" xfId="68" applyFont="1" applyFill="1" applyAlignment="1"/>
    <xf numFmtId="37" fontId="158" fillId="0" borderId="0" xfId="69" applyFont="1" applyFill="1" applyBorder="1" applyAlignment="1">
      <alignment horizontal="left"/>
    </xf>
    <xf numFmtId="0" fontId="0" fillId="6" borderId="0" xfId="0" applyFill="1"/>
    <xf numFmtId="2" fontId="35" fillId="0" borderId="0" xfId="248" applyNumberFormat="1" applyAlignment="1">
      <alignment horizontal="right"/>
    </xf>
    <xf numFmtId="219" fontId="35" fillId="0" borderId="0" xfId="248" applyNumberFormat="1" applyAlignment="1">
      <alignment horizontal="right"/>
    </xf>
    <xf numFmtId="2" fontId="35" fillId="0" borderId="8" xfId="248" applyNumberFormat="1" applyBorder="1" applyAlignment="1">
      <alignment horizontal="right"/>
    </xf>
    <xf numFmtId="222" fontId="35" fillId="0" borderId="0" xfId="248" applyNumberFormat="1" applyAlignment="1">
      <alignment horizontal="right"/>
    </xf>
    <xf numFmtId="49" fontId="35" fillId="0" borderId="0" xfId="96" applyNumberFormat="1" applyAlignment="1">
      <alignment horizontal="left"/>
    </xf>
    <xf numFmtId="2" fontId="35" fillId="0" borderId="8" xfId="96" applyNumberFormat="1" applyBorder="1" applyAlignment="1">
      <alignment horizontal="right"/>
    </xf>
    <xf numFmtId="222" fontId="35" fillId="0" borderId="8" xfId="248" applyNumberFormat="1" applyBorder="1" applyAlignment="1">
      <alignment horizontal="right"/>
    </xf>
    <xf numFmtId="222" fontId="29" fillId="0" borderId="8" xfId="93" applyNumberFormat="1" applyBorder="1" applyAlignment="1">
      <alignment horizontal="right"/>
    </xf>
    <xf numFmtId="43" fontId="29" fillId="0" borderId="0" xfId="11" applyFont="1" applyAlignment="1">
      <alignment horizontal="right"/>
    </xf>
    <xf numFmtId="2" fontId="35" fillId="0" borderId="0" xfId="96" applyNumberFormat="1" applyAlignment="1">
      <alignment horizontal="right"/>
    </xf>
    <xf numFmtId="219" fontId="29" fillId="0" borderId="0" xfId="93" applyNumberFormat="1" applyAlignment="1">
      <alignment horizontal="right"/>
    </xf>
    <xf numFmtId="43" fontId="35" fillId="0" borderId="0" xfId="11" applyFont="1" applyAlignment="1">
      <alignment horizontal="right"/>
    </xf>
    <xf numFmtId="49" fontId="35" fillId="79" borderId="0" xfId="96" applyNumberFormat="1" applyFill="1" applyAlignment="1">
      <alignment horizontal="left"/>
    </xf>
    <xf numFmtId="222" fontId="35" fillId="79" borderId="0" xfId="96" applyNumberFormat="1" applyFill="1" applyAlignment="1">
      <alignment horizontal="right"/>
    </xf>
    <xf numFmtId="2" fontId="35" fillId="79" borderId="0" xfId="248" applyNumberFormat="1" applyFill="1" applyAlignment="1">
      <alignment horizontal="right"/>
    </xf>
    <xf numFmtId="43" fontId="29" fillId="79" borderId="0" xfId="11" applyFont="1" applyFill="1" applyAlignment="1">
      <alignment horizontal="right"/>
    </xf>
    <xf numFmtId="43" fontId="0" fillId="79" borderId="0" xfId="11" applyFont="1" applyFill="1"/>
    <xf numFmtId="2" fontId="35" fillId="79" borderId="0" xfId="237" applyNumberFormat="1" applyFill="1" applyAlignment="1">
      <alignment horizontal="right"/>
    </xf>
    <xf numFmtId="2" fontId="29" fillId="79" borderId="0" xfId="93" applyNumberFormat="1" applyFill="1" applyAlignment="1">
      <alignment horizontal="right"/>
    </xf>
    <xf numFmtId="219" fontId="35" fillId="79" borderId="0" xfId="248" applyNumberFormat="1" applyFill="1" applyAlignment="1">
      <alignment horizontal="right"/>
    </xf>
    <xf numFmtId="43" fontId="35" fillId="79" borderId="0" xfId="11" applyFont="1" applyFill="1" applyAlignment="1">
      <alignment horizontal="right"/>
    </xf>
    <xf numFmtId="222" fontId="35" fillId="79" borderId="0" xfId="248" applyNumberFormat="1" applyFill="1" applyAlignment="1">
      <alignment horizontal="right"/>
    </xf>
    <xf numFmtId="219" fontId="35" fillId="79" borderId="0" xfId="96" applyNumberFormat="1" applyFill="1" applyAlignment="1">
      <alignment horizontal="right"/>
    </xf>
    <xf numFmtId="2" fontId="29" fillId="0" borderId="0" xfId="93" applyNumberFormat="1" applyAlignment="1">
      <alignment horizontal="right"/>
    </xf>
    <xf numFmtId="222" fontId="35" fillId="0" borderId="0" xfId="237" applyNumberFormat="1" applyAlignment="1">
      <alignment horizontal="right"/>
    </xf>
    <xf numFmtId="221" fontId="29" fillId="0" borderId="0" xfId="93" applyNumberFormat="1" applyAlignment="1">
      <alignment horizontal="right"/>
    </xf>
    <xf numFmtId="0" fontId="0" fillId="0" borderId="0" xfId="0" applyFill="1"/>
    <xf numFmtId="219" fontId="35" fillId="0" borderId="0" xfId="237" applyNumberFormat="1" applyAlignment="1">
      <alignment horizontal="right"/>
    </xf>
    <xf numFmtId="2" fontId="29" fillId="0" borderId="8" xfId="93" applyNumberFormat="1" applyBorder="1" applyAlignment="1">
      <alignment horizontal="right"/>
    </xf>
    <xf numFmtId="222" fontId="35" fillId="0" borderId="8" xfId="237" applyNumberFormat="1" applyBorder="1" applyAlignment="1">
      <alignment horizontal="right"/>
    </xf>
    <xf numFmtId="221" fontId="29" fillId="0" borderId="8" xfId="93" applyNumberFormat="1" applyBorder="1" applyAlignment="1">
      <alignment horizontal="right"/>
    </xf>
    <xf numFmtId="49" fontId="29" fillId="0" borderId="0" xfId="93" applyNumberFormat="1" applyAlignment="1">
      <alignment horizontal="left"/>
    </xf>
    <xf numFmtId="222" fontId="29" fillId="79" borderId="0" xfId="93" applyNumberFormat="1" applyFill="1" applyAlignment="1">
      <alignment horizontal="right"/>
    </xf>
    <xf numFmtId="222" fontId="29" fillId="0" borderId="0" xfId="93" applyNumberFormat="1" applyAlignment="1">
      <alignment horizontal="right"/>
    </xf>
    <xf numFmtId="220" fontId="29" fillId="0" borderId="0" xfId="93" applyNumberFormat="1" applyAlignment="1">
      <alignment horizontal="right"/>
    </xf>
    <xf numFmtId="43" fontId="29" fillId="0" borderId="0" xfId="11" applyFont="1" applyFill="1" applyAlignment="1">
      <alignment horizontal="right"/>
    </xf>
    <xf numFmtId="222" fontId="29" fillId="0" borderId="0" xfId="93" applyNumberFormat="1" applyFill="1" applyAlignment="1">
      <alignment horizontal="right"/>
    </xf>
    <xf numFmtId="49" fontId="35" fillId="0" borderId="0" xfId="96" applyNumberFormat="1" applyFill="1" applyAlignment="1">
      <alignment horizontal="left"/>
    </xf>
    <xf numFmtId="219" fontId="35" fillId="0" borderId="0" xfId="96" applyNumberFormat="1" applyFill="1" applyAlignment="1">
      <alignment horizontal="right"/>
    </xf>
    <xf numFmtId="2" fontId="35" fillId="0" borderId="0" xfId="248" applyNumberFormat="1" applyFill="1" applyAlignment="1">
      <alignment horizontal="right"/>
    </xf>
    <xf numFmtId="219" fontId="29" fillId="0" borderId="0" xfId="93" applyNumberFormat="1" applyFill="1" applyAlignment="1">
      <alignment horizontal="right"/>
    </xf>
    <xf numFmtId="2" fontId="35" fillId="0" borderId="0" xfId="237" applyNumberFormat="1" applyFill="1" applyAlignment="1">
      <alignment horizontal="right"/>
    </xf>
    <xf numFmtId="2" fontId="29" fillId="0" borderId="0" xfId="93" applyNumberFormat="1" applyFill="1" applyAlignment="1">
      <alignment horizontal="right"/>
    </xf>
    <xf numFmtId="222" fontId="35" fillId="0" borderId="0" xfId="96" applyNumberFormat="1" applyFill="1" applyAlignment="1">
      <alignment horizontal="right"/>
    </xf>
    <xf numFmtId="222" fontId="35" fillId="0" borderId="0" xfId="248" applyNumberFormat="1" applyFill="1" applyAlignment="1">
      <alignment horizontal="right"/>
    </xf>
    <xf numFmtId="219" fontId="35" fillId="0" borderId="0" xfId="248" applyNumberFormat="1" applyFill="1" applyAlignment="1">
      <alignment horizontal="right"/>
    </xf>
    <xf numFmtId="2" fontId="35" fillId="0" borderId="0" xfId="248" applyNumberFormat="1" applyFill="1" applyBorder="1" applyAlignment="1">
      <alignment horizontal="right"/>
    </xf>
    <xf numFmtId="2" fontId="29" fillId="0" borderId="0" xfId="93" applyNumberFormat="1" applyFill="1" applyBorder="1" applyAlignment="1">
      <alignment horizontal="right"/>
    </xf>
    <xf numFmtId="222" fontId="35" fillId="0" borderId="0" xfId="96" applyNumberFormat="1" applyFill="1" applyBorder="1" applyAlignment="1">
      <alignment horizontal="right"/>
    </xf>
    <xf numFmtId="43" fontId="29" fillId="0" borderId="0" xfId="11" applyFont="1" applyFill="1" applyBorder="1" applyAlignment="1">
      <alignment horizontal="right"/>
    </xf>
    <xf numFmtId="2" fontId="35" fillId="0" borderId="0" xfId="237" applyNumberFormat="1" applyFill="1" applyBorder="1" applyAlignment="1">
      <alignment horizontal="right"/>
    </xf>
    <xf numFmtId="0" fontId="0" fillId="77" borderId="0" xfId="0" applyFill="1" applyBorder="1"/>
    <xf numFmtId="0" fontId="0" fillId="81" borderId="0" xfId="0" applyFill="1" applyBorder="1"/>
    <xf numFmtId="0" fontId="35" fillId="0" borderId="0" xfId="0" applyFont="1"/>
    <xf numFmtId="0" fontId="0" fillId="82" borderId="0" xfId="0" applyFill="1" applyBorder="1"/>
    <xf numFmtId="0" fontId="0" fillId="83" borderId="0" xfId="0" applyFill="1"/>
    <xf numFmtId="219" fontId="35" fillId="0" borderId="0" xfId="96" applyNumberFormat="1" applyAlignment="1">
      <alignment horizontal="right"/>
    </xf>
    <xf numFmtId="2" fontId="35" fillId="0" borderId="0" xfId="237" applyNumberFormat="1" applyAlignment="1">
      <alignment horizontal="right"/>
    </xf>
    <xf numFmtId="49" fontId="35" fillId="84" borderId="0" xfId="96" applyNumberFormat="1" applyFill="1" applyAlignment="1">
      <alignment horizontal="left"/>
    </xf>
    <xf numFmtId="222" fontId="35" fillId="84" borderId="0" xfId="96" applyNumberFormat="1" applyFill="1" applyAlignment="1">
      <alignment horizontal="right"/>
    </xf>
    <xf numFmtId="222" fontId="35" fillId="84" borderId="0" xfId="248" applyNumberFormat="1" applyFill="1" applyAlignment="1">
      <alignment horizontal="right"/>
    </xf>
    <xf numFmtId="2" fontId="35" fillId="84" borderId="0" xfId="248" applyNumberFormat="1" applyFill="1" applyAlignment="1">
      <alignment horizontal="right"/>
    </xf>
    <xf numFmtId="222" fontId="29" fillId="84" borderId="0" xfId="93" applyNumberFormat="1" applyFill="1" applyAlignment="1">
      <alignment horizontal="right"/>
    </xf>
    <xf numFmtId="2" fontId="35" fillId="84" borderId="0" xfId="237" applyNumberFormat="1" applyFill="1" applyAlignment="1">
      <alignment horizontal="right"/>
    </xf>
    <xf numFmtId="2" fontId="29" fillId="84" borderId="0" xfId="93" applyNumberFormat="1" applyFill="1" applyAlignment="1">
      <alignment horizontal="right"/>
    </xf>
    <xf numFmtId="222" fontId="35" fillId="0" borderId="0" xfId="96" applyNumberFormat="1" applyAlignment="1">
      <alignment horizontal="right"/>
    </xf>
    <xf numFmtId="0" fontId="0" fillId="86" borderId="0" xfId="0" applyFill="1" applyBorder="1"/>
    <xf numFmtId="49" fontId="35" fillId="6" borderId="0" xfId="96" applyNumberFormat="1" applyFill="1" applyAlignment="1">
      <alignment horizontal="left"/>
    </xf>
    <xf numFmtId="222" fontId="35" fillId="6" borderId="0" xfId="96" applyNumberFormat="1" applyFill="1" applyAlignment="1">
      <alignment horizontal="right"/>
    </xf>
    <xf numFmtId="2" fontId="35" fillId="6" borderId="0" xfId="248" applyNumberFormat="1" applyFill="1" applyAlignment="1">
      <alignment horizontal="right"/>
    </xf>
    <xf numFmtId="43" fontId="29" fillId="6" borderId="0" xfId="11" applyFont="1" applyFill="1" applyAlignment="1">
      <alignment horizontal="right"/>
    </xf>
    <xf numFmtId="2" fontId="35" fillId="6" borderId="0" xfId="237" applyNumberFormat="1" applyFill="1" applyAlignment="1">
      <alignment horizontal="right"/>
    </xf>
    <xf numFmtId="2" fontId="29" fillId="6" borderId="0" xfId="93" applyNumberFormat="1" applyFill="1" applyAlignment="1">
      <alignment horizontal="right"/>
    </xf>
    <xf numFmtId="3" fontId="160" fillId="0" borderId="0" xfId="68" applyFont="1" applyFill="1" applyAlignment="1"/>
    <xf numFmtId="43" fontId="35" fillId="84" borderId="0" xfId="11" applyFont="1" applyFill="1" applyAlignment="1">
      <alignment horizontal="right"/>
    </xf>
    <xf numFmtId="43" fontId="29" fillId="84" borderId="0" xfId="11" applyFont="1" applyFill="1" applyAlignment="1">
      <alignment horizontal="right"/>
    </xf>
    <xf numFmtId="0" fontId="161" fillId="88" borderId="0" xfId="0" applyFont="1" applyFill="1"/>
    <xf numFmtId="3" fontId="162" fillId="0" borderId="0" xfId="68" applyFont="1" applyFill="1" applyAlignment="1"/>
    <xf numFmtId="2" fontId="35" fillId="84" borderId="0" xfId="96" applyNumberFormat="1" applyFill="1" applyAlignment="1">
      <alignment horizontal="right"/>
    </xf>
    <xf numFmtId="0" fontId="0" fillId="84" borderId="0" xfId="0" applyFill="1"/>
    <xf numFmtId="222" fontId="35" fillId="84" borderId="0" xfId="237" applyNumberFormat="1" applyFill="1" applyAlignment="1">
      <alignment horizontal="right"/>
    </xf>
    <xf numFmtId="221" fontId="29" fillId="84" borderId="0" xfId="93" applyNumberFormat="1" applyFill="1" applyAlignment="1">
      <alignment horizontal="right"/>
    </xf>
    <xf numFmtId="43" fontId="29" fillId="0" borderId="8" xfId="11" applyFont="1" applyBorder="1" applyAlignment="1">
      <alignment horizontal="right"/>
    </xf>
    <xf numFmtId="49" fontId="29" fillId="6" borderId="0" xfId="93" applyNumberFormat="1" applyFill="1" applyAlignment="1">
      <alignment horizontal="left"/>
    </xf>
    <xf numFmtId="222" fontId="29" fillId="6" borderId="0" xfId="93" applyNumberFormat="1" applyFill="1" applyAlignment="1">
      <alignment horizontal="right"/>
    </xf>
    <xf numFmtId="220" fontId="29" fillId="6" borderId="0" xfId="93" applyNumberFormat="1" applyFill="1" applyAlignment="1">
      <alignment horizontal="right"/>
    </xf>
    <xf numFmtId="49" fontId="35" fillId="77" borderId="0" xfId="96" applyNumberFormat="1" applyFill="1" applyAlignment="1">
      <alignment horizontal="left"/>
    </xf>
    <xf numFmtId="49" fontId="29" fillId="77" borderId="0" xfId="93" applyNumberFormat="1" applyFill="1" applyAlignment="1">
      <alignment horizontal="left"/>
    </xf>
    <xf numFmtId="2" fontId="35" fillId="0" borderId="8" xfId="237" applyNumberFormat="1" applyBorder="1" applyAlignment="1">
      <alignment horizontal="right"/>
    </xf>
    <xf numFmtId="221" fontId="29" fillId="0" borderId="0" xfId="93" applyNumberFormat="1" applyBorder="1" applyAlignment="1">
      <alignment horizontal="right"/>
    </xf>
    <xf numFmtId="2" fontId="29" fillId="0" borderId="0" xfId="93" applyNumberFormat="1" applyBorder="1" applyAlignment="1">
      <alignment horizontal="right"/>
    </xf>
    <xf numFmtId="43" fontId="0" fillId="0" borderId="0" xfId="11" applyFont="1" applyFill="1"/>
    <xf numFmtId="2" fontId="29" fillId="84" borderId="0" xfId="93" applyNumberFormat="1" applyFill="1" applyAlignment="1"/>
    <xf numFmtId="3" fontId="149" fillId="6" borderId="0" xfId="68" applyFont="1" applyFill="1" applyAlignment="1"/>
    <xf numFmtId="0" fontId="0" fillId="87" borderId="0" xfId="0" applyFill="1" applyAlignment="1">
      <alignment wrapText="1"/>
    </xf>
    <xf numFmtId="0" fontId="64" fillId="0" borderId="0" xfId="0" applyFont="1"/>
    <xf numFmtId="49" fontId="145" fillId="0" borderId="0" xfId="68" applyNumberFormat="1" applyFont="1" applyFill="1" applyAlignment="1"/>
    <xf numFmtId="0" fontId="164" fillId="0" borderId="0" xfId="23376" applyFont="1" applyProtection="1">
      <protection locked="0"/>
    </xf>
    <xf numFmtId="0" fontId="163" fillId="0" borderId="0" xfId="23376" applyProtection="1">
      <protection locked="0"/>
    </xf>
    <xf numFmtId="0" fontId="165" fillId="0" borderId="0" xfId="23376" applyFont="1" applyProtection="1">
      <protection locked="0"/>
    </xf>
    <xf numFmtId="0" fontId="166" fillId="0" borderId="0" xfId="23376" applyFont="1" applyProtection="1">
      <protection locked="0"/>
    </xf>
    <xf numFmtId="0" fontId="167" fillId="0" borderId="0" xfId="23376" applyFont="1" applyProtection="1">
      <protection locked="0"/>
    </xf>
    <xf numFmtId="49" fontId="168" fillId="0" borderId="0" xfId="96" applyNumberFormat="1" applyFont="1" applyAlignment="1" applyProtection="1">
      <alignment horizontal="left"/>
      <protection locked="0"/>
    </xf>
    <xf numFmtId="0" fontId="169" fillId="0" borderId="0" xfId="180" applyFont="1" applyProtection="1">
      <protection locked="0"/>
    </xf>
    <xf numFmtId="0" fontId="167" fillId="0" borderId="4" xfId="23376" applyFont="1" applyBorder="1" applyProtection="1">
      <protection locked="0"/>
    </xf>
    <xf numFmtId="0" fontId="169" fillId="0" borderId="4" xfId="180" applyFont="1" applyBorder="1" applyProtection="1">
      <protection locked="0"/>
    </xf>
    <xf numFmtId="0" fontId="166" fillId="0" borderId="4" xfId="180" applyFont="1" applyBorder="1" applyAlignment="1" applyProtection="1">
      <alignment horizontal="center"/>
      <protection locked="0"/>
    </xf>
    <xf numFmtId="0" fontId="25" fillId="0" borderId="4" xfId="180" applyBorder="1" applyProtection="1">
      <protection locked="0"/>
    </xf>
    <xf numFmtId="0" fontId="64" fillId="0" borderId="4" xfId="180" applyFont="1" applyBorder="1" applyProtection="1">
      <protection locked="0"/>
    </xf>
    <xf numFmtId="0" fontId="25" fillId="0" borderId="0" xfId="180" applyProtection="1">
      <protection locked="0"/>
    </xf>
    <xf numFmtId="0" fontId="167" fillId="0" borderId="4" xfId="180" applyFont="1" applyBorder="1" applyProtection="1">
      <protection locked="0"/>
    </xf>
    <xf numFmtId="3" fontId="167" fillId="0" borderId="4" xfId="180" applyNumberFormat="1" applyFont="1" applyBorder="1" applyProtection="1">
      <protection locked="0"/>
    </xf>
    <xf numFmtId="0" fontId="167" fillId="6" borderId="4" xfId="180" applyFont="1" applyFill="1" applyBorder="1" applyProtection="1">
      <protection locked="0"/>
    </xf>
    <xf numFmtId="0" fontId="170" fillId="0" borderId="0" xfId="23361" applyFont="1" applyFill="1" applyAlignment="1" applyProtection="1">
      <alignment horizontal="right"/>
      <protection locked="0"/>
    </xf>
    <xf numFmtId="43" fontId="167" fillId="90" borderId="4" xfId="23377" applyFont="1" applyFill="1" applyBorder="1" applyProtection="1">
      <protection locked="0"/>
    </xf>
    <xf numFmtId="0" fontId="170" fillId="0" borderId="0" xfId="23361" applyFont="1" applyFill="1" applyProtection="1">
      <protection locked="0"/>
    </xf>
    <xf numFmtId="43" fontId="167" fillId="0" borderId="4" xfId="23377" applyFont="1" applyBorder="1" applyProtection="1">
      <protection locked="0"/>
    </xf>
    <xf numFmtId="3" fontId="167" fillId="80" borderId="4" xfId="180" applyNumberFormat="1" applyFont="1" applyFill="1" applyBorder="1" applyProtection="1">
      <protection locked="0"/>
    </xf>
    <xf numFmtId="43" fontId="25" fillId="0" borderId="4" xfId="180" applyNumberFormat="1" applyBorder="1" applyProtection="1">
      <protection locked="0"/>
    </xf>
    <xf numFmtId="0" fontId="25" fillId="0" borderId="0" xfId="180" applyAlignment="1" applyProtection="1">
      <alignment horizontal="left" indent="2"/>
      <protection locked="0"/>
    </xf>
    <xf numFmtId="43" fontId="25" fillId="0" borderId="0" xfId="180" applyNumberFormat="1" applyProtection="1">
      <protection locked="0"/>
    </xf>
    <xf numFmtId="43" fontId="167" fillId="80" borderId="4" xfId="23377" applyFont="1" applyFill="1" applyBorder="1" applyProtection="1">
      <protection locked="0"/>
    </xf>
    <xf numFmtId="3" fontId="170" fillId="0" borderId="4" xfId="180" applyNumberFormat="1" applyFont="1" applyBorder="1" applyAlignment="1" applyProtection="1">
      <alignment horizontal="right"/>
      <protection locked="0"/>
    </xf>
    <xf numFmtId="43" fontId="167" fillId="6" borderId="4" xfId="23377" applyFont="1" applyFill="1" applyBorder="1" applyProtection="1">
      <protection locked="0"/>
    </xf>
    <xf numFmtId="3" fontId="170" fillId="0" borderId="4" xfId="180" applyNumberFormat="1" applyFont="1" applyBorder="1" applyProtection="1">
      <protection locked="0"/>
    </xf>
    <xf numFmtId="0" fontId="163" fillId="0" borderId="4" xfId="23376" applyBorder="1" applyProtection="1">
      <protection locked="0"/>
    </xf>
    <xf numFmtId="0" fontId="171" fillId="0" borderId="0" xfId="23376" applyFont="1" applyProtection="1">
      <protection locked="0"/>
    </xf>
    <xf numFmtId="3" fontId="167" fillId="91" borderId="4" xfId="180" applyNumberFormat="1" applyFont="1" applyFill="1" applyBorder="1" applyProtection="1">
      <protection locked="0"/>
    </xf>
    <xf numFmtId="3" fontId="156" fillId="0" borderId="4" xfId="180" applyNumberFormat="1" applyFont="1" applyBorder="1" applyProtection="1">
      <protection locked="0"/>
    </xf>
    <xf numFmtId="43" fontId="167" fillId="78" borderId="4" xfId="23377" applyFont="1" applyFill="1" applyBorder="1" applyProtection="1">
      <protection locked="0"/>
    </xf>
    <xf numFmtId="3" fontId="172" fillId="0" borderId="4" xfId="180" applyNumberFormat="1" applyFont="1" applyBorder="1" applyProtection="1">
      <protection locked="0"/>
    </xf>
    <xf numFmtId="0" fontId="173" fillId="0" borderId="4" xfId="180" applyFont="1" applyBorder="1" applyProtection="1">
      <protection locked="0"/>
    </xf>
    <xf numFmtId="3" fontId="167" fillId="6" borderId="4" xfId="180" applyNumberFormat="1" applyFont="1" applyFill="1" applyBorder="1" applyProtection="1">
      <protection locked="0"/>
    </xf>
    <xf numFmtId="43" fontId="167" fillId="0" borderId="4" xfId="23377" applyFont="1" applyBorder="1" applyAlignment="1" applyProtection="1">
      <alignment horizontal="right"/>
      <protection locked="0"/>
    </xf>
    <xf numFmtId="0" fontId="173" fillId="0" borderId="4" xfId="23377" applyNumberFormat="1" applyFont="1" applyBorder="1" applyAlignment="1" applyProtection="1">
      <alignment horizontal="right"/>
      <protection locked="0"/>
    </xf>
    <xf numFmtId="0" fontId="175" fillId="0" borderId="4" xfId="180" applyFont="1" applyBorder="1" applyAlignment="1" applyProtection="1">
      <alignment horizontal="right"/>
      <protection locked="0"/>
    </xf>
    <xf numFmtId="0" fontId="169" fillId="0" borderId="4" xfId="180" applyFont="1" applyBorder="1" applyAlignment="1" applyProtection="1">
      <alignment horizontal="right"/>
      <protection locked="0"/>
    </xf>
    <xf numFmtId="3" fontId="169" fillId="0" borderId="4" xfId="180" applyNumberFormat="1" applyFont="1" applyBorder="1" applyProtection="1">
      <protection locked="0"/>
    </xf>
    <xf numFmtId="43" fontId="163" fillId="0" borderId="4" xfId="23376" applyNumberFormat="1" applyBorder="1" applyProtection="1">
      <protection locked="0"/>
    </xf>
    <xf numFmtId="0" fontId="176" fillId="0" borderId="0" xfId="23376" applyFont="1" applyAlignment="1" applyProtection="1">
      <alignment horizontal="right" indent="2"/>
      <protection locked="0"/>
    </xf>
    <xf numFmtId="0" fontId="167" fillId="0" borderId="0" xfId="180" applyFont="1" applyProtection="1">
      <protection locked="0"/>
    </xf>
    <xf numFmtId="3" fontId="167" fillId="0" borderId="0" xfId="180" applyNumberFormat="1" applyFont="1" applyProtection="1">
      <protection locked="0"/>
    </xf>
    <xf numFmtId="4" fontId="175" fillId="0" borderId="0" xfId="180" applyNumberFormat="1" applyFont="1" applyProtection="1">
      <protection locked="0"/>
    </xf>
    <xf numFmtId="0" fontId="178" fillId="0" borderId="0" xfId="23376" applyFont="1" applyProtection="1">
      <protection locked="0"/>
    </xf>
    <xf numFmtId="0" fontId="173" fillId="0" borderId="0" xfId="180" applyFont="1" applyProtection="1">
      <protection locked="0"/>
    </xf>
    <xf numFmtId="0" fontId="180" fillId="0" borderId="0" xfId="180" applyFont="1" applyProtection="1">
      <protection locked="0"/>
    </xf>
    <xf numFmtId="0" fontId="181" fillId="0" borderId="0" xfId="180" applyFont="1" applyProtection="1">
      <protection locked="0"/>
    </xf>
    <xf numFmtId="0" fontId="167" fillId="0" borderId="0" xfId="180" applyFont="1" applyAlignment="1" applyProtection="1">
      <alignment vertical="top" wrapText="1"/>
      <protection locked="0"/>
    </xf>
    <xf numFmtId="0" fontId="182" fillId="0" borderId="0" xfId="180" applyFont="1" applyProtection="1">
      <protection locked="0"/>
    </xf>
    <xf numFmtId="4" fontId="182" fillId="0" borderId="0" xfId="180" applyNumberFormat="1" applyFont="1" applyProtection="1">
      <protection locked="0"/>
    </xf>
    <xf numFmtId="0" fontId="163" fillId="0" borderId="0" xfId="23376" applyAlignment="1" applyProtection="1">
      <alignment wrapText="1"/>
      <protection locked="0"/>
    </xf>
    <xf numFmtId="43" fontId="31" fillId="0" borderId="0" xfId="11" applyFont="1"/>
    <xf numFmtId="0" fontId="68" fillId="0" borderId="0" xfId="0" applyFont="1"/>
    <xf numFmtId="43" fontId="159" fillId="6" borderId="21" xfId="11" applyFont="1" applyFill="1" applyBorder="1"/>
    <xf numFmtId="43" fontId="156" fillId="6" borderId="22" xfId="11" applyFont="1" applyFill="1" applyBorder="1"/>
    <xf numFmtId="0" fontId="156" fillId="6" borderId="63" xfId="0" applyFont="1" applyFill="1" applyBorder="1"/>
    <xf numFmtId="43" fontId="156" fillId="6" borderId="64" xfId="11" applyFont="1" applyFill="1" applyBorder="1"/>
    <xf numFmtId="168" fontId="60" fillId="6" borderId="0" xfId="11" applyNumberFormat="1" applyFont="1" applyFill="1" applyBorder="1" applyAlignment="1">
      <alignment vertical="center"/>
    </xf>
    <xf numFmtId="0" fontId="156" fillId="6" borderId="66" xfId="0" applyFont="1" applyFill="1" applyBorder="1"/>
    <xf numFmtId="43" fontId="156" fillId="6" borderId="0" xfId="11" applyFont="1" applyFill="1" applyBorder="1"/>
    <xf numFmtId="43" fontId="156" fillId="6" borderId="19" xfId="11" applyFont="1" applyFill="1" applyBorder="1"/>
    <xf numFmtId="0" fontId="156" fillId="6" borderId="20" xfId="0" applyFont="1" applyFill="1" applyBorder="1"/>
    <xf numFmtId="43" fontId="159" fillId="6" borderId="10" xfId="11" applyFont="1" applyFill="1" applyBorder="1"/>
    <xf numFmtId="0" fontId="0" fillId="0" borderId="0" xfId="0"/>
    <xf numFmtId="37" fontId="27" fillId="0" borderId="0" xfId="69" applyFont="1" applyFill="1" applyBorder="1" applyAlignment="1"/>
    <xf numFmtId="37" fontId="135" fillId="0" borderId="0" xfId="69" applyFont="1" applyFill="1" applyBorder="1" applyAlignment="1"/>
    <xf numFmtId="37" fontId="185" fillId="0" borderId="0" xfId="69" applyFont="1" applyFill="1" applyBorder="1" applyAlignment="1"/>
    <xf numFmtId="37" fontId="185" fillId="0" borderId="0" xfId="28" applyNumberFormat="1" applyFont="1" applyFill="1" applyBorder="1" applyAlignment="1"/>
    <xf numFmtId="37" fontId="186" fillId="0" borderId="0" xfId="69" applyFont="1" applyFill="1" applyBorder="1" applyAlignment="1">
      <alignment vertical="center"/>
    </xf>
    <xf numFmtId="37" fontId="186" fillId="0" borderId="0" xfId="69" applyFont="1" applyFill="1" applyBorder="1" applyAlignment="1"/>
    <xf numFmtId="37" fontId="188" fillId="0" borderId="0" xfId="69" applyFont="1" applyFill="1" applyBorder="1" applyAlignment="1"/>
    <xf numFmtId="37" fontId="185" fillId="0" borderId="0" xfId="28" applyNumberFormat="1" applyFont="1" applyFill="1" applyBorder="1" applyAlignment="1">
      <alignment horizontal="right"/>
    </xf>
    <xf numFmtId="37" fontId="186" fillId="0" borderId="0" xfId="69" applyFont="1" applyFill="1" applyBorder="1" applyAlignment="1" applyProtection="1">
      <alignment horizontal="left"/>
      <protection locked="0"/>
    </xf>
    <xf numFmtId="37" fontId="185" fillId="0" borderId="0" xfId="69" applyFont="1" applyFill="1" applyBorder="1" applyAlignment="1">
      <alignment horizontal="center"/>
    </xf>
    <xf numFmtId="168" fontId="185" fillId="0" borderId="0" xfId="23" applyNumberFormat="1" applyFont="1" applyFill="1" applyBorder="1" applyAlignment="1"/>
    <xf numFmtId="37" fontId="185" fillId="0" borderId="0" xfId="69" applyFont="1" applyFill="1" applyBorder="1" applyAlignment="1" applyProtection="1">
      <alignment horizontal="center"/>
    </xf>
    <xf numFmtId="37" fontId="185" fillId="0" borderId="0" xfId="69" applyFont="1" applyFill="1" applyBorder="1" applyAlignment="1" applyProtection="1">
      <alignment horizontal="left"/>
      <protection locked="0"/>
    </xf>
    <xf numFmtId="37" fontId="186" fillId="0" borderId="0" xfId="69" applyFont="1" applyFill="1" applyBorder="1" applyAlignment="1">
      <alignment horizontal="left"/>
    </xf>
    <xf numFmtId="39" fontId="185" fillId="0" borderId="0" xfId="23" applyNumberFormat="1" applyFont="1" applyFill="1" applyBorder="1" applyAlignment="1"/>
    <xf numFmtId="39" fontId="185" fillId="0" borderId="0" xfId="69" applyNumberFormat="1" applyFont="1" applyFill="1" applyBorder="1" applyAlignment="1"/>
    <xf numFmtId="37" fontId="185" fillId="0" borderId="0" xfId="69" applyFont="1" applyFill="1" applyBorder="1" applyAlignment="1">
      <alignment horizontal="left"/>
    </xf>
    <xf numFmtId="165" fontId="185" fillId="0" borderId="0" xfId="23" applyFont="1" applyFill="1" applyBorder="1" applyAlignment="1"/>
    <xf numFmtId="168" fontId="185" fillId="0" borderId="0" xfId="23" applyNumberFormat="1" applyFont="1" applyFill="1" applyBorder="1" applyAlignment="1">
      <alignment horizontal="right"/>
    </xf>
    <xf numFmtId="173" fontId="185" fillId="0" borderId="0" xfId="69" applyNumberFormat="1" applyFont="1" applyFill="1" applyBorder="1" applyAlignment="1"/>
    <xf numFmtId="174" fontId="185" fillId="0" borderId="0" xfId="69" applyNumberFormat="1" applyFont="1" applyFill="1" applyBorder="1" applyAlignment="1"/>
    <xf numFmtId="37" fontId="185" fillId="0" borderId="0" xfId="69" applyFont="1" applyFill="1" applyBorder="1" applyAlignment="1">
      <alignment horizontal="right"/>
    </xf>
    <xf numFmtId="170" fontId="185" fillId="0" borderId="0" xfId="28" quotePrefix="1" applyNumberFormat="1" applyFont="1" applyFill="1" applyBorder="1" applyAlignment="1" applyProtection="1">
      <alignment horizontal="right"/>
    </xf>
    <xf numFmtId="165" fontId="185" fillId="0" borderId="0" xfId="23" applyFont="1" applyFill="1" applyBorder="1" applyAlignment="1" applyProtection="1">
      <alignment horizontal="right"/>
    </xf>
    <xf numFmtId="37" fontId="185" fillId="0" borderId="0" xfId="69" applyNumberFormat="1" applyFont="1" applyFill="1" applyBorder="1" applyAlignment="1"/>
    <xf numFmtId="37" fontId="139" fillId="0" borderId="0" xfId="69" applyFont="1" applyFill="1" applyBorder="1" applyAlignment="1"/>
    <xf numFmtId="37" fontId="139" fillId="0" borderId="0" xfId="28" applyNumberFormat="1" applyFont="1" applyFill="1" applyBorder="1" applyAlignment="1"/>
    <xf numFmtId="37" fontId="139" fillId="0" borderId="0" xfId="55" applyFont="1" applyFill="1" applyBorder="1" applyAlignment="1"/>
    <xf numFmtId="37" fontId="189" fillId="0" borderId="0" xfId="69" applyFont="1" applyFill="1" applyBorder="1" applyAlignment="1">
      <alignment vertical="center"/>
    </xf>
    <xf numFmtId="37" fontId="190" fillId="0" borderId="0" xfId="55" applyFont="1" applyFill="1" applyBorder="1" applyAlignment="1"/>
    <xf numFmtId="37" fontId="189" fillId="0" borderId="0" xfId="69" applyFont="1" applyFill="1" applyBorder="1" applyAlignment="1"/>
    <xf numFmtId="37" fontId="189" fillId="0" borderId="0" xfId="55" applyFont="1" applyFill="1" applyBorder="1" applyAlignment="1"/>
    <xf numFmtId="37" fontId="139" fillId="0" borderId="0" xfId="28" applyNumberFormat="1" applyFont="1" applyFill="1" applyBorder="1" applyAlignment="1">
      <alignment horizontal="right"/>
    </xf>
    <xf numFmtId="0" fontId="192" fillId="0" borderId="0" xfId="0" applyFont="1" applyBorder="1" applyAlignment="1"/>
    <xf numFmtId="43" fontId="139" fillId="0" borderId="0" xfId="11" applyFont="1" applyFill="1" applyBorder="1" applyAlignment="1"/>
    <xf numFmtId="37" fontId="139" fillId="0" borderId="0" xfId="69" applyFont="1" applyFill="1" applyBorder="1" applyAlignment="1">
      <alignment horizontal="center"/>
    </xf>
    <xf numFmtId="168" fontId="139" fillId="0" borderId="0" xfId="23" applyNumberFormat="1" applyFont="1" applyFill="1" applyBorder="1" applyAlignment="1">
      <alignment wrapText="1"/>
    </xf>
    <xf numFmtId="168" fontId="139" fillId="0" borderId="0" xfId="23" applyNumberFormat="1" applyFont="1" applyFill="1" applyBorder="1" applyAlignment="1"/>
    <xf numFmtId="3" fontId="189" fillId="0" borderId="0" xfId="68" applyFont="1" applyFill="1" applyAlignment="1">
      <alignment horizontal="left"/>
    </xf>
    <xf numFmtId="168" fontId="139" fillId="0" borderId="0" xfId="23" applyNumberFormat="1" applyFont="1" applyFill="1" applyBorder="1" applyAlignment="1">
      <alignment horizontal="center"/>
    </xf>
    <xf numFmtId="168" fontId="139" fillId="0" borderId="0" xfId="23" applyNumberFormat="1" applyFont="1" applyFill="1" applyBorder="1" applyAlignment="1">
      <alignment horizontal="center" wrapText="1"/>
    </xf>
    <xf numFmtId="169" fontId="139" fillId="0" borderId="0" xfId="28" applyNumberFormat="1" applyFont="1" applyFill="1" applyBorder="1" applyAlignment="1"/>
    <xf numFmtId="168" fontId="189" fillId="0" borderId="0" xfId="23" applyNumberFormat="1" applyFont="1" applyFill="1" applyBorder="1" applyAlignment="1">
      <alignment wrapText="1"/>
    </xf>
    <xf numFmtId="39" fontId="139" fillId="0" borderId="0" xfId="23" applyNumberFormat="1" applyFont="1" applyFill="1" applyBorder="1" applyAlignment="1"/>
    <xf numFmtId="39" fontId="139" fillId="0" borderId="0" xfId="69" applyNumberFormat="1" applyFont="1" applyFill="1" applyBorder="1" applyAlignment="1"/>
    <xf numFmtId="37" fontId="139" fillId="0" borderId="0" xfId="69" applyFont="1" applyFill="1" applyBorder="1" applyAlignment="1">
      <alignment horizontal="left"/>
    </xf>
    <xf numFmtId="165" fontId="139" fillId="0" borderId="0" xfId="23" applyFont="1" applyFill="1" applyBorder="1" applyAlignment="1"/>
    <xf numFmtId="168" fontId="189" fillId="0" borderId="0" xfId="23" applyNumberFormat="1" applyFont="1" applyFill="1" applyBorder="1" applyAlignment="1"/>
    <xf numFmtId="168" fontId="139" fillId="0" borderId="0" xfId="23" applyNumberFormat="1" applyFont="1" applyFill="1" applyBorder="1" applyAlignment="1">
      <alignment horizontal="right"/>
    </xf>
    <xf numFmtId="168" fontId="139" fillId="0" borderId="0" xfId="28" applyNumberFormat="1" applyFont="1" applyFill="1" applyBorder="1" applyAlignment="1">
      <alignment horizontal="right"/>
    </xf>
    <xf numFmtId="168" fontId="189" fillId="0" borderId="0" xfId="23" applyNumberFormat="1" applyFont="1" applyFill="1" applyBorder="1" applyAlignment="1">
      <alignment horizontal="right" wrapText="1"/>
    </xf>
    <xf numFmtId="37" fontId="139" fillId="0" borderId="0" xfId="69" applyFont="1" applyFill="1" applyBorder="1" applyAlignment="1">
      <alignment vertical="top"/>
    </xf>
    <xf numFmtId="37" fontId="139" fillId="0" borderId="0" xfId="69" applyFont="1" applyFill="1" applyBorder="1" applyAlignment="1">
      <alignment horizontal="right"/>
    </xf>
    <xf numFmtId="170" fontId="139" fillId="0" borderId="0" xfId="28" quotePrefix="1" applyNumberFormat="1" applyFont="1" applyFill="1" applyBorder="1" applyAlignment="1" applyProtection="1">
      <alignment horizontal="right"/>
    </xf>
    <xf numFmtId="165" fontId="139" fillId="0" borderId="0" xfId="23" applyFont="1" applyFill="1" applyBorder="1" applyAlignment="1" applyProtection="1">
      <alignment horizontal="right"/>
    </xf>
    <xf numFmtId="37" fontId="139" fillId="0" borderId="0" xfId="69" applyNumberFormat="1" applyFont="1" applyFill="1" applyBorder="1" applyAlignment="1"/>
    <xf numFmtId="37" fontId="139" fillId="0" borderId="0" xfId="55" applyFont="1" applyFill="1" applyAlignment="1"/>
    <xf numFmtId="37" fontId="139" fillId="0" borderId="0" xfId="55" applyFont="1" applyFill="1" applyAlignment="1">
      <alignment horizontal="center"/>
    </xf>
    <xf numFmtId="191" fontId="189" fillId="0" borderId="0" xfId="55" quotePrefix="1" applyNumberFormat="1" applyFont="1" applyFill="1" applyBorder="1" applyAlignment="1">
      <alignment wrapText="1"/>
    </xf>
    <xf numFmtId="43" fontId="189" fillId="0" borderId="0" xfId="11" quotePrefix="1" applyFont="1" applyFill="1" applyBorder="1" applyAlignment="1">
      <alignment wrapText="1"/>
    </xf>
    <xf numFmtId="43" fontId="192" fillId="0" borderId="0" xfId="11" applyFont="1" applyBorder="1" applyAlignment="1"/>
    <xf numFmtId="9" fontId="139" fillId="0" borderId="0" xfId="70" applyFont="1" applyFill="1" applyBorder="1" applyAlignment="1">
      <alignment wrapText="1"/>
    </xf>
    <xf numFmtId="43" fontId="139" fillId="0" borderId="0" xfId="11" applyFont="1" applyFill="1" applyBorder="1" applyAlignment="1">
      <alignment wrapText="1"/>
    </xf>
    <xf numFmtId="216" fontId="139" fillId="0" borderId="0" xfId="69" applyNumberFormat="1" applyFont="1" applyFill="1" applyBorder="1" applyAlignment="1">
      <alignment horizontal="right"/>
    </xf>
    <xf numFmtId="37" fontId="139" fillId="0" borderId="0" xfId="69" applyFont="1" applyFill="1" applyBorder="1" applyAlignment="1" applyProtection="1">
      <alignment horizontal="right"/>
    </xf>
    <xf numFmtId="43" fontId="139" fillId="0" borderId="0" xfId="11" applyFont="1" applyFill="1" applyBorder="1" applyAlignment="1">
      <alignment horizontal="right"/>
    </xf>
    <xf numFmtId="168" fontId="139" fillId="0" borderId="0" xfId="11" applyNumberFormat="1" applyFont="1" applyFill="1" applyBorder="1" applyAlignment="1">
      <alignment horizontal="center" wrapText="1"/>
    </xf>
    <xf numFmtId="43" fontId="139" fillId="0" borderId="0" xfId="11" applyFont="1" applyFill="1" applyBorder="1" applyAlignment="1">
      <alignment horizontal="center"/>
    </xf>
    <xf numFmtId="37" fontId="139" fillId="0" borderId="0" xfId="69" applyFont="1" applyFill="1" applyBorder="1" applyAlignment="1">
      <alignment wrapText="1"/>
    </xf>
    <xf numFmtId="37" fontId="139" fillId="0" borderId="0" xfId="69" applyFont="1" applyFill="1" applyBorder="1" applyAlignment="1" applyProtection="1">
      <alignment horizontal="right"/>
      <protection locked="0"/>
    </xf>
    <xf numFmtId="168" fontId="139" fillId="0" borderId="0" xfId="11" applyNumberFormat="1" applyFont="1" applyFill="1" applyBorder="1" applyAlignment="1">
      <alignment horizontal="right" wrapText="1"/>
    </xf>
    <xf numFmtId="168" fontId="139" fillId="0" borderId="0" xfId="11" applyNumberFormat="1" applyFont="1" applyFill="1" applyBorder="1" applyAlignment="1">
      <alignment wrapText="1"/>
    </xf>
    <xf numFmtId="168" fontId="139" fillId="0" borderId="0" xfId="11" applyNumberFormat="1" applyFont="1" applyFill="1" applyBorder="1" applyAlignment="1">
      <alignment horizontal="right"/>
    </xf>
    <xf numFmtId="39" fontId="139" fillId="0" borderId="0" xfId="69" applyNumberFormat="1" applyFont="1" applyFill="1" applyBorder="1" applyAlignment="1">
      <alignment horizontal="right"/>
    </xf>
    <xf numFmtId="170" fontId="139" fillId="0" borderId="0" xfId="28" applyNumberFormat="1" applyFont="1" applyFill="1" applyBorder="1" applyAlignment="1" applyProtection="1">
      <alignment horizontal="right"/>
    </xf>
    <xf numFmtId="39" fontId="139" fillId="0" borderId="0" xfId="28" applyNumberFormat="1" applyFont="1" applyFill="1" applyBorder="1" applyAlignment="1">
      <alignment horizontal="right"/>
    </xf>
    <xf numFmtId="39" fontId="139" fillId="0" borderId="0" xfId="28" applyNumberFormat="1" applyFont="1" applyFill="1" applyBorder="1" applyAlignment="1"/>
    <xf numFmtId="37" fontId="139" fillId="0" borderId="0" xfId="69" quotePrefix="1" applyFont="1" applyFill="1" applyBorder="1" applyAlignment="1"/>
    <xf numFmtId="37" fontId="139" fillId="0" borderId="0" xfId="55" applyFont="1" applyFill="1" applyBorder="1" applyAlignment="1">
      <alignment horizontal="left"/>
    </xf>
    <xf numFmtId="0" fontId="139" fillId="0" borderId="0" xfId="69" quotePrefix="1" applyNumberFormat="1" applyFont="1" applyFill="1" applyBorder="1" applyAlignment="1" applyProtection="1">
      <alignment horizontal="right"/>
      <protection locked="0"/>
    </xf>
    <xf numFmtId="37" fontId="139" fillId="0" borderId="0" xfId="69" applyNumberFormat="1" applyFont="1" applyFill="1" applyBorder="1" applyAlignment="1">
      <alignment horizontal="right"/>
    </xf>
    <xf numFmtId="37" fontId="139" fillId="0" borderId="0" xfId="69" applyFont="1" applyFill="1" applyBorder="1" applyAlignment="1" applyProtection="1">
      <alignment horizontal="left"/>
    </xf>
    <xf numFmtId="165" fontId="139" fillId="0" borderId="0" xfId="23" applyFont="1" applyFill="1" applyBorder="1" applyAlignment="1">
      <alignment horizontal="right"/>
    </xf>
    <xf numFmtId="167" fontId="139" fillId="0" borderId="0" xfId="23" applyNumberFormat="1" applyFont="1" applyFill="1" applyBorder="1" applyAlignment="1"/>
    <xf numFmtId="37" fontId="139" fillId="0" borderId="0" xfId="69" quotePrefix="1" applyFont="1" applyFill="1" applyBorder="1" applyAlignment="1" applyProtection="1">
      <alignment horizontal="left"/>
      <protection locked="0"/>
    </xf>
    <xf numFmtId="37" fontId="139" fillId="0" borderId="0" xfId="69" quotePrefix="1" applyFont="1" applyFill="1" applyBorder="1" applyAlignment="1" applyProtection="1">
      <alignment horizontal="right"/>
    </xf>
    <xf numFmtId="171" fontId="139" fillId="0" borderId="0" xfId="69" applyNumberFormat="1" applyFont="1" applyFill="1" applyBorder="1" applyAlignment="1"/>
    <xf numFmtId="9" fontId="139" fillId="0" borderId="0" xfId="69" applyNumberFormat="1" applyFont="1" applyFill="1" applyBorder="1" applyAlignment="1" applyProtection="1">
      <alignment horizontal="justify"/>
    </xf>
    <xf numFmtId="37" fontId="185" fillId="6" borderId="0" xfId="69" applyFont="1" applyFill="1" applyBorder="1" applyAlignment="1"/>
    <xf numFmtId="37" fontId="185" fillId="0" borderId="0" xfId="57" applyFont="1" applyFill="1" applyBorder="1" applyAlignment="1"/>
    <xf numFmtId="37" fontId="187" fillId="0" borderId="0" xfId="57" applyFont="1" applyFill="1" applyBorder="1" applyAlignment="1"/>
    <xf numFmtId="37" fontId="196" fillId="0" borderId="0" xfId="69" applyFont="1" applyFill="1" applyBorder="1" applyAlignment="1"/>
    <xf numFmtId="37" fontId="185" fillId="0" borderId="0" xfId="419" applyFont="1" applyFill="1" applyBorder="1" applyAlignment="1"/>
    <xf numFmtId="37" fontId="185" fillId="6" borderId="0" xfId="69" applyFont="1" applyFill="1" applyBorder="1" applyAlignment="1">
      <alignment horizontal="right"/>
    </xf>
    <xf numFmtId="37" fontId="186" fillId="0" borderId="0" xfId="69" applyFont="1" applyFill="1" applyBorder="1"/>
    <xf numFmtId="37" fontId="186" fillId="0" borderId="0" xfId="69" applyFont="1" applyFill="1" applyBorder="1" applyAlignment="1">
      <alignment horizontal="center"/>
    </xf>
    <xf numFmtId="37" fontId="186" fillId="0" borderId="0" xfId="69" applyFont="1" applyFill="1" applyBorder="1" applyAlignment="1" applyProtection="1">
      <alignment horizontal="center"/>
      <protection locked="0"/>
    </xf>
    <xf numFmtId="37" fontId="185" fillId="6" borderId="0" xfId="28" applyNumberFormat="1" applyFont="1" applyFill="1" applyBorder="1" applyAlignment="1">
      <alignment horizontal="right"/>
    </xf>
    <xf numFmtId="37" fontId="185" fillId="0" borderId="0" xfId="69" applyFont="1" applyFill="1" applyBorder="1" applyAlignment="1" applyProtection="1">
      <alignment horizontal="center"/>
      <protection locked="0"/>
    </xf>
    <xf numFmtId="37" fontId="197" fillId="0" borderId="0" xfId="69" applyFont="1" applyFill="1" applyBorder="1" applyAlignment="1">
      <alignment horizontal="left"/>
    </xf>
    <xf numFmtId="37" fontId="197" fillId="0" borderId="0" xfId="69" applyFont="1" applyFill="1" applyBorder="1" applyAlignment="1">
      <alignment horizontal="center"/>
    </xf>
    <xf numFmtId="37" fontId="185" fillId="0" borderId="0" xfId="57" applyFont="1" applyBorder="1" applyAlignment="1"/>
    <xf numFmtId="37" fontId="198" fillId="0" borderId="0" xfId="69" applyFont="1" applyFill="1" applyBorder="1" applyAlignment="1"/>
    <xf numFmtId="37" fontId="198" fillId="0" borderId="0" xfId="69" applyFont="1" applyFill="1" applyBorder="1" applyAlignment="1">
      <alignment horizontal="center"/>
    </xf>
    <xf numFmtId="168" fontId="186" fillId="0" borderId="0" xfId="23" applyNumberFormat="1" applyFont="1" applyFill="1" applyBorder="1" applyAlignment="1">
      <alignment horizontal="left"/>
    </xf>
    <xf numFmtId="37" fontId="186" fillId="0" borderId="0" xfId="69" quotePrefix="1" applyFont="1" applyFill="1" applyBorder="1" applyAlignment="1">
      <alignment horizontal="left"/>
    </xf>
    <xf numFmtId="37" fontId="186" fillId="0" borderId="0" xfId="69" quotePrefix="1" applyFont="1" applyFill="1" applyBorder="1" applyAlignment="1">
      <alignment horizontal="center"/>
    </xf>
    <xf numFmtId="37" fontId="188" fillId="0" borderId="0" xfId="69" applyFont="1" applyFill="1" applyBorder="1" applyAlignment="1">
      <alignment horizontal="center"/>
    </xf>
    <xf numFmtId="37" fontId="197" fillId="0" borderId="0" xfId="69" applyFont="1" applyFill="1" applyBorder="1" applyAlignment="1"/>
    <xf numFmtId="168" fontId="185" fillId="6" borderId="0" xfId="23" applyNumberFormat="1" applyFont="1" applyFill="1" applyBorder="1" applyAlignment="1">
      <alignment horizontal="right"/>
    </xf>
    <xf numFmtId="37" fontId="197" fillId="0" borderId="0" xfId="69" applyFont="1" applyFill="1" applyBorder="1" applyAlignment="1" applyProtection="1">
      <alignment horizontal="left" vertical="top"/>
      <protection locked="0"/>
    </xf>
    <xf numFmtId="37" fontId="197" fillId="0" borderId="0" xfId="69" applyFont="1" applyFill="1" applyBorder="1" applyAlignment="1" applyProtection="1">
      <alignment horizontal="center" vertical="top"/>
      <protection locked="0"/>
    </xf>
    <xf numFmtId="37" fontId="185" fillId="0" borderId="0" xfId="57" applyFont="1" applyFill="1" applyBorder="1" applyAlignment="1">
      <alignment horizontal="left" vertical="top"/>
    </xf>
    <xf numFmtId="37" fontId="197" fillId="0" borderId="0" xfId="69" applyFont="1" applyFill="1" applyBorder="1" applyAlignment="1" applyProtection="1">
      <alignment horizontal="left"/>
      <protection locked="0"/>
    </xf>
    <xf numFmtId="37" fontId="197" fillId="0" borderId="0" xfId="69" applyFont="1" applyFill="1" applyBorder="1" applyAlignment="1" applyProtection="1">
      <alignment horizontal="center"/>
      <protection locked="0"/>
    </xf>
    <xf numFmtId="172" fontId="185" fillId="0" borderId="0" xfId="23" applyNumberFormat="1" applyFont="1" applyFill="1" applyBorder="1" applyAlignment="1"/>
    <xf numFmtId="37" fontId="188" fillId="0" borderId="0" xfId="69" applyFont="1" applyFill="1" applyBorder="1" applyAlignment="1">
      <alignment horizontal="left"/>
    </xf>
    <xf numFmtId="37" fontId="185" fillId="0" borderId="0" xfId="57" applyFont="1" applyBorder="1" applyAlignment="1">
      <alignment horizontal="justify" vertical="top"/>
    </xf>
    <xf numFmtId="37" fontId="185" fillId="0" borderId="0" xfId="28" applyNumberFormat="1" applyFont="1" applyFill="1" applyBorder="1" applyAlignment="1" applyProtection="1">
      <alignment horizontal="center"/>
    </xf>
    <xf numFmtId="0" fontId="185" fillId="0" borderId="0" xfId="69" quotePrefix="1" applyNumberFormat="1" applyFont="1" applyFill="1" applyBorder="1" applyAlignment="1" applyProtection="1">
      <alignment horizontal="right"/>
      <protection locked="0"/>
    </xf>
    <xf numFmtId="37" fontId="185" fillId="0" borderId="0" xfId="69" applyFont="1" applyFill="1" applyBorder="1" applyAlignment="1" applyProtection="1">
      <alignment horizontal="right"/>
      <protection locked="0"/>
    </xf>
    <xf numFmtId="37" fontId="185" fillId="0" borderId="0" xfId="69" applyNumberFormat="1" applyFont="1" applyFill="1" applyBorder="1" applyAlignment="1">
      <alignment horizontal="right"/>
    </xf>
    <xf numFmtId="165" fontId="185" fillId="0" borderId="0" xfId="23" applyFont="1" applyFill="1" applyBorder="1" applyAlignment="1">
      <alignment horizontal="right"/>
    </xf>
    <xf numFmtId="37" fontId="185" fillId="0" borderId="0" xfId="69" quotePrefix="1" applyFont="1" applyFill="1" applyBorder="1" applyAlignment="1" applyProtection="1">
      <alignment horizontal="left"/>
      <protection locked="0"/>
    </xf>
    <xf numFmtId="170" fontId="185" fillId="0" borderId="0" xfId="28" applyNumberFormat="1" applyFont="1" applyFill="1" applyBorder="1" applyAlignment="1" applyProtection="1">
      <alignment horizontal="right"/>
    </xf>
    <xf numFmtId="39" fontId="185" fillId="0" borderId="0" xfId="28" applyNumberFormat="1" applyFont="1" applyFill="1" applyBorder="1" applyAlignment="1">
      <alignment horizontal="right"/>
    </xf>
    <xf numFmtId="39" fontId="185" fillId="6" borderId="0" xfId="28" applyNumberFormat="1" applyFont="1" applyFill="1" applyBorder="1" applyAlignment="1">
      <alignment horizontal="right"/>
    </xf>
    <xf numFmtId="39" fontId="185" fillId="0" borderId="0" xfId="28" applyNumberFormat="1" applyFont="1" applyFill="1" applyBorder="1" applyAlignment="1"/>
    <xf numFmtId="37" fontId="185" fillId="0" borderId="0" xfId="69" quotePrefix="1" applyFont="1" applyFill="1" applyBorder="1" applyAlignment="1"/>
    <xf numFmtId="37" fontId="185" fillId="0" borderId="0" xfId="57" applyFont="1" applyBorder="1" applyAlignment="1">
      <alignment horizontal="left"/>
    </xf>
    <xf numFmtId="37" fontId="185" fillId="0" borderId="0" xfId="69" applyFont="1" applyFill="1" applyBorder="1" applyAlignment="1" applyProtection="1">
      <alignment horizontal="left"/>
    </xf>
    <xf numFmtId="167" fontId="185" fillId="0" borderId="0" xfId="23" applyNumberFormat="1" applyFont="1" applyFill="1" applyBorder="1" applyAlignment="1"/>
    <xf numFmtId="171" fontId="185" fillId="0" borderId="0" xfId="69" applyNumberFormat="1" applyFont="1" applyFill="1" applyBorder="1" applyAlignment="1"/>
    <xf numFmtId="37" fontId="185" fillId="0" borderId="0" xfId="69" quotePrefix="1" applyFont="1" applyFill="1" applyBorder="1" applyAlignment="1" applyProtection="1">
      <alignment horizontal="right"/>
    </xf>
    <xf numFmtId="37" fontId="185" fillId="0" borderId="0" xfId="69" applyFont="1" applyFill="1" applyBorder="1" applyAlignment="1" applyProtection="1">
      <alignment horizontal="right"/>
    </xf>
    <xf numFmtId="9" fontId="185" fillId="0" borderId="0" xfId="69" applyNumberFormat="1" applyFont="1" applyFill="1" applyBorder="1" applyAlignment="1" applyProtection="1">
      <alignment horizontal="justify"/>
    </xf>
    <xf numFmtId="37" fontId="185" fillId="0" borderId="0" xfId="57" applyFont="1" applyAlignment="1"/>
    <xf numFmtId="37" fontId="185" fillId="0" borderId="0" xfId="57" applyFont="1" applyAlignment="1">
      <alignment horizontal="center"/>
    </xf>
    <xf numFmtId="37" fontId="185" fillId="6" borderId="0" xfId="57" applyFont="1" applyFill="1" applyBorder="1" applyAlignment="1"/>
    <xf numFmtId="0" fontId="135" fillId="0" borderId="0" xfId="23361" applyFont="1" applyFill="1" applyAlignment="1">
      <alignment horizontal="right"/>
    </xf>
    <xf numFmtId="0" fontId="26" fillId="0" borderId="0" xfId="23361" applyFont="1" applyFill="1" applyAlignment="1">
      <alignment horizontal="right"/>
    </xf>
    <xf numFmtId="37" fontId="189" fillId="0" borderId="0" xfId="55" quotePrefix="1" applyFont="1" applyFill="1" applyBorder="1" applyAlignment="1">
      <alignment horizontal="right" wrapText="1"/>
    </xf>
    <xf numFmtId="37" fontId="185" fillId="0" borderId="0" xfId="69" applyFont="1" applyFill="1" applyBorder="1" applyAlignment="1">
      <alignment vertical="center"/>
    </xf>
    <xf numFmtId="37" fontId="185" fillId="0" borderId="0" xfId="69" applyFont="1" applyFill="1" applyBorder="1" applyAlignment="1">
      <alignment horizontal="right" vertical="center"/>
    </xf>
    <xf numFmtId="37" fontId="185" fillId="0" borderId="0" xfId="419" applyFont="1" applyFill="1" applyBorder="1" applyAlignment="1">
      <alignment vertical="center"/>
    </xf>
    <xf numFmtId="37" fontId="195" fillId="0" borderId="0" xfId="69" applyFont="1" applyFill="1" applyBorder="1" applyAlignment="1">
      <alignment horizontal="center" vertical="center"/>
    </xf>
    <xf numFmtId="37" fontId="185" fillId="6" borderId="0" xfId="69" applyFont="1" applyFill="1" applyBorder="1" applyAlignment="1">
      <alignment horizontal="right" vertical="center"/>
    </xf>
    <xf numFmtId="37" fontId="185" fillId="0" borderId="0" xfId="57" applyFont="1" applyFill="1" applyBorder="1" applyAlignment="1">
      <alignment vertical="center"/>
    </xf>
    <xf numFmtId="37" fontId="139" fillId="0" borderId="0" xfId="57" applyFont="1" applyFill="1" applyBorder="1" applyAlignment="1"/>
    <xf numFmtId="191" fontId="189" fillId="0" borderId="0" xfId="57" applyNumberFormat="1" applyFont="1" applyFill="1" applyBorder="1" applyAlignment="1">
      <alignment wrapText="1"/>
    </xf>
    <xf numFmtId="0" fontId="192" fillId="0" borderId="0" xfId="0" applyFont="1" applyFill="1" applyBorder="1" applyAlignment="1"/>
    <xf numFmtId="3" fontId="189" fillId="0" borderId="0" xfId="68" applyFont="1" applyFill="1" applyAlignment="1"/>
    <xf numFmtId="168" fontId="139" fillId="0" borderId="0" xfId="23" applyNumberFormat="1" applyFont="1" applyFill="1" applyBorder="1" applyAlignment="1" applyProtection="1">
      <alignment horizontal="right"/>
    </xf>
    <xf numFmtId="3" fontId="139" fillId="0" borderId="0" xfId="68" applyFont="1" applyFill="1" applyAlignment="1">
      <alignment horizontal="center"/>
    </xf>
    <xf numFmtId="1" fontId="139" fillId="0" borderId="0" xfId="68" applyNumberFormat="1" applyFont="1" applyFill="1" applyAlignment="1"/>
    <xf numFmtId="1" fontId="139" fillId="0" borderId="0" xfId="68" applyNumberFormat="1" applyFont="1" applyFill="1" applyAlignment="1">
      <alignment horizontal="center"/>
    </xf>
    <xf numFmtId="37" fontId="189" fillId="0" borderId="0" xfId="69" applyFont="1" applyFill="1" applyBorder="1" applyAlignment="1">
      <alignment horizontal="right"/>
    </xf>
    <xf numFmtId="168" fontId="139" fillId="0" borderId="0" xfId="23" applyNumberFormat="1" applyFont="1" applyFill="1" applyBorder="1" applyAlignment="1" applyProtection="1">
      <alignment wrapText="1"/>
    </xf>
    <xf numFmtId="168" fontId="139" fillId="0" borderId="0" xfId="68" applyNumberFormat="1" applyFont="1" applyFill="1" applyAlignment="1"/>
    <xf numFmtId="37" fontId="191" fillId="0" borderId="0" xfId="69" applyFont="1" applyFill="1" applyBorder="1" applyAlignment="1">
      <alignment horizontal="left"/>
    </xf>
    <xf numFmtId="37" fontId="139" fillId="0" borderId="0" xfId="57" applyFont="1" applyFill="1" applyBorder="1" applyAlignment="1">
      <alignment horizontal="justify" vertical="top"/>
    </xf>
    <xf numFmtId="37" fontId="139" fillId="0" borderId="0" xfId="57" applyFont="1" applyFill="1" applyBorder="1" applyAlignment="1">
      <alignment horizontal="left"/>
    </xf>
    <xf numFmtId="37" fontId="139" fillId="0" borderId="0" xfId="57" applyFont="1" applyFill="1" applyAlignment="1"/>
    <xf numFmtId="37" fontId="200" fillId="0" borderId="0" xfId="69" applyFont="1" applyFill="1" applyBorder="1" applyAlignment="1"/>
    <xf numFmtId="37" fontId="24" fillId="0" borderId="0" xfId="69" applyFont="1" applyFill="1" applyBorder="1" applyAlignment="1"/>
    <xf numFmtId="37" fontId="189" fillId="0" borderId="0" xfId="69" applyFont="1" applyFill="1" applyBorder="1" applyAlignment="1" applyProtection="1">
      <alignment horizontal="left"/>
      <protection locked="0"/>
    </xf>
    <xf numFmtId="37" fontId="23" fillId="0" borderId="0" xfId="69" applyFont="1" applyFill="1" applyBorder="1" applyAlignment="1">
      <alignment horizontal="left"/>
    </xf>
    <xf numFmtId="0" fontId="139" fillId="0" borderId="0" xfId="68" applyNumberFormat="1" applyFont="1" applyFill="1" applyAlignment="1"/>
    <xf numFmtId="168" fontId="139" fillId="0" borderId="0" xfId="11" applyNumberFormat="1" applyFont="1" applyFill="1" applyAlignment="1"/>
    <xf numFmtId="3" fontId="139" fillId="0" borderId="0" xfId="68" applyFont="1" applyFill="1" applyBorder="1" applyAlignment="1"/>
    <xf numFmtId="0" fontId="139" fillId="0" borderId="0" xfId="68" applyNumberFormat="1" applyFont="1" applyFill="1" applyBorder="1" applyAlignment="1"/>
    <xf numFmtId="1" fontId="139" fillId="0" borderId="0" xfId="68" applyNumberFormat="1" applyFont="1" applyFill="1" applyBorder="1" applyAlignment="1"/>
    <xf numFmtId="168" fontId="139" fillId="0" borderId="0" xfId="11" applyNumberFormat="1" applyFont="1" applyFill="1" applyBorder="1" applyAlignment="1"/>
    <xf numFmtId="168" fontId="23" fillId="0" borderId="0" xfId="11" applyNumberFormat="1" applyFont="1" applyFill="1" applyAlignment="1">
      <alignment horizontal="right" wrapText="1"/>
    </xf>
    <xf numFmtId="168" fontId="139" fillId="0" borderId="0" xfId="11" applyNumberFormat="1" applyFont="1" applyFill="1" applyBorder="1" applyAlignment="1">
      <alignment vertical="center"/>
    </xf>
    <xf numFmtId="1" fontId="201" fillId="0" borderId="0" xfId="68" applyNumberFormat="1" applyFont="1" applyFill="1" applyAlignment="1"/>
    <xf numFmtId="43" fontId="139" fillId="0" borderId="0" xfId="11" applyFont="1" applyFill="1" applyAlignment="1"/>
    <xf numFmtId="0" fontId="23" fillId="0" borderId="0" xfId="0" applyFont="1" applyFill="1" applyBorder="1"/>
    <xf numFmtId="43" fontId="139" fillId="0" borderId="0" xfId="11" applyFont="1" applyFill="1" applyAlignment="1">
      <alignment horizontal="right" vertical="justify"/>
    </xf>
    <xf numFmtId="0" fontId="139" fillId="0" borderId="0" xfId="0" applyFont="1" applyFill="1" applyAlignment="1">
      <alignment horizontal="center"/>
    </xf>
    <xf numFmtId="3" fontId="139" fillId="0" borderId="0" xfId="68" applyFont="1" applyFill="1"/>
    <xf numFmtId="43" fontId="139" fillId="0" borderId="0" xfId="11" applyNumberFormat="1" applyFont="1" applyFill="1" applyAlignment="1"/>
    <xf numFmtId="37" fontId="24" fillId="0" borderId="0" xfId="69" applyFont="1" applyFill="1" applyBorder="1" applyAlignment="1">
      <alignment horizontal="left"/>
    </xf>
    <xf numFmtId="37" fontId="189" fillId="0" borderId="0" xfId="55" quotePrefix="1" applyFont="1" applyFill="1" applyBorder="1" applyAlignment="1">
      <alignment horizontal="right"/>
    </xf>
    <xf numFmtId="0" fontId="23" fillId="0" borderId="0" xfId="15720" applyFont="1" applyFill="1"/>
    <xf numFmtId="0" fontId="23" fillId="0" borderId="0" xfId="15720" applyFont="1" applyFill="1" applyBorder="1"/>
    <xf numFmtId="3" fontId="23" fillId="0" borderId="0" xfId="68" applyFont="1" applyFill="1" applyAlignment="1">
      <alignment horizontal="center"/>
    </xf>
    <xf numFmtId="37" fontId="24" fillId="0" borderId="0" xfId="69" applyFont="1" applyFill="1" applyBorder="1" applyAlignment="1">
      <alignment horizontal="left" vertical="center"/>
    </xf>
    <xf numFmtId="37" fontId="203" fillId="0" borderId="0" xfId="69" applyFont="1" applyFill="1" applyBorder="1" applyAlignment="1">
      <alignment vertical="center"/>
    </xf>
    <xf numFmtId="0" fontId="23" fillId="0" borderId="0" xfId="68" applyNumberFormat="1" applyFont="1" applyFill="1" applyAlignment="1"/>
    <xf numFmtId="3" fontId="23" fillId="0" borderId="0" xfId="68" applyFont="1" applyFill="1" applyAlignment="1"/>
    <xf numFmtId="168" fontId="23" fillId="0" borderId="0" xfId="429" applyNumberFormat="1" applyFont="1" applyFill="1" applyAlignment="1">
      <alignment horizontal="right" vertical="justify"/>
    </xf>
    <xf numFmtId="3" fontId="23" fillId="0" borderId="0" xfId="68" applyFont="1" applyFill="1" applyAlignment="1">
      <alignment horizontal="right" vertical="justify"/>
    </xf>
    <xf numFmtId="1" fontId="23" fillId="0" borderId="0" xfId="68" applyNumberFormat="1" applyFont="1" applyFill="1" applyAlignment="1">
      <alignment horizontal="centerContinuous"/>
    </xf>
    <xf numFmtId="1" fontId="23" fillId="0" borderId="0" xfId="68" applyNumberFormat="1" applyFont="1" applyFill="1" applyBorder="1" applyAlignment="1">
      <alignment horizontal="centerContinuous"/>
    </xf>
    <xf numFmtId="1" fontId="23" fillId="0" borderId="0" xfId="68" applyNumberFormat="1" applyFont="1" applyFill="1" applyAlignment="1"/>
    <xf numFmtId="1" fontId="23" fillId="0" borderId="0" xfId="68" applyNumberFormat="1" applyFont="1" applyFill="1" applyBorder="1" applyAlignment="1">
      <alignment horizontal="right" vertical="justify"/>
    </xf>
    <xf numFmtId="1" fontId="23" fillId="0" borderId="0" xfId="68" applyNumberFormat="1" applyFont="1" applyFill="1" applyAlignment="1">
      <alignment horizontal="right" vertical="justify"/>
    </xf>
    <xf numFmtId="0" fontId="24" fillId="0" borderId="0" xfId="15720" applyFont="1" applyFill="1"/>
    <xf numFmtId="0" fontId="23" fillId="0" borderId="0" xfId="15720" applyFont="1" applyFill="1" applyBorder="1" applyAlignment="1">
      <alignment horizontal="right"/>
    </xf>
    <xf numFmtId="0" fontId="23" fillId="0" borderId="0" xfId="15720" applyFont="1" applyFill="1" applyBorder="1" applyAlignment="1">
      <alignment horizontal="justify" wrapText="1"/>
    </xf>
    <xf numFmtId="0" fontId="23" fillId="0" borderId="0" xfId="15720" applyFont="1" applyFill="1" applyBorder="1" applyAlignment="1"/>
    <xf numFmtId="168" fontId="23" fillId="0" borderId="0" xfId="15720" applyNumberFormat="1" applyFont="1" applyFill="1"/>
    <xf numFmtId="3" fontId="23" fillId="0" borderId="0" xfId="15720" applyNumberFormat="1" applyFont="1" applyFill="1" applyBorder="1" applyAlignment="1"/>
    <xf numFmtId="3" fontId="23" fillId="0" borderId="0" xfId="15720" applyNumberFormat="1" applyFont="1" applyFill="1" applyBorder="1"/>
    <xf numFmtId="0" fontId="23" fillId="0" borderId="0" xfId="15720" applyFont="1" applyFill="1" applyAlignment="1">
      <alignment horizontal="center"/>
    </xf>
    <xf numFmtId="43" fontId="23" fillId="0" borderId="0" xfId="10469" applyFont="1" applyFill="1" applyBorder="1" applyAlignment="1">
      <alignment horizontal="right" wrapText="1"/>
    </xf>
    <xf numFmtId="0" fontId="23" fillId="0" borderId="0" xfId="15720" applyFont="1" applyFill="1" applyAlignment="1">
      <alignment wrapText="1"/>
    </xf>
    <xf numFmtId="43" fontId="23" fillId="0" borderId="0" xfId="10469" applyFont="1" applyFill="1" applyBorder="1"/>
    <xf numFmtId="0" fontId="23" fillId="0" borderId="0" xfId="15720" applyFont="1" applyFill="1" applyAlignment="1">
      <alignment horizontal="justify" wrapText="1"/>
    </xf>
    <xf numFmtId="0" fontId="23" fillId="0" borderId="0" xfId="15720" applyFont="1" applyFill="1" applyBorder="1" applyAlignment="1">
      <alignment horizontal="left"/>
    </xf>
    <xf numFmtId="0" fontId="23" fillId="0" borderId="0" xfId="15720" applyFont="1" applyFill="1" applyBorder="1" applyAlignment="1">
      <alignment horizontal="left" vertical="top"/>
    </xf>
    <xf numFmtId="0" fontId="23" fillId="0" borderId="0" xfId="15720" applyFont="1" applyFill="1" applyBorder="1" applyAlignment="1">
      <alignment horizontal="justify" vertical="top" wrapText="1"/>
    </xf>
    <xf numFmtId="0" fontId="23" fillId="0" borderId="0" xfId="15720" applyFont="1" applyFill="1" applyAlignment="1">
      <alignment vertical="top"/>
    </xf>
    <xf numFmtId="0" fontId="23" fillId="0" borderId="0" xfId="15720" applyFont="1" applyFill="1" applyBorder="1" applyAlignment="1">
      <alignment vertical="top"/>
    </xf>
    <xf numFmtId="0" fontId="23" fillId="0" borderId="0" xfId="15720" applyFont="1" applyFill="1" applyAlignment="1"/>
    <xf numFmtId="0" fontId="139" fillId="0" borderId="0" xfId="0" applyFont="1" applyFill="1" applyBorder="1" applyAlignment="1">
      <alignment horizontal="center"/>
    </xf>
    <xf numFmtId="0" fontId="204" fillId="0" borderId="0" xfId="0" applyFont="1" applyFill="1" applyAlignment="1"/>
    <xf numFmtId="0" fontId="204" fillId="0" borderId="0" xfId="0" applyFont="1" applyFill="1"/>
    <xf numFmtId="0" fontId="141" fillId="0" borderId="0" xfId="0" applyFont="1" applyFill="1" applyAlignment="1"/>
    <xf numFmtId="1" fontId="205" fillId="0" borderId="0" xfId="68" applyNumberFormat="1" applyFont="1" applyFill="1" applyAlignment="1"/>
    <xf numFmtId="3" fontId="205" fillId="0" borderId="0" xfId="68" applyFont="1" applyFill="1" applyAlignment="1"/>
    <xf numFmtId="168" fontId="205" fillId="0" borderId="0" xfId="11" applyNumberFormat="1" applyFont="1" applyFill="1" applyAlignment="1">
      <alignment horizontal="right" vertical="justify"/>
    </xf>
    <xf numFmtId="223" fontId="139" fillId="0" borderId="0" xfId="21" applyNumberFormat="1" applyFont="1" applyFill="1" applyBorder="1" applyAlignment="1">
      <alignment horizontal="right" vertical="justify"/>
    </xf>
    <xf numFmtId="3" fontId="139" fillId="0" borderId="0" xfId="68" applyFont="1" applyFill="1" applyAlignment="1">
      <alignment vertical="center"/>
    </xf>
    <xf numFmtId="3" fontId="189" fillId="0" borderId="3" xfId="21" applyNumberFormat="1" applyFont="1" applyFill="1" applyBorder="1" applyAlignment="1">
      <alignment vertical="center" wrapText="1"/>
    </xf>
    <xf numFmtId="223" fontId="189" fillId="0" borderId="3" xfId="21" applyNumberFormat="1" applyFont="1" applyFill="1" applyBorder="1" applyAlignment="1">
      <alignment horizontal="right" vertical="center" wrapText="1"/>
    </xf>
    <xf numFmtId="43" fontId="205" fillId="0" borderId="0" xfId="11" applyFont="1" applyFill="1" applyAlignment="1">
      <alignment vertical="center"/>
    </xf>
    <xf numFmtId="1" fontId="205" fillId="0" borderId="0" xfId="68" applyNumberFormat="1" applyFont="1" applyFill="1" applyAlignment="1">
      <alignment vertical="center"/>
    </xf>
    <xf numFmtId="3" fontId="205" fillId="0" borderId="0" xfId="68" applyFont="1" applyFill="1" applyAlignment="1">
      <alignment vertical="center"/>
    </xf>
    <xf numFmtId="223" fontId="139" fillId="0" borderId="0" xfId="21" applyNumberFormat="1" applyFont="1" applyFill="1" applyBorder="1" applyAlignment="1">
      <alignment vertical="justify"/>
    </xf>
    <xf numFmtId="168" fontId="205" fillId="0" borderId="0" xfId="21" applyNumberFormat="1" applyFont="1" applyFill="1" applyBorder="1" applyAlignment="1">
      <alignment horizontal="right" vertical="justify"/>
    </xf>
    <xf numFmtId="223" fontId="139" fillId="0" borderId="0" xfId="68" applyNumberFormat="1" applyFont="1" applyFill="1" applyAlignment="1">
      <alignment horizontal="center"/>
    </xf>
    <xf numFmtId="223" fontId="139" fillId="0" borderId="0" xfId="68" applyNumberFormat="1" applyFont="1" applyFill="1" applyAlignment="1">
      <alignment horizontal="center" vertical="justify"/>
    </xf>
    <xf numFmtId="223" fontId="139" fillId="0" borderId="0" xfId="21" applyNumberFormat="1" applyFont="1" applyFill="1" applyAlignment="1">
      <alignment horizontal="center" vertical="justify"/>
    </xf>
    <xf numFmtId="223" fontId="139" fillId="0" borderId="0" xfId="21" applyNumberFormat="1" applyFont="1" applyFill="1" applyAlignment="1">
      <alignment horizontal="right" vertical="justify"/>
    </xf>
    <xf numFmtId="168" fontId="205" fillId="0" borderId="0" xfId="21" applyNumberFormat="1" applyFont="1" applyFill="1" applyAlignment="1">
      <alignment horizontal="right" vertical="justify"/>
    </xf>
    <xf numFmtId="43" fontId="205" fillId="0" borderId="0" xfId="11" applyFont="1" applyFill="1" applyAlignment="1"/>
    <xf numFmtId="168" fontId="139" fillId="0" borderId="0" xfId="11" applyNumberFormat="1" applyFont="1" applyFill="1" applyAlignment="1">
      <alignment horizontal="center" vertical="justify"/>
    </xf>
    <xf numFmtId="168" fontId="205" fillId="0" borderId="0" xfId="11" applyNumberFormat="1" applyFont="1" applyFill="1" applyAlignment="1"/>
    <xf numFmtId="168" fontId="139" fillId="0" borderId="0" xfId="21" applyNumberFormat="1" applyFont="1" applyFill="1" applyBorder="1" applyAlignment="1">
      <alignment horizontal="center" vertical="justify"/>
    </xf>
    <xf numFmtId="168" fontId="139" fillId="0" borderId="0" xfId="11" applyNumberFormat="1" applyFont="1" applyFill="1" applyAlignment="1">
      <alignment vertical="justify"/>
    </xf>
    <xf numFmtId="168" fontId="139" fillId="0" borderId="0" xfId="21" applyNumberFormat="1" applyFont="1" applyFill="1" applyBorder="1" applyAlignment="1">
      <alignment vertical="justify"/>
    </xf>
    <xf numFmtId="3" fontId="189" fillId="0" borderId="3" xfId="21" applyNumberFormat="1" applyFont="1" applyFill="1" applyBorder="1" applyAlignment="1">
      <alignment horizontal="right" vertical="center" wrapText="1"/>
    </xf>
    <xf numFmtId="168" fontId="205" fillId="0" borderId="0" xfId="21" applyNumberFormat="1" applyFont="1" applyFill="1" applyBorder="1" applyAlignment="1">
      <alignment horizontal="right" vertical="center"/>
    </xf>
    <xf numFmtId="168" fontId="205" fillId="0" borderId="0" xfId="11" applyNumberFormat="1" applyFont="1" applyFill="1" applyAlignment="1">
      <alignment vertical="center"/>
    </xf>
    <xf numFmtId="223" fontId="189" fillId="0" borderId="0" xfId="21" applyNumberFormat="1" applyFont="1" applyFill="1" applyBorder="1" applyAlignment="1">
      <alignment vertical="center" wrapText="1"/>
    </xf>
    <xf numFmtId="223" fontId="189" fillId="0" borderId="0" xfId="21" applyNumberFormat="1" applyFont="1" applyFill="1" applyBorder="1" applyAlignment="1">
      <alignment vertical="center"/>
    </xf>
    <xf numFmtId="223" fontId="189" fillId="0" borderId="0" xfId="21" applyNumberFormat="1" applyFont="1" applyFill="1" applyBorder="1" applyAlignment="1">
      <alignment horizontal="right" vertical="center" wrapText="1"/>
    </xf>
    <xf numFmtId="3" fontId="189" fillId="0" borderId="0" xfId="21" applyNumberFormat="1" applyFont="1" applyFill="1" applyBorder="1" applyAlignment="1">
      <alignment horizontal="right" vertical="center" wrapText="1"/>
    </xf>
    <xf numFmtId="223" fontId="139" fillId="0" borderId="0" xfId="68" applyNumberFormat="1" applyFont="1" applyFill="1" applyBorder="1" applyAlignment="1"/>
    <xf numFmtId="1" fontId="205" fillId="0" borderId="0" xfId="68" applyNumberFormat="1" applyFont="1" applyFill="1" applyBorder="1" applyAlignment="1"/>
    <xf numFmtId="3" fontId="205" fillId="0" borderId="0" xfId="68" applyFont="1" applyFill="1" applyBorder="1" applyAlignment="1"/>
    <xf numFmtId="3" fontId="189" fillId="0" borderId="0" xfId="68" applyFont="1" applyFill="1" applyAlignment="1">
      <alignment vertical="center"/>
    </xf>
    <xf numFmtId="3" fontId="189" fillId="0" borderId="11" xfId="68" applyNumberFormat="1" applyFont="1" applyFill="1" applyBorder="1" applyAlignment="1"/>
    <xf numFmtId="223" fontId="189" fillId="0" borderId="11" xfId="21" applyNumberFormat="1" applyFont="1" applyFill="1" applyBorder="1" applyAlignment="1">
      <alignment horizontal="right" vertical="justify"/>
    </xf>
    <xf numFmtId="3" fontId="205" fillId="0" borderId="0" xfId="68" applyFont="1" applyFill="1" applyBorder="1" applyAlignment="1">
      <alignment vertical="center"/>
    </xf>
    <xf numFmtId="168" fontId="206" fillId="0" borderId="0" xfId="0" applyNumberFormat="1" applyFont="1" applyFill="1" applyBorder="1"/>
    <xf numFmtId="0" fontId="204" fillId="0" borderId="0" xfId="0" applyFont="1" applyFill="1" applyBorder="1"/>
    <xf numFmtId="43" fontId="204" fillId="0" borderId="0" xfId="11" applyFont="1" applyFill="1" applyBorder="1"/>
    <xf numFmtId="168" fontId="204" fillId="0" borderId="0" xfId="11" applyNumberFormat="1" applyFont="1" applyFill="1" applyBorder="1"/>
    <xf numFmtId="43" fontId="204" fillId="0" borderId="0" xfId="0" applyNumberFormat="1" applyFont="1" applyFill="1"/>
    <xf numFmtId="43" fontId="204" fillId="0" borderId="0" xfId="11" applyFont="1" applyFill="1"/>
    <xf numFmtId="41" fontId="204" fillId="0" borderId="0" xfId="0" applyNumberFormat="1" applyFont="1" applyFill="1"/>
    <xf numFmtId="3" fontId="189" fillId="0" borderId="3" xfId="21" applyNumberFormat="1" applyFont="1" applyFill="1" applyBorder="1" applyAlignment="1">
      <alignment vertical="center"/>
    </xf>
    <xf numFmtId="43" fontId="189" fillId="0" borderId="3" xfId="11" applyFont="1" applyFill="1" applyBorder="1" applyAlignment="1">
      <alignment horizontal="right" vertical="center" wrapText="1"/>
    </xf>
    <xf numFmtId="168" fontId="139" fillId="0" borderId="0" xfId="11" applyNumberFormat="1" applyFont="1" applyFill="1" applyBorder="1" applyAlignment="1">
      <alignment horizontal="right" vertical="center"/>
    </xf>
    <xf numFmtId="43" fontId="141" fillId="0" borderId="0" xfId="11" applyFont="1" applyFill="1"/>
    <xf numFmtId="0" fontId="31" fillId="0" borderId="0" xfId="0" applyFont="1" applyFill="1"/>
    <xf numFmtId="9" fontId="139" fillId="0" borderId="0" xfId="70" applyFont="1" applyFill="1" applyAlignment="1"/>
    <xf numFmtId="0" fontId="140" fillId="0" borderId="0" xfId="0" applyFont="1"/>
    <xf numFmtId="0" fontId="141" fillId="0" borderId="0" xfId="0" applyFont="1" applyFill="1" applyAlignment="1">
      <alignment vertical="top" wrapText="1"/>
    </xf>
    <xf numFmtId="37" fontId="189" fillId="0" borderId="0" xfId="69" applyFont="1" applyFill="1" applyBorder="1" applyAlignment="1">
      <alignment horizontal="left" vertical="center"/>
    </xf>
    <xf numFmtId="37" fontId="189" fillId="0" borderId="0" xfId="419" applyFont="1" applyFill="1" applyBorder="1" applyAlignment="1">
      <alignment horizontal="left"/>
    </xf>
    <xf numFmtId="37" fontId="139" fillId="0" borderId="0" xfId="419" applyFont="1" applyFill="1" applyBorder="1" applyAlignment="1"/>
    <xf numFmtId="3" fontId="142" fillId="75" borderId="0" xfId="0" applyNumberFormat="1" applyFont="1" applyFill="1" applyAlignment="1">
      <alignment horizontal="right" wrapText="1"/>
    </xf>
    <xf numFmtId="43" fontId="141" fillId="0" borderId="0" xfId="0" applyNumberFormat="1" applyFont="1"/>
    <xf numFmtId="3" fontId="141" fillId="0" borderId="0" xfId="0" applyNumberFormat="1" applyFont="1"/>
    <xf numFmtId="43" fontId="141" fillId="0" borderId="0" xfId="11" applyFont="1"/>
    <xf numFmtId="168" fontId="141" fillId="0" borderId="0" xfId="11" applyNumberFormat="1" applyFont="1"/>
    <xf numFmtId="168" fontId="141" fillId="0" borderId="0" xfId="0" applyNumberFormat="1" applyFont="1"/>
    <xf numFmtId="0" fontId="202" fillId="0" borderId="0" xfId="0" applyFont="1" applyFill="1" applyBorder="1" applyAlignment="1">
      <alignment horizontal="center"/>
    </xf>
    <xf numFmtId="0" fontId="141" fillId="0" borderId="0" xfId="0" applyFont="1" applyBorder="1"/>
    <xf numFmtId="37" fontId="139" fillId="0" borderId="0" xfId="54" applyNumberFormat="1" applyFont="1" applyFill="1" applyBorder="1"/>
    <xf numFmtId="43" fontId="141" fillId="0" borderId="0" xfId="0" applyNumberFormat="1" applyFont="1" applyBorder="1"/>
    <xf numFmtId="43" fontId="141" fillId="0" borderId="0" xfId="11" applyFont="1" applyBorder="1"/>
    <xf numFmtId="3" fontId="139" fillId="0" borderId="0" xfId="11" applyNumberFormat="1" applyFont="1" applyFill="1" applyBorder="1" applyAlignment="1">
      <alignment horizontal="right" vertical="center"/>
    </xf>
    <xf numFmtId="0" fontId="202" fillId="0" borderId="0" xfId="0" applyFont="1" applyFill="1" applyBorder="1" applyAlignment="1">
      <alignment horizontal="right"/>
    </xf>
    <xf numFmtId="37" fontId="139" fillId="0" borderId="0" xfId="0" applyNumberFormat="1" applyFont="1" applyFill="1" applyBorder="1" applyAlignment="1">
      <alignment horizontal="right"/>
    </xf>
    <xf numFmtId="0" fontId="34" fillId="0" borderId="0" xfId="0" applyFont="1" applyFill="1"/>
    <xf numFmtId="0" fontId="139" fillId="0" borderId="0" xfId="23361" applyFont="1" applyAlignment="1"/>
    <xf numFmtId="0" fontId="139" fillId="0" borderId="0" xfId="23361" applyFont="1" applyFill="1" applyAlignment="1">
      <alignment horizontal="right"/>
    </xf>
    <xf numFmtId="0" fontId="139" fillId="0" borderId="0" xfId="23361" applyFont="1"/>
    <xf numFmtId="0" fontId="139" fillId="0" borderId="0" xfId="23361" applyFont="1" applyAlignment="1">
      <alignment horizontal="center"/>
    </xf>
    <xf numFmtId="0" fontId="139" fillId="0" borderId="0" xfId="23361" applyFont="1" applyAlignment="1">
      <alignment horizontal="left"/>
    </xf>
    <xf numFmtId="0" fontId="139" fillId="0" borderId="0" xfId="23361" applyFont="1" applyFill="1" applyAlignment="1">
      <alignment horizontal="center"/>
    </xf>
    <xf numFmtId="0" fontId="139" fillId="0" borderId="0" xfId="23361" applyFont="1" applyFill="1" applyAlignment="1"/>
    <xf numFmtId="0" fontId="139" fillId="0" borderId="0" xfId="23361" applyFont="1" applyFill="1"/>
    <xf numFmtId="0" fontId="189" fillId="0" borderId="0" xfId="23361" applyFont="1" applyAlignment="1"/>
    <xf numFmtId="0" fontId="139" fillId="0" borderId="0" xfId="15720" applyFont="1" applyFill="1"/>
    <xf numFmtId="0" fontId="139" fillId="0" borderId="0" xfId="15720" applyFont="1" applyFill="1" applyBorder="1" applyAlignment="1">
      <alignment horizontal="justify" wrapText="1"/>
    </xf>
    <xf numFmtId="0" fontId="139" fillId="0" borderId="0" xfId="15720" applyFont="1" applyFill="1" applyBorder="1" applyAlignment="1"/>
    <xf numFmtId="168" fontId="139" fillId="0" borderId="0" xfId="15720" applyNumberFormat="1" applyFont="1" applyFill="1"/>
    <xf numFmtId="168" fontId="139" fillId="0" borderId="0" xfId="15720" applyNumberFormat="1" applyFont="1" applyFill="1" applyBorder="1" applyAlignment="1"/>
    <xf numFmtId="168" fontId="139" fillId="0" borderId="0" xfId="15720" applyNumberFormat="1" applyFont="1" applyFill="1" applyBorder="1" applyAlignment="1">
      <alignment horizontal="justify" wrapText="1"/>
    </xf>
    <xf numFmtId="168" fontId="139" fillId="0" borderId="13" xfId="15720" applyNumberFormat="1" applyFont="1" applyFill="1" applyBorder="1" applyAlignment="1"/>
    <xf numFmtId="168" fontId="139" fillId="0" borderId="13" xfId="10469" applyNumberFormat="1" applyFont="1" applyFill="1" applyBorder="1" applyAlignment="1">
      <alignment horizontal="right" wrapText="1"/>
    </xf>
    <xf numFmtId="0" fontId="139" fillId="0" borderId="0" xfId="15720" applyFont="1" applyFill="1" applyAlignment="1">
      <alignment vertical="center"/>
    </xf>
    <xf numFmtId="168" fontId="139" fillId="0" borderId="0" xfId="15720" applyNumberFormat="1" applyFont="1" applyFill="1" applyBorder="1" applyAlignment="1">
      <alignment horizontal="justify" vertical="center" wrapText="1"/>
    </xf>
    <xf numFmtId="168" fontId="139" fillId="0" borderId="0" xfId="15720" applyNumberFormat="1" applyFont="1" applyFill="1" applyBorder="1" applyAlignment="1">
      <alignment vertical="center"/>
    </xf>
    <xf numFmtId="0" fontId="139" fillId="0" borderId="0" xfId="15720" applyFont="1" applyFill="1" applyBorder="1" applyAlignment="1">
      <alignment vertical="center"/>
    </xf>
    <xf numFmtId="168" fontId="139" fillId="0" borderId="0" xfId="15720" applyNumberFormat="1" applyFont="1" applyFill="1" applyAlignment="1">
      <alignment vertical="center"/>
    </xf>
    <xf numFmtId="167" fontId="189" fillId="0" borderId="0" xfId="105" applyNumberFormat="1" applyFont="1" applyFill="1" applyBorder="1" applyAlignment="1">
      <alignment horizontal="right"/>
    </xf>
    <xf numFmtId="0" fontId="209" fillId="0" borderId="0" xfId="369" applyFont="1" applyAlignment="1">
      <alignment horizontal="center"/>
    </xf>
    <xf numFmtId="0" fontId="209" fillId="0" borderId="0" xfId="369" applyFont="1"/>
    <xf numFmtId="0" fontId="209" fillId="0" borderId="0" xfId="369" applyFont="1" applyAlignment="1"/>
    <xf numFmtId="0" fontId="210" fillId="0" borderId="0" xfId="369" applyFont="1" applyAlignment="1">
      <alignment horizontal="center"/>
    </xf>
    <xf numFmtId="3" fontId="189" fillId="0" borderId="0" xfId="68" applyFont="1" applyFill="1" applyAlignment="1">
      <alignment horizontal="center"/>
    </xf>
    <xf numFmtId="3" fontId="189" fillId="0" borderId="0" xfId="68" applyNumberFormat="1" applyFont="1" applyFill="1" applyBorder="1" applyAlignment="1">
      <alignment vertical="center"/>
    </xf>
    <xf numFmtId="3" fontId="189" fillId="0" borderId="0" xfId="68" applyNumberFormat="1" applyFont="1" applyFill="1" applyBorder="1" applyAlignment="1">
      <alignment horizontal="right" vertical="center"/>
    </xf>
    <xf numFmtId="223" fontId="189" fillId="0" borderId="0" xfId="68" applyNumberFormat="1" applyFont="1" applyFill="1" applyBorder="1" applyAlignment="1">
      <alignment horizontal="right" vertical="center"/>
    </xf>
    <xf numFmtId="3" fontId="189" fillId="0" borderId="0" xfId="11" applyNumberFormat="1" applyFont="1" applyFill="1" applyBorder="1" applyAlignment="1">
      <alignment horizontal="right" vertical="center"/>
    </xf>
    <xf numFmtId="0" fontId="207" fillId="0" borderId="0" xfId="0" applyFont="1" applyFill="1" applyBorder="1" applyAlignment="1">
      <alignment horizontal="right" wrapText="1"/>
    </xf>
    <xf numFmtId="0" fontId="208" fillId="0" borderId="0" xfId="0" applyFont="1" applyFill="1" applyBorder="1" applyAlignment="1">
      <alignment horizontal="right" wrapText="1"/>
    </xf>
    <xf numFmtId="3" fontId="204" fillId="0" borderId="0" xfId="0" applyNumberFormat="1" applyFont="1" applyFill="1" applyBorder="1"/>
    <xf numFmtId="37" fontId="139" fillId="0" borderId="0" xfId="69" applyFont="1" applyFill="1" applyBorder="1" applyAlignment="1" applyProtection="1">
      <alignment horizontal="left"/>
      <protection locked="0"/>
    </xf>
    <xf numFmtId="3" fontId="139" fillId="0" borderId="0" xfId="68" applyFont="1" applyFill="1" applyAlignment="1">
      <alignment horizontal="left"/>
    </xf>
    <xf numFmtId="37" fontId="143" fillId="0" borderId="0" xfId="69" applyFont="1" applyFill="1" applyBorder="1" applyAlignment="1">
      <alignment horizontal="center"/>
    </xf>
    <xf numFmtId="37" fontId="194" fillId="0" borderId="0" xfId="69" quotePrefix="1" applyFont="1" applyFill="1" applyBorder="1" applyAlignment="1"/>
    <xf numFmtId="37" fontId="189" fillId="0" borderId="0" xfId="69" applyNumberFormat="1" applyFont="1" applyFill="1" applyBorder="1" applyAlignment="1">
      <alignment horizontal="right"/>
    </xf>
    <xf numFmtId="37" fontId="139" fillId="0" borderId="0" xfId="69" applyFont="1" applyFill="1" applyBorder="1" applyAlignment="1" applyProtection="1">
      <alignment horizontal="left"/>
      <protection locked="0"/>
    </xf>
    <xf numFmtId="43" fontId="189" fillId="0" borderId="0" xfId="11" applyFont="1" applyFill="1" applyBorder="1" applyAlignment="1">
      <alignment horizontal="right"/>
    </xf>
    <xf numFmtId="37" fontId="193" fillId="0" borderId="0" xfId="69" applyFont="1" applyFill="1" applyBorder="1" applyAlignment="1">
      <alignment horizontal="center"/>
    </xf>
    <xf numFmtId="0" fontId="156" fillId="0" borderId="0" xfId="0" applyFont="1" applyAlignment="1">
      <alignment horizontal="center"/>
    </xf>
    <xf numFmtId="37" fontId="139" fillId="0" borderId="8" xfId="69" applyFont="1" applyFill="1" applyBorder="1" applyAlignment="1">
      <alignment horizontal="right"/>
    </xf>
    <xf numFmtId="37" fontId="139" fillId="0" borderId="12" xfId="69" applyFont="1" applyFill="1" applyBorder="1" applyAlignment="1">
      <alignment horizontal="right"/>
    </xf>
    <xf numFmtId="43" fontId="139" fillId="0" borderId="0" xfId="69" applyNumberFormat="1" applyFont="1" applyFill="1" applyBorder="1" applyAlignment="1">
      <alignment horizontal="right"/>
    </xf>
    <xf numFmtId="174" fontId="139" fillId="0" borderId="0" xfId="69" applyNumberFormat="1" applyFont="1" applyFill="1" applyBorder="1" applyAlignment="1">
      <alignment horizontal="right"/>
    </xf>
    <xf numFmtId="37" fontId="139" fillId="0" borderId="0" xfId="69" applyFont="1" applyFill="1" applyBorder="1" applyAlignment="1" applyProtection="1">
      <alignment horizontal="left"/>
      <protection locked="0"/>
    </xf>
    <xf numFmtId="168" fontId="139" fillId="0" borderId="0" xfId="23" applyNumberFormat="1" applyFont="1" applyFill="1" applyBorder="1" applyAlignment="1">
      <alignment horizontal="right" wrapText="1"/>
    </xf>
    <xf numFmtId="37" fontId="139" fillId="0" borderId="0" xfId="69" applyFont="1" applyFill="1" applyBorder="1" applyAlignment="1" applyProtection="1">
      <alignment horizontal="left"/>
      <protection locked="0"/>
    </xf>
    <xf numFmtId="0" fontId="194" fillId="0" borderId="0" xfId="69" quotePrefix="1" applyNumberFormat="1" applyFont="1" applyFill="1" applyBorder="1" applyAlignment="1">
      <alignment horizontal="left"/>
    </xf>
    <xf numFmtId="43" fontId="64" fillId="0" borderId="0" xfId="0" applyNumberFormat="1" applyFont="1"/>
    <xf numFmtId="3" fontId="189" fillId="0" borderId="12" xfId="68" applyNumberFormat="1" applyFont="1" applyFill="1" applyBorder="1" applyAlignment="1">
      <alignment vertical="center"/>
    </xf>
    <xf numFmtId="3" fontId="189" fillId="0" borderId="12" xfId="68" applyNumberFormat="1" applyFont="1" applyFill="1" applyBorder="1" applyAlignment="1">
      <alignment horizontal="right" vertical="center"/>
    </xf>
    <xf numFmtId="223" fontId="189" fillId="0" borderId="12" xfId="68" applyNumberFormat="1" applyFont="1" applyFill="1" applyBorder="1" applyAlignment="1">
      <alignment horizontal="right" vertical="center"/>
    </xf>
    <xf numFmtId="3" fontId="193" fillId="0" borderId="0" xfId="68" applyFont="1" applyFill="1" applyAlignment="1"/>
    <xf numFmtId="0" fontId="211" fillId="0" borderId="0" xfId="23383" applyNumberFormat="1" applyFont="1" applyFill="1" applyAlignment="1">
      <alignment vertical="top" wrapText="1"/>
    </xf>
    <xf numFmtId="171" fontId="157" fillId="0" borderId="0" xfId="23383" applyFont="1"/>
    <xf numFmtId="0" fontId="212" fillId="6" borderId="59" xfId="23384" applyFont="1" applyFill="1" applyBorder="1" applyAlignment="1">
      <alignment horizontal="left"/>
    </xf>
    <xf numFmtId="0" fontId="212" fillId="6" borderId="60" xfId="23384" applyFont="1" applyFill="1" applyBorder="1" applyAlignment="1">
      <alignment horizontal="left"/>
    </xf>
    <xf numFmtId="171" fontId="25" fillId="0" borderId="0" xfId="23383"/>
    <xf numFmtId="171" fontId="64" fillId="0" borderId="0" xfId="23383" applyFont="1"/>
    <xf numFmtId="171" fontId="0" fillId="0" borderId="0" xfId="23383" applyFont="1"/>
    <xf numFmtId="43" fontId="64" fillId="0" borderId="0" xfId="11" applyFont="1"/>
    <xf numFmtId="171" fontId="140" fillId="0" borderId="0" xfId="23383" applyFont="1"/>
    <xf numFmtId="171" fontId="201" fillId="0" borderId="0" xfId="23383" applyFont="1"/>
    <xf numFmtId="43" fontId="140" fillId="0" borderId="0" xfId="11" applyFont="1"/>
    <xf numFmtId="43" fontId="140" fillId="0" borderId="0" xfId="11" applyFont="1" applyFill="1"/>
    <xf numFmtId="171" fontId="141" fillId="0" borderId="0" xfId="23383" applyFont="1"/>
    <xf numFmtId="43" fontId="140" fillId="0" borderId="12" xfId="11" applyFont="1" applyBorder="1"/>
    <xf numFmtId="43" fontId="140" fillId="0" borderId="12" xfId="11" applyFont="1" applyFill="1" applyBorder="1"/>
    <xf numFmtId="43" fontId="213" fillId="0" borderId="0" xfId="11" applyFont="1" applyFill="1" applyAlignment="1">
      <alignment horizontal="center"/>
    </xf>
    <xf numFmtId="222" fontId="35" fillId="0" borderId="0" xfId="23371" applyNumberFormat="1" applyAlignment="1">
      <alignment horizontal="right"/>
    </xf>
    <xf numFmtId="43" fontId="156" fillId="0" borderId="0" xfId="11" applyFont="1"/>
    <xf numFmtId="171" fontId="143" fillId="0" borderId="0" xfId="23383" applyFont="1"/>
    <xf numFmtId="0" fontId="141" fillId="0" borderId="0" xfId="23383" applyNumberFormat="1" applyFont="1"/>
    <xf numFmtId="171" fontId="31" fillId="0" borderId="0" xfId="23383" applyFont="1"/>
    <xf numFmtId="171" fontId="212" fillId="0" borderId="0" xfId="23383" applyFont="1"/>
    <xf numFmtId="43" fontId="31" fillId="0" borderId="0" xfId="11" applyFont="1" applyFill="1"/>
    <xf numFmtId="43" fontId="213" fillId="0" borderId="0" xfId="11" applyFont="1" applyFill="1" applyAlignment="1">
      <alignment horizontal="right"/>
    </xf>
    <xf numFmtId="171" fontId="159" fillId="0" borderId="0" xfId="23383" applyFont="1"/>
    <xf numFmtId="168" fontId="204" fillId="0" borderId="0" xfId="0" applyNumberFormat="1" applyFont="1" applyFill="1"/>
    <xf numFmtId="168" fontId="205" fillId="0" borderId="0" xfId="0" applyNumberFormat="1" applyFont="1" applyFill="1"/>
    <xf numFmtId="43" fontId="31" fillId="0" borderId="0" xfId="0" applyNumberFormat="1" applyFont="1"/>
    <xf numFmtId="10" fontId="139" fillId="0" borderId="0" xfId="70" applyNumberFormat="1" applyFont="1" applyFill="1" applyBorder="1" applyAlignment="1">
      <alignment wrapText="1"/>
    </xf>
    <xf numFmtId="168" fontId="139" fillId="0" borderId="0" xfId="23" applyNumberFormat="1" applyFont="1" applyFill="1" applyBorder="1" applyAlignment="1">
      <alignment horizontal="right" wrapText="1"/>
    </xf>
    <xf numFmtId="37" fontId="139" fillId="0" borderId="0" xfId="69" applyFont="1" applyFill="1" applyBorder="1" applyAlignment="1" applyProtection="1">
      <alignment horizontal="left"/>
      <protection locked="0"/>
    </xf>
    <xf numFmtId="37" fontId="214" fillId="0" borderId="0" xfId="69" applyFont="1" applyFill="1" applyBorder="1" applyAlignment="1"/>
    <xf numFmtId="0" fontId="194" fillId="0" borderId="0" xfId="69" quotePrefix="1" applyNumberFormat="1" applyFont="1" applyFill="1" applyBorder="1" applyAlignment="1"/>
    <xf numFmtId="37" fontId="194" fillId="0" borderId="0" xfId="69" applyFont="1" applyFill="1" applyBorder="1" applyAlignment="1">
      <alignment horizontal="right"/>
    </xf>
    <xf numFmtId="37" fontId="139" fillId="0" borderId="0" xfId="55" applyNumberFormat="1" applyFont="1" applyFill="1" applyBorder="1" applyAlignment="1"/>
    <xf numFmtId="49" fontId="200" fillId="0" borderId="0" xfId="68" applyNumberFormat="1" applyFont="1" applyFill="1" applyAlignment="1">
      <alignment wrapText="1"/>
    </xf>
    <xf numFmtId="49" fontId="214" fillId="0" borderId="0" xfId="68" applyNumberFormat="1" applyFont="1" applyFill="1" applyAlignment="1">
      <alignment wrapText="1"/>
    </xf>
    <xf numFmtId="0" fontId="215" fillId="0" borderId="21" xfId="0" applyFont="1" applyBorder="1"/>
    <xf numFmtId="0" fontId="61" fillId="0" borderId="22" xfId="0" applyFont="1" applyBorder="1"/>
    <xf numFmtId="0" fontId="61" fillId="0" borderId="63" xfId="0" applyFont="1" applyBorder="1"/>
    <xf numFmtId="0" fontId="61" fillId="0" borderId="64" xfId="0" applyFont="1" applyBorder="1"/>
    <xf numFmtId="0" fontId="61" fillId="0" borderId="0" xfId="0" applyFont="1" applyBorder="1"/>
    <xf numFmtId="0" fontId="61" fillId="0" borderId="66" xfId="0" applyFont="1" applyBorder="1"/>
    <xf numFmtId="43" fontId="61" fillId="0" borderId="0" xfId="11" applyFont="1" applyBorder="1"/>
    <xf numFmtId="43" fontId="61" fillId="0" borderId="66" xfId="11" applyFont="1" applyBorder="1"/>
    <xf numFmtId="43" fontId="61" fillId="0" borderId="0" xfId="0" applyNumberFormat="1" applyFont="1" applyBorder="1"/>
    <xf numFmtId="43" fontId="61" fillId="0" borderId="66" xfId="0" applyNumberFormat="1" applyFont="1" applyBorder="1"/>
    <xf numFmtId="0" fontId="61" fillId="0" borderId="10" xfId="0" applyFont="1" applyBorder="1"/>
    <xf numFmtId="43" fontId="61" fillId="0" borderId="20" xfId="0" applyNumberFormat="1" applyFont="1" applyBorder="1"/>
    <xf numFmtId="0" fontId="60" fillId="0" borderId="0" xfId="0" applyFont="1" applyBorder="1"/>
    <xf numFmtId="43" fontId="61" fillId="0" borderId="78" xfId="0" applyNumberFormat="1" applyFont="1" applyBorder="1"/>
    <xf numFmtId="0" fontId="216" fillId="0" borderId="0" xfId="0" applyFont="1" applyBorder="1"/>
    <xf numFmtId="168" fontId="139" fillId="0" borderId="0" xfId="11" applyNumberFormat="1" applyFont="1" applyFill="1" applyBorder="1" applyAlignment="1">
      <alignment horizontal="right" wrapText="1"/>
    </xf>
    <xf numFmtId="168" fontId="139" fillId="0" borderId="0" xfId="11" applyNumberFormat="1" applyFont="1" applyFill="1" applyBorder="1" applyAlignment="1">
      <alignment horizontal="right"/>
    </xf>
    <xf numFmtId="168" fontId="139" fillId="0" borderId="0" xfId="11" applyNumberFormat="1" applyFont="1" applyFill="1" applyBorder="1" applyAlignment="1">
      <alignment horizontal="center" wrapText="1"/>
    </xf>
    <xf numFmtId="168" fontId="139" fillId="0" borderId="0" xfId="11" applyNumberFormat="1" applyFont="1" applyFill="1" applyBorder="1" applyAlignment="1">
      <alignment horizontal="right"/>
    </xf>
    <xf numFmtId="168" fontId="139" fillId="0" borderId="0" xfId="11" applyNumberFormat="1" applyFont="1" applyFill="1" applyAlignment="1">
      <alignment horizontal="right"/>
    </xf>
    <xf numFmtId="43" fontId="193" fillId="0" borderId="0" xfId="11" applyFont="1" applyFill="1" applyAlignment="1"/>
    <xf numFmtId="0" fontId="0" fillId="0" borderId="0" xfId="11" applyNumberFormat="1" applyFont="1"/>
    <xf numFmtId="43" fontId="217" fillId="0" borderId="0" xfId="11" applyFont="1" applyFill="1" applyAlignment="1"/>
    <xf numFmtId="219" fontId="34" fillId="0" borderId="0" xfId="0" applyNumberFormat="1" applyFont="1" applyFill="1"/>
    <xf numFmtId="0" fontId="34" fillId="0" borderId="0" xfId="0" applyFont="1" applyFill="1" applyAlignment="1">
      <alignment horizontal="center"/>
    </xf>
    <xf numFmtId="43" fontId="34" fillId="0" borderId="0" xfId="11" applyFont="1" applyFill="1"/>
    <xf numFmtId="43" fontId="34" fillId="0" borderId="0" xfId="0" applyNumberFormat="1" applyFont="1" applyFill="1"/>
    <xf numFmtId="168" fontId="139" fillId="0" borderId="0" xfId="23" applyNumberFormat="1" applyFont="1" applyFill="1" applyBorder="1" applyAlignment="1" applyProtection="1">
      <alignment horizontal="right" wrapText="1"/>
    </xf>
    <xf numFmtId="43" fontId="205" fillId="0" borderId="0" xfId="11" applyFont="1" applyFill="1" applyBorder="1" applyAlignment="1"/>
    <xf numFmtId="37" fontId="189" fillId="0" borderId="0" xfId="55" applyFont="1" applyFill="1" applyBorder="1" applyAlignment="1">
      <alignment horizontal="center"/>
    </xf>
    <xf numFmtId="49" fontId="121" fillId="0" borderId="0" xfId="23367" applyNumberFormat="1" applyFont="1" applyFill="1" applyAlignment="1">
      <alignment horizontal="left"/>
    </xf>
    <xf numFmtId="49" fontId="158" fillId="0" borderId="0" xfId="23368" applyNumberFormat="1" applyFont="1" applyFill="1" applyAlignment="1">
      <alignment horizontal="left"/>
    </xf>
    <xf numFmtId="49" fontId="158" fillId="0" borderId="0" xfId="23368" applyNumberFormat="1" applyFont="1" applyFill="1" applyAlignment="1">
      <alignment horizontal="center"/>
    </xf>
    <xf numFmtId="49" fontId="121" fillId="0" borderId="0" xfId="23369" applyNumberFormat="1" applyFont="1" applyFill="1" applyAlignment="1">
      <alignment horizontal="right"/>
    </xf>
    <xf numFmtId="0" fontId="34" fillId="0" borderId="10" xfId="0" applyFont="1" applyFill="1" applyBorder="1"/>
    <xf numFmtId="43" fontId="34" fillId="0" borderId="10" xfId="11" applyFont="1" applyFill="1" applyBorder="1"/>
    <xf numFmtId="49" fontId="158" fillId="0" borderId="0" xfId="23370" applyNumberFormat="1" applyFont="1" applyFill="1" applyAlignment="1">
      <alignment horizontal="left"/>
    </xf>
    <xf numFmtId="49" fontId="158" fillId="0" borderId="0" xfId="23370" applyNumberFormat="1" applyFont="1" applyFill="1" applyAlignment="1">
      <alignment horizontal="right"/>
    </xf>
    <xf numFmtId="43" fontId="158" fillId="0" borderId="0" xfId="11" applyFont="1" applyFill="1" applyAlignment="1">
      <alignment horizontal="right"/>
    </xf>
    <xf numFmtId="49" fontId="158" fillId="0" borderId="0" xfId="23370" applyNumberFormat="1" applyFont="1" applyFill="1" applyAlignment="1">
      <alignment horizontal="center"/>
    </xf>
    <xf numFmtId="49" fontId="12" fillId="0" borderId="0" xfId="96" applyNumberFormat="1" applyFont="1" applyFill="1" applyAlignment="1">
      <alignment horizontal="left"/>
    </xf>
    <xf numFmtId="219" fontId="12" fillId="0" borderId="0" xfId="96" applyNumberFormat="1" applyFont="1" applyFill="1" applyAlignment="1">
      <alignment horizontal="right"/>
    </xf>
    <xf numFmtId="2" fontId="12" fillId="0" borderId="0" xfId="248" applyNumberFormat="1" applyFont="1" applyFill="1" applyAlignment="1">
      <alignment horizontal="right"/>
    </xf>
    <xf numFmtId="43" fontId="15" fillId="0" borderId="0" xfId="11" applyFont="1" applyFill="1" applyAlignment="1">
      <alignment horizontal="right"/>
    </xf>
    <xf numFmtId="219" fontId="15" fillId="0" borderId="0" xfId="93" applyNumberFormat="1" applyFont="1" applyFill="1" applyAlignment="1">
      <alignment horizontal="right"/>
    </xf>
    <xf numFmtId="1" fontId="59" fillId="0" borderId="0" xfId="68" applyNumberFormat="1" applyFont="1" applyFill="1" applyAlignment="1"/>
    <xf numFmtId="219" fontId="12" fillId="0" borderId="0" xfId="23374" applyNumberFormat="1" applyFont="1" applyFill="1" applyAlignment="1">
      <alignment horizontal="right"/>
    </xf>
    <xf numFmtId="220" fontId="15" fillId="0" borderId="0" xfId="23373" applyNumberFormat="1" applyFont="1" applyFill="1" applyAlignment="1">
      <alignment horizontal="right"/>
    </xf>
    <xf numFmtId="0" fontId="158" fillId="0" borderId="0" xfId="0" applyNumberFormat="1" applyFont="1" applyFill="1"/>
    <xf numFmtId="221" fontId="15" fillId="0" borderId="0" xfId="23373" applyNumberFormat="1" applyFont="1" applyFill="1" applyAlignment="1">
      <alignment horizontal="right"/>
    </xf>
    <xf numFmtId="2" fontId="12" fillId="0" borderId="0" xfId="96" applyNumberFormat="1" applyFont="1" applyFill="1" applyAlignment="1">
      <alignment horizontal="right"/>
    </xf>
    <xf numFmtId="222" fontId="12" fillId="0" borderId="0" xfId="96" applyNumberFormat="1" applyFont="1" applyFill="1" applyAlignment="1">
      <alignment horizontal="right"/>
    </xf>
    <xf numFmtId="2" fontId="12" fillId="0" borderId="0" xfId="23374" applyNumberFormat="1" applyFont="1" applyFill="1" applyAlignment="1">
      <alignment horizontal="right"/>
    </xf>
    <xf numFmtId="2" fontId="15" fillId="0" borderId="0" xfId="23373" applyNumberFormat="1" applyFont="1" applyFill="1" applyAlignment="1">
      <alignment horizontal="right"/>
    </xf>
    <xf numFmtId="222" fontId="12" fillId="0" borderId="0" xfId="23374" applyNumberFormat="1" applyFont="1" applyFill="1" applyAlignment="1">
      <alignment horizontal="right"/>
    </xf>
    <xf numFmtId="222" fontId="12" fillId="0" borderId="8" xfId="96" applyNumberFormat="1" applyFont="1" applyFill="1" applyBorder="1" applyAlignment="1">
      <alignment horizontal="right"/>
    </xf>
    <xf numFmtId="2" fontId="12" fillId="0" borderId="8" xfId="248" applyNumberFormat="1" applyFont="1" applyFill="1" applyBorder="1" applyAlignment="1">
      <alignment horizontal="right"/>
    </xf>
    <xf numFmtId="43" fontId="15" fillId="0" borderId="8" xfId="11" applyFont="1" applyFill="1" applyBorder="1" applyAlignment="1">
      <alignment horizontal="right"/>
    </xf>
    <xf numFmtId="222" fontId="12" fillId="0" borderId="8" xfId="23374" applyNumberFormat="1" applyFont="1" applyFill="1" applyBorder="1" applyAlignment="1">
      <alignment horizontal="right"/>
    </xf>
    <xf numFmtId="221" fontId="15" fillId="0" borderId="8" xfId="23373" applyNumberFormat="1" applyFont="1" applyFill="1" applyBorder="1" applyAlignment="1">
      <alignment horizontal="right"/>
    </xf>
    <xf numFmtId="39" fontId="34" fillId="0" borderId="0" xfId="0" applyNumberFormat="1" applyFont="1" applyFill="1"/>
    <xf numFmtId="49" fontId="15" fillId="0" borderId="0" xfId="23373" applyNumberFormat="1" applyFont="1" applyFill="1" applyAlignment="1">
      <alignment horizontal="left"/>
    </xf>
    <xf numFmtId="2" fontId="15" fillId="0" borderId="0" xfId="93" applyNumberFormat="1" applyFont="1" applyFill="1" applyAlignment="1">
      <alignment horizontal="right"/>
    </xf>
    <xf numFmtId="219" fontId="15" fillId="0" borderId="0" xfId="23373" applyNumberFormat="1" applyFont="1" applyFill="1" applyAlignment="1">
      <alignment horizontal="right"/>
    </xf>
    <xf numFmtId="49" fontId="12" fillId="0" borderId="0" xfId="23371" applyNumberFormat="1" applyFont="1" applyFill="1" applyAlignment="1">
      <alignment horizontal="left"/>
    </xf>
    <xf numFmtId="3" fontId="59" fillId="0" borderId="0" xfId="68" applyFont="1" applyFill="1" applyAlignment="1"/>
    <xf numFmtId="219" fontId="12" fillId="0" borderId="8" xfId="23374" applyNumberFormat="1" applyFont="1" applyFill="1" applyBorder="1" applyAlignment="1">
      <alignment horizontal="right"/>
    </xf>
    <xf numFmtId="222" fontId="12" fillId="0" borderId="0" xfId="248" applyNumberFormat="1" applyFont="1" applyFill="1" applyAlignment="1">
      <alignment horizontal="right"/>
    </xf>
    <xf numFmtId="219" fontId="12" fillId="0" borderId="8" xfId="96" applyNumberFormat="1" applyFont="1" applyFill="1" applyBorder="1" applyAlignment="1">
      <alignment horizontal="right"/>
    </xf>
    <xf numFmtId="2" fontId="12" fillId="0" borderId="8" xfId="23374" applyNumberFormat="1" applyFont="1" applyFill="1" applyBorder="1" applyAlignment="1">
      <alignment horizontal="right"/>
    </xf>
    <xf numFmtId="2" fontId="15" fillId="0" borderId="8" xfId="23373" applyNumberFormat="1" applyFont="1" applyFill="1" applyBorder="1" applyAlignment="1">
      <alignment horizontal="right"/>
    </xf>
    <xf numFmtId="222" fontId="15" fillId="0" borderId="0" xfId="23373" applyNumberFormat="1" applyFont="1" applyFill="1" applyAlignment="1">
      <alignment horizontal="right"/>
    </xf>
    <xf numFmtId="222" fontId="34" fillId="0" borderId="0" xfId="0" applyNumberFormat="1" applyFont="1" applyFill="1"/>
    <xf numFmtId="0" fontId="218" fillId="0" borderId="0" xfId="0" applyFont="1" applyFill="1"/>
    <xf numFmtId="0" fontId="149" fillId="0" borderId="0" xfId="68" applyNumberFormat="1" applyFont="1" applyFill="1" applyAlignment="1"/>
    <xf numFmtId="0" fontId="59" fillId="0" borderId="0" xfId="0" applyNumberFormat="1" applyFont="1" applyFill="1" applyBorder="1" applyAlignment="1">
      <alignment horizontal="left"/>
    </xf>
    <xf numFmtId="219" fontId="12" fillId="0" borderId="0" xfId="248" applyNumberFormat="1" applyFont="1" applyFill="1" applyAlignment="1">
      <alignment horizontal="right"/>
    </xf>
    <xf numFmtId="4" fontId="34" fillId="0" borderId="0" xfId="0" applyNumberFormat="1" applyFont="1" applyFill="1"/>
    <xf numFmtId="0" fontId="59" fillId="0" borderId="0" xfId="0" applyNumberFormat="1" applyFont="1" applyFill="1"/>
    <xf numFmtId="37" fontId="158" fillId="0" borderId="0" xfId="69" applyFont="1" applyFill="1" applyBorder="1" applyAlignment="1" applyProtection="1">
      <alignment horizontal="left"/>
      <protection locked="0"/>
    </xf>
    <xf numFmtId="222" fontId="12" fillId="0" borderId="0" xfId="23374" applyNumberFormat="1" applyFont="1" applyFill="1" applyBorder="1" applyAlignment="1">
      <alignment horizontal="right"/>
    </xf>
    <xf numFmtId="221" fontId="15" fillId="0" borderId="0" xfId="23373" applyNumberFormat="1" applyFont="1" applyFill="1" applyBorder="1" applyAlignment="1">
      <alignment horizontal="right"/>
    </xf>
    <xf numFmtId="43" fontId="12" fillId="0" borderId="0" xfId="11" applyFont="1" applyFill="1" applyAlignment="1">
      <alignment horizontal="right"/>
    </xf>
    <xf numFmtId="3" fontId="149" fillId="0" borderId="0" xfId="68" applyFont="1" applyFill="1" applyAlignment="1"/>
    <xf numFmtId="0" fontId="145" fillId="0" borderId="0" xfId="68" applyNumberFormat="1" applyFont="1" applyFill="1" applyAlignment="1"/>
    <xf numFmtId="0" fontId="59" fillId="0" borderId="0" xfId="0" applyFont="1" applyFill="1"/>
    <xf numFmtId="2" fontId="12" fillId="0" borderId="8" xfId="96" applyNumberFormat="1" applyFont="1" applyFill="1" applyBorder="1" applyAlignment="1">
      <alignment horizontal="right"/>
    </xf>
    <xf numFmtId="2" fontId="12" fillId="0" borderId="0" xfId="96" applyNumberFormat="1" applyFont="1" applyFill="1" applyBorder="1" applyAlignment="1">
      <alignment horizontal="right"/>
    </xf>
    <xf numFmtId="222" fontId="12" fillId="0" borderId="8" xfId="248" applyNumberFormat="1" applyFont="1" applyFill="1" applyBorder="1" applyAlignment="1">
      <alignment horizontal="right"/>
    </xf>
    <xf numFmtId="43" fontId="15" fillId="0" borderId="0" xfId="11" applyFont="1" applyFill="1" applyBorder="1" applyAlignment="1">
      <alignment horizontal="right"/>
    </xf>
    <xf numFmtId="222" fontId="15" fillId="0" borderId="13" xfId="23373" applyNumberFormat="1" applyFont="1" applyFill="1" applyBorder="1" applyAlignment="1">
      <alignment horizontal="right"/>
    </xf>
    <xf numFmtId="43" fontId="15" fillId="0" borderId="13" xfId="11" applyFont="1" applyFill="1" applyBorder="1" applyAlignment="1">
      <alignment horizontal="right"/>
    </xf>
    <xf numFmtId="0" fontId="34" fillId="0" borderId="13" xfId="0" applyFont="1" applyFill="1" applyBorder="1"/>
    <xf numFmtId="43" fontId="12" fillId="0" borderId="0" xfId="11" applyFont="1" applyFill="1" applyAlignment="1">
      <alignment horizontal="right" wrapText="1"/>
    </xf>
    <xf numFmtId="2" fontId="12" fillId="0" borderId="8" xfId="23372" applyNumberFormat="1" applyFont="1" applyFill="1" applyBorder="1" applyAlignment="1">
      <alignment horizontal="right"/>
    </xf>
    <xf numFmtId="43" fontId="12" fillId="0" borderId="8" xfId="11" applyFont="1" applyFill="1" applyBorder="1" applyAlignment="1">
      <alignment horizontal="right"/>
    </xf>
    <xf numFmtId="37" fontId="34" fillId="0" borderId="0" xfId="69" applyFont="1" applyFill="1" applyBorder="1" applyAlignment="1">
      <alignment horizontal="left"/>
    </xf>
    <xf numFmtId="220" fontId="15" fillId="0" borderId="8" xfId="23373" applyNumberFormat="1" applyFont="1" applyFill="1" applyBorder="1" applyAlignment="1">
      <alignment horizontal="right"/>
    </xf>
    <xf numFmtId="219" fontId="12" fillId="0" borderId="8" xfId="248" applyNumberFormat="1" applyFont="1" applyFill="1" applyBorder="1" applyAlignment="1">
      <alignment horizontal="right"/>
    </xf>
    <xf numFmtId="220" fontId="15" fillId="0" borderId="0" xfId="23373" applyNumberFormat="1" applyFont="1" applyFill="1" applyBorder="1" applyAlignment="1">
      <alignment horizontal="right"/>
    </xf>
    <xf numFmtId="222" fontId="15" fillId="0" borderId="0" xfId="93" applyNumberFormat="1" applyFont="1" applyFill="1" applyAlignment="1">
      <alignment horizontal="right"/>
    </xf>
    <xf numFmtId="3" fontId="59" fillId="0" borderId="0" xfId="68" applyFont="1" applyFill="1" applyAlignment="1">
      <alignment horizontal="left"/>
    </xf>
    <xf numFmtId="219" fontId="12" fillId="0" borderId="0" xfId="96" applyNumberFormat="1" applyFont="1" applyFill="1" applyBorder="1" applyAlignment="1">
      <alignment horizontal="right"/>
    </xf>
    <xf numFmtId="43" fontId="12" fillId="0" borderId="0" xfId="11" applyFont="1" applyFill="1" applyBorder="1" applyAlignment="1">
      <alignment horizontal="right"/>
    </xf>
    <xf numFmtId="2" fontId="12" fillId="0" borderId="0" xfId="248" applyNumberFormat="1" applyFont="1" applyFill="1" applyBorder="1" applyAlignment="1">
      <alignment horizontal="right"/>
    </xf>
    <xf numFmtId="219" fontId="12" fillId="0" borderId="0" xfId="23374" applyNumberFormat="1" applyFont="1" applyFill="1" applyBorder="1" applyAlignment="1">
      <alignment horizontal="right"/>
    </xf>
    <xf numFmtId="0" fontId="219" fillId="0" borderId="0" xfId="0" applyFont="1" applyFill="1"/>
    <xf numFmtId="222" fontId="15" fillId="0" borderId="8" xfId="93" applyNumberFormat="1" applyFont="1" applyFill="1" applyBorder="1" applyAlignment="1">
      <alignment horizontal="right"/>
    </xf>
    <xf numFmtId="43" fontId="59" fillId="0" borderId="0" xfId="11" applyFont="1" applyFill="1"/>
    <xf numFmtId="170" fontId="34" fillId="0" borderId="0" xfId="0" applyNumberFormat="1" applyFont="1" applyFill="1"/>
    <xf numFmtId="43" fontId="158" fillId="0" borderId="0" xfId="11" applyFont="1" applyFill="1"/>
    <xf numFmtId="43" fontId="220" fillId="0" borderId="0" xfId="11" applyFont="1" applyFill="1"/>
    <xf numFmtId="43" fontId="218" fillId="0" borderId="0" xfId="11" applyFont="1" applyFill="1"/>
    <xf numFmtId="2" fontId="15" fillId="0" borderId="8" xfId="93" applyNumberFormat="1" applyFont="1" applyFill="1" applyBorder="1" applyAlignment="1">
      <alignment horizontal="right"/>
    </xf>
    <xf numFmtId="39" fontId="218" fillId="0" borderId="0" xfId="0" applyNumberFormat="1" applyFont="1" applyFill="1"/>
    <xf numFmtId="49" fontId="158" fillId="0" borderId="0" xfId="0" applyNumberFormat="1" applyFont="1" applyFill="1"/>
    <xf numFmtId="219" fontId="15" fillId="0" borderId="8" xfId="93" applyNumberFormat="1" applyFont="1" applyFill="1" applyBorder="1" applyAlignment="1">
      <alignment horizontal="right"/>
    </xf>
    <xf numFmtId="219" fontId="12" fillId="0" borderId="8" xfId="23371" applyNumberFormat="1" applyFont="1" applyFill="1" applyBorder="1" applyAlignment="1">
      <alignment horizontal="right"/>
    </xf>
    <xf numFmtId="220" fontId="12" fillId="0" borderId="8" xfId="23371" applyNumberFormat="1" applyFont="1" applyFill="1" applyBorder="1" applyAlignment="1">
      <alignment horizontal="left"/>
    </xf>
    <xf numFmtId="43" fontId="12" fillId="0" borderId="8" xfId="11" applyFont="1" applyFill="1" applyBorder="1" applyAlignment="1">
      <alignment horizontal="left"/>
    </xf>
    <xf numFmtId="2" fontId="15" fillId="0" borderId="12" xfId="23373" applyNumberFormat="1" applyFont="1" applyFill="1" applyBorder="1" applyAlignment="1">
      <alignment horizontal="right"/>
    </xf>
    <xf numFmtId="43" fontId="15" fillId="0" borderId="12" xfId="11" applyFont="1" applyFill="1" applyBorder="1" applyAlignment="1">
      <alignment horizontal="right"/>
    </xf>
    <xf numFmtId="220" fontId="15" fillId="0" borderId="12" xfId="23373" applyNumberFormat="1" applyFont="1" applyFill="1" applyBorder="1" applyAlignment="1">
      <alignment horizontal="right"/>
    </xf>
    <xf numFmtId="49" fontId="15" fillId="0" borderId="0" xfId="23373" applyNumberFormat="1" applyFont="1" applyFill="1" applyAlignment="1">
      <alignment horizontal="right"/>
    </xf>
    <xf numFmtId="49" fontId="15" fillId="0" borderId="0" xfId="23375" applyNumberFormat="1" applyFont="1" applyFill="1" applyAlignment="1">
      <alignment horizontal="left"/>
    </xf>
    <xf numFmtId="216" fontId="34" fillId="0" borderId="0" xfId="0" applyNumberFormat="1" applyFont="1" applyFill="1"/>
    <xf numFmtId="222" fontId="12" fillId="0" borderId="0" xfId="248" applyNumberFormat="1" applyFont="1" applyFill="1" applyBorder="1" applyAlignment="1">
      <alignment horizontal="right"/>
    </xf>
    <xf numFmtId="222" fontId="15" fillId="0" borderId="0" xfId="93" applyNumberFormat="1" applyFont="1" applyFill="1" applyBorder="1" applyAlignment="1">
      <alignment horizontal="right"/>
    </xf>
    <xf numFmtId="225" fontId="34" fillId="0" borderId="0" xfId="0" applyNumberFormat="1" applyFont="1" applyFill="1"/>
    <xf numFmtId="168" fontId="139" fillId="0" borderId="0" xfId="57" applyNumberFormat="1" applyFont="1" applyFill="1" applyAlignment="1">
      <alignment horizontal="right"/>
    </xf>
    <xf numFmtId="43" fontId="139" fillId="0" borderId="0" xfId="57" applyNumberFormat="1" applyFont="1" applyFill="1" applyBorder="1" applyAlignment="1">
      <alignment horizontal="right"/>
    </xf>
    <xf numFmtId="37" fontId="139" fillId="0" borderId="0" xfId="57" applyFont="1" applyFill="1" applyAlignment="1">
      <alignment horizontal="right"/>
    </xf>
    <xf numFmtId="37" fontId="139" fillId="0" borderId="0" xfId="57" applyFont="1" applyFill="1" applyAlignment="1">
      <alignment horizontal="center"/>
    </xf>
    <xf numFmtId="0" fontId="31" fillId="0" borderId="0" xfId="0" applyFont="1" applyBorder="1"/>
    <xf numFmtId="37" fontId="190" fillId="0" borderId="0" xfId="57" applyFont="1" applyFill="1" applyBorder="1" applyAlignment="1">
      <alignment horizontal="center"/>
    </xf>
    <xf numFmtId="37" fontId="190" fillId="0" borderId="0" xfId="57" applyFont="1" applyFill="1" applyBorder="1" applyAlignment="1"/>
    <xf numFmtId="168" fontId="189" fillId="0" borderId="0" xfId="55" quotePrefix="1" applyNumberFormat="1" applyFont="1" applyFill="1" applyBorder="1" applyAlignment="1">
      <alignment horizontal="right"/>
    </xf>
    <xf numFmtId="43" fontId="189" fillId="0" borderId="0" xfId="55" quotePrefix="1" applyNumberFormat="1" applyFont="1" applyFill="1" applyBorder="1" applyAlignment="1">
      <alignment horizontal="right"/>
    </xf>
    <xf numFmtId="0" fontId="210" fillId="0" borderId="0" xfId="369" applyFont="1" applyAlignment="1">
      <alignment horizontal="center"/>
    </xf>
    <xf numFmtId="168" fontId="139" fillId="0" borderId="0" xfId="11" applyNumberFormat="1" applyFont="1" applyFill="1" applyAlignment="1">
      <alignment horizontal="right" vertical="justify"/>
    </xf>
    <xf numFmtId="3" fontId="139" fillId="0" borderId="0" xfId="68" applyFont="1" applyFill="1" applyAlignment="1">
      <alignment horizontal="left"/>
    </xf>
    <xf numFmtId="168" fontId="139" fillId="0" borderId="0" xfId="21" applyNumberFormat="1" applyFont="1" applyFill="1" applyBorder="1" applyAlignment="1">
      <alignment horizontal="right" vertical="justify"/>
    </xf>
    <xf numFmtId="37" fontId="141" fillId="0" borderId="0" xfId="0" applyNumberFormat="1" applyFont="1" applyFill="1"/>
    <xf numFmtId="3" fontId="189" fillId="0" borderId="12" xfId="11" applyNumberFormat="1" applyFont="1" applyFill="1" applyBorder="1" applyAlignment="1">
      <alignment horizontal="right" vertical="center"/>
    </xf>
    <xf numFmtId="18" fontId="34" fillId="0" borderId="0" xfId="0" applyNumberFormat="1" applyFont="1" applyFill="1"/>
    <xf numFmtId="0" fontId="0" fillId="0" borderId="0" xfId="0"/>
    <xf numFmtId="3" fontId="139" fillId="0" borderId="0" xfId="68" applyFont="1" applyFill="1" applyAlignment="1"/>
    <xf numFmtId="37" fontId="189" fillId="80" borderId="0" xfId="69" applyFont="1" applyFill="1" applyBorder="1" applyAlignment="1">
      <alignment horizontal="right"/>
    </xf>
    <xf numFmtId="37" fontId="189" fillId="80" borderId="0" xfId="69" applyNumberFormat="1" applyFont="1" applyFill="1" applyBorder="1" applyAlignment="1">
      <alignment horizontal="right"/>
    </xf>
    <xf numFmtId="37" fontId="139" fillId="80" borderId="0" xfId="55" applyNumberFormat="1" applyFont="1" applyFill="1" applyBorder="1" applyAlignment="1"/>
    <xf numFmtId="37" fontId="194" fillId="80" borderId="0" xfId="69" applyFont="1" applyFill="1" applyBorder="1" applyAlignment="1">
      <alignment horizontal="right"/>
    </xf>
    <xf numFmtId="37" fontId="139" fillId="80" borderId="11" xfId="69" applyFont="1" applyFill="1" applyBorder="1" applyAlignment="1">
      <alignment horizontal="right"/>
    </xf>
    <xf numFmtId="0" fontId="140" fillId="0" borderId="63" xfId="0" applyFont="1" applyBorder="1" applyAlignment="1">
      <alignment horizontal="center" vertical="center" wrapText="1"/>
    </xf>
    <xf numFmtId="0" fontId="140" fillId="0" borderId="20" xfId="0" applyFont="1" applyBorder="1" applyAlignment="1">
      <alignment horizontal="center" vertical="center" wrapText="1"/>
    </xf>
    <xf numFmtId="0" fontId="1" fillId="0" borderId="0" xfId="369" applyAlignment="1">
      <alignment horizontal="left"/>
    </xf>
    <xf numFmtId="0" fontId="8" fillId="0" borderId="0" xfId="369" applyFont="1" applyAlignment="1">
      <alignment horizontal="left"/>
    </xf>
    <xf numFmtId="0" fontId="140" fillId="0" borderId="70" xfId="0" applyFont="1" applyBorder="1" applyAlignment="1">
      <alignment vertical="center" wrapText="1"/>
    </xf>
    <xf numFmtId="0" fontId="140" fillId="76" borderId="79" xfId="0" applyFont="1" applyFill="1" applyBorder="1" applyAlignment="1">
      <alignment vertical="center" wrapText="1"/>
    </xf>
    <xf numFmtId="0" fontId="141" fillId="0" borderId="73" xfId="0" applyFont="1" applyBorder="1" applyAlignment="1">
      <alignment horizontal="right" vertical="center" wrapText="1"/>
    </xf>
    <xf numFmtId="0" fontId="141" fillId="76" borderId="73" xfId="0" applyFont="1" applyFill="1" applyBorder="1" applyAlignment="1">
      <alignment horizontal="right" vertical="center" wrapText="1"/>
    </xf>
    <xf numFmtId="0" fontId="140" fillId="76" borderId="72" xfId="0" applyFont="1" applyFill="1" applyBorder="1" applyAlignment="1">
      <alignment vertical="center" wrapText="1"/>
    </xf>
    <xf numFmtId="0" fontId="140" fillId="0" borderId="72" xfId="0" applyFont="1" applyBorder="1" applyAlignment="1">
      <alignment vertical="center" wrapText="1"/>
    </xf>
    <xf numFmtId="0" fontId="141" fillId="0" borderId="73" xfId="0" applyFont="1" applyBorder="1" applyAlignment="1">
      <alignment horizontal="center" vertical="center" wrapText="1"/>
    </xf>
    <xf numFmtId="0" fontId="140" fillId="0" borderId="80" xfId="0" applyFont="1" applyBorder="1" applyAlignment="1">
      <alignment vertical="center" wrapText="1"/>
    </xf>
    <xf numFmtId="0" fontId="140" fillId="0" borderId="81" xfId="0" applyFont="1" applyBorder="1" applyAlignment="1">
      <alignment horizontal="center" vertical="center" wrapText="1"/>
    </xf>
    <xf numFmtId="0" fontId="140" fillId="0" borderId="82" xfId="0" applyFont="1" applyBorder="1" applyAlignment="1">
      <alignment vertical="center" wrapText="1"/>
    </xf>
    <xf numFmtId="0" fontId="140" fillId="0" borderId="83" xfId="0" applyFont="1" applyBorder="1" applyAlignment="1">
      <alignment horizontal="center" vertical="center" wrapText="1"/>
    </xf>
    <xf numFmtId="43" fontId="141" fillId="0" borderId="73" xfId="0" applyNumberFormat="1" applyFont="1" applyBorder="1" applyAlignment="1">
      <alignment horizontal="center" vertical="center" wrapText="1"/>
    </xf>
    <xf numFmtId="168" fontId="141" fillId="76" borderId="73" xfId="11" applyNumberFormat="1" applyFont="1" applyFill="1" applyBorder="1" applyAlignment="1">
      <alignment horizontal="center" vertical="center" wrapText="1"/>
    </xf>
    <xf numFmtId="168" fontId="140" fillId="76" borderId="73" xfId="11" applyNumberFormat="1" applyFont="1" applyFill="1" applyBorder="1" applyAlignment="1">
      <alignment horizontal="center" vertical="center" wrapText="1"/>
    </xf>
    <xf numFmtId="0" fontId="140" fillId="76" borderId="73" xfId="0" applyFont="1" applyFill="1" applyBorder="1" applyAlignment="1">
      <alignment horizontal="right" vertical="center" wrapText="1"/>
    </xf>
    <xf numFmtId="3" fontId="141" fillId="0" borderId="73" xfId="0" applyNumberFormat="1" applyFont="1" applyBorder="1" applyAlignment="1">
      <alignment horizontal="right" vertical="center" wrapText="1"/>
    </xf>
    <xf numFmtId="0" fontId="140" fillId="76" borderId="70" xfId="0" applyFont="1" applyFill="1" applyBorder="1" applyAlignment="1">
      <alignment vertical="center" wrapText="1"/>
    </xf>
    <xf numFmtId="168" fontId="141" fillId="76" borderId="79" xfId="11" applyNumberFormat="1" applyFont="1" applyFill="1" applyBorder="1" applyAlignment="1">
      <alignment vertical="center" wrapText="1"/>
    </xf>
    <xf numFmtId="168" fontId="141" fillId="0" borderId="70" xfId="11" applyNumberFormat="1" applyFont="1" applyBorder="1" applyAlignment="1">
      <alignment vertical="center" wrapText="1"/>
    </xf>
    <xf numFmtId="168" fontId="141" fillId="76" borderId="70" xfId="11" applyNumberFormat="1" applyFont="1" applyFill="1" applyBorder="1" applyAlignment="1">
      <alignment vertical="center" wrapText="1"/>
    </xf>
    <xf numFmtId="3" fontId="31" fillId="0" borderId="0" xfId="0" applyNumberFormat="1" applyFont="1" applyFill="1"/>
    <xf numFmtId="43" fontId="31" fillId="0" borderId="0" xfId="0" applyNumberFormat="1" applyFont="1" applyFill="1"/>
    <xf numFmtId="168" fontId="23" fillId="0" borderId="0" xfId="10469" applyNumberFormat="1" applyFont="1" applyFill="1" applyBorder="1" applyAlignment="1">
      <alignment horizontal="right" wrapText="1"/>
    </xf>
    <xf numFmtId="0" fontId="23" fillId="0" borderId="0" xfId="23361" applyFont="1" applyAlignment="1"/>
    <xf numFmtId="0" fontId="23" fillId="0" borderId="0" xfId="23361" applyFont="1" applyFill="1" applyAlignment="1">
      <alignment horizontal="right"/>
    </xf>
    <xf numFmtId="0" fontId="23" fillId="0" borderId="0" xfId="23361" applyFont="1" applyAlignment="1">
      <alignment horizontal="center"/>
    </xf>
    <xf numFmtId="0" fontId="23" fillId="0" borderId="0" xfId="23361" applyFont="1" applyAlignment="1">
      <alignment horizontal="left"/>
    </xf>
    <xf numFmtId="0" fontId="23" fillId="0" borderId="0" xfId="23361" applyFont="1" applyFill="1" applyAlignment="1">
      <alignment horizontal="center"/>
    </xf>
    <xf numFmtId="0" fontId="23" fillId="0" borderId="0" xfId="23361" applyFont="1" applyFill="1" applyAlignment="1"/>
    <xf numFmtId="0" fontId="23" fillId="0" borderId="0" xfId="0" applyFont="1" applyFill="1" applyAlignment="1">
      <alignment horizontal="center"/>
    </xf>
    <xf numFmtId="0" fontId="23" fillId="0" borderId="0" xfId="0" applyFont="1" applyFill="1"/>
    <xf numFmtId="0" fontId="31" fillId="0" borderId="0" xfId="0" applyFont="1" applyAlignment="1">
      <alignment vertical="top" wrapText="1"/>
    </xf>
    <xf numFmtId="37" fontId="23" fillId="0" borderId="0" xfId="69" applyFont="1" applyFill="1" applyBorder="1" applyAlignment="1"/>
    <xf numFmtId="37" fontId="24" fillId="0" borderId="0" xfId="55" applyFont="1" applyFill="1" applyBorder="1" applyAlignment="1"/>
    <xf numFmtId="37" fontId="24" fillId="0" borderId="0" xfId="55" applyFont="1" applyFill="1" applyBorder="1" applyAlignment="1">
      <alignment horizontal="center"/>
    </xf>
    <xf numFmtId="37" fontId="24" fillId="0" borderId="10" xfId="55" quotePrefix="1" applyFont="1" applyFill="1" applyBorder="1" applyAlignment="1">
      <alignment horizontal="center" wrapText="1"/>
    </xf>
    <xf numFmtId="37" fontId="23" fillId="0" borderId="0" xfId="69" applyFont="1" applyFill="1" applyBorder="1" applyAlignment="1" applyProtection="1">
      <protection locked="0"/>
    </xf>
    <xf numFmtId="0" fontId="222" fillId="0" borderId="0" xfId="0" applyFont="1" applyFill="1" applyBorder="1" applyAlignment="1">
      <alignment horizontal="center"/>
    </xf>
    <xf numFmtId="37" fontId="23" fillId="0" borderId="0" xfId="28" applyNumberFormat="1" applyFont="1" applyFill="1" applyBorder="1" applyAlignment="1">
      <alignment horizontal="center"/>
    </xf>
    <xf numFmtId="37" fontId="24" fillId="0" borderId="0" xfId="69" applyFont="1" applyFill="1" applyBorder="1" applyAlignment="1" applyProtection="1">
      <alignment horizontal="left"/>
      <protection locked="0"/>
    </xf>
    <xf numFmtId="168" fontId="23" fillId="0" borderId="0" xfId="28" applyNumberFormat="1" applyFont="1" applyFill="1" applyBorder="1" applyAlignment="1"/>
    <xf numFmtId="37" fontId="23" fillId="0" borderId="0" xfId="28" applyNumberFormat="1" applyFont="1" applyFill="1" applyBorder="1" applyAlignment="1"/>
    <xf numFmtId="3" fontId="23" fillId="0" borderId="0" xfId="68" applyFont="1" applyFill="1" applyAlignment="1">
      <alignment horizontal="left"/>
    </xf>
    <xf numFmtId="37" fontId="23" fillId="0" borderId="0" xfId="69" applyFont="1" applyFill="1" applyBorder="1" applyAlignment="1">
      <alignment horizontal="center"/>
    </xf>
    <xf numFmtId="37" fontId="23" fillId="0" borderId="0" xfId="69" applyFont="1" applyFill="1" applyBorder="1" applyAlignment="1" applyProtection="1"/>
    <xf numFmtId="168" fontId="23" fillId="0" borderId="0" xfId="23" applyNumberFormat="1" applyFont="1" applyFill="1" applyBorder="1" applyAlignment="1">
      <alignment horizontal="right" wrapText="1"/>
    </xf>
    <xf numFmtId="168" fontId="23" fillId="0" borderId="0" xfId="23" applyNumberFormat="1" applyFont="1" applyFill="1" applyBorder="1" applyAlignment="1"/>
    <xf numFmtId="3" fontId="24" fillId="0" borderId="0" xfId="68" applyFont="1" applyFill="1" applyAlignment="1">
      <alignment horizontal="left"/>
    </xf>
    <xf numFmtId="37" fontId="23" fillId="0" borderId="0" xfId="69" applyFont="1" applyFill="1" applyBorder="1" applyAlignment="1" applyProtection="1">
      <alignment horizontal="center"/>
    </xf>
    <xf numFmtId="168" fontId="23" fillId="0" borderId="0" xfId="23" applyNumberFormat="1" applyFont="1" applyFill="1" applyBorder="1" applyAlignment="1">
      <alignment horizontal="center"/>
    </xf>
    <xf numFmtId="37" fontId="23" fillId="0" borderId="0" xfId="69" applyFont="1" applyFill="1" applyBorder="1" applyAlignment="1" applyProtection="1">
      <alignment horizontal="left"/>
      <protection locked="0"/>
    </xf>
    <xf numFmtId="169" fontId="23" fillId="0" borderId="0" xfId="28" applyNumberFormat="1" applyFont="1" applyFill="1" applyBorder="1" applyAlignment="1"/>
    <xf numFmtId="168" fontId="24" fillId="0" borderId="0" xfId="23" applyNumberFormat="1" applyFont="1" applyFill="1" applyBorder="1" applyAlignment="1">
      <alignment wrapText="1"/>
    </xf>
    <xf numFmtId="169" fontId="23" fillId="0" borderId="0" xfId="23" applyNumberFormat="1" applyFont="1" applyFill="1" applyBorder="1" applyAlignment="1"/>
    <xf numFmtId="168" fontId="23" fillId="0" borderId="0" xfId="23" applyNumberFormat="1" applyFont="1" applyFill="1" applyBorder="1" applyAlignment="1">
      <alignment wrapText="1"/>
    </xf>
    <xf numFmtId="168" fontId="23" fillId="0" borderId="0" xfId="69" applyNumberFormat="1" applyFont="1" applyFill="1" applyBorder="1" applyAlignment="1"/>
    <xf numFmtId="43" fontId="23" fillId="0" borderId="0" xfId="11" applyFont="1" applyFill="1" applyBorder="1" applyAlignment="1">
      <alignment horizontal="right"/>
    </xf>
    <xf numFmtId="37" fontId="23" fillId="0" borderId="0" xfId="69" applyFont="1" applyFill="1" applyBorder="1" applyAlignment="1">
      <alignment vertical="top"/>
    </xf>
    <xf numFmtId="37" fontId="23" fillId="0" borderId="0" xfId="69" applyFont="1" applyFill="1" applyBorder="1" applyAlignment="1">
      <alignment horizontal="right"/>
    </xf>
    <xf numFmtId="37" fontId="223" fillId="0" borderId="0" xfId="55" applyFont="1" applyFill="1" applyBorder="1" applyAlignment="1"/>
    <xf numFmtId="37" fontId="24" fillId="0" borderId="0" xfId="55" quotePrefix="1" applyFont="1" applyFill="1" applyBorder="1" applyAlignment="1">
      <alignment horizontal="right" wrapText="1"/>
    </xf>
    <xf numFmtId="171" fontId="24" fillId="0" borderId="0" xfId="55" quotePrefix="1" applyNumberFormat="1" applyFont="1" applyFill="1" applyBorder="1" applyAlignment="1">
      <alignment horizontal="center" wrapText="1"/>
    </xf>
    <xf numFmtId="191" fontId="24" fillId="0" borderId="0" xfId="55" quotePrefix="1" applyNumberFormat="1" applyFont="1" applyFill="1" applyBorder="1" applyAlignment="1">
      <alignment wrapText="1"/>
    </xf>
    <xf numFmtId="9" fontId="24" fillId="0" borderId="0" xfId="70" quotePrefix="1" applyFont="1" applyFill="1" applyBorder="1" applyAlignment="1">
      <alignment wrapText="1"/>
    </xf>
    <xf numFmtId="37" fontId="24" fillId="0" borderId="0" xfId="69" applyFont="1" applyFill="1" applyBorder="1" applyAlignment="1" applyProtection="1">
      <protection locked="0"/>
    </xf>
    <xf numFmtId="9" fontId="208" fillId="0" borderId="0" xfId="70" applyFont="1" applyBorder="1" applyAlignment="1"/>
    <xf numFmtId="9" fontId="23" fillId="0" borderId="0" xfId="70" applyFont="1" applyFill="1" applyBorder="1" applyAlignment="1">
      <alignment wrapText="1"/>
    </xf>
    <xf numFmtId="168" fontId="23" fillId="0" borderId="8" xfId="28" applyNumberFormat="1" applyFont="1" applyFill="1" applyBorder="1" applyAlignment="1"/>
    <xf numFmtId="37" fontId="23" fillId="0" borderId="8" xfId="28" applyNumberFormat="1" applyFont="1" applyFill="1" applyBorder="1" applyAlignment="1"/>
    <xf numFmtId="9" fontId="23" fillId="0" borderId="0" xfId="70" applyFont="1" applyFill="1" applyBorder="1" applyAlignment="1"/>
    <xf numFmtId="168" fontId="23" fillId="0" borderId="13" xfId="11" applyNumberFormat="1" applyFont="1" applyFill="1" applyBorder="1" applyAlignment="1">
      <alignment horizontal="right" wrapText="1"/>
    </xf>
    <xf numFmtId="9" fontId="23" fillId="0" borderId="0" xfId="70" applyFont="1" applyFill="1" applyBorder="1" applyAlignment="1">
      <alignment horizontal="center"/>
    </xf>
    <xf numFmtId="168" fontId="23" fillId="0" borderId="3" xfId="11" applyNumberFormat="1" applyFont="1" applyFill="1" applyBorder="1" applyAlignment="1">
      <alignment horizontal="right" wrapText="1"/>
    </xf>
    <xf numFmtId="168" fontId="23" fillId="0" borderId="0" xfId="11" applyNumberFormat="1" applyFont="1" applyFill="1" applyBorder="1" applyAlignment="1">
      <alignment horizontal="center" wrapText="1"/>
    </xf>
    <xf numFmtId="9" fontId="23" fillId="0" borderId="0" xfId="70" applyFont="1" applyFill="1" applyBorder="1" applyAlignment="1">
      <alignment horizontal="center" wrapText="1"/>
    </xf>
    <xf numFmtId="168" fontId="23" fillId="0" borderId="0" xfId="11" applyNumberFormat="1" applyFont="1" applyFill="1" applyBorder="1" applyAlignment="1">
      <alignment horizontal="center"/>
    </xf>
    <xf numFmtId="43" fontId="23" fillId="0" borderId="0" xfId="11" applyFont="1" applyFill="1" applyBorder="1" applyAlignment="1">
      <alignment horizontal="center"/>
    </xf>
    <xf numFmtId="37" fontId="23" fillId="0" borderId="0" xfId="69" applyFont="1" applyFill="1" applyBorder="1" applyAlignment="1" applyProtection="1">
      <alignment horizontal="center"/>
      <protection locked="0"/>
    </xf>
    <xf numFmtId="169" fontId="23" fillId="0" borderId="8" xfId="28" applyNumberFormat="1" applyFont="1" applyFill="1" applyBorder="1" applyAlignment="1"/>
    <xf numFmtId="168" fontId="24" fillId="0" borderId="3" xfId="23" applyNumberFormat="1" applyFont="1" applyFill="1" applyBorder="1" applyAlignment="1">
      <alignment horizontal="right" wrapText="1"/>
    </xf>
    <xf numFmtId="9" fontId="24" fillId="0" borderId="0" xfId="70" applyFont="1" applyFill="1" applyBorder="1" applyAlignment="1">
      <alignment wrapText="1"/>
    </xf>
    <xf numFmtId="37" fontId="23" fillId="0" borderId="0" xfId="69" applyFont="1" applyFill="1" applyBorder="1" applyAlignment="1" applyProtection="1">
      <alignment wrapText="1"/>
      <protection locked="0"/>
    </xf>
    <xf numFmtId="168" fontId="23" fillId="0" borderId="0" xfId="11" applyNumberFormat="1" applyFont="1" applyFill="1" applyBorder="1" applyAlignment="1">
      <alignment horizontal="right" wrapText="1"/>
    </xf>
    <xf numFmtId="168" fontId="23" fillId="0" borderId="0" xfId="11" applyNumberFormat="1" applyFont="1" applyFill="1" applyBorder="1" applyAlignment="1">
      <alignment wrapText="1"/>
    </xf>
    <xf numFmtId="37" fontId="23" fillId="0" borderId="0" xfId="69" applyFont="1" applyFill="1" applyBorder="1" applyAlignment="1" applyProtection="1">
      <alignment horizontal="left" vertical="top" wrapText="1"/>
      <protection locked="0"/>
    </xf>
    <xf numFmtId="37" fontId="23" fillId="0" borderId="0" xfId="69" applyFont="1" applyFill="1" applyBorder="1" applyAlignment="1" applyProtection="1">
      <alignment horizontal="left" wrapText="1"/>
      <protection locked="0"/>
    </xf>
    <xf numFmtId="168" fontId="23" fillId="0" borderId="0" xfId="11" applyNumberFormat="1" applyFont="1" applyFill="1" applyBorder="1" applyAlignment="1">
      <alignment horizontal="right"/>
    </xf>
    <xf numFmtId="9" fontId="23" fillId="0" borderId="0" xfId="70" applyFont="1" applyFill="1" applyBorder="1" applyAlignment="1">
      <alignment horizontal="right"/>
    </xf>
    <xf numFmtId="168" fontId="24" fillId="0" borderId="0" xfId="23" applyNumberFormat="1" applyFont="1" applyFill="1" applyBorder="1" applyAlignment="1">
      <alignment horizontal="right" wrapText="1"/>
    </xf>
    <xf numFmtId="169" fontId="23" fillId="0" borderId="0" xfId="28" applyNumberFormat="1" applyFont="1" applyFill="1" applyBorder="1" applyAlignment="1">
      <alignment horizontal="right"/>
    </xf>
    <xf numFmtId="168" fontId="23" fillId="0" borderId="0" xfId="69" applyNumberFormat="1" applyFont="1" applyFill="1" applyBorder="1" applyAlignment="1">
      <alignment horizontal="right"/>
    </xf>
    <xf numFmtId="39" fontId="23" fillId="0" borderId="10" xfId="69" applyNumberFormat="1" applyFont="1" applyFill="1" applyBorder="1" applyAlignment="1">
      <alignment horizontal="right"/>
    </xf>
    <xf numFmtId="39" fontId="23" fillId="0" borderId="0" xfId="69" applyNumberFormat="1" applyFont="1" applyFill="1" applyBorder="1" applyAlignment="1">
      <alignment horizontal="right"/>
    </xf>
    <xf numFmtId="37" fontId="224" fillId="0" borderId="0" xfId="69" applyFont="1" applyFill="1" applyBorder="1" applyAlignment="1" applyProtection="1">
      <alignment horizontal="left" wrapText="1"/>
    </xf>
    <xf numFmtId="37" fontId="225" fillId="0" borderId="0" xfId="69" applyFont="1" applyFill="1" applyBorder="1" applyAlignment="1" applyProtection="1">
      <alignment horizontal="center"/>
    </xf>
    <xf numFmtId="41" fontId="224" fillId="0" borderId="0" xfId="11" applyNumberFormat="1" applyFont="1" applyFill="1" applyBorder="1" applyAlignment="1">
      <alignment horizontal="center"/>
    </xf>
    <xf numFmtId="41" fontId="224" fillId="0" borderId="0" xfId="11" applyNumberFormat="1" applyFont="1" applyFill="1" applyBorder="1" applyAlignment="1">
      <alignment horizontal="right"/>
    </xf>
    <xf numFmtId="37" fontId="226" fillId="0" borderId="0" xfId="419" applyFont="1" applyFill="1" applyBorder="1" applyAlignment="1"/>
    <xf numFmtId="37" fontId="224" fillId="0" borderId="0" xfId="69" applyFont="1" applyFill="1" applyBorder="1" applyAlignment="1" applyProtection="1"/>
    <xf numFmtId="37" fontId="224" fillId="0" borderId="0" xfId="69" applyFont="1" applyFill="1" applyBorder="1" applyAlignment="1" applyProtection="1">
      <alignment horizontal="center"/>
    </xf>
    <xf numFmtId="37" fontId="224" fillId="0" borderId="8" xfId="69" applyFont="1" applyFill="1" applyBorder="1" applyAlignment="1">
      <alignment horizontal="center" vertical="top" wrapText="1"/>
    </xf>
    <xf numFmtId="37" fontId="224" fillId="0" borderId="8" xfId="69" applyFont="1" applyFill="1" applyBorder="1" applyAlignment="1">
      <alignment horizontal="center" wrapText="1"/>
    </xf>
    <xf numFmtId="37" fontId="224" fillId="0" borderId="0" xfId="69" applyFont="1" applyFill="1" applyBorder="1" applyAlignment="1">
      <alignment wrapText="1"/>
    </xf>
    <xf numFmtId="37" fontId="225" fillId="0" borderId="0" xfId="69" applyFont="1" applyFill="1" applyBorder="1" applyAlignment="1"/>
    <xf numFmtId="37" fontId="224" fillId="0" borderId="0" xfId="69" applyFont="1" applyFill="1" applyBorder="1" applyAlignment="1">
      <alignment horizontal="center"/>
    </xf>
    <xf numFmtId="37" fontId="227" fillId="0" borderId="0" xfId="57" applyFont="1" applyFill="1" applyBorder="1" applyAlignment="1"/>
    <xf numFmtId="37" fontId="225" fillId="0" borderId="0" xfId="69" applyFont="1" applyFill="1" applyBorder="1" applyAlignment="1">
      <alignment horizontal="center"/>
    </xf>
    <xf numFmtId="0" fontId="228" fillId="0" borderId="0" xfId="0" applyFont="1" applyBorder="1" applyAlignment="1">
      <alignment horizontal="right"/>
    </xf>
    <xf numFmtId="0" fontId="228" fillId="0" borderId="0" xfId="0" applyFont="1" applyBorder="1" applyAlignment="1"/>
    <xf numFmtId="37" fontId="224" fillId="0" borderId="0" xfId="69" applyFont="1" applyFill="1" applyBorder="1" applyAlignment="1" applyProtection="1">
      <alignment wrapText="1"/>
    </xf>
    <xf numFmtId="37" fontId="225" fillId="0" borderId="0" xfId="419" applyFont="1" applyFill="1" applyAlignment="1">
      <alignment horizontal="center"/>
    </xf>
    <xf numFmtId="168" fontId="23" fillId="0" borderId="8" xfId="23" applyNumberFormat="1" applyFont="1" applyFill="1" applyBorder="1" applyAlignment="1">
      <alignment horizontal="right" wrapText="1"/>
    </xf>
    <xf numFmtId="41" fontId="225" fillId="0" borderId="8" xfId="69" applyNumberFormat="1" applyFont="1" applyFill="1" applyBorder="1" applyAlignment="1"/>
    <xf numFmtId="41" fontId="225" fillId="0" borderId="0" xfId="23" applyNumberFormat="1" applyFont="1" applyFill="1" applyBorder="1" applyAlignment="1" applyProtection="1"/>
    <xf numFmtId="41" fontId="225" fillId="0" borderId="0" xfId="23" applyNumberFormat="1" applyFont="1" applyFill="1" applyBorder="1" applyAlignment="1" applyProtection="1">
      <alignment wrapText="1"/>
    </xf>
    <xf numFmtId="37" fontId="225" fillId="0" borderId="0" xfId="419" applyFont="1" applyFill="1" applyAlignment="1">
      <alignment wrapText="1"/>
    </xf>
    <xf numFmtId="41" fontId="225" fillId="0" borderId="0" xfId="69" applyNumberFormat="1" applyFont="1" applyFill="1" applyBorder="1" applyAlignment="1">
      <alignment wrapText="1"/>
    </xf>
    <xf numFmtId="37" fontId="225" fillId="0" borderId="0" xfId="69" applyFont="1" applyFill="1" applyBorder="1" applyAlignment="1" applyProtection="1">
      <alignment wrapText="1"/>
      <protection locked="0"/>
    </xf>
    <xf numFmtId="41" fontId="224" fillId="0" borderId="3" xfId="23" applyNumberFormat="1" applyFont="1" applyFill="1" applyBorder="1" applyAlignment="1" applyProtection="1"/>
    <xf numFmtId="168" fontId="24" fillId="0" borderId="8" xfId="23" applyNumberFormat="1" applyFont="1" applyFill="1" applyBorder="1" applyAlignment="1">
      <alignment horizontal="right" wrapText="1"/>
    </xf>
    <xf numFmtId="37" fontId="227" fillId="0" borderId="0" xfId="69" applyFont="1" applyFill="1" applyBorder="1" applyAlignment="1" applyProtection="1">
      <alignment wrapText="1"/>
    </xf>
    <xf numFmtId="37" fontId="225" fillId="0" borderId="0" xfId="57" applyFont="1" applyFill="1" applyAlignment="1">
      <alignment horizontal="center"/>
    </xf>
    <xf numFmtId="41" fontId="224" fillId="0" borderId="0" xfId="69" applyNumberFormat="1" applyFont="1" applyFill="1" applyBorder="1" applyAlignment="1"/>
    <xf numFmtId="41" fontId="224" fillId="0" borderId="3" xfId="23" quotePrefix="1" applyNumberFormat="1" applyFont="1" applyFill="1" applyBorder="1" applyAlignment="1" applyProtection="1">
      <alignment horizontal="center"/>
      <protection locked="0"/>
    </xf>
    <xf numFmtId="37" fontId="224" fillId="0" borderId="0" xfId="69" applyFont="1" applyFill="1" applyBorder="1" applyAlignment="1" applyProtection="1">
      <alignment horizontal="center" wrapText="1"/>
    </xf>
    <xf numFmtId="41" fontId="224" fillId="0" borderId="13" xfId="23" quotePrefix="1" applyNumberFormat="1" applyFont="1" applyFill="1" applyBorder="1" applyAlignment="1" applyProtection="1">
      <alignment horizontal="center"/>
      <protection locked="0"/>
    </xf>
    <xf numFmtId="41" fontId="224" fillId="0" borderId="0" xfId="23" quotePrefix="1" applyNumberFormat="1" applyFont="1" applyFill="1" applyBorder="1" applyAlignment="1" applyProtection="1">
      <alignment horizontal="center"/>
      <protection locked="0"/>
    </xf>
    <xf numFmtId="37" fontId="224" fillId="0" borderId="0" xfId="69" applyFont="1" applyFill="1" applyBorder="1" applyAlignment="1" applyProtection="1">
      <alignment horizontal="left" vertical="center" wrapText="1"/>
    </xf>
    <xf numFmtId="37" fontId="225" fillId="0" borderId="0" xfId="69" applyFont="1" applyFill="1" applyBorder="1" applyAlignment="1" applyProtection="1">
      <alignment horizontal="center" vertical="center"/>
    </xf>
    <xf numFmtId="41" fontId="224" fillId="0" borderId="12" xfId="69" applyNumberFormat="1" applyFont="1" applyFill="1" applyBorder="1" applyAlignment="1">
      <alignment vertical="center" wrapText="1"/>
    </xf>
    <xf numFmtId="41" fontId="224" fillId="0" borderId="12" xfId="69" applyNumberFormat="1" applyFont="1" applyFill="1" applyBorder="1" applyAlignment="1">
      <alignment horizontal="right" vertical="center" wrapText="1"/>
    </xf>
    <xf numFmtId="41" fontId="224" fillId="0" borderId="12" xfId="11" applyNumberFormat="1" applyFont="1" applyFill="1" applyBorder="1" applyAlignment="1">
      <alignment horizontal="center" vertical="center"/>
    </xf>
    <xf numFmtId="37" fontId="226" fillId="0" borderId="0" xfId="419" applyFont="1" applyFill="1" applyBorder="1" applyAlignment="1">
      <alignment vertical="center"/>
    </xf>
    <xf numFmtId="0" fontId="228" fillId="0" borderId="0" xfId="0" applyFont="1" applyFill="1" applyBorder="1" applyAlignment="1">
      <alignment horizontal="right"/>
    </xf>
    <xf numFmtId="41" fontId="225" fillId="0" borderId="8" xfId="69" applyNumberFormat="1" applyFont="1" applyFill="1" applyBorder="1" applyAlignment="1">
      <alignment wrapText="1"/>
    </xf>
    <xf numFmtId="37" fontId="225" fillId="0" borderId="0" xfId="57" applyFont="1" applyFill="1" applyAlignment="1">
      <alignment wrapText="1"/>
    </xf>
    <xf numFmtId="37" fontId="224" fillId="0" borderId="0" xfId="57" applyFont="1" applyFill="1" applyAlignment="1">
      <alignment horizontal="center"/>
    </xf>
    <xf numFmtId="41" fontId="225" fillId="0" borderId="8" xfId="23" applyNumberFormat="1" applyFont="1" applyFill="1" applyBorder="1" applyAlignment="1" applyProtection="1">
      <alignment wrapText="1"/>
    </xf>
    <xf numFmtId="41" fontId="224" fillId="0" borderId="3" xfId="23" applyNumberFormat="1" applyFont="1" applyFill="1" applyBorder="1" applyAlignment="1" applyProtection="1">
      <alignment wrapText="1"/>
    </xf>
    <xf numFmtId="41" fontId="224" fillId="0" borderId="0" xfId="23" applyNumberFormat="1" applyFont="1" applyFill="1" applyBorder="1" applyAlignment="1" applyProtection="1">
      <alignment wrapText="1"/>
    </xf>
    <xf numFmtId="41" fontId="224" fillId="0" borderId="0" xfId="23" applyNumberFormat="1" applyFont="1" applyFill="1" applyBorder="1" applyAlignment="1" applyProtection="1"/>
    <xf numFmtId="41" fontId="225" fillId="0" borderId="0" xfId="23" applyNumberFormat="1" applyFont="1" applyFill="1" applyBorder="1" applyAlignment="1" applyProtection="1">
      <alignment horizontal="right" wrapText="1"/>
    </xf>
    <xf numFmtId="41" fontId="225" fillId="0" borderId="0" xfId="23" applyNumberFormat="1" applyFont="1" applyFill="1" applyBorder="1" applyAlignment="1" applyProtection="1">
      <alignment horizontal="right"/>
    </xf>
    <xf numFmtId="41" fontId="224" fillId="0" borderId="3" xfId="23" quotePrefix="1" applyNumberFormat="1" applyFont="1" applyFill="1" applyBorder="1" applyAlignment="1" applyProtection="1">
      <protection locked="0"/>
    </xf>
    <xf numFmtId="37" fontId="225" fillId="0" borderId="0" xfId="57" applyFont="1" applyFill="1" applyAlignment="1">
      <alignment horizontal="left" wrapText="1"/>
    </xf>
    <xf numFmtId="37" fontId="224" fillId="0" borderId="0" xfId="69" applyFont="1" applyFill="1" applyBorder="1" applyAlignment="1" applyProtection="1">
      <alignment vertical="center" wrapText="1"/>
    </xf>
    <xf numFmtId="37" fontId="224" fillId="0" borderId="0" xfId="69" applyFont="1" applyFill="1" applyBorder="1" applyAlignment="1" applyProtection="1">
      <alignment horizontal="center" vertical="center"/>
    </xf>
    <xf numFmtId="41" fontId="224" fillId="0" borderId="3" xfId="23" quotePrefix="1" applyNumberFormat="1" applyFont="1" applyFill="1" applyBorder="1" applyAlignment="1" applyProtection="1">
      <alignment horizontal="right" vertical="center" wrapText="1"/>
      <protection locked="0"/>
    </xf>
    <xf numFmtId="41" fontId="224" fillId="0" borderId="0" xfId="23" quotePrefix="1" applyNumberFormat="1" applyFont="1" applyFill="1" applyBorder="1" applyAlignment="1" applyProtection="1">
      <alignment horizontal="right" vertical="center" wrapText="1"/>
      <protection locked="0"/>
    </xf>
    <xf numFmtId="41" fontId="224" fillId="0" borderId="0" xfId="11" applyNumberFormat="1" applyFont="1" applyFill="1" applyBorder="1" applyAlignment="1">
      <alignment horizontal="left" vertical="top" wrapText="1"/>
    </xf>
    <xf numFmtId="0" fontId="31" fillId="0" borderId="0" xfId="0" applyFont="1" applyFill="1" applyAlignment="1">
      <alignment vertical="top" wrapText="1"/>
    </xf>
    <xf numFmtId="41" fontId="225" fillId="0" borderId="0" xfId="23" quotePrefix="1" applyNumberFormat="1" applyFont="1" applyFill="1" applyBorder="1" applyAlignment="1" applyProtection="1">
      <alignment horizontal="right"/>
      <protection locked="0"/>
    </xf>
    <xf numFmtId="37" fontId="225" fillId="0" borderId="0" xfId="69" applyFont="1" applyFill="1" applyBorder="1" applyAlignment="1">
      <alignment vertical="top"/>
    </xf>
    <xf numFmtId="37" fontId="224" fillId="0" borderId="0" xfId="69" quotePrefix="1" applyFont="1" applyFill="1" applyBorder="1" applyAlignment="1" applyProtection="1">
      <alignment horizontal="center"/>
    </xf>
    <xf numFmtId="37" fontId="224" fillId="0" borderId="0" xfId="69" applyFont="1" applyFill="1" applyBorder="1"/>
    <xf numFmtId="0" fontId="208" fillId="0" borderId="0" xfId="0" applyFont="1" applyFill="1" applyBorder="1" applyAlignment="1">
      <alignment horizontal="right"/>
    </xf>
    <xf numFmtId="3" fontId="24" fillId="0" borderId="0" xfId="68" applyFont="1" applyFill="1" applyAlignment="1"/>
    <xf numFmtId="3" fontId="24" fillId="0" borderId="0" xfId="68" applyFont="1" applyFill="1" applyAlignment="1">
      <alignment horizontal="center"/>
    </xf>
    <xf numFmtId="37" fontId="221" fillId="0" borderId="0" xfId="69" applyFont="1" applyFill="1" applyBorder="1" applyAlignment="1">
      <alignment horizontal="left"/>
    </xf>
    <xf numFmtId="0" fontId="23" fillId="0" borderId="0" xfId="23361" applyFont="1"/>
    <xf numFmtId="0" fontId="23" fillId="0" borderId="0" xfId="23361" applyFont="1" applyFill="1"/>
    <xf numFmtId="0" fontId="24" fillId="0" borderId="0" xfId="23361" applyFont="1" applyAlignment="1"/>
    <xf numFmtId="0" fontId="24" fillId="0" borderId="0" xfId="23361" applyFont="1" applyFill="1" applyAlignment="1">
      <alignment horizontal="right"/>
    </xf>
    <xf numFmtId="168" fontId="23" fillId="0" borderId="0" xfId="11" applyNumberFormat="1" applyFont="1" applyFill="1" applyAlignment="1">
      <alignment horizontal="right" vertical="justify" wrapText="1"/>
    </xf>
    <xf numFmtId="43" fontId="23" fillId="0" borderId="0" xfId="11" applyFont="1" applyFill="1" applyAlignment="1">
      <alignment horizontal="right" wrapText="1"/>
    </xf>
    <xf numFmtId="0" fontId="208" fillId="0" borderId="0" xfId="0" applyFont="1" applyFill="1" applyBorder="1" applyAlignment="1">
      <alignment horizontal="center"/>
    </xf>
    <xf numFmtId="3" fontId="23" fillId="0" borderId="0" xfId="68" applyFont="1" applyFill="1" applyBorder="1" applyAlignment="1"/>
    <xf numFmtId="168" fontId="23" fillId="0" borderId="0" xfId="11" applyNumberFormat="1" applyFont="1" applyFill="1" applyAlignment="1"/>
    <xf numFmtId="168" fontId="23" fillId="0" borderId="0" xfId="11" applyNumberFormat="1" applyFont="1" applyFill="1" applyAlignment="1">
      <alignment horizontal="right"/>
    </xf>
    <xf numFmtId="3" fontId="23" fillId="0" borderId="0" xfId="68" applyFont="1" applyFill="1" applyAlignment="1">
      <alignment horizontal="right"/>
    </xf>
    <xf numFmtId="168" fontId="23" fillId="0" borderId="0" xfId="21" applyNumberFormat="1" applyFont="1" applyFill="1" applyBorder="1" applyAlignment="1">
      <alignment horizontal="right" vertical="justify"/>
    </xf>
    <xf numFmtId="168" fontId="23" fillId="0" borderId="0" xfId="11" applyNumberFormat="1" applyFont="1" applyFill="1" applyBorder="1" applyAlignment="1">
      <alignment horizontal="right" vertical="justify"/>
    </xf>
    <xf numFmtId="0" fontId="23" fillId="0" borderId="0" xfId="0" applyFont="1" applyFill="1" applyBorder="1" applyAlignment="1">
      <alignment horizontal="center"/>
    </xf>
    <xf numFmtId="3" fontId="23" fillId="0" borderId="0" xfId="0" applyNumberFormat="1" applyFont="1" applyFill="1" applyAlignment="1">
      <alignment horizontal="right"/>
    </xf>
    <xf numFmtId="3" fontId="23" fillId="0" borderId="0" xfId="0" applyNumberFormat="1" applyFont="1" applyFill="1" applyBorder="1" applyAlignment="1">
      <alignment horizontal="right"/>
    </xf>
    <xf numFmtId="168" fontId="23" fillId="0" borderId="0" xfId="21" applyNumberFormat="1" applyFont="1" applyFill="1" applyAlignment="1">
      <alignment horizontal="right" vertical="justify"/>
    </xf>
    <xf numFmtId="43" fontId="23" fillId="0" borderId="0" xfId="11" applyFont="1" applyFill="1" applyBorder="1" applyAlignment="1">
      <alignment horizontal="right" vertical="justify"/>
    </xf>
    <xf numFmtId="168" fontId="23" fillId="0" borderId="0" xfId="68" applyNumberFormat="1" applyFont="1" applyFill="1" applyAlignment="1"/>
    <xf numFmtId="0" fontId="24" fillId="0" borderId="0" xfId="15720" applyFont="1" applyFill="1" applyAlignment="1">
      <alignment horizontal="left"/>
    </xf>
    <xf numFmtId="0" fontId="23" fillId="0" borderId="0" xfId="15720" applyFont="1" applyFill="1" applyAlignment="1">
      <alignment vertical="top" wrapText="1"/>
    </xf>
    <xf numFmtId="0" fontId="23" fillId="0" borderId="0" xfId="15720" applyFont="1" applyFill="1" applyAlignment="1">
      <alignment horizontal="right"/>
    </xf>
    <xf numFmtId="0" fontId="230" fillId="0" borderId="0" xfId="15720" applyFont="1" applyFill="1" applyBorder="1" applyAlignment="1">
      <alignment horizontal="right"/>
    </xf>
    <xf numFmtId="0" fontId="23" fillId="0" borderId="8" xfId="15720" applyFont="1" applyFill="1" applyBorder="1"/>
    <xf numFmtId="0" fontId="229" fillId="0" borderId="0" xfId="15720" applyFont="1" applyFill="1" applyAlignment="1">
      <alignment horizontal="right"/>
    </xf>
    <xf numFmtId="0" fontId="229" fillId="0" borderId="0" xfId="15720" applyFont="1" applyFill="1" applyBorder="1" applyAlignment="1">
      <alignment horizontal="right"/>
    </xf>
    <xf numFmtId="168" fontId="23" fillId="0" borderId="0" xfId="10469" applyNumberFormat="1" applyFont="1" applyFill="1" applyAlignment="1">
      <alignment horizontal="right" wrapText="1"/>
    </xf>
    <xf numFmtId="168" fontId="24" fillId="0" borderId="0" xfId="15720" applyNumberFormat="1" applyFont="1" applyFill="1"/>
    <xf numFmtId="168" fontId="23" fillId="0" borderId="0" xfId="10469" applyNumberFormat="1" applyFont="1" applyFill="1" applyBorder="1"/>
    <xf numFmtId="168" fontId="23" fillId="0" borderId="0" xfId="15720" applyNumberFormat="1" applyFont="1" applyFill="1" applyBorder="1" applyAlignment="1"/>
    <xf numFmtId="168" fontId="23" fillId="0" borderId="0" xfId="15720" applyNumberFormat="1" applyFont="1" applyFill="1" applyAlignment="1">
      <alignment horizontal="right" wrapText="1"/>
    </xf>
    <xf numFmtId="0" fontId="23" fillId="0" borderId="0" xfId="15720" applyFont="1" applyFill="1" applyBorder="1" applyAlignment="1">
      <alignment vertical="center"/>
    </xf>
    <xf numFmtId="0" fontId="23" fillId="0" borderId="0" xfId="15720" applyFont="1" applyFill="1" applyAlignment="1">
      <alignment vertical="center"/>
    </xf>
    <xf numFmtId="168" fontId="23" fillId="0" borderId="12" xfId="100" applyNumberFormat="1" applyFont="1" applyFill="1" applyBorder="1" applyAlignment="1">
      <alignment horizontal="right" vertical="center" wrapText="1"/>
    </xf>
    <xf numFmtId="168" fontId="23" fillId="0" borderId="0" xfId="15720" applyNumberFormat="1" applyFont="1" applyFill="1" applyAlignment="1">
      <alignment vertical="center"/>
    </xf>
    <xf numFmtId="168" fontId="23" fillId="0" borderId="12" xfId="100" applyNumberFormat="1" applyFont="1" applyFill="1" applyBorder="1" applyAlignment="1">
      <alignment vertical="center"/>
    </xf>
    <xf numFmtId="0" fontId="24" fillId="0" borderId="0" xfId="15720" applyFont="1" applyFill="1" applyBorder="1" applyAlignment="1"/>
    <xf numFmtId="3" fontId="23" fillId="0" borderId="0" xfId="15720" applyNumberFormat="1" applyFont="1" applyFill="1"/>
    <xf numFmtId="3" fontId="23" fillId="0" borderId="0" xfId="15720" applyNumberFormat="1" applyFont="1" applyFill="1" applyAlignment="1">
      <alignment horizontal="center"/>
    </xf>
    <xf numFmtId="15" fontId="23" fillId="0" borderId="8" xfId="15720" applyNumberFormat="1" applyFont="1" applyFill="1" applyBorder="1" applyAlignment="1">
      <alignment horizontal="center"/>
    </xf>
    <xf numFmtId="0" fontId="23" fillId="0" borderId="8" xfId="15720" applyFont="1" applyFill="1" applyBorder="1" applyAlignment="1">
      <alignment horizontal="center"/>
    </xf>
    <xf numFmtId="168" fontId="23" fillId="0" borderId="0" xfId="11" applyNumberFormat="1" applyFont="1" applyFill="1" applyAlignment="1">
      <alignment wrapText="1"/>
    </xf>
    <xf numFmtId="168" fontId="23" fillId="0" borderId="0" xfId="15720" applyNumberFormat="1" applyFont="1" applyFill="1" applyAlignment="1">
      <alignment wrapText="1"/>
    </xf>
    <xf numFmtId="168" fontId="23" fillId="0" borderId="0" xfId="15720" applyNumberFormat="1" applyFont="1" applyFill="1" applyBorder="1"/>
    <xf numFmtId="168" fontId="23" fillId="0" borderId="12" xfId="15720" applyNumberFormat="1" applyFont="1" applyFill="1" applyBorder="1" applyAlignment="1">
      <alignment horizontal="right" vertical="center" wrapText="1"/>
    </xf>
    <xf numFmtId="168" fontId="23" fillId="0" borderId="12" xfId="100" applyNumberFormat="1" applyFont="1" applyFill="1" applyBorder="1" applyAlignment="1">
      <alignment vertical="center" wrapText="1"/>
    </xf>
    <xf numFmtId="168" fontId="23" fillId="0" borderId="12" xfId="10469" applyNumberFormat="1" applyFont="1" applyFill="1" applyBorder="1" applyAlignment="1">
      <alignment horizontal="right" vertical="center" wrapText="1"/>
    </xf>
    <xf numFmtId="168" fontId="23" fillId="0" borderId="12" xfId="15720" applyNumberFormat="1" applyFont="1" applyFill="1" applyBorder="1" applyAlignment="1">
      <alignment horizontal="right" wrapText="1"/>
    </xf>
    <xf numFmtId="3" fontId="24" fillId="0" borderId="0" xfId="68" applyNumberFormat="1" applyFont="1" applyFill="1" applyAlignment="1"/>
    <xf numFmtId="3" fontId="24" fillId="0" borderId="0" xfId="68" applyFont="1" applyFill="1" applyAlignment="1">
      <alignment horizontal="right" vertical="justify"/>
    </xf>
    <xf numFmtId="0" fontId="24" fillId="0" borderId="0" xfId="68" applyNumberFormat="1" applyFont="1" applyFill="1" applyAlignment="1"/>
    <xf numFmtId="3" fontId="24" fillId="0" borderId="0" xfId="68" applyFont="1" applyFill="1" applyBorder="1" applyAlignment="1">
      <alignment horizontal="center" vertical="top" wrapText="1"/>
    </xf>
    <xf numFmtId="3" fontId="24" fillId="0" borderId="0" xfId="68" applyFont="1" applyFill="1" applyAlignment="1">
      <alignment horizontal="center" vertical="top" wrapText="1"/>
    </xf>
    <xf numFmtId="3" fontId="24" fillId="0" borderId="0" xfId="68" applyFont="1" applyFill="1" applyBorder="1" applyAlignment="1">
      <alignment horizontal="right" vertical="top" wrapText="1"/>
    </xf>
    <xf numFmtId="0" fontId="23" fillId="0" borderId="0" xfId="68" applyNumberFormat="1" applyFont="1" applyFill="1" applyAlignment="1">
      <alignment vertical="justify"/>
    </xf>
    <xf numFmtId="0" fontId="23" fillId="0" borderId="0" xfId="68" applyNumberFormat="1" applyFont="1" applyFill="1" applyAlignment="1">
      <alignment horizontal="right" vertical="justify"/>
    </xf>
    <xf numFmtId="168" fontId="23" fillId="0" borderId="0" xfId="11" applyNumberFormat="1" applyFont="1" applyFill="1" applyAlignment="1">
      <alignment horizontal="right" vertical="justify"/>
    </xf>
    <xf numFmtId="43" fontId="23" fillId="0" borderId="0" xfId="11" applyFont="1" applyFill="1" applyAlignment="1">
      <alignment horizontal="right" vertical="justify" wrapText="1"/>
    </xf>
    <xf numFmtId="223" fontId="23" fillId="0" borderId="0" xfId="21" applyNumberFormat="1" applyFont="1" applyFill="1" applyBorder="1" applyAlignment="1">
      <alignment horizontal="right" vertical="justify"/>
    </xf>
    <xf numFmtId="223" fontId="23" fillId="0" borderId="0" xfId="11" applyNumberFormat="1" applyFont="1" applyFill="1" applyBorder="1" applyAlignment="1">
      <alignment horizontal="right" vertical="justify"/>
    </xf>
    <xf numFmtId="3" fontId="23" fillId="0" borderId="0" xfId="68" applyFont="1" applyFill="1" applyAlignment="1">
      <alignment vertical="center"/>
    </xf>
    <xf numFmtId="3" fontId="24" fillId="0" borderId="3" xfId="21" applyNumberFormat="1" applyFont="1" applyFill="1" applyBorder="1" applyAlignment="1">
      <alignment vertical="center" wrapText="1"/>
    </xf>
    <xf numFmtId="223" fontId="24" fillId="0" borderId="3" xfId="21" applyNumberFormat="1" applyFont="1" applyFill="1" applyBorder="1" applyAlignment="1">
      <alignment vertical="center" wrapText="1"/>
    </xf>
    <xf numFmtId="168" fontId="24" fillId="0" borderId="3" xfId="21" applyNumberFormat="1" applyFont="1" applyFill="1" applyBorder="1" applyAlignment="1">
      <alignment vertical="center" wrapText="1"/>
    </xf>
    <xf numFmtId="223" fontId="24" fillId="0" borderId="3" xfId="21" applyNumberFormat="1" applyFont="1" applyFill="1" applyBorder="1" applyAlignment="1">
      <alignment horizontal="right" vertical="center"/>
    </xf>
    <xf numFmtId="3" fontId="24" fillId="0" borderId="3" xfId="21" applyNumberFormat="1" applyFont="1" applyFill="1" applyBorder="1" applyAlignment="1">
      <alignment horizontal="right" vertical="center" wrapText="1"/>
    </xf>
    <xf numFmtId="37" fontId="23" fillId="0" borderId="0" xfId="21" applyNumberFormat="1" applyFont="1" applyFill="1" applyBorder="1" applyAlignment="1">
      <alignment horizontal="right" vertical="center"/>
    </xf>
    <xf numFmtId="223" fontId="23" fillId="0" borderId="0" xfId="68" applyNumberFormat="1" applyFont="1" applyFill="1" applyAlignment="1"/>
    <xf numFmtId="223" fontId="23" fillId="0" borderId="0" xfId="68" applyNumberFormat="1" applyFont="1" applyFill="1" applyAlignment="1">
      <alignment vertical="justify"/>
    </xf>
    <xf numFmtId="223" fontId="23" fillId="0" borderId="0" xfId="21" applyNumberFormat="1" applyFont="1" applyFill="1" applyBorder="1" applyAlignment="1">
      <alignment vertical="justify"/>
    </xf>
    <xf numFmtId="168" fontId="23" fillId="0" borderId="0" xfId="11" applyNumberFormat="1" applyFont="1" applyFill="1" applyAlignment="1">
      <alignment vertical="justify"/>
    </xf>
    <xf numFmtId="168" fontId="23" fillId="0" borderId="0" xfId="11" applyNumberFormat="1" applyFont="1" applyFill="1" applyAlignment="1">
      <alignment horizontal="center" vertical="justify"/>
    </xf>
    <xf numFmtId="168" fontId="24" fillId="0" borderId="3" xfId="21" applyNumberFormat="1" applyFont="1" applyFill="1" applyBorder="1" applyAlignment="1">
      <alignment horizontal="right" vertical="center"/>
    </xf>
    <xf numFmtId="168" fontId="24" fillId="0" borderId="3" xfId="21" applyNumberFormat="1" applyFont="1" applyFill="1" applyBorder="1" applyAlignment="1">
      <alignment horizontal="right" vertical="center" wrapText="1"/>
    </xf>
    <xf numFmtId="223" fontId="23" fillId="0" borderId="0" xfId="68" applyNumberFormat="1" applyFont="1" applyFill="1" applyAlignment="1">
      <alignment horizontal="center"/>
    </xf>
    <xf numFmtId="223" fontId="23" fillId="0" borderId="0" xfId="68" applyNumberFormat="1" applyFont="1" applyFill="1" applyAlignment="1">
      <alignment horizontal="center" vertical="justify"/>
    </xf>
    <xf numFmtId="223" fontId="23" fillId="0" borderId="0" xfId="21" applyNumberFormat="1" applyFont="1" applyFill="1" applyAlignment="1">
      <alignment horizontal="center" vertical="justify"/>
    </xf>
    <xf numFmtId="223" fontId="23" fillId="0" borderId="0" xfId="21" applyNumberFormat="1" applyFont="1" applyFill="1" applyAlignment="1">
      <alignment horizontal="right" vertical="justify"/>
    </xf>
    <xf numFmtId="43" fontId="23" fillId="0" borderId="0" xfId="11" applyFont="1" applyFill="1" applyAlignment="1">
      <alignment horizontal="right" vertical="justify"/>
    </xf>
    <xf numFmtId="168" fontId="23" fillId="0" borderId="0" xfId="21" applyNumberFormat="1" applyFont="1" applyFill="1" applyBorder="1" applyAlignment="1">
      <alignment horizontal="center" vertical="justify"/>
    </xf>
    <xf numFmtId="168" fontId="23" fillId="0" borderId="0" xfId="21" applyNumberFormat="1" applyFont="1" applyFill="1" applyBorder="1" applyAlignment="1">
      <alignment vertical="justify"/>
    </xf>
    <xf numFmtId="3" fontId="24" fillId="0" borderId="3" xfId="21" applyNumberFormat="1" applyFont="1" applyFill="1" applyBorder="1" applyAlignment="1">
      <alignment vertical="center"/>
    </xf>
    <xf numFmtId="43" fontId="24" fillId="0" borderId="3" xfId="11" applyFont="1" applyFill="1" applyBorder="1" applyAlignment="1">
      <alignment horizontal="right" vertical="center" wrapText="1"/>
    </xf>
    <xf numFmtId="223" fontId="24" fillId="0" borderId="3" xfId="21" applyNumberFormat="1" applyFont="1" applyFill="1" applyBorder="1" applyAlignment="1">
      <alignment horizontal="right" vertical="center" wrapText="1"/>
    </xf>
    <xf numFmtId="168" fontId="23" fillId="0" borderId="0" xfId="21" applyNumberFormat="1" applyFont="1" applyFill="1" applyBorder="1" applyAlignment="1">
      <alignment horizontal="right" vertical="center"/>
    </xf>
    <xf numFmtId="223" fontId="24" fillId="0" borderId="0" xfId="21" applyNumberFormat="1" applyFont="1" applyFill="1" applyBorder="1" applyAlignment="1">
      <alignment vertical="center" wrapText="1"/>
    </xf>
    <xf numFmtId="223" fontId="24" fillId="0" borderId="0" xfId="21" applyNumberFormat="1" applyFont="1" applyFill="1" applyBorder="1" applyAlignment="1">
      <alignment vertical="center"/>
    </xf>
    <xf numFmtId="223" fontId="24" fillId="0" borderId="0" xfId="21" applyNumberFormat="1" applyFont="1" applyFill="1" applyBorder="1" applyAlignment="1">
      <alignment horizontal="right" vertical="center" wrapText="1"/>
    </xf>
    <xf numFmtId="168" fontId="24" fillId="0" borderId="3" xfId="11" applyNumberFormat="1" applyFont="1" applyFill="1" applyBorder="1" applyAlignment="1">
      <alignment horizontal="right" vertical="center" wrapText="1"/>
    </xf>
    <xf numFmtId="43" fontId="23" fillId="0" borderId="0" xfId="11" applyFont="1" applyFill="1" applyAlignment="1">
      <alignment horizontal="center"/>
    </xf>
    <xf numFmtId="3" fontId="24" fillId="0" borderId="0" xfId="21" applyNumberFormat="1" applyFont="1" applyFill="1" applyBorder="1" applyAlignment="1">
      <alignment horizontal="right" vertical="center" wrapText="1"/>
    </xf>
    <xf numFmtId="223" fontId="23" fillId="0" borderId="0" xfId="68" applyNumberFormat="1" applyFont="1" applyFill="1" applyBorder="1" applyAlignment="1"/>
    <xf numFmtId="224" fontId="23" fillId="0" borderId="0" xfId="21" applyNumberFormat="1" applyFont="1" applyFill="1" applyBorder="1" applyAlignment="1">
      <alignment horizontal="right" vertical="justify"/>
    </xf>
    <xf numFmtId="3" fontId="24" fillId="0" borderId="0" xfId="68" applyFont="1" applyFill="1" applyAlignment="1">
      <alignment vertical="center"/>
    </xf>
    <xf numFmtId="3" fontId="24" fillId="0" borderId="12" xfId="68" applyNumberFormat="1" applyFont="1" applyFill="1" applyBorder="1" applyAlignment="1">
      <alignment vertical="center"/>
    </xf>
    <xf numFmtId="3" fontId="24" fillId="0" borderId="12" xfId="68" applyNumberFormat="1" applyFont="1" applyFill="1" applyBorder="1" applyAlignment="1">
      <alignment horizontal="right" vertical="center"/>
    </xf>
    <xf numFmtId="223" fontId="24" fillId="0" borderId="12" xfId="68" applyNumberFormat="1" applyFont="1" applyFill="1" applyBorder="1" applyAlignment="1">
      <alignment horizontal="right" vertical="center"/>
    </xf>
    <xf numFmtId="3" fontId="24" fillId="0" borderId="11" xfId="68" applyNumberFormat="1" applyFont="1" applyFill="1" applyBorder="1" applyAlignment="1"/>
    <xf numFmtId="223" fontId="24" fillId="0" borderId="11" xfId="21" applyNumberFormat="1" applyFont="1" applyFill="1" applyBorder="1" applyAlignment="1">
      <alignment horizontal="right" vertical="justify"/>
    </xf>
    <xf numFmtId="37" fontId="24" fillId="0" borderId="10" xfId="55" quotePrefix="1" applyFont="1" applyFill="1" applyBorder="1" applyAlignment="1">
      <alignment horizontal="right" wrapText="1"/>
    </xf>
    <xf numFmtId="168" fontId="23" fillId="0" borderId="0" xfId="11" applyNumberFormat="1" applyFont="1" applyFill="1" applyBorder="1" applyAlignment="1">
      <alignment horizontal="right" vertical="center"/>
    </xf>
    <xf numFmtId="168" fontId="31" fillId="0" borderId="0" xfId="11" applyNumberFormat="1" applyFont="1" applyFill="1"/>
    <xf numFmtId="0" fontId="208" fillId="0" borderId="0" xfId="0" applyFont="1" applyAlignment="1">
      <alignment horizontal="right"/>
    </xf>
    <xf numFmtId="0" fontId="208" fillId="0" borderId="0" xfId="0" applyFont="1" applyFill="1" applyAlignment="1">
      <alignment horizontal="right"/>
    </xf>
    <xf numFmtId="0" fontId="207" fillId="0" borderId="0" xfId="0" applyFont="1" applyFill="1" applyAlignment="1">
      <alignment horizontal="right" wrapText="1"/>
    </xf>
    <xf numFmtId="3" fontId="231" fillId="0" borderId="0" xfId="0" applyNumberFormat="1" applyFont="1" applyFill="1" applyBorder="1" applyAlignment="1">
      <alignment horizontal="right" wrapText="1"/>
    </xf>
    <xf numFmtId="0" fontId="208" fillId="0" borderId="0" xfId="0" applyFont="1" applyFill="1" applyAlignment="1">
      <alignment horizontal="right" wrapText="1"/>
    </xf>
    <xf numFmtId="0" fontId="31" fillId="0" borderId="0" xfId="0" applyFont="1" applyFill="1" applyAlignment="1">
      <alignment wrapText="1"/>
    </xf>
    <xf numFmtId="0" fontId="31" fillId="0" borderId="0" xfId="0" applyFont="1" applyFill="1" applyBorder="1" applyAlignment="1">
      <alignment wrapText="1"/>
    </xf>
    <xf numFmtId="0" fontId="31" fillId="0" borderId="0" xfId="0" applyFont="1" applyFill="1" applyAlignment="1">
      <alignment horizontal="right" wrapText="1"/>
    </xf>
    <xf numFmtId="3" fontId="231" fillId="0" borderId="0" xfId="0" applyNumberFormat="1" applyFont="1" applyFill="1" applyBorder="1" applyAlignment="1">
      <alignment horizontal="right"/>
    </xf>
    <xf numFmtId="37" fontId="24" fillId="0" borderId="0" xfId="419" applyFont="1" applyFill="1" applyBorder="1" applyAlignment="1">
      <alignment horizontal="left"/>
    </xf>
    <xf numFmtId="37" fontId="23" fillId="0" borderId="0" xfId="69" applyFont="1" applyFill="1" applyBorder="1" applyAlignment="1">
      <alignment horizontal="right" vertical="top"/>
    </xf>
    <xf numFmtId="0" fontId="68" fillId="0" borderId="0" xfId="0" applyFont="1" applyAlignment="1">
      <alignment horizontal="justify"/>
    </xf>
    <xf numFmtId="0" fontId="207" fillId="0" borderId="0" xfId="0" applyFont="1" applyAlignment="1">
      <alignment horizontal="right" wrapText="1"/>
    </xf>
    <xf numFmtId="0" fontId="31" fillId="0" borderId="0" xfId="0" applyFont="1" applyAlignment="1">
      <alignment wrapText="1"/>
    </xf>
    <xf numFmtId="0" fontId="208" fillId="0" borderId="0" xfId="0" applyFont="1" applyFill="1" applyAlignment="1">
      <alignment horizontal="right" wrapText="1" indent="1"/>
    </xf>
    <xf numFmtId="0" fontId="208" fillId="0" borderId="0" xfId="0" applyFont="1" applyFill="1" applyBorder="1" applyAlignment="1">
      <alignment horizontal="right" wrapText="1" indent="1"/>
    </xf>
    <xf numFmtId="0" fontId="207" fillId="0" borderId="0" xfId="0" applyFont="1" applyFill="1" applyBorder="1" applyAlignment="1">
      <alignment horizontal="right" wrapText="1" indent="1"/>
    </xf>
    <xf numFmtId="0" fontId="231" fillId="0" borderId="0" xfId="0" applyFont="1" applyAlignment="1">
      <alignment horizontal="justify" wrapText="1"/>
    </xf>
    <xf numFmtId="3" fontId="231" fillId="0" borderId="0" xfId="0" applyNumberFormat="1" applyFont="1" applyFill="1" applyAlignment="1">
      <alignment horizontal="right" wrapText="1"/>
    </xf>
    <xf numFmtId="0" fontId="231" fillId="0" borderId="0" xfId="0" applyFont="1" applyFill="1" applyBorder="1" applyAlignment="1">
      <alignment horizontal="right" wrapText="1"/>
    </xf>
    <xf numFmtId="0" fontId="207" fillId="0" borderId="0" xfId="0" applyFont="1" applyFill="1" applyAlignment="1">
      <alignment horizontal="right" wrapText="1" indent="1"/>
    </xf>
    <xf numFmtId="3" fontId="231" fillId="0" borderId="22" xfId="0" applyNumberFormat="1" applyFont="1" applyFill="1" applyBorder="1" applyAlignment="1">
      <alignment horizontal="right" wrapText="1"/>
    </xf>
    <xf numFmtId="3" fontId="231" fillId="0" borderId="0" xfId="0" applyNumberFormat="1" applyFont="1" applyFill="1" applyAlignment="1">
      <alignment horizontal="right"/>
    </xf>
    <xf numFmtId="0" fontId="207" fillId="0" borderId="0" xfId="0" applyFont="1"/>
    <xf numFmtId="3" fontId="207" fillId="0" borderId="69" xfId="0" applyNumberFormat="1" applyFont="1" applyFill="1" applyBorder="1" applyAlignment="1">
      <alignment horizontal="right" wrapText="1"/>
    </xf>
    <xf numFmtId="3" fontId="207" fillId="0" borderId="0" xfId="0" applyNumberFormat="1" applyFont="1" applyFill="1" applyBorder="1" applyAlignment="1">
      <alignment horizontal="right" wrapText="1"/>
    </xf>
    <xf numFmtId="0" fontId="231" fillId="0" borderId="0" xfId="0" applyFont="1" applyFill="1" applyAlignment="1">
      <alignment horizontal="right" wrapText="1"/>
    </xf>
    <xf numFmtId="0" fontId="68" fillId="0" borderId="0" xfId="0" applyFont="1" applyAlignment="1">
      <alignment horizontal="right" wrapText="1"/>
    </xf>
    <xf numFmtId="0" fontId="207" fillId="0" borderId="0" xfId="0" applyFont="1" applyAlignment="1">
      <alignment horizontal="justify" wrapText="1"/>
    </xf>
    <xf numFmtId="43" fontId="231" fillId="0" borderId="0" xfId="11" applyFont="1" applyFill="1" applyAlignment="1">
      <alignment horizontal="right" wrapText="1"/>
    </xf>
    <xf numFmtId="168" fontId="231" fillId="0" borderId="0" xfId="11" applyNumberFormat="1" applyFont="1" applyFill="1" applyAlignment="1">
      <alignment horizontal="right" wrapText="1"/>
    </xf>
    <xf numFmtId="168" fontId="31" fillId="0" borderId="0" xfId="11" applyNumberFormat="1" applyFont="1"/>
    <xf numFmtId="0" fontId="207" fillId="0" borderId="0" xfId="0" applyFont="1" applyAlignment="1">
      <alignment horizontal="justify"/>
    </xf>
    <xf numFmtId="0" fontId="231" fillId="0" borderId="0" xfId="0" applyFont="1"/>
    <xf numFmtId="0" fontId="231" fillId="0" borderId="0" xfId="0" applyFont="1" applyAlignment="1">
      <alignment horizontal="justify"/>
    </xf>
    <xf numFmtId="41" fontId="231" fillId="0" borderId="0" xfId="0" applyNumberFormat="1" applyFont="1" applyFill="1" applyAlignment="1">
      <alignment horizontal="right" wrapText="1"/>
    </xf>
    <xf numFmtId="168" fontId="231" fillId="0" borderId="0" xfId="11" applyNumberFormat="1" applyFont="1" applyAlignment="1">
      <alignment horizontal="right" wrapText="1"/>
    </xf>
    <xf numFmtId="168" fontId="207" fillId="0" borderId="69" xfId="0" applyNumberFormat="1" applyFont="1" applyFill="1" applyBorder="1" applyAlignment="1">
      <alignment horizontal="right" wrapText="1"/>
    </xf>
    <xf numFmtId="1" fontId="207" fillId="0" borderId="69" xfId="0" applyNumberFormat="1" applyFont="1" applyBorder="1" applyAlignment="1">
      <alignment horizontal="right" wrapText="1"/>
    </xf>
    <xf numFmtId="0" fontId="229" fillId="0" borderId="0" xfId="0" applyFont="1" applyFill="1" applyBorder="1" applyAlignment="1">
      <alignment horizontal="center"/>
    </xf>
    <xf numFmtId="37" fontId="23" fillId="0" borderId="0" xfId="54" applyNumberFormat="1" applyFont="1" applyFill="1" applyBorder="1"/>
    <xf numFmtId="37" fontId="23" fillId="0" borderId="0" xfId="419" applyFont="1" applyFill="1" applyBorder="1" applyAlignment="1"/>
    <xf numFmtId="0" fontId="207" fillId="0" borderId="0" xfId="0" applyFont="1" applyAlignment="1"/>
    <xf numFmtId="191" fontId="24" fillId="0" borderId="10" xfId="55" quotePrefix="1" applyNumberFormat="1" applyFont="1" applyFill="1" applyBorder="1" applyAlignment="1">
      <alignment horizontal="right" wrapText="1"/>
    </xf>
    <xf numFmtId="0" fontId="208" fillId="0" borderId="0" xfId="0" applyFont="1" applyBorder="1" applyAlignment="1">
      <alignment horizontal="right" wrapText="1"/>
    </xf>
    <xf numFmtId="168" fontId="231" fillId="0" borderId="0" xfId="11" applyNumberFormat="1" applyFont="1" applyFill="1" applyBorder="1" applyAlignment="1">
      <alignment horizontal="right" wrapText="1"/>
    </xf>
    <xf numFmtId="168" fontId="31" fillId="0" borderId="0" xfId="11" applyNumberFormat="1" applyFont="1" applyAlignment="1">
      <alignment horizontal="right" wrapText="1"/>
    </xf>
    <xf numFmtId="3" fontId="31" fillId="0" borderId="0" xfId="0" applyNumberFormat="1" applyFont="1"/>
    <xf numFmtId="168" fontId="231" fillId="0" borderId="0" xfId="11" applyNumberFormat="1" applyFont="1" applyFill="1" applyBorder="1" applyAlignment="1">
      <alignment horizontal="center" wrapText="1"/>
    </xf>
    <xf numFmtId="168" fontId="231" fillId="0" borderId="11" xfId="11" applyNumberFormat="1" applyFont="1" applyFill="1" applyBorder="1" applyAlignment="1">
      <alignment horizontal="right" wrapText="1"/>
    </xf>
    <xf numFmtId="0" fontId="231" fillId="0" borderId="0" xfId="0" applyFont="1" applyFill="1" applyAlignment="1">
      <alignment horizontal="right"/>
    </xf>
    <xf numFmtId="1" fontId="231" fillId="0" borderId="0" xfId="0" applyNumberFormat="1" applyFont="1" applyFill="1" applyAlignment="1">
      <alignment horizontal="right"/>
    </xf>
    <xf numFmtId="43" fontId="231" fillId="0" borderId="0" xfId="11" applyFont="1" applyFill="1" applyAlignment="1">
      <alignment horizontal="right"/>
    </xf>
    <xf numFmtId="2" fontId="231" fillId="0" borderId="0" xfId="0" applyNumberFormat="1" applyFont="1" applyFill="1" applyAlignment="1">
      <alignment horizontal="right"/>
    </xf>
    <xf numFmtId="0" fontId="207" fillId="0" borderId="0" xfId="0" applyFont="1" applyFill="1" applyAlignment="1">
      <alignment horizontal="right" indent="1"/>
    </xf>
    <xf numFmtId="0" fontId="207" fillId="0" borderId="0" xfId="0" applyFont="1" applyAlignment="1">
      <alignment horizontal="right" indent="1"/>
    </xf>
    <xf numFmtId="0" fontId="222" fillId="0" borderId="0" xfId="0" applyFont="1" applyFill="1" applyAlignment="1">
      <alignment horizontal="right"/>
    </xf>
    <xf numFmtId="0" fontId="208" fillId="0" borderId="0" xfId="0" applyFont="1" applyAlignment="1">
      <alignment horizontal="right" indent="1"/>
    </xf>
    <xf numFmtId="3" fontId="231" fillId="0" borderId="0" xfId="0" applyNumberFormat="1" applyFont="1" applyAlignment="1">
      <alignment horizontal="right"/>
    </xf>
    <xf numFmtId="3" fontId="231" fillId="0" borderId="0" xfId="0" applyNumberFormat="1" applyFont="1" applyBorder="1" applyAlignment="1">
      <alignment horizontal="right"/>
    </xf>
    <xf numFmtId="3" fontId="207" fillId="0" borderId="69" xfId="0" applyNumberFormat="1" applyFont="1" applyFill="1" applyBorder="1" applyAlignment="1">
      <alignment horizontal="right"/>
    </xf>
    <xf numFmtId="3" fontId="207" fillId="0" borderId="69" xfId="0" applyNumberFormat="1" applyFont="1" applyBorder="1" applyAlignment="1">
      <alignment horizontal="right"/>
    </xf>
    <xf numFmtId="43" fontId="231" fillId="0" borderId="0" xfId="0" applyNumberFormat="1" applyFont="1" applyFill="1" applyAlignment="1">
      <alignment horizontal="right"/>
    </xf>
    <xf numFmtId="168" fontId="31" fillId="0" borderId="0" xfId="0" applyNumberFormat="1" applyFont="1"/>
    <xf numFmtId="43" fontId="0" fillId="0" borderId="0" xfId="0" applyNumberFormat="1"/>
    <xf numFmtId="3" fontId="0" fillId="0" borderId="0" xfId="0" applyNumberFormat="1"/>
    <xf numFmtId="43" fontId="139" fillId="0" borderId="0" xfId="11" applyFont="1" applyFill="1" applyAlignment="1">
      <alignment vertical="top"/>
    </xf>
    <xf numFmtId="3" fontId="139" fillId="0" borderId="0" xfId="68" applyFont="1" applyFill="1" applyAlignment="1">
      <alignment vertical="top"/>
    </xf>
    <xf numFmtId="1" fontId="139" fillId="0" borderId="0" xfId="68" applyNumberFormat="1" applyFont="1" applyFill="1" applyAlignment="1">
      <alignment vertical="top"/>
    </xf>
    <xf numFmtId="3" fontId="23" fillId="0" borderId="0" xfId="23361" applyNumberFormat="1" applyFont="1" applyFill="1"/>
    <xf numFmtId="37" fontId="225" fillId="0" borderId="0" xfId="69" applyFont="1" applyFill="1" applyBorder="1" applyAlignment="1" applyProtection="1">
      <alignment wrapText="1"/>
    </xf>
    <xf numFmtId="0" fontId="210" fillId="0" borderId="0" xfId="369" applyFont="1" applyAlignment="1"/>
    <xf numFmtId="0" fontId="139" fillId="0" borderId="0" xfId="68" applyNumberFormat="1" applyFont="1" applyFill="1" applyAlignment="1">
      <alignment horizontal="left" wrapText="1"/>
    </xf>
    <xf numFmtId="168" fontId="23" fillId="0" borderId="0" xfId="11" applyNumberFormat="1" applyFont="1" applyFill="1" applyAlignment="1">
      <alignment horizontal="right" vertical="justify"/>
    </xf>
    <xf numFmtId="37" fontId="191" fillId="0" borderId="0" xfId="69" applyFont="1" applyFill="1" applyBorder="1" applyAlignment="1"/>
    <xf numFmtId="1" fontId="189" fillId="0" borderId="0" xfId="68" applyNumberFormat="1" applyFont="1" applyFill="1" applyAlignment="1"/>
    <xf numFmtId="17" fontId="189" fillId="0" borderId="10" xfId="55" quotePrefix="1" applyNumberFormat="1" applyFont="1" applyFill="1" applyBorder="1" applyAlignment="1">
      <alignment horizontal="right" wrapText="1"/>
    </xf>
    <xf numFmtId="0" fontId="189" fillId="0" borderId="0" xfId="419" quotePrefix="1" applyNumberFormat="1" applyFont="1" applyFill="1" applyBorder="1" applyAlignment="1">
      <alignment horizontal="center"/>
    </xf>
    <xf numFmtId="37" fontId="192" fillId="0" borderId="0" xfId="0" applyNumberFormat="1" applyFont="1" applyFill="1" applyBorder="1" applyAlignment="1">
      <alignment horizontal="right"/>
    </xf>
    <xf numFmtId="168" fontId="139" fillId="0" borderId="0" xfId="68" applyNumberFormat="1" applyFont="1" applyFill="1" applyAlignment="1">
      <alignment horizontal="right" wrapText="1"/>
    </xf>
    <xf numFmtId="37" fontId="139" fillId="0" borderId="0" xfId="11" applyNumberFormat="1" applyFont="1" applyFill="1" applyBorder="1" applyAlignment="1">
      <alignment vertical="justify"/>
    </xf>
    <xf numFmtId="37" fontId="139" fillId="0" borderId="0" xfId="68" applyNumberFormat="1" applyFont="1" applyFill="1" applyAlignment="1">
      <alignment horizontal="right" wrapText="1"/>
    </xf>
    <xf numFmtId="168" fontId="139" fillId="0" borderId="0" xfId="11" applyNumberFormat="1" applyFont="1" applyFill="1" applyAlignment="1">
      <alignment horizontal="right" wrapText="1"/>
    </xf>
    <xf numFmtId="37" fontId="139" fillId="0" borderId="0" xfId="68" applyNumberFormat="1" applyFont="1" applyFill="1" applyBorder="1" applyAlignment="1">
      <alignment vertical="justify"/>
    </xf>
    <xf numFmtId="168" fontId="139" fillId="0" borderId="0" xfId="11" applyNumberFormat="1" applyFont="1" applyFill="1" applyAlignment="1">
      <alignment horizontal="right" vertical="justify" wrapText="1"/>
    </xf>
    <xf numFmtId="43" fontId="139" fillId="0" borderId="0" xfId="11" applyFont="1" applyFill="1" applyAlignment="1">
      <alignment horizontal="right" wrapText="1"/>
    </xf>
    <xf numFmtId="41" fontId="139" fillId="0" borderId="0" xfId="11" applyNumberFormat="1" applyFont="1" applyFill="1" applyAlignment="1"/>
    <xf numFmtId="1" fontId="189" fillId="0" borderId="0" xfId="68" applyNumberFormat="1" applyFont="1" applyFill="1" applyBorder="1" applyAlignment="1"/>
    <xf numFmtId="37" fontId="189" fillId="0" borderId="12" xfId="11" applyNumberFormat="1" applyFont="1" applyFill="1" applyBorder="1" applyAlignment="1">
      <alignment vertical="center" wrapText="1"/>
    </xf>
    <xf numFmtId="37" fontId="139" fillId="0" borderId="0" xfId="11" applyNumberFormat="1" applyFont="1" applyFill="1" applyBorder="1" applyAlignment="1">
      <alignment vertical="center" wrapText="1"/>
    </xf>
    <xf numFmtId="1" fontId="189" fillId="0" borderId="0" xfId="68" applyNumberFormat="1" applyFont="1" applyFill="1" applyAlignment="1">
      <alignment horizontal="center"/>
    </xf>
    <xf numFmtId="1" fontId="189" fillId="0" borderId="0" xfId="68" applyNumberFormat="1" applyFont="1" applyFill="1" applyBorder="1" applyAlignment="1">
      <alignment horizontal="center"/>
    </xf>
    <xf numFmtId="0" fontId="139" fillId="0" borderId="0" xfId="68" applyNumberFormat="1" applyFont="1" applyFill="1" applyAlignment="1">
      <alignment horizontal="center"/>
    </xf>
    <xf numFmtId="0" fontId="139" fillId="0" borderId="0" xfId="68" applyNumberFormat="1" applyFont="1" applyFill="1" applyBorder="1" applyAlignment="1">
      <alignment horizontal="center"/>
    </xf>
    <xf numFmtId="168" fontId="139" fillId="0" borderId="0" xfId="11" applyNumberFormat="1" applyFont="1" applyFill="1" applyBorder="1" applyAlignment="1">
      <alignment horizontal="center" vertical="justify"/>
    </xf>
    <xf numFmtId="3" fontId="189" fillId="0" borderId="0" xfId="68" applyFont="1" applyFill="1" applyBorder="1" applyAlignment="1">
      <alignment horizontal="center"/>
    </xf>
    <xf numFmtId="3" fontId="139" fillId="0" borderId="0" xfId="68" applyFont="1" applyFill="1" applyBorder="1" applyAlignment="1">
      <alignment horizontal="center"/>
    </xf>
    <xf numFmtId="0" fontId="189" fillId="0" borderId="10" xfId="55" quotePrefix="1" applyNumberFormat="1" applyFont="1" applyFill="1" applyBorder="1" applyAlignment="1">
      <alignment horizontal="center" wrapText="1"/>
    </xf>
    <xf numFmtId="168" fontId="139" fillId="0" borderId="0" xfId="11" applyNumberFormat="1" applyFont="1" applyFill="1" applyAlignment="1">
      <alignment horizontal="center"/>
    </xf>
    <xf numFmtId="168" fontId="139" fillId="0" borderId="0" xfId="11" applyNumberFormat="1" applyFont="1" applyFill="1" applyBorder="1" applyAlignment="1">
      <alignment horizontal="center"/>
    </xf>
    <xf numFmtId="0" fontId="192" fillId="0" borderId="0" xfId="0" applyFont="1" applyFill="1" applyBorder="1" applyAlignment="1">
      <alignment horizontal="right"/>
    </xf>
    <xf numFmtId="0" fontId="192" fillId="0" borderId="0" xfId="0" applyFont="1" applyFill="1" applyBorder="1" applyAlignment="1">
      <alignment horizontal="center"/>
    </xf>
    <xf numFmtId="3" fontId="139" fillId="0" borderId="0" xfId="68" applyNumberFormat="1" applyFont="1" applyFill="1" applyAlignment="1">
      <alignment horizontal="right"/>
    </xf>
    <xf numFmtId="3" fontId="139" fillId="0" borderId="0" xfId="68" applyFont="1" applyFill="1" applyAlignment="1">
      <alignment horizontal="right" wrapText="1"/>
    </xf>
    <xf numFmtId="168" fontId="139" fillId="0" borderId="0" xfId="11" applyNumberFormat="1" applyFont="1" applyFill="1" applyAlignment="1">
      <alignment horizontal="center" wrapText="1"/>
    </xf>
    <xf numFmtId="3" fontId="139" fillId="0" borderId="0" xfId="68" applyNumberFormat="1" applyFont="1" applyFill="1" applyAlignment="1">
      <alignment horizontal="right" wrapText="1"/>
    </xf>
    <xf numFmtId="3" fontId="139" fillId="0" borderId="0" xfId="11" applyNumberFormat="1" applyFont="1" applyFill="1" applyAlignment="1">
      <alignment horizontal="right" wrapText="1"/>
    </xf>
    <xf numFmtId="3" fontId="139" fillId="0" borderId="0" xfId="68" applyNumberFormat="1" applyFont="1" applyFill="1" applyAlignment="1"/>
    <xf numFmtId="3" fontId="189" fillId="0" borderId="0" xfId="68" applyFont="1" applyFill="1" applyBorder="1" applyAlignment="1"/>
    <xf numFmtId="3" fontId="189" fillId="0" borderId="12" xfId="21" applyNumberFormat="1" applyFont="1" applyFill="1" applyBorder="1" applyAlignment="1">
      <alignment vertical="center" wrapText="1"/>
    </xf>
    <xf numFmtId="168" fontId="139" fillId="0" borderId="0" xfId="21" applyNumberFormat="1" applyFont="1" applyFill="1" applyBorder="1" applyAlignment="1">
      <alignment vertical="center"/>
    </xf>
    <xf numFmtId="168" fontId="189" fillId="0" borderId="12" xfId="21" applyNumberFormat="1" applyFont="1" applyFill="1" applyBorder="1" applyAlignment="1">
      <alignment horizontal="right" vertical="center" wrapText="1"/>
    </xf>
    <xf numFmtId="168" fontId="189" fillId="0" borderId="0" xfId="21" applyNumberFormat="1" applyFont="1" applyFill="1" applyBorder="1" applyAlignment="1">
      <alignment vertical="center" wrapText="1"/>
    </xf>
    <xf numFmtId="3" fontId="139" fillId="0" borderId="0" xfId="68" applyFont="1" applyFill="1" applyAlignment="1">
      <alignment horizontal="center" vertical="top"/>
    </xf>
    <xf numFmtId="3" fontId="139" fillId="0" borderId="0" xfId="68" applyFont="1" applyFill="1" applyAlignment="1">
      <alignment vertical="top" wrapText="1"/>
    </xf>
    <xf numFmtId="3" fontId="139" fillId="0" borderId="0" xfId="68" applyFont="1" applyFill="1" applyBorder="1" applyAlignment="1">
      <alignment vertical="top" wrapText="1"/>
    </xf>
    <xf numFmtId="3" fontId="189" fillId="0" borderId="0" xfId="68" applyFont="1" applyFill="1" applyAlignment="1">
      <alignment horizontal="left" wrapText="1"/>
    </xf>
    <xf numFmtId="3" fontId="189" fillId="0" borderId="0" xfId="68" applyFont="1" applyFill="1" applyAlignment="1">
      <alignment wrapText="1"/>
    </xf>
    <xf numFmtId="3" fontId="189" fillId="0" borderId="0" xfId="68" applyFont="1" applyFill="1" applyBorder="1" applyAlignment="1">
      <alignment wrapText="1"/>
    </xf>
    <xf numFmtId="49" fontId="139" fillId="0" borderId="0" xfId="68" applyNumberFormat="1" applyFont="1" applyFill="1" applyAlignment="1"/>
    <xf numFmtId="3" fontId="139" fillId="0" borderId="0" xfId="68" applyFont="1" applyFill="1" applyAlignment="1">
      <alignment horizontal="center" wrapText="1"/>
    </xf>
    <xf numFmtId="3" fontId="139" fillId="0" borderId="0" xfId="68" applyFont="1" applyFill="1" applyBorder="1" applyAlignment="1">
      <alignment horizontal="center" wrapText="1"/>
    </xf>
    <xf numFmtId="3" fontId="189" fillId="0" borderId="0" xfId="68" applyFont="1" applyFill="1" applyBorder="1" applyAlignment="1">
      <alignment horizontal="left" vertical="top" wrapText="1"/>
    </xf>
    <xf numFmtId="168" fontId="189" fillId="0" borderId="12" xfId="11" applyNumberFormat="1" applyFont="1" applyFill="1" applyBorder="1" applyAlignment="1">
      <alignment horizontal="right" vertical="top" wrapText="1"/>
    </xf>
    <xf numFmtId="168" fontId="189" fillId="0" borderId="0" xfId="11" applyNumberFormat="1" applyFont="1" applyFill="1" applyBorder="1" applyAlignment="1">
      <alignment vertical="top"/>
    </xf>
    <xf numFmtId="168" fontId="139" fillId="0" borderId="0" xfId="11" applyNumberFormat="1" applyFont="1" applyFill="1" applyBorder="1" applyAlignment="1">
      <alignment vertical="top"/>
    </xf>
    <xf numFmtId="3" fontId="139" fillId="0" borderId="0" xfId="68" applyFont="1" applyFill="1" applyAlignment="1">
      <alignment horizontal="right"/>
    </xf>
    <xf numFmtId="3" fontId="139" fillId="0" borderId="0" xfId="68" applyFont="1" applyFill="1" applyAlignment="1">
      <alignment wrapText="1"/>
    </xf>
    <xf numFmtId="3" fontId="139" fillId="0" borderId="0" xfId="68" applyFont="1" applyFill="1" applyBorder="1" applyAlignment="1">
      <alignment wrapText="1"/>
    </xf>
    <xf numFmtId="0" fontId="139" fillId="0" borderId="0" xfId="68" applyNumberFormat="1" applyFont="1" applyFill="1" applyAlignment="1">
      <alignment horizontal="right"/>
    </xf>
    <xf numFmtId="0" fontId="139" fillId="0" borderId="0" xfId="68" applyNumberFormat="1" applyFont="1" applyFill="1" applyBorder="1" applyAlignment="1">
      <alignment horizontal="right"/>
    </xf>
    <xf numFmtId="168" fontId="139" fillId="0" borderId="3" xfId="21" applyNumberFormat="1" applyFont="1" applyFill="1" applyBorder="1" applyAlignment="1">
      <alignment horizontal="right" vertical="justify"/>
    </xf>
    <xf numFmtId="217" fontId="139" fillId="0" borderId="0" xfId="68" applyNumberFormat="1" applyFont="1" applyFill="1" applyAlignment="1"/>
    <xf numFmtId="168" fontId="189" fillId="0" borderId="12" xfId="21" applyNumberFormat="1" applyFont="1" applyFill="1" applyBorder="1" applyAlignment="1">
      <alignment horizontal="right" vertical="justify"/>
    </xf>
    <xf numFmtId="168" fontId="189" fillId="0" borderId="0" xfId="21" applyNumberFormat="1" applyFont="1" applyFill="1" applyBorder="1" applyAlignment="1">
      <alignment horizontal="right" vertical="justify"/>
    </xf>
    <xf numFmtId="3" fontId="139" fillId="0" borderId="0" xfId="68" applyFont="1" applyFill="1" applyAlignment="1">
      <alignment horizontal="center" vertical="top" wrapText="1"/>
    </xf>
    <xf numFmtId="0" fontId="189" fillId="0" borderId="0" xfId="55" applyNumberFormat="1" applyFont="1" applyFill="1" applyBorder="1" applyAlignment="1">
      <alignment horizontal="center"/>
    </xf>
    <xf numFmtId="168" fontId="139" fillId="0" borderId="0" xfId="11" applyNumberFormat="1" applyFont="1" applyFill="1" applyBorder="1" applyAlignment="1">
      <alignment horizontal="right" vertical="justify"/>
    </xf>
    <xf numFmtId="168" fontId="139" fillId="0" borderId="0" xfId="11" applyNumberFormat="1" applyFont="1" applyFill="1" applyBorder="1" applyAlignment="1">
      <alignment vertical="justify"/>
    </xf>
    <xf numFmtId="168" fontId="139" fillId="0" borderId="11" xfId="11" applyNumberFormat="1" applyFont="1" applyFill="1" applyBorder="1" applyAlignment="1">
      <alignment horizontal="right" vertical="justify"/>
    </xf>
    <xf numFmtId="43" fontId="139" fillId="0" borderId="0" xfId="21" applyFont="1" applyFill="1" applyAlignment="1"/>
    <xf numFmtId="191" fontId="189" fillId="0" borderId="0" xfId="57" quotePrefix="1" applyNumberFormat="1" applyFont="1" applyFill="1" applyBorder="1" applyAlignment="1">
      <alignment horizontal="right"/>
    </xf>
    <xf numFmtId="3" fontId="139" fillId="0" borderId="0" xfId="68" applyFont="1" applyFill="1" applyBorder="1" applyAlignment="1">
      <alignment horizontal="right"/>
    </xf>
    <xf numFmtId="3" fontId="139" fillId="0" borderId="0" xfId="68" applyFont="1" applyFill="1" applyBorder="1" applyAlignment="1">
      <alignment horizontal="right" vertical="justify"/>
    </xf>
    <xf numFmtId="3" fontId="139" fillId="0" borderId="0" xfId="68" applyFont="1" applyFill="1" applyAlignment="1">
      <alignment horizontal="right" vertical="justify"/>
    </xf>
    <xf numFmtId="3" fontId="139" fillId="0" borderId="12" xfId="68" applyFont="1" applyFill="1" applyBorder="1" applyAlignment="1">
      <alignment horizontal="right" vertical="justify"/>
    </xf>
    <xf numFmtId="1" fontId="139" fillId="0" borderId="0" xfId="68" applyNumberFormat="1" applyFont="1" applyFill="1" applyAlignment="1">
      <alignment horizontal="center" vertical="top"/>
    </xf>
    <xf numFmtId="3" fontId="139" fillId="0" borderId="0" xfId="68" applyFont="1" applyFill="1" applyAlignment="1">
      <alignment horizontal="left" vertical="top" wrapText="1"/>
    </xf>
    <xf numFmtId="3" fontId="189" fillId="0" borderId="0" xfId="68" applyFont="1" applyFill="1" applyAlignment="1">
      <alignment horizontal="center" vertical="justify"/>
    </xf>
    <xf numFmtId="3" fontId="139" fillId="0" borderId="8" xfId="68" applyFont="1" applyFill="1" applyBorder="1" applyAlignment="1">
      <alignment horizontal="right" vertical="justify"/>
    </xf>
    <xf numFmtId="3" fontId="139" fillId="0" borderId="11" xfId="68" applyFont="1" applyFill="1" applyBorder="1" applyAlignment="1">
      <alignment horizontal="right" vertical="justify"/>
    </xf>
    <xf numFmtId="3" fontId="139" fillId="0" borderId="0" xfId="68" applyFont="1" applyFill="1" applyAlignment="1">
      <alignment horizontal="left" wrapText="1"/>
    </xf>
    <xf numFmtId="1" fontId="189" fillId="0" borderId="0" xfId="68" applyNumberFormat="1" applyFont="1" applyFill="1" applyAlignment="1">
      <alignment horizontal="center" vertical="justify"/>
    </xf>
    <xf numFmtId="0" fontId="139" fillId="0" borderId="0" xfId="0" applyFont="1" applyFill="1" applyAlignment="1">
      <alignment horizontal="right"/>
    </xf>
    <xf numFmtId="1" fontId="189" fillId="0" borderId="0" xfId="68" applyNumberFormat="1" applyFont="1" applyFill="1" applyBorder="1" applyAlignment="1">
      <alignment horizontal="right" vertical="justify"/>
    </xf>
    <xf numFmtId="3" fontId="139" fillId="0" borderId="0" xfId="0" applyNumberFormat="1" applyFont="1" applyFill="1" applyAlignment="1">
      <alignment horizontal="right"/>
    </xf>
    <xf numFmtId="3" fontId="139" fillId="0" borderId="0" xfId="0" applyNumberFormat="1" applyFont="1" applyFill="1" applyBorder="1" applyAlignment="1">
      <alignment horizontal="right"/>
    </xf>
    <xf numFmtId="168" fontId="139" fillId="0" borderId="0" xfId="11" applyNumberFormat="1" applyFont="1" applyFill="1" applyAlignment="1">
      <alignment vertical="center"/>
    </xf>
    <xf numFmtId="41" fontId="139" fillId="0" borderId="0" xfId="11" applyNumberFormat="1" applyFont="1" applyFill="1" applyBorder="1" applyAlignment="1">
      <alignment wrapText="1"/>
    </xf>
    <xf numFmtId="168" fontId="139" fillId="0" borderId="0" xfId="11" applyNumberFormat="1" applyFont="1" applyFill="1" applyAlignment="1">
      <alignment horizontal="right" vertical="center"/>
    </xf>
    <xf numFmtId="168" fontId="141" fillId="0" borderId="0" xfId="11" applyNumberFormat="1" applyFont="1" applyFill="1" applyAlignment="1">
      <alignment horizontal="right" wrapText="1"/>
    </xf>
    <xf numFmtId="168" fontId="139" fillId="0" borderId="0" xfId="21" applyNumberFormat="1" applyFont="1" applyFill="1" applyAlignment="1">
      <alignment horizontal="right" vertical="justify"/>
    </xf>
    <xf numFmtId="0" fontId="189" fillId="0" borderId="0" xfId="57" quotePrefix="1" applyNumberFormat="1" applyFont="1" applyFill="1" applyBorder="1" applyAlignment="1">
      <alignment horizontal="center"/>
    </xf>
    <xf numFmtId="168" fontId="139" fillId="0" borderId="3" xfId="11" applyNumberFormat="1" applyFont="1" applyFill="1" applyBorder="1" applyAlignment="1">
      <alignment horizontal="right" wrapText="1"/>
    </xf>
    <xf numFmtId="1" fontId="139" fillId="0" borderId="0" xfId="68" applyNumberFormat="1" applyFont="1" applyFill="1" applyBorder="1" applyAlignment="1">
      <alignment horizontal="right" vertical="justify"/>
    </xf>
    <xf numFmtId="3" fontId="139" fillId="0" borderId="0" xfId="68" quotePrefix="1" applyFont="1" applyFill="1" applyAlignment="1">
      <alignment horizontal="center"/>
    </xf>
    <xf numFmtId="1" fontId="139" fillId="0" borderId="0" xfId="68" applyNumberFormat="1" applyFont="1" applyFill="1" applyAlignment="1">
      <alignment horizontal="right" vertical="justify"/>
    </xf>
    <xf numFmtId="43" fontId="139" fillId="0" borderId="0" xfId="11" applyFont="1" applyFill="1" applyBorder="1" applyAlignment="1">
      <alignment horizontal="right" vertical="justify"/>
    </xf>
    <xf numFmtId="168" fontId="139" fillId="0" borderId="13" xfId="11" applyNumberFormat="1" applyFont="1" applyFill="1" applyBorder="1" applyAlignment="1">
      <alignment horizontal="right" wrapText="1"/>
    </xf>
    <xf numFmtId="168" fontId="139" fillId="0" borderId="13" xfId="11" applyNumberFormat="1" applyFont="1" applyFill="1" applyBorder="1" applyAlignment="1">
      <alignment horizontal="right"/>
    </xf>
    <xf numFmtId="0" fontId="139" fillId="0" borderId="13" xfId="68" applyNumberFormat="1" applyFont="1" applyFill="1" applyBorder="1" applyAlignment="1"/>
    <xf numFmtId="3" fontId="139" fillId="0" borderId="13" xfId="68" applyFont="1" applyFill="1" applyBorder="1" applyAlignment="1"/>
    <xf numFmtId="1" fontId="139" fillId="0" borderId="0" xfId="68" applyNumberFormat="1" applyFont="1" applyFill="1" applyBorder="1" applyAlignment="1">
      <alignment horizontal="center"/>
    </xf>
    <xf numFmtId="3" fontId="189" fillId="0" borderId="0" xfId="68" applyFont="1" applyFill="1" applyBorder="1" applyAlignment="1">
      <alignment horizontal="center" vertical="justify"/>
    </xf>
    <xf numFmtId="3" fontId="189" fillId="0" borderId="0" xfId="68" applyFont="1" applyFill="1" applyBorder="1" applyAlignment="1">
      <alignment horizontal="right" vertical="justify"/>
    </xf>
    <xf numFmtId="0" fontId="139" fillId="0" borderId="0" xfId="0" applyFont="1" applyFill="1" applyBorder="1" applyAlignment="1">
      <alignment horizontal="right"/>
    </xf>
    <xf numFmtId="41" fontId="139" fillId="0" borderId="11" xfId="11" applyNumberFormat="1" applyFont="1" applyFill="1" applyBorder="1" applyAlignment="1">
      <alignment horizontal="right" wrapText="1"/>
    </xf>
    <xf numFmtId="41" fontId="139" fillId="0" borderId="0" xfId="11" applyNumberFormat="1" applyFont="1" applyFill="1" applyBorder="1" applyAlignment="1">
      <alignment horizontal="right" wrapText="1"/>
    </xf>
    <xf numFmtId="41" fontId="139" fillId="0" borderId="0" xfId="11" applyNumberFormat="1" applyFont="1" applyFill="1" applyAlignment="1">
      <alignment horizontal="right" wrapText="1"/>
    </xf>
    <xf numFmtId="3" fontId="189" fillId="0" borderId="0" xfId="68" applyFont="1" applyFill="1" applyBorder="1" applyAlignment="1">
      <alignment horizontal="left"/>
    </xf>
    <xf numFmtId="0" fontId="139" fillId="0" borderId="0" xfId="68" applyNumberFormat="1" applyFont="1" applyFill="1" applyAlignment="1">
      <alignment horizontal="justify" wrapText="1"/>
    </xf>
    <xf numFmtId="0" fontId="139" fillId="0" borderId="0" xfId="68" applyNumberFormat="1" applyFont="1" applyFill="1" applyAlignment="1">
      <alignment vertical="top" wrapText="1"/>
    </xf>
    <xf numFmtId="0" fontId="139" fillId="0" borderId="0" xfId="68" applyNumberFormat="1" applyFont="1" applyFill="1" applyBorder="1" applyAlignment="1">
      <alignment horizontal="left" wrapText="1"/>
    </xf>
    <xf numFmtId="37" fontId="189" fillId="0" borderId="0" xfId="57" applyFont="1" applyFill="1" applyBorder="1" applyAlignment="1">
      <alignment horizontal="right" wrapText="1"/>
    </xf>
    <xf numFmtId="1" fontId="189" fillId="0" borderId="0" xfId="68" quotePrefix="1" applyNumberFormat="1" applyFont="1" applyFill="1" applyBorder="1" applyAlignment="1">
      <alignment horizontal="right" vertical="justify"/>
    </xf>
    <xf numFmtId="168" fontId="139" fillId="0" borderId="8" xfId="11" quotePrefix="1" applyNumberFormat="1" applyFont="1" applyFill="1" applyBorder="1" applyAlignment="1">
      <alignment horizontal="right" wrapText="1"/>
    </xf>
    <xf numFmtId="168" fontId="139" fillId="0" borderId="0" xfId="21" quotePrefix="1" applyNumberFormat="1" applyFont="1" applyFill="1" applyBorder="1" applyAlignment="1">
      <alignment horizontal="right" vertical="justify"/>
    </xf>
    <xf numFmtId="168" fontId="139" fillId="0" borderId="8" xfId="21" quotePrefix="1" applyNumberFormat="1" applyFont="1" applyFill="1" applyBorder="1" applyAlignment="1">
      <alignment horizontal="right" wrapText="1"/>
    </xf>
    <xf numFmtId="0" fontId="139" fillId="0" borderId="0" xfId="68" applyNumberFormat="1" applyFont="1" applyFill="1" applyAlignment="1">
      <alignment horizontal="left"/>
    </xf>
    <xf numFmtId="0" fontId="139" fillId="0" borderId="0" xfId="11" applyNumberFormat="1" applyFont="1" applyFill="1" applyAlignment="1">
      <alignment horizontal="left"/>
    </xf>
    <xf numFmtId="0" fontId="139" fillId="0" borderId="0" xfId="11" applyNumberFormat="1" applyFont="1" applyFill="1" applyBorder="1" applyAlignment="1">
      <alignment horizontal="left"/>
    </xf>
    <xf numFmtId="168" fontId="139" fillId="0" borderId="3" xfId="21" quotePrefix="1" applyNumberFormat="1" applyFont="1" applyFill="1" applyBorder="1" applyAlignment="1">
      <alignment horizontal="right" wrapText="1"/>
    </xf>
    <xf numFmtId="0" fontId="139" fillId="0" borderId="0" xfId="68" applyNumberFormat="1" applyFont="1" applyFill="1" applyBorder="1" applyAlignment="1">
      <alignment horizontal="left"/>
    </xf>
    <xf numFmtId="43" fontId="139" fillId="0" borderId="11" xfId="11" applyFont="1" applyFill="1" applyBorder="1" applyAlignment="1">
      <alignment horizontal="right" vertical="justify"/>
    </xf>
    <xf numFmtId="43" fontId="139" fillId="0" borderId="0" xfId="11" applyNumberFormat="1" applyFont="1" applyFill="1" applyBorder="1" applyAlignment="1">
      <alignment horizontal="right" vertical="justify"/>
    </xf>
    <xf numFmtId="43" fontId="139" fillId="0" borderId="11" xfId="11" applyNumberFormat="1" applyFont="1" applyFill="1" applyBorder="1" applyAlignment="1">
      <alignment horizontal="right" vertical="justify"/>
    </xf>
    <xf numFmtId="168" fontId="139" fillId="0" borderId="0" xfId="21" quotePrefix="1" applyNumberFormat="1" applyFont="1" applyFill="1" applyBorder="1" applyAlignment="1">
      <alignment horizontal="right" wrapText="1"/>
    </xf>
    <xf numFmtId="190" fontId="139" fillId="0" borderId="0" xfId="11" applyNumberFormat="1" applyFont="1" applyFill="1" applyBorder="1" applyAlignment="1">
      <alignment horizontal="right" vertical="justify"/>
    </xf>
    <xf numFmtId="37" fontId="189" fillId="0" borderId="0" xfId="57" quotePrefix="1" applyFont="1" applyFill="1" applyBorder="1" applyAlignment="1">
      <alignment horizontal="right"/>
    </xf>
    <xf numFmtId="37" fontId="189" fillId="0" borderId="0" xfId="69" applyFont="1" applyFill="1" applyBorder="1" applyAlignment="1">
      <alignment horizontal="left"/>
    </xf>
    <xf numFmtId="0" fontId="189" fillId="0" borderId="0" xfId="57" applyNumberFormat="1" applyFont="1" applyFill="1" applyBorder="1" applyAlignment="1">
      <alignment horizontal="right" wrapText="1"/>
    </xf>
    <xf numFmtId="37" fontId="189" fillId="0" borderId="0" xfId="69" applyFont="1" applyFill="1" applyBorder="1"/>
    <xf numFmtId="168" fontId="189" fillId="0" borderId="13" xfId="23" applyNumberFormat="1" applyFont="1" applyFill="1" applyBorder="1" applyAlignment="1" applyProtection="1">
      <alignment horizontal="right" wrapText="1"/>
    </xf>
    <xf numFmtId="168" fontId="189" fillId="0" borderId="0" xfId="23" applyNumberFormat="1" applyFont="1" applyFill="1" applyBorder="1" applyAlignment="1" applyProtection="1">
      <alignment horizontal="right"/>
    </xf>
    <xf numFmtId="168" fontId="189" fillId="0" borderId="8" xfId="23" applyNumberFormat="1" applyFont="1" applyFill="1" applyBorder="1" applyAlignment="1" applyProtection="1">
      <alignment wrapText="1"/>
    </xf>
    <xf numFmtId="168" fontId="189" fillId="0" borderId="0" xfId="23" applyNumberFormat="1" applyFont="1" applyFill="1" applyBorder="1" applyAlignment="1" applyProtection="1">
      <alignment horizontal="center" wrapText="1"/>
    </xf>
    <xf numFmtId="168" fontId="189" fillId="0" borderId="12" xfId="23" applyNumberFormat="1" applyFont="1" applyFill="1" applyBorder="1" applyAlignment="1" applyProtection="1">
      <alignment horizontal="right" wrapText="1"/>
    </xf>
    <xf numFmtId="168" fontId="189" fillId="0" borderId="12" xfId="23" applyNumberFormat="1" applyFont="1" applyFill="1" applyBorder="1" applyAlignment="1" applyProtection="1">
      <alignment horizontal="right"/>
    </xf>
    <xf numFmtId="168" fontId="189" fillId="0" borderId="0" xfId="23" applyNumberFormat="1" applyFont="1" applyFill="1" applyBorder="1" applyAlignment="1" applyProtection="1">
      <alignment horizontal="right" wrapText="1"/>
    </xf>
    <xf numFmtId="9" fontId="189" fillId="0" borderId="0" xfId="70" quotePrefix="1" applyFont="1" applyFill="1" applyBorder="1" applyAlignment="1">
      <alignment horizontal="center"/>
    </xf>
    <xf numFmtId="191" fontId="189" fillId="0" borderId="10" xfId="55" quotePrefix="1" applyNumberFormat="1" applyFont="1" applyFill="1" applyBorder="1" applyAlignment="1">
      <alignment horizontal="center"/>
    </xf>
    <xf numFmtId="191" fontId="189" fillId="0" borderId="0" xfId="55" quotePrefix="1" applyNumberFormat="1" applyFont="1" applyFill="1" applyBorder="1" applyAlignment="1">
      <alignment horizontal="center"/>
    </xf>
    <xf numFmtId="37" fontId="189" fillId="0" borderId="0" xfId="55" quotePrefix="1" applyFont="1" applyFill="1" applyBorder="1" applyAlignment="1">
      <alignment horizontal="center"/>
    </xf>
    <xf numFmtId="3" fontId="139" fillId="0" borderId="0" xfId="68" applyNumberFormat="1" applyFont="1" applyFill="1" applyBorder="1" applyAlignment="1"/>
    <xf numFmtId="3" fontId="139" fillId="0" borderId="8" xfId="68" applyNumberFormat="1" applyFont="1" applyFill="1" applyBorder="1" applyAlignment="1"/>
    <xf numFmtId="3" fontId="139" fillId="0" borderId="8" xfId="68" applyNumberFormat="1" applyFont="1" applyFill="1" applyBorder="1" applyAlignment="1">
      <alignment wrapText="1"/>
    </xf>
    <xf numFmtId="3" fontId="139" fillId="0" borderId="0" xfId="68" applyNumberFormat="1" applyFont="1" applyFill="1" applyAlignment="1">
      <alignment wrapText="1"/>
    </xf>
    <xf numFmtId="37" fontId="139" fillId="0" borderId="0" xfId="69" applyFont="1" applyFill="1" applyBorder="1" applyAlignment="1">
      <alignment horizontal="left" wrapText="1"/>
    </xf>
    <xf numFmtId="43" fontId="189" fillId="0" borderId="0" xfId="11" applyFont="1" applyFill="1" applyBorder="1" applyAlignment="1">
      <alignment horizontal="right" wrapText="1"/>
    </xf>
    <xf numFmtId="43" fontId="189" fillId="0" borderId="0" xfId="11" applyFont="1" applyFill="1" applyBorder="1"/>
    <xf numFmtId="168" fontId="139" fillId="0" borderId="0" xfId="11" applyNumberFormat="1" applyFont="1" applyFill="1" applyBorder="1"/>
    <xf numFmtId="3" fontId="139" fillId="0" borderId="0" xfId="69" applyNumberFormat="1" applyFont="1" applyFill="1" applyBorder="1" applyAlignment="1">
      <alignment wrapText="1"/>
    </xf>
    <xf numFmtId="1" fontId="139" fillId="0" borderId="0" xfId="422" applyNumberFormat="1" applyFont="1" applyFill="1" applyBorder="1" applyAlignment="1">
      <alignment horizontal="left"/>
    </xf>
    <xf numFmtId="168" fontId="189" fillId="0" borderId="0" xfId="11" applyNumberFormat="1" applyFont="1" applyFill="1" applyBorder="1" applyAlignment="1">
      <alignment horizontal="center"/>
    </xf>
    <xf numFmtId="168" fontId="189" fillId="0" borderId="0" xfId="11" applyNumberFormat="1" applyFont="1" applyFill="1" applyBorder="1"/>
    <xf numFmtId="3" fontId="139" fillId="0" borderId="0" xfId="55" quotePrefix="1" applyNumberFormat="1" applyFont="1" applyFill="1" applyBorder="1" applyAlignment="1">
      <alignment wrapText="1"/>
    </xf>
    <xf numFmtId="37" fontId="139" fillId="0" borderId="0" xfId="55" quotePrefix="1" applyFont="1" applyFill="1" applyBorder="1" applyAlignment="1"/>
    <xf numFmtId="43" fontId="139" fillId="0" borderId="0" xfId="11" applyFont="1" applyFill="1" applyBorder="1" applyAlignment="1">
      <alignment horizontal="right" wrapText="1"/>
    </xf>
    <xf numFmtId="43" fontId="139" fillId="0" borderId="0" xfId="11" applyFont="1" applyFill="1" applyBorder="1"/>
    <xf numFmtId="168" fontId="139" fillId="0" borderId="0" xfId="422" applyNumberFormat="1" applyFont="1" applyFill="1" applyBorder="1" applyAlignment="1">
      <alignment horizontal="right"/>
    </xf>
    <xf numFmtId="3" fontId="139" fillId="0" borderId="0" xfId="11" applyNumberFormat="1" applyFont="1" applyFill="1" applyAlignment="1">
      <alignment wrapText="1"/>
    </xf>
    <xf numFmtId="223" fontId="189" fillId="0" borderId="0" xfId="69" applyNumberFormat="1" applyFont="1" applyFill="1" applyBorder="1"/>
    <xf numFmtId="3" fontId="189" fillId="0" borderId="0" xfId="55" quotePrefix="1" applyNumberFormat="1" applyFont="1" applyFill="1" applyBorder="1" applyAlignment="1">
      <alignment horizontal="right" wrapText="1"/>
    </xf>
    <xf numFmtId="37" fontId="189" fillId="0" borderId="0" xfId="69" applyFont="1" applyFill="1" applyBorder="1" applyAlignment="1">
      <alignment horizontal="left" wrapText="1"/>
    </xf>
    <xf numFmtId="168" fontId="139" fillId="0" borderId="12" xfId="11" applyNumberFormat="1" applyFont="1" applyFill="1" applyBorder="1" applyAlignment="1">
      <alignment horizontal="right" wrapText="1"/>
    </xf>
    <xf numFmtId="168" fontId="139" fillId="0" borderId="12" xfId="11" quotePrefix="1" applyNumberFormat="1" applyFont="1" applyFill="1" applyBorder="1" applyAlignment="1">
      <alignment horizontal="right" wrapText="1"/>
    </xf>
    <xf numFmtId="3" fontId="139" fillId="0" borderId="0" xfId="11" quotePrefix="1" applyNumberFormat="1" applyFont="1" applyFill="1" applyBorder="1" applyAlignment="1">
      <alignment horizontal="right"/>
    </xf>
    <xf numFmtId="37" fontId="139" fillId="0" borderId="12" xfId="28" applyNumberFormat="1" applyFont="1" applyFill="1" applyBorder="1" applyAlignment="1">
      <alignment horizontal="right"/>
    </xf>
    <xf numFmtId="3" fontId="139" fillId="0" borderId="12" xfId="11" quotePrefix="1" applyNumberFormat="1" applyFont="1" applyFill="1" applyBorder="1" applyAlignment="1">
      <alignment horizontal="right" wrapText="1"/>
    </xf>
    <xf numFmtId="37" fontId="139" fillId="0" borderId="0" xfId="55" quotePrefix="1" applyFont="1" applyFill="1" applyBorder="1" applyAlignment="1">
      <alignment horizontal="right"/>
    </xf>
    <xf numFmtId="9" fontId="139" fillId="0" borderId="0" xfId="70" quotePrefix="1" applyFont="1" applyFill="1" applyBorder="1" applyAlignment="1">
      <alignment horizontal="right"/>
    </xf>
    <xf numFmtId="168" fontId="139" fillId="0" borderId="0" xfId="70" quotePrefix="1" applyNumberFormat="1" applyFont="1" applyFill="1" applyBorder="1" applyAlignment="1">
      <alignment horizontal="right"/>
    </xf>
    <xf numFmtId="191" fontId="189" fillId="0" borderId="8" xfId="57" quotePrefix="1" applyNumberFormat="1" applyFont="1" applyFill="1" applyBorder="1" applyAlignment="1">
      <alignment horizontal="center"/>
    </xf>
    <xf numFmtId="37" fontId="139" fillId="0" borderId="0" xfId="69" applyNumberFormat="1" applyFont="1" applyFill="1" applyBorder="1" applyAlignment="1">
      <alignment horizontal="right" wrapText="1"/>
    </xf>
    <xf numFmtId="37" fontId="139" fillId="0" borderId="0" xfId="69" applyFont="1" applyFill="1" applyBorder="1"/>
    <xf numFmtId="168" fontId="139" fillId="0" borderId="0" xfId="11" quotePrefix="1" applyNumberFormat="1" applyFont="1" applyFill="1" applyBorder="1" applyAlignment="1">
      <alignment horizontal="right" wrapText="1"/>
    </xf>
    <xf numFmtId="37" fontId="139" fillId="0" borderId="0" xfId="55" quotePrefix="1" applyNumberFormat="1" applyFont="1" applyFill="1" applyBorder="1" applyAlignment="1"/>
    <xf numFmtId="4" fontId="61" fillId="87" borderId="0" xfId="0" applyNumberFormat="1" applyFont="1" applyFill="1"/>
    <xf numFmtId="167" fontId="139" fillId="0" borderId="0" xfId="105" applyNumberFormat="1" applyFont="1" applyFill="1" applyBorder="1" applyAlignment="1">
      <alignment horizontal="right"/>
    </xf>
    <xf numFmtId="37" fontId="139" fillId="0" borderId="0" xfId="105" applyNumberFormat="1" applyFont="1" applyFill="1" applyBorder="1" applyAlignment="1">
      <alignment horizontal="right"/>
    </xf>
    <xf numFmtId="37" fontId="139" fillId="0" borderId="0" xfId="11" applyNumberFormat="1" applyFont="1" applyFill="1" applyBorder="1" applyAlignment="1">
      <alignment horizontal="right"/>
    </xf>
    <xf numFmtId="43" fontId="139" fillId="0" borderId="0" xfId="11" quotePrefix="1" applyFont="1" applyFill="1" applyBorder="1" applyAlignment="1">
      <alignment wrapText="1"/>
    </xf>
    <xf numFmtId="37" fontId="139" fillId="0" borderId="0" xfId="55" quotePrefix="1" applyFont="1" applyFill="1" applyBorder="1" applyAlignment="1">
      <alignment wrapText="1"/>
    </xf>
    <xf numFmtId="168" fontId="139" fillId="0" borderId="0" xfId="11" quotePrefix="1" applyNumberFormat="1" applyFont="1" applyFill="1" applyBorder="1" applyAlignment="1">
      <alignment wrapText="1"/>
    </xf>
    <xf numFmtId="37" fontId="189" fillId="0" borderId="12" xfId="55" quotePrefix="1" applyNumberFormat="1" applyFont="1" applyFill="1" applyBorder="1" applyAlignment="1">
      <alignment horizontal="right" wrapText="1"/>
    </xf>
    <xf numFmtId="168" fontId="189" fillId="0" borderId="12" xfId="11" quotePrefix="1" applyNumberFormat="1" applyFont="1" applyFill="1" applyBorder="1" applyAlignment="1">
      <alignment horizontal="right" wrapText="1"/>
    </xf>
    <xf numFmtId="3" fontId="233" fillId="0" borderId="0" xfId="68" applyFont="1" applyFill="1" applyAlignment="1"/>
    <xf numFmtId="37" fontId="234" fillId="0" borderId="0" xfId="69" applyFont="1" applyFill="1" applyBorder="1" applyAlignment="1"/>
    <xf numFmtId="37" fontId="233" fillId="0" borderId="0" xfId="69" applyFont="1" applyFill="1" applyBorder="1" applyAlignment="1"/>
    <xf numFmtId="43" fontId="233" fillId="0" borderId="0" xfId="11" applyFont="1" applyFill="1" applyBorder="1" applyAlignment="1"/>
    <xf numFmtId="3" fontId="234" fillId="0" borderId="0" xfId="68" applyFont="1" applyFill="1" applyAlignment="1">
      <alignment horizontal="left"/>
    </xf>
    <xf numFmtId="0" fontId="236" fillId="0" borderId="0" xfId="0" applyFont="1" applyFill="1" applyBorder="1" applyAlignment="1">
      <alignment horizontal="center"/>
    </xf>
    <xf numFmtId="3" fontId="233" fillId="0" borderId="0" xfId="68" applyFont="1" applyFill="1" applyAlignment="1">
      <alignment horizontal="left"/>
    </xf>
    <xf numFmtId="0" fontId="233" fillId="0" borderId="0" xfId="0" applyFont="1" applyFill="1" applyAlignment="1">
      <alignment vertical="top" wrapText="1"/>
    </xf>
    <xf numFmtId="0" fontId="233" fillId="0" borderId="0" xfId="0" applyFont="1" applyFill="1" applyAlignment="1"/>
    <xf numFmtId="0" fontId="239" fillId="0" borderId="0" xfId="0" applyFont="1"/>
    <xf numFmtId="0" fontId="237" fillId="0" borderId="0" xfId="0" applyFont="1"/>
    <xf numFmtId="0" fontId="233" fillId="0" borderId="0" xfId="0" applyFont="1" applyFill="1"/>
    <xf numFmtId="37" fontId="234" fillId="0" borderId="0" xfId="69" applyFont="1" applyFill="1" applyBorder="1" applyAlignment="1">
      <alignment horizontal="center"/>
    </xf>
    <xf numFmtId="37" fontId="233" fillId="0" borderId="0" xfId="69" applyFont="1" applyFill="1" applyBorder="1" applyAlignment="1" applyProtection="1">
      <alignment vertical="top" wrapText="1"/>
      <protection locked="0"/>
    </xf>
    <xf numFmtId="37" fontId="234" fillId="0" borderId="0" xfId="69" applyFont="1" applyFill="1" applyBorder="1" applyAlignment="1">
      <alignment horizontal="left"/>
    </xf>
    <xf numFmtId="37" fontId="233" fillId="0" borderId="0" xfId="69" applyFont="1" applyFill="1" applyBorder="1" applyAlignment="1">
      <alignment horizontal="left"/>
    </xf>
    <xf numFmtId="3" fontId="241" fillId="0" borderId="0" xfId="68" applyFont="1" applyFill="1" applyAlignment="1">
      <alignment horizontal="center"/>
    </xf>
    <xf numFmtId="3" fontId="241" fillId="0" borderId="0" xfId="68" applyFont="1" applyFill="1" applyAlignment="1"/>
    <xf numFmtId="43" fontId="241" fillId="0" borderId="0" xfId="11" applyFont="1" applyFill="1" applyAlignment="1"/>
    <xf numFmtId="0" fontId="241" fillId="0" borderId="0" xfId="68" applyNumberFormat="1" applyFont="1" applyFill="1" applyAlignment="1"/>
    <xf numFmtId="3" fontId="241" fillId="0" borderId="0" xfId="68" applyFont="1" applyFill="1" applyBorder="1" applyAlignment="1"/>
    <xf numFmtId="37" fontId="242" fillId="0" borderId="0" xfId="69" applyFont="1" applyFill="1" applyBorder="1" applyAlignment="1"/>
    <xf numFmtId="37" fontId="241" fillId="0" borderId="0" xfId="69" applyFont="1" applyFill="1" applyBorder="1" applyAlignment="1"/>
    <xf numFmtId="43" fontId="241" fillId="0" borderId="0" xfId="11" applyFont="1" applyFill="1" applyBorder="1" applyAlignment="1"/>
    <xf numFmtId="2" fontId="241" fillId="0" borderId="0" xfId="68" applyNumberFormat="1" applyFont="1" applyFill="1" applyAlignment="1"/>
    <xf numFmtId="3" fontId="241" fillId="0" borderId="0" xfId="68" applyFont="1" applyFill="1" applyAlignment="1">
      <alignment vertical="top"/>
    </xf>
    <xf numFmtId="37" fontId="243" fillId="0" borderId="0" xfId="69" applyFont="1" applyFill="1" applyBorder="1" applyAlignment="1"/>
    <xf numFmtId="43" fontId="243" fillId="0" borderId="0" xfId="11" applyFont="1" applyFill="1" applyBorder="1" applyAlignment="1"/>
    <xf numFmtId="3" fontId="242" fillId="0" borderId="0" xfId="68" applyFont="1" applyFill="1" applyAlignment="1">
      <alignment vertical="top"/>
    </xf>
    <xf numFmtId="3" fontId="241" fillId="0" borderId="0" xfId="68" applyFont="1" applyFill="1" applyAlignment="1">
      <alignment vertical="top" wrapText="1"/>
    </xf>
    <xf numFmtId="43" fontId="241" fillId="0" borderId="0" xfId="11" applyFont="1" applyFill="1" applyAlignment="1">
      <alignment vertical="top" wrapText="1"/>
    </xf>
    <xf numFmtId="3" fontId="241" fillId="0" borderId="0" xfId="68" applyFont="1" applyFill="1" applyBorder="1" applyAlignment="1">
      <alignment vertical="top" wrapText="1"/>
    </xf>
    <xf numFmtId="3" fontId="241" fillId="0" borderId="0" xfId="68" applyFont="1" applyFill="1" applyAlignment="1">
      <alignment horizontal="left" vertical="top" wrapText="1"/>
    </xf>
    <xf numFmtId="3" fontId="241" fillId="0" borderId="0" xfId="68" applyFont="1" applyFill="1" applyAlignment="1">
      <alignment horizontal="justify" vertical="top" wrapText="1"/>
    </xf>
    <xf numFmtId="1" fontId="241" fillId="0" borderId="0" xfId="68" applyNumberFormat="1" applyFont="1" applyFill="1" applyAlignment="1">
      <alignment horizontal="center"/>
    </xf>
    <xf numFmtId="3" fontId="242" fillId="0" borderId="0" xfId="68" applyFont="1" applyFill="1" applyAlignment="1">
      <alignment horizontal="left"/>
    </xf>
    <xf numFmtId="43" fontId="242" fillId="0" borderId="0" xfId="11" applyFont="1" applyFill="1" applyAlignment="1">
      <alignment horizontal="left"/>
    </xf>
    <xf numFmtId="37" fontId="242" fillId="0" borderId="10" xfId="55" quotePrefix="1" applyFont="1" applyFill="1" applyBorder="1" applyAlignment="1">
      <alignment horizontal="right" wrapText="1"/>
    </xf>
    <xf numFmtId="37" fontId="242" fillId="0" borderId="0" xfId="57" quotePrefix="1" applyFont="1" applyFill="1" applyBorder="1" applyAlignment="1">
      <alignment horizontal="right"/>
    </xf>
    <xf numFmtId="168" fontId="241" fillId="0" borderId="0" xfId="21" applyNumberFormat="1" applyFont="1" applyFill="1" applyBorder="1" applyAlignment="1">
      <alignment horizontal="right" vertical="justify"/>
    </xf>
    <xf numFmtId="175" fontId="241" fillId="0" borderId="0" xfId="68" applyNumberFormat="1" applyFont="1" applyFill="1" applyBorder="1" applyAlignment="1"/>
    <xf numFmtId="1" fontId="241" fillId="0" borderId="0" xfId="68" applyNumberFormat="1" applyFont="1" applyFill="1" applyAlignment="1"/>
    <xf numFmtId="0" fontId="244" fillId="0" borderId="0" xfId="0" applyFont="1" applyFill="1" applyBorder="1" applyAlignment="1">
      <alignment horizontal="right"/>
    </xf>
    <xf numFmtId="0" fontId="244" fillId="0" borderId="0" xfId="0" applyFont="1" applyFill="1" applyBorder="1" applyAlignment="1">
      <alignment horizontal="center"/>
    </xf>
    <xf numFmtId="3" fontId="241" fillId="0" borderId="0" xfId="68" applyFont="1" applyFill="1" applyAlignment="1">
      <alignment horizontal="left"/>
    </xf>
    <xf numFmtId="43" fontId="241" fillId="0" borderId="0" xfId="11" applyFont="1" applyFill="1" applyAlignment="1">
      <alignment horizontal="left"/>
    </xf>
    <xf numFmtId="9" fontId="241" fillId="0" borderId="0" xfId="70" applyFont="1" applyFill="1" applyAlignment="1">
      <alignment horizontal="right" vertical="justify"/>
    </xf>
    <xf numFmtId="37" fontId="241" fillId="0" borderId="0" xfId="21" applyNumberFormat="1" applyFont="1" applyFill="1" applyBorder="1" applyAlignment="1">
      <alignment horizontal="right" vertical="justify"/>
    </xf>
    <xf numFmtId="0" fontId="242" fillId="0" borderId="0" xfId="57" quotePrefix="1" applyNumberFormat="1" applyFont="1" applyFill="1" applyBorder="1" applyAlignment="1">
      <alignment horizontal="center"/>
    </xf>
    <xf numFmtId="191" fontId="242" fillId="0" borderId="8" xfId="57" quotePrefix="1" applyNumberFormat="1" applyFont="1" applyFill="1" applyBorder="1" applyAlignment="1">
      <alignment horizontal="right"/>
    </xf>
    <xf numFmtId="0" fontId="245" fillId="0" borderId="0" xfId="0" applyFont="1" applyFill="1" applyBorder="1" applyAlignment="1">
      <alignment horizontal="right"/>
    </xf>
    <xf numFmtId="0" fontId="245" fillId="0" borderId="0" xfId="0" applyFont="1" applyFill="1" applyBorder="1" applyAlignment="1">
      <alignment horizontal="center"/>
    </xf>
    <xf numFmtId="3" fontId="241" fillId="0" borderId="11" xfId="68" applyFont="1" applyFill="1" applyBorder="1" applyAlignment="1"/>
    <xf numFmtId="0" fontId="241" fillId="0" borderId="0" xfId="0" applyFont="1" applyFill="1" applyAlignment="1">
      <alignment vertical="top" wrapText="1"/>
    </xf>
    <xf numFmtId="3" fontId="241" fillId="0" borderId="0" xfId="68" applyFont="1" applyFill="1" applyAlignment="1">
      <alignment horizontal="center" vertical="top"/>
    </xf>
    <xf numFmtId="3" fontId="242" fillId="0" borderId="0" xfId="68" applyFont="1" applyFill="1" applyAlignment="1">
      <alignment horizontal="left" vertical="top"/>
    </xf>
    <xf numFmtId="3" fontId="242" fillId="0" borderId="0" xfId="68" applyFont="1" applyFill="1" applyAlignment="1">
      <alignment horizontal="center" vertical="top" wrapText="1"/>
    </xf>
    <xf numFmtId="43" fontId="242" fillId="0" borderId="0" xfId="11" applyFont="1" applyFill="1" applyAlignment="1">
      <alignment horizontal="center" vertical="top" wrapText="1"/>
    </xf>
    <xf numFmtId="3" fontId="241" fillId="0" borderId="0" xfId="68" applyFont="1" applyFill="1" applyAlignment="1">
      <alignment horizontal="center" vertical="top" wrapText="1"/>
    </xf>
    <xf numFmtId="0" fontId="242" fillId="0" borderId="0" xfId="57" quotePrefix="1" applyNumberFormat="1" applyFont="1" applyFill="1" applyBorder="1" applyAlignment="1">
      <alignment horizontal="right"/>
    </xf>
    <xf numFmtId="43" fontId="241" fillId="0" borderId="0" xfId="11" applyFont="1" applyFill="1" applyAlignment="1">
      <alignment horizontal="center" vertical="top" wrapText="1"/>
    </xf>
    <xf numFmtId="37" fontId="242" fillId="0" borderId="0" xfId="57" quotePrefix="1" applyFont="1" applyFill="1" applyBorder="1" applyAlignment="1">
      <alignment horizontal="center"/>
    </xf>
    <xf numFmtId="3" fontId="241" fillId="0" borderId="0" xfId="68" applyFont="1" applyFill="1" applyAlignment="1">
      <alignment horizontal="left" vertical="top"/>
    </xf>
    <xf numFmtId="168" fontId="241" fillId="0" borderId="0" xfId="11" applyNumberFormat="1" applyFont="1" applyFill="1" applyAlignment="1">
      <alignment horizontal="right" vertical="top" wrapText="1"/>
    </xf>
    <xf numFmtId="168" fontId="241" fillId="0" borderId="0" xfId="11" applyNumberFormat="1" applyFont="1" applyFill="1" applyBorder="1" applyAlignment="1">
      <alignment horizontal="right" vertical="top" wrapText="1"/>
    </xf>
    <xf numFmtId="168" fontId="241" fillId="0" borderId="0" xfId="11" applyNumberFormat="1" applyFont="1" applyFill="1" applyBorder="1" applyAlignment="1">
      <alignment vertical="top" wrapText="1"/>
    </xf>
    <xf numFmtId="168" fontId="241" fillId="0" borderId="0" xfId="11" applyNumberFormat="1" applyFont="1" applyFill="1" applyAlignment="1">
      <alignment vertical="top" wrapText="1"/>
    </xf>
    <xf numFmtId="3" fontId="242" fillId="0" borderId="0" xfId="68" applyFont="1" applyFill="1" applyAlignment="1">
      <alignment vertical="top" wrapText="1"/>
    </xf>
    <xf numFmtId="43" fontId="242" fillId="0" borderId="0" xfId="11" applyFont="1" applyFill="1" applyAlignment="1">
      <alignment vertical="top" wrapText="1"/>
    </xf>
    <xf numFmtId="168" fontId="241" fillId="0" borderId="0" xfId="68" applyNumberFormat="1" applyFont="1" applyFill="1" applyAlignment="1">
      <alignment horizontal="right" vertical="top" wrapText="1"/>
    </xf>
    <xf numFmtId="168" fontId="241" fillId="0" borderId="3" xfId="11" applyNumberFormat="1" applyFont="1" applyFill="1" applyBorder="1" applyAlignment="1">
      <alignment horizontal="right" vertical="top" wrapText="1"/>
    </xf>
    <xf numFmtId="3" fontId="242" fillId="0" borderId="0" xfId="68" applyFont="1" applyFill="1" applyAlignment="1"/>
    <xf numFmtId="168" fontId="242" fillId="0" borderId="10" xfId="68" applyNumberFormat="1" applyFont="1" applyFill="1" applyBorder="1" applyAlignment="1">
      <alignment horizontal="right" wrapText="1"/>
    </xf>
    <xf numFmtId="168" fontId="242" fillId="0" borderId="10" xfId="68" applyNumberFormat="1" applyFont="1" applyFill="1" applyBorder="1" applyAlignment="1">
      <alignment horizontal="right"/>
    </xf>
    <xf numFmtId="43" fontId="241" fillId="0" borderId="0" xfId="11" applyFont="1" applyFill="1" applyAlignment="1">
      <alignment horizontal="justify" vertical="top" wrapText="1"/>
    </xf>
    <xf numFmtId="3" fontId="241" fillId="0" borderId="0" xfId="68" applyFont="1" applyFill="1" applyBorder="1" applyAlignment="1">
      <alignment horizontal="justify" vertical="top" wrapText="1"/>
    </xf>
    <xf numFmtId="3" fontId="241" fillId="0" borderId="0" xfId="68" applyFont="1" applyFill="1" applyAlignment="1">
      <alignment horizontal="left" wrapText="1"/>
    </xf>
    <xf numFmtId="43" fontId="241" fillId="0" borderId="0" xfId="11" applyFont="1" applyFill="1" applyAlignment="1">
      <alignment horizontal="left" vertical="top" wrapText="1"/>
    </xf>
    <xf numFmtId="3" fontId="241" fillId="0" borderId="0" xfId="68" applyFont="1" applyFill="1" applyBorder="1" applyAlignment="1">
      <alignment horizontal="left" vertical="top" wrapText="1"/>
    </xf>
    <xf numFmtId="43" fontId="242" fillId="0" borderId="0" xfId="11" applyFont="1" applyFill="1" applyAlignment="1"/>
    <xf numFmtId="168" fontId="241" fillId="0" borderId="0" xfId="68" applyNumberFormat="1" applyFont="1" applyFill="1" applyAlignment="1"/>
    <xf numFmtId="168" fontId="242" fillId="0" borderId="12" xfId="21" applyNumberFormat="1" applyFont="1" applyFill="1" applyBorder="1" applyAlignment="1">
      <alignment horizontal="right" vertical="justify"/>
    </xf>
    <xf numFmtId="168" fontId="242" fillId="0" borderId="0" xfId="21" applyNumberFormat="1" applyFont="1" applyFill="1" applyBorder="1" applyAlignment="1">
      <alignment horizontal="right" vertical="justify"/>
    </xf>
    <xf numFmtId="168" fontId="242" fillId="0" borderId="12" xfId="21" applyNumberFormat="1" applyFont="1" applyFill="1" applyBorder="1" applyAlignment="1">
      <alignment horizontal="right" vertical="center" wrapText="1"/>
    </xf>
    <xf numFmtId="168" fontId="241" fillId="0" borderId="0" xfId="68" applyNumberFormat="1" applyFont="1" applyFill="1" applyAlignment="1">
      <alignment horizontal="left" wrapText="1"/>
    </xf>
    <xf numFmtId="168" fontId="242" fillId="0" borderId="0" xfId="21" applyNumberFormat="1" applyFont="1" applyFill="1" applyBorder="1" applyAlignment="1">
      <alignment horizontal="right" vertical="center" wrapText="1"/>
    </xf>
    <xf numFmtId="168" fontId="241" fillId="0" borderId="0" xfId="11" applyNumberFormat="1" applyFont="1" applyFill="1" applyAlignment="1"/>
    <xf numFmtId="168" fontId="241" fillId="0" borderId="0" xfId="11" applyNumberFormat="1" applyFont="1" applyFill="1" applyBorder="1" applyAlignment="1">
      <alignment horizontal="right" vertical="top"/>
    </xf>
    <xf numFmtId="168" fontId="241" fillId="0" borderId="0" xfId="11" applyNumberFormat="1" applyFont="1" applyFill="1" applyAlignment="1">
      <alignment horizontal="right" vertical="top"/>
    </xf>
    <xf numFmtId="43" fontId="241" fillId="0" borderId="0" xfId="11" applyFont="1" applyFill="1" applyAlignment="1">
      <alignment wrapText="1"/>
    </xf>
    <xf numFmtId="1" fontId="241" fillId="0" borderId="0" xfId="68" applyNumberFormat="1" applyFont="1" applyFill="1" applyAlignment="1">
      <alignment wrapText="1"/>
    </xf>
    <xf numFmtId="168" fontId="241" fillId="0" borderId="0" xfId="11" applyNumberFormat="1" applyFont="1" applyFill="1" applyAlignment="1">
      <alignment horizontal="right" wrapText="1"/>
    </xf>
    <xf numFmtId="168" fontId="241" fillId="0" borderId="0" xfId="11" applyNumberFormat="1" applyFont="1" applyFill="1" applyBorder="1" applyAlignment="1">
      <alignment horizontal="right"/>
    </xf>
    <xf numFmtId="168" fontId="241" fillId="0" borderId="0" xfId="11" applyNumberFormat="1" applyFont="1" applyFill="1" applyAlignment="1">
      <alignment horizontal="right"/>
    </xf>
    <xf numFmtId="168" fontId="241" fillId="0" borderId="0" xfId="11" applyNumberFormat="1" applyFont="1" applyFill="1" applyBorder="1" applyAlignment="1">
      <alignment horizontal="left" vertical="justify" wrapText="1"/>
    </xf>
    <xf numFmtId="168" fontId="241" fillId="0" borderId="0" xfId="11" applyNumberFormat="1" applyFont="1" applyFill="1" applyAlignment="1">
      <alignment wrapText="1"/>
    </xf>
    <xf numFmtId="168" fontId="241" fillId="0" borderId="0" xfId="11" applyNumberFormat="1" applyFont="1" applyFill="1" applyBorder="1" applyAlignment="1">
      <alignment horizontal="right" vertical="justify" wrapText="1"/>
    </xf>
    <xf numFmtId="168" fontId="241" fillId="0" borderId="0" xfId="11" applyNumberFormat="1" applyFont="1" applyFill="1" applyBorder="1" applyAlignment="1">
      <alignment horizontal="right" vertical="justify"/>
    </xf>
    <xf numFmtId="168" fontId="241" fillId="0" borderId="0" xfId="11" applyNumberFormat="1" applyFont="1" applyFill="1" applyBorder="1" applyAlignment="1">
      <alignment horizontal="right" vertical="center" wrapText="1"/>
    </xf>
    <xf numFmtId="168" fontId="241" fillId="0" borderId="0" xfId="11" applyNumberFormat="1" applyFont="1" applyFill="1" applyBorder="1" applyAlignment="1">
      <alignment horizontal="right" vertical="center"/>
    </xf>
    <xf numFmtId="43" fontId="241" fillId="0" borderId="0" xfId="68" applyNumberFormat="1" applyFont="1" applyFill="1" applyAlignment="1"/>
    <xf numFmtId="168" fontId="241" fillId="0" borderId="13" xfId="21" applyNumberFormat="1" applyFont="1" applyFill="1" applyBorder="1" applyAlignment="1">
      <alignment horizontal="right" vertical="justify"/>
    </xf>
    <xf numFmtId="168" fontId="241" fillId="0" borderId="0" xfId="21" applyNumberFormat="1" applyFont="1" applyFill="1" applyBorder="1" applyAlignment="1">
      <alignment horizontal="right" vertical="top"/>
    </xf>
    <xf numFmtId="3" fontId="241" fillId="0" borderId="0" xfId="68" applyFont="1" applyFill="1" applyBorder="1" applyAlignment="1">
      <alignment vertical="top"/>
    </xf>
    <xf numFmtId="1" fontId="241" fillId="0" borderId="0" xfId="68" applyNumberFormat="1" applyFont="1" applyFill="1" applyAlignment="1">
      <alignment vertical="top"/>
    </xf>
    <xf numFmtId="43" fontId="241" fillId="0" borderId="0" xfId="11" applyFont="1" applyFill="1" applyAlignment="1">
      <alignment vertical="top"/>
    </xf>
    <xf numFmtId="43" fontId="241" fillId="0" borderId="0" xfId="21" applyNumberFormat="1" applyFont="1" applyFill="1" applyBorder="1" applyAlignment="1">
      <alignment horizontal="right" vertical="justify"/>
    </xf>
    <xf numFmtId="3" fontId="241" fillId="0" borderId="0" xfId="137" applyNumberFormat="1" applyFont="1" applyAlignment="1">
      <alignment horizontal="left"/>
    </xf>
    <xf numFmtId="0" fontId="242" fillId="0" borderId="0" xfId="137" applyFont="1" applyAlignment="1"/>
    <xf numFmtId="0" fontId="242" fillId="0" borderId="0" xfId="137" applyFont="1" applyAlignment="1">
      <alignment vertical="center"/>
    </xf>
    <xf numFmtId="0" fontId="241" fillId="0" borderId="0" xfId="137" applyFont="1" applyBorder="1" applyAlignment="1">
      <alignment horizontal="right"/>
    </xf>
    <xf numFmtId="0" fontId="241" fillId="0" borderId="0" xfId="137" applyFont="1" applyAlignment="1">
      <alignment horizontal="right"/>
    </xf>
    <xf numFmtId="0" fontId="241" fillId="0" borderId="0" xfId="137" applyFont="1" applyFill="1" applyAlignment="1">
      <alignment horizontal="right"/>
    </xf>
    <xf numFmtId="0" fontId="241" fillId="0" borderId="0" xfId="137" applyFont="1" applyAlignment="1">
      <alignment horizontal="right" vertical="center"/>
    </xf>
    <xf numFmtId="3" fontId="241" fillId="0" borderId="0" xfId="107" applyNumberFormat="1" applyFont="1" applyFill="1" applyBorder="1" applyAlignment="1">
      <alignment horizontal="right" vertical="center"/>
    </xf>
    <xf numFmtId="0" fontId="241" fillId="0" borderId="0" xfId="137" applyFont="1" applyBorder="1" applyAlignment="1">
      <alignment horizontal="right" vertical="center"/>
    </xf>
    <xf numFmtId="41" fontId="241" fillId="0" borderId="0" xfId="137" applyNumberFormat="1" applyFont="1" applyBorder="1" applyAlignment="1">
      <alignment horizontal="right" vertical="center"/>
    </xf>
    <xf numFmtId="0" fontId="241" fillId="0" borderId="0" xfId="137" applyFont="1" applyBorder="1" applyAlignment="1"/>
    <xf numFmtId="0" fontId="243" fillId="0" borderId="0" xfId="137" applyFont="1" applyBorder="1" applyAlignment="1"/>
    <xf numFmtId="3" fontId="243" fillId="0" borderId="0" xfId="0" applyNumberFormat="1" applyFont="1" applyFill="1" applyBorder="1" applyAlignment="1" applyProtection="1">
      <alignment horizontal="center"/>
    </xf>
    <xf numFmtId="0" fontId="242" fillId="0" borderId="0" xfId="137" applyFont="1" applyBorder="1" applyAlignment="1">
      <alignment horizontal="right" vertical="center" wrapText="1"/>
    </xf>
    <xf numFmtId="0" fontId="243" fillId="0" borderId="0" xfId="137" applyFont="1" applyBorder="1" applyAlignment="1">
      <alignment horizontal="justify" wrapText="1"/>
    </xf>
    <xf numFmtId="0" fontId="241" fillId="0" borderId="0" xfId="0" applyFont="1" applyBorder="1" applyAlignment="1">
      <alignment horizontal="right"/>
    </xf>
    <xf numFmtId="0" fontId="241" fillId="0" borderId="0" xfId="137" applyFont="1" applyFill="1" applyBorder="1" applyAlignment="1">
      <alignment horizontal="right" vertical="center"/>
    </xf>
    <xf numFmtId="0" fontId="241" fillId="0" borderId="0" xfId="0" applyFont="1" applyFill="1" applyAlignment="1">
      <alignment vertical="center"/>
    </xf>
    <xf numFmtId="168" fontId="241" fillId="0" borderId="0" xfId="11" applyNumberFormat="1" applyFont="1" applyBorder="1" applyAlignment="1">
      <alignment horizontal="right" wrapText="1"/>
    </xf>
    <xf numFmtId="0" fontId="241" fillId="0" borderId="0" xfId="137" applyFont="1" applyFill="1" applyBorder="1" applyAlignment="1">
      <alignment horizontal="right" vertical="center" wrapText="1"/>
    </xf>
    <xf numFmtId="3" fontId="241" fillId="0" borderId="0" xfId="0" applyNumberFormat="1" applyFont="1" applyBorder="1" applyAlignment="1">
      <alignment horizontal="right" wrapText="1"/>
    </xf>
    <xf numFmtId="168" fontId="241" fillId="0" borderId="0" xfId="0" applyNumberFormat="1" applyFont="1" applyBorder="1" applyAlignment="1">
      <alignment horizontal="right" wrapText="1"/>
    </xf>
    <xf numFmtId="0" fontId="241" fillId="0" borderId="0" xfId="0" applyFont="1" applyFill="1" applyAlignment="1"/>
    <xf numFmtId="0" fontId="241" fillId="0" borderId="0" xfId="137" applyFont="1" applyAlignment="1"/>
    <xf numFmtId="168" fontId="241" fillId="0" borderId="12" xfId="11" applyNumberFormat="1" applyFont="1" applyBorder="1" applyAlignment="1">
      <alignment horizontal="right" wrapText="1"/>
    </xf>
    <xf numFmtId="168" fontId="241" fillId="0" borderId="12" xfId="21" applyNumberFormat="1" applyFont="1" applyFill="1" applyBorder="1" applyAlignment="1">
      <alignment horizontal="right" vertical="justify"/>
    </xf>
    <xf numFmtId="3" fontId="241" fillId="0" borderId="0" xfId="68" quotePrefix="1" applyFont="1" applyFill="1" applyAlignment="1">
      <alignment horizontal="center"/>
    </xf>
    <xf numFmtId="37" fontId="241" fillId="0" borderId="0" xfId="21" applyNumberFormat="1" applyFont="1" applyFill="1" applyAlignment="1">
      <alignment horizontal="right" vertical="justify"/>
    </xf>
    <xf numFmtId="168" fontId="241" fillId="0" borderId="0" xfId="11" applyNumberFormat="1" applyFont="1" applyFill="1" applyAlignment="1">
      <alignment horizontal="right" vertical="justify"/>
    </xf>
    <xf numFmtId="43" fontId="241" fillId="0" borderId="0" xfId="11" applyFont="1" applyFill="1" applyBorder="1" applyAlignment="1">
      <alignment horizontal="right" vertical="justify"/>
    </xf>
    <xf numFmtId="3" fontId="241" fillId="0" borderId="0" xfId="68" applyFont="1" applyFill="1" applyAlignment="1">
      <alignment horizontal="right" vertical="top"/>
    </xf>
    <xf numFmtId="1" fontId="241" fillId="0" borderId="0" xfId="68" applyNumberFormat="1" applyFont="1" applyFill="1" applyBorder="1" applyAlignment="1">
      <alignment horizontal="centerContinuous"/>
    </xf>
    <xf numFmtId="168" fontId="241" fillId="0" borderId="0" xfId="21" applyNumberFormat="1" applyFont="1" applyFill="1" applyAlignment="1">
      <alignment horizontal="right" vertical="justify"/>
    </xf>
    <xf numFmtId="43" fontId="241" fillId="0" borderId="0" xfId="11" applyFont="1" applyFill="1" applyBorder="1" applyAlignment="1">
      <alignment horizontal="centerContinuous"/>
    </xf>
    <xf numFmtId="168" fontId="242" fillId="0" borderId="13" xfId="21" applyNumberFormat="1" applyFont="1" applyFill="1" applyBorder="1" applyAlignment="1">
      <alignment horizontal="right" vertical="justify"/>
    </xf>
    <xf numFmtId="1" fontId="241" fillId="0" borderId="0" xfId="68" applyNumberFormat="1" applyFont="1" applyFill="1" applyBorder="1" applyAlignment="1">
      <alignment horizontal="center"/>
    </xf>
    <xf numFmtId="168" fontId="241" fillId="0" borderId="8" xfId="21" quotePrefix="1" applyNumberFormat="1" applyFont="1" applyFill="1" applyBorder="1" applyAlignment="1">
      <alignment horizontal="right" vertical="center" wrapText="1"/>
    </xf>
    <xf numFmtId="168" fontId="241" fillId="0" borderId="0" xfId="21" applyNumberFormat="1" applyFont="1" applyFill="1" applyBorder="1" applyAlignment="1">
      <alignment horizontal="right" vertical="center" wrapText="1"/>
    </xf>
    <xf numFmtId="168" fontId="241" fillId="0" borderId="8" xfId="21" applyNumberFormat="1" applyFont="1" applyFill="1" applyBorder="1" applyAlignment="1">
      <alignment horizontal="center" vertical="center"/>
    </xf>
    <xf numFmtId="168" fontId="241" fillId="0" borderId="0" xfId="21" applyNumberFormat="1" applyFont="1" applyFill="1" applyBorder="1" applyAlignment="1">
      <alignment horizontal="center" vertical="center"/>
    </xf>
    <xf numFmtId="1" fontId="241" fillId="0" borderId="0" xfId="68" applyNumberFormat="1" applyFont="1" applyFill="1" applyAlignment="1">
      <alignment horizontal="left"/>
    </xf>
    <xf numFmtId="1" fontId="241" fillId="0" borderId="0" xfId="68" applyNumberFormat="1" applyFont="1" applyFill="1" applyBorder="1" applyAlignment="1"/>
    <xf numFmtId="168" fontId="242" fillId="0" borderId="0" xfId="21" applyNumberFormat="1" applyFont="1" applyFill="1" applyBorder="1" applyAlignment="1">
      <alignment horizontal="right" vertical="center"/>
    </xf>
    <xf numFmtId="37" fontId="241" fillId="0" borderId="11" xfId="68" applyNumberFormat="1" applyFont="1" applyFill="1" applyBorder="1" applyAlignment="1">
      <alignment horizontal="right" vertical="justify"/>
    </xf>
    <xf numFmtId="37" fontId="241" fillId="0" borderId="0" xfId="68" applyNumberFormat="1" applyFont="1" applyFill="1" applyBorder="1" applyAlignment="1">
      <alignment horizontal="right" vertical="justify"/>
    </xf>
    <xf numFmtId="37" fontId="241" fillId="0" borderId="0" xfId="69" applyFont="1" applyFill="1" applyBorder="1" applyProtection="1"/>
    <xf numFmtId="43" fontId="241" fillId="0" borderId="0" xfId="11" applyFont="1" applyFill="1" applyBorder="1" applyProtection="1"/>
    <xf numFmtId="168" fontId="241" fillId="0" borderId="0" xfId="23" applyNumberFormat="1" applyFont="1" applyFill="1" applyBorder="1" applyAlignment="1" applyProtection="1">
      <alignment horizontal="right"/>
    </xf>
    <xf numFmtId="168" fontId="241" fillId="0" borderId="0" xfId="21" applyNumberFormat="1" applyFont="1" applyFill="1" applyBorder="1" applyAlignment="1">
      <alignment horizontal="right" wrapText="1"/>
    </xf>
    <xf numFmtId="37" fontId="241" fillId="0" borderId="0" xfId="57" quotePrefix="1" applyFont="1" applyFill="1" applyBorder="1" applyAlignment="1">
      <alignment horizontal="right" wrapText="1"/>
    </xf>
    <xf numFmtId="37" fontId="241" fillId="0" borderId="0" xfId="57" quotePrefix="1" applyFont="1" applyFill="1" applyBorder="1" applyAlignment="1">
      <alignment horizontal="right"/>
    </xf>
    <xf numFmtId="43" fontId="242" fillId="0" borderId="0" xfId="11" quotePrefix="1" applyFont="1" applyFill="1" applyBorder="1" applyAlignment="1">
      <alignment horizontal="right" wrapText="1"/>
    </xf>
    <xf numFmtId="43" fontId="242" fillId="0" borderId="8" xfId="11" quotePrefix="1" applyFont="1" applyFill="1" applyBorder="1" applyAlignment="1">
      <alignment horizontal="right" wrapText="1"/>
    </xf>
    <xf numFmtId="168" fontId="241" fillId="0" borderId="0" xfId="21" applyNumberFormat="1" applyFont="1" applyFill="1" applyBorder="1" applyAlignment="1">
      <alignment vertical="justify"/>
    </xf>
    <xf numFmtId="168" fontId="242" fillId="0" borderId="0" xfId="11" quotePrefix="1" applyNumberFormat="1" applyFont="1" applyFill="1" applyBorder="1" applyAlignment="1">
      <alignment horizontal="right" wrapText="1"/>
    </xf>
    <xf numFmtId="168" fontId="241" fillId="0" borderId="0" xfId="21" applyNumberFormat="1" applyFont="1" applyFill="1" applyBorder="1" applyAlignment="1">
      <alignment horizontal="center" vertical="justify"/>
    </xf>
    <xf numFmtId="168" fontId="242" fillId="0" borderId="12" xfId="23" applyNumberFormat="1" applyFont="1" applyFill="1" applyBorder="1" applyAlignment="1" applyProtection="1">
      <alignment horizontal="right" wrapText="1"/>
    </xf>
    <xf numFmtId="168" fontId="242" fillId="0" borderId="0" xfId="23" applyNumberFormat="1" applyFont="1" applyFill="1" applyBorder="1" applyAlignment="1" applyProtection="1">
      <alignment horizontal="right"/>
    </xf>
    <xf numFmtId="168" fontId="241" fillId="0" borderId="0" xfId="23" applyNumberFormat="1" applyFont="1" applyFill="1" applyBorder="1" applyAlignment="1" applyProtection="1">
      <alignment horizontal="right" wrapText="1"/>
    </xf>
    <xf numFmtId="3" fontId="241" fillId="0" borderId="0" xfId="68" quotePrefix="1" applyFont="1" applyFill="1" applyAlignment="1">
      <alignment horizontal="center" vertical="top"/>
    </xf>
    <xf numFmtId="49" fontId="241" fillId="0" borderId="0" xfId="11" applyNumberFormat="1" applyFont="1" applyFill="1" applyAlignment="1"/>
    <xf numFmtId="0" fontId="249" fillId="0" borderId="0" xfId="0" applyFont="1" applyFill="1" applyAlignment="1">
      <alignment vertical="center"/>
    </xf>
    <xf numFmtId="0" fontId="242" fillId="0" borderId="8" xfId="57" quotePrefix="1" applyNumberFormat="1" applyFont="1" applyFill="1" applyBorder="1" applyAlignment="1">
      <alignment horizontal="right"/>
    </xf>
    <xf numFmtId="168" fontId="249" fillId="0" borderId="0" xfId="0" applyNumberFormat="1" applyFont="1" applyFill="1" applyAlignment="1">
      <alignment horizontal="right" wrapText="1"/>
    </xf>
    <xf numFmtId="168" fontId="249" fillId="0" borderId="0" xfId="11" applyNumberFormat="1" applyFont="1" applyFill="1"/>
    <xf numFmtId="43" fontId="249" fillId="0" borderId="0" xfId="11" applyFont="1" applyFill="1" applyAlignment="1">
      <alignment horizontal="right" wrapText="1"/>
    </xf>
    <xf numFmtId="168" fontId="241" fillId="0" borderId="0" xfId="21" applyNumberFormat="1" applyFont="1" applyFill="1" applyBorder="1" applyAlignment="1">
      <alignment horizontal="right" vertical="justify" wrapText="1"/>
    </xf>
    <xf numFmtId="168" fontId="249" fillId="0" borderId="0" xfId="0" applyNumberFormat="1" applyFont="1" applyFill="1"/>
    <xf numFmtId="43" fontId="249" fillId="0" borderId="0" xfId="11" applyFont="1" applyFill="1"/>
    <xf numFmtId="0" fontId="249" fillId="0" borderId="0" xfId="0" applyFont="1" applyFill="1"/>
    <xf numFmtId="3" fontId="241" fillId="0" borderId="0" xfId="68" applyFont="1" applyFill="1" applyAlignment="1">
      <alignment wrapText="1"/>
    </xf>
    <xf numFmtId="43" fontId="241" fillId="0" borderId="0" xfId="11" applyFont="1" applyFill="1" applyAlignment="1">
      <alignment horizontal="left" wrapText="1"/>
    </xf>
    <xf numFmtId="3" fontId="241" fillId="0" borderId="0" xfId="68" applyFont="1" applyFill="1" applyBorder="1" applyAlignment="1">
      <alignment horizontal="left" wrapText="1"/>
    </xf>
    <xf numFmtId="3" fontId="241" fillId="0" borderId="0" xfId="68" applyFont="1" applyFill="1" applyAlignment="1">
      <alignment horizontal="justify" wrapText="1"/>
    </xf>
    <xf numFmtId="1" fontId="242" fillId="0" borderId="0" xfId="68" applyNumberFormat="1" applyFont="1" applyFill="1" applyBorder="1" applyAlignment="1"/>
    <xf numFmtId="0" fontId="242" fillId="0" borderId="0" xfId="419" quotePrefix="1" applyNumberFormat="1" applyFont="1" applyFill="1" applyBorder="1" applyAlignment="1"/>
    <xf numFmtId="9" fontId="241" fillId="0" borderId="0" xfId="70" applyFont="1" applyFill="1" applyAlignment="1"/>
    <xf numFmtId="9" fontId="241" fillId="0" borderId="0" xfId="70" applyFont="1" applyFill="1" applyBorder="1" applyAlignment="1"/>
    <xf numFmtId="43" fontId="241" fillId="0" borderId="0" xfId="11" applyFont="1" applyFill="1" applyAlignment="1">
      <alignment horizontal="right" wrapText="1"/>
    </xf>
    <xf numFmtId="0" fontId="241" fillId="0" borderId="0" xfId="70" applyNumberFormat="1" applyFont="1" applyFill="1" applyBorder="1" applyAlignment="1"/>
    <xf numFmtId="0" fontId="241" fillId="0" borderId="0" xfId="70" applyNumberFormat="1" applyFont="1" applyFill="1" applyAlignment="1"/>
    <xf numFmtId="0" fontId="241" fillId="0" borderId="11" xfId="70" applyNumberFormat="1" applyFont="1" applyFill="1" applyBorder="1" applyAlignment="1"/>
    <xf numFmtId="0" fontId="252" fillId="0" borderId="0" xfId="0" applyFont="1"/>
    <xf numFmtId="0" fontId="242" fillId="0" borderId="0" xfId="68" applyNumberFormat="1" applyFont="1" applyFill="1" applyAlignment="1"/>
    <xf numFmtId="3" fontId="242" fillId="0" borderId="0" xfId="68" applyFont="1" applyFill="1" applyBorder="1" applyAlignment="1"/>
    <xf numFmtId="0" fontId="252" fillId="0" borderId="0" xfId="0" applyFont="1" applyBorder="1" applyAlignment="1">
      <alignment horizontal="center" vertical="center" wrapText="1"/>
    </xf>
    <xf numFmtId="0" fontId="249" fillId="0" borderId="0" xfId="0" applyFont="1" applyBorder="1" applyAlignment="1">
      <alignment horizontal="center" vertical="center" wrapText="1"/>
    </xf>
    <xf numFmtId="0" fontId="252" fillId="0" borderId="0" xfId="0" applyFont="1" applyFill="1" applyBorder="1" applyAlignment="1">
      <alignment horizontal="center" vertical="center" wrapText="1"/>
    </xf>
    <xf numFmtId="218" fontId="249" fillId="0" borderId="0" xfId="0" applyNumberFormat="1" applyFont="1" applyFill="1" applyBorder="1" applyAlignment="1">
      <alignment horizontal="center" vertical="center" wrapText="1"/>
    </xf>
    <xf numFmtId="0" fontId="252" fillId="0" borderId="0" xfId="0" applyFont="1" applyBorder="1"/>
    <xf numFmtId="0" fontId="252" fillId="0" borderId="21" xfId="0" applyFont="1" applyFill="1" applyBorder="1"/>
    <xf numFmtId="3" fontId="241" fillId="0" borderId="22" xfId="68" applyFont="1" applyFill="1" applyBorder="1" applyAlignment="1"/>
    <xf numFmtId="43" fontId="241" fillId="0" borderId="22" xfId="11" applyFont="1" applyFill="1" applyBorder="1" applyAlignment="1"/>
    <xf numFmtId="3" fontId="242" fillId="0" borderId="61" xfId="68" applyFont="1" applyFill="1" applyBorder="1" applyAlignment="1">
      <alignment horizontal="center" vertical="center" wrapText="1"/>
    </xf>
    <xf numFmtId="3" fontId="242" fillId="0" borderId="0" xfId="68" applyFont="1" applyFill="1" applyBorder="1" applyAlignment="1">
      <alignment horizontal="center" vertical="center" wrapText="1"/>
    </xf>
    <xf numFmtId="0" fontId="252" fillId="0" borderId="19" xfId="0" applyFont="1" applyFill="1" applyBorder="1"/>
    <xf numFmtId="3" fontId="241" fillId="0" borderId="10" xfId="68" applyFont="1" applyFill="1" applyBorder="1" applyAlignment="1"/>
    <xf numFmtId="43" fontId="241" fillId="0" borderId="10" xfId="11" applyFont="1" applyFill="1" applyBorder="1" applyAlignment="1"/>
    <xf numFmtId="0" fontId="245" fillId="0" borderId="67" xfId="0" applyFont="1" applyFill="1" applyBorder="1" applyAlignment="1">
      <alignment horizontal="center" vertical="center"/>
    </xf>
    <xf numFmtId="0" fontId="245" fillId="0" borderId="0" xfId="0" applyFont="1" applyFill="1" applyBorder="1" applyAlignment="1">
      <alignment horizontal="center" vertical="center"/>
    </xf>
    <xf numFmtId="0" fontId="245" fillId="0" borderId="0" xfId="0" applyFont="1" applyBorder="1" applyAlignment="1">
      <alignment horizontal="center" vertical="center"/>
    </xf>
    <xf numFmtId="43" fontId="241" fillId="0" borderId="63" xfId="11" applyFont="1" applyFill="1" applyBorder="1" applyAlignment="1">
      <alignment horizontal="center"/>
    </xf>
    <xf numFmtId="3" fontId="241" fillId="0" borderId="62" xfId="68" applyFont="1" applyFill="1" applyBorder="1" applyAlignment="1"/>
    <xf numFmtId="0" fontId="252" fillId="0" borderId="64" xfId="0" applyFont="1" applyFill="1" applyBorder="1"/>
    <xf numFmtId="43" fontId="241" fillId="0" borderId="66" xfId="11" quotePrefix="1" applyFont="1" applyFill="1" applyBorder="1" applyAlignment="1">
      <alignment horizontal="center"/>
    </xf>
    <xf numFmtId="43" fontId="241" fillId="0" borderId="66" xfId="11" applyFont="1" applyFill="1" applyBorder="1" applyAlignment="1">
      <alignment horizontal="center"/>
    </xf>
    <xf numFmtId="0" fontId="249" fillId="0" borderId="19" xfId="0" applyFont="1" applyFill="1" applyBorder="1"/>
    <xf numFmtId="43" fontId="241" fillId="0" borderId="20" xfId="11" quotePrefix="1" applyFont="1" applyFill="1" applyBorder="1" applyAlignment="1">
      <alignment horizontal="center"/>
    </xf>
    <xf numFmtId="3" fontId="241" fillId="0" borderId="67" xfId="68" applyFont="1" applyFill="1" applyBorder="1" applyAlignment="1"/>
    <xf numFmtId="0" fontId="249" fillId="0" borderId="0" xfId="0" applyFont="1"/>
    <xf numFmtId="0" fontId="249" fillId="0" borderId="0" xfId="0" applyFont="1" applyFill="1" applyBorder="1"/>
    <xf numFmtId="1" fontId="241" fillId="0" borderId="0" xfId="68" applyNumberFormat="1" applyFont="1" applyFill="1" applyAlignment="1">
      <alignment horizontal="right"/>
    </xf>
    <xf numFmtId="41" fontId="249" fillId="0" borderId="0" xfId="0" applyNumberFormat="1" applyFont="1"/>
    <xf numFmtId="168" fontId="241" fillId="0" borderId="11" xfId="11" applyNumberFormat="1" applyFont="1" applyFill="1" applyBorder="1" applyAlignment="1">
      <alignment horizontal="right"/>
    </xf>
    <xf numFmtId="3" fontId="241" fillId="0" borderId="11" xfId="68" applyFont="1" applyFill="1" applyBorder="1" applyAlignment="1">
      <alignment horizontal="right"/>
    </xf>
    <xf numFmtId="3" fontId="253" fillId="0" borderId="0" xfId="0" applyNumberFormat="1" applyFont="1"/>
    <xf numFmtId="3" fontId="249" fillId="0" borderId="0" xfId="68" applyFont="1" applyFill="1" applyAlignment="1"/>
    <xf numFmtId="168" fontId="241" fillId="0" borderId="11" xfId="11" applyNumberFormat="1" applyFont="1" applyFill="1" applyBorder="1" applyAlignment="1">
      <alignment horizontal="right" wrapText="1"/>
    </xf>
    <xf numFmtId="168" fontId="242" fillId="0" borderId="0" xfId="11" applyNumberFormat="1" applyFont="1" applyFill="1" applyBorder="1" applyAlignment="1"/>
    <xf numFmtId="0" fontId="249" fillId="0" borderId="0" xfId="0" applyFont="1" applyBorder="1"/>
    <xf numFmtId="43" fontId="249" fillId="0" borderId="0" xfId="11" applyFont="1"/>
    <xf numFmtId="43" fontId="249" fillId="0" borderId="0" xfId="0" applyNumberFormat="1" applyFont="1"/>
    <xf numFmtId="43" fontId="245" fillId="0" borderId="0" xfId="0" applyNumberFormat="1" applyFont="1" applyAlignment="1">
      <alignment horizontal="right"/>
    </xf>
    <xf numFmtId="0" fontId="245" fillId="0" borderId="0" xfId="0" applyFont="1" applyAlignment="1">
      <alignment horizontal="right"/>
    </xf>
    <xf numFmtId="0" fontId="245" fillId="0" borderId="0" xfId="0" applyFont="1" applyBorder="1" applyAlignment="1">
      <alignment horizontal="right"/>
    </xf>
    <xf numFmtId="168" fontId="241" fillId="0" borderId="0" xfId="21" applyNumberFormat="1" applyFont="1" applyFill="1" applyBorder="1" applyAlignment="1">
      <alignment horizontal="right"/>
    </xf>
    <xf numFmtId="3" fontId="249" fillId="0" borderId="0" xfId="0" applyNumberFormat="1" applyFont="1" applyFill="1"/>
    <xf numFmtId="43" fontId="249" fillId="0" borderId="0" xfId="0" applyNumberFormat="1" applyFont="1" applyFill="1"/>
    <xf numFmtId="168" fontId="241" fillId="0" borderId="12" xfId="11" applyNumberFormat="1" applyFont="1" applyFill="1" applyBorder="1" applyAlignment="1">
      <alignment horizontal="right" wrapText="1"/>
    </xf>
    <xf numFmtId="168" fontId="241" fillId="0" borderId="0" xfId="11" applyNumberFormat="1" applyFont="1" applyFill="1" applyBorder="1" applyAlignment="1">
      <alignment horizontal="center"/>
    </xf>
    <xf numFmtId="168" fontId="241" fillId="0" borderId="0" xfId="11" applyNumberFormat="1" applyFont="1" applyFill="1" applyBorder="1" applyAlignment="1">
      <alignment horizontal="right" wrapText="1"/>
    </xf>
    <xf numFmtId="1" fontId="241" fillId="0" borderId="0" xfId="68" applyNumberFormat="1" applyFont="1" applyFill="1" applyAlignment="1">
      <alignment horizontal="center" vertical="top"/>
    </xf>
    <xf numFmtId="0" fontId="241" fillId="0" borderId="0" xfId="11" applyNumberFormat="1" applyFont="1" applyFill="1" applyAlignment="1">
      <alignment wrapText="1"/>
    </xf>
    <xf numFmtId="37" fontId="242" fillId="0" borderId="0" xfId="57" quotePrefix="1" applyFont="1" applyFill="1" applyBorder="1" applyAlignment="1">
      <alignment horizontal="right" wrapText="1"/>
    </xf>
    <xf numFmtId="0" fontId="245" fillId="0" borderId="0" xfId="0" applyFont="1" applyFill="1" applyAlignment="1">
      <alignment horizontal="right"/>
    </xf>
    <xf numFmtId="43" fontId="241" fillId="93" borderId="0" xfId="11" applyFont="1" applyFill="1" applyAlignment="1"/>
    <xf numFmtId="168" fontId="241" fillId="0" borderId="0" xfId="11" applyNumberFormat="1" applyFont="1" applyFill="1" applyBorder="1" applyAlignment="1">
      <alignment horizontal="center" vertical="justify"/>
    </xf>
    <xf numFmtId="168" fontId="241" fillId="0" borderId="0" xfId="11" applyNumberFormat="1" applyFont="1" applyFill="1" applyBorder="1" applyAlignment="1"/>
    <xf numFmtId="168" fontId="242" fillId="0" borderId="0" xfId="21" applyNumberFormat="1" applyFont="1" applyFill="1" applyBorder="1" applyAlignment="1">
      <alignment horizontal="center" vertical="justify"/>
    </xf>
    <xf numFmtId="37" fontId="242" fillId="0" borderId="0" xfId="419" quotePrefix="1" applyFont="1" applyFill="1" applyBorder="1" applyAlignment="1">
      <alignment horizontal="right" wrapText="1"/>
    </xf>
    <xf numFmtId="43" fontId="253" fillId="0" borderId="0" xfId="11" applyFont="1"/>
    <xf numFmtId="168" fontId="241" fillId="0" borderId="0" xfId="11" applyNumberFormat="1" applyFont="1" applyFill="1" applyAlignment="1">
      <alignment horizontal="right" vertical="justify" wrapText="1"/>
    </xf>
    <xf numFmtId="168" fontId="241" fillId="0" borderId="0" xfId="11" applyNumberFormat="1" applyFont="1" applyFill="1" applyBorder="1" applyAlignment="1">
      <alignment vertical="justify"/>
    </xf>
    <xf numFmtId="168" fontId="241" fillId="0" borderId="0" xfId="11" applyNumberFormat="1" applyFont="1" applyFill="1" applyAlignment="1">
      <alignment vertical="justify"/>
    </xf>
    <xf numFmtId="168" fontId="242" fillId="0" borderId="12" xfId="21" applyNumberFormat="1" applyFont="1" applyFill="1" applyBorder="1" applyAlignment="1">
      <alignment horizontal="right" wrapText="1"/>
    </xf>
    <xf numFmtId="168" fontId="242" fillId="0" borderId="0" xfId="21" applyNumberFormat="1" applyFont="1" applyFill="1" applyBorder="1" applyAlignment="1">
      <alignment horizontal="center"/>
    </xf>
    <xf numFmtId="168" fontId="242" fillId="0" borderId="0" xfId="21" applyNumberFormat="1" applyFont="1" applyFill="1" applyBorder="1" applyAlignment="1">
      <alignment horizontal="right" wrapText="1"/>
    </xf>
    <xf numFmtId="168" fontId="241" fillId="0" borderId="0" xfId="21" quotePrefix="1" applyNumberFormat="1" applyFont="1" applyFill="1" applyBorder="1" applyAlignment="1">
      <alignment horizontal="right" vertical="center" wrapText="1"/>
    </xf>
    <xf numFmtId="37" fontId="241" fillId="73" borderId="0" xfId="55" applyNumberFormat="1" applyFont="1" applyFill="1" applyBorder="1" applyAlignment="1"/>
    <xf numFmtId="168" fontId="242" fillId="0" borderId="0" xfId="11" applyNumberFormat="1" applyFont="1" applyFill="1" applyBorder="1" applyAlignment="1">
      <alignment horizontal="center"/>
    </xf>
    <xf numFmtId="3" fontId="241" fillId="0" borderId="0" xfId="68" applyFont="1" applyFill="1" applyBorder="1" applyAlignment="1">
      <alignment horizontal="left"/>
    </xf>
    <xf numFmtId="3" fontId="241" fillId="77" borderId="0" xfId="68" applyFont="1" applyFill="1" applyAlignment="1">
      <alignment horizontal="left"/>
    </xf>
    <xf numFmtId="3" fontId="241" fillId="77" borderId="0" xfId="68" applyFont="1" applyFill="1" applyAlignment="1"/>
    <xf numFmtId="0" fontId="249" fillId="0" borderId="0" xfId="0" applyFont="1" applyFill="1" applyAlignment="1">
      <alignment horizontal="left" vertical="center"/>
    </xf>
    <xf numFmtId="43" fontId="249" fillId="0" borderId="0" xfId="11" applyFont="1" applyFill="1" applyAlignment="1">
      <alignment horizontal="left" vertical="center"/>
    </xf>
    <xf numFmtId="3" fontId="241" fillId="77" borderId="0" xfId="68" applyFont="1" applyFill="1" applyAlignment="1">
      <alignment horizontal="justify" vertical="top" wrapText="1"/>
    </xf>
    <xf numFmtId="3" fontId="242" fillId="0" borderId="0" xfId="68" applyFont="1" applyFill="1" applyAlignment="1">
      <alignment horizontal="center"/>
    </xf>
    <xf numFmtId="3" fontId="241" fillId="77" borderId="0" xfId="68" applyFont="1" applyFill="1" applyAlignment="1">
      <alignment horizontal="justify" wrapText="1"/>
    </xf>
    <xf numFmtId="3" fontId="242" fillId="0" borderId="8" xfId="68" applyFont="1" applyFill="1" applyBorder="1" applyAlignment="1">
      <alignment horizontal="center"/>
    </xf>
    <xf numFmtId="37" fontId="242" fillId="77" borderId="0" xfId="57" quotePrefix="1" applyFont="1" applyFill="1" applyBorder="1" applyAlignment="1">
      <alignment horizontal="right"/>
    </xf>
    <xf numFmtId="0" fontId="245" fillId="77" borderId="0" xfId="0" applyFont="1" applyFill="1" applyAlignment="1">
      <alignment horizontal="right"/>
    </xf>
    <xf numFmtId="0" fontId="241" fillId="0" borderId="0" xfId="67" applyFont="1" applyFill="1" applyAlignment="1">
      <alignment vertical="top"/>
    </xf>
    <xf numFmtId="0" fontId="241" fillId="0" borderId="0" xfId="67" applyFont="1" applyFill="1" applyAlignment="1">
      <alignment wrapText="1"/>
    </xf>
    <xf numFmtId="168" fontId="241" fillId="77" borderId="0" xfId="11" applyNumberFormat="1" applyFont="1" applyFill="1" applyAlignment="1"/>
    <xf numFmtId="168" fontId="242" fillId="0" borderId="12" xfId="11" applyNumberFormat="1" applyFont="1" applyFill="1" applyBorder="1" applyAlignment="1">
      <alignment horizontal="right" wrapText="1"/>
    </xf>
    <xf numFmtId="168" fontId="241" fillId="77" borderId="0" xfId="11" applyNumberFormat="1" applyFont="1" applyFill="1" applyBorder="1" applyAlignment="1"/>
    <xf numFmtId="43" fontId="249" fillId="0" borderId="0" xfId="11" applyFont="1" applyFill="1" applyBorder="1"/>
    <xf numFmtId="0" fontId="246" fillId="0" borderId="0" xfId="0" applyFont="1" applyFill="1" applyAlignment="1">
      <alignment horizontal="right" wrapText="1"/>
    </xf>
    <xf numFmtId="0" fontId="246" fillId="0" borderId="0" xfId="0" applyFont="1" applyFill="1" applyBorder="1" applyAlignment="1">
      <alignment horizontal="right" wrapText="1"/>
    </xf>
    <xf numFmtId="43" fontId="246" fillId="0" borderId="0" xfId="11" applyFont="1" applyFill="1" applyBorder="1" applyAlignment="1">
      <alignment horizontal="right" wrapText="1"/>
    </xf>
    <xf numFmtId="0" fontId="245" fillId="0" borderId="0" xfId="0" applyFont="1" applyFill="1" applyBorder="1" applyAlignment="1">
      <alignment horizontal="right" wrapText="1"/>
    </xf>
    <xf numFmtId="0" fontId="241" fillId="0" borderId="0" xfId="0" applyFont="1" applyFill="1" applyBorder="1" applyAlignment="1">
      <alignment wrapText="1"/>
    </xf>
    <xf numFmtId="3" fontId="241" fillId="0" borderId="0" xfId="0" applyNumberFormat="1" applyFont="1" applyFill="1" applyBorder="1" applyAlignment="1">
      <alignment horizontal="right" wrapText="1"/>
    </xf>
    <xf numFmtId="4" fontId="255" fillId="0" borderId="0" xfId="0" applyNumberFormat="1" applyFont="1" applyFill="1" applyAlignment="1">
      <alignment vertical="center"/>
    </xf>
    <xf numFmtId="168" fontId="241" fillId="0" borderId="8" xfId="11" applyNumberFormat="1" applyFont="1" applyFill="1" applyBorder="1" applyAlignment="1"/>
    <xf numFmtId="3" fontId="254" fillId="0" borderId="0" xfId="0" applyNumberFormat="1" applyFont="1" applyFill="1" applyBorder="1" applyAlignment="1">
      <alignment horizontal="right" wrapText="1"/>
    </xf>
    <xf numFmtId="43" fontId="255" fillId="0" borderId="0" xfId="11" applyFont="1" applyFill="1" applyAlignment="1">
      <alignment vertical="center"/>
    </xf>
    <xf numFmtId="168" fontId="241" fillId="0" borderId="0" xfId="0" applyNumberFormat="1" applyFont="1" applyFill="1" applyBorder="1" applyAlignment="1">
      <alignment horizontal="right" wrapText="1"/>
    </xf>
    <xf numFmtId="168" fontId="254" fillId="0" borderId="0" xfId="0" applyNumberFormat="1" applyFont="1" applyFill="1" applyBorder="1" applyAlignment="1">
      <alignment horizontal="right" wrapText="1"/>
    </xf>
    <xf numFmtId="3" fontId="241" fillId="0" borderId="0" xfId="68" quotePrefix="1" applyFont="1" applyFill="1" applyAlignment="1"/>
    <xf numFmtId="3" fontId="242" fillId="0" borderId="12" xfId="68" applyNumberFormat="1" applyFont="1" applyFill="1" applyBorder="1" applyAlignment="1">
      <alignment horizontal="right" wrapText="1"/>
    </xf>
    <xf numFmtId="3" fontId="242" fillId="0" borderId="0" xfId="68" applyNumberFormat="1" applyFont="1" applyFill="1" applyBorder="1" applyAlignment="1">
      <alignment horizontal="right" wrapText="1"/>
    </xf>
    <xf numFmtId="0" fontId="254" fillId="0" borderId="0" xfId="0" applyFont="1" applyFill="1" applyAlignment="1">
      <alignment horizontal="left" wrapText="1" indent="3"/>
    </xf>
    <xf numFmtId="43" fontId="254" fillId="0" borderId="0" xfId="11" applyFont="1" applyFill="1" applyBorder="1" applyAlignment="1">
      <alignment horizontal="right" wrapText="1"/>
    </xf>
    <xf numFmtId="43" fontId="241" fillId="0" borderId="0" xfId="11" applyFont="1" applyFill="1" applyAlignment="1">
      <alignment horizontal="justify" wrapText="1"/>
    </xf>
    <xf numFmtId="3" fontId="241" fillId="0" borderId="0" xfId="68" applyFont="1" applyFill="1" applyBorder="1" applyAlignment="1">
      <alignment horizontal="justify" wrapText="1"/>
    </xf>
    <xf numFmtId="0" fontId="254" fillId="0" borderId="0" xfId="0" applyFont="1" applyFill="1" applyAlignment="1"/>
    <xf numFmtId="168" fontId="241" fillId="0" borderId="0" xfId="11" quotePrefix="1" applyNumberFormat="1" applyFont="1" applyFill="1" applyBorder="1" applyAlignment="1">
      <alignment horizontal="right" wrapText="1"/>
    </xf>
    <xf numFmtId="37" fontId="241" fillId="0" borderId="0" xfId="419" quotePrefix="1" applyFont="1" applyFill="1" applyBorder="1" applyAlignment="1">
      <alignment horizontal="right" wrapText="1"/>
    </xf>
    <xf numFmtId="4" fontId="241" fillId="0" borderId="0" xfId="68" applyNumberFormat="1" applyFont="1" applyFill="1" applyAlignment="1"/>
    <xf numFmtId="3" fontId="241" fillId="0" borderId="0" xfId="68" applyNumberFormat="1" applyFont="1" applyFill="1" applyBorder="1" applyAlignment="1">
      <alignment horizontal="right" wrapText="1"/>
    </xf>
    <xf numFmtId="3" fontId="242" fillId="0" borderId="0" xfId="68" applyFont="1" applyFill="1" applyAlignment="1">
      <alignment horizontal="left" wrapText="1"/>
    </xf>
    <xf numFmtId="43" fontId="242" fillId="0" borderId="0" xfId="11" applyFont="1" applyFill="1" applyAlignment="1">
      <alignment horizontal="left" wrapText="1"/>
    </xf>
    <xf numFmtId="3" fontId="241" fillId="0" borderId="0" xfId="68" applyNumberFormat="1" applyFont="1" applyFill="1" applyAlignment="1">
      <alignment horizontal="right" wrapText="1"/>
    </xf>
    <xf numFmtId="3" fontId="241" fillId="0" borderId="0" xfId="68" applyNumberFormat="1" applyFont="1" applyFill="1" applyBorder="1" applyAlignment="1"/>
    <xf numFmtId="3" fontId="241" fillId="0" borderId="0" xfId="68" applyNumberFormat="1" applyFont="1" applyFill="1" applyAlignment="1"/>
    <xf numFmtId="168" fontId="242" fillId="0" borderId="0" xfId="11" applyNumberFormat="1" applyFont="1" applyFill="1" applyBorder="1" applyAlignment="1">
      <alignment horizontal="right" wrapText="1"/>
    </xf>
    <xf numFmtId="219" fontId="256" fillId="0" borderId="0" xfId="93" applyNumberFormat="1" applyFont="1" applyAlignment="1">
      <alignment horizontal="right"/>
    </xf>
    <xf numFmtId="0" fontId="246" fillId="0" borderId="8" xfId="0" applyFont="1" applyFill="1" applyBorder="1" applyAlignment="1">
      <alignment horizontal="center" vertical="center" wrapText="1"/>
    </xf>
    <xf numFmtId="0" fontId="246" fillId="0" borderId="0" xfId="0" applyFont="1" applyFill="1" applyBorder="1" applyAlignment="1">
      <alignment horizontal="center" vertical="center" wrapText="1"/>
    </xf>
    <xf numFmtId="0" fontId="246" fillId="0" borderId="0" xfId="0" applyFont="1" applyFill="1" applyAlignment="1"/>
    <xf numFmtId="0" fontId="245" fillId="0" borderId="0" xfId="0" applyFont="1" applyFill="1" applyAlignment="1">
      <alignment horizontal="right" wrapText="1"/>
    </xf>
    <xf numFmtId="0" fontId="241" fillId="0" borderId="0" xfId="68" applyNumberFormat="1" applyFont="1" applyFill="1" applyBorder="1" applyAlignment="1"/>
    <xf numFmtId="3" fontId="241" fillId="0" borderId="0" xfId="68" applyFont="1" applyFill="1" applyAlignment="1">
      <alignment horizontal="right" wrapText="1"/>
    </xf>
    <xf numFmtId="168" fontId="241" fillId="0" borderId="0" xfId="11" applyNumberFormat="1" applyFont="1" applyFill="1" applyAlignment="1">
      <alignment horizontal="left" vertical="top" wrapText="1"/>
    </xf>
    <xf numFmtId="168" fontId="241" fillId="0" borderId="0" xfId="68" applyNumberFormat="1" applyFont="1" applyFill="1" applyAlignment="1">
      <alignment horizontal="right" wrapText="1"/>
    </xf>
    <xf numFmtId="168" fontId="241" fillId="0" borderId="0" xfId="68" applyNumberFormat="1" applyFont="1" applyFill="1" applyBorder="1" applyAlignment="1"/>
    <xf numFmtId="0" fontId="241" fillId="0" borderId="0" xfId="67" applyFont="1" applyFill="1" applyAlignment="1">
      <alignment horizontal="justify" vertical="top" wrapText="1"/>
    </xf>
    <xf numFmtId="0" fontId="252" fillId="0" borderId="0" xfId="0" applyFont="1" applyFill="1"/>
    <xf numFmtId="0" fontId="252" fillId="0" borderId="0" xfId="0" applyFont="1" applyFill="1" applyAlignment="1">
      <alignment vertical="center"/>
    </xf>
    <xf numFmtId="43" fontId="252" fillId="0" borderId="0" xfId="11" applyFont="1" applyFill="1" applyAlignment="1">
      <alignment vertical="center"/>
    </xf>
    <xf numFmtId="0" fontId="241" fillId="0" borderId="0" xfId="0" applyFont="1" applyFill="1" applyAlignment="1">
      <alignment horizontal="left" vertical="top" wrapText="1"/>
    </xf>
    <xf numFmtId="0" fontId="241" fillId="0" borderId="0" xfId="0" applyFont="1" applyFill="1" applyBorder="1" applyAlignment="1">
      <alignment horizontal="left" vertical="top" wrapText="1"/>
    </xf>
    <xf numFmtId="0" fontId="241" fillId="0" borderId="0" xfId="67" applyFont="1" applyFill="1" applyAlignment="1">
      <alignment horizontal="left" vertical="top" wrapText="1"/>
    </xf>
    <xf numFmtId="0" fontId="241" fillId="0" borderId="0" xfId="67" applyFont="1" applyFill="1" applyBorder="1" applyAlignment="1">
      <alignment horizontal="left" vertical="top" wrapText="1"/>
    </xf>
    <xf numFmtId="0" fontId="257" fillId="0" borderId="0" xfId="0" applyFont="1" applyFill="1" applyAlignment="1"/>
    <xf numFmtId="43" fontId="257" fillId="0" borderId="0" xfId="11" applyFont="1" applyFill="1" applyAlignment="1"/>
    <xf numFmtId="0" fontId="246" fillId="0" borderId="0" xfId="0" quotePrefix="1" applyFont="1" applyFill="1" applyBorder="1" applyAlignment="1">
      <alignment horizontal="right"/>
    </xf>
    <xf numFmtId="0" fontId="252" fillId="0" borderId="0" xfId="0" applyFont="1" applyFill="1" applyBorder="1" applyAlignment="1">
      <alignment horizontal="right" wrapText="1"/>
    </xf>
    <xf numFmtId="0" fontId="252" fillId="0" borderId="0" xfId="0" applyFont="1" applyFill="1" applyBorder="1" applyAlignment="1">
      <alignment horizontal="center" wrapText="1"/>
    </xf>
    <xf numFmtId="0" fontId="246" fillId="0" borderId="0" xfId="0" applyFont="1" applyFill="1" applyBorder="1" applyAlignment="1">
      <alignment horizontal="right"/>
    </xf>
    <xf numFmtId="0" fontId="246" fillId="0" borderId="0" xfId="0" applyFont="1" applyFill="1" applyAlignment="1">
      <alignment horizontal="left"/>
    </xf>
    <xf numFmtId="43" fontId="246" fillId="0" borderId="0" xfId="11" applyFont="1" applyFill="1" applyAlignment="1">
      <alignment horizontal="left"/>
    </xf>
    <xf numFmtId="43" fontId="246" fillId="0" borderId="0" xfId="11" applyFont="1" applyFill="1" applyAlignment="1"/>
    <xf numFmtId="43" fontId="254" fillId="0" borderId="0" xfId="11" applyFont="1" applyFill="1" applyAlignment="1"/>
    <xf numFmtId="168" fontId="249" fillId="0" borderId="0" xfId="11" applyNumberFormat="1" applyFont="1" applyFill="1" applyAlignment="1">
      <alignment horizontal="right" wrapText="1"/>
    </xf>
    <xf numFmtId="168" fontId="249" fillId="0" borderId="0" xfId="11" applyNumberFormat="1" applyFont="1" applyFill="1" applyBorder="1" applyAlignment="1">
      <alignment wrapText="1"/>
    </xf>
    <xf numFmtId="0" fontId="249" fillId="0" borderId="0" xfId="0" applyFont="1" applyFill="1" applyAlignment="1">
      <alignment wrapText="1"/>
    </xf>
    <xf numFmtId="0" fontId="249" fillId="0" borderId="0" xfId="0" applyFont="1" applyFill="1" applyBorder="1" applyAlignment="1">
      <alignment wrapText="1"/>
    </xf>
    <xf numFmtId="168" fontId="249" fillId="0" borderId="0" xfId="11" applyNumberFormat="1" applyFont="1" applyFill="1" applyBorder="1" applyAlignment="1">
      <alignment horizontal="right" wrapText="1"/>
    </xf>
    <xf numFmtId="0" fontId="246" fillId="0" borderId="0" xfId="0" applyFont="1" applyFill="1"/>
    <xf numFmtId="0" fontId="246" fillId="0" borderId="0" xfId="0" applyFont="1" applyFill="1" applyAlignment="1">
      <alignment horizontal="left" wrapText="1"/>
    </xf>
    <xf numFmtId="43" fontId="246" fillId="0" borderId="0" xfId="11" applyFont="1" applyFill="1" applyAlignment="1">
      <alignment horizontal="left" wrapText="1"/>
    </xf>
    <xf numFmtId="168" fontId="241" fillId="0" borderId="12" xfId="0" applyNumberFormat="1" applyFont="1" applyFill="1" applyBorder="1" applyAlignment="1">
      <alignment horizontal="right" vertical="top" wrapText="1"/>
    </xf>
    <xf numFmtId="168" fontId="241" fillId="0" borderId="0" xfId="0" applyNumberFormat="1" applyFont="1" applyFill="1" applyBorder="1" applyAlignment="1">
      <alignment horizontal="right" vertical="top" wrapText="1"/>
    </xf>
    <xf numFmtId="0" fontId="249" fillId="0" borderId="0" xfId="0" applyFont="1" applyFill="1" applyAlignment="1">
      <alignment vertical="top" wrapText="1"/>
    </xf>
    <xf numFmtId="43" fontId="249" fillId="0" borderId="0" xfId="11" applyFont="1" applyFill="1" applyAlignment="1">
      <alignment vertical="top" wrapText="1"/>
    </xf>
    <xf numFmtId="0" fontId="252" fillId="0" borderId="0" xfId="0" applyFont="1" applyFill="1" applyAlignment="1">
      <alignment horizontal="right" vertical="center"/>
    </xf>
    <xf numFmtId="0" fontId="252" fillId="0" borderId="0" xfId="0" quotePrefix="1" applyFont="1" applyFill="1"/>
    <xf numFmtId="0" fontId="249" fillId="0" borderId="0" xfId="0" applyFont="1" applyFill="1" applyBorder="1" applyAlignment="1">
      <alignment vertical="top" wrapText="1"/>
    </xf>
    <xf numFmtId="0" fontId="245" fillId="0" borderId="0" xfId="0" applyFont="1" applyFill="1" applyAlignment="1">
      <alignment horizontal="center"/>
    </xf>
    <xf numFmtId="9" fontId="241" fillId="0" borderId="0" xfId="11" applyNumberFormat="1" applyFont="1" applyFill="1" applyAlignment="1"/>
    <xf numFmtId="168" fontId="249" fillId="0" borderId="0" xfId="11" applyNumberFormat="1" applyFont="1" applyFill="1" applyBorder="1"/>
    <xf numFmtId="0" fontId="249" fillId="0" borderId="0" xfId="0" applyFont="1" applyFill="1" applyAlignment="1">
      <alignment horizontal="justify" wrapText="1"/>
    </xf>
    <xf numFmtId="0" fontId="252" fillId="0" borderId="0" xfId="0" applyFont="1" applyFill="1" applyAlignment="1">
      <alignment horizontal="center"/>
    </xf>
    <xf numFmtId="0" fontId="245" fillId="0" borderId="68" xfId="0" applyFont="1" applyFill="1" applyBorder="1" applyAlignment="1">
      <alignment horizontal="center" vertical="center" wrapText="1"/>
    </xf>
    <xf numFmtId="0" fontId="245" fillId="0" borderId="68" xfId="0" applyFont="1" applyFill="1" applyBorder="1" applyAlignment="1">
      <alignment horizontal="center" vertical="center"/>
    </xf>
    <xf numFmtId="0" fontId="245" fillId="0" borderId="0" xfId="0" applyFont="1" applyFill="1" applyBorder="1" applyAlignment="1">
      <alignment horizontal="right" vertical="center"/>
    </xf>
    <xf numFmtId="43" fontId="249" fillId="0" borderId="0" xfId="11" applyFont="1" applyFill="1" applyAlignment="1">
      <alignment vertical="center" wrapText="1"/>
    </xf>
    <xf numFmtId="0" fontId="249" fillId="0" borderId="0" xfId="0" applyFont="1" applyFill="1" applyAlignment="1">
      <alignment horizontal="right" vertical="center" wrapText="1"/>
    </xf>
    <xf numFmtId="0" fontId="249" fillId="0" borderId="0" xfId="0" applyFont="1" applyFill="1" applyBorder="1" applyAlignment="1">
      <alignment horizontal="right" vertical="center" indent="1"/>
    </xf>
    <xf numFmtId="0" fontId="249" fillId="0" borderId="0" xfId="0" applyFont="1" applyFill="1" applyAlignment="1">
      <alignment horizontal="right" vertical="center" indent="1"/>
    </xf>
    <xf numFmtId="0" fontId="249" fillId="0" borderId="0" xfId="0" applyFont="1" applyFill="1" applyAlignment="1">
      <alignment horizontal="right" vertical="center"/>
    </xf>
    <xf numFmtId="43" fontId="252" fillId="0" borderId="0" xfId="11" applyFont="1" applyFill="1"/>
    <xf numFmtId="0" fontId="252" fillId="0" borderId="0" xfId="0" applyFont="1" applyFill="1" applyAlignment="1">
      <alignment horizontal="left" vertical="center"/>
    </xf>
    <xf numFmtId="0" fontId="252" fillId="0" borderId="13" xfId="0" applyFont="1" applyFill="1" applyBorder="1" applyAlignment="1">
      <alignment horizontal="center"/>
    </xf>
    <xf numFmtId="0" fontId="252" fillId="0" borderId="0" xfId="0" applyFont="1" applyFill="1" applyBorder="1" applyAlignment="1">
      <alignment horizontal="center"/>
    </xf>
    <xf numFmtId="0" fontId="242" fillId="0" borderId="0" xfId="67" applyFont="1" applyFill="1"/>
    <xf numFmtId="37" fontId="241" fillId="0" borderId="0" xfId="69" applyFont="1" applyFill="1" applyBorder="1" applyAlignment="1" applyProtection="1">
      <alignment horizontal="left" vertical="top" wrapText="1"/>
    </xf>
    <xf numFmtId="0" fontId="241" fillId="0" borderId="0" xfId="67" applyFont="1" applyFill="1"/>
    <xf numFmtId="43" fontId="241" fillId="0" borderId="0" xfId="11" applyFont="1" applyFill="1"/>
    <xf numFmtId="0" fontId="241" fillId="0" borderId="0" xfId="67" applyFont="1" applyFill="1" applyBorder="1"/>
    <xf numFmtId="43" fontId="241" fillId="0" borderId="0" xfId="11" applyFont="1" applyFill="1" applyBorder="1"/>
    <xf numFmtId="0" fontId="242" fillId="0" borderId="0" xfId="67" quotePrefix="1" applyFont="1" applyFill="1" applyBorder="1" applyAlignment="1">
      <alignment horizontal="right" wrapText="1"/>
    </xf>
    <xf numFmtId="168" fontId="241" fillId="0" borderId="0" xfId="11" applyNumberFormat="1" applyFont="1" applyFill="1" applyBorder="1"/>
    <xf numFmtId="168" fontId="241" fillId="0" borderId="0" xfId="11" applyNumberFormat="1" applyFont="1" applyFill="1" applyBorder="1" applyAlignment="1">
      <alignment horizontal="center" wrapText="1"/>
    </xf>
    <xf numFmtId="168" fontId="241" fillId="0" borderId="3" xfId="11" applyNumberFormat="1" applyFont="1" applyFill="1" applyBorder="1" applyAlignment="1">
      <alignment horizontal="right" wrapText="1"/>
    </xf>
    <xf numFmtId="0" fontId="254" fillId="0" borderId="0" xfId="0" applyFont="1" applyFill="1"/>
    <xf numFmtId="43" fontId="241" fillId="0" borderId="11" xfId="11" applyFont="1" applyFill="1" applyBorder="1"/>
    <xf numFmtId="9" fontId="241" fillId="0" borderId="0" xfId="70" applyFont="1" applyFill="1" applyBorder="1"/>
    <xf numFmtId="2" fontId="241" fillId="0" borderId="11" xfId="70" applyNumberFormat="1" applyFont="1" applyFill="1" applyBorder="1"/>
    <xf numFmtId="9" fontId="241" fillId="0" borderId="0" xfId="70" applyFont="1" applyFill="1"/>
    <xf numFmtId="0" fontId="241" fillId="0" borderId="0" xfId="0" applyFont="1" applyFill="1"/>
    <xf numFmtId="0" fontId="249" fillId="0" borderId="0" xfId="0" applyFont="1" applyFill="1" applyAlignment="1">
      <alignment horizontal="justify" vertical="top" wrapText="1"/>
    </xf>
    <xf numFmtId="0" fontId="242" fillId="0" borderId="0" xfId="67" applyFont="1" applyFill="1" applyAlignment="1">
      <alignment horizontal="center"/>
    </xf>
    <xf numFmtId="0" fontId="242" fillId="0" borderId="0" xfId="67" applyFont="1" applyFill="1" applyBorder="1"/>
    <xf numFmtId="0" fontId="242" fillId="0" borderId="8" xfId="67" applyFont="1" applyFill="1" applyBorder="1" applyAlignment="1">
      <alignment horizontal="center"/>
    </xf>
    <xf numFmtId="0" fontId="242" fillId="0" borderId="8" xfId="67" applyFont="1" applyFill="1" applyBorder="1"/>
    <xf numFmtId="0" fontId="241" fillId="0" borderId="0" xfId="67" quotePrefix="1" applyFont="1" applyFill="1" applyAlignment="1">
      <alignment vertical="top"/>
    </xf>
    <xf numFmtId="37" fontId="242" fillId="0" borderId="0" xfId="28" applyNumberFormat="1" applyFont="1" applyFill="1" applyBorder="1" applyAlignment="1">
      <alignment horizontal="right"/>
    </xf>
    <xf numFmtId="37" fontId="242" fillId="0" borderId="0" xfId="69" applyFont="1" applyFill="1" applyBorder="1" applyAlignment="1" applyProtection="1">
      <alignment horizontal="center"/>
      <protection locked="0"/>
    </xf>
    <xf numFmtId="37" fontId="242" fillId="0" borderId="0" xfId="69" applyFont="1" applyFill="1" applyBorder="1" applyAlignment="1">
      <alignment horizontal="center"/>
    </xf>
    <xf numFmtId="168" fontId="241" fillId="0" borderId="0" xfId="11" applyNumberFormat="1" applyFont="1" applyFill="1"/>
    <xf numFmtId="168" fontId="241" fillId="0" borderId="3" xfId="67" applyNumberFormat="1" applyFont="1" applyFill="1" applyBorder="1" applyAlignment="1">
      <alignment horizontal="right" wrapText="1"/>
    </xf>
    <xf numFmtId="168" fontId="241" fillId="0" borderId="3" xfId="67" applyNumberFormat="1" applyFont="1" applyFill="1" applyBorder="1"/>
    <xf numFmtId="168" fontId="241" fillId="0" borderId="0" xfId="67" applyNumberFormat="1" applyFont="1" applyFill="1" applyBorder="1"/>
    <xf numFmtId="168" fontId="241" fillId="0" borderId="0" xfId="67" applyNumberFormat="1" applyFont="1" applyFill="1" applyBorder="1" applyAlignment="1">
      <alignment horizontal="right" wrapText="1"/>
    </xf>
    <xf numFmtId="3" fontId="241" fillId="0" borderId="0" xfId="67" applyNumberFormat="1" applyFont="1" applyFill="1" applyAlignment="1">
      <alignment horizontal="right" wrapText="1"/>
    </xf>
    <xf numFmtId="0" fontId="241" fillId="0" borderId="0" xfId="67" applyFont="1" applyFill="1" applyBorder="1" applyAlignment="1">
      <alignment horizontal="right" wrapText="1"/>
    </xf>
    <xf numFmtId="0" fontId="241" fillId="0" borderId="0" xfId="67" applyFont="1" applyFill="1" applyAlignment="1">
      <alignment horizontal="right" wrapText="1"/>
    </xf>
    <xf numFmtId="168" fontId="241" fillId="0" borderId="3" xfId="11" applyNumberFormat="1" applyFont="1" applyFill="1" applyBorder="1"/>
    <xf numFmtId="37" fontId="241" fillId="0" borderId="0" xfId="69" applyFont="1" applyFill="1" applyBorder="1" applyAlignment="1" applyProtection="1">
      <alignment vertical="top" wrapText="1"/>
      <protection locked="0"/>
    </xf>
    <xf numFmtId="43" fontId="241" fillId="0" borderId="0" xfId="11" applyFont="1" applyFill="1" applyBorder="1" applyAlignment="1" applyProtection="1">
      <alignment vertical="top" wrapText="1"/>
      <protection locked="0"/>
    </xf>
    <xf numFmtId="37" fontId="242" fillId="0" borderId="0" xfId="69" applyFont="1" applyFill="1" applyBorder="1" applyAlignment="1" applyProtection="1">
      <alignment horizontal="right"/>
      <protection locked="0"/>
    </xf>
    <xf numFmtId="43" fontId="241" fillId="0" borderId="0" xfId="11" applyFont="1" applyFill="1" applyBorder="1" applyAlignment="1">
      <alignment horizontal="right" wrapText="1"/>
    </xf>
    <xf numFmtId="37" fontId="241" fillId="0" borderId="0" xfId="69" applyFont="1" applyFill="1" applyBorder="1" applyAlignment="1" applyProtection="1">
      <alignment horizontal="right" wrapText="1"/>
      <protection locked="0"/>
    </xf>
    <xf numFmtId="37" fontId="241" fillId="0" borderId="0" xfId="69" applyFont="1" applyFill="1" applyBorder="1" applyAlignment="1">
      <alignment horizontal="right" wrapText="1"/>
    </xf>
    <xf numFmtId="37" fontId="242" fillId="0" borderId="0" xfId="69" applyFont="1" applyFill="1" applyBorder="1" applyAlignment="1">
      <alignment horizontal="right" wrapText="1"/>
    </xf>
    <xf numFmtId="43" fontId="242" fillId="0" borderId="0" xfId="11" applyFont="1" applyFill="1" applyBorder="1" applyAlignment="1" applyProtection="1">
      <alignment horizontal="center"/>
      <protection locked="0"/>
    </xf>
    <xf numFmtId="9" fontId="241" fillId="0" borderId="0" xfId="70" applyFont="1" applyFill="1" applyAlignment="1">
      <alignment horizontal="center" wrapText="1"/>
    </xf>
    <xf numFmtId="9" fontId="241" fillId="0" borderId="11" xfId="70" applyFont="1" applyFill="1" applyBorder="1" applyAlignment="1">
      <alignment horizontal="right" wrapText="1"/>
    </xf>
    <xf numFmtId="9" fontId="241" fillId="0" borderId="0" xfId="70" applyFont="1" applyFill="1" applyBorder="1" applyAlignment="1">
      <alignment horizontal="right" wrapText="1"/>
    </xf>
    <xf numFmtId="9" fontId="241" fillId="0" borderId="0" xfId="70" applyFont="1" applyFill="1" applyBorder="1" applyAlignment="1">
      <alignment horizontal="center" wrapText="1"/>
    </xf>
    <xf numFmtId="9" fontId="241" fillId="0" borderId="0" xfId="70" applyFont="1" applyFill="1" applyAlignment="1">
      <alignment horizontal="left" wrapText="1"/>
    </xf>
    <xf numFmtId="1" fontId="241" fillId="0" borderId="0" xfId="68" applyNumberFormat="1" applyFont="1" applyFill="1" applyBorder="1" applyAlignment="1">
      <alignment vertical="top" wrapText="1"/>
    </xf>
    <xf numFmtId="1" fontId="241" fillId="0" borderId="0" xfId="68" applyNumberFormat="1" applyFont="1" applyFill="1" applyAlignment="1">
      <alignment vertical="top" wrapText="1"/>
    </xf>
    <xf numFmtId="3" fontId="241" fillId="0" borderId="0" xfId="68" applyNumberFormat="1" applyFont="1" applyFill="1" applyAlignment="1">
      <alignment horizontal="left"/>
    </xf>
    <xf numFmtId="0" fontId="252" fillId="0" borderId="0" xfId="0" applyFont="1" applyFill="1" applyAlignment="1">
      <alignment horizontal="left"/>
    </xf>
    <xf numFmtId="0" fontId="249" fillId="0" borderId="0" xfId="0" applyFont="1" applyFill="1" applyAlignment="1">
      <alignment horizontal="left"/>
    </xf>
    <xf numFmtId="43" fontId="249" fillId="0" borderId="0" xfId="11" applyFont="1" applyFill="1" applyAlignment="1">
      <alignment horizontal="left"/>
    </xf>
    <xf numFmtId="0" fontId="252" fillId="0" borderId="61" xfId="0" applyFont="1" applyFill="1" applyBorder="1" applyAlignment="1">
      <alignment horizontal="center" wrapText="1"/>
    </xf>
    <xf numFmtId="168" fontId="249" fillId="0" borderId="4" xfId="11" applyNumberFormat="1" applyFont="1" applyFill="1" applyBorder="1" applyAlignment="1">
      <alignment horizontal="left"/>
    </xf>
    <xf numFmtId="191" fontId="242" fillId="0" borderId="8" xfId="57" quotePrefix="1" applyNumberFormat="1" applyFont="1" applyFill="1" applyBorder="1" applyAlignment="1">
      <alignment horizontal="center"/>
    </xf>
    <xf numFmtId="0" fontId="249" fillId="0" borderId="0" xfId="0" quotePrefix="1" applyFont="1" applyFill="1"/>
    <xf numFmtId="168" fontId="249" fillId="0" borderId="0" xfId="11" quotePrefix="1" applyNumberFormat="1" applyFont="1" applyFill="1" applyAlignment="1">
      <alignment horizontal="right" wrapText="1"/>
    </xf>
    <xf numFmtId="0" fontId="249" fillId="0" borderId="0" xfId="0" quotePrefix="1" applyFont="1" applyFill="1" applyAlignment="1">
      <alignment vertical="center"/>
    </xf>
    <xf numFmtId="168" fontId="249" fillId="0" borderId="11" xfId="11" applyNumberFormat="1" applyFont="1" applyFill="1" applyBorder="1" applyAlignment="1">
      <alignment horizontal="right" wrapText="1"/>
    </xf>
    <xf numFmtId="0" fontId="249" fillId="0" borderId="0" xfId="0" applyFont="1" applyFill="1" applyAlignment="1">
      <alignment horizontal="right" wrapText="1"/>
    </xf>
    <xf numFmtId="43" fontId="249" fillId="0" borderId="0" xfId="11" quotePrefix="1" applyFont="1" applyFill="1"/>
    <xf numFmtId="3" fontId="242" fillId="0" borderId="11" xfId="68" applyFont="1" applyFill="1" applyBorder="1" applyAlignment="1"/>
    <xf numFmtId="0" fontId="249" fillId="0" borderId="4" xfId="0" applyFont="1" applyFill="1" applyBorder="1"/>
    <xf numFmtId="43" fontId="241" fillId="0" borderId="0" xfId="11" applyFont="1" applyFill="1" applyBorder="1" applyAlignment="1">
      <alignment vertical="top" wrapText="1"/>
    </xf>
    <xf numFmtId="43" fontId="249" fillId="0" borderId="0" xfId="11" quotePrefix="1" applyFont="1" applyFill="1" applyAlignment="1">
      <alignment horizontal="justify" vertical="top" wrapText="1"/>
    </xf>
    <xf numFmtId="168" fontId="249" fillId="0" borderId="0" xfId="11" applyNumberFormat="1" applyFont="1" applyFill="1" applyBorder="1" applyAlignment="1">
      <alignment horizontal="left"/>
    </xf>
    <xf numFmtId="168" fontId="249" fillId="0" borderId="8" xfId="11" applyNumberFormat="1" applyFont="1" applyFill="1" applyBorder="1" applyAlignment="1">
      <alignment horizontal="right" wrapText="1"/>
    </xf>
    <xf numFmtId="3" fontId="254" fillId="0" borderId="0" xfId="0" applyNumberFormat="1" applyFont="1" applyFill="1" applyBorder="1" applyAlignment="1">
      <alignment horizontal="right"/>
    </xf>
    <xf numFmtId="168" fontId="249" fillId="0" borderId="0" xfId="11" applyNumberFormat="1" applyFont="1" applyFill="1" applyAlignment="1">
      <alignment horizontal="center" wrapText="1"/>
    </xf>
    <xf numFmtId="168" fontId="249" fillId="0" borderId="0" xfId="0" applyNumberFormat="1" applyFont="1" applyFill="1" applyBorder="1" applyAlignment="1">
      <alignment horizontal="right" wrapText="1"/>
    </xf>
    <xf numFmtId="43" fontId="249" fillId="0" borderId="0" xfId="11" quotePrefix="1" applyFont="1" applyFill="1" applyAlignment="1">
      <alignment horizontal="left" wrapText="1"/>
    </xf>
    <xf numFmtId="37" fontId="242" fillId="0" borderId="0" xfId="69" applyFont="1" applyFill="1" applyBorder="1" applyAlignment="1">
      <alignment horizontal="left"/>
    </xf>
    <xf numFmtId="43" fontId="242" fillId="0" borderId="0" xfId="11" applyFont="1" applyFill="1" applyBorder="1" applyAlignment="1">
      <alignment horizontal="left"/>
    </xf>
    <xf numFmtId="37" fontId="241" fillId="0" borderId="0" xfId="69" applyFont="1" applyFill="1" applyBorder="1" applyAlignment="1">
      <alignment horizontal="left"/>
    </xf>
    <xf numFmtId="43" fontId="241" fillId="0" borderId="0" xfId="11" applyFont="1" applyFill="1" applyBorder="1" applyAlignment="1">
      <alignment horizontal="left"/>
    </xf>
    <xf numFmtId="37" fontId="241" fillId="0" borderId="11" xfId="57" quotePrefix="1" applyFont="1" applyFill="1" applyBorder="1" applyAlignment="1">
      <alignment horizontal="right" wrapText="1"/>
    </xf>
    <xf numFmtId="37" fontId="258" fillId="0" borderId="0" xfId="69" applyFont="1" applyFill="1" applyBorder="1" applyAlignment="1">
      <alignment vertical="top" wrapText="1"/>
    </xf>
    <xf numFmtId="1" fontId="241" fillId="0" borderId="0" xfId="68" quotePrefix="1" applyNumberFormat="1" applyFont="1" applyFill="1" applyAlignment="1">
      <alignment horizontal="center"/>
    </xf>
    <xf numFmtId="3" fontId="242" fillId="0" borderId="0" xfId="68" applyFont="1" applyFill="1" applyBorder="1" applyAlignment="1">
      <alignment horizontal="right"/>
    </xf>
    <xf numFmtId="3" fontId="241" fillId="0" borderId="0" xfId="68" applyNumberFormat="1" applyFont="1" applyFill="1" applyAlignment="1">
      <alignment horizontal="justify" vertical="top" wrapText="1"/>
    </xf>
    <xf numFmtId="3" fontId="243" fillId="0" borderId="0" xfId="68" applyFont="1" applyFill="1" applyAlignment="1"/>
    <xf numFmtId="0" fontId="242" fillId="0" borderId="0" xfId="68" applyNumberFormat="1" applyFont="1" applyFill="1" applyAlignment="1">
      <alignment horizontal="center"/>
    </xf>
    <xf numFmtId="3" fontId="241" fillId="0" borderId="0" xfId="68" applyNumberFormat="1" applyFont="1" applyFill="1" applyAlignment="1">
      <alignment vertical="top" wrapText="1"/>
    </xf>
    <xf numFmtId="0" fontId="242" fillId="0" borderId="0" xfId="68" applyNumberFormat="1" applyFont="1" applyFill="1" applyBorder="1" applyAlignment="1">
      <alignment horizontal="center"/>
    </xf>
    <xf numFmtId="1" fontId="241" fillId="0" borderId="0" xfId="68" applyNumberFormat="1" applyFont="1" applyFill="1" applyAlignment="1">
      <alignment horizontal="right" vertical="justify"/>
    </xf>
    <xf numFmtId="3" fontId="241" fillId="0" borderId="0" xfId="68" applyFont="1" applyFill="1" applyAlignment="1">
      <alignment horizontal="right" vertical="justify"/>
    </xf>
    <xf numFmtId="3" fontId="241" fillId="0" borderId="0" xfId="68" applyFont="1" applyFill="1"/>
    <xf numFmtId="0" fontId="241" fillId="0" borderId="0" xfId="68" applyNumberFormat="1" applyFont="1" applyFill="1"/>
    <xf numFmtId="3" fontId="241" fillId="0" borderId="0" xfId="68" applyFont="1" applyFill="1" applyBorder="1"/>
    <xf numFmtId="3" fontId="242" fillId="0" borderId="0" xfId="68" applyFont="1" applyFill="1" applyAlignment="1">
      <alignment horizontal="left" vertical="top" wrapText="1"/>
    </xf>
    <xf numFmtId="43" fontId="242" fillId="0" borderId="0" xfId="11" applyFont="1" applyFill="1" applyAlignment="1">
      <alignment horizontal="left" vertical="top" wrapText="1"/>
    </xf>
    <xf numFmtId="41" fontId="241" fillId="0" borderId="0" xfId="68" applyNumberFormat="1" applyFont="1" applyFill="1" applyAlignment="1"/>
    <xf numFmtId="0" fontId="242" fillId="0" borderId="0" xfId="68" quotePrefix="1" applyNumberFormat="1" applyFont="1" applyFill="1" applyBorder="1" applyAlignment="1">
      <alignment horizontal="right" vertical="center"/>
    </xf>
    <xf numFmtId="41" fontId="241" fillId="0" borderId="0" xfId="0" applyNumberFormat="1" applyFont="1" applyFill="1" applyBorder="1"/>
    <xf numFmtId="0" fontId="249" fillId="0" borderId="47" xfId="0" applyFont="1" applyFill="1" applyBorder="1" applyAlignment="1">
      <alignment horizontal="center"/>
    </xf>
    <xf numFmtId="41" fontId="241" fillId="0" borderId="0" xfId="0" applyNumberFormat="1" applyFont="1" applyFill="1" applyBorder="1" applyAlignment="1">
      <alignment horizontal="center"/>
    </xf>
    <xf numFmtId="0" fontId="259" fillId="0" borderId="51" xfId="0" applyFont="1" applyFill="1" applyBorder="1" applyAlignment="1">
      <alignment horizontal="center" vertical="center"/>
    </xf>
    <xf numFmtId="43" fontId="249" fillId="0" borderId="52" xfId="11" applyFont="1" applyFill="1" applyBorder="1"/>
    <xf numFmtId="0" fontId="259" fillId="0" borderId="10" xfId="0" applyFont="1" applyFill="1" applyBorder="1" applyAlignment="1">
      <alignment horizontal="center" vertical="center"/>
    </xf>
    <xf numFmtId="0" fontId="249" fillId="0" borderId="52" xfId="0" applyFont="1" applyFill="1" applyBorder="1"/>
    <xf numFmtId="0" fontId="249" fillId="0" borderId="10" xfId="0" applyFont="1" applyFill="1" applyBorder="1" applyAlignment="1">
      <alignment horizontal="center"/>
    </xf>
    <xf numFmtId="0" fontId="249" fillId="0" borderId="74" xfId="0" applyFont="1" applyFill="1" applyBorder="1"/>
    <xf numFmtId="0" fontId="249" fillId="0" borderId="54" xfId="0" applyFont="1" applyFill="1" applyBorder="1" applyAlignment="1">
      <alignment horizontal="left"/>
    </xf>
    <xf numFmtId="0" fontId="249" fillId="0" borderId="16" xfId="0" applyFont="1" applyFill="1" applyBorder="1"/>
    <xf numFmtId="41" fontId="241" fillId="0" borderId="55" xfId="68" applyNumberFormat="1" applyFont="1" applyFill="1" applyBorder="1" applyAlignment="1">
      <alignment horizontal="right" vertical="justify"/>
    </xf>
    <xf numFmtId="1" fontId="249" fillId="0" borderId="55" xfId="0" applyNumberFormat="1" applyFont="1" applyFill="1" applyBorder="1" applyAlignment="1">
      <alignment horizontal="center"/>
    </xf>
    <xf numFmtId="1" fontId="249" fillId="0" borderId="75" xfId="0" applyNumberFormat="1" applyFont="1" applyFill="1" applyBorder="1" applyAlignment="1">
      <alignment horizontal="center"/>
    </xf>
    <xf numFmtId="168" fontId="249" fillId="0" borderId="0" xfId="11" applyNumberFormat="1" applyFont="1" applyFill="1" applyBorder="1" applyAlignment="1">
      <alignment horizontal="center"/>
    </xf>
    <xf numFmtId="1" fontId="249" fillId="0" borderId="0" xfId="0" applyNumberFormat="1" applyFont="1" applyFill="1" applyBorder="1" applyAlignment="1">
      <alignment horizontal="center"/>
    </xf>
    <xf numFmtId="10" fontId="241" fillId="0" borderId="0" xfId="70" applyNumberFormat="1" applyFont="1" applyFill="1" applyAlignment="1"/>
    <xf numFmtId="0" fontId="249" fillId="0" borderId="49" xfId="0" applyFont="1" applyFill="1" applyBorder="1"/>
    <xf numFmtId="0" fontId="249" fillId="0" borderId="7" xfId="0" applyFont="1" applyFill="1" applyBorder="1"/>
    <xf numFmtId="41" fontId="241" fillId="0" borderId="4" xfId="68" applyNumberFormat="1" applyFont="1" applyFill="1" applyBorder="1" applyAlignment="1">
      <alignment horizontal="right" vertical="justify"/>
    </xf>
    <xf numFmtId="1" fontId="249" fillId="0" borderId="4" xfId="0" applyNumberFormat="1" applyFont="1" applyFill="1" applyBorder="1" applyAlignment="1">
      <alignment horizontal="center"/>
    </xf>
    <xf numFmtId="1" fontId="249" fillId="0" borderId="76" xfId="0" applyNumberFormat="1" applyFont="1" applyFill="1" applyBorder="1" applyAlignment="1">
      <alignment horizontal="center"/>
    </xf>
    <xf numFmtId="0" fontId="252" fillId="0" borderId="51" xfId="0" applyFont="1" applyFill="1" applyBorder="1"/>
    <xf numFmtId="0" fontId="249" fillId="0" borderId="58" xfId="0" applyFont="1" applyFill="1" applyBorder="1"/>
    <xf numFmtId="41" fontId="242" fillId="0" borderId="52" xfId="68" applyNumberFormat="1" applyFont="1" applyFill="1" applyBorder="1" applyAlignment="1">
      <alignment horizontal="right" vertical="justify"/>
    </xf>
    <xf numFmtId="1" fontId="252" fillId="0" borderId="52" xfId="0" applyNumberFormat="1" applyFont="1" applyFill="1" applyBorder="1" applyAlignment="1">
      <alignment horizontal="center"/>
    </xf>
    <xf numFmtId="41" fontId="242" fillId="0" borderId="0" xfId="0" applyNumberFormat="1" applyFont="1" applyFill="1" applyBorder="1"/>
    <xf numFmtId="1" fontId="252" fillId="0" borderId="74" xfId="0" applyNumberFormat="1" applyFont="1" applyFill="1" applyBorder="1" applyAlignment="1">
      <alignment horizontal="center"/>
    </xf>
    <xf numFmtId="1" fontId="252" fillId="0" borderId="0" xfId="0" applyNumberFormat="1" applyFont="1" applyFill="1" applyBorder="1" applyAlignment="1">
      <alignment horizontal="center"/>
    </xf>
    <xf numFmtId="0" fontId="249" fillId="0" borderId="0" xfId="0" applyFont="1" applyFill="1" applyBorder="1" applyAlignment="1">
      <alignment horizontal="center"/>
    </xf>
    <xf numFmtId="0" fontId="249" fillId="0" borderId="54" xfId="0" applyFont="1" applyFill="1" applyBorder="1"/>
    <xf numFmtId="0" fontId="249" fillId="0" borderId="55" xfId="0" applyFont="1" applyFill="1" applyBorder="1"/>
    <xf numFmtId="41" fontId="241" fillId="0" borderId="55" xfId="0" quotePrefix="1" applyNumberFormat="1" applyFont="1" applyFill="1" applyBorder="1" applyAlignment="1">
      <alignment horizontal="right"/>
    </xf>
    <xf numFmtId="1" fontId="249" fillId="0" borderId="8" xfId="0" applyNumberFormat="1" applyFont="1" applyFill="1" applyBorder="1" applyAlignment="1">
      <alignment horizontal="center"/>
    </xf>
    <xf numFmtId="41" fontId="241" fillId="0" borderId="4" xfId="0" quotePrefix="1" applyNumberFormat="1" applyFont="1" applyFill="1" applyBorder="1" applyAlignment="1">
      <alignment horizontal="right"/>
    </xf>
    <xf numFmtId="41" fontId="241" fillId="0" borderId="4" xfId="0" applyNumberFormat="1" applyFont="1" applyFill="1" applyBorder="1"/>
    <xf numFmtId="0" fontId="252" fillId="0" borderId="52" xfId="0" applyFont="1" applyFill="1" applyBorder="1"/>
    <xf numFmtId="41" fontId="242" fillId="0" borderId="52" xfId="0" applyNumberFormat="1" applyFont="1" applyFill="1" applyBorder="1"/>
    <xf numFmtId="3" fontId="243" fillId="0" borderId="0" xfId="68" applyFont="1" applyFill="1" applyAlignment="1">
      <alignment vertical="top"/>
    </xf>
    <xf numFmtId="3" fontId="241" fillId="0" borderId="0" xfId="68" applyNumberFormat="1" applyFont="1" applyFill="1" applyBorder="1" applyAlignment="1">
      <alignment horizontal="justify" vertical="top" wrapText="1"/>
    </xf>
    <xf numFmtId="3" fontId="249" fillId="0" borderId="0" xfId="68" applyFont="1" applyFill="1" applyAlignment="1">
      <alignment horizontal="justify" vertical="top" wrapText="1"/>
    </xf>
    <xf numFmtId="43" fontId="249" fillId="0" borderId="0" xfId="11" applyFont="1" applyFill="1" applyAlignment="1">
      <alignment horizontal="justify" vertical="top" wrapText="1"/>
    </xf>
    <xf numFmtId="168" fontId="241" fillId="0" borderId="11" xfId="11" applyNumberFormat="1" applyFont="1" applyFill="1" applyBorder="1" applyAlignment="1">
      <alignment horizontal="right" vertical="top" wrapText="1"/>
    </xf>
    <xf numFmtId="3" fontId="241" fillId="0" borderId="0" xfId="68" applyFont="1" applyFill="1" applyAlignment="1">
      <alignment horizontal="justify"/>
    </xf>
    <xf numFmtId="43" fontId="241" fillId="0" borderId="0" xfId="11" applyFont="1" applyFill="1" applyAlignment="1">
      <alignment horizontal="justify"/>
    </xf>
    <xf numFmtId="0" fontId="241" fillId="0" borderId="0" xfId="68" applyNumberFormat="1" applyFont="1" applyFill="1" applyAlignment="1">
      <alignment horizontal="justify"/>
    </xf>
    <xf numFmtId="3" fontId="241" fillId="0" borderId="0" xfId="68" applyFont="1" applyFill="1" applyBorder="1" applyAlignment="1">
      <alignment horizontal="justify"/>
    </xf>
    <xf numFmtId="0" fontId="249" fillId="0" borderId="0" xfId="0" applyFont="1" applyFill="1" applyAlignment="1">
      <alignment vertical="top"/>
    </xf>
    <xf numFmtId="37" fontId="242" fillId="0" borderId="10" xfId="55" quotePrefix="1" applyFont="1" applyFill="1" applyBorder="1" applyAlignment="1">
      <alignment horizontal="center" wrapText="1"/>
    </xf>
    <xf numFmtId="0" fontId="252" fillId="0" borderId="8" xfId="0" quotePrefix="1" applyFont="1" applyFill="1" applyBorder="1" applyAlignment="1">
      <alignment horizontal="center" vertical="center" wrapText="1"/>
    </xf>
    <xf numFmtId="0" fontId="252" fillId="0" borderId="8" xfId="0" applyFont="1" applyFill="1" applyBorder="1" applyAlignment="1">
      <alignment horizontal="center" vertical="center" wrapText="1"/>
    </xf>
    <xf numFmtId="168" fontId="241" fillId="0" borderId="8" xfId="21" applyNumberFormat="1" applyFont="1" applyFill="1" applyBorder="1" applyAlignment="1">
      <alignment vertical="justify"/>
    </xf>
    <xf numFmtId="168" fontId="241" fillId="0" borderId="0" xfId="11" applyNumberFormat="1" applyFont="1" applyBorder="1" applyAlignment="1">
      <alignment wrapText="1"/>
    </xf>
    <xf numFmtId="168" fontId="241" fillId="0" borderId="0" xfId="11" applyNumberFormat="1" applyFont="1" applyFill="1" applyBorder="1" applyAlignment="1">
      <alignment wrapText="1"/>
    </xf>
    <xf numFmtId="168" fontId="249" fillId="0" borderId="0" xfId="11" applyNumberFormat="1" applyFont="1" applyFill="1" applyAlignment="1">
      <alignment wrapText="1"/>
    </xf>
    <xf numFmtId="222" fontId="35" fillId="0" borderId="0" xfId="237" applyNumberFormat="1" applyFill="1" applyAlignment="1">
      <alignment horizontal="right"/>
    </xf>
    <xf numFmtId="219" fontId="35" fillId="0" borderId="0" xfId="237" applyNumberFormat="1" applyFill="1" applyAlignment="1">
      <alignment horizontal="right"/>
    </xf>
    <xf numFmtId="2" fontId="35" fillId="0" borderId="0" xfId="96" applyNumberFormat="1" applyFill="1" applyAlignment="1">
      <alignment horizontal="right"/>
    </xf>
    <xf numFmtId="221" fontId="29" fillId="0" borderId="0" xfId="93" applyNumberFormat="1" applyFill="1" applyAlignment="1">
      <alignment horizontal="right"/>
    </xf>
    <xf numFmtId="43" fontId="139" fillId="0" borderId="0" xfId="11" quotePrefix="1" applyFont="1" applyFill="1" applyAlignment="1"/>
    <xf numFmtId="168" fontId="23" fillId="0" borderId="3" xfId="11" applyNumberFormat="1" applyFont="1" applyFill="1" applyBorder="1" applyAlignment="1">
      <alignment wrapText="1"/>
    </xf>
    <xf numFmtId="171" fontId="233" fillId="0" borderId="0" xfId="69" applyNumberFormat="1" applyFont="1" applyFill="1" applyBorder="1" applyAlignment="1"/>
    <xf numFmtId="37" fontId="233" fillId="0" borderId="0" xfId="28" applyNumberFormat="1" applyFont="1" applyFill="1" applyBorder="1" applyAlignment="1">
      <alignment vertical="justify"/>
    </xf>
    <xf numFmtId="37" fontId="233" fillId="0" borderId="0" xfId="23382" applyFont="1" applyFill="1" applyBorder="1" applyAlignment="1" applyProtection="1">
      <alignment horizontal="left" wrapText="1"/>
      <protection locked="0"/>
    </xf>
    <xf numFmtId="37" fontId="233" fillId="0" borderId="0" xfId="23382" applyFont="1" applyFill="1" applyBorder="1" applyAlignment="1" applyProtection="1">
      <alignment horizontal="justify" wrapText="1"/>
      <protection locked="0"/>
    </xf>
    <xf numFmtId="37" fontId="235" fillId="0" borderId="0" xfId="23382" applyFont="1" applyFill="1" applyBorder="1" applyAlignment="1" applyProtection="1">
      <alignment wrapText="1"/>
      <protection locked="0"/>
    </xf>
    <xf numFmtId="37" fontId="261" fillId="0" borderId="0" xfId="23382" applyFont="1" applyFill="1" applyBorder="1" applyAlignment="1" applyProtection="1">
      <protection locked="0"/>
    </xf>
    <xf numFmtId="37" fontId="234" fillId="0" borderId="0" xfId="69" applyFont="1" applyFill="1" applyBorder="1" applyAlignment="1" applyProtection="1">
      <alignment horizontal="left" wrapText="1"/>
      <protection locked="0"/>
    </xf>
    <xf numFmtId="37" fontId="262" fillId="0" borderId="0" xfId="28" applyNumberFormat="1" applyFont="1" applyFill="1" applyBorder="1" applyAlignment="1">
      <alignment horizontal="left" vertical="justify"/>
    </xf>
    <xf numFmtId="37" fontId="238" fillId="0" borderId="0" xfId="69" applyFont="1" applyFill="1" applyBorder="1" applyAlignment="1" applyProtection="1">
      <alignment horizontal="left" wrapText="1"/>
      <protection locked="0"/>
    </xf>
    <xf numFmtId="37" fontId="237" fillId="0" borderId="0" xfId="69" applyFont="1" applyFill="1" applyBorder="1" applyAlignment="1" applyProtection="1">
      <alignment horizontal="left" wrapText="1"/>
      <protection locked="0"/>
    </xf>
    <xf numFmtId="37" fontId="239" fillId="0" borderId="0" xfId="69" applyFont="1" applyFill="1" applyBorder="1" applyAlignment="1" applyProtection="1">
      <alignment horizontal="left"/>
      <protection locked="0"/>
    </xf>
    <xf numFmtId="0" fontId="237" fillId="0" borderId="53" xfId="0" applyFont="1" applyFill="1" applyBorder="1" applyAlignment="1">
      <alignment horizontal="center" vertical="center"/>
    </xf>
    <xf numFmtId="0" fontId="237" fillId="0" borderId="0" xfId="0" applyFont="1" applyFill="1" applyAlignment="1">
      <alignment horizontal="justify" vertical="center"/>
    </xf>
    <xf numFmtId="0" fontId="237" fillId="0" borderId="50" xfId="0" applyFont="1" applyFill="1" applyBorder="1" applyAlignment="1">
      <alignment horizontal="center" vertical="center"/>
    </xf>
    <xf numFmtId="37" fontId="233" fillId="0" borderId="48" xfId="69" applyFont="1" applyFill="1" applyBorder="1" applyAlignment="1" applyProtection="1">
      <alignment horizontal="left" wrapText="1"/>
      <protection locked="0"/>
    </xf>
    <xf numFmtId="37" fontId="233" fillId="0" borderId="47" xfId="69" applyFont="1" applyFill="1" applyBorder="1" applyAlignment="1">
      <alignment horizontal="left"/>
    </xf>
    <xf numFmtId="37" fontId="233" fillId="0" borderId="77" xfId="69" applyFont="1" applyFill="1" applyBorder="1" applyAlignment="1" applyProtection="1">
      <alignment horizontal="left"/>
      <protection locked="0"/>
    </xf>
    <xf numFmtId="37" fontId="235" fillId="0" borderId="0" xfId="69" applyFont="1" applyFill="1" applyBorder="1" applyAlignment="1" applyProtection="1">
      <alignment horizontal="left"/>
      <protection locked="0"/>
    </xf>
    <xf numFmtId="37" fontId="233" fillId="0" borderId="0" xfId="69" applyFont="1" applyFill="1" applyBorder="1" applyAlignment="1" applyProtection="1">
      <alignment horizontal="justify" vertical="top" wrapText="1"/>
      <protection locked="0"/>
    </xf>
    <xf numFmtId="37" fontId="234" fillId="0" borderId="0" xfId="69" applyFont="1" applyFill="1" applyBorder="1" applyAlignment="1" applyProtection="1">
      <alignment horizontal="right" wrapText="1"/>
      <protection locked="0"/>
    </xf>
    <xf numFmtId="37" fontId="234" fillId="0" borderId="0" xfId="69" applyFont="1" applyFill="1" applyBorder="1" applyAlignment="1" applyProtection="1">
      <alignment horizontal="right"/>
    </xf>
    <xf numFmtId="37" fontId="234" fillId="0" borderId="0" xfId="69" applyFont="1" applyFill="1" applyBorder="1" applyAlignment="1" applyProtection="1">
      <alignment horizontal="center"/>
    </xf>
    <xf numFmtId="37" fontId="233" fillId="0" borderId="0" xfId="69" applyFont="1" applyFill="1" applyBorder="1" applyAlignment="1" applyProtection="1">
      <alignment horizontal="justify" wrapText="1"/>
      <protection locked="0"/>
    </xf>
    <xf numFmtId="37" fontId="233" fillId="0" borderId="0" xfId="69" quotePrefix="1" applyFont="1" applyFill="1" applyBorder="1" applyAlignment="1" applyProtection="1">
      <alignment horizontal="right"/>
    </xf>
    <xf numFmtId="37" fontId="237" fillId="0" borderId="0" xfId="69" applyFont="1" applyFill="1" applyBorder="1" applyAlignment="1" applyProtection="1">
      <alignment horizontal="justify" wrapText="1"/>
      <protection locked="0"/>
    </xf>
    <xf numFmtId="37" fontId="234" fillId="0" borderId="0" xfId="69" quotePrefix="1" applyFont="1" applyFill="1" applyBorder="1" applyAlignment="1" applyProtection="1">
      <alignment horizontal="center"/>
    </xf>
    <xf numFmtId="37" fontId="233" fillId="0" borderId="0" xfId="69" quotePrefix="1" applyFont="1" applyFill="1" applyBorder="1" applyAlignment="1" applyProtection="1">
      <alignment horizontal="center" vertical="top"/>
    </xf>
    <xf numFmtId="37" fontId="233" fillId="0" borderId="0" xfId="69" applyFont="1" applyFill="1" applyBorder="1" applyAlignment="1" applyProtection="1">
      <alignment horizontal="left" vertical="top" wrapText="1"/>
      <protection locked="0"/>
    </xf>
    <xf numFmtId="37" fontId="233" fillId="0" borderId="0" xfId="69" applyFont="1" applyFill="1" applyBorder="1" applyAlignment="1" applyProtection="1">
      <alignment horizontal="left" wrapText="1"/>
      <protection locked="0"/>
    </xf>
    <xf numFmtId="37" fontId="233" fillId="0" borderId="0" xfId="69" applyFont="1" applyFill="1" applyBorder="1" applyAlignment="1" applyProtection="1">
      <alignment horizontal="center" wrapText="1"/>
      <protection locked="0"/>
    </xf>
    <xf numFmtId="37" fontId="234" fillId="0" borderId="0" xfId="28" applyNumberFormat="1" applyFont="1" applyFill="1" applyBorder="1" applyAlignment="1">
      <alignment horizontal="center" vertical="justify"/>
    </xf>
    <xf numFmtId="37" fontId="234" fillId="0" borderId="0" xfId="69" applyFont="1" applyFill="1" applyBorder="1" applyAlignment="1">
      <alignment horizontal="center" wrapText="1"/>
    </xf>
    <xf numFmtId="37" fontId="233" fillId="0" borderId="0" xfId="69" applyFont="1" applyFill="1" applyBorder="1" applyAlignment="1">
      <alignment horizontal="center" vertical="justify"/>
    </xf>
    <xf numFmtId="37" fontId="234" fillId="0" borderId="0" xfId="43" applyNumberFormat="1" applyFont="1" applyFill="1" applyBorder="1" applyAlignment="1" applyProtection="1">
      <alignment horizontal="left"/>
    </xf>
    <xf numFmtId="37" fontId="234" fillId="0" borderId="0" xfId="43" applyNumberFormat="1" applyFont="1" applyFill="1" applyBorder="1" applyAlignment="1" applyProtection="1">
      <alignment horizontal="center"/>
    </xf>
    <xf numFmtId="37" fontId="233" fillId="0" borderId="0" xfId="69" quotePrefix="1" applyFont="1" applyFill="1" applyBorder="1" applyAlignment="1" applyProtection="1">
      <alignment horizontal="center"/>
    </xf>
    <xf numFmtId="37" fontId="234" fillId="0" borderId="0" xfId="28" applyNumberFormat="1" applyFont="1" applyFill="1" applyBorder="1" applyAlignment="1">
      <alignment vertical="justify"/>
    </xf>
    <xf numFmtId="37" fontId="234" fillId="0" borderId="0" xfId="43" applyNumberFormat="1" applyFont="1" applyFill="1" applyBorder="1" applyAlignment="1" applyProtection="1"/>
    <xf numFmtId="37" fontId="233" fillId="0" borderId="0" xfId="69" applyFont="1" applyFill="1" applyBorder="1" applyAlignment="1" applyProtection="1">
      <alignment wrapText="1"/>
      <protection locked="0"/>
    </xf>
    <xf numFmtId="37" fontId="233" fillId="0" borderId="0" xfId="69" applyFont="1" applyFill="1" applyBorder="1" applyAlignment="1" applyProtection="1">
      <alignment vertical="justify" wrapText="1"/>
      <protection locked="0"/>
    </xf>
    <xf numFmtId="37" fontId="233" fillId="0" borderId="0" xfId="69" quotePrefix="1" applyFont="1" applyFill="1" applyBorder="1" applyAlignment="1" applyProtection="1">
      <alignment horizontal="center"/>
      <protection locked="0"/>
    </xf>
    <xf numFmtId="37" fontId="233" fillId="0" borderId="0" xfId="419" applyFont="1" applyFill="1" applyAlignment="1">
      <alignment vertical="justify" wrapText="1"/>
    </xf>
    <xf numFmtId="37" fontId="233" fillId="0" borderId="0" xfId="419" applyFont="1" applyFill="1" applyAlignment="1">
      <alignment wrapText="1"/>
    </xf>
    <xf numFmtId="37" fontId="234" fillId="0" borderId="0" xfId="69" applyFont="1" applyFill="1" applyBorder="1" applyAlignment="1">
      <alignment wrapText="1"/>
    </xf>
    <xf numFmtId="37" fontId="234" fillId="0" borderId="0" xfId="69" applyFont="1" applyFill="1" applyBorder="1" applyAlignment="1" applyProtection="1">
      <protection locked="0"/>
    </xf>
    <xf numFmtId="37" fontId="234" fillId="0" borderId="0" xfId="69" quotePrefix="1" applyFont="1" applyFill="1" applyBorder="1" applyAlignment="1" applyProtection="1">
      <alignment horizontal="center"/>
      <protection locked="0"/>
    </xf>
    <xf numFmtId="37" fontId="233" fillId="0" borderId="0" xfId="69" applyFont="1" applyFill="1" applyBorder="1" applyAlignment="1" applyProtection="1">
      <alignment horizontal="center"/>
      <protection locked="0"/>
    </xf>
    <xf numFmtId="37" fontId="233" fillId="0" borderId="0" xfId="419" applyFont="1" applyFill="1" applyBorder="1" applyAlignment="1">
      <alignment vertical="justify"/>
    </xf>
    <xf numFmtId="37" fontId="233" fillId="0" borderId="0" xfId="69" applyFont="1" applyFill="1" applyBorder="1" applyAlignment="1">
      <alignment horizontal="right" vertical="justify"/>
    </xf>
    <xf numFmtId="37" fontId="233" fillId="0" borderId="0" xfId="69" applyFont="1" applyFill="1" applyBorder="1" applyAlignment="1">
      <alignment vertical="justify"/>
    </xf>
    <xf numFmtId="43" fontId="241" fillId="0" borderId="11" xfId="11" applyFont="1" applyFill="1" applyBorder="1" applyAlignment="1"/>
    <xf numFmtId="37" fontId="233" fillId="0" borderId="0" xfId="55" applyFont="1" applyFill="1" applyAlignment="1">
      <alignment horizontal="center"/>
    </xf>
    <xf numFmtId="37" fontId="233" fillId="0" borderId="0" xfId="55" applyFont="1" applyFill="1" applyAlignment="1"/>
    <xf numFmtId="37" fontId="233" fillId="0" borderId="0" xfId="69" applyNumberFormat="1" applyFont="1" applyFill="1" applyBorder="1" applyAlignment="1"/>
    <xf numFmtId="165" fontId="233" fillId="0" borderId="0" xfId="23" applyFont="1" applyFill="1" applyBorder="1" applyAlignment="1" applyProtection="1">
      <alignment horizontal="right"/>
    </xf>
    <xf numFmtId="170" fontId="233" fillId="0" borderId="0" xfId="28" quotePrefix="1" applyNumberFormat="1" applyFont="1" applyFill="1" applyBorder="1" applyAlignment="1" applyProtection="1">
      <alignment horizontal="right"/>
    </xf>
    <xf numFmtId="37" fontId="233" fillId="0" borderId="0" xfId="69" applyFont="1" applyFill="1" applyBorder="1" applyAlignment="1">
      <alignment horizontal="left" vertical="top" wrapText="1"/>
    </xf>
    <xf numFmtId="37" fontId="233" fillId="0" borderId="0" xfId="69" applyFont="1" applyFill="1" applyBorder="1" applyAlignment="1">
      <alignment vertical="top" wrapText="1"/>
    </xf>
    <xf numFmtId="37" fontId="233" fillId="0" borderId="8" xfId="69" applyFont="1" applyFill="1" applyBorder="1" applyAlignment="1"/>
    <xf numFmtId="37" fontId="233" fillId="0" borderId="0" xfId="69" applyFont="1" applyFill="1" applyBorder="1" applyAlignment="1">
      <alignment horizontal="right"/>
    </xf>
    <xf numFmtId="37" fontId="233" fillId="0" borderId="0" xfId="69" applyFont="1" applyFill="1" applyBorder="1" applyAlignment="1">
      <alignment vertical="top"/>
    </xf>
    <xf numFmtId="43" fontId="233" fillId="0" borderId="0" xfId="11" applyFont="1" applyFill="1" applyBorder="1" applyAlignment="1">
      <alignment horizontal="right"/>
    </xf>
    <xf numFmtId="174" fontId="233" fillId="0" borderId="0" xfId="69" applyNumberFormat="1" applyFont="1" applyFill="1" applyBorder="1" applyAlignment="1"/>
    <xf numFmtId="173" fontId="233" fillId="0" borderId="0" xfId="69" applyNumberFormat="1" applyFont="1" applyFill="1" applyBorder="1" applyAlignment="1"/>
    <xf numFmtId="169" fontId="233" fillId="0" borderId="0" xfId="23" applyNumberFormat="1" applyFont="1" applyFill="1" applyBorder="1" applyAlignment="1">
      <alignment horizontal="right"/>
    </xf>
    <xf numFmtId="168" fontId="234" fillId="0" borderId="0" xfId="23" applyNumberFormat="1" applyFont="1" applyFill="1" applyBorder="1" applyAlignment="1">
      <alignment horizontal="right" wrapText="1"/>
    </xf>
    <xf numFmtId="168" fontId="234" fillId="0" borderId="0" xfId="23" applyNumberFormat="1" applyFont="1" applyFill="1" applyBorder="1" applyAlignment="1">
      <alignment horizontal="right"/>
    </xf>
    <xf numFmtId="190" fontId="233" fillId="0" borderId="0" xfId="69" applyNumberFormat="1" applyFont="1" applyFill="1" applyBorder="1" applyAlignment="1"/>
    <xf numFmtId="168" fontId="233" fillId="0" borderId="0" xfId="69" applyNumberFormat="1" applyFont="1" applyFill="1" applyBorder="1" applyAlignment="1"/>
    <xf numFmtId="37" fontId="233" fillId="0" borderId="0" xfId="28" applyNumberFormat="1" applyFont="1" applyFill="1" applyBorder="1" applyAlignment="1">
      <alignment horizontal="right" wrapText="1"/>
    </xf>
    <xf numFmtId="190" fontId="233" fillId="0" borderId="0" xfId="28" applyNumberFormat="1" applyFont="1" applyFill="1" applyBorder="1" applyAlignment="1">
      <alignment horizontal="right" wrapText="1"/>
    </xf>
    <xf numFmtId="0" fontId="233" fillId="0" borderId="0" xfId="23363" applyFont="1" applyFill="1"/>
    <xf numFmtId="190" fontId="233" fillId="0" borderId="0" xfId="23" applyNumberFormat="1" applyFont="1" applyFill="1" applyBorder="1" applyAlignment="1">
      <alignment horizontal="right"/>
    </xf>
    <xf numFmtId="168" fontId="233" fillId="0" borderId="0" xfId="23" applyNumberFormat="1" applyFont="1" applyFill="1" applyBorder="1" applyAlignment="1">
      <alignment horizontal="right"/>
    </xf>
    <xf numFmtId="190" fontId="233" fillId="0" borderId="0" xfId="23" applyNumberFormat="1" applyFont="1" applyFill="1" applyBorder="1" applyAlignment="1">
      <alignment horizontal="right" wrapText="1"/>
    </xf>
    <xf numFmtId="169" fontId="233" fillId="0" borderId="0" xfId="69" applyNumberFormat="1" applyFont="1" applyFill="1" applyBorder="1" applyAlignment="1">
      <alignment horizontal="right"/>
    </xf>
    <xf numFmtId="190" fontId="234" fillId="0" borderId="0" xfId="23" applyNumberFormat="1" applyFont="1" applyFill="1" applyBorder="1" applyAlignment="1"/>
    <xf numFmtId="168" fontId="234" fillId="0" borderId="0" xfId="23" applyNumberFormat="1" applyFont="1" applyFill="1" applyBorder="1" applyAlignment="1"/>
    <xf numFmtId="169" fontId="233" fillId="0" borderId="0" xfId="28" applyNumberFormat="1" applyFont="1" applyFill="1" applyBorder="1" applyAlignment="1">
      <alignment wrapText="1"/>
    </xf>
    <xf numFmtId="190" fontId="233" fillId="0" borderId="0" xfId="28" applyNumberFormat="1" applyFont="1" applyFill="1" applyBorder="1" applyAlignment="1">
      <alignment wrapText="1"/>
    </xf>
    <xf numFmtId="168" fontId="233" fillId="0" borderId="0" xfId="28" applyNumberFormat="1" applyFont="1" applyFill="1" applyBorder="1" applyAlignment="1">
      <alignment horizontal="right" wrapText="1"/>
    </xf>
    <xf numFmtId="165" fontId="233" fillId="0" borderId="0" xfId="23" applyFont="1" applyFill="1" applyBorder="1" applyAlignment="1"/>
    <xf numFmtId="169" fontId="233" fillId="0" borderId="0" xfId="23" applyNumberFormat="1" applyFont="1" applyFill="1" applyBorder="1" applyAlignment="1"/>
    <xf numFmtId="39" fontId="233" fillId="0" borderId="0" xfId="69" applyNumberFormat="1" applyFont="1" applyFill="1" applyBorder="1" applyAlignment="1"/>
    <xf numFmtId="39" fontId="233" fillId="0" borderId="0" xfId="23" applyNumberFormat="1" applyFont="1" applyFill="1" applyBorder="1" applyAlignment="1"/>
    <xf numFmtId="37" fontId="233" fillId="0" borderId="0" xfId="28" applyNumberFormat="1" applyFont="1" applyFill="1" applyBorder="1" applyAlignment="1">
      <alignment horizontal="right"/>
    </xf>
    <xf numFmtId="168" fontId="234" fillId="0" borderId="0" xfId="23" applyNumberFormat="1" applyFont="1" applyFill="1" applyBorder="1" applyAlignment="1">
      <alignment wrapText="1"/>
    </xf>
    <xf numFmtId="168" fontId="234" fillId="0" borderId="12" xfId="23" applyNumberFormat="1" applyFont="1" applyFill="1" applyBorder="1" applyAlignment="1">
      <alignment horizontal="right" wrapText="1"/>
    </xf>
    <xf numFmtId="190" fontId="233" fillId="0" borderId="0" xfId="28" applyNumberFormat="1" applyFont="1" applyFill="1" applyBorder="1" applyAlignment="1"/>
    <xf numFmtId="169" fontId="233" fillId="0" borderId="0" xfId="28" applyNumberFormat="1" applyFont="1" applyFill="1" applyBorder="1" applyAlignment="1"/>
    <xf numFmtId="190" fontId="233" fillId="0" borderId="0" xfId="28" applyNumberFormat="1" applyFont="1" applyFill="1" applyBorder="1" applyAlignment="1">
      <alignment horizontal="center"/>
    </xf>
    <xf numFmtId="169" fontId="233" fillId="0" borderId="0" xfId="28" applyNumberFormat="1" applyFont="1" applyFill="1" applyBorder="1" applyAlignment="1">
      <alignment horizontal="center"/>
    </xf>
    <xf numFmtId="168" fontId="233" fillId="0" borderId="0" xfId="28" applyNumberFormat="1" applyFont="1" applyFill="1" applyBorder="1" applyAlignment="1">
      <alignment horizontal="center"/>
    </xf>
    <xf numFmtId="37" fontId="233" fillId="0" borderId="0" xfId="69" applyFont="1" applyFill="1" applyBorder="1" applyAlignment="1" applyProtection="1">
      <alignment horizontal="left"/>
      <protection locked="0"/>
    </xf>
    <xf numFmtId="168" fontId="233" fillId="0" borderId="0" xfId="23" applyNumberFormat="1" applyFont="1" applyFill="1" applyBorder="1" applyAlignment="1">
      <alignment horizontal="center" wrapText="1"/>
    </xf>
    <xf numFmtId="168" fontId="233" fillId="0" borderId="0" xfId="23" applyNumberFormat="1" applyFont="1" applyFill="1" applyBorder="1" applyAlignment="1">
      <alignment horizontal="center"/>
    </xf>
    <xf numFmtId="49" fontId="233" fillId="0" borderId="0" xfId="23363" applyNumberFormat="1" applyFont="1" applyFill="1"/>
    <xf numFmtId="169" fontId="233" fillId="0" borderId="0" xfId="69" applyNumberFormat="1" applyFont="1" applyFill="1" applyBorder="1" applyAlignment="1">
      <alignment horizontal="center"/>
    </xf>
    <xf numFmtId="37" fontId="233" fillId="0" borderId="0" xfId="69" applyFont="1" applyFill="1" applyBorder="1" applyAlignment="1" applyProtection="1">
      <alignment horizontal="center"/>
    </xf>
    <xf numFmtId="37" fontId="233" fillId="0" borderId="0" xfId="69" quotePrefix="1" applyFont="1" applyFill="1" applyBorder="1" applyAlignment="1">
      <alignment horizontal="center"/>
    </xf>
    <xf numFmtId="37" fontId="233" fillId="0" borderId="0" xfId="55" applyFont="1" applyFill="1" applyBorder="1" applyAlignment="1">
      <alignment horizontal="center"/>
    </xf>
    <xf numFmtId="190" fontId="233" fillId="0" borderId="0" xfId="23" applyNumberFormat="1" applyFont="1" applyFill="1" applyBorder="1" applyAlignment="1"/>
    <xf numFmtId="168" fontId="233" fillId="0" borderId="0" xfId="23" applyNumberFormat="1" applyFont="1" applyFill="1" applyBorder="1" applyAlignment="1"/>
    <xf numFmtId="168" fontId="233" fillId="0" borderId="3" xfId="23" applyNumberFormat="1" applyFont="1" applyFill="1" applyBorder="1" applyAlignment="1">
      <alignment horizontal="right" wrapText="1"/>
    </xf>
    <xf numFmtId="168" fontId="233" fillId="0" borderId="0" xfId="23" applyNumberFormat="1" applyFont="1" applyFill="1" applyBorder="1" applyAlignment="1">
      <alignment wrapText="1"/>
    </xf>
    <xf numFmtId="169" fontId="233" fillId="0" borderId="0" xfId="69" applyNumberFormat="1" applyFont="1" applyFill="1" applyBorder="1" applyAlignment="1"/>
    <xf numFmtId="168" fontId="233" fillId="0" borderId="0" xfId="23" applyNumberFormat="1" applyFont="1" applyFill="1" applyBorder="1" applyAlignment="1">
      <alignment horizontal="right" wrapText="1"/>
    </xf>
    <xf numFmtId="37" fontId="233" fillId="0" borderId="0" xfId="69" applyFont="1" applyFill="1" applyBorder="1" applyAlignment="1" applyProtection="1"/>
    <xf numFmtId="37" fontId="233" fillId="0" borderId="0" xfId="69" applyFont="1" applyFill="1" applyBorder="1" applyAlignment="1">
      <alignment horizontal="center"/>
    </xf>
    <xf numFmtId="168" fontId="233" fillId="0" borderId="0" xfId="28" applyNumberFormat="1" applyFont="1" applyFill="1" applyBorder="1" applyAlignment="1"/>
    <xf numFmtId="37" fontId="234" fillId="0" borderId="0" xfId="69" applyFont="1" applyFill="1" applyBorder="1" applyAlignment="1" applyProtection="1">
      <alignment horizontal="left"/>
      <protection locked="0"/>
    </xf>
    <xf numFmtId="0" fontId="236" fillId="0" borderId="0" xfId="0" applyFont="1" applyFill="1" applyBorder="1" applyAlignment="1"/>
    <xf numFmtId="37" fontId="233" fillId="0" borderId="0" xfId="28" applyNumberFormat="1" applyFont="1" applyFill="1" applyBorder="1" applyAlignment="1">
      <alignment horizontal="center"/>
    </xf>
    <xf numFmtId="37" fontId="233" fillId="0" borderId="0" xfId="69" applyFont="1" applyFill="1" applyBorder="1" applyAlignment="1" applyProtection="1">
      <protection locked="0"/>
    </xf>
    <xf numFmtId="168" fontId="234" fillId="0" borderId="0" xfId="55" quotePrefix="1" applyNumberFormat="1" applyFont="1" applyFill="1" applyBorder="1" applyAlignment="1">
      <alignment wrapText="1"/>
    </xf>
    <xf numFmtId="37" fontId="234" fillId="0" borderId="0" xfId="55" quotePrefix="1" applyFont="1" applyFill="1" applyBorder="1" applyAlignment="1">
      <alignment wrapText="1"/>
    </xf>
    <xf numFmtId="37" fontId="234" fillId="0" borderId="10" xfId="55" quotePrefix="1" applyFont="1" applyFill="1" applyBorder="1" applyAlignment="1">
      <alignment horizontal="center" wrapText="1"/>
    </xf>
    <xf numFmtId="37" fontId="234" fillId="0" borderId="0" xfId="55" applyFont="1" applyFill="1" applyBorder="1" applyAlignment="1">
      <alignment horizontal="center"/>
    </xf>
    <xf numFmtId="168" fontId="234" fillId="0" borderId="10" xfId="55" quotePrefix="1" applyNumberFormat="1" applyFont="1" applyFill="1" applyBorder="1" applyAlignment="1">
      <alignment horizontal="center" wrapText="1"/>
    </xf>
    <xf numFmtId="190" fontId="234" fillId="0" borderId="0" xfId="55" applyNumberFormat="1" applyFont="1" applyFill="1" applyBorder="1" applyAlignment="1"/>
    <xf numFmtId="37" fontId="261" fillId="0" borderId="0" xfId="69" applyFont="1" applyFill="1" applyBorder="1" applyAlignment="1"/>
    <xf numFmtId="37" fontId="234" fillId="0" borderId="0" xfId="55" applyFont="1" applyFill="1" applyBorder="1" applyAlignment="1"/>
    <xf numFmtId="37" fontId="234" fillId="0" borderId="0" xfId="69" applyFont="1" applyFill="1" applyBorder="1" applyAlignment="1">
      <alignment vertical="center"/>
    </xf>
    <xf numFmtId="37" fontId="233" fillId="0" borderId="0" xfId="55" applyFont="1" applyFill="1" applyBorder="1" applyAlignment="1"/>
    <xf numFmtId="37" fontId="233" fillId="0" borderId="0" xfId="28" applyNumberFormat="1" applyFont="1" applyFill="1" applyBorder="1" applyAlignment="1"/>
    <xf numFmtId="15" fontId="237" fillId="0" borderId="0" xfId="0" quotePrefix="1" applyNumberFormat="1" applyFont="1" applyAlignment="1"/>
    <xf numFmtId="0" fontId="237" fillId="0" borderId="8" xfId="0" applyFont="1" applyFill="1" applyBorder="1" applyAlignment="1">
      <alignment horizontal="center"/>
    </xf>
    <xf numFmtId="15" fontId="237" fillId="0" borderId="8" xfId="0" quotePrefix="1" applyNumberFormat="1" applyFont="1" applyBorder="1" applyAlignment="1"/>
    <xf numFmtId="0" fontId="237" fillId="0" borderId="0" xfId="0" applyFont="1" applyBorder="1" applyAlignment="1">
      <alignment horizontal="center"/>
    </xf>
    <xf numFmtId="0" fontId="237" fillId="0" borderId="0" xfId="0" applyFont="1" applyAlignment="1">
      <alignment horizontal="left"/>
    </xf>
    <xf numFmtId="37" fontId="233" fillId="0" borderId="8" xfId="69" applyFont="1" applyFill="1" applyBorder="1" applyAlignment="1">
      <alignment vertical="top"/>
    </xf>
    <xf numFmtId="0" fontId="237" fillId="0" borderId="8" xfId="0" applyFont="1" applyBorder="1" applyAlignment="1">
      <alignment horizontal="center"/>
    </xf>
    <xf numFmtId="0" fontId="237" fillId="0" borderId="8" xfId="0" applyFont="1" applyBorder="1" applyAlignment="1">
      <alignment horizontal="left"/>
    </xf>
    <xf numFmtId="0" fontId="239" fillId="0" borderId="0" xfId="0" applyFont="1" applyAlignment="1">
      <alignment horizontal="center"/>
    </xf>
    <xf numFmtId="0" fontId="237" fillId="0" borderId="8" xfId="0" applyFont="1" applyBorder="1" applyAlignment="1"/>
    <xf numFmtId="0" fontId="237" fillId="0" borderId="0" xfId="0" applyFont="1" applyAlignment="1">
      <alignment vertical="top" wrapText="1"/>
    </xf>
    <xf numFmtId="0" fontId="239" fillId="0" borderId="0" xfId="0" applyFont="1" applyAlignment="1"/>
    <xf numFmtId="0" fontId="239" fillId="0" borderId="0" xfId="0" applyFont="1" applyAlignment="1">
      <alignment wrapText="1"/>
    </xf>
    <xf numFmtId="0" fontId="233" fillId="0" borderId="0" xfId="0" applyFont="1" applyFill="1" applyBorder="1"/>
    <xf numFmtId="0" fontId="234" fillId="0" borderId="0" xfId="0" applyFont="1" applyFill="1"/>
    <xf numFmtId="0" fontId="234" fillId="0" borderId="0" xfId="0" applyFont="1" applyFill="1" applyAlignment="1">
      <alignment horizontal="left"/>
    </xf>
    <xf numFmtId="0" fontId="234" fillId="0" borderId="0" xfId="0" applyFont="1" applyFill="1" applyAlignment="1">
      <alignment horizontal="center"/>
    </xf>
    <xf numFmtId="0" fontId="237" fillId="0" borderId="0" xfId="0" applyFont="1" applyAlignment="1">
      <alignment horizontal="center"/>
    </xf>
    <xf numFmtId="0" fontId="233" fillId="0" borderId="0" xfId="0" applyFont="1" applyFill="1" applyAlignment="1">
      <alignment horizontal="center"/>
    </xf>
    <xf numFmtId="0" fontId="233" fillId="0" borderId="0" xfId="0" applyFont="1" applyFill="1" applyAlignment="1">
      <alignment horizontal="left" vertical="top"/>
    </xf>
    <xf numFmtId="0" fontId="233" fillId="0" borderId="0" xfId="0" applyFont="1" applyFill="1" applyAlignment="1">
      <alignment horizontal="left"/>
    </xf>
    <xf numFmtId="0" fontId="237" fillId="0" borderId="0" xfId="0" applyFont="1" applyAlignment="1"/>
    <xf numFmtId="0" fontId="234" fillId="0" borderId="0" xfId="0" applyFont="1" applyFill="1" applyAlignment="1"/>
    <xf numFmtId="0" fontId="240" fillId="0" borderId="0" xfId="0" applyFont="1" applyAlignment="1"/>
    <xf numFmtId="0" fontId="260" fillId="0" borderId="0" xfId="0" applyFont="1" applyFill="1" applyAlignment="1"/>
    <xf numFmtId="0" fontId="240" fillId="0" borderId="0" xfId="0" applyFont="1"/>
    <xf numFmtId="0" fontId="260" fillId="0" borderId="0" xfId="0" applyFont="1" applyFill="1"/>
    <xf numFmtId="43" fontId="189" fillId="0" borderId="0" xfId="55" quotePrefix="1" applyNumberFormat="1" applyFont="1" applyFill="1" applyBorder="1" applyAlignment="1">
      <alignment horizontal="center" wrapText="1"/>
    </xf>
    <xf numFmtId="43" fontId="141" fillId="0" borderId="3" xfId="11" applyNumberFormat="1" applyFont="1" applyFill="1" applyBorder="1" applyAlignment="1">
      <alignment horizontal="right" wrapText="1"/>
    </xf>
    <xf numFmtId="43" fontId="141" fillId="0" borderId="0" xfId="11" applyNumberFormat="1" applyFont="1" applyFill="1" applyBorder="1" applyAlignment="1" applyProtection="1">
      <alignment horizontal="right"/>
    </xf>
    <xf numFmtId="168" fontId="141" fillId="0" borderId="0" xfId="11" applyNumberFormat="1" applyFont="1" applyFill="1" applyBorder="1" applyAlignment="1" applyProtection="1">
      <alignment horizontal="right"/>
    </xf>
    <xf numFmtId="191" fontId="189" fillId="0" borderId="0" xfId="57" quotePrefix="1" applyNumberFormat="1" applyFont="1" applyFill="1" applyBorder="1" applyAlignment="1">
      <alignment horizontal="right" wrapText="1"/>
    </xf>
    <xf numFmtId="43" fontId="189" fillId="0" borderId="0" xfId="57" quotePrefix="1" applyNumberFormat="1" applyFont="1" applyFill="1" applyBorder="1" applyAlignment="1">
      <alignment horizontal="right" wrapText="1"/>
    </xf>
    <xf numFmtId="168" fontId="189" fillId="0" borderId="0" xfId="57" quotePrefix="1" applyNumberFormat="1" applyFont="1" applyFill="1" applyBorder="1" applyAlignment="1">
      <alignment horizontal="right" wrapText="1"/>
    </xf>
    <xf numFmtId="191" fontId="189" fillId="0" borderId="0" xfId="57" quotePrefix="1" applyNumberFormat="1" applyFont="1" applyFill="1" applyBorder="1" applyAlignment="1">
      <alignment wrapText="1"/>
    </xf>
    <xf numFmtId="37" fontId="189" fillId="0" borderId="0" xfId="57" applyFont="1" applyFill="1" applyBorder="1" applyAlignment="1"/>
    <xf numFmtId="37" fontId="189" fillId="0" borderId="0" xfId="57" applyFont="1" applyFill="1" applyBorder="1" applyAlignment="1">
      <alignment horizontal="center"/>
    </xf>
    <xf numFmtId="168" fontId="241" fillId="0" borderId="8" xfId="21" applyNumberFormat="1" applyFont="1" applyFill="1" applyBorder="1" applyAlignment="1">
      <alignment horizontal="right" vertical="justify"/>
    </xf>
    <xf numFmtId="3" fontId="139" fillId="0" borderId="0" xfId="68" applyFont="1" applyFill="1" applyAlignment="1">
      <alignment horizontal="left"/>
    </xf>
    <xf numFmtId="3" fontId="139" fillId="0" borderId="0" xfId="68" applyFont="1" applyFill="1" applyAlignment="1"/>
    <xf numFmtId="37" fontId="139" fillId="0" borderId="0" xfId="69" applyFont="1" applyFill="1" applyBorder="1" applyAlignment="1" applyProtection="1">
      <alignment horizontal="left"/>
      <protection locked="0"/>
    </xf>
    <xf numFmtId="37" fontId="139" fillId="0" borderId="0" xfId="69" applyFont="1" applyFill="1" applyBorder="1" applyAlignment="1"/>
    <xf numFmtId="37" fontId="139" fillId="0" borderId="0" xfId="28" applyNumberFormat="1" applyFont="1" applyFill="1" applyBorder="1" applyAlignment="1"/>
    <xf numFmtId="37" fontId="189" fillId="0" borderId="0" xfId="69" applyFont="1" applyFill="1" applyBorder="1" applyAlignment="1"/>
    <xf numFmtId="37" fontId="139" fillId="0" borderId="0" xfId="69" applyFont="1" applyFill="1" applyBorder="1" applyAlignment="1" applyProtection="1">
      <protection locked="0"/>
    </xf>
    <xf numFmtId="37" fontId="139" fillId="0" borderId="0" xfId="28" applyNumberFormat="1" applyFont="1" applyFill="1" applyBorder="1" applyAlignment="1">
      <alignment horizontal="right"/>
    </xf>
    <xf numFmtId="0" fontId="192" fillId="0" borderId="0" xfId="0" applyFont="1" applyFill="1" applyBorder="1" applyAlignment="1">
      <alignment horizontal="right"/>
    </xf>
    <xf numFmtId="43" fontId="139" fillId="0" borderId="0" xfId="11" applyFont="1" applyFill="1" applyBorder="1" applyAlignment="1"/>
    <xf numFmtId="37" fontId="139" fillId="0" borderId="0" xfId="69" applyFont="1" applyFill="1" applyBorder="1" applyAlignment="1">
      <alignment horizontal="center"/>
    </xf>
    <xf numFmtId="169" fontId="139" fillId="0" borderId="0" xfId="69" applyNumberFormat="1" applyFont="1" applyFill="1" applyBorder="1" applyAlignment="1"/>
    <xf numFmtId="168" fontId="139" fillId="0" borderId="0" xfId="23" applyNumberFormat="1" applyFont="1" applyFill="1" applyBorder="1" applyAlignment="1"/>
    <xf numFmtId="39" fontId="139" fillId="0" borderId="0" xfId="69" applyNumberFormat="1" applyFont="1" applyFill="1" applyBorder="1" applyAlignment="1"/>
    <xf numFmtId="37" fontId="139" fillId="0" borderId="0" xfId="69" applyFont="1" applyFill="1" applyBorder="1" applyAlignment="1">
      <alignment horizontal="left"/>
    </xf>
    <xf numFmtId="165" fontId="139" fillId="0" borderId="0" xfId="23" applyFont="1" applyFill="1" applyBorder="1" applyAlignment="1"/>
    <xf numFmtId="169" fontId="139" fillId="0" borderId="0" xfId="69" applyNumberFormat="1" applyFont="1" applyFill="1" applyBorder="1" applyAlignment="1">
      <alignment horizontal="right"/>
    </xf>
    <xf numFmtId="168" fontId="139" fillId="0" borderId="0" xfId="23" applyNumberFormat="1" applyFont="1" applyFill="1" applyBorder="1" applyAlignment="1">
      <alignment horizontal="right"/>
    </xf>
    <xf numFmtId="168" fontId="139" fillId="0" borderId="0" xfId="28" applyNumberFormat="1" applyFont="1" applyFill="1" applyBorder="1" applyAlignment="1">
      <alignment horizontal="right"/>
    </xf>
    <xf numFmtId="168" fontId="139" fillId="0" borderId="0" xfId="69" applyNumberFormat="1" applyFont="1" applyFill="1" applyBorder="1" applyAlignment="1"/>
    <xf numFmtId="37" fontId="139" fillId="0" borderId="0" xfId="69" applyFont="1" applyFill="1" applyBorder="1" applyAlignment="1">
      <alignment vertical="top"/>
    </xf>
    <xf numFmtId="37" fontId="139" fillId="0" borderId="0" xfId="69" applyFont="1" applyFill="1" applyBorder="1" applyAlignment="1">
      <alignment horizontal="right"/>
    </xf>
    <xf numFmtId="170" fontId="139" fillId="0" borderId="0" xfId="28" quotePrefix="1" applyNumberFormat="1" applyFont="1" applyFill="1" applyBorder="1" applyAlignment="1" applyProtection="1">
      <alignment horizontal="right"/>
    </xf>
    <xf numFmtId="165" fontId="139" fillId="0" borderId="0" xfId="23" applyFont="1" applyFill="1" applyBorder="1" applyAlignment="1" applyProtection="1">
      <alignment horizontal="right"/>
    </xf>
    <xf numFmtId="37" fontId="139" fillId="0" borderId="0" xfId="69" applyNumberFormat="1" applyFont="1" applyFill="1" applyBorder="1" applyAlignment="1"/>
    <xf numFmtId="37" fontId="194" fillId="0" borderId="0" xfId="69" applyFont="1" applyFill="1" applyBorder="1" applyAlignment="1"/>
    <xf numFmtId="37" fontId="139" fillId="0" borderId="0" xfId="69" applyFont="1" applyFill="1" applyBorder="1" applyAlignment="1" applyProtection="1">
      <alignment horizontal="right"/>
    </xf>
    <xf numFmtId="43" fontId="139" fillId="0" borderId="0" xfId="11" applyFont="1" applyFill="1" applyBorder="1" applyAlignment="1">
      <alignment horizontal="right"/>
    </xf>
    <xf numFmtId="168" fontId="139" fillId="0" borderId="0" xfId="11" applyNumberFormat="1" applyFont="1" applyFill="1" applyBorder="1" applyAlignment="1">
      <alignment horizontal="center" wrapText="1"/>
    </xf>
    <xf numFmtId="43" fontId="139" fillId="0" borderId="0" xfId="11" applyFont="1" applyFill="1" applyBorder="1" applyAlignment="1">
      <alignment horizontal="center"/>
    </xf>
    <xf numFmtId="37" fontId="139" fillId="0" borderId="0" xfId="69" applyFont="1" applyFill="1" applyBorder="1" applyAlignment="1">
      <alignment wrapText="1"/>
    </xf>
    <xf numFmtId="37" fontId="139" fillId="0" borderId="0" xfId="69" applyFont="1" applyFill="1" applyBorder="1" applyAlignment="1" applyProtection="1">
      <alignment horizontal="right"/>
      <protection locked="0"/>
    </xf>
    <xf numFmtId="168" fontId="139" fillId="0" borderId="0" xfId="11" applyNumberFormat="1" applyFont="1" applyFill="1" applyBorder="1" applyAlignment="1">
      <alignment horizontal="right" wrapText="1"/>
    </xf>
    <xf numFmtId="168" fontId="139" fillId="0" borderId="0" xfId="11" applyNumberFormat="1" applyFont="1" applyFill="1" applyBorder="1" applyAlignment="1">
      <alignment horizontal="right"/>
    </xf>
    <xf numFmtId="169" fontId="139" fillId="0" borderId="0" xfId="28" applyNumberFormat="1" applyFont="1" applyFill="1" applyBorder="1" applyAlignment="1">
      <alignment horizontal="right"/>
    </xf>
    <xf numFmtId="168" fontId="139" fillId="0" borderId="0" xfId="69" applyNumberFormat="1" applyFont="1" applyFill="1" applyBorder="1" applyAlignment="1">
      <alignment horizontal="right"/>
    </xf>
    <xf numFmtId="170" fontId="139" fillId="0" borderId="0" xfId="28" applyNumberFormat="1" applyFont="1" applyFill="1" applyBorder="1" applyAlignment="1" applyProtection="1">
      <alignment horizontal="right"/>
    </xf>
    <xf numFmtId="39" fontId="139" fillId="0" borderId="0" xfId="28" applyNumberFormat="1" applyFont="1" applyFill="1" applyBorder="1" applyAlignment="1">
      <alignment horizontal="right"/>
    </xf>
    <xf numFmtId="39" fontId="139" fillId="0" borderId="0" xfId="28" applyNumberFormat="1" applyFont="1" applyFill="1" applyBorder="1" applyAlignment="1"/>
    <xf numFmtId="37" fontId="139" fillId="0" borderId="0" xfId="69" quotePrefix="1" applyFont="1" applyFill="1" applyBorder="1" applyAlignment="1"/>
    <xf numFmtId="0" fontId="139" fillId="0" borderId="0" xfId="69" quotePrefix="1" applyNumberFormat="1" applyFont="1" applyFill="1" applyBorder="1" applyAlignment="1" applyProtection="1">
      <alignment horizontal="right"/>
      <protection locked="0"/>
    </xf>
    <xf numFmtId="37" fontId="139" fillId="0" borderId="0" xfId="69" applyNumberFormat="1" applyFont="1" applyFill="1" applyBorder="1" applyAlignment="1">
      <alignment horizontal="right"/>
    </xf>
    <xf numFmtId="37" fontId="139" fillId="0" borderId="0" xfId="69" applyFont="1" applyFill="1" applyBorder="1" applyAlignment="1" applyProtection="1">
      <alignment horizontal="left"/>
    </xf>
    <xf numFmtId="165" fontId="139" fillId="0" borderId="0" xfId="23" applyFont="1" applyFill="1" applyBorder="1" applyAlignment="1">
      <alignment horizontal="right"/>
    </xf>
    <xf numFmtId="167" fontId="139" fillId="0" borderId="0" xfId="23" applyNumberFormat="1" applyFont="1" applyFill="1" applyBorder="1" applyAlignment="1"/>
    <xf numFmtId="37" fontId="139" fillId="0" borderId="0" xfId="69" quotePrefix="1" applyFont="1" applyFill="1" applyBorder="1" applyAlignment="1" applyProtection="1">
      <alignment horizontal="left"/>
      <protection locked="0"/>
    </xf>
    <xf numFmtId="37" fontId="139" fillId="0" borderId="0" xfId="69" quotePrefix="1" applyFont="1" applyFill="1" applyBorder="1" applyAlignment="1" applyProtection="1">
      <alignment horizontal="right"/>
    </xf>
    <xf numFmtId="171" fontId="139" fillId="0" borderId="0" xfId="69" applyNumberFormat="1" applyFont="1" applyFill="1" applyBorder="1" applyAlignment="1"/>
    <xf numFmtId="9" fontId="139" fillId="0" borderId="0" xfId="69" applyNumberFormat="1" applyFont="1" applyFill="1" applyBorder="1" applyAlignment="1" applyProtection="1">
      <alignment horizontal="justify"/>
    </xf>
    <xf numFmtId="37" fontId="189" fillId="0" borderId="0" xfId="55" quotePrefix="1" applyFont="1" applyFill="1" applyBorder="1" applyAlignment="1"/>
    <xf numFmtId="0" fontId="192" fillId="0" borderId="0" xfId="0" applyFont="1" applyFill="1" applyBorder="1" applyAlignment="1"/>
    <xf numFmtId="3" fontId="189" fillId="0" borderId="0" xfId="68" applyFont="1" applyFill="1" applyAlignment="1"/>
    <xf numFmtId="3" fontId="189" fillId="0" borderId="0" xfId="68" applyFont="1" applyFill="1" applyAlignment="1">
      <alignment horizontal="center"/>
    </xf>
    <xf numFmtId="168" fontId="139" fillId="0" borderId="0" xfId="23" applyNumberFormat="1" applyFont="1" applyFill="1" applyBorder="1" applyAlignment="1" applyProtection="1"/>
    <xf numFmtId="168" fontId="139" fillId="0" borderId="0" xfId="23" applyNumberFormat="1" applyFont="1" applyFill="1" applyBorder="1" applyAlignment="1" applyProtection="1">
      <alignment horizontal="right" wrapText="1"/>
    </xf>
    <xf numFmtId="168" fontId="139" fillId="0" borderId="0" xfId="11" applyNumberFormat="1" applyFont="1" applyFill="1" applyBorder="1" applyAlignment="1" applyProtection="1">
      <alignment horizontal="right"/>
    </xf>
    <xf numFmtId="168" fontId="139" fillId="0" borderId="0" xfId="11" applyNumberFormat="1" applyFont="1" applyFill="1" applyBorder="1" applyAlignment="1" applyProtection="1"/>
    <xf numFmtId="168" fontId="139" fillId="0" borderId="0" xfId="23" applyNumberFormat="1" applyFont="1" applyFill="1" applyBorder="1" applyAlignment="1" applyProtection="1">
      <alignment horizontal="right"/>
    </xf>
    <xf numFmtId="3" fontId="189" fillId="0" borderId="0" xfId="68" applyFont="1" applyFill="1" applyBorder="1" applyAlignment="1"/>
    <xf numFmtId="3" fontId="139" fillId="0" borderId="0" xfId="68" applyFont="1" applyFill="1" applyAlignment="1">
      <alignment horizontal="center"/>
    </xf>
    <xf numFmtId="168" fontId="139" fillId="0" borderId="0" xfId="28" applyNumberFormat="1" applyFont="1" applyFill="1" applyBorder="1" applyAlignment="1" applyProtection="1">
      <alignment horizontal="right"/>
    </xf>
    <xf numFmtId="169" fontId="139" fillId="0" borderId="0" xfId="28" applyNumberFormat="1" applyFont="1" applyFill="1" applyBorder="1" applyAlignment="1" applyProtection="1"/>
    <xf numFmtId="1" fontId="139" fillId="0" borderId="0" xfId="68" applyNumberFormat="1" applyFont="1" applyFill="1" applyAlignment="1"/>
    <xf numFmtId="1" fontId="139" fillId="0" borderId="0" xfId="68" applyNumberFormat="1" applyFont="1" applyFill="1" applyAlignment="1">
      <alignment horizontal="center"/>
    </xf>
    <xf numFmtId="168" fontId="141" fillId="0" borderId="0" xfId="11" applyNumberFormat="1" applyFont="1" applyFill="1" applyBorder="1" applyAlignment="1" applyProtection="1">
      <alignment horizontal="right" wrapText="1"/>
    </xf>
    <xf numFmtId="168" fontId="141" fillId="0" borderId="0" xfId="11" applyNumberFormat="1" applyFont="1" applyFill="1" applyBorder="1" applyAlignment="1" applyProtection="1"/>
    <xf numFmtId="170" fontId="139" fillId="0" borderId="0" xfId="69" applyNumberFormat="1" applyFont="1" applyFill="1" applyBorder="1" applyAlignment="1">
      <alignment horizontal="right"/>
    </xf>
    <xf numFmtId="37" fontId="199" fillId="0" borderId="0" xfId="69" applyFont="1" applyFill="1" applyBorder="1" applyAlignment="1">
      <alignment horizontal="right"/>
    </xf>
    <xf numFmtId="168" fontId="141" fillId="0" borderId="0" xfId="11" applyNumberFormat="1" applyFont="1" applyFill="1" applyBorder="1" applyAlignment="1">
      <alignment horizontal="right" wrapText="1"/>
    </xf>
    <xf numFmtId="168" fontId="139" fillId="0" borderId="0" xfId="11" applyNumberFormat="1" applyFont="1" applyFill="1" applyBorder="1" applyAlignment="1" applyProtection="1">
      <alignment horizontal="right" wrapText="1"/>
    </xf>
    <xf numFmtId="1" fontId="139" fillId="0" borderId="0" xfId="68" applyNumberFormat="1" applyFont="1" applyFill="1" applyAlignment="1">
      <alignment horizontal="left"/>
    </xf>
    <xf numFmtId="168" fontId="141" fillId="0" borderId="0" xfId="11" applyNumberFormat="1" applyFont="1" applyFill="1" applyBorder="1" applyAlignment="1" applyProtection="1">
      <alignment horizontal="center"/>
    </xf>
    <xf numFmtId="168" fontId="139" fillId="0" borderId="0" xfId="11" applyNumberFormat="1" applyFont="1" applyFill="1" applyBorder="1" applyAlignment="1" applyProtection="1">
      <alignment horizontal="center"/>
    </xf>
    <xf numFmtId="168" fontId="139" fillId="0" borderId="0" xfId="69" applyNumberFormat="1" applyFont="1" applyFill="1" applyBorder="1" applyAlignment="1">
      <alignment horizontal="center"/>
    </xf>
    <xf numFmtId="43" fontId="189" fillId="0" borderId="0" xfId="11" applyFont="1" applyFill="1" applyBorder="1" applyAlignment="1">
      <alignment horizontal="center"/>
    </xf>
    <xf numFmtId="37" fontId="189" fillId="0" borderId="0" xfId="69" applyFont="1" applyFill="1" applyBorder="1" applyAlignment="1">
      <alignment horizontal="right"/>
    </xf>
    <xf numFmtId="168" fontId="139" fillId="0" borderId="0" xfId="23" applyNumberFormat="1" applyFont="1" applyFill="1" applyBorder="1" applyAlignment="1" applyProtection="1">
      <alignment horizontal="center" wrapText="1"/>
    </xf>
    <xf numFmtId="168" fontId="139" fillId="0" borderId="0" xfId="23" applyNumberFormat="1" applyFont="1" applyFill="1" applyBorder="1" applyAlignment="1" applyProtection="1">
      <alignment horizontal="center"/>
    </xf>
    <xf numFmtId="168" fontId="139" fillId="0" borderId="0" xfId="11" applyNumberFormat="1" applyFont="1" applyFill="1" applyAlignment="1">
      <alignment horizontal="right" wrapText="1"/>
    </xf>
    <xf numFmtId="168" fontId="139" fillId="0" borderId="0" xfId="23" applyNumberFormat="1" applyFont="1" applyFill="1" applyBorder="1" applyAlignment="1" applyProtection="1">
      <alignment wrapText="1"/>
    </xf>
    <xf numFmtId="1" fontId="189" fillId="0" borderId="0" xfId="68" applyNumberFormat="1" applyFont="1" applyFill="1" applyBorder="1" applyAlignment="1"/>
    <xf numFmtId="49" fontId="139" fillId="0" borderId="0" xfId="68" applyNumberFormat="1" applyFont="1" applyFill="1" applyAlignment="1"/>
    <xf numFmtId="49" fontId="139" fillId="0" borderId="0" xfId="68" applyNumberFormat="1" applyFont="1" applyFill="1" applyAlignment="1">
      <alignment wrapText="1"/>
    </xf>
    <xf numFmtId="49" fontId="189" fillId="0" borderId="0" xfId="68" applyNumberFormat="1" applyFont="1" applyFill="1" applyAlignment="1"/>
    <xf numFmtId="43" fontId="139" fillId="0" borderId="0" xfId="23" applyNumberFormat="1" applyFont="1" applyFill="1" applyBorder="1" applyAlignment="1" applyProtection="1">
      <alignment wrapText="1"/>
    </xf>
    <xf numFmtId="43" fontId="139" fillId="0" borderId="0" xfId="11" applyFont="1" applyFill="1" applyBorder="1" applyAlignment="1">
      <alignment horizontal="left"/>
    </xf>
    <xf numFmtId="3" fontId="139" fillId="0" borderId="0" xfId="68" applyFont="1" applyFill="1" applyAlignment="1">
      <alignment wrapText="1"/>
    </xf>
    <xf numFmtId="43" fontId="139" fillId="0" borderId="0" xfId="11" applyNumberFormat="1" applyFont="1" applyFill="1" applyBorder="1" applyAlignment="1" applyProtection="1">
      <alignment horizontal="right"/>
    </xf>
    <xf numFmtId="169" fontId="139" fillId="0" borderId="0" xfId="28" applyNumberFormat="1" applyFont="1" applyFill="1" applyBorder="1" applyAlignment="1" applyProtection="1">
      <alignment horizontal="right"/>
    </xf>
    <xf numFmtId="169" fontId="189" fillId="0" borderId="0" xfId="69" applyNumberFormat="1" applyFont="1" applyFill="1" applyBorder="1" applyAlignment="1">
      <alignment horizontal="right"/>
    </xf>
    <xf numFmtId="168" fontId="139" fillId="0" borderId="3" xfId="23" applyNumberFormat="1" applyFont="1" applyFill="1" applyBorder="1" applyAlignment="1" applyProtection="1">
      <alignment horizontal="right" wrapText="1"/>
    </xf>
    <xf numFmtId="168" fontId="189" fillId="0" borderId="0" xfId="69" applyNumberFormat="1" applyFont="1" applyFill="1" applyBorder="1" applyAlignment="1">
      <alignment horizontal="right"/>
    </xf>
    <xf numFmtId="168" fontId="139" fillId="0" borderId="0" xfId="11" applyNumberFormat="1" applyFont="1" applyFill="1" applyBorder="1" applyAlignment="1" applyProtection="1">
      <alignment wrapText="1"/>
    </xf>
    <xf numFmtId="168" fontId="139" fillId="0" borderId="0" xfId="68" applyNumberFormat="1" applyFont="1" applyFill="1" applyAlignment="1"/>
    <xf numFmtId="1" fontId="139" fillId="0" borderId="0" xfId="68" applyNumberFormat="1" applyFont="1" applyFill="1" applyAlignment="1">
      <alignment horizontal="left" wrapText="1"/>
    </xf>
    <xf numFmtId="168" fontId="139" fillId="0" borderId="0" xfId="23" applyNumberFormat="1" applyFont="1" applyFill="1" applyBorder="1" applyAlignment="1" applyProtection="1">
      <alignment horizontal="right" wrapText="1"/>
      <protection locked="0"/>
    </xf>
    <xf numFmtId="168" fontId="139" fillId="0" borderId="0" xfId="11" applyNumberFormat="1" applyFont="1" applyFill="1" applyBorder="1" applyAlignment="1">
      <alignment horizontal="left"/>
    </xf>
    <xf numFmtId="168" fontId="139" fillId="0" borderId="0" xfId="23" applyNumberFormat="1" applyFont="1" applyFill="1" applyBorder="1" applyAlignment="1" applyProtection="1">
      <alignment horizontal="right"/>
      <protection locked="0"/>
    </xf>
    <xf numFmtId="169" fontId="139" fillId="0" borderId="0" xfId="23" applyNumberFormat="1" applyFont="1" applyFill="1" applyBorder="1" applyAlignment="1" applyProtection="1">
      <alignment horizontal="right"/>
      <protection locked="0"/>
    </xf>
    <xf numFmtId="168" fontId="139" fillId="0" borderId="0" xfId="11" applyNumberFormat="1" applyFont="1" applyFill="1" applyAlignment="1">
      <alignment horizontal="right"/>
    </xf>
    <xf numFmtId="1" fontId="189" fillId="0" borderId="0" xfId="68" applyNumberFormat="1" applyFont="1" applyFill="1" applyAlignment="1">
      <alignment horizontal="center"/>
    </xf>
    <xf numFmtId="1" fontId="189" fillId="0" borderId="0" xfId="68" applyNumberFormat="1" applyFont="1" applyFill="1" applyAlignment="1"/>
    <xf numFmtId="168" fontId="139" fillId="0" borderId="12" xfId="23" applyNumberFormat="1" applyFont="1" applyFill="1" applyBorder="1" applyAlignment="1" applyProtection="1">
      <alignment horizontal="right" wrapText="1"/>
    </xf>
    <xf numFmtId="37" fontId="191" fillId="0" borderId="0" xfId="69" applyFont="1" applyFill="1" applyBorder="1" applyAlignment="1">
      <alignment horizontal="left"/>
    </xf>
    <xf numFmtId="37" fontId="139" fillId="0" borderId="0" xfId="28" applyNumberFormat="1" applyFont="1" applyFill="1" applyBorder="1" applyAlignment="1" applyProtection="1">
      <alignment horizontal="center"/>
    </xf>
    <xf numFmtId="168" fontId="23" fillId="0" borderId="0" xfId="11" applyNumberFormat="1" applyFont="1" applyFill="1" applyAlignment="1">
      <alignment horizontal="right" wrapText="1"/>
    </xf>
    <xf numFmtId="3" fontId="139" fillId="0" borderId="0" xfId="68" applyFont="1" applyFill="1" applyAlignment="1">
      <alignment horizontal="right"/>
    </xf>
    <xf numFmtId="43" fontId="139" fillId="0" borderId="0" xfId="11" applyFont="1" applyFill="1" applyAlignment="1"/>
    <xf numFmtId="43" fontId="141" fillId="0" borderId="0" xfId="11" applyFont="1" applyFill="1"/>
    <xf numFmtId="168" fontId="141" fillId="0" borderId="0" xfId="11" applyNumberFormat="1" applyFont="1" applyFill="1" applyBorder="1" applyAlignment="1">
      <alignment wrapText="1"/>
    </xf>
    <xf numFmtId="37" fontId="139" fillId="0" borderId="0" xfId="28" applyNumberFormat="1" applyFont="1" applyFill="1" applyBorder="1" applyAlignment="1">
      <alignment horizontal="left"/>
    </xf>
    <xf numFmtId="43" fontId="139" fillId="0" borderId="0" xfId="69" applyNumberFormat="1" applyFont="1" applyFill="1" applyBorder="1" applyAlignment="1">
      <alignment horizontal="right"/>
    </xf>
    <xf numFmtId="168" fontId="139" fillId="0" borderId="13" xfId="23" applyNumberFormat="1" applyFont="1" applyFill="1" applyBorder="1" applyAlignment="1" applyProtection="1">
      <alignment horizontal="right" wrapText="1"/>
    </xf>
    <xf numFmtId="168" fontId="139" fillId="0" borderId="0" xfId="11" applyNumberFormat="1" applyFont="1" applyFill="1" applyBorder="1" applyAlignment="1" applyProtection="1">
      <alignment horizontal="right"/>
      <protection locked="0"/>
    </xf>
    <xf numFmtId="168" fontId="141" fillId="0" borderId="3" xfId="11" applyNumberFormat="1" applyFont="1" applyFill="1" applyBorder="1" applyAlignment="1">
      <alignment horizontal="right" wrapText="1"/>
    </xf>
    <xf numFmtId="43" fontId="192" fillId="0" borderId="0" xfId="0" applyNumberFormat="1" applyFont="1" applyFill="1" applyBorder="1" applyAlignment="1">
      <alignment horizontal="right"/>
    </xf>
    <xf numFmtId="43" fontId="139" fillId="0" borderId="0" xfId="23" applyNumberFormat="1" applyFont="1" applyFill="1" applyBorder="1" applyAlignment="1" applyProtection="1">
      <alignment horizontal="right" wrapText="1"/>
    </xf>
    <xf numFmtId="43" fontId="139" fillId="0" borderId="0" xfId="23" applyNumberFormat="1" applyFont="1" applyFill="1" applyBorder="1" applyAlignment="1" applyProtection="1">
      <alignment horizontal="right"/>
    </xf>
    <xf numFmtId="43" fontId="139" fillId="0" borderId="0" xfId="28" applyNumberFormat="1" applyFont="1" applyFill="1" applyBorder="1" applyAlignment="1" applyProtection="1">
      <alignment horizontal="right"/>
    </xf>
    <xf numFmtId="43" fontId="141" fillId="0" borderId="0" xfId="11" applyNumberFormat="1" applyFont="1" applyFill="1" applyBorder="1" applyAlignment="1" applyProtection="1">
      <alignment horizontal="right" wrapText="1"/>
    </xf>
    <xf numFmtId="43" fontId="139" fillId="0" borderId="0" xfId="28" applyNumberFormat="1" applyFont="1" applyFill="1" applyBorder="1" applyAlignment="1">
      <alignment horizontal="right"/>
    </xf>
    <xf numFmtId="43" fontId="139" fillId="0" borderId="0" xfId="11" applyNumberFormat="1" applyFont="1" applyFill="1" applyBorder="1" applyAlignment="1" applyProtection="1">
      <alignment horizontal="right"/>
      <protection locked="0"/>
    </xf>
    <xf numFmtId="43" fontId="141" fillId="0" borderId="0" xfId="11" applyNumberFormat="1" applyFont="1" applyFill="1" applyBorder="1" applyAlignment="1">
      <alignment horizontal="right" wrapText="1"/>
    </xf>
    <xf numFmtId="168" fontId="139" fillId="0" borderId="8" xfId="23" applyNumberFormat="1" applyFont="1" applyFill="1" applyBorder="1" applyAlignment="1" applyProtection="1">
      <alignment horizontal="right" wrapText="1"/>
    </xf>
    <xf numFmtId="3" fontId="241" fillId="0" borderId="0" xfId="68" applyFont="1" applyFill="1" applyAlignment="1">
      <alignment vertical="top" wrapText="1"/>
    </xf>
    <xf numFmtId="43" fontId="241" fillId="0" borderId="0" xfId="11" applyFont="1" applyFill="1" applyAlignment="1">
      <alignment horizontal="center"/>
    </xf>
    <xf numFmtId="3" fontId="242" fillId="0" borderId="0" xfId="68" applyFont="1" applyFill="1" applyAlignment="1">
      <alignment wrapText="1"/>
    </xf>
    <xf numFmtId="43" fontId="241" fillId="0" borderId="0" xfId="11" applyNumberFormat="1" applyFont="1" applyFill="1" applyAlignment="1"/>
    <xf numFmtId="0" fontId="242" fillId="0" borderId="8" xfId="57" quotePrefix="1" applyNumberFormat="1" applyFont="1" applyFill="1" applyBorder="1" applyAlignment="1">
      <alignment horizontal="center"/>
    </xf>
    <xf numFmtId="0" fontId="249" fillId="0" borderId="0" xfId="0" applyFont="1" applyFill="1" applyAlignment="1">
      <alignment vertical="center" wrapText="1"/>
    </xf>
    <xf numFmtId="2" fontId="249" fillId="0" borderId="0" xfId="0" applyNumberFormat="1" applyFont="1" applyFill="1" applyAlignment="1">
      <alignment vertical="center"/>
    </xf>
    <xf numFmtId="43" fontId="249" fillId="0" borderId="0" xfId="11" applyFont="1" applyFill="1" applyAlignment="1">
      <alignment horizontal="center" vertical="center" wrapText="1"/>
    </xf>
    <xf numFmtId="168" fontId="249" fillId="0" borderId="8" xfId="11" applyNumberFormat="1" applyFont="1" applyFill="1" applyBorder="1" applyAlignment="1">
      <alignment horizontal="center"/>
    </xf>
    <xf numFmtId="168" fontId="249" fillId="0" borderId="4" xfId="11" applyNumberFormat="1" applyFont="1" applyFill="1" applyBorder="1" applyAlignment="1">
      <alignment horizontal="center"/>
    </xf>
    <xf numFmtId="168" fontId="249" fillId="0" borderId="55" xfId="11" applyNumberFormat="1" applyFont="1" applyFill="1" applyBorder="1" applyAlignment="1">
      <alignment horizontal="center"/>
    </xf>
    <xf numFmtId="168" fontId="252" fillId="0" borderId="52" xfId="11" applyNumberFormat="1" applyFont="1" applyFill="1" applyBorder="1" applyAlignment="1">
      <alignment horizontal="center"/>
    </xf>
    <xf numFmtId="219" fontId="57" fillId="0" borderId="0" xfId="0" applyNumberFormat="1" applyFont="1" applyFill="1"/>
    <xf numFmtId="219" fontId="57" fillId="0" borderId="0" xfId="0" applyNumberFormat="1" applyFont="1" applyFill="1" applyBorder="1"/>
    <xf numFmtId="220" fontId="12" fillId="0" borderId="0" xfId="23371" applyNumberFormat="1" applyFont="1" applyFill="1" applyBorder="1" applyAlignment="1">
      <alignment horizontal="left"/>
    </xf>
    <xf numFmtId="219" fontId="0" fillId="0" borderId="0" xfId="0" applyNumberFormat="1" applyFill="1"/>
    <xf numFmtId="49" fontId="33" fillId="0" borderId="0" xfId="225" applyNumberFormat="1" applyFill="1" applyAlignment="1">
      <alignment horizontal="left"/>
    </xf>
    <xf numFmtId="49" fontId="32" fillId="0" borderId="0" xfId="236" applyNumberFormat="1" applyFill="1" applyAlignment="1">
      <alignment horizontal="center"/>
    </xf>
    <xf numFmtId="49" fontId="32" fillId="0" borderId="0" xfId="236" applyNumberFormat="1" applyFill="1" applyAlignment="1">
      <alignment horizontal="left"/>
    </xf>
    <xf numFmtId="49" fontId="45" fillId="0" borderId="0" xfId="233" applyNumberFormat="1" applyFill="1" applyAlignment="1">
      <alignment horizontal="right"/>
    </xf>
    <xf numFmtId="0" fontId="0" fillId="0" borderId="10" xfId="0" applyFill="1" applyBorder="1"/>
    <xf numFmtId="49" fontId="32" fillId="0" borderId="0" xfId="245" applyNumberFormat="1" applyFill="1" applyAlignment="1">
      <alignment horizontal="right"/>
    </xf>
    <xf numFmtId="49" fontId="32" fillId="0" borderId="0" xfId="245" applyNumberFormat="1" applyFill="1" applyAlignment="1">
      <alignment horizontal="left"/>
    </xf>
    <xf numFmtId="49" fontId="32" fillId="0" borderId="0" xfId="245" applyNumberFormat="1" applyFill="1" applyAlignment="1">
      <alignment horizontal="center"/>
    </xf>
    <xf numFmtId="220" fontId="29" fillId="0" borderId="0" xfId="93" applyNumberFormat="1" applyFill="1" applyAlignment="1">
      <alignment horizontal="right"/>
    </xf>
    <xf numFmtId="1" fontId="29" fillId="0" borderId="0" xfId="93" applyNumberFormat="1" applyFill="1" applyAlignment="1">
      <alignment horizontal="right"/>
    </xf>
    <xf numFmtId="222" fontId="35" fillId="0" borderId="8" xfId="96" applyNumberFormat="1" applyFill="1" applyBorder="1" applyAlignment="1">
      <alignment horizontal="right"/>
    </xf>
    <xf numFmtId="2" fontId="35" fillId="0" borderId="8" xfId="248" applyNumberFormat="1" applyFill="1" applyBorder="1" applyAlignment="1">
      <alignment horizontal="right"/>
    </xf>
    <xf numFmtId="2" fontId="29" fillId="0" borderId="8" xfId="93" applyNumberFormat="1" applyFill="1" applyBorder="1" applyAlignment="1">
      <alignment horizontal="right"/>
    </xf>
    <xf numFmtId="222" fontId="29" fillId="0" borderId="8" xfId="93" applyNumberFormat="1" applyFill="1" applyBorder="1" applyAlignment="1">
      <alignment horizontal="right"/>
    </xf>
    <xf numFmtId="222" fontId="35" fillId="0" borderId="8" xfId="237" applyNumberFormat="1" applyFill="1" applyBorder="1" applyAlignment="1">
      <alignment horizontal="right"/>
    </xf>
    <xf numFmtId="221" fontId="29" fillId="0" borderId="8" xfId="93" applyNumberFormat="1" applyFill="1" applyBorder="1" applyAlignment="1">
      <alignment horizontal="right"/>
    </xf>
    <xf numFmtId="49" fontId="29" fillId="0" borderId="0" xfId="93" applyNumberFormat="1" applyFill="1" applyAlignment="1">
      <alignment horizontal="left"/>
    </xf>
    <xf numFmtId="219" fontId="35" fillId="0" borderId="8" xfId="96" applyNumberFormat="1" applyFill="1" applyBorder="1" applyAlignment="1">
      <alignment horizontal="right"/>
    </xf>
    <xf numFmtId="219" fontId="29" fillId="0" borderId="8" xfId="93" applyNumberFormat="1" applyFill="1" applyBorder="1" applyAlignment="1">
      <alignment horizontal="right"/>
    </xf>
    <xf numFmtId="219" fontId="35" fillId="0" borderId="8" xfId="237" applyNumberFormat="1" applyFill="1" applyBorder="1" applyAlignment="1">
      <alignment horizontal="right"/>
    </xf>
    <xf numFmtId="222" fontId="35" fillId="0" borderId="8" xfId="248" applyNumberFormat="1" applyFill="1" applyBorder="1" applyAlignment="1">
      <alignment horizontal="right"/>
    </xf>
    <xf numFmtId="220" fontId="29" fillId="0" borderId="8" xfId="93" applyNumberFormat="1" applyFill="1" applyBorder="1" applyAlignment="1">
      <alignment horizontal="right"/>
    </xf>
    <xf numFmtId="2" fontId="35" fillId="0" borderId="8" xfId="96" applyNumberFormat="1" applyFill="1" applyBorder="1" applyAlignment="1">
      <alignment horizontal="right"/>
    </xf>
    <xf numFmtId="2" fontId="35" fillId="0" borderId="8" xfId="237" applyNumberFormat="1" applyFill="1" applyBorder="1" applyAlignment="1">
      <alignment horizontal="right"/>
    </xf>
    <xf numFmtId="1" fontId="29" fillId="0" borderId="8" xfId="93" applyNumberFormat="1" applyFill="1" applyBorder="1" applyAlignment="1">
      <alignment horizontal="right"/>
    </xf>
    <xf numFmtId="222" fontId="29" fillId="0" borderId="0" xfId="93" applyNumberFormat="1" applyFill="1" applyBorder="1" applyAlignment="1">
      <alignment horizontal="right"/>
    </xf>
    <xf numFmtId="222" fontId="35" fillId="0" borderId="0" xfId="237" applyNumberFormat="1" applyFill="1" applyBorder="1" applyAlignment="1">
      <alignment horizontal="right"/>
    </xf>
    <xf numFmtId="221" fontId="29" fillId="0" borderId="0" xfId="93" applyNumberFormat="1" applyFill="1" applyBorder="1" applyAlignment="1">
      <alignment horizontal="right"/>
    </xf>
    <xf numFmtId="219" fontId="35" fillId="0" borderId="8" xfId="248" applyNumberFormat="1" applyFill="1" applyBorder="1" applyAlignment="1">
      <alignment horizontal="right"/>
    </xf>
    <xf numFmtId="49" fontId="35" fillId="0" borderId="8" xfId="96" applyNumberFormat="1" applyFill="1" applyBorder="1" applyAlignment="1">
      <alignment horizontal="left"/>
    </xf>
    <xf numFmtId="220" fontId="35" fillId="0" borderId="8" xfId="96" applyNumberFormat="1" applyFill="1" applyBorder="1" applyAlignment="1">
      <alignment horizontal="left"/>
    </xf>
    <xf numFmtId="2" fontId="29" fillId="0" borderId="12" xfId="93" applyNumberFormat="1" applyFill="1" applyBorder="1" applyAlignment="1">
      <alignment horizontal="right"/>
    </xf>
    <xf numFmtId="221" fontId="29" fillId="0" borderId="12" xfId="93" applyNumberFormat="1" applyFill="1" applyBorder="1" applyAlignment="1">
      <alignment horizontal="right"/>
    </xf>
    <xf numFmtId="49" fontId="29" fillId="0" borderId="0" xfId="93" applyNumberFormat="1" applyFill="1" applyAlignment="1">
      <alignment horizontal="right"/>
    </xf>
    <xf numFmtId="0" fontId="0" fillId="0" borderId="0" xfId="0" applyFill="1" applyBorder="1"/>
    <xf numFmtId="14" fontId="29" fillId="0" borderId="0" xfId="246" applyNumberFormat="1" applyFill="1" applyAlignment="1">
      <alignment horizontal="left"/>
    </xf>
    <xf numFmtId="18" fontId="29" fillId="0" borderId="0" xfId="246" applyNumberFormat="1" applyFill="1" applyAlignment="1">
      <alignment horizontal="left"/>
    </xf>
    <xf numFmtId="49" fontId="29" fillId="0" borderId="0" xfId="246" applyNumberFormat="1" applyFill="1" applyAlignment="1">
      <alignment horizontal="left"/>
    </xf>
    <xf numFmtId="43" fontId="0" fillId="0" borderId="0" xfId="0" applyNumberFormat="1" applyFill="1"/>
    <xf numFmtId="0" fontId="210" fillId="0" borderId="0" xfId="369" applyFont="1" applyAlignment="1">
      <alignment horizontal="center"/>
    </xf>
    <xf numFmtId="0" fontId="67" fillId="0" borderId="0" xfId="369" applyFont="1" applyAlignment="1">
      <alignment horizontal="center"/>
    </xf>
    <xf numFmtId="0" fontId="150" fillId="0" borderId="70" xfId="0" applyFont="1" applyBorder="1" applyAlignment="1">
      <alignment vertical="center" wrapText="1"/>
    </xf>
    <xf numFmtId="0" fontId="150" fillId="0" borderId="72" xfId="0" applyFont="1" applyBorder="1" applyAlignment="1">
      <alignment vertical="center" wrapText="1"/>
    </xf>
    <xf numFmtId="168" fontId="152" fillId="0" borderId="70" xfId="11" applyNumberFormat="1" applyFont="1" applyBorder="1" applyAlignment="1">
      <alignment horizontal="center" vertical="center" wrapText="1"/>
    </xf>
    <xf numFmtId="168" fontId="152" fillId="0" borderId="72" xfId="11" applyNumberFormat="1" applyFont="1" applyBorder="1" applyAlignment="1">
      <alignment horizontal="center" vertical="center" wrapText="1"/>
    </xf>
    <xf numFmtId="168" fontId="152" fillId="0" borderId="70" xfId="11" applyNumberFormat="1" applyFont="1" applyBorder="1" applyAlignment="1">
      <alignment vertical="center" wrapText="1"/>
    </xf>
    <xf numFmtId="168" fontId="152" fillId="0" borderId="72" xfId="11" applyNumberFormat="1" applyFont="1" applyBorder="1" applyAlignment="1">
      <alignment vertical="center" wrapText="1"/>
    </xf>
    <xf numFmtId="0" fontId="150" fillId="76" borderId="70" xfId="0" applyFont="1" applyFill="1" applyBorder="1" applyAlignment="1">
      <alignment vertical="center" wrapText="1"/>
    </xf>
    <xf numFmtId="0" fontId="150" fillId="76" borderId="72" xfId="0" applyFont="1" applyFill="1" applyBorder="1" applyAlignment="1">
      <alignment vertical="center" wrapText="1"/>
    </xf>
    <xf numFmtId="168" fontId="152" fillId="76" borderId="70" xfId="11" applyNumberFormat="1" applyFont="1" applyFill="1" applyBorder="1" applyAlignment="1">
      <alignment horizontal="center" vertical="center" wrapText="1"/>
    </xf>
    <xf numFmtId="168" fontId="152" fillId="76" borderId="72" xfId="11" applyNumberFormat="1" applyFont="1" applyFill="1" applyBorder="1" applyAlignment="1">
      <alignment horizontal="center" vertical="center" wrapText="1"/>
    </xf>
    <xf numFmtId="14" fontId="233" fillId="0" borderId="0" xfId="0" applyNumberFormat="1" applyFont="1" applyFill="1" applyAlignment="1">
      <alignment horizontal="justify" vertical="justify"/>
    </xf>
    <xf numFmtId="14" fontId="233" fillId="0" borderId="0" xfId="0" applyNumberFormat="1" applyFont="1" applyAlignment="1">
      <alignment horizontal="justify" vertical="justify"/>
    </xf>
    <xf numFmtId="0" fontId="237" fillId="0" borderId="0" xfId="0" applyFont="1" applyAlignment="1">
      <alignment vertical="justify" wrapText="1"/>
    </xf>
    <xf numFmtId="0" fontId="239" fillId="0" borderId="0" xfId="0" applyFont="1" applyAlignment="1">
      <alignment horizontal="left" wrapText="1"/>
    </xf>
    <xf numFmtId="37" fontId="233" fillId="0" borderId="0" xfId="69" applyFont="1" applyFill="1" applyBorder="1" applyAlignment="1">
      <alignment horizontal="left" vertical="top" wrapText="1"/>
    </xf>
    <xf numFmtId="168" fontId="23" fillId="0" borderId="0" xfId="23" applyNumberFormat="1" applyFont="1" applyFill="1" applyBorder="1" applyAlignment="1">
      <alignment horizontal="right" wrapText="1"/>
    </xf>
    <xf numFmtId="168" fontId="23" fillId="0" borderId="3" xfId="23" applyNumberFormat="1" applyFont="1" applyFill="1" applyBorder="1" applyAlignment="1">
      <alignment horizontal="right" wrapText="1"/>
    </xf>
    <xf numFmtId="37" fontId="227" fillId="0" borderId="0" xfId="57" applyFont="1" applyFill="1" applyBorder="1" applyAlignment="1"/>
    <xf numFmtId="37" fontId="227" fillId="0" borderId="0" xfId="419" applyFont="1" applyFill="1" applyBorder="1" applyAlignment="1"/>
    <xf numFmtId="41" fontId="225" fillId="0" borderId="0" xfId="23" applyNumberFormat="1" applyFont="1" applyFill="1" applyBorder="1" applyAlignment="1" applyProtection="1">
      <alignment horizontal="right" wrapText="1"/>
    </xf>
    <xf numFmtId="41" fontId="224" fillId="0" borderId="3" xfId="23" quotePrefix="1" applyNumberFormat="1" applyFont="1" applyFill="1" applyBorder="1" applyAlignment="1" applyProtection="1">
      <alignment horizontal="right" wrapText="1"/>
      <protection locked="0"/>
    </xf>
    <xf numFmtId="41" fontId="225" fillId="0" borderId="0" xfId="23" applyNumberFormat="1" applyFont="1" applyFill="1" applyBorder="1" applyAlignment="1" applyProtection="1">
      <alignment horizontal="right"/>
    </xf>
    <xf numFmtId="0" fontId="23" fillId="0" borderId="0" xfId="0" applyFont="1" applyFill="1" applyAlignment="1">
      <alignment horizontal="justify" vertical="top" wrapText="1"/>
    </xf>
    <xf numFmtId="168" fontId="141" fillId="0" borderId="0" xfId="11" applyNumberFormat="1" applyFont="1" applyFill="1" applyBorder="1" applyAlignment="1">
      <alignment horizontal="right" wrapText="1"/>
    </xf>
    <xf numFmtId="168" fontId="139" fillId="0" borderId="0" xfId="23" applyNumberFormat="1" applyFont="1" applyFill="1" applyBorder="1" applyAlignment="1" applyProtection="1">
      <alignment horizontal="right" wrapText="1"/>
    </xf>
    <xf numFmtId="168" fontId="139" fillId="0" borderId="0" xfId="11" applyNumberFormat="1" applyFont="1" applyFill="1" applyBorder="1" applyAlignment="1" applyProtection="1">
      <alignment horizontal="right" wrapText="1"/>
    </xf>
    <xf numFmtId="168" fontId="141" fillId="0" borderId="8" xfId="11" applyNumberFormat="1" applyFont="1" applyFill="1" applyBorder="1" applyAlignment="1">
      <alignment horizontal="right" wrapText="1"/>
    </xf>
    <xf numFmtId="0" fontId="141" fillId="0" borderId="0" xfId="0" applyFont="1" applyFill="1" applyAlignment="1">
      <alignment horizontal="center" wrapText="1"/>
    </xf>
    <xf numFmtId="0" fontId="141" fillId="0" borderId="0" xfId="0" applyFont="1" applyFill="1" applyBorder="1" applyAlignment="1">
      <alignment horizontal="center" wrapText="1"/>
    </xf>
    <xf numFmtId="37" fontId="234" fillId="0" borderId="0" xfId="69" applyFont="1" applyFill="1" applyBorder="1" applyAlignment="1" applyProtection="1">
      <alignment horizontal="left" wrapText="1"/>
      <protection locked="0"/>
    </xf>
    <xf numFmtId="37" fontId="237" fillId="0" borderId="0" xfId="69" applyFont="1" applyFill="1" applyBorder="1" applyAlignment="1" applyProtection="1">
      <alignment horizontal="justify" wrapText="1"/>
      <protection locked="0"/>
    </xf>
    <xf numFmtId="37" fontId="233" fillId="0" borderId="0" xfId="69" applyFont="1" applyFill="1" applyBorder="1" applyAlignment="1" applyProtection="1">
      <alignment horizontal="justify" vertical="top" wrapText="1"/>
      <protection locked="0"/>
    </xf>
    <xf numFmtId="49" fontId="237" fillId="0" borderId="49" xfId="0" applyNumberFormat="1" applyFont="1" applyFill="1" applyBorder="1" applyAlignment="1">
      <alignment horizontal="left" vertical="center"/>
    </xf>
    <xf numFmtId="49" fontId="237" fillId="0" borderId="4" xfId="0" applyNumberFormat="1" applyFont="1" applyFill="1" applyBorder="1" applyAlignment="1">
      <alignment horizontal="left" vertical="center"/>
    </xf>
    <xf numFmtId="49" fontId="237" fillId="0" borderId="51" xfId="0" applyNumberFormat="1" applyFont="1" applyFill="1" applyBorder="1" applyAlignment="1">
      <alignment horizontal="left" vertical="center"/>
    </xf>
    <xf numFmtId="49" fontId="237" fillId="0" borderId="52" xfId="0" applyNumberFormat="1" applyFont="1" applyFill="1" applyBorder="1" applyAlignment="1">
      <alignment horizontal="left" vertical="center"/>
    </xf>
    <xf numFmtId="37" fontId="233" fillId="0" borderId="0" xfId="69" applyFont="1" applyFill="1" applyBorder="1" applyAlignment="1" applyProtection="1">
      <alignment horizontal="justify" wrapText="1"/>
      <protection locked="0"/>
    </xf>
    <xf numFmtId="37" fontId="233" fillId="0" borderId="19" xfId="69" applyFont="1" applyFill="1" applyBorder="1" applyAlignment="1" applyProtection="1">
      <alignment horizontal="left" vertical="center" wrapText="1"/>
      <protection locked="0"/>
    </xf>
    <xf numFmtId="37" fontId="233" fillId="0" borderId="20" xfId="69" applyFont="1" applyFill="1" applyBorder="1" applyAlignment="1" applyProtection="1">
      <alignment horizontal="left" vertical="center" wrapText="1"/>
      <protection locked="0"/>
    </xf>
    <xf numFmtId="37" fontId="233" fillId="0" borderId="0" xfId="69" applyFont="1" applyFill="1" applyBorder="1" applyAlignment="1" applyProtection="1">
      <alignment horizontal="left" wrapText="1"/>
      <protection locked="0"/>
    </xf>
    <xf numFmtId="37" fontId="234" fillId="0" borderId="59" xfId="69" applyFont="1" applyFill="1" applyBorder="1" applyAlignment="1" applyProtection="1">
      <alignment horizontal="center" wrapText="1"/>
      <protection locked="0"/>
    </xf>
    <xf numFmtId="37" fontId="234" fillId="0" borderId="60" xfId="69" applyFont="1" applyFill="1" applyBorder="1" applyAlignment="1" applyProtection="1">
      <alignment horizontal="center" wrapText="1"/>
      <protection locked="0"/>
    </xf>
    <xf numFmtId="37" fontId="235" fillId="0" borderId="0" xfId="69" applyFont="1" applyFill="1" applyBorder="1" applyAlignment="1" applyProtection="1">
      <alignment horizontal="left" vertical="top" wrapText="1"/>
      <protection locked="0"/>
    </xf>
    <xf numFmtId="37" fontId="237" fillId="0" borderId="0" xfId="69" applyFont="1" applyFill="1" applyBorder="1" applyAlignment="1" applyProtection="1">
      <alignment horizontal="justify" vertical="top" wrapText="1"/>
      <protection locked="0"/>
    </xf>
    <xf numFmtId="37" fontId="233" fillId="0" borderId="0" xfId="69" applyFont="1" applyFill="1" applyBorder="1" applyAlignment="1" applyProtection="1">
      <alignment horizontal="left" vertical="top" wrapText="1"/>
      <protection locked="0"/>
    </xf>
    <xf numFmtId="37" fontId="233" fillId="0" borderId="0" xfId="69" applyFont="1" applyFill="1" applyBorder="1" applyAlignment="1" applyProtection="1">
      <alignment wrapText="1"/>
      <protection locked="0"/>
    </xf>
    <xf numFmtId="37" fontId="234" fillId="0" borderId="0" xfId="69" applyFont="1" applyFill="1" applyBorder="1" applyAlignment="1" applyProtection="1">
      <alignment horizontal="left" vertical="top" wrapText="1"/>
      <protection locked="0"/>
    </xf>
    <xf numFmtId="37" fontId="233" fillId="0" borderId="0" xfId="69" applyFont="1" applyFill="1" applyBorder="1" applyAlignment="1" applyProtection="1">
      <alignment horizontal="left"/>
      <protection locked="0"/>
    </xf>
    <xf numFmtId="37" fontId="233" fillId="0" borderId="0" xfId="69" applyFont="1" applyFill="1" applyBorder="1" applyAlignment="1" applyProtection="1">
      <alignment horizontal="left" vertical="top"/>
      <protection locked="0"/>
    </xf>
    <xf numFmtId="37" fontId="261" fillId="0" borderId="0" xfId="69" applyFont="1" applyFill="1" applyBorder="1" applyAlignment="1" applyProtection="1">
      <alignment horizontal="justify" wrapText="1"/>
      <protection locked="0"/>
    </xf>
    <xf numFmtId="37" fontId="235" fillId="0" borderId="0" xfId="23382" applyFont="1" applyFill="1" applyBorder="1" applyAlignment="1" applyProtection="1">
      <alignment horizontal="left" wrapText="1"/>
      <protection locked="0"/>
    </xf>
    <xf numFmtId="37" fontId="233" fillId="0" borderId="59" xfId="69" applyFont="1" applyFill="1" applyBorder="1" applyAlignment="1" applyProtection="1">
      <alignment horizontal="left" wrapText="1"/>
      <protection locked="0"/>
    </xf>
    <xf numFmtId="37" fontId="233" fillId="0" borderId="60" xfId="69" applyFont="1" applyFill="1" applyBorder="1" applyAlignment="1" applyProtection="1">
      <alignment horizontal="left" wrapText="1"/>
      <protection locked="0"/>
    </xf>
    <xf numFmtId="37" fontId="233" fillId="0" borderId="59" xfId="69" applyFont="1" applyFill="1" applyBorder="1" applyAlignment="1" applyProtection="1">
      <alignment horizontal="left" vertical="center" wrapText="1"/>
      <protection locked="0"/>
    </xf>
    <xf numFmtId="37" fontId="233" fillId="0" borderId="60" xfId="69" applyFont="1" applyFill="1" applyBorder="1" applyAlignment="1" applyProtection="1">
      <alignment horizontal="left" vertical="center" wrapText="1"/>
      <protection locked="0"/>
    </xf>
    <xf numFmtId="37" fontId="233" fillId="0" borderId="19" xfId="69" applyFont="1" applyFill="1" applyBorder="1" applyAlignment="1" applyProtection="1">
      <alignment horizontal="left" wrapText="1"/>
      <protection locked="0"/>
    </xf>
    <xf numFmtId="37" fontId="233" fillId="0" borderId="20" xfId="69" applyFont="1" applyFill="1" applyBorder="1" applyAlignment="1" applyProtection="1">
      <alignment horizontal="left" wrapText="1"/>
      <protection locked="0"/>
    </xf>
    <xf numFmtId="37" fontId="237" fillId="0" borderId="0" xfId="69" applyFont="1" applyFill="1" applyBorder="1" applyAlignment="1" applyProtection="1">
      <alignment horizontal="left" wrapText="1"/>
      <protection locked="0"/>
    </xf>
    <xf numFmtId="37" fontId="59" fillId="0" borderId="0" xfId="69" applyFont="1" applyFill="1" applyBorder="1" applyAlignment="1" applyProtection="1">
      <alignment horizontal="justify" wrapText="1"/>
      <protection locked="0"/>
    </xf>
    <xf numFmtId="37" fontId="145" fillId="0" borderId="0" xfId="69" applyFont="1" applyFill="1" applyBorder="1" applyAlignment="1" applyProtection="1">
      <alignment horizontal="justify" wrapText="1"/>
      <protection locked="0"/>
    </xf>
    <xf numFmtId="37" fontId="59" fillId="0" borderId="0" xfId="69" applyFont="1" applyFill="1" applyBorder="1" applyAlignment="1" applyProtection="1">
      <alignment horizontal="justify" vertical="top" wrapText="1"/>
      <protection locked="0"/>
    </xf>
    <xf numFmtId="37" fontId="145" fillId="0" borderId="0" xfId="69" applyFont="1" applyFill="1" applyBorder="1" applyAlignment="1" applyProtection="1">
      <alignment horizontal="justify" vertical="top" wrapText="1"/>
      <protection locked="0"/>
    </xf>
    <xf numFmtId="37" fontId="145" fillId="0" borderId="0" xfId="69" applyFont="1" applyFill="1" applyBorder="1" applyAlignment="1" applyProtection="1">
      <alignment horizontal="left" wrapText="1"/>
      <protection locked="0"/>
    </xf>
    <xf numFmtId="37" fontId="146" fillId="0" borderId="0" xfId="69" applyFont="1" applyFill="1" applyBorder="1" applyAlignment="1" applyProtection="1">
      <alignment horizontal="left" wrapText="1"/>
      <protection locked="0"/>
    </xf>
    <xf numFmtId="37" fontId="146" fillId="0" borderId="0" xfId="69" applyFont="1" applyFill="1" applyBorder="1" applyAlignment="1" applyProtection="1">
      <alignment horizontal="left"/>
      <protection locked="0"/>
    </xf>
    <xf numFmtId="37" fontId="146" fillId="74" borderId="59" xfId="69" applyFont="1" applyFill="1" applyBorder="1" applyAlignment="1" applyProtection="1">
      <alignment horizontal="center" wrapText="1"/>
      <protection locked="0"/>
    </xf>
    <xf numFmtId="37" fontId="146" fillId="74" borderId="60" xfId="69" applyFont="1" applyFill="1" applyBorder="1" applyAlignment="1" applyProtection="1">
      <alignment horizontal="center" wrapText="1"/>
      <protection locked="0"/>
    </xf>
    <xf numFmtId="37" fontId="145" fillId="0" borderId="59" xfId="69" applyFont="1" applyFill="1" applyBorder="1" applyAlignment="1" applyProtection="1">
      <alignment horizontal="center" vertical="center" wrapText="1"/>
      <protection locked="0"/>
    </xf>
    <xf numFmtId="37" fontId="145" fillId="0" borderId="60" xfId="69" applyFont="1" applyFill="1" applyBorder="1" applyAlignment="1" applyProtection="1">
      <alignment horizontal="center" vertical="center" wrapText="1"/>
      <protection locked="0"/>
    </xf>
    <xf numFmtId="37" fontId="145" fillId="74" borderId="59" xfId="69" applyFont="1" applyFill="1" applyBorder="1" applyAlignment="1" applyProtection="1">
      <alignment horizontal="center" wrapText="1"/>
      <protection locked="0"/>
    </xf>
    <xf numFmtId="37" fontId="145" fillId="74" borderId="60" xfId="69" applyFont="1" applyFill="1" applyBorder="1" applyAlignment="1" applyProtection="1">
      <alignment horizontal="center" wrapText="1"/>
      <protection locked="0"/>
    </xf>
    <xf numFmtId="37" fontId="145" fillId="0" borderId="59" xfId="69" applyFont="1" applyFill="1" applyBorder="1" applyAlignment="1" applyProtection="1">
      <alignment horizontal="center" wrapText="1"/>
      <protection locked="0"/>
    </xf>
    <xf numFmtId="37" fontId="145" fillId="0" borderId="60" xfId="69" applyFont="1" applyFill="1" applyBorder="1" applyAlignment="1" applyProtection="1">
      <alignment horizontal="center" wrapText="1"/>
      <protection locked="0"/>
    </xf>
    <xf numFmtId="37" fontId="145" fillId="0" borderId="0" xfId="69" applyFont="1" applyFill="1" applyBorder="1" applyAlignment="1" applyProtection="1">
      <alignment vertical="center" wrapText="1"/>
      <protection locked="0"/>
    </xf>
    <xf numFmtId="37" fontId="60" fillId="0" borderId="0" xfId="69" applyFont="1" applyFill="1" applyBorder="1" applyAlignment="1" applyProtection="1">
      <alignment horizontal="left" vertical="top"/>
      <protection locked="0"/>
    </xf>
    <xf numFmtId="37" fontId="59" fillId="0" borderId="0" xfId="69" applyFont="1" applyFill="1" applyBorder="1" applyAlignment="1" applyProtection="1">
      <alignment horizontal="left" vertical="top" wrapText="1"/>
      <protection locked="0"/>
    </xf>
    <xf numFmtId="37" fontId="59" fillId="0" borderId="0" xfId="69" applyFont="1" applyFill="1" applyBorder="1" applyAlignment="1" applyProtection="1">
      <alignment horizontal="left" wrapText="1"/>
      <protection locked="0"/>
    </xf>
    <xf numFmtId="37" fontId="59" fillId="0" borderId="0" xfId="69" applyFont="1" applyFill="1" applyBorder="1" applyAlignment="1" applyProtection="1">
      <alignment vertical="top" wrapText="1"/>
      <protection locked="0"/>
    </xf>
    <xf numFmtId="37" fontId="59" fillId="0" borderId="0" xfId="69" applyFont="1" applyFill="1" applyBorder="1" applyAlignment="1" applyProtection="1">
      <alignment wrapText="1"/>
      <protection locked="0"/>
    </xf>
    <xf numFmtId="37" fontId="58" fillId="0" borderId="0" xfId="69" applyFont="1" applyFill="1" applyBorder="1" applyAlignment="1" applyProtection="1">
      <alignment horizontal="left" vertical="top" wrapText="1"/>
      <protection locked="0"/>
    </xf>
    <xf numFmtId="37" fontId="60" fillId="0" borderId="0" xfId="69" applyFont="1" applyFill="1" applyBorder="1" applyAlignment="1" applyProtection="1">
      <alignment horizontal="left" vertical="top" wrapText="1"/>
      <protection locked="0"/>
    </xf>
    <xf numFmtId="0" fontId="139" fillId="0" borderId="0" xfId="68" applyNumberFormat="1" applyFont="1" applyFill="1" applyAlignment="1">
      <alignment horizontal="left" wrapText="1"/>
    </xf>
    <xf numFmtId="3" fontId="139" fillId="0" borderId="0" xfId="68" applyFont="1" applyFill="1" applyAlignment="1">
      <alignment horizontal="left" vertical="top" wrapText="1"/>
    </xf>
    <xf numFmtId="3" fontId="139" fillId="0" borderId="0" xfId="68" applyFont="1" applyFill="1" applyAlignment="1">
      <alignment horizontal="left" vertical="center" wrapText="1"/>
    </xf>
    <xf numFmtId="1" fontId="189" fillId="0" borderId="0" xfId="68" applyNumberFormat="1" applyFont="1" applyFill="1" applyAlignment="1">
      <alignment horizontal="center" vertical="justify"/>
    </xf>
    <xf numFmtId="3" fontId="189" fillId="0" borderId="0" xfId="68" applyFont="1" applyFill="1" applyAlignment="1">
      <alignment horizontal="left" vertical="top" wrapText="1"/>
    </xf>
    <xf numFmtId="0" fontId="139" fillId="0" borderId="0" xfId="68" applyNumberFormat="1" applyFont="1" applyFill="1" applyAlignment="1">
      <alignment horizontal="justify" vertical="top" wrapText="1"/>
    </xf>
    <xf numFmtId="168" fontId="139" fillId="0" borderId="0" xfId="11" applyNumberFormat="1" applyFont="1" applyFill="1" applyBorder="1" applyAlignment="1">
      <alignment horizontal="right" vertical="justify"/>
    </xf>
    <xf numFmtId="168" fontId="139" fillId="0" borderId="0" xfId="11" applyNumberFormat="1" applyFont="1" applyFill="1" applyBorder="1" applyAlignment="1">
      <alignment horizontal="right" wrapText="1"/>
    </xf>
    <xf numFmtId="3" fontId="189" fillId="0" borderId="0" xfId="68" applyFont="1" applyFill="1" applyAlignment="1">
      <alignment horizontal="center" vertical="justify"/>
    </xf>
    <xf numFmtId="3" fontId="189" fillId="0" borderId="0" xfId="68" applyFont="1" applyFill="1" applyBorder="1" applyAlignment="1">
      <alignment horizontal="center" vertical="justify"/>
    </xf>
    <xf numFmtId="168" fontId="139" fillId="0" borderId="0" xfId="11" applyNumberFormat="1" applyFont="1" applyFill="1" applyBorder="1" applyAlignment="1">
      <alignment horizontal="center"/>
    </xf>
    <xf numFmtId="168" fontId="139" fillId="0" borderId="0" xfId="11" applyNumberFormat="1" applyFont="1" applyFill="1" applyBorder="1" applyAlignment="1">
      <alignment horizontal="right"/>
    </xf>
    <xf numFmtId="0" fontId="139" fillId="0" borderId="0" xfId="68" applyNumberFormat="1" applyFont="1" applyFill="1" applyAlignment="1">
      <alignment horizontal="justify" vertical="center" wrapText="1"/>
    </xf>
    <xf numFmtId="168" fontId="23" fillId="0" borderId="12" xfId="10469" applyNumberFormat="1" applyFont="1" applyFill="1" applyBorder="1" applyAlignment="1">
      <alignment horizontal="right" vertical="center" wrapText="1"/>
    </xf>
    <xf numFmtId="0" fontId="24" fillId="0" borderId="0" xfId="15720" applyFont="1" applyFill="1" applyAlignment="1">
      <alignment horizontal="center"/>
    </xf>
    <xf numFmtId="168" fontId="23" fillId="0" borderId="0" xfId="10469" applyNumberFormat="1" applyFont="1" applyFill="1" applyAlignment="1">
      <alignment horizontal="right" wrapText="1"/>
    </xf>
    <xf numFmtId="168" fontId="23" fillId="0" borderId="0" xfId="10469" applyNumberFormat="1" applyFont="1" applyFill="1" applyBorder="1" applyAlignment="1">
      <alignment horizontal="right" wrapText="1"/>
    </xf>
    <xf numFmtId="168" fontId="23" fillId="0" borderId="0" xfId="11" applyNumberFormat="1" applyFont="1" applyFill="1" applyAlignment="1">
      <alignment horizontal="right" wrapText="1"/>
    </xf>
    <xf numFmtId="168" fontId="23" fillId="0" borderId="0" xfId="15720" applyNumberFormat="1" applyFont="1" applyFill="1" applyAlignment="1">
      <alignment horizontal="right" wrapText="1"/>
    </xf>
    <xf numFmtId="168" fontId="139" fillId="0" borderId="0" xfId="10469" applyNumberFormat="1" applyFont="1" applyFill="1" applyBorder="1" applyAlignment="1">
      <alignment horizontal="right" wrapText="1"/>
    </xf>
    <xf numFmtId="168" fontId="23" fillId="0" borderId="0" xfId="11" applyNumberFormat="1" applyFont="1" applyFill="1" applyAlignment="1">
      <alignment horizontal="right" vertical="justify"/>
    </xf>
    <xf numFmtId="168" fontId="139" fillId="0" borderId="0" xfId="11" applyNumberFormat="1" applyFont="1" applyFill="1" applyAlignment="1">
      <alignment horizontal="right" vertical="justify"/>
    </xf>
    <xf numFmtId="168" fontId="31" fillId="0" borderId="0" xfId="0" applyNumberFormat="1" applyFont="1" applyFill="1" applyAlignment="1">
      <alignment horizontal="right" wrapText="1"/>
    </xf>
    <xf numFmtId="168" fontId="231" fillId="0" borderId="0" xfId="11" applyNumberFormat="1" applyFont="1" applyFill="1" applyBorder="1" applyAlignment="1">
      <alignment horizontal="right" wrapText="1"/>
    </xf>
    <xf numFmtId="168" fontId="231" fillId="0" borderId="10" xfId="11" applyNumberFormat="1" applyFont="1" applyFill="1" applyBorder="1" applyAlignment="1">
      <alignment horizontal="right" wrapText="1"/>
    </xf>
    <xf numFmtId="0" fontId="31" fillId="0" borderId="0" xfId="0" applyFont="1" applyAlignment="1">
      <alignment horizontal="justify" wrapText="1"/>
    </xf>
    <xf numFmtId="168" fontId="231" fillId="0" borderId="0" xfId="11" applyNumberFormat="1" applyFont="1" applyFill="1" applyAlignment="1">
      <alignment horizontal="right"/>
    </xf>
    <xf numFmtId="168" fontId="231" fillId="0" borderId="10" xfId="11" applyNumberFormat="1" applyFont="1" applyFill="1" applyBorder="1" applyAlignment="1">
      <alignment horizontal="right"/>
    </xf>
    <xf numFmtId="15" fontId="252" fillId="0" borderId="21" xfId="0" quotePrefix="1" applyNumberFormat="1" applyFont="1" applyFill="1" applyBorder="1" applyAlignment="1">
      <alignment horizontal="center" wrapText="1"/>
    </xf>
    <xf numFmtId="15" fontId="252" fillId="0" borderId="22" xfId="0" quotePrefix="1" applyNumberFormat="1" applyFont="1" applyFill="1" applyBorder="1" applyAlignment="1">
      <alignment horizontal="center" wrapText="1"/>
    </xf>
    <xf numFmtId="15" fontId="252" fillId="0" borderId="19" xfId="0" quotePrefix="1" applyNumberFormat="1" applyFont="1" applyFill="1" applyBorder="1" applyAlignment="1">
      <alignment horizontal="center" wrapText="1"/>
    </xf>
    <xf numFmtId="15" fontId="252" fillId="0" borderId="10" xfId="0" quotePrefix="1" applyNumberFormat="1" applyFont="1" applyFill="1" applyBorder="1" applyAlignment="1">
      <alignment horizontal="center" wrapText="1"/>
    </xf>
    <xf numFmtId="3" fontId="249" fillId="0" borderId="0" xfId="68" applyFont="1" applyFill="1" applyAlignment="1">
      <alignment horizontal="justify" vertical="top" wrapText="1"/>
    </xf>
    <xf numFmtId="3" fontId="241" fillId="0" borderId="0" xfId="68" applyFont="1" applyFill="1" applyAlignment="1">
      <alignment horizontal="justify" vertical="top" wrapText="1"/>
    </xf>
    <xf numFmtId="3" fontId="241" fillId="0" borderId="0" xfId="68" applyFont="1" applyFill="1" applyAlignment="1">
      <alignment horizontal="justify" vertical="top"/>
    </xf>
    <xf numFmtId="0" fontId="249" fillId="0" borderId="0" xfId="0" applyFont="1" applyFill="1" applyAlignment="1">
      <alignment horizontal="justify" wrapText="1"/>
    </xf>
    <xf numFmtId="0" fontId="249" fillId="0" borderId="0" xfId="0" applyFont="1" applyFill="1" applyAlignment="1">
      <alignment horizontal="justify" vertical="top" wrapText="1"/>
    </xf>
    <xf numFmtId="37" fontId="241" fillId="0" borderId="0" xfId="69" applyFont="1" applyFill="1" applyBorder="1" applyAlignment="1" applyProtection="1">
      <alignment horizontal="left" vertical="top" wrapText="1"/>
    </xf>
    <xf numFmtId="3" fontId="241" fillId="0" borderId="0" xfId="68" applyFont="1" applyFill="1" applyAlignment="1">
      <alignment horizontal="left" wrapText="1"/>
    </xf>
    <xf numFmtId="0" fontId="252" fillId="0" borderId="0" xfId="0" applyFont="1" applyFill="1" applyAlignment="1">
      <alignment horizontal="center"/>
    </xf>
    <xf numFmtId="3" fontId="241" fillId="0" borderId="0" xfId="68" applyFont="1" applyFill="1" applyAlignment="1">
      <alignment horizontal="justify" wrapText="1"/>
    </xf>
    <xf numFmtId="49" fontId="242" fillId="0" borderId="0" xfId="67" applyNumberFormat="1" applyFont="1" applyFill="1" applyAlignment="1">
      <alignment horizontal="left" vertical="top"/>
    </xf>
    <xf numFmtId="0" fontId="241" fillId="0" borderId="0" xfId="67" applyFont="1" applyFill="1" applyAlignment="1">
      <alignment horizontal="justify" vertical="top" wrapText="1"/>
    </xf>
    <xf numFmtId="15" fontId="252" fillId="0" borderId="63" xfId="0" quotePrefix="1" applyNumberFormat="1" applyFont="1" applyFill="1" applyBorder="1" applyAlignment="1">
      <alignment horizontal="center" wrapText="1"/>
    </xf>
    <xf numFmtId="15" fontId="252" fillId="0" borderId="20" xfId="0" quotePrefix="1" applyNumberFormat="1" applyFont="1" applyFill="1" applyBorder="1" applyAlignment="1">
      <alignment horizontal="center" wrapText="1"/>
    </xf>
    <xf numFmtId="3" fontId="241" fillId="0" borderId="0" xfId="68" applyNumberFormat="1" applyFont="1" applyFill="1" applyAlignment="1">
      <alignment horizontal="justify" vertical="top" wrapText="1"/>
    </xf>
    <xf numFmtId="168" fontId="241" fillId="0" borderId="8" xfId="11" applyNumberFormat="1" applyFont="1" applyFill="1" applyBorder="1" applyAlignment="1">
      <alignment horizontal="right" wrapText="1"/>
    </xf>
    <xf numFmtId="168" fontId="249" fillId="0" borderId="0" xfId="11" applyNumberFormat="1" applyFont="1" applyFill="1" applyAlignment="1">
      <alignment horizontal="right" wrapText="1"/>
    </xf>
    <xf numFmtId="43" fontId="249" fillId="0" borderId="0" xfId="11" quotePrefix="1" applyFont="1" applyFill="1" applyAlignment="1">
      <alignment horizontal="justify" vertical="top" wrapText="1"/>
    </xf>
    <xf numFmtId="168" fontId="249" fillId="0" borderId="0" xfId="11" applyNumberFormat="1" applyFont="1" applyFill="1" applyAlignment="1">
      <alignment horizontal="right"/>
    </xf>
    <xf numFmtId="168" fontId="249" fillId="0" borderId="12" xfId="0" applyNumberFormat="1" applyFont="1" applyFill="1" applyBorder="1" applyAlignment="1">
      <alignment horizontal="right" wrapText="1"/>
    </xf>
    <xf numFmtId="3" fontId="241" fillId="0" borderId="0" xfId="68" applyFont="1" applyFill="1" applyAlignment="1">
      <alignment horizontal="left" vertical="top" wrapText="1"/>
    </xf>
    <xf numFmtId="3" fontId="241" fillId="0" borderId="0" xfId="68" applyFont="1" applyFill="1" applyAlignment="1">
      <alignment horizontal="left"/>
    </xf>
    <xf numFmtId="0" fontId="249" fillId="0" borderId="56" xfId="0" applyFont="1" applyFill="1" applyBorder="1" applyAlignment="1">
      <alignment horizontal="center"/>
    </xf>
    <xf numFmtId="0" fontId="249" fillId="0" borderId="47" xfId="0" applyFont="1" applyFill="1" applyBorder="1" applyAlignment="1">
      <alignment horizontal="center"/>
    </xf>
    <xf numFmtId="41" fontId="241" fillId="0" borderId="47" xfId="0" applyNumberFormat="1" applyFont="1" applyFill="1" applyBorder="1" applyAlignment="1">
      <alignment horizontal="center"/>
    </xf>
    <xf numFmtId="41" fontId="241" fillId="0" borderId="57" xfId="0" applyNumberFormat="1" applyFont="1" applyFill="1" applyBorder="1" applyAlignment="1">
      <alignment horizontal="center"/>
    </xf>
    <xf numFmtId="41" fontId="241" fillId="0" borderId="48" xfId="0" applyNumberFormat="1" applyFont="1" applyFill="1" applyBorder="1" applyAlignment="1">
      <alignment horizontal="center"/>
    </xf>
    <xf numFmtId="0" fontId="252" fillId="0" borderId="0" xfId="0" quotePrefix="1" applyFont="1" applyFill="1" applyAlignment="1">
      <alignment horizontal="left" vertical="center" wrapText="1"/>
    </xf>
    <xf numFmtId="168" fontId="249" fillId="0" borderId="0" xfId="11" applyNumberFormat="1" applyFont="1" applyFill="1" applyBorder="1" applyAlignment="1">
      <alignment horizontal="right" wrapText="1"/>
    </xf>
    <xf numFmtId="168" fontId="241" fillId="0" borderId="11" xfId="11" applyNumberFormat="1" applyFont="1" applyFill="1" applyBorder="1" applyAlignment="1">
      <alignment horizontal="right" wrapText="1"/>
    </xf>
    <xf numFmtId="168" fontId="249" fillId="0" borderId="13" xfId="0" applyNumberFormat="1" applyFont="1" applyFill="1" applyBorder="1" applyAlignment="1">
      <alignment horizontal="right" wrapText="1"/>
    </xf>
    <xf numFmtId="0" fontId="249" fillId="0" borderId="77" xfId="0" applyFont="1" applyFill="1" applyBorder="1" applyAlignment="1">
      <alignment horizontal="center"/>
    </xf>
    <xf numFmtId="3" fontId="241" fillId="0" borderId="0" xfId="68" applyFont="1" applyFill="1" applyBorder="1" applyAlignment="1">
      <alignment wrapText="1"/>
    </xf>
    <xf numFmtId="3" fontId="241" fillId="0" borderId="0" xfId="68" applyFont="1" applyFill="1" applyAlignment="1">
      <alignment vertical="top" wrapText="1"/>
    </xf>
    <xf numFmtId="3" fontId="241" fillId="0" borderId="0" xfId="68" applyFont="1" applyFill="1" applyAlignment="1">
      <alignment wrapText="1"/>
    </xf>
    <xf numFmtId="168" fontId="241" fillId="0" borderId="8" xfId="21" applyNumberFormat="1" applyFont="1" applyFill="1" applyBorder="1" applyAlignment="1">
      <alignment horizontal="right" vertical="justify"/>
    </xf>
    <xf numFmtId="168" fontId="241" fillId="0" borderId="0" xfId="21" applyNumberFormat="1" applyFont="1" applyFill="1" applyBorder="1" applyAlignment="1">
      <alignment horizontal="right" vertical="justify"/>
    </xf>
    <xf numFmtId="3" fontId="241" fillId="0" borderId="0" xfId="68" applyFont="1" applyFill="1" applyAlignment="1">
      <alignment horizontal="left" vertical="top"/>
    </xf>
    <xf numFmtId="0" fontId="241" fillId="0" borderId="0" xfId="0" applyFont="1" applyFill="1" applyAlignment="1">
      <alignment horizontal="justify" vertical="top" wrapText="1"/>
    </xf>
    <xf numFmtId="3" fontId="241" fillId="0" borderId="0" xfId="68" applyFont="1" applyFill="1" applyBorder="1" applyAlignment="1">
      <alignment horizontal="left" wrapText="1"/>
    </xf>
    <xf numFmtId="191" fontId="252" fillId="0" borderId="59" xfId="0" quotePrefix="1" applyNumberFormat="1" applyFont="1" applyFill="1" applyBorder="1" applyAlignment="1">
      <alignment horizontal="center" vertical="center" wrapText="1"/>
    </xf>
    <xf numFmtId="0" fontId="252" fillId="0" borderId="60" xfId="0" applyFont="1" applyFill="1" applyBorder="1" applyAlignment="1">
      <alignment horizontal="center" vertical="center" wrapText="1"/>
    </xf>
    <xf numFmtId="0" fontId="249" fillId="0" borderId="64" xfId="0" applyFont="1" applyBorder="1" applyAlignment="1">
      <alignment horizontal="center" vertical="center" wrapText="1"/>
    </xf>
    <xf numFmtId="0" fontId="249" fillId="0" borderId="0" xfId="0" applyFont="1" applyBorder="1" applyAlignment="1">
      <alignment horizontal="center" vertical="center" wrapText="1"/>
    </xf>
    <xf numFmtId="168" fontId="249" fillId="0" borderId="0" xfId="0" applyNumberFormat="1" applyFont="1" applyFill="1" applyAlignment="1">
      <alignment horizontal="right" wrapText="1"/>
    </xf>
    <xf numFmtId="0" fontId="249" fillId="0" borderId="65" xfId="0" applyFont="1" applyBorder="1" applyAlignment="1">
      <alignment horizontal="center" vertical="center" wrapText="1"/>
    </xf>
    <xf numFmtId="0" fontId="249" fillId="0" borderId="66" xfId="0" applyFont="1" applyBorder="1" applyAlignment="1">
      <alignment horizontal="center" vertical="center" wrapText="1"/>
    </xf>
    <xf numFmtId="191" fontId="252" fillId="0" borderId="59" xfId="0" applyNumberFormat="1" applyFont="1" applyBorder="1" applyAlignment="1">
      <alignment horizontal="center" vertical="center" wrapText="1"/>
    </xf>
    <xf numFmtId="0" fontId="252" fillId="0" borderId="60" xfId="0" applyFont="1" applyBorder="1" applyAlignment="1">
      <alignment horizontal="center" vertical="center" wrapText="1"/>
    </xf>
    <xf numFmtId="0" fontId="252" fillId="0" borderId="59" xfId="0" applyFont="1" applyFill="1" applyBorder="1" applyAlignment="1">
      <alignment horizontal="center" vertical="center" wrapText="1"/>
    </xf>
    <xf numFmtId="0" fontId="252" fillId="0" borderId="59" xfId="0" applyFont="1" applyBorder="1" applyAlignment="1">
      <alignment horizontal="center" vertical="center" wrapText="1"/>
    </xf>
    <xf numFmtId="0" fontId="249" fillId="0" borderId="0" xfId="0" applyFont="1" applyFill="1" applyAlignment="1">
      <alignment horizontal="left" vertical="top" wrapText="1"/>
    </xf>
    <xf numFmtId="0" fontId="252" fillId="0" borderId="21" xfId="0" applyFont="1" applyFill="1" applyBorder="1" applyAlignment="1">
      <alignment horizontal="center" vertical="center" wrapText="1"/>
    </xf>
    <xf numFmtId="0" fontId="252" fillId="0" borderId="22" xfId="0" applyFont="1" applyFill="1" applyBorder="1" applyAlignment="1">
      <alignment horizontal="center" vertical="center" wrapText="1"/>
    </xf>
    <xf numFmtId="0" fontId="252" fillId="0" borderId="63" xfId="0" applyFont="1" applyFill="1" applyBorder="1" applyAlignment="1">
      <alignment horizontal="center" vertical="center" wrapText="1"/>
    </xf>
    <xf numFmtId="0" fontId="252" fillId="0" borderId="19" xfId="0" applyFont="1" applyFill="1" applyBorder="1" applyAlignment="1">
      <alignment horizontal="center" vertical="center" wrapText="1"/>
    </xf>
    <xf numFmtId="0" fontId="252" fillId="0" borderId="10" xfId="0" applyFont="1" applyFill="1" applyBorder="1" applyAlignment="1">
      <alignment horizontal="center" vertical="center" wrapText="1"/>
    </xf>
    <xf numFmtId="0" fontId="252" fillId="0" borderId="20" xfId="0" applyFont="1" applyFill="1" applyBorder="1" applyAlignment="1">
      <alignment horizontal="center" vertical="center" wrapText="1"/>
    </xf>
    <xf numFmtId="218" fontId="249" fillId="0" borderId="19" xfId="0" applyNumberFormat="1" applyFont="1" applyFill="1" applyBorder="1" applyAlignment="1">
      <alignment horizontal="center" vertical="center" wrapText="1"/>
    </xf>
    <xf numFmtId="218" fontId="249" fillId="0" borderId="20" xfId="0" applyNumberFormat="1" applyFont="1" applyFill="1" applyBorder="1" applyAlignment="1">
      <alignment horizontal="center" vertical="center" wrapText="1"/>
    </xf>
    <xf numFmtId="0" fontId="249" fillId="0" borderId="65" xfId="0" applyFont="1" applyFill="1" applyBorder="1" applyAlignment="1">
      <alignment horizontal="center" vertical="center" wrapText="1"/>
    </xf>
    <xf numFmtId="0" fontId="249" fillId="0" borderId="66" xfId="0" applyFont="1" applyFill="1" applyBorder="1" applyAlignment="1">
      <alignment horizontal="center" vertical="center" wrapText="1"/>
    </xf>
    <xf numFmtId="0" fontId="249" fillId="0" borderId="19" xfId="0" applyFont="1" applyFill="1" applyBorder="1" applyAlignment="1">
      <alignment horizontal="center" vertical="center" wrapText="1"/>
    </xf>
    <xf numFmtId="0" fontId="249" fillId="0" borderId="20" xfId="0" applyFont="1" applyFill="1" applyBorder="1" applyAlignment="1">
      <alignment horizontal="center" vertical="center" wrapText="1"/>
    </xf>
    <xf numFmtId="0" fontId="249" fillId="0" borderId="19" xfId="0" applyFont="1" applyBorder="1" applyAlignment="1">
      <alignment horizontal="center" vertical="center" wrapText="1"/>
    </xf>
    <xf numFmtId="0" fontId="249" fillId="0" borderId="20" xfId="0" applyFont="1" applyBorder="1" applyAlignment="1">
      <alignment horizontal="center" vertical="center" wrapText="1"/>
    </xf>
    <xf numFmtId="0" fontId="249" fillId="0" borderId="10" xfId="0" applyFont="1" applyBorder="1" applyAlignment="1">
      <alignment horizontal="center" vertical="center" wrapText="1"/>
    </xf>
    <xf numFmtId="0" fontId="252" fillId="0" borderId="21" xfId="0" applyFont="1" applyBorder="1" applyAlignment="1">
      <alignment horizontal="center" vertical="center" wrapText="1"/>
    </xf>
    <xf numFmtId="0" fontId="252" fillId="0" borderId="63" xfId="0" applyFont="1" applyBorder="1" applyAlignment="1">
      <alignment horizontal="center" vertical="center" wrapText="1"/>
    </xf>
    <xf numFmtId="0" fontId="252" fillId="0" borderId="19" xfId="0" applyFont="1" applyBorder="1" applyAlignment="1">
      <alignment horizontal="center" vertical="center" wrapText="1"/>
    </xf>
    <xf numFmtId="0" fontId="252" fillId="0" borderId="20" xfId="0" applyFont="1" applyBorder="1" applyAlignment="1">
      <alignment horizontal="center" vertical="center" wrapText="1"/>
    </xf>
    <xf numFmtId="0" fontId="249" fillId="0" borderId="64" xfId="0" applyFont="1" applyFill="1" applyBorder="1" applyAlignment="1">
      <alignment horizontal="center" vertical="center" wrapText="1"/>
    </xf>
    <xf numFmtId="218" fontId="249" fillId="0" borderId="62" xfId="0" applyNumberFormat="1" applyFont="1" applyFill="1" applyBorder="1" applyAlignment="1">
      <alignment horizontal="center" vertical="center" wrapText="1"/>
    </xf>
    <xf numFmtId="218" fontId="249" fillId="0" borderId="66" xfId="0" applyNumberFormat="1" applyFont="1" applyFill="1" applyBorder="1" applyAlignment="1">
      <alignment horizontal="center" vertical="center" wrapText="1"/>
    </xf>
    <xf numFmtId="3" fontId="241" fillId="0" borderId="0" xfId="68" quotePrefix="1" applyFont="1" applyFill="1" applyAlignment="1">
      <alignment horizontal="left" wrapText="1"/>
    </xf>
    <xf numFmtId="168" fontId="241" fillId="0" borderId="0" xfId="11" applyNumberFormat="1" applyFont="1" applyFill="1" applyAlignment="1">
      <alignment horizontal="right" vertical="justify"/>
    </xf>
    <xf numFmtId="3" fontId="249" fillId="0" borderId="0" xfId="68" applyFont="1" applyFill="1" applyAlignment="1">
      <alignment horizontal="left" vertical="top" wrapText="1"/>
    </xf>
    <xf numFmtId="3" fontId="249" fillId="0" borderId="0" xfId="68" applyNumberFormat="1" applyFont="1" applyFill="1" applyAlignment="1">
      <alignment horizontal="justify" vertical="top" wrapText="1"/>
    </xf>
    <xf numFmtId="0" fontId="242" fillId="0" borderId="8" xfId="68" applyNumberFormat="1" applyFont="1" applyFill="1" applyBorder="1" applyAlignment="1">
      <alignment horizontal="center"/>
    </xf>
    <xf numFmtId="3" fontId="249" fillId="0" borderId="0" xfId="68" applyFont="1" applyFill="1" applyAlignment="1">
      <alignment horizontal="justify" wrapText="1"/>
    </xf>
    <xf numFmtId="168" fontId="241" fillId="0" borderId="0" xfId="11" applyNumberFormat="1" applyFont="1" applyFill="1" applyBorder="1" applyAlignment="1">
      <alignment horizontal="right" wrapText="1"/>
    </xf>
    <xf numFmtId="0" fontId="241" fillId="0" borderId="0" xfId="67" applyFont="1" applyFill="1" applyAlignment="1">
      <alignment horizontal="left" vertical="top" wrapText="1"/>
    </xf>
    <xf numFmtId="0" fontId="252" fillId="0" borderId="0" xfId="0" applyFont="1" applyFill="1" applyAlignment="1">
      <alignment horizontal="right" vertical="center"/>
    </xf>
    <xf numFmtId="168" fontId="241" fillId="0" borderId="0" xfId="21" applyNumberFormat="1" applyFont="1" applyFill="1" applyBorder="1" applyAlignment="1">
      <alignment horizontal="right" vertical="top"/>
    </xf>
    <xf numFmtId="0" fontId="252" fillId="0" borderId="64" xfId="0" applyFont="1" applyFill="1" applyBorder="1" applyAlignment="1">
      <alignment horizontal="center" vertical="center" wrapText="1"/>
    </xf>
    <xf numFmtId="0" fontId="252" fillId="0" borderId="66" xfId="0" applyFont="1" applyFill="1" applyBorder="1" applyAlignment="1">
      <alignment horizontal="center" vertical="center" wrapText="1"/>
    </xf>
    <xf numFmtId="0" fontId="249" fillId="0" borderId="21" xfId="0" applyFont="1" applyFill="1" applyBorder="1" applyAlignment="1">
      <alignment horizontal="center" vertical="center" wrapText="1"/>
    </xf>
    <xf numFmtId="0" fontId="249" fillId="0" borderId="63" xfId="0" applyFont="1" applyFill="1" applyBorder="1" applyAlignment="1">
      <alignment horizontal="center" vertical="center" wrapText="1"/>
    </xf>
    <xf numFmtId="218" fontId="249" fillId="0" borderId="21" xfId="0" applyNumberFormat="1" applyFont="1" applyFill="1" applyBorder="1" applyAlignment="1">
      <alignment horizontal="center" vertical="center" wrapText="1"/>
    </xf>
    <xf numFmtId="218" fontId="249" fillId="0" borderId="63" xfId="0" applyNumberFormat="1" applyFont="1" applyFill="1" applyBorder="1" applyAlignment="1">
      <alignment horizontal="center" vertical="center" wrapText="1"/>
    </xf>
    <xf numFmtId="0" fontId="254" fillId="0" borderId="0" xfId="0" applyFont="1" applyFill="1" applyAlignment="1">
      <alignment horizontal="left" wrapText="1"/>
    </xf>
    <xf numFmtId="218" fontId="249" fillId="0" borderId="64" xfId="0" applyNumberFormat="1" applyFont="1" applyFill="1" applyBorder="1" applyAlignment="1">
      <alignment horizontal="center" vertical="center" wrapText="1"/>
    </xf>
    <xf numFmtId="0" fontId="249" fillId="0" borderId="21" xfId="0" applyFont="1" applyBorder="1" applyAlignment="1">
      <alignment horizontal="center" vertical="center" wrapText="1"/>
    </xf>
    <xf numFmtId="0" fontId="249" fillId="0" borderId="63" xfId="0" applyFont="1" applyBorder="1" applyAlignment="1">
      <alignment horizontal="center" vertical="center" wrapText="1"/>
    </xf>
    <xf numFmtId="0" fontId="34" fillId="0" borderId="0" xfId="0" applyFont="1" applyFill="1" applyAlignment="1">
      <alignment horizontal="center" wrapText="1"/>
    </xf>
    <xf numFmtId="171" fontId="25" fillId="0" borderId="0" xfId="23383" applyAlignment="1">
      <alignment wrapText="1"/>
    </xf>
    <xf numFmtId="0" fontId="0" fillId="82" borderId="0" xfId="0" applyFill="1" applyBorder="1" applyAlignment="1">
      <alignment horizontal="center" wrapText="1"/>
    </xf>
    <xf numFmtId="0" fontId="0" fillId="89" borderId="0" xfId="0" applyFill="1" applyAlignment="1">
      <alignment horizontal="center" wrapText="1"/>
    </xf>
    <xf numFmtId="0" fontId="0" fillId="6" borderId="0" xfId="0" applyFill="1" applyAlignment="1">
      <alignment horizontal="center"/>
    </xf>
    <xf numFmtId="0" fontId="0" fillId="78" borderId="0" xfId="0" applyFill="1" applyAlignment="1">
      <alignment horizontal="center" wrapText="1"/>
    </xf>
    <xf numFmtId="0" fontId="0" fillId="80" borderId="0" xfId="0" applyFill="1" applyAlignment="1">
      <alignment horizontal="center" wrapText="1"/>
    </xf>
    <xf numFmtId="0" fontId="0" fillId="85" borderId="0" xfId="0" applyFill="1" applyAlignment="1">
      <alignment horizontal="center" wrapText="1"/>
    </xf>
    <xf numFmtId="0" fontId="167" fillId="0" borderId="0" xfId="23376" applyFont="1" applyAlignment="1" applyProtection="1">
      <alignment horizontal="justify" vertical="top" wrapText="1"/>
      <protection locked="0"/>
    </xf>
    <xf numFmtId="0" fontId="167" fillId="0" borderId="0" xfId="23376" applyFont="1" applyAlignment="1" applyProtection="1">
      <alignment vertical="top" wrapText="1"/>
      <protection locked="0"/>
    </xf>
    <xf numFmtId="43" fontId="139" fillId="0" borderId="0" xfId="11" applyFont="1" applyFill="1" applyAlignment="1">
      <alignment horizontal="right"/>
    </xf>
    <xf numFmtId="168" fontId="241" fillId="0" borderId="0" xfId="21" applyNumberFormat="1" applyFont="1" applyFill="1" applyBorder="1" applyAlignment="1"/>
    <xf numFmtId="43" fontId="241" fillId="0" borderId="0" xfId="11" applyNumberFormat="1" applyFont="1" applyFill="1" applyAlignment="1">
      <alignment horizontal="center"/>
    </xf>
    <xf numFmtId="3" fontId="241" fillId="92" borderId="0" xfId="68" applyFont="1" applyFill="1" applyBorder="1" applyAlignment="1"/>
    <xf numFmtId="1" fontId="241" fillId="0" borderId="0" xfId="68" applyNumberFormat="1" applyFont="1" applyFill="1" applyBorder="1" applyAlignment="1">
      <alignment vertical="top"/>
    </xf>
    <xf numFmtId="0" fontId="242" fillId="0" borderId="0" xfId="137" applyFont="1" applyBorder="1" applyAlignment="1">
      <alignment vertical="center"/>
    </xf>
    <xf numFmtId="3" fontId="242" fillId="0" borderId="0" xfId="68" applyFont="1" applyFill="1" applyBorder="1" applyAlignment="1">
      <alignment wrapText="1"/>
    </xf>
    <xf numFmtId="190" fontId="241" fillId="0" borderId="0" xfId="11" applyNumberFormat="1" applyFont="1" applyFill="1" applyBorder="1" applyAlignment="1">
      <alignment vertical="top" wrapText="1"/>
    </xf>
  </cellXfs>
  <cellStyles count="23385">
    <cellStyle name="%" xfId="23352"/>
    <cellStyle name="%_2DP_in" xfId="430"/>
    <cellStyle name="%_2DP_out" xfId="431"/>
    <cellStyle name="_~5054500" xfId="432"/>
    <cellStyle name="_Accum dep and fixed asset sched" xfId="433"/>
    <cellStyle name="_BHIL VAT Paid by Client up to FY05" xfId="434"/>
    <cellStyle name="_Book6" xfId="435"/>
    <cellStyle name="_Co 53 May 2008 BSN latest" xfId="436"/>
    <cellStyle name="_CO 93 BSN  May 08" xfId="437"/>
    <cellStyle name="_CO 93 BSN  May 08 final" xfId="438"/>
    <cellStyle name="_Computer" xfId="439"/>
    <cellStyle name="_equipment" xfId="440"/>
    <cellStyle name="_Furniture&amp;Fittings" xfId="441"/>
    <cellStyle name="_LSA June AWARD 2009" xfId="442"/>
    <cellStyle name="_LSA MAY AWARD 2009" xfId="443"/>
    <cellStyle name="=C:\WINNT\SYSTEM32\COMMAND.COM" xfId="97"/>
    <cellStyle name="0_DP_in" xfId="444"/>
    <cellStyle name="0_DP_out" xfId="445"/>
    <cellStyle name="100" xfId="446"/>
    <cellStyle name="2_DP_in" xfId="447"/>
    <cellStyle name="2_DP_out" xfId="448"/>
    <cellStyle name="20 % - Accent1" xfId="449"/>
    <cellStyle name="20 % - Accent2" xfId="450"/>
    <cellStyle name="20 % - Accent3" xfId="451"/>
    <cellStyle name="20 % - Accent4" xfId="452"/>
    <cellStyle name="20 % - Accent5" xfId="453"/>
    <cellStyle name="20 % - Accent6" xfId="454"/>
    <cellStyle name="20% - Accent1 10" xfId="455"/>
    <cellStyle name="20% - Accent1 10 10" xfId="456"/>
    <cellStyle name="20% - Accent1 10 11" xfId="457"/>
    <cellStyle name="20% - Accent1 10 12" xfId="458"/>
    <cellStyle name="20% - Accent1 10 13" xfId="459"/>
    <cellStyle name="20% - Accent1 10 14" xfId="460"/>
    <cellStyle name="20% - Accent1 10 15" xfId="461"/>
    <cellStyle name="20% - Accent1 10 16" xfId="462"/>
    <cellStyle name="20% - Accent1 10 17" xfId="463"/>
    <cellStyle name="20% - Accent1 10 18" xfId="464"/>
    <cellStyle name="20% - Accent1 10 19" xfId="465"/>
    <cellStyle name="20% - Accent1 10 2" xfId="466"/>
    <cellStyle name="20% - Accent1 10 20" xfId="467"/>
    <cellStyle name="20% - Accent1 10 21" xfId="468"/>
    <cellStyle name="20% - Accent1 10 22" xfId="469"/>
    <cellStyle name="20% - Accent1 10 23" xfId="470"/>
    <cellStyle name="20% - Accent1 10 24" xfId="471"/>
    <cellStyle name="20% - Accent1 10 25" xfId="472"/>
    <cellStyle name="20% - Accent1 10 26" xfId="473"/>
    <cellStyle name="20% - Accent1 10 27" xfId="474"/>
    <cellStyle name="20% - Accent1 10 28" xfId="475"/>
    <cellStyle name="20% - Accent1 10 29" xfId="476"/>
    <cellStyle name="20% - Accent1 10 3" xfId="477"/>
    <cellStyle name="20% - Accent1 10 30" xfId="478"/>
    <cellStyle name="20% - Accent1 10 31" xfId="479"/>
    <cellStyle name="20% - Accent1 10 32" xfId="480"/>
    <cellStyle name="20% - Accent1 10 33" xfId="481"/>
    <cellStyle name="20% - Accent1 10 34" xfId="482"/>
    <cellStyle name="20% - Accent1 10 35" xfId="483"/>
    <cellStyle name="20% - Accent1 10 4" xfId="484"/>
    <cellStyle name="20% - Accent1 10 5" xfId="485"/>
    <cellStyle name="20% - Accent1 10 6" xfId="486"/>
    <cellStyle name="20% - Accent1 10 7" xfId="487"/>
    <cellStyle name="20% - Accent1 10 8" xfId="488"/>
    <cellStyle name="20% - Accent1 10 9" xfId="489"/>
    <cellStyle name="20% - Accent1 11" xfId="490"/>
    <cellStyle name="20% - Accent1 11 10" xfId="491"/>
    <cellStyle name="20% - Accent1 11 2" xfId="492"/>
    <cellStyle name="20% - Accent1 11 3" xfId="493"/>
    <cellStyle name="20% - Accent1 11 4" xfId="494"/>
    <cellStyle name="20% - Accent1 11 5" xfId="495"/>
    <cellStyle name="20% - Accent1 11 6" xfId="496"/>
    <cellStyle name="20% - Accent1 11 7" xfId="497"/>
    <cellStyle name="20% - Accent1 11 8" xfId="498"/>
    <cellStyle name="20% - Accent1 11 9" xfId="499"/>
    <cellStyle name="20% - Accent1 12" xfId="500"/>
    <cellStyle name="20% - Accent1 12 10" xfId="501"/>
    <cellStyle name="20% - Accent1 12 2" xfId="502"/>
    <cellStyle name="20% - Accent1 12 3" xfId="503"/>
    <cellStyle name="20% - Accent1 12 4" xfId="504"/>
    <cellStyle name="20% - Accent1 12 5" xfId="505"/>
    <cellStyle name="20% - Accent1 12 6" xfId="506"/>
    <cellStyle name="20% - Accent1 12 7" xfId="507"/>
    <cellStyle name="20% - Accent1 12 8" xfId="508"/>
    <cellStyle name="20% - Accent1 12 9" xfId="509"/>
    <cellStyle name="20% - Accent1 13" xfId="510"/>
    <cellStyle name="20% - Accent1 14" xfId="511"/>
    <cellStyle name="20% - Accent1 15" xfId="512"/>
    <cellStyle name="20% - Accent1 16" xfId="513"/>
    <cellStyle name="20% - Accent1 17" xfId="514"/>
    <cellStyle name="20% - Accent1 18" xfId="515"/>
    <cellStyle name="20% - Accent1 19" xfId="516"/>
    <cellStyle name="20% - Accent1 2" xfId="254"/>
    <cellStyle name="20% - Accent1 2 10" xfId="517"/>
    <cellStyle name="20% - Accent1 2 11" xfId="518"/>
    <cellStyle name="20% - Accent1 2 12" xfId="519"/>
    <cellStyle name="20% - Accent1 2 13" xfId="520"/>
    <cellStyle name="20% - Accent1 2 14" xfId="521"/>
    <cellStyle name="20% - Accent1 2 15" xfId="522"/>
    <cellStyle name="20% - Accent1 2 16" xfId="523"/>
    <cellStyle name="20% - Accent1 2 17" xfId="524"/>
    <cellStyle name="20% - Accent1 2 18" xfId="525"/>
    <cellStyle name="20% - Accent1 2 19" xfId="526"/>
    <cellStyle name="20% - Accent1 2 2" xfId="255"/>
    <cellStyle name="20% - Accent1 2 2 2" xfId="256"/>
    <cellStyle name="20% - Accent1 2 20" xfId="527"/>
    <cellStyle name="20% - Accent1 2 21" xfId="528"/>
    <cellStyle name="20% - Accent1 2 22" xfId="529"/>
    <cellStyle name="20% - Accent1 2 23" xfId="530"/>
    <cellStyle name="20% - Accent1 2 24" xfId="531"/>
    <cellStyle name="20% - Accent1 2 25" xfId="532"/>
    <cellStyle name="20% - Accent1 2 26" xfId="533"/>
    <cellStyle name="20% - Accent1 2 27" xfId="534"/>
    <cellStyle name="20% - Accent1 2 28" xfId="535"/>
    <cellStyle name="20% - Accent1 2 29" xfId="536"/>
    <cellStyle name="20% - Accent1 2 3" xfId="257"/>
    <cellStyle name="20% - Accent1 2 30" xfId="537"/>
    <cellStyle name="20% - Accent1 2 31" xfId="538"/>
    <cellStyle name="20% - Accent1 2 32" xfId="539"/>
    <cellStyle name="20% - Accent1 2 33" xfId="540"/>
    <cellStyle name="20% - Accent1 2 34" xfId="541"/>
    <cellStyle name="20% - Accent1 2 35" xfId="542"/>
    <cellStyle name="20% - Accent1 2 36" xfId="543"/>
    <cellStyle name="20% - Accent1 2 37" xfId="544"/>
    <cellStyle name="20% - Accent1 2 38" xfId="545"/>
    <cellStyle name="20% - Accent1 2 39" xfId="546"/>
    <cellStyle name="20% - Accent1 2 4" xfId="547"/>
    <cellStyle name="20% - Accent1 2 40" xfId="548"/>
    <cellStyle name="20% - Accent1 2 41" xfId="549"/>
    <cellStyle name="20% - Accent1 2 42" xfId="550"/>
    <cellStyle name="20% - Accent1 2 43" xfId="551"/>
    <cellStyle name="20% - Accent1 2 44" xfId="552"/>
    <cellStyle name="20% - Accent1 2 45" xfId="553"/>
    <cellStyle name="20% - Accent1 2 46" xfId="554"/>
    <cellStyle name="20% - Accent1 2 47" xfId="555"/>
    <cellStyle name="20% - Accent1 2 48" xfId="556"/>
    <cellStyle name="20% - Accent1 2 49" xfId="557"/>
    <cellStyle name="20% - Accent1 2 5" xfId="558"/>
    <cellStyle name="20% - Accent1 2 50" xfId="559"/>
    <cellStyle name="20% - Accent1 2 6" xfId="560"/>
    <cellStyle name="20% - Accent1 2 7" xfId="561"/>
    <cellStyle name="20% - Accent1 2 8" xfId="562"/>
    <cellStyle name="20% - Accent1 2 9" xfId="563"/>
    <cellStyle name="20% - Accent1 20" xfId="564"/>
    <cellStyle name="20% - Accent1 21" xfId="565"/>
    <cellStyle name="20% - Accent1 22" xfId="566"/>
    <cellStyle name="20% - Accent1 23" xfId="567"/>
    <cellStyle name="20% - Accent1 24" xfId="568"/>
    <cellStyle name="20% - Accent1 25" xfId="569"/>
    <cellStyle name="20% - Accent1 26" xfId="570"/>
    <cellStyle name="20% - Accent1 27" xfId="571"/>
    <cellStyle name="20% - Accent1 28" xfId="572"/>
    <cellStyle name="20% - Accent1 29" xfId="573"/>
    <cellStyle name="20% - Accent1 3" xfId="258"/>
    <cellStyle name="20% - Accent1 3 10" xfId="574"/>
    <cellStyle name="20% - Accent1 3 11" xfId="575"/>
    <cellStyle name="20% - Accent1 3 12" xfId="576"/>
    <cellStyle name="20% - Accent1 3 13" xfId="577"/>
    <cellStyle name="20% - Accent1 3 14" xfId="578"/>
    <cellStyle name="20% - Accent1 3 15" xfId="579"/>
    <cellStyle name="20% - Accent1 3 16" xfId="580"/>
    <cellStyle name="20% - Accent1 3 17" xfId="581"/>
    <cellStyle name="20% - Accent1 3 18" xfId="582"/>
    <cellStyle name="20% - Accent1 3 19" xfId="583"/>
    <cellStyle name="20% - Accent1 3 2" xfId="259"/>
    <cellStyle name="20% - Accent1 3 20" xfId="584"/>
    <cellStyle name="20% - Accent1 3 21" xfId="585"/>
    <cellStyle name="20% - Accent1 3 22" xfId="586"/>
    <cellStyle name="20% - Accent1 3 23" xfId="587"/>
    <cellStyle name="20% - Accent1 3 24" xfId="588"/>
    <cellStyle name="20% - Accent1 3 25" xfId="589"/>
    <cellStyle name="20% - Accent1 3 26" xfId="590"/>
    <cellStyle name="20% - Accent1 3 27" xfId="591"/>
    <cellStyle name="20% - Accent1 3 3" xfId="592"/>
    <cellStyle name="20% - Accent1 3 4" xfId="593"/>
    <cellStyle name="20% - Accent1 3 5" xfId="594"/>
    <cellStyle name="20% - Accent1 3 6" xfId="595"/>
    <cellStyle name="20% - Accent1 3 7" xfId="596"/>
    <cellStyle name="20% - Accent1 3 8" xfId="597"/>
    <cellStyle name="20% - Accent1 3 9" xfId="598"/>
    <cellStyle name="20% - Accent1 30" xfId="599"/>
    <cellStyle name="20% - Accent1 31" xfId="600"/>
    <cellStyle name="20% - Accent1 32" xfId="601"/>
    <cellStyle name="20% - Accent1 33" xfId="602"/>
    <cellStyle name="20% - Accent1 34" xfId="603"/>
    <cellStyle name="20% - Accent1 35" xfId="604"/>
    <cellStyle name="20% - Accent1 36" xfId="605"/>
    <cellStyle name="20% - Accent1 37" xfId="606"/>
    <cellStyle name="20% - Accent1 38" xfId="607"/>
    <cellStyle name="20% - Accent1 39" xfId="608"/>
    <cellStyle name="20% - Accent1 4" xfId="260"/>
    <cellStyle name="20% - Accent1 4 10" xfId="609"/>
    <cellStyle name="20% - Accent1 4 11" xfId="610"/>
    <cellStyle name="20% - Accent1 4 12" xfId="611"/>
    <cellStyle name="20% - Accent1 4 13" xfId="612"/>
    <cellStyle name="20% - Accent1 4 14" xfId="613"/>
    <cellStyle name="20% - Accent1 4 15" xfId="614"/>
    <cellStyle name="20% - Accent1 4 16" xfId="615"/>
    <cellStyle name="20% - Accent1 4 17" xfId="616"/>
    <cellStyle name="20% - Accent1 4 18" xfId="617"/>
    <cellStyle name="20% - Accent1 4 19" xfId="618"/>
    <cellStyle name="20% - Accent1 4 2" xfId="261"/>
    <cellStyle name="20% - Accent1 4 20" xfId="619"/>
    <cellStyle name="20% - Accent1 4 21" xfId="620"/>
    <cellStyle name="20% - Accent1 4 22" xfId="621"/>
    <cellStyle name="20% - Accent1 4 23" xfId="622"/>
    <cellStyle name="20% - Accent1 4 24" xfId="623"/>
    <cellStyle name="20% - Accent1 4 25" xfId="624"/>
    <cellStyle name="20% - Accent1 4 26" xfId="625"/>
    <cellStyle name="20% - Accent1 4 27" xfId="626"/>
    <cellStyle name="20% - Accent1 4 3" xfId="627"/>
    <cellStyle name="20% - Accent1 4 4" xfId="628"/>
    <cellStyle name="20% - Accent1 4 5" xfId="629"/>
    <cellStyle name="20% - Accent1 4 6" xfId="630"/>
    <cellStyle name="20% - Accent1 4 7" xfId="631"/>
    <cellStyle name="20% - Accent1 4 8" xfId="632"/>
    <cellStyle name="20% - Accent1 4 9" xfId="633"/>
    <cellStyle name="20% - Accent1 40" xfId="634"/>
    <cellStyle name="20% - Accent1 41" xfId="635"/>
    <cellStyle name="20% - Accent1 42" xfId="636"/>
    <cellStyle name="20% - Accent1 43" xfId="637"/>
    <cellStyle name="20% - Accent1 44" xfId="638"/>
    <cellStyle name="20% - Accent1 45" xfId="639"/>
    <cellStyle name="20% - Accent1 46" xfId="640"/>
    <cellStyle name="20% - Accent1 47" xfId="641"/>
    <cellStyle name="20% - Accent1 48" xfId="642"/>
    <cellStyle name="20% - Accent1 49" xfId="643"/>
    <cellStyle name="20% - Accent1 5" xfId="262"/>
    <cellStyle name="20% - Accent1 5 10" xfId="644"/>
    <cellStyle name="20% - Accent1 5 11" xfId="645"/>
    <cellStyle name="20% - Accent1 5 12" xfId="646"/>
    <cellStyle name="20% - Accent1 5 13" xfId="647"/>
    <cellStyle name="20% - Accent1 5 14" xfId="648"/>
    <cellStyle name="20% - Accent1 5 15" xfId="649"/>
    <cellStyle name="20% - Accent1 5 16" xfId="650"/>
    <cellStyle name="20% - Accent1 5 17" xfId="651"/>
    <cellStyle name="20% - Accent1 5 18" xfId="652"/>
    <cellStyle name="20% - Accent1 5 19" xfId="653"/>
    <cellStyle name="20% - Accent1 5 2" xfId="654"/>
    <cellStyle name="20% - Accent1 5 20" xfId="655"/>
    <cellStyle name="20% - Accent1 5 21" xfId="656"/>
    <cellStyle name="20% - Accent1 5 22" xfId="657"/>
    <cellStyle name="20% - Accent1 5 23" xfId="658"/>
    <cellStyle name="20% - Accent1 5 24" xfId="659"/>
    <cellStyle name="20% - Accent1 5 25" xfId="660"/>
    <cellStyle name="20% - Accent1 5 26" xfId="661"/>
    <cellStyle name="20% - Accent1 5 27" xfId="662"/>
    <cellStyle name="20% - Accent1 5 3" xfId="663"/>
    <cellStyle name="20% - Accent1 5 4" xfId="664"/>
    <cellStyle name="20% - Accent1 5 5" xfId="665"/>
    <cellStyle name="20% - Accent1 5 6" xfId="666"/>
    <cellStyle name="20% - Accent1 5 7" xfId="667"/>
    <cellStyle name="20% - Accent1 5 8" xfId="668"/>
    <cellStyle name="20% - Accent1 5 9" xfId="669"/>
    <cellStyle name="20% - Accent1 50" xfId="670"/>
    <cellStyle name="20% - Accent1 51" xfId="671"/>
    <cellStyle name="20% - Accent1 52" xfId="672"/>
    <cellStyle name="20% - Accent1 53" xfId="673"/>
    <cellStyle name="20% - Accent1 54" xfId="674"/>
    <cellStyle name="20% - Accent1 55" xfId="675"/>
    <cellStyle name="20% - Accent1 56" xfId="676"/>
    <cellStyle name="20% - Accent1 57" xfId="677"/>
    <cellStyle name="20% - Accent1 58" xfId="678"/>
    <cellStyle name="20% - Accent1 59" xfId="679"/>
    <cellStyle name="20% - Accent1 6" xfId="397"/>
    <cellStyle name="20% - Accent1 6 10" xfId="680"/>
    <cellStyle name="20% - Accent1 6 11" xfId="681"/>
    <cellStyle name="20% - Accent1 6 12" xfId="682"/>
    <cellStyle name="20% - Accent1 6 13" xfId="683"/>
    <cellStyle name="20% - Accent1 6 14" xfId="684"/>
    <cellStyle name="20% - Accent1 6 15" xfId="685"/>
    <cellStyle name="20% - Accent1 6 16" xfId="686"/>
    <cellStyle name="20% - Accent1 6 17" xfId="687"/>
    <cellStyle name="20% - Accent1 6 18" xfId="688"/>
    <cellStyle name="20% - Accent1 6 19" xfId="689"/>
    <cellStyle name="20% - Accent1 6 2" xfId="690"/>
    <cellStyle name="20% - Accent1 6 20" xfId="691"/>
    <cellStyle name="20% - Accent1 6 21" xfId="692"/>
    <cellStyle name="20% - Accent1 6 22" xfId="693"/>
    <cellStyle name="20% - Accent1 6 23" xfId="694"/>
    <cellStyle name="20% - Accent1 6 24" xfId="695"/>
    <cellStyle name="20% - Accent1 6 25" xfId="696"/>
    <cellStyle name="20% - Accent1 6 26" xfId="697"/>
    <cellStyle name="20% - Accent1 6 27" xfId="698"/>
    <cellStyle name="20% - Accent1 6 28" xfId="699"/>
    <cellStyle name="20% - Accent1 6 29" xfId="700"/>
    <cellStyle name="20% - Accent1 6 3" xfId="701"/>
    <cellStyle name="20% - Accent1 6 30" xfId="702"/>
    <cellStyle name="20% - Accent1 6 31" xfId="703"/>
    <cellStyle name="20% - Accent1 6 32" xfId="704"/>
    <cellStyle name="20% - Accent1 6 33" xfId="705"/>
    <cellStyle name="20% - Accent1 6 34" xfId="706"/>
    <cellStyle name="20% - Accent1 6 35" xfId="707"/>
    <cellStyle name="20% - Accent1 6 4" xfId="708"/>
    <cellStyle name="20% - Accent1 6 5" xfId="709"/>
    <cellStyle name="20% - Accent1 6 6" xfId="710"/>
    <cellStyle name="20% - Accent1 6 7" xfId="711"/>
    <cellStyle name="20% - Accent1 6 8" xfId="712"/>
    <cellStyle name="20% - Accent1 6 9" xfId="713"/>
    <cellStyle name="20% - Accent1 7" xfId="714"/>
    <cellStyle name="20% - Accent1 7 10" xfId="715"/>
    <cellStyle name="20% - Accent1 7 11" xfId="716"/>
    <cellStyle name="20% - Accent1 7 12" xfId="717"/>
    <cellStyle name="20% - Accent1 7 13" xfId="718"/>
    <cellStyle name="20% - Accent1 7 14" xfId="719"/>
    <cellStyle name="20% - Accent1 7 15" xfId="720"/>
    <cellStyle name="20% - Accent1 7 16" xfId="721"/>
    <cellStyle name="20% - Accent1 7 17" xfId="722"/>
    <cellStyle name="20% - Accent1 7 18" xfId="723"/>
    <cellStyle name="20% - Accent1 7 19" xfId="724"/>
    <cellStyle name="20% - Accent1 7 2" xfId="725"/>
    <cellStyle name="20% - Accent1 7 20" xfId="726"/>
    <cellStyle name="20% - Accent1 7 21" xfId="727"/>
    <cellStyle name="20% - Accent1 7 22" xfId="728"/>
    <cellStyle name="20% - Accent1 7 23" xfId="729"/>
    <cellStyle name="20% - Accent1 7 24" xfId="730"/>
    <cellStyle name="20% - Accent1 7 25" xfId="731"/>
    <cellStyle name="20% - Accent1 7 26" xfId="732"/>
    <cellStyle name="20% - Accent1 7 27" xfId="733"/>
    <cellStyle name="20% - Accent1 7 28" xfId="734"/>
    <cellStyle name="20% - Accent1 7 29" xfId="735"/>
    <cellStyle name="20% - Accent1 7 3" xfId="736"/>
    <cellStyle name="20% - Accent1 7 30" xfId="737"/>
    <cellStyle name="20% - Accent1 7 31" xfId="738"/>
    <cellStyle name="20% - Accent1 7 32" xfId="739"/>
    <cellStyle name="20% - Accent1 7 33" xfId="740"/>
    <cellStyle name="20% - Accent1 7 34" xfId="741"/>
    <cellStyle name="20% - Accent1 7 35" xfId="742"/>
    <cellStyle name="20% - Accent1 7 4" xfId="743"/>
    <cellStyle name="20% - Accent1 7 5" xfId="744"/>
    <cellStyle name="20% - Accent1 7 6" xfId="745"/>
    <cellStyle name="20% - Accent1 7 7" xfId="746"/>
    <cellStyle name="20% - Accent1 7 8" xfId="747"/>
    <cellStyle name="20% - Accent1 7 9" xfId="748"/>
    <cellStyle name="20% - Accent1 8" xfId="749"/>
    <cellStyle name="20% - Accent1 8 10" xfId="750"/>
    <cellStyle name="20% - Accent1 8 11" xfId="751"/>
    <cellStyle name="20% - Accent1 8 12" xfId="752"/>
    <cellStyle name="20% - Accent1 8 13" xfId="753"/>
    <cellStyle name="20% - Accent1 8 14" xfId="754"/>
    <cellStyle name="20% - Accent1 8 15" xfId="755"/>
    <cellStyle name="20% - Accent1 8 16" xfId="756"/>
    <cellStyle name="20% - Accent1 8 17" xfId="757"/>
    <cellStyle name="20% - Accent1 8 18" xfId="758"/>
    <cellStyle name="20% - Accent1 8 19" xfId="759"/>
    <cellStyle name="20% - Accent1 8 2" xfId="760"/>
    <cellStyle name="20% - Accent1 8 20" xfId="761"/>
    <cellStyle name="20% - Accent1 8 21" xfId="762"/>
    <cellStyle name="20% - Accent1 8 22" xfId="763"/>
    <cellStyle name="20% - Accent1 8 23" xfId="764"/>
    <cellStyle name="20% - Accent1 8 24" xfId="765"/>
    <cellStyle name="20% - Accent1 8 25" xfId="766"/>
    <cellStyle name="20% - Accent1 8 26" xfId="767"/>
    <cellStyle name="20% - Accent1 8 27" xfId="768"/>
    <cellStyle name="20% - Accent1 8 28" xfId="769"/>
    <cellStyle name="20% - Accent1 8 29" xfId="770"/>
    <cellStyle name="20% - Accent1 8 3" xfId="771"/>
    <cellStyle name="20% - Accent1 8 30" xfId="772"/>
    <cellStyle name="20% - Accent1 8 31" xfId="773"/>
    <cellStyle name="20% - Accent1 8 32" xfId="774"/>
    <cellStyle name="20% - Accent1 8 33" xfId="775"/>
    <cellStyle name="20% - Accent1 8 34" xfId="776"/>
    <cellStyle name="20% - Accent1 8 35" xfId="777"/>
    <cellStyle name="20% - Accent1 8 4" xfId="778"/>
    <cellStyle name="20% - Accent1 8 5" xfId="779"/>
    <cellStyle name="20% - Accent1 8 6" xfId="780"/>
    <cellStyle name="20% - Accent1 8 7" xfId="781"/>
    <cellStyle name="20% - Accent1 8 8" xfId="782"/>
    <cellStyle name="20% - Accent1 8 9" xfId="783"/>
    <cellStyle name="20% - Accent1 9" xfId="784"/>
    <cellStyle name="20% - Accent1 9 10" xfId="785"/>
    <cellStyle name="20% - Accent1 9 11" xfId="786"/>
    <cellStyle name="20% - Accent1 9 12" xfId="787"/>
    <cellStyle name="20% - Accent1 9 13" xfId="788"/>
    <cellStyle name="20% - Accent1 9 14" xfId="789"/>
    <cellStyle name="20% - Accent1 9 15" xfId="790"/>
    <cellStyle name="20% - Accent1 9 16" xfId="791"/>
    <cellStyle name="20% - Accent1 9 17" xfId="792"/>
    <cellStyle name="20% - Accent1 9 18" xfId="793"/>
    <cellStyle name="20% - Accent1 9 19" xfId="794"/>
    <cellStyle name="20% - Accent1 9 2" xfId="795"/>
    <cellStyle name="20% - Accent1 9 20" xfId="796"/>
    <cellStyle name="20% - Accent1 9 21" xfId="797"/>
    <cellStyle name="20% - Accent1 9 22" xfId="798"/>
    <cellStyle name="20% - Accent1 9 23" xfId="799"/>
    <cellStyle name="20% - Accent1 9 24" xfId="800"/>
    <cellStyle name="20% - Accent1 9 25" xfId="801"/>
    <cellStyle name="20% - Accent1 9 26" xfId="802"/>
    <cellStyle name="20% - Accent1 9 27" xfId="803"/>
    <cellStyle name="20% - Accent1 9 28" xfId="804"/>
    <cellStyle name="20% - Accent1 9 29" xfId="805"/>
    <cellStyle name="20% - Accent1 9 3" xfId="806"/>
    <cellStyle name="20% - Accent1 9 30" xfId="807"/>
    <cellStyle name="20% - Accent1 9 31" xfId="808"/>
    <cellStyle name="20% - Accent1 9 32" xfId="809"/>
    <cellStyle name="20% - Accent1 9 33" xfId="810"/>
    <cellStyle name="20% - Accent1 9 34" xfId="811"/>
    <cellStyle name="20% - Accent1 9 35" xfId="812"/>
    <cellStyle name="20% - Accent1 9 4" xfId="813"/>
    <cellStyle name="20% - Accent1 9 5" xfId="814"/>
    <cellStyle name="20% - Accent1 9 6" xfId="815"/>
    <cellStyle name="20% - Accent1 9 7" xfId="816"/>
    <cellStyle name="20% - Accent1 9 8" xfId="817"/>
    <cellStyle name="20% - Accent1 9 9" xfId="818"/>
    <cellStyle name="20% - Accent2 10" xfId="819"/>
    <cellStyle name="20% - Accent2 10 10" xfId="820"/>
    <cellStyle name="20% - Accent2 10 11" xfId="821"/>
    <cellStyle name="20% - Accent2 10 12" xfId="822"/>
    <cellStyle name="20% - Accent2 10 13" xfId="823"/>
    <cellStyle name="20% - Accent2 10 14" xfId="824"/>
    <cellStyle name="20% - Accent2 10 15" xfId="825"/>
    <cellStyle name="20% - Accent2 10 16" xfId="826"/>
    <cellStyle name="20% - Accent2 10 17" xfId="827"/>
    <cellStyle name="20% - Accent2 10 18" xfId="828"/>
    <cellStyle name="20% - Accent2 10 19" xfId="829"/>
    <cellStyle name="20% - Accent2 10 2" xfId="830"/>
    <cellStyle name="20% - Accent2 10 20" xfId="831"/>
    <cellStyle name="20% - Accent2 10 21" xfId="832"/>
    <cellStyle name="20% - Accent2 10 22" xfId="833"/>
    <cellStyle name="20% - Accent2 10 23" xfId="834"/>
    <cellStyle name="20% - Accent2 10 24" xfId="835"/>
    <cellStyle name="20% - Accent2 10 25" xfId="836"/>
    <cellStyle name="20% - Accent2 10 26" xfId="837"/>
    <cellStyle name="20% - Accent2 10 27" xfId="838"/>
    <cellStyle name="20% - Accent2 10 28" xfId="839"/>
    <cellStyle name="20% - Accent2 10 29" xfId="840"/>
    <cellStyle name="20% - Accent2 10 3" xfId="841"/>
    <cellStyle name="20% - Accent2 10 30" xfId="842"/>
    <cellStyle name="20% - Accent2 10 31" xfId="843"/>
    <cellStyle name="20% - Accent2 10 32" xfId="844"/>
    <cellStyle name="20% - Accent2 10 33" xfId="845"/>
    <cellStyle name="20% - Accent2 10 34" xfId="846"/>
    <cellStyle name="20% - Accent2 10 35" xfId="847"/>
    <cellStyle name="20% - Accent2 10 4" xfId="848"/>
    <cellStyle name="20% - Accent2 10 5" xfId="849"/>
    <cellStyle name="20% - Accent2 10 6" xfId="850"/>
    <cellStyle name="20% - Accent2 10 7" xfId="851"/>
    <cellStyle name="20% - Accent2 10 8" xfId="852"/>
    <cellStyle name="20% - Accent2 10 9" xfId="853"/>
    <cellStyle name="20% - Accent2 11" xfId="854"/>
    <cellStyle name="20% - Accent2 11 10" xfId="855"/>
    <cellStyle name="20% - Accent2 11 2" xfId="856"/>
    <cellStyle name="20% - Accent2 11 3" xfId="857"/>
    <cellStyle name="20% - Accent2 11 4" xfId="858"/>
    <cellStyle name="20% - Accent2 11 5" xfId="859"/>
    <cellStyle name="20% - Accent2 11 6" xfId="860"/>
    <cellStyle name="20% - Accent2 11 7" xfId="861"/>
    <cellStyle name="20% - Accent2 11 8" xfId="862"/>
    <cellStyle name="20% - Accent2 11 9" xfId="863"/>
    <cellStyle name="20% - Accent2 12" xfId="864"/>
    <cellStyle name="20% - Accent2 12 10" xfId="865"/>
    <cellStyle name="20% - Accent2 12 2" xfId="866"/>
    <cellStyle name="20% - Accent2 12 3" xfId="867"/>
    <cellStyle name="20% - Accent2 12 4" xfId="868"/>
    <cellStyle name="20% - Accent2 12 5" xfId="869"/>
    <cellStyle name="20% - Accent2 12 6" xfId="870"/>
    <cellStyle name="20% - Accent2 12 7" xfId="871"/>
    <cellStyle name="20% - Accent2 12 8" xfId="872"/>
    <cellStyle name="20% - Accent2 12 9" xfId="873"/>
    <cellStyle name="20% - Accent2 13" xfId="874"/>
    <cellStyle name="20% - Accent2 14" xfId="875"/>
    <cellStyle name="20% - Accent2 15" xfId="876"/>
    <cellStyle name="20% - Accent2 16" xfId="877"/>
    <cellStyle name="20% - Accent2 17" xfId="878"/>
    <cellStyle name="20% - Accent2 18" xfId="879"/>
    <cellStyle name="20% - Accent2 19" xfId="880"/>
    <cellStyle name="20% - Accent2 2" xfId="263"/>
    <cellStyle name="20% - Accent2 2 10" xfId="881"/>
    <cellStyle name="20% - Accent2 2 11" xfId="882"/>
    <cellStyle name="20% - Accent2 2 12" xfId="883"/>
    <cellStyle name="20% - Accent2 2 13" xfId="884"/>
    <cellStyle name="20% - Accent2 2 14" xfId="885"/>
    <cellStyle name="20% - Accent2 2 15" xfId="886"/>
    <cellStyle name="20% - Accent2 2 16" xfId="887"/>
    <cellStyle name="20% - Accent2 2 17" xfId="888"/>
    <cellStyle name="20% - Accent2 2 18" xfId="889"/>
    <cellStyle name="20% - Accent2 2 19" xfId="890"/>
    <cellStyle name="20% - Accent2 2 2" xfId="264"/>
    <cellStyle name="20% - Accent2 2 2 2" xfId="265"/>
    <cellStyle name="20% - Accent2 2 20" xfId="891"/>
    <cellStyle name="20% - Accent2 2 21" xfId="892"/>
    <cellStyle name="20% - Accent2 2 22" xfId="893"/>
    <cellStyle name="20% - Accent2 2 23" xfId="894"/>
    <cellStyle name="20% - Accent2 2 24" xfId="895"/>
    <cellStyle name="20% - Accent2 2 25" xfId="896"/>
    <cellStyle name="20% - Accent2 2 26" xfId="897"/>
    <cellStyle name="20% - Accent2 2 27" xfId="898"/>
    <cellStyle name="20% - Accent2 2 28" xfId="899"/>
    <cellStyle name="20% - Accent2 2 29" xfId="900"/>
    <cellStyle name="20% - Accent2 2 3" xfId="266"/>
    <cellStyle name="20% - Accent2 2 30" xfId="901"/>
    <cellStyle name="20% - Accent2 2 31" xfId="902"/>
    <cellStyle name="20% - Accent2 2 32" xfId="903"/>
    <cellStyle name="20% - Accent2 2 33" xfId="904"/>
    <cellStyle name="20% - Accent2 2 34" xfId="905"/>
    <cellStyle name="20% - Accent2 2 35" xfId="906"/>
    <cellStyle name="20% - Accent2 2 36" xfId="907"/>
    <cellStyle name="20% - Accent2 2 37" xfId="908"/>
    <cellStyle name="20% - Accent2 2 38" xfId="909"/>
    <cellStyle name="20% - Accent2 2 39" xfId="910"/>
    <cellStyle name="20% - Accent2 2 4" xfId="911"/>
    <cellStyle name="20% - Accent2 2 40" xfId="912"/>
    <cellStyle name="20% - Accent2 2 41" xfId="913"/>
    <cellStyle name="20% - Accent2 2 42" xfId="914"/>
    <cellStyle name="20% - Accent2 2 43" xfId="915"/>
    <cellStyle name="20% - Accent2 2 44" xfId="916"/>
    <cellStyle name="20% - Accent2 2 45" xfId="917"/>
    <cellStyle name="20% - Accent2 2 46" xfId="918"/>
    <cellStyle name="20% - Accent2 2 47" xfId="919"/>
    <cellStyle name="20% - Accent2 2 48" xfId="920"/>
    <cellStyle name="20% - Accent2 2 49" xfId="921"/>
    <cellStyle name="20% - Accent2 2 5" xfId="922"/>
    <cellStyle name="20% - Accent2 2 50" xfId="923"/>
    <cellStyle name="20% - Accent2 2 6" xfId="924"/>
    <cellStyle name="20% - Accent2 2 7" xfId="925"/>
    <cellStyle name="20% - Accent2 2 8" xfId="926"/>
    <cellStyle name="20% - Accent2 2 9" xfId="927"/>
    <cellStyle name="20% - Accent2 20" xfId="928"/>
    <cellStyle name="20% - Accent2 21" xfId="929"/>
    <cellStyle name="20% - Accent2 22" xfId="930"/>
    <cellStyle name="20% - Accent2 23" xfId="931"/>
    <cellStyle name="20% - Accent2 24" xfId="932"/>
    <cellStyle name="20% - Accent2 25" xfId="933"/>
    <cellStyle name="20% - Accent2 26" xfId="934"/>
    <cellStyle name="20% - Accent2 27" xfId="935"/>
    <cellStyle name="20% - Accent2 28" xfId="936"/>
    <cellStyle name="20% - Accent2 29" xfId="937"/>
    <cellStyle name="20% - Accent2 3" xfId="267"/>
    <cellStyle name="20% - Accent2 3 10" xfId="938"/>
    <cellStyle name="20% - Accent2 3 11" xfId="939"/>
    <cellStyle name="20% - Accent2 3 12" xfId="940"/>
    <cellStyle name="20% - Accent2 3 13" xfId="941"/>
    <cellStyle name="20% - Accent2 3 14" xfId="942"/>
    <cellStyle name="20% - Accent2 3 15" xfId="943"/>
    <cellStyle name="20% - Accent2 3 16" xfId="944"/>
    <cellStyle name="20% - Accent2 3 17" xfId="945"/>
    <cellStyle name="20% - Accent2 3 18" xfId="946"/>
    <cellStyle name="20% - Accent2 3 19" xfId="947"/>
    <cellStyle name="20% - Accent2 3 2" xfId="268"/>
    <cellStyle name="20% - Accent2 3 20" xfId="948"/>
    <cellStyle name="20% - Accent2 3 21" xfId="949"/>
    <cellStyle name="20% - Accent2 3 22" xfId="950"/>
    <cellStyle name="20% - Accent2 3 23" xfId="951"/>
    <cellStyle name="20% - Accent2 3 24" xfId="952"/>
    <cellStyle name="20% - Accent2 3 25" xfId="953"/>
    <cellStyle name="20% - Accent2 3 26" xfId="954"/>
    <cellStyle name="20% - Accent2 3 27" xfId="955"/>
    <cellStyle name="20% - Accent2 3 3" xfId="956"/>
    <cellStyle name="20% - Accent2 3 4" xfId="957"/>
    <cellStyle name="20% - Accent2 3 5" xfId="958"/>
    <cellStyle name="20% - Accent2 3 6" xfId="959"/>
    <cellStyle name="20% - Accent2 3 7" xfId="960"/>
    <cellStyle name="20% - Accent2 3 8" xfId="961"/>
    <cellStyle name="20% - Accent2 3 9" xfId="962"/>
    <cellStyle name="20% - Accent2 30" xfId="963"/>
    <cellStyle name="20% - Accent2 31" xfId="964"/>
    <cellStyle name="20% - Accent2 32" xfId="965"/>
    <cellStyle name="20% - Accent2 33" xfId="966"/>
    <cellStyle name="20% - Accent2 34" xfId="967"/>
    <cellStyle name="20% - Accent2 35" xfId="968"/>
    <cellStyle name="20% - Accent2 36" xfId="969"/>
    <cellStyle name="20% - Accent2 37" xfId="970"/>
    <cellStyle name="20% - Accent2 38" xfId="971"/>
    <cellStyle name="20% - Accent2 39" xfId="972"/>
    <cellStyle name="20% - Accent2 4" xfId="269"/>
    <cellStyle name="20% - Accent2 4 10" xfId="973"/>
    <cellStyle name="20% - Accent2 4 11" xfId="974"/>
    <cellStyle name="20% - Accent2 4 12" xfId="975"/>
    <cellStyle name="20% - Accent2 4 13" xfId="976"/>
    <cellStyle name="20% - Accent2 4 14" xfId="977"/>
    <cellStyle name="20% - Accent2 4 15" xfId="978"/>
    <cellStyle name="20% - Accent2 4 16" xfId="979"/>
    <cellStyle name="20% - Accent2 4 17" xfId="980"/>
    <cellStyle name="20% - Accent2 4 18" xfId="981"/>
    <cellStyle name="20% - Accent2 4 19" xfId="982"/>
    <cellStyle name="20% - Accent2 4 2" xfId="270"/>
    <cellStyle name="20% - Accent2 4 20" xfId="983"/>
    <cellStyle name="20% - Accent2 4 21" xfId="984"/>
    <cellStyle name="20% - Accent2 4 22" xfId="985"/>
    <cellStyle name="20% - Accent2 4 23" xfId="986"/>
    <cellStyle name="20% - Accent2 4 24" xfId="987"/>
    <cellStyle name="20% - Accent2 4 25" xfId="988"/>
    <cellStyle name="20% - Accent2 4 26" xfId="989"/>
    <cellStyle name="20% - Accent2 4 27" xfId="990"/>
    <cellStyle name="20% - Accent2 4 3" xfId="991"/>
    <cellStyle name="20% - Accent2 4 4" xfId="992"/>
    <cellStyle name="20% - Accent2 4 5" xfId="993"/>
    <cellStyle name="20% - Accent2 4 6" xfId="994"/>
    <cellStyle name="20% - Accent2 4 7" xfId="995"/>
    <cellStyle name="20% - Accent2 4 8" xfId="996"/>
    <cellStyle name="20% - Accent2 4 9" xfId="997"/>
    <cellStyle name="20% - Accent2 40" xfId="998"/>
    <cellStyle name="20% - Accent2 41" xfId="999"/>
    <cellStyle name="20% - Accent2 42" xfId="1000"/>
    <cellStyle name="20% - Accent2 43" xfId="1001"/>
    <cellStyle name="20% - Accent2 44" xfId="1002"/>
    <cellStyle name="20% - Accent2 45" xfId="1003"/>
    <cellStyle name="20% - Accent2 46" xfId="1004"/>
    <cellStyle name="20% - Accent2 47" xfId="1005"/>
    <cellStyle name="20% - Accent2 48" xfId="1006"/>
    <cellStyle name="20% - Accent2 49" xfId="1007"/>
    <cellStyle name="20% - Accent2 5" xfId="271"/>
    <cellStyle name="20% - Accent2 5 10" xfId="1008"/>
    <cellStyle name="20% - Accent2 5 11" xfId="1009"/>
    <cellStyle name="20% - Accent2 5 12" xfId="1010"/>
    <cellStyle name="20% - Accent2 5 13" xfId="1011"/>
    <cellStyle name="20% - Accent2 5 14" xfId="1012"/>
    <cellStyle name="20% - Accent2 5 15" xfId="1013"/>
    <cellStyle name="20% - Accent2 5 16" xfId="1014"/>
    <cellStyle name="20% - Accent2 5 17" xfId="1015"/>
    <cellStyle name="20% - Accent2 5 18" xfId="1016"/>
    <cellStyle name="20% - Accent2 5 19" xfId="1017"/>
    <cellStyle name="20% - Accent2 5 2" xfId="1018"/>
    <cellStyle name="20% - Accent2 5 20" xfId="1019"/>
    <cellStyle name="20% - Accent2 5 21" xfId="1020"/>
    <cellStyle name="20% - Accent2 5 22" xfId="1021"/>
    <cellStyle name="20% - Accent2 5 23" xfId="1022"/>
    <cellStyle name="20% - Accent2 5 24" xfId="1023"/>
    <cellStyle name="20% - Accent2 5 25" xfId="1024"/>
    <cellStyle name="20% - Accent2 5 26" xfId="1025"/>
    <cellStyle name="20% - Accent2 5 27" xfId="1026"/>
    <cellStyle name="20% - Accent2 5 3" xfId="1027"/>
    <cellStyle name="20% - Accent2 5 4" xfId="1028"/>
    <cellStyle name="20% - Accent2 5 5" xfId="1029"/>
    <cellStyle name="20% - Accent2 5 6" xfId="1030"/>
    <cellStyle name="20% - Accent2 5 7" xfId="1031"/>
    <cellStyle name="20% - Accent2 5 8" xfId="1032"/>
    <cellStyle name="20% - Accent2 5 9" xfId="1033"/>
    <cellStyle name="20% - Accent2 50" xfId="1034"/>
    <cellStyle name="20% - Accent2 51" xfId="1035"/>
    <cellStyle name="20% - Accent2 52" xfId="1036"/>
    <cellStyle name="20% - Accent2 53" xfId="1037"/>
    <cellStyle name="20% - Accent2 54" xfId="1038"/>
    <cellStyle name="20% - Accent2 55" xfId="1039"/>
    <cellStyle name="20% - Accent2 56" xfId="1040"/>
    <cellStyle name="20% - Accent2 57" xfId="1041"/>
    <cellStyle name="20% - Accent2 58" xfId="1042"/>
    <cellStyle name="20% - Accent2 59" xfId="1043"/>
    <cellStyle name="20% - Accent2 6" xfId="398"/>
    <cellStyle name="20% - Accent2 6 10" xfId="1044"/>
    <cellStyle name="20% - Accent2 6 11" xfId="1045"/>
    <cellStyle name="20% - Accent2 6 12" xfId="1046"/>
    <cellStyle name="20% - Accent2 6 13" xfId="1047"/>
    <cellStyle name="20% - Accent2 6 14" xfId="1048"/>
    <cellStyle name="20% - Accent2 6 15" xfId="1049"/>
    <cellStyle name="20% - Accent2 6 16" xfId="1050"/>
    <cellStyle name="20% - Accent2 6 17" xfId="1051"/>
    <cellStyle name="20% - Accent2 6 18" xfId="1052"/>
    <cellStyle name="20% - Accent2 6 19" xfId="1053"/>
    <cellStyle name="20% - Accent2 6 2" xfId="1054"/>
    <cellStyle name="20% - Accent2 6 20" xfId="1055"/>
    <cellStyle name="20% - Accent2 6 21" xfId="1056"/>
    <cellStyle name="20% - Accent2 6 22" xfId="1057"/>
    <cellStyle name="20% - Accent2 6 23" xfId="1058"/>
    <cellStyle name="20% - Accent2 6 24" xfId="1059"/>
    <cellStyle name="20% - Accent2 6 25" xfId="1060"/>
    <cellStyle name="20% - Accent2 6 26" xfId="1061"/>
    <cellStyle name="20% - Accent2 6 27" xfId="1062"/>
    <cellStyle name="20% - Accent2 6 28" xfId="1063"/>
    <cellStyle name="20% - Accent2 6 29" xfId="1064"/>
    <cellStyle name="20% - Accent2 6 3" xfId="1065"/>
    <cellStyle name="20% - Accent2 6 30" xfId="1066"/>
    <cellStyle name="20% - Accent2 6 31" xfId="1067"/>
    <cellStyle name="20% - Accent2 6 32" xfId="1068"/>
    <cellStyle name="20% - Accent2 6 33" xfId="1069"/>
    <cellStyle name="20% - Accent2 6 34" xfId="1070"/>
    <cellStyle name="20% - Accent2 6 35" xfId="1071"/>
    <cellStyle name="20% - Accent2 6 4" xfId="1072"/>
    <cellStyle name="20% - Accent2 6 5" xfId="1073"/>
    <cellStyle name="20% - Accent2 6 6" xfId="1074"/>
    <cellStyle name="20% - Accent2 6 7" xfId="1075"/>
    <cellStyle name="20% - Accent2 6 8" xfId="1076"/>
    <cellStyle name="20% - Accent2 6 9" xfId="1077"/>
    <cellStyle name="20% - Accent2 7" xfId="1078"/>
    <cellStyle name="20% - Accent2 7 10" xfId="1079"/>
    <cellStyle name="20% - Accent2 7 11" xfId="1080"/>
    <cellStyle name="20% - Accent2 7 12" xfId="1081"/>
    <cellStyle name="20% - Accent2 7 13" xfId="1082"/>
    <cellStyle name="20% - Accent2 7 14" xfId="1083"/>
    <cellStyle name="20% - Accent2 7 15" xfId="1084"/>
    <cellStyle name="20% - Accent2 7 16" xfId="1085"/>
    <cellStyle name="20% - Accent2 7 17" xfId="1086"/>
    <cellStyle name="20% - Accent2 7 18" xfId="1087"/>
    <cellStyle name="20% - Accent2 7 19" xfId="1088"/>
    <cellStyle name="20% - Accent2 7 2" xfId="1089"/>
    <cellStyle name="20% - Accent2 7 20" xfId="1090"/>
    <cellStyle name="20% - Accent2 7 21" xfId="1091"/>
    <cellStyle name="20% - Accent2 7 22" xfId="1092"/>
    <cellStyle name="20% - Accent2 7 23" xfId="1093"/>
    <cellStyle name="20% - Accent2 7 24" xfId="1094"/>
    <cellStyle name="20% - Accent2 7 25" xfId="1095"/>
    <cellStyle name="20% - Accent2 7 26" xfId="1096"/>
    <cellStyle name="20% - Accent2 7 27" xfId="1097"/>
    <cellStyle name="20% - Accent2 7 28" xfId="1098"/>
    <cellStyle name="20% - Accent2 7 29" xfId="1099"/>
    <cellStyle name="20% - Accent2 7 3" xfId="1100"/>
    <cellStyle name="20% - Accent2 7 30" xfId="1101"/>
    <cellStyle name="20% - Accent2 7 31" xfId="1102"/>
    <cellStyle name="20% - Accent2 7 32" xfId="1103"/>
    <cellStyle name="20% - Accent2 7 33" xfId="1104"/>
    <cellStyle name="20% - Accent2 7 34" xfId="1105"/>
    <cellStyle name="20% - Accent2 7 35" xfId="1106"/>
    <cellStyle name="20% - Accent2 7 4" xfId="1107"/>
    <cellStyle name="20% - Accent2 7 5" xfId="1108"/>
    <cellStyle name="20% - Accent2 7 6" xfId="1109"/>
    <cellStyle name="20% - Accent2 7 7" xfId="1110"/>
    <cellStyle name="20% - Accent2 7 8" xfId="1111"/>
    <cellStyle name="20% - Accent2 7 9" xfId="1112"/>
    <cellStyle name="20% - Accent2 8" xfId="1113"/>
    <cellStyle name="20% - Accent2 8 10" xfId="1114"/>
    <cellStyle name="20% - Accent2 8 11" xfId="1115"/>
    <cellStyle name="20% - Accent2 8 12" xfId="1116"/>
    <cellStyle name="20% - Accent2 8 13" xfId="1117"/>
    <cellStyle name="20% - Accent2 8 14" xfId="1118"/>
    <cellStyle name="20% - Accent2 8 15" xfId="1119"/>
    <cellStyle name="20% - Accent2 8 16" xfId="1120"/>
    <cellStyle name="20% - Accent2 8 17" xfId="1121"/>
    <cellStyle name="20% - Accent2 8 18" xfId="1122"/>
    <cellStyle name="20% - Accent2 8 19" xfId="1123"/>
    <cellStyle name="20% - Accent2 8 2" xfId="1124"/>
    <cellStyle name="20% - Accent2 8 20" xfId="1125"/>
    <cellStyle name="20% - Accent2 8 21" xfId="1126"/>
    <cellStyle name="20% - Accent2 8 22" xfId="1127"/>
    <cellStyle name="20% - Accent2 8 23" xfId="1128"/>
    <cellStyle name="20% - Accent2 8 24" xfId="1129"/>
    <cellStyle name="20% - Accent2 8 25" xfId="1130"/>
    <cellStyle name="20% - Accent2 8 26" xfId="1131"/>
    <cellStyle name="20% - Accent2 8 27" xfId="1132"/>
    <cellStyle name="20% - Accent2 8 28" xfId="1133"/>
    <cellStyle name="20% - Accent2 8 29" xfId="1134"/>
    <cellStyle name="20% - Accent2 8 3" xfId="1135"/>
    <cellStyle name="20% - Accent2 8 30" xfId="1136"/>
    <cellStyle name="20% - Accent2 8 31" xfId="1137"/>
    <cellStyle name="20% - Accent2 8 32" xfId="1138"/>
    <cellStyle name="20% - Accent2 8 33" xfId="1139"/>
    <cellStyle name="20% - Accent2 8 34" xfId="1140"/>
    <cellStyle name="20% - Accent2 8 35" xfId="1141"/>
    <cellStyle name="20% - Accent2 8 4" xfId="1142"/>
    <cellStyle name="20% - Accent2 8 5" xfId="1143"/>
    <cellStyle name="20% - Accent2 8 6" xfId="1144"/>
    <cellStyle name="20% - Accent2 8 7" xfId="1145"/>
    <cellStyle name="20% - Accent2 8 8" xfId="1146"/>
    <cellStyle name="20% - Accent2 8 9" xfId="1147"/>
    <cellStyle name="20% - Accent2 9" xfId="1148"/>
    <cellStyle name="20% - Accent2 9 10" xfId="1149"/>
    <cellStyle name="20% - Accent2 9 11" xfId="1150"/>
    <cellStyle name="20% - Accent2 9 12" xfId="1151"/>
    <cellStyle name="20% - Accent2 9 13" xfId="1152"/>
    <cellStyle name="20% - Accent2 9 14" xfId="1153"/>
    <cellStyle name="20% - Accent2 9 15" xfId="1154"/>
    <cellStyle name="20% - Accent2 9 16" xfId="1155"/>
    <cellStyle name="20% - Accent2 9 17" xfId="1156"/>
    <cellStyle name="20% - Accent2 9 18" xfId="1157"/>
    <cellStyle name="20% - Accent2 9 19" xfId="1158"/>
    <cellStyle name="20% - Accent2 9 2" xfId="1159"/>
    <cellStyle name="20% - Accent2 9 20" xfId="1160"/>
    <cellStyle name="20% - Accent2 9 21" xfId="1161"/>
    <cellStyle name="20% - Accent2 9 22" xfId="1162"/>
    <cellStyle name="20% - Accent2 9 23" xfId="1163"/>
    <cellStyle name="20% - Accent2 9 24" xfId="1164"/>
    <cellStyle name="20% - Accent2 9 25" xfId="1165"/>
    <cellStyle name="20% - Accent2 9 26" xfId="1166"/>
    <cellStyle name="20% - Accent2 9 27" xfId="1167"/>
    <cellStyle name="20% - Accent2 9 28" xfId="1168"/>
    <cellStyle name="20% - Accent2 9 29" xfId="1169"/>
    <cellStyle name="20% - Accent2 9 3" xfId="1170"/>
    <cellStyle name="20% - Accent2 9 30" xfId="1171"/>
    <cellStyle name="20% - Accent2 9 31" xfId="1172"/>
    <cellStyle name="20% - Accent2 9 32" xfId="1173"/>
    <cellStyle name="20% - Accent2 9 33" xfId="1174"/>
    <cellStyle name="20% - Accent2 9 34" xfId="1175"/>
    <cellStyle name="20% - Accent2 9 35" xfId="1176"/>
    <cellStyle name="20% - Accent2 9 4" xfId="1177"/>
    <cellStyle name="20% - Accent2 9 5" xfId="1178"/>
    <cellStyle name="20% - Accent2 9 6" xfId="1179"/>
    <cellStyle name="20% - Accent2 9 7" xfId="1180"/>
    <cellStyle name="20% - Accent2 9 8" xfId="1181"/>
    <cellStyle name="20% - Accent2 9 9" xfId="1182"/>
    <cellStyle name="20% - Accent3 10" xfId="1183"/>
    <cellStyle name="20% - Accent3 10 10" xfId="1184"/>
    <cellStyle name="20% - Accent3 10 11" xfId="1185"/>
    <cellStyle name="20% - Accent3 10 12" xfId="1186"/>
    <cellStyle name="20% - Accent3 10 13" xfId="1187"/>
    <cellStyle name="20% - Accent3 10 14" xfId="1188"/>
    <cellStyle name="20% - Accent3 10 15" xfId="1189"/>
    <cellStyle name="20% - Accent3 10 16" xfId="1190"/>
    <cellStyle name="20% - Accent3 10 17" xfId="1191"/>
    <cellStyle name="20% - Accent3 10 18" xfId="1192"/>
    <cellStyle name="20% - Accent3 10 19" xfId="1193"/>
    <cellStyle name="20% - Accent3 10 2" xfId="1194"/>
    <cellStyle name="20% - Accent3 10 20" xfId="1195"/>
    <cellStyle name="20% - Accent3 10 21" xfId="1196"/>
    <cellStyle name="20% - Accent3 10 22" xfId="1197"/>
    <cellStyle name="20% - Accent3 10 23" xfId="1198"/>
    <cellStyle name="20% - Accent3 10 24" xfId="1199"/>
    <cellStyle name="20% - Accent3 10 25" xfId="1200"/>
    <cellStyle name="20% - Accent3 10 26" xfId="1201"/>
    <cellStyle name="20% - Accent3 10 27" xfId="1202"/>
    <cellStyle name="20% - Accent3 10 28" xfId="1203"/>
    <cellStyle name="20% - Accent3 10 29" xfId="1204"/>
    <cellStyle name="20% - Accent3 10 3" xfId="1205"/>
    <cellStyle name="20% - Accent3 10 30" xfId="1206"/>
    <cellStyle name="20% - Accent3 10 31" xfId="1207"/>
    <cellStyle name="20% - Accent3 10 32" xfId="1208"/>
    <cellStyle name="20% - Accent3 10 33" xfId="1209"/>
    <cellStyle name="20% - Accent3 10 34" xfId="1210"/>
    <cellStyle name="20% - Accent3 10 35" xfId="1211"/>
    <cellStyle name="20% - Accent3 10 4" xfId="1212"/>
    <cellStyle name="20% - Accent3 10 5" xfId="1213"/>
    <cellStyle name="20% - Accent3 10 6" xfId="1214"/>
    <cellStyle name="20% - Accent3 10 7" xfId="1215"/>
    <cellStyle name="20% - Accent3 10 8" xfId="1216"/>
    <cellStyle name="20% - Accent3 10 9" xfId="1217"/>
    <cellStyle name="20% - Accent3 11" xfId="1218"/>
    <cellStyle name="20% - Accent3 11 10" xfId="1219"/>
    <cellStyle name="20% - Accent3 11 2" xfId="1220"/>
    <cellStyle name="20% - Accent3 11 3" xfId="1221"/>
    <cellStyle name="20% - Accent3 11 4" xfId="1222"/>
    <cellStyle name="20% - Accent3 11 5" xfId="1223"/>
    <cellStyle name="20% - Accent3 11 6" xfId="1224"/>
    <cellStyle name="20% - Accent3 11 7" xfId="1225"/>
    <cellStyle name="20% - Accent3 11 8" xfId="1226"/>
    <cellStyle name="20% - Accent3 11 9" xfId="1227"/>
    <cellStyle name="20% - Accent3 12" xfId="1228"/>
    <cellStyle name="20% - Accent3 12 10" xfId="1229"/>
    <cellStyle name="20% - Accent3 12 2" xfId="1230"/>
    <cellStyle name="20% - Accent3 12 3" xfId="1231"/>
    <cellStyle name="20% - Accent3 12 4" xfId="1232"/>
    <cellStyle name="20% - Accent3 12 5" xfId="1233"/>
    <cellStyle name="20% - Accent3 12 6" xfId="1234"/>
    <cellStyle name="20% - Accent3 12 7" xfId="1235"/>
    <cellStyle name="20% - Accent3 12 8" xfId="1236"/>
    <cellStyle name="20% - Accent3 12 9" xfId="1237"/>
    <cellStyle name="20% - Accent3 13" xfId="1238"/>
    <cellStyle name="20% - Accent3 14" xfId="1239"/>
    <cellStyle name="20% - Accent3 15" xfId="1240"/>
    <cellStyle name="20% - Accent3 16" xfId="1241"/>
    <cellStyle name="20% - Accent3 17" xfId="1242"/>
    <cellStyle name="20% - Accent3 18" xfId="1243"/>
    <cellStyle name="20% - Accent3 19" xfId="1244"/>
    <cellStyle name="20% - Accent3 2" xfId="272"/>
    <cellStyle name="20% - Accent3 2 10" xfId="1245"/>
    <cellStyle name="20% - Accent3 2 11" xfId="1246"/>
    <cellStyle name="20% - Accent3 2 12" xfId="1247"/>
    <cellStyle name="20% - Accent3 2 13" xfId="1248"/>
    <cellStyle name="20% - Accent3 2 14" xfId="1249"/>
    <cellStyle name="20% - Accent3 2 15" xfId="1250"/>
    <cellStyle name="20% - Accent3 2 16" xfId="1251"/>
    <cellStyle name="20% - Accent3 2 17" xfId="1252"/>
    <cellStyle name="20% - Accent3 2 18" xfId="1253"/>
    <cellStyle name="20% - Accent3 2 19" xfId="1254"/>
    <cellStyle name="20% - Accent3 2 2" xfId="273"/>
    <cellStyle name="20% - Accent3 2 2 2" xfId="274"/>
    <cellStyle name="20% - Accent3 2 20" xfId="1255"/>
    <cellStyle name="20% - Accent3 2 21" xfId="1256"/>
    <cellStyle name="20% - Accent3 2 22" xfId="1257"/>
    <cellStyle name="20% - Accent3 2 23" xfId="1258"/>
    <cellStyle name="20% - Accent3 2 24" xfId="1259"/>
    <cellStyle name="20% - Accent3 2 25" xfId="1260"/>
    <cellStyle name="20% - Accent3 2 26" xfId="1261"/>
    <cellStyle name="20% - Accent3 2 27" xfId="1262"/>
    <cellStyle name="20% - Accent3 2 28" xfId="1263"/>
    <cellStyle name="20% - Accent3 2 29" xfId="1264"/>
    <cellStyle name="20% - Accent3 2 3" xfId="275"/>
    <cellStyle name="20% - Accent3 2 30" xfId="1265"/>
    <cellStyle name="20% - Accent3 2 31" xfId="1266"/>
    <cellStyle name="20% - Accent3 2 32" xfId="1267"/>
    <cellStyle name="20% - Accent3 2 33" xfId="1268"/>
    <cellStyle name="20% - Accent3 2 34" xfId="1269"/>
    <cellStyle name="20% - Accent3 2 35" xfId="1270"/>
    <cellStyle name="20% - Accent3 2 36" xfId="1271"/>
    <cellStyle name="20% - Accent3 2 37" xfId="1272"/>
    <cellStyle name="20% - Accent3 2 38" xfId="1273"/>
    <cellStyle name="20% - Accent3 2 39" xfId="1274"/>
    <cellStyle name="20% - Accent3 2 4" xfId="1275"/>
    <cellStyle name="20% - Accent3 2 40" xfId="1276"/>
    <cellStyle name="20% - Accent3 2 41" xfId="1277"/>
    <cellStyle name="20% - Accent3 2 42" xfId="1278"/>
    <cellStyle name="20% - Accent3 2 43" xfId="1279"/>
    <cellStyle name="20% - Accent3 2 44" xfId="1280"/>
    <cellStyle name="20% - Accent3 2 45" xfId="1281"/>
    <cellStyle name="20% - Accent3 2 46" xfId="1282"/>
    <cellStyle name="20% - Accent3 2 47" xfId="1283"/>
    <cellStyle name="20% - Accent3 2 48" xfId="1284"/>
    <cellStyle name="20% - Accent3 2 49" xfId="1285"/>
    <cellStyle name="20% - Accent3 2 5" xfId="1286"/>
    <cellStyle name="20% - Accent3 2 50" xfId="1287"/>
    <cellStyle name="20% - Accent3 2 6" xfId="1288"/>
    <cellStyle name="20% - Accent3 2 7" xfId="1289"/>
    <cellStyle name="20% - Accent3 2 8" xfId="1290"/>
    <cellStyle name="20% - Accent3 2 9" xfId="1291"/>
    <cellStyle name="20% - Accent3 20" xfId="1292"/>
    <cellStyle name="20% - Accent3 21" xfId="1293"/>
    <cellStyle name="20% - Accent3 22" xfId="1294"/>
    <cellStyle name="20% - Accent3 23" xfId="1295"/>
    <cellStyle name="20% - Accent3 24" xfId="1296"/>
    <cellStyle name="20% - Accent3 25" xfId="1297"/>
    <cellStyle name="20% - Accent3 26" xfId="1298"/>
    <cellStyle name="20% - Accent3 27" xfId="1299"/>
    <cellStyle name="20% - Accent3 28" xfId="1300"/>
    <cellStyle name="20% - Accent3 29" xfId="1301"/>
    <cellStyle name="20% - Accent3 3" xfId="276"/>
    <cellStyle name="20% - Accent3 3 10" xfId="1302"/>
    <cellStyle name="20% - Accent3 3 11" xfId="1303"/>
    <cellStyle name="20% - Accent3 3 12" xfId="1304"/>
    <cellStyle name="20% - Accent3 3 13" xfId="1305"/>
    <cellStyle name="20% - Accent3 3 14" xfId="1306"/>
    <cellStyle name="20% - Accent3 3 15" xfId="1307"/>
    <cellStyle name="20% - Accent3 3 16" xfId="1308"/>
    <cellStyle name="20% - Accent3 3 17" xfId="1309"/>
    <cellStyle name="20% - Accent3 3 18" xfId="1310"/>
    <cellStyle name="20% - Accent3 3 19" xfId="1311"/>
    <cellStyle name="20% - Accent3 3 2" xfId="277"/>
    <cellStyle name="20% - Accent3 3 20" xfId="1312"/>
    <cellStyle name="20% - Accent3 3 21" xfId="1313"/>
    <cellStyle name="20% - Accent3 3 22" xfId="1314"/>
    <cellStyle name="20% - Accent3 3 23" xfId="1315"/>
    <cellStyle name="20% - Accent3 3 24" xfId="1316"/>
    <cellStyle name="20% - Accent3 3 25" xfId="1317"/>
    <cellStyle name="20% - Accent3 3 26" xfId="1318"/>
    <cellStyle name="20% - Accent3 3 27" xfId="1319"/>
    <cellStyle name="20% - Accent3 3 3" xfId="1320"/>
    <cellStyle name="20% - Accent3 3 4" xfId="1321"/>
    <cellStyle name="20% - Accent3 3 5" xfId="1322"/>
    <cellStyle name="20% - Accent3 3 6" xfId="1323"/>
    <cellStyle name="20% - Accent3 3 7" xfId="1324"/>
    <cellStyle name="20% - Accent3 3 8" xfId="1325"/>
    <cellStyle name="20% - Accent3 3 9" xfId="1326"/>
    <cellStyle name="20% - Accent3 30" xfId="1327"/>
    <cellStyle name="20% - Accent3 31" xfId="1328"/>
    <cellStyle name="20% - Accent3 32" xfId="1329"/>
    <cellStyle name="20% - Accent3 33" xfId="1330"/>
    <cellStyle name="20% - Accent3 34" xfId="1331"/>
    <cellStyle name="20% - Accent3 35" xfId="1332"/>
    <cellStyle name="20% - Accent3 36" xfId="1333"/>
    <cellStyle name="20% - Accent3 37" xfId="1334"/>
    <cellStyle name="20% - Accent3 38" xfId="1335"/>
    <cellStyle name="20% - Accent3 39" xfId="1336"/>
    <cellStyle name="20% - Accent3 4" xfId="278"/>
    <cellStyle name="20% - Accent3 4 10" xfId="1337"/>
    <cellStyle name="20% - Accent3 4 11" xfId="1338"/>
    <cellStyle name="20% - Accent3 4 12" xfId="1339"/>
    <cellStyle name="20% - Accent3 4 13" xfId="1340"/>
    <cellStyle name="20% - Accent3 4 14" xfId="1341"/>
    <cellStyle name="20% - Accent3 4 15" xfId="1342"/>
    <cellStyle name="20% - Accent3 4 16" xfId="1343"/>
    <cellStyle name="20% - Accent3 4 17" xfId="1344"/>
    <cellStyle name="20% - Accent3 4 18" xfId="1345"/>
    <cellStyle name="20% - Accent3 4 19" xfId="1346"/>
    <cellStyle name="20% - Accent3 4 2" xfId="279"/>
    <cellStyle name="20% - Accent3 4 20" xfId="1347"/>
    <cellStyle name="20% - Accent3 4 21" xfId="1348"/>
    <cellStyle name="20% - Accent3 4 22" xfId="1349"/>
    <cellStyle name="20% - Accent3 4 23" xfId="1350"/>
    <cellStyle name="20% - Accent3 4 24" xfId="1351"/>
    <cellStyle name="20% - Accent3 4 25" xfId="1352"/>
    <cellStyle name="20% - Accent3 4 26" xfId="1353"/>
    <cellStyle name="20% - Accent3 4 27" xfId="1354"/>
    <cellStyle name="20% - Accent3 4 3" xfId="1355"/>
    <cellStyle name="20% - Accent3 4 4" xfId="1356"/>
    <cellStyle name="20% - Accent3 4 5" xfId="1357"/>
    <cellStyle name="20% - Accent3 4 6" xfId="1358"/>
    <cellStyle name="20% - Accent3 4 7" xfId="1359"/>
    <cellStyle name="20% - Accent3 4 8" xfId="1360"/>
    <cellStyle name="20% - Accent3 4 9" xfId="1361"/>
    <cellStyle name="20% - Accent3 40" xfId="1362"/>
    <cellStyle name="20% - Accent3 41" xfId="1363"/>
    <cellStyle name="20% - Accent3 42" xfId="1364"/>
    <cellStyle name="20% - Accent3 43" xfId="1365"/>
    <cellStyle name="20% - Accent3 44" xfId="1366"/>
    <cellStyle name="20% - Accent3 45" xfId="1367"/>
    <cellStyle name="20% - Accent3 46" xfId="1368"/>
    <cellStyle name="20% - Accent3 47" xfId="1369"/>
    <cellStyle name="20% - Accent3 48" xfId="1370"/>
    <cellStyle name="20% - Accent3 49" xfId="1371"/>
    <cellStyle name="20% - Accent3 5" xfId="280"/>
    <cellStyle name="20% - Accent3 5 10" xfId="1372"/>
    <cellStyle name="20% - Accent3 5 11" xfId="1373"/>
    <cellStyle name="20% - Accent3 5 12" xfId="1374"/>
    <cellStyle name="20% - Accent3 5 13" xfId="1375"/>
    <cellStyle name="20% - Accent3 5 14" xfId="1376"/>
    <cellStyle name="20% - Accent3 5 15" xfId="1377"/>
    <cellStyle name="20% - Accent3 5 16" xfId="1378"/>
    <cellStyle name="20% - Accent3 5 17" xfId="1379"/>
    <cellStyle name="20% - Accent3 5 18" xfId="1380"/>
    <cellStyle name="20% - Accent3 5 19" xfId="1381"/>
    <cellStyle name="20% - Accent3 5 2" xfId="1382"/>
    <cellStyle name="20% - Accent3 5 20" xfId="1383"/>
    <cellStyle name="20% - Accent3 5 21" xfId="1384"/>
    <cellStyle name="20% - Accent3 5 22" xfId="1385"/>
    <cellStyle name="20% - Accent3 5 23" xfId="1386"/>
    <cellStyle name="20% - Accent3 5 24" xfId="1387"/>
    <cellStyle name="20% - Accent3 5 25" xfId="1388"/>
    <cellStyle name="20% - Accent3 5 26" xfId="1389"/>
    <cellStyle name="20% - Accent3 5 27" xfId="1390"/>
    <cellStyle name="20% - Accent3 5 3" xfId="1391"/>
    <cellStyle name="20% - Accent3 5 4" xfId="1392"/>
    <cellStyle name="20% - Accent3 5 5" xfId="1393"/>
    <cellStyle name="20% - Accent3 5 6" xfId="1394"/>
    <cellStyle name="20% - Accent3 5 7" xfId="1395"/>
    <cellStyle name="20% - Accent3 5 8" xfId="1396"/>
    <cellStyle name="20% - Accent3 5 9" xfId="1397"/>
    <cellStyle name="20% - Accent3 50" xfId="1398"/>
    <cellStyle name="20% - Accent3 51" xfId="1399"/>
    <cellStyle name="20% - Accent3 52" xfId="1400"/>
    <cellStyle name="20% - Accent3 53" xfId="1401"/>
    <cellStyle name="20% - Accent3 54" xfId="1402"/>
    <cellStyle name="20% - Accent3 55" xfId="1403"/>
    <cellStyle name="20% - Accent3 56" xfId="1404"/>
    <cellStyle name="20% - Accent3 57" xfId="1405"/>
    <cellStyle name="20% - Accent3 58" xfId="1406"/>
    <cellStyle name="20% - Accent3 59" xfId="1407"/>
    <cellStyle name="20% - Accent3 6" xfId="399"/>
    <cellStyle name="20% - Accent3 6 10" xfId="1408"/>
    <cellStyle name="20% - Accent3 6 11" xfId="1409"/>
    <cellStyle name="20% - Accent3 6 12" xfId="1410"/>
    <cellStyle name="20% - Accent3 6 13" xfId="1411"/>
    <cellStyle name="20% - Accent3 6 14" xfId="1412"/>
    <cellStyle name="20% - Accent3 6 15" xfId="1413"/>
    <cellStyle name="20% - Accent3 6 16" xfId="1414"/>
    <cellStyle name="20% - Accent3 6 17" xfId="1415"/>
    <cellStyle name="20% - Accent3 6 18" xfId="1416"/>
    <cellStyle name="20% - Accent3 6 19" xfId="1417"/>
    <cellStyle name="20% - Accent3 6 2" xfId="1418"/>
    <cellStyle name="20% - Accent3 6 20" xfId="1419"/>
    <cellStyle name="20% - Accent3 6 21" xfId="1420"/>
    <cellStyle name="20% - Accent3 6 22" xfId="1421"/>
    <cellStyle name="20% - Accent3 6 23" xfId="1422"/>
    <cellStyle name="20% - Accent3 6 24" xfId="1423"/>
    <cellStyle name="20% - Accent3 6 25" xfId="1424"/>
    <cellStyle name="20% - Accent3 6 26" xfId="1425"/>
    <cellStyle name="20% - Accent3 6 27" xfId="1426"/>
    <cellStyle name="20% - Accent3 6 28" xfId="1427"/>
    <cellStyle name="20% - Accent3 6 29" xfId="1428"/>
    <cellStyle name="20% - Accent3 6 3" xfId="1429"/>
    <cellStyle name="20% - Accent3 6 30" xfId="1430"/>
    <cellStyle name="20% - Accent3 6 31" xfId="1431"/>
    <cellStyle name="20% - Accent3 6 32" xfId="1432"/>
    <cellStyle name="20% - Accent3 6 33" xfId="1433"/>
    <cellStyle name="20% - Accent3 6 34" xfId="1434"/>
    <cellStyle name="20% - Accent3 6 35" xfId="1435"/>
    <cellStyle name="20% - Accent3 6 4" xfId="1436"/>
    <cellStyle name="20% - Accent3 6 5" xfId="1437"/>
    <cellStyle name="20% - Accent3 6 6" xfId="1438"/>
    <cellStyle name="20% - Accent3 6 7" xfId="1439"/>
    <cellStyle name="20% - Accent3 6 8" xfId="1440"/>
    <cellStyle name="20% - Accent3 6 9" xfId="1441"/>
    <cellStyle name="20% - Accent3 7" xfId="1442"/>
    <cellStyle name="20% - Accent3 7 10" xfId="1443"/>
    <cellStyle name="20% - Accent3 7 11" xfId="1444"/>
    <cellStyle name="20% - Accent3 7 12" xfId="1445"/>
    <cellStyle name="20% - Accent3 7 13" xfId="1446"/>
    <cellStyle name="20% - Accent3 7 14" xfId="1447"/>
    <cellStyle name="20% - Accent3 7 15" xfId="1448"/>
    <cellStyle name="20% - Accent3 7 16" xfId="1449"/>
    <cellStyle name="20% - Accent3 7 17" xfId="1450"/>
    <cellStyle name="20% - Accent3 7 18" xfId="1451"/>
    <cellStyle name="20% - Accent3 7 19" xfId="1452"/>
    <cellStyle name="20% - Accent3 7 2" xfId="1453"/>
    <cellStyle name="20% - Accent3 7 20" xfId="1454"/>
    <cellStyle name="20% - Accent3 7 21" xfId="1455"/>
    <cellStyle name="20% - Accent3 7 22" xfId="1456"/>
    <cellStyle name="20% - Accent3 7 23" xfId="1457"/>
    <cellStyle name="20% - Accent3 7 24" xfId="1458"/>
    <cellStyle name="20% - Accent3 7 25" xfId="1459"/>
    <cellStyle name="20% - Accent3 7 26" xfId="1460"/>
    <cellStyle name="20% - Accent3 7 27" xfId="1461"/>
    <cellStyle name="20% - Accent3 7 28" xfId="1462"/>
    <cellStyle name="20% - Accent3 7 29" xfId="1463"/>
    <cellStyle name="20% - Accent3 7 3" xfId="1464"/>
    <cellStyle name="20% - Accent3 7 30" xfId="1465"/>
    <cellStyle name="20% - Accent3 7 31" xfId="1466"/>
    <cellStyle name="20% - Accent3 7 32" xfId="1467"/>
    <cellStyle name="20% - Accent3 7 33" xfId="1468"/>
    <cellStyle name="20% - Accent3 7 34" xfId="1469"/>
    <cellStyle name="20% - Accent3 7 35" xfId="1470"/>
    <cellStyle name="20% - Accent3 7 4" xfId="1471"/>
    <cellStyle name="20% - Accent3 7 5" xfId="1472"/>
    <cellStyle name="20% - Accent3 7 6" xfId="1473"/>
    <cellStyle name="20% - Accent3 7 7" xfId="1474"/>
    <cellStyle name="20% - Accent3 7 8" xfId="1475"/>
    <cellStyle name="20% - Accent3 7 9" xfId="1476"/>
    <cellStyle name="20% - Accent3 8" xfId="1477"/>
    <cellStyle name="20% - Accent3 8 10" xfId="1478"/>
    <cellStyle name="20% - Accent3 8 11" xfId="1479"/>
    <cellStyle name="20% - Accent3 8 12" xfId="1480"/>
    <cellStyle name="20% - Accent3 8 13" xfId="1481"/>
    <cellStyle name="20% - Accent3 8 14" xfId="1482"/>
    <cellStyle name="20% - Accent3 8 15" xfId="1483"/>
    <cellStyle name="20% - Accent3 8 16" xfId="1484"/>
    <cellStyle name="20% - Accent3 8 17" xfId="1485"/>
    <cellStyle name="20% - Accent3 8 18" xfId="1486"/>
    <cellStyle name="20% - Accent3 8 19" xfId="1487"/>
    <cellStyle name="20% - Accent3 8 2" xfId="1488"/>
    <cellStyle name="20% - Accent3 8 20" xfId="1489"/>
    <cellStyle name="20% - Accent3 8 21" xfId="1490"/>
    <cellStyle name="20% - Accent3 8 22" xfId="1491"/>
    <cellStyle name="20% - Accent3 8 23" xfId="1492"/>
    <cellStyle name="20% - Accent3 8 24" xfId="1493"/>
    <cellStyle name="20% - Accent3 8 25" xfId="1494"/>
    <cellStyle name="20% - Accent3 8 26" xfId="1495"/>
    <cellStyle name="20% - Accent3 8 27" xfId="1496"/>
    <cellStyle name="20% - Accent3 8 28" xfId="1497"/>
    <cellStyle name="20% - Accent3 8 29" xfId="1498"/>
    <cellStyle name="20% - Accent3 8 3" xfId="1499"/>
    <cellStyle name="20% - Accent3 8 30" xfId="1500"/>
    <cellStyle name="20% - Accent3 8 31" xfId="1501"/>
    <cellStyle name="20% - Accent3 8 32" xfId="1502"/>
    <cellStyle name="20% - Accent3 8 33" xfId="1503"/>
    <cellStyle name="20% - Accent3 8 34" xfId="1504"/>
    <cellStyle name="20% - Accent3 8 35" xfId="1505"/>
    <cellStyle name="20% - Accent3 8 4" xfId="1506"/>
    <cellStyle name="20% - Accent3 8 5" xfId="1507"/>
    <cellStyle name="20% - Accent3 8 6" xfId="1508"/>
    <cellStyle name="20% - Accent3 8 7" xfId="1509"/>
    <cellStyle name="20% - Accent3 8 8" xfId="1510"/>
    <cellStyle name="20% - Accent3 8 9" xfId="1511"/>
    <cellStyle name="20% - Accent3 9" xfId="1512"/>
    <cellStyle name="20% - Accent3 9 10" xfId="1513"/>
    <cellStyle name="20% - Accent3 9 11" xfId="1514"/>
    <cellStyle name="20% - Accent3 9 12" xfId="1515"/>
    <cellStyle name="20% - Accent3 9 13" xfId="1516"/>
    <cellStyle name="20% - Accent3 9 14" xfId="1517"/>
    <cellStyle name="20% - Accent3 9 15" xfId="1518"/>
    <cellStyle name="20% - Accent3 9 16" xfId="1519"/>
    <cellStyle name="20% - Accent3 9 17" xfId="1520"/>
    <cellStyle name="20% - Accent3 9 18" xfId="1521"/>
    <cellStyle name="20% - Accent3 9 19" xfId="1522"/>
    <cellStyle name="20% - Accent3 9 2" xfId="1523"/>
    <cellStyle name="20% - Accent3 9 20" xfId="1524"/>
    <cellStyle name="20% - Accent3 9 21" xfId="1525"/>
    <cellStyle name="20% - Accent3 9 22" xfId="1526"/>
    <cellStyle name="20% - Accent3 9 23" xfId="1527"/>
    <cellStyle name="20% - Accent3 9 24" xfId="1528"/>
    <cellStyle name="20% - Accent3 9 25" xfId="1529"/>
    <cellStyle name="20% - Accent3 9 26" xfId="1530"/>
    <cellStyle name="20% - Accent3 9 27" xfId="1531"/>
    <cellStyle name="20% - Accent3 9 28" xfId="1532"/>
    <cellStyle name="20% - Accent3 9 29" xfId="1533"/>
    <cellStyle name="20% - Accent3 9 3" xfId="1534"/>
    <cellStyle name="20% - Accent3 9 30" xfId="1535"/>
    <cellStyle name="20% - Accent3 9 31" xfId="1536"/>
    <cellStyle name="20% - Accent3 9 32" xfId="1537"/>
    <cellStyle name="20% - Accent3 9 33" xfId="1538"/>
    <cellStyle name="20% - Accent3 9 34" xfId="1539"/>
    <cellStyle name="20% - Accent3 9 35" xfId="1540"/>
    <cellStyle name="20% - Accent3 9 4" xfId="1541"/>
    <cellStyle name="20% - Accent3 9 5" xfId="1542"/>
    <cellStyle name="20% - Accent3 9 6" xfId="1543"/>
    <cellStyle name="20% - Accent3 9 7" xfId="1544"/>
    <cellStyle name="20% - Accent3 9 8" xfId="1545"/>
    <cellStyle name="20% - Accent3 9 9" xfId="1546"/>
    <cellStyle name="20% - Accent4 10" xfId="1547"/>
    <cellStyle name="20% - Accent4 10 10" xfId="1548"/>
    <cellStyle name="20% - Accent4 10 11" xfId="1549"/>
    <cellStyle name="20% - Accent4 10 12" xfId="1550"/>
    <cellStyle name="20% - Accent4 10 13" xfId="1551"/>
    <cellStyle name="20% - Accent4 10 14" xfId="1552"/>
    <cellStyle name="20% - Accent4 10 15" xfId="1553"/>
    <cellStyle name="20% - Accent4 10 16" xfId="1554"/>
    <cellStyle name="20% - Accent4 10 17" xfId="1555"/>
    <cellStyle name="20% - Accent4 10 18" xfId="1556"/>
    <cellStyle name="20% - Accent4 10 19" xfId="1557"/>
    <cellStyle name="20% - Accent4 10 2" xfId="1558"/>
    <cellStyle name="20% - Accent4 10 20" xfId="1559"/>
    <cellStyle name="20% - Accent4 10 21" xfId="1560"/>
    <cellStyle name="20% - Accent4 10 22" xfId="1561"/>
    <cellStyle name="20% - Accent4 10 23" xfId="1562"/>
    <cellStyle name="20% - Accent4 10 24" xfId="1563"/>
    <cellStyle name="20% - Accent4 10 25" xfId="1564"/>
    <cellStyle name="20% - Accent4 10 26" xfId="1565"/>
    <cellStyle name="20% - Accent4 10 27" xfId="1566"/>
    <cellStyle name="20% - Accent4 10 28" xfId="1567"/>
    <cellStyle name="20% - Accent4 10 29" xfId="1568"/>
    <cellStyle name="20% - Accent4 10 3" xfId="1569"/>
    <cellStyle name="20% - Accent4 10 30" xfId="1570"/>
    <cellStyle name="20% - Accent4 10 31" xfId="1571"/>
    <cellStyle name="20% - Accent4 10 32" xfId="1572"/>
    <cellStyle name="20% - Accent4 10 33" xfId="1573"/>
    <cellStyle name="20% - Accent4 10 34" xfId="1574"/>
    <cellStyle name="20% - Accent4 10 35" xfId="1575"/>
    <cellStyle name="20% - Accent4 10 4" xfId="1576"/>
    <cellStyle name="20% - Accent4 10 5" xfId="1577"/>
    <cellStyle name="20% - Accent4 10 6" xfId="1578"/>
    <cellStyle name="20% - Accent4 10 7" xfId="1579"/>
    <cellStyle name="20% - Accent4 10 8" xfId="1580"/>
    <cellStyle name="20% - Accent4 10 9" xfId="1581"/>
    <cellStyle name="20% - Accent4 11" xfId="1582"/>
    <cellStyle name="20% - Accent4 11 10" xfId="1583"/>
    <cellStyle name="20% - Accent4 11 2" xfId="1584"/>
    <cellStyle name="20% - Accent4 11 3" xfId="1585"/>
    <cellStyle name="20% - Accent4 11 4" xfId="1586"/>
    <cellStyle name="20% - Accent4 11 5" xfId="1587"/>
    <cellStyle name="20% - Accent4 11 6" xfId="1588"/>
    <cellStyle name="20% - Accent4 11 7" xfId="1589"/>
    <cellStyle name="20% - Accent4 11 8" xfId="1590"/>
    <cellStyle name="20% - Accent4 11 9" xfId="1591"/>
    <cellStyle name="20% - Accent4 12" xfId="1592"/>
    <cellStyle name="20% - Accent4 12 10" xfId="1593"/>
    <cellStyle name="20% - Accent4 12 2" xfId="1594"/>
    <cellStyle name="20% - Accent4 12 3" xfId="1595"/>
    <cellStyle name="20% - Accent4 12 4" xfId="1596"/>
    <cellStyle name="20% - Accent4 12 5" xfId="1597"/>
    <cellStyle name="20% - Accent4 12 6" xfId="1598"/>
    <cellStyle name="20% - Accent4 12 7" xfId="1599"/>
    <cellStyle name="20% - Accent4 12 8" xfId="1600"/>
    <cellStyle name="20% - Accent4 12 9" xfId="1601"/>
    <cellStyle name="20% - Accent4 13" xfId="1602"/>
    <cellStyle name="20% - Accent4 14" xfId="1603"/>
    <cellStyle name="20% - Accent4 15" xfId="1604"/>
    <cellStyle name="20% - Accent4 16" xfId="1605"/>
    <cellStyle name="20% - Accent4 17" xfId="1606"/>
    <cellStyle name="20% - Accent4 18" xfId="1607"/>
    <cellStyle name="20% - Accent4 19" xfId="1608"/>
    <cellStyle name="20% - Accent4 2" xfId="281"/>
    <cellStyle name="20% - Accent4 2 10" xfId="1609"/>
    <cellStyle name="20% - Accent4 2 11" xfId="1610"/>
    <cellStyle name="20% - Accent4 2 12" xfId="1611"/>
    <cellStyle name="20% - Accent4 2 13" xfId="1612"/>
    <cellStyle name="20% - Accent4 2 14" xfId="1613"/>
    <cellStyle name="20% - Accent4 2 15" xfId="1614"/>
    <cellStyle name="20% - Accent4 2 16" xfId="1615"/>
    <cellStyle name="20% - Accent4 2 17" xfId="1616"/>
    <cellStyle name="20% - Accent4 2 18" xfId="1617"/>
    <cellStyle name="20% - Accent4 2 19" xfId="1618"/>
    <cellStyle name="20% - Accent4 2 2" xfId="282"/>
    <cellStyle name="20% - Accent4 2 2 2" xfId="283"/>
    <cellStyle name="20% - Accent4 2 20" xfId="1619"/>
    <cellStyle name="20% - Accent4 2 21" xfId="1620"/>
    <cellStyle name="20% - Accent4 2 22" xfId="1621"/>
    <cellStyle name="20% - Accent4 2 23" xfId="1622"/>
    <cellStyle name="20% - Accent4 2 24" xfId="1623"/>
    <cellStyle name="20% - Accent4 2 25" xfId="1624"/>
    <cellStyle name="20% - Accent4 2 26" xfId="1625"/>
    <cellStyle name="20% - Accent4 2 27" xfId="1626"/>
    <cellStyle name="20% - Accent4 2 28" xfId="1627"/>
    <cellStyle name="20% - Accent4 2 29" xfId="1628"/>
    <cellStyle name="20% - Accent4 2 3" xfId="284"/>
    <cellStyle name="20% - Accent4 2 30" xfId="1629"/>
    <cellStyle name="20% - Accent4 2 31" xfId="1630"/>
    <cellStyle name="20% - Accent4 2 32" xfId="1631"/>
    <cellStyle name="20% - Accent4 2 33" xfId="1632"/>
    <cellStyle name="20% - Accent4 2 34" xfId="1633"/>
    <cellStyle name="20% - Accent4 2 35" xfId="1634"/>
    <cellStyle name="20% - Accent4 2 36" xfId="1635"/>
    <cellStyle name="20% - Accent4 2 37" xfId="1636"/>
    <cellStyle name="20% - Accent4 2 38" xfId="1637"/>
    <cellStyle name="20% - Accent4 2 39" xfId="1638"/>
    <cellStyle name="20% - Accent4 2 4" xfId="1639"/>
    <cellStyle name="20% - Accent4 2 40" xfId="1640"/>
    <cellStyle name="20% - Accent4 2 41" xfId="1641"/>
    <cellStyle name="20% - Accent4 2 42" xfId="1642"/>
    <cellStyle name="20% - Accent4 2 43" xfId="1643"/>
    <cellStyle name="20% - Accent4 2 44" xfId="1644"/>
    <cellStyle name="20% - Accent4 2 45" xfId="1645"/>
    <cellStyle name="20% - Accent4 2 46" xfId="1646"/>
    <cellStyle name="20% - Accent4 2 47" xfId="1647"/>
    <cellStyle name="20% - Accent4 2 48" xfId="1648"/>
    <cellStyle name="20% - Accent4 2 49" xfId="1649"/>
    <cellStyle name="20% - Accent4 2 5" xfId="1650"/>
    <cellStyle name="20% - Accent4 2 50" xfId="1651"/>
    <cellStyle name="20% - Accent4 2 6" xfId="1652"/>
    <cellStyle name="20% - Accent4 2 7" xfId="1653"/>
    <cellStyle name="20% - Accent4 2 8" xfId="1654"/>
    <cellStyle name="20% - Accent4 2 9" xfId="1655"/>
    <cellStyle name="20% - Accent4 20" xfId="1656"/>
    <cellStyle name="20% - Accent4 21" xfId="1657"/>
    <cellStyle name="20% - Accent4 22" xfId="1658"/>
    <cellStyle name="20% - Accent4 23" xfId="1659"/>
    <cellStyle name="20% - Accent4 24" xfId="1660"/>
    <cellStyle name="20% - Accent4 25" xfId="1661"/>
    <cellStyle name="20% - Accent4 26" xfId="1662"/>
    <cellStyle name="20% - Accent4 27" xfId="1663"/>
    <cellStyle name="20% - Accent4 28" xfId="1664"/>
    <cellStyle name="20% - Accent4 29" xfId="1665"/>
    <cellStyle name="20% - Accent4 3" xfId="285"/>
    <cellStyle name="20% - Accent4 3 10" xfId="1666"/>
    <cellStyle name="20% - Accent4 3 11" xfId="1667"/>
    <cellStyle name="20% - Accent4 3 12" xfId="1668"/>
    <cellStyle name="20% - Accent4 3 13" xfId="1669"/>
    <cellStyle name="20% - Accent4 3 14" xfId="1670"/>
    <cellStyle name="20% - Accent4 3 15" xfId="1671"/>
    <cellStyle name="20% - Accent4 3 16" xfId="1672"/>
    <cellStyle name="20% - Accent4 3 17" xfId="1673"/>
    <cellStyle name="20% - Accent4 3 18" xfId="1674"/>
    <cellStyle name="20% - Accent4 3 19" xfId="1675"/>
    <cellStyle name="20% - Accent4 3 2" xfId="286"/>
    <cellStyle name="20% - Accent4 3 20" xfId="1676"/>
    <cellStyle name="20% - Accent4 3 21" xfId="1677"/>
    <cellStyle name="20% - Accent4 3 22" xfId="1678"/>
    <cellStyle name="20% - Accent4 3 23" xfId="1679"/>
    <cellStyle name="20% - Accent4 3 24" xfId="1680"/>
    <cellStyle name="20% - Accent4 3 25" xfId="1681"/>
    <cellStyle name="20% - Accent4 3 26" xfId="1682"/>
    <cellStyle name="20% - Accent4 3 27" xfId="1683"/>
    <cellStyle name="20% - Accent4 3 3" xfId="1684"/>
    <cellStyle name="20% - Accent4 3 4" xfId="1685"/>
    <cellStyle name="20% - Accent4 3 5" xfId="1686"/>
    <cellStyle name="20% - Accent4 3 6" xfId="1687"/>
    <cellStyle name="20% - Accent4 3 7" xfId="1688"/>
    <cellStyle name="20% - Accent4 3 8" xfId="1689"/>
    <cellStyle name="20% - Accent4 3 9" xfId="1690"/>
    <cellStyle name="20% - Accent4 30" xfId="1691"/>
    <cellStyle name="20% - Accent4 31" xfId="1692"/>
    <cellStyle name="20% - Accent4 32" xfId="1693"/>
    <cellStyle name="20% - Accent4 33" xfId="1694"/>
    <cellStyle name="20% - Accent4 34" xfId="1695"/>
    <cellStyle name="20% - Accent4 35" xfId="1696"/>
    <cellStyle name="20% - Accent4 36" xfId="1697"/>
    <cellStyle name="20% - Accent4 37" xfId="1698"/>
    <cellStyle name="20% - Accent4 38" xfId="1699"/>
    <cellStyle name="20% - Accent4 39" xfId="1700"/>
    <cellStyle name="20% - Accent4 4" xfId="287"/>
    <cellStyle name="20% - Accent4 4 10" xfId="1701"/>
    <cellStyle name="20% - Accent4 4 11" xfId="1702"/>
    <cellStyle name="20% - Accent4 4 12" xfId="1703"/>
    <cellStyle name="20% - Accent4 4 13" xfId="1704"/>
    <cellStyle name="20% - Accent4 4 14" xfId="1705"/>
    <cellStyle name="20% - Accent4 4 15" xfId="1706"/>
    <cellStyle name="20% - Accent4 4 16" xfId="1707"/>
    <cellStyle name="20% - Accent4 4 17" xfId="1708"/>
    <cellStyle name="20% - Accent4 4 18" xfId="1709"/>
    <cellStyle name="20% - Accent4 4 19" xfId="1710"/>
    <cellStyle name="20% - Accent4 4 2" xfId="288"/>
    <cellStyle name="20% - Accent4 4 20" xfId="1711"/>
    <cellStyle name="20% - Accent4 4 21" xfId="1712"/>
    <cellStyle name="20% - Accent4 4 22" xfId="1713"/>
    <cellStyle name="20% - Accent4 4 23" xfId="1714"/>
    <cellStyle name="20% - Accent4 4 24" xfId="1715"/>
    <cellStyle name="20% - Accent4 4 25" xfId="1716"/>
    <cellStyle name="20% - Accent4 4 26" xfId="1717"/>
    <cellStyle name="20% - Accent4 4 27" xfId="1718"/>
    <cellStyle name="20% - Accent4 4 3" xfId="1719"/>
    <cellStyle name="20% - Accent4 4 4" xfId="1720"/>
    <cellStyle name="20% - Accent4 4 5" xfId="1721"/>
    <cellStyle name="20% - Accent4 4 6" xfId="1722"/>
    <cellStyle name="20% - Accent4 4 7" xfId="1723"/>
    <cellStyle name="20% - Accent4 4 8" xfId="1724"/>
    <cellStyle name="20% - Accent4 4 9" xfId="1725"/>
    <cellStyle name="20% - Accent4 40" xfId="1726"/>
    <cellStyle name="20% - Accent4 41" xfId="1727"/>
    <cellStyle name="20% - Accent4 42" xfId="1728"/>
    <cellStyle name="20% - Accent4 43" xfId="1729"/>
    <cellStyle name="20% - Accent4 44" xfId="1730"/>
    <cellStyle name="20% - Accent4 45" xfId="1731"/>
    <cellStyle name="20% - Accent4 46" xfId="1732"/>
    <cellStyle name="20% - Accent4 47" xfId="1733"/>
    <cellStyle name="20% - Accent4 48" xfId="1734"/>
    <cellStyle name="20% - Accent4 49" xfId="1735"/>
    <cellStyle name="20% - Accent4 5" xfId="289"/>
    <cellStyle name="20% - Accent4 5 10" xfId="1736"/>
    <cellStyle name="20% - Accent4 5 11" xfId="1737"/>
    <cellStyle name="20% - Accent4 5 12" xfId="1738"/>
    <cellStyle name="20% - Accent4 5 13" xfId="1739"/>
    <cellStyle name="20% - Accent4 5 14" xfId="1740"/>
    <cellStyle name="20% - Accent4 5 15" xfId="1741"/>
    <cellStyle name="20% - Accent4 5 16" xfId="1742"/>
    <cellStyle name="20% - Accent4 5 17" xfId="1743"/>
    <cellStyle name="20% - Accent4 5 18" xfId="1744"/>
    <cellStyle name="20% - Accent4 5 19" xfId="1745"/>
    <cellStyle name="20% - Accent4 5 2" xfId="1746"/>
    <cellStyle name="20% - Accent4 5 20" xfId="1747"/>
    <cellStyle name="20% - Accent4 5 21" xfId="1748"/>
    <cellStyle name="20% - Accent4 5 22" xfId="1749"/>
    <cellStyle name="20% - Accent4 5 23" xfId="1750"/>
    <cellStyle name="20% - Accent4 5 24" xfId="1751"/>
    <cellStyle name="20% - Accent4 5 25" xfId="1752"/>
    <cellStyle name="20% - Accent4 5 26" xfId="1753"/>
    <cellStyle name="20% - Accent4 5 27" xfId="1754"/>
    <cellStyle name="20% - Accent4 5 3" xfId="1755"/>
    <cellStyle name="20% - Accent4 5 4" xfId="1756"/>
    <cellStyle name="20% - Accent4 5 5" xfId="1757"/>
    <cellStyle name="20% - Accent4 5 6" xfId="1758"/>
    <cellStyle name="20% - Accent4 5 7" xfId="1759"/>
    <cellStyle name="20% - Accent4 5 8" xfId="1760"/>
    <cellStyle name="20% - Accent4 5 9" xfId="1761"/>
    <cellStyle name="20% - Accent4 50" xfId="1762"/>
    <cellStyle name="20% - Accent4 51" xfId="1763"/>
    <cellStyle name="20% - Accent4 52" xfId="1764"/>
    <cellStyle name="20% - Accent4 53" xfId="1765"/>
    <cellStyle name="20% - Accent4 54" xfId="1766"/>
    <cellStyle name="20% - Accent4 55" xfId="1767"/>
    <cellStyle name="20% - Accent4 56" xfId="1768"/>
    <cellStyle name="20% - Accent4 57" xfId="1769"/>
    <cellStyle name="20% - Accent4 58" xfId="1770"/>
    <cellStyle name="20% - Accent4 59" xfId="1771"/>
    <cellStyle name="20% - Accent4 6" xfId="400"/>
    <cellStyle name="20% - Accent4 6 10" xfId="1772"/>
    <cellStyle name="20% - Accent4 6 11" xfId="1773"/>
    <cellStyle name="20% - Accent4 6 12" xfId="1774"/>
    <cellStyle name="20% - Accent4 6 13" xfId="1775"/>
    <cellStyle name="20% - Accent4 6 14" xfId="1776"/>
    <cellStyle name="20% - Accent4 6 15" xfId="1777"/>
    <cellStyle name="20% - Accent4 6 16" xfId="1778"/>
    <cellStyle name="20% - Accent4 6 17" xfId="1779"/>
    <cellStyle name="20% - Accent4 6 18" xfId="1780"/>
    <cellStyle name="20% - Accent4 6 19" xfId="1781"/>
    <cellStyle name="20% - Accent4 6 2" xfId="1782"/>
    <cellStyle name="20% - Accent4 6 20" xfId="1783"/>
    <cellStyle name="20% - Accent4 6 21" xfId="1784"/>
    <cellStyle name="20% - Accent4 6 22" xfId="1785"/>
    <cellStyle name="20% - Accent4 6 23" xfId="1786"/>
    <cellStyle name="20% - Accent4 6 24" xfId="1787"/>
    <cellStyle name="20% - Accent4 6 25" xfId="1788"/>
    <cellStyle name="20% - Accent4 6 26" xfId="1789"/>
    <cellStyle name="20% - Accent4 6 27" xfId="1790"/>
    <cellStyle name="20% - Accent4 6 28" xfId="1791"/>
    <cellStyle name="20% - Accent4 6 29" xfId="1792"/>
    <cellStyle name="20% - Accent4 6 3" xfId="1793"/>
    <cellStyle name="20% - Accent4 6 30" xfId="1794"/>
    <cellStyle name="20% - Accent4 6 31" xfId="1795"/>
    <cellStyle name="20% - Accent4 6 32" xfId="1796"/>
    <cellStyle name="20% - Accent4 6 33" xfId="1797"/>
    <cellStyle name="20% - Accent4 6 34" xfId="1798"/>
    <cellStyle name="20% - Accent4 6 35" xfId="1799"/>
    <cellStyle name="20% - Accent4 6 4" xfId="1800"/>
    <cellStyle name="20% - Accent4 6 5" xfId="1801"/>
    <cellStyle name="20% - Accent4 6 6" xfId="1802"/>
    <cellStyle name="20% - Accent4 6 7" xfId="1803"/>
    <cellStyle name="20% - Accent4 6 8" xfId="1804"/>
    <cellStyle name="20% - Accent4 6 9" xfId="1805"/>
    <cellStyle name="20% - Accent4 7" xfId="1806"/>
    <cellStyle name="20% - Accent4 7 10" xfId="1807"/>
    <cellStyle name="20% - Accent4 7 11" xfId="1808"/>
    <cellStyle name="20% - Accent4 7 12" xfId="1809"/>
    <cellStyle name="20% - Accent4 7 13" xfId="1810"/>
    <cellStyle name="20% - Accent4 7 14" xfId="1811"/>
    <cellStyle name="20% - Accent4 7 15" xfId="1812"/>
    <cellStyle name="20% - Accent4 7 16" xfId="1813"/>
    <cellStyle name="20% - Accent4 7 17" xfId="1814"/>
    <cellStyle name="20% - Accent4 7 18" xfId="1815"/>
    <cellStyle name="20% - Accent4 7 19" xfId="1816"/>
    <cellStyle name="20% - Accent4 7 2" xfId="1817"/>
    <cellStyle name="20% - Accent4 7 20" xfId="1818"/>
    <cellStyle name="20% - Accent4 7 21" xfId="1819"/>
    <cellStyle name="20% - Accent4 7 22" xfId="1820"/>
    <cellStyle name="20% - Accent4 7 23" xfId="1821"/>
    <cellStyle name="20% - Accent4 7 24" xfId="1822"/>
    <cellStyle name="20% - Accent4 7 25" xfId="1823"/>
    <cellStyle name="20% - Accent4 7 26" xfId="1824"/>
    <cellStyle name="20% - Accent4 7 27" xfId="1825"/>
    <cellStyle name="20% - Accent4 7 28" xfId="1826"/>
    <cellStyle name="20% - Accent4 7 29" xfId="1827"/>
    <cellStyle name="20% - Accent4 7 3" xfId="1828"/>
    <cellStyle name="20% - Accent4 7 30" xfId="1829"/>
    <cellStyle name="20% - Accent4 7 31" xfId="1830"/>
    <cellStyle name="20% - Accent4 7 32" xfId="1831"/>
    <cellStyle name="20% - Accent4 7 33" xfId="1832"/>
    <cellStyle name="20% - Accent4 7 34" xfId="1833"/>
    <cellStyle name="20% - Accent4 7 35" xfId="1834"/>
    <cellStyle name="20% - Accent4 7 4" xfId="1835"/>
    <cellStyle name="20% - Accent4 7 5" xfId="1836"/>
    <cellStyle name="20% - Accent4 7 6" xfId="1837"/>
    <cellStyle name="20% - Accent4 7 7" xfId="1838"/>
    <cellStyle name="20% - Accent4 7 8" xfId="1839"/>
    <cellStyle name="20% - Accent4 7 9" xfId="1840"/>
    <cellStyle name="20% - Accent4 8" xfId="1841"/>
    <cellStyle name="20% - Accent4 8 10" xfId="1842"/>
    <cellStyle name="20% - Accent4 8 11" xfId="1843"/>
    <cellStyle name="20% - Accent4 8 12" xfId="1844"/>
    <cellStyle name="20% - Accent4 8 13" xfId="1845"/>
    <cellStyle name="20% - Accent4 8 14" xfId="1846"/>
    <cellStyle name="20% - Accent4 8 15" xfId="1847"/>
    <cellStyle name="20% - Accent4 8 16" xfId="1848"/>
    <cellStyle name="20% - Accent4 8 17" xfId="1849"/>
    <cellStyle name="20% - Accent4 8 18" xfId="1850"/>
    <cellStyle name="20% - Accent4 8 19" xfId="1851"/>
    <cellStyle name="20% - Accent4 8 2" xfId="1852"/>
    <cellStyle name="20% - Accent4 8 20" xfId="1853"/>
    <cellStyle name="20% - Accent4 8 21" xfId="1854"/>
    <cellStyle name="20% - Accent4 8 22" xfId="1855"/>
    <cellStyle name="20% - Accent4 8 23" xfId="1856"/>
    <cellStyle name="20% - Accent4 8 24" xfId="1857"/>
    <cellStyle name="20% - Accent4 8 25" xfId="1858"/>
    <cellStyle name="20% - Accent4 8 26" xfId="1859"/>
    <cellStyle name="20% - Accent4 8 27" xfId="1860"/>
    <cellStyle name="20% - Accent4 8 28" xfId="1861"/>
    <cellStyle name="20% - Accent4 8 29" xfId="1862"/>
    <cellStyle name="20% - Accent4 8 3" xfId="1863"/>
    <cellStyle name="20% - Accent4 8 30" xfId="1864"/>
    <cellStyle name="20% - Accent4 8 31" xfId="1865"/>
    <cellStyle name="20% - Accent4 8 32" xfId="1866"/>
    <cellStyle name="20% - Accent4 8 33" xfId="1867"/>
    <cellStyle name="20% - Accent4 8 34" xfId="1868"/>
    <cellStyle name="20% - Accent4 8 35" xfId="1869"/>
    <cellStyle name="20% - Accent4 8 4" xfId="1870"/>
    <cellStyle name="20% - Accent4 8 5" xfId="1871"/>
    <cellStyle name="20% - Accent4 8 6" xfId="1872"/>
    <cellStyle name="20% - Accent4 8 7" xfId="1873"/>
    <cellStyle name="20% - Accent4 8 8" xfId="1874"/>
    <cellStyle name="20% - Accent4 8 9" xfId="1875"/>
    <cellStyle name="20% - Accent4 9" xfId="1876"/>
    <cellStyle name="20% - Accent4 9 10" xfId="1877"/>
    <cellStyle name="20% - Accent4 9 11" xfId="1878"/>
    <cellStyle name="20% - Accent4 9 12" xfId="1879"/>
    <cellStyle name="20% - Accent4 9 13" xfId="1880"/>
    <cellStyle name="20% - Accent4 9 14" xfId="1881"/>
    <cellStyle name="20% - Accent4 9 15" xfId="1882"/>
    <cellStyle name="20% - Accent4 9 16" xfId="1883"/>
    <cellStyle name="20% - Accent4 9 17" xfId="1884"/>
    <cellStyle name="20% - Accent4 9 18" xfId="1885"/>
    <cellStyle name="20% - Accent4 9 19" xfId="1886"/>
    <cellStyle name="20% - Accent4 9 2" xfId="1887"/>
    <cellStyle name="20% - Accent4 9 20" xfId="1888"/>
    <cellStyle name="20% - Accent4 9 21" xfId="1889"/>
    <cellStyle name="20% - Accent4 9 22" xfId="1890"/>
    <cellStyle name="20% - Accent4 9 23" xfId="1891"/>
    <cellStyle name="20% - Accent4 9 24" xfId="1892"/>
    <cellStyle name="20% - Accent4 9 25" xfId="1893"/>
    <cellStyle name="20% - Accent4 9 26" xfId="1894"/>
    <cellStyle name="20% - Accent4 9 27" xfId="1895"/>
    <cellStyle name="20% - Accent4 9 28" xfId="1896"/>
    <cellStyle name="20% - Accent4 9 29" xfId="1897"/>
    <cellStyle name="20% - Accent4 9 3" xfId="1898"/>
    <cellStyle name="20% - Accent4 9 30" xfId="1899"/>
    <cellStyle name="20% - Accent4 9 31" xfId="1900"/>
    <cellStyle name="20% - Accent4 9 32" xfId="1901"/>
    <cellStyle name="20% - Accent4 9 33" xfId="1902"/>
    <cellStyle name="20% - Accent4 9 34" xfId="1903"/>
    <cellStyle name="20% - Accent4 9 35" xfId="1904"/>
    <cellStyle name="20% - Accent4 9 4" xfId="1905"/>
    <cellStyle name="20% - Accent4 9 5" xfId="1906"/>
    <cellStyle name="20% - Accent4 9 6" xfId="1907"/>
    <cellStyle name="20% - Accent4 9 7" xfId="1908"/>
    <cellStyle name="20% - Accent4 9 8" xfId="1909"/>
    <cellStyle name="20% - Accent4 9 9" xfId="1910"/>
    <cellStyle name="20% - Accent5 10" xfId="1911"/>
    <cellStyle name="20% - Accent5 10 10" xfId="1912"/>
    <cellStyle name="20% - Accent5 10 11" xfId="1913"/>
    <cellStyle name="20% - Accent5 10 12" xfId="1914"/>
    <cellStyle name="20% - Accent5 10 13" xfId="1915"/>
    <cellStyle name="20% - Accent5 10 14" xfId="1916"/>
    <cellStyle name="20% - Accent5 10 15" xfId="1917"/>
    <cellStyle name="20% - Accent5 10 16" xfId="1918"/>
    <cellStyle name="20% - Accent5 10 17" xfId="1919"/>
    <cellStyle name="20% - Accent5 10 18" xfId="1920"/>
    <cellStyle name="20% - Accent5 10 19" xfId="1921"/>
    <cellStyle name="20% - Accent5 10 2" xfId="1922"/>
    <cellStyle name="20% - Accent5 10 20" xfId="1923"/>
    <cellStyle name="20% - Accent5 10 21" xfId="1924"/>
    <cellStyle name="20% - Accent5 10 22" xfId="1925"/>
    <cellStyle name="20% - Accent5 10 23" xfId="1926"/>
    <cellStyle name="20% - Accent5 10 24" xfId="1927"/>
    <cellStyle name="20% - Accent5 10 25" xfId="1928"/>
    <cellStyle name="20% - Accent5 10 26" xfId="1929"/>
    <cellStyle name="20% - Accent5 10 27" xfId="1930"/>
    <cellStyle name="20% - Accent5 10 28" xfId="1931"/>
    <cellStyle name="20% - Accent5 10 29" xfId="1932"/>
    <cellStyle name="20% - Accent5 10 3" xfId="1933"/>
    <cellStyle name="20% - Accent5 10 30" xfId="1934"/>
    <cellStyle name="20% - Accent5 10 31" xfId="1935"/>
    <cellStyle name="20% - Accent5 10 32" xfId="1936"/>
    <cellStyle name="20% - Accent5 10 33" xfId="1937"/>
    <cellStyle name="20% - Accent5 10 34" xfId="1938"/>
    <cellStyle name="20% - Accent5 10 35" xfId="1939"/>
    <cellStyle name="20% - Accent5 10 4" xfId="1940"/>
    <cellStyle name="20% - Accent5 10 5" xfId="1941"/>
    <cellStyle name="20% - Accent5 10 6" xfId="1942"/>
    <cellStyle name="20% - Accent5 10 7" xfId="1943"/>
    <cellStyle name="20% - Accent5 10 8" xfId="1944"/>
    <cellStyle name="20% - Accent5 10 9" xfId="1945"/>
    <cellStyle name="20% - Accent5 11" xfId="1946"/>
    <cellStyle name="20% - Accent5 11 10" xfId="1947"/>
    <cellStyle name="20% - Accent5 11 2" xfId="1948"/>
    <cellStyle name="20% - Accent5 11 3" xfId="1949"/>
    <cellStyle name="20% - Accent5 11 4" xfId="1950"/>
    <cellStyle name="20% - Accent5 11 5" xfId="1951"/>
    <cellStyle name="20% - Accent5 11 6" xfId="1952"/>
    <cellStyle name="20% - Accent5 11 7" xfId="1953"/>
    <cellStyle name="20% - Accent5 11 8" xfId="1954"/>
    <cellStyle name="20% - Accent5 11 9" xfId="1955"/>
    <cellStyle name="20% - Accent5 12" xfId="1956"/>
    <cellStyle name="20% - Accent5 12 10" xfId="1957"/>
    <cellStyle name="20% - Accent5 12 2" xfId="1958"/>
    <cellStyle name="20% - Accent5 12 3" xfId="1959"/>
    <cellStyle name="20% - Accent5 12 4" xfId="1960"/>
    <cellStyle name="20% - Accent5 12 5" xfId="1961"/>
    <cellStyle name="20% - Accent5 12 6" xfId="1962"/>
    <cellStyle name="20% - Accent5 12 7" xfId="1963"/>
    <cellStyle name="20% - Accent5 12 8" xfId="1964"/>
    <cellStyle name="20% - Accent5 12 9" xfId="1965"/>
    <cellStyle name="20% - Accent5 13" xfId="1966"/>
    <cellStyle name="20% - Accent5 14" xfId="1967"/>
    <cellStyle name="20% - Accent5 15" xfId="1968"/>
    <cellStyle name="20% - Accent5 16" xfId="1969"/>
    <cellStyle name="20% - Accent5 17" xfId="1970"/>
    <cellStyle name="20% - Accent5 18" xfId="1971"/>
    <cellStyle name="20% - Accent5 19" xfId="1972"/>
    <cellStyle name="20% - Accent5 2" xfId="290"/>
    <cellStyle name="20% - Accent5 2 10" xfId="1973"/>
    <cellStyle name="20% - Accent5 2 11" xfId="1974"/>
    <cellStyle name="20% - Accent5 2 12" xfId="1975"/>
    <cellStyle name="20% - Accent5 2 13" xfId="1976"/>
    <cellStyle name="20% - Accent5 2 14" xfId="1977"/>
    <cellStyle name="20% - Accent5 2 15" xfId="1978"/>
    <cellStyle name="20% - Accent5 2 16" xfId="1979"/>
    <cellStyle name="20% - Accent5 2 17" xfId="1980"/>
    <cellStyle name="20% - Accent5 2 18" xfId="1981"/>
    <cellStyle name="20% - Accent5 2 19" xfId="1982"/>
    <cellStyle name="20% - Accent5 2 2" xfId="291"/>
    <cellStyle name="20% - Accent5 2 2 2" xfId="292"/>
    <cellStyle name="20% - Accent5 2 20" xfId="1983"/>
    <cellStyle name="20% - Accent5 2 21" xfId="1984"/>
    <cellStyle name="20% - Accent5 2 22" xfId="1985"/>
    <cellStyle name="20% - Accent5 2 23" xfId="1986"/>
    <cellStyle name="20% - Accent5 2 24" xfId="1987"/>
    <cellStyle name="20% - Accent5 2 25" xfId="1988"/>
    <cellStyle name="20% - Accent5 2 26" xfId="1989"/>
    <cellStyle name="20% - Accent5 2 27" xfId="1990"/>
    <cellStyle name="20% - Accent5 2 28" xfId="1991"/>
    <cellStyle name="20% - Accent5 2 29" xfId="1992"/>
    <cellStyle name="20% - Accent5 2 3" xfId="293"/>
    <cellStyle name="20% - Accent5 2 30" xfId="1993"/>
    <cellStyle name="20% - Accent5 2 31" xfId="1994"/>
    <cellStyle name="20% - Accent5 2 32" xfId="1995"/>
    <cellStyle name="20% - Accent5 2 33" xfId="1996"/>
    <cellStyle name="20% - Accent5 2 34" xfId="1997"/>
    <cellStyle name="20% - Accent5 2 35" xfId="1998"/>
    <cellStyle name="20% - Accent5 2 36" xfId="1999"/>
    <cellStyle name="20% - Accent5 2 37" xfId="2000"/>
    <cellStyle name="20% - Accent5 2 38" xfId="2001"/>
    <cellStyle name="20% - Accent5 2 39" xfId="2002"/>
    <cellStyle name="20% - Accent5 2 4" xfId="2003"/>
    <cellStyle name="20% - Accent5 2 40" xfId="2004"/>
    <cellStyle name="20% - Accent5 2 41" xfId="2005"/>
    <cellStyle name="20% - Accent5 2 42" xfId="2006"/>
    <cellStyle name="20% - Accent5 2 43" xfId="2007"/>
    <cellStyle name="20% - Accent5 2 44" xfId="2008"/>
    <cellStyle name="20% - Accent5 2 45" xfId="2009"/>
    <cellStyle name="20% - Accent5 2 46" xfId="2010"/>
    <cellStyle name="20% - Accent5 2 47" xfId="2011"/>
    <cellStyle name="20% - Accent5 2 48" xfId="2012"/>
    <cellStyle name="20% - Accent5 2 49" xfId="2013"/>
    <cellStyle name="20% - Accent5 2 5" xfId="2014"/>
    <cellStyle name="20% - Accent5 2 50" xfId="2015"/>
    <cellStyle name="20% - Accent5 2 6" xfId="2016"/>
    <cellStyle name="20% - Accent5 2 7" xfId="2017"/>
    <cellStyle name="20% - Accent5 2 8" xfId="2018"/>
    <cellStyle name="20% - Accent5 2 9" xfId="2019"/>
    <cellStyle name="20% - Accent5 20" xfId="2020"/>
    <cellStyle name="20% - Accent5 21" xfId="2021"/>
    <cellStyle name="20% - Accent5 22" xfId="2022"/>
    <cellStyle name="20% - Accent5 23" xfId="2023"/>
    <cellStyle name="20% - Accent5 24" xfId="2024"/>
    <cellStyle name="20% - Accent5 25" xfId="2025"/>
    <cellStyle name="20% - Accent5 26" xfId="2026"/>
    <cellStyle name="20% - Accent5 27" xfId="2027"/>
    <cellStyle name="20% - Accent5 28" xfId="2028"/>
    <cellStyle name="20% - Accent5 29" xfId="2029"/>
    <cellStyle name="20% - Accent5 3" xfId="294"/>
    <cellStyle name="20% - Accent5 3 10" xfId="2030"/>
    <cellStyle name="20% - Accent5 3 11" xfId="2031"/>
    <cellStyle name="20% - Accent5 3 12" xfId="2032"/>
    <cellStyle name="20% - Accent5 3 13" xfId="2033"/>
    <cellStyle name="20% - Accent5 3 14" xfId="2034"/>
    <cellStyle name="20% - Accent5 3 15" xfId="2035"/>
    <cellStyle name="20% - Accent5 3 16" xfId="2036"/>
    <cellStyle name="20% - Accent5 3 17" xfId="2037"/>
    <cellStyle name="20% - Accent5 3 18" xfId="2038"/>
    <cellStyle name="20% - Accent5 3 19" xfId="2039"/>
    <cellStyle name="20% - Accent5 3 2" xfId="295"/>
    <cellStyle name="20% - Accent5 3 20" xfId="2040"/>
    <cellStyle name="20% - Accent5 3 21" xfId="2041"/>
    <cellStyle name="20% - Accent5 3 22" xfId="2042"/>
    <cellStyle name="20% - Accent5 3 23" xfId="2043"/>
    <cellStyle name="20% - Accent5 3 24" xfId="2044"/>
    <cellStyle name="20% - Accent5 3 25" xfId="2045"/>
    <cellStyle name="20% - Accent5 3 26" xfId="2046"/>
    <cellStyle name="20% - Accent5 3 27" xfId="2047"/>
    <cellStyle name="20% - Accent5 3 3" xfId="2048"/>
    <cellStyle name="20% - Accent5 3 4" xfId="2049"/>
    <cellStyle name="20% - Accent5 3 5" xfId="2050"/>
    <cellStyle name="20% - Accent5 3 6" xfId="2051"/>
    <cellStyle name="20% - Accent5 3 7" xfId="2052"/>
    <cellStyle name="20% - Accent5 3 8" xfId="2053"/>
    <cellStyle name="20% - Accent5 3 9" xfId="2054"/>
    <cellStyle name="20% - Accent5 30" xfId="2055"/>
    <cellStyle name="20% - Accent5 31" xfId="2056"/>
    <cellStyle name="20% - Accent5 32" xfId="2057"/>
    <cellStyle name="20% - Accent5 33" xfId="2058"/>
    <cellStyle name="20% - Accent5 34" xfId="2059"/>
    <cellStyle name="20% - Accent5 35" xfId="2060"/>
    <cellStyle name="20% - Accent5 36" xfId="2061"/>
    <cellStyle name="20% - Accent5 37" xfId="2062"/>
    <cellStyle name="20% - Accent5 38" xfId="2063"/>
    <cellStyle name="20% - Accent5 39" xfId="2064"/>
    <cellStyle name="20% - Accent5 4" xfId="296"/>
    <cellStyle name="20% - Accent5 4 10" xfId="2065"/>
    <cellStyle name="20% - Accent5 4 11" xfId="2066"/>
    <cellStyle name="20% - Accent5 4 12" xfId="2067"/>
    <cellStyle name="20% - Accent5 4 13" xfId="2068"/>
    <cellStyle name="20% - Accent5 4 14" xfId="2069"/>
    <cellStyle name="20% - Accent5 4 15" xfId="2070"/>
    <cellStyle name="20% - Accent5 4 16" xfId="2071"/>
    <cellStyle name="20% - Accent5 4 17" xfId="2072"/>
    <cellStyle name="20% - Accent5 4 18" xfId="2073"/>
    <cellStyle name="20% - Accent5 4 19" xfId="2074"/>
    <cellStyle name="20% - Accent5 4 2" xfId="297"/>
    <cellStyle name="20% - Accent5 4 20" xfId="2075"/>
    <cellStyle name="20% - Accent5 4 21" xfId="2076"/>
    <cellStyle name="20% - Accent5 4 22" xfId="2077"/>
    <cellStyle name="20% - Accent5 4 23" xfId="2078"/>
    <cellStyle name="20% - Accent5 4 24" xfId="2079"/>
    <cellStyle name="20% - Accent5 4 25" xfId="2080"/>
    <cellStyle name="20% - Accent5 4 26" xfId="2081"/>
    <cellStyle name="20% - Accent5 4 27" xfId="2082"/>
    <cellStyle name="20% - Accent5 4 3" xfId="2083"/>
    <cellStyle name="20% - Accent5 4 4" xfId="2084"/>
    <cellStyle name="20% - Accent5 4 5" xfId="2085"/>
    <cellStyle name="20% - Accent5 4 6" xfId="2086"/>
    <cellStyle name="20% - Accent5 4 7" xfId="2087"/>
    <cellStyle name="20% - Accent5 4 8" xfId="2088"/>
    <cellStyle name="20% - Accent5 4 9" xfId="2089"/>
    <cellStyle name="20% - Accent5 40" xfId="2090"/>
    <cellStyle name="20% - Accent5 41" xfId="2091"/>
    <cellStyle name="20% - Accent5 42" xfId="2092"/>
    <cellStyle name="20% - Accent5 43" xfId="2093"/>
    <cellStyle name="20% - Accent5 44" xfId="2094"/>
    <cellStyle name="20% - Accent5 45" xfId="2095"/>
    <cellStyle name="20% - Accent5 46" xfId="2096"/>
    <cellStyle name="20% - Accent5 47" xfId="2097"/>
    <cellStyle name="20% - Accent5 48" xfId="2098"/>
    <cellStyle name="20% - Accent5 49" xfId="2099"/>
    <cellStyle name="20% - Accent5 5" xfId="298"/>
    <cellStyle name="20% - Accent5 5 10" xfId="2100"/>
    <cellStyle name="20% - Accent5 5 11" xfId="2101"/>
    <cellStyle name="20% - Accent5 5 12" xfId="2102"/>
    <cellStyle name="20% - Accent5 5 13" xfId="2103"/>
    <cellStyle name="20% - Accent5 5 14" xfId="2104"/>
    <cellStyle name="20% - Accent5 5 15" xfId="2105"/>
    <cellStyle name="20% - Accent5 5 16" xfId="2106"/>
    <cellStyle name="20% - Accent5 5 17" xfId="2107"/>
    <cellStyle name="20% - Accent5 5 18" xfId="2108"/>
    <cellStyle name="20% - Accent5 5 19" xfId="2109"/>
    <cellStyle name="20% - Accent5 5 2" xfId="2110"/>
    <cellStyle name="20% - Accent5 5 20" xfId="2111"/>
    <cellStyle name="20% - Accent5 5 21" xfId="2112"/>
    <cellStyle name="20% - Accent5 5 22" xfId="2113"/>
    <cellStyle name="20% - Accent5 5 23" xfId="2114"/>
    <cellStyle name="20% - Accent5 5 24" xfId="2115"/>
    <cellStyle name="20% - Accent5 5 25" xfId="2116"/>
    <cellStyle name="20% - Accent5 5 26" xfId="2117"/>
    <cellStyle name="20% - Accent5 5 27" xfId="2118"/>
    <cellStyle name="20% - Accent5 5 3" xfId="2119"/>
    <cellStyle name="20% - Accent5 5 4" xfId="2120"/>
    <cellStyle name="20% - Accent5 5 5" xfId="2121"/>
    <cellStyle name="20% - Accent5 5 6" xfId="2122"/>
    <cellStyle name="20% - Accent5 5 7" xfId="2123"/>
    <cellStyle name="20% - Accent5 5 8" xfId="2124"/>
    <cellStyle name="20% - Accent5 5 9" xfId="2125"/>
    <cellStyle name="20% - Accent5 50" xfId="2126"/>
    <cellStyle name="20% - Accent5 51" xfId="2127"/>
    <cellStyle name="20% - Accent5 52" xfId="2128"/>
    <cellStyle name="20% - Accent5 53" xfId="2129"/>
    <cellStyle name="20% - Accent5 54" xfId="2130"/>
    <cellStyle name="20% - Accent5 55" xfId="2131"/>
    <cellStyle name="20% - Accent5 56" xfId="2132"/>
    <cellStyle name="20% - Accent5 57" xfId="2133"/>
    <cellStyle name="20% - Accent5 58" xfId="2134"/>
    <cellStyle name="20% - Accent5 59" xfId="2135"/>
    <cellStyle name="20% - Accent5 6" xfId="401"/>
    <cellStyle name="20% - Accent5 6 10" xfId="2136"/>
    <cellStyle name="20% - Accent5 6 11" xfId="2137"/>
    <cellStyle name="20% - Accent5 6 12" xfId="2138"/>
    <cellStyle name="20% - Accent5 6 13" xfId="2139"/>
    <cellStyle name="20% - Accent5 6 14" xfId="2140"/>
    <cellStyle name="20% - Accent5 6 15" xfId="2141"/>
    <cellStyle name="20% - Accent5 6 16" xfId="2142"/>
    <cellStyle name="20% - Accent5 6 17" xfId="2143"/>
    <cellStyle name="20% - Accent5 6 18" xfId="2144"/>
    <cellStyle name="20% - Accent5 6 19" xfId="2145"/>
    <cellStyle name="20% - Accent5 6 2" xfId="2146"/>
    <cellStyle name="20% - Accent5 6 20" xfId="2147"/>
    <cellStyle name="20% - Accent5 6 21" xfId="2148"/>
    <cellStyle name="20% - Accent5 6 22" xfId="2149"/>
    <cellStyle name="20% - Accent5 6 23" xfId="2150"/>
    <cellStyle name="20% - Accent5 6 24" xfId="2151"/>
    <cellStyle name="20% - Accent5 6 25" xfId="2152"/>
    <cellStyle name="20% - Accent5 6 26" xfId="2153"/>
    <cellStyle name="20% - Accent5 6 27" xfId="2154"/>
    <cellStyle name="20% - Accent5 6 28" xfId="2155"/>
    <cellStyle name="20% - Accent5 6 29" xfId="2156"/>
    <cellStyle name="20% - Accent5 6 3" xfId="2157"/>
    <cellStyle name="20% - Accent5 6 30" xfId="2158"/>
    <cellStyle name="20% - Accent5 6 31" xfId="2159"/>
    <cellStyle name="20% - Accent5 6 32" xfId="2160"/>
    <cellStyle name="20% - Accent5 6 33" xfId="2161"/>
    <cellStyle name="20% - Accent5 6 34" xfId="2162"/>
    <cellStyle name="20% - Accent5 6 35" xfId="2163"/>
    <cellStyle name="20% - Accent5 6 4" xfId="2164"/>
    <cellStyle name="20% - Accent5 6 5" xfId="2165"/>
    <cellStyle name="20% - Accent5 6 6" xfId="2166"/>
    <cellStyle name="20% - Accent5 6 7" xfId="2167"/>
    <cellStyle name="20% - Accent5 6 8" xfId="2168"/>
    <cellStyle name="20% - Accent5 6 9" xfId="2169"/>
    <cellStyle name="20% - Accent5 7" xfId="2170"/>
    <cellStyle name="20% - Accent5 7 10" xfId="2171"/>
    <cellStyle name="20% - Accent5 7 11" xfId="2172"/>
    <cellStyle name="20% - Accent5 7 12" xfId="2173"/>
    <cellStyle name="20% - Accent5 7 13" xfId="2174"/>
    <cellStyle name="20% - Accent5 7 14" xfId="2175"/>
    <cellStyle name="20% - Accent5 7 15" xfId="2176"/>
    <cellStyle name="20% - Accent5 7 16" xfId="2177"/>
    <cellStyle name="20% - Accent5 7 17" xfId="2178"/>
    <cellStyle name="20% - Accent5 7 18" xfId="2179"/>
    <cellStyle name="20% - Accent5 7 19" xfId="2180"/>
    <cellStyle name="20% - Accent5 7 2" xfId="2181"/>
    <cellStyle name="20% - Accent5 7 20" xfId="2182"/>
    <cellStyle name="20% - Accent5 7 21" xfId="2183"/>
    <cellStyle name="20% - Accent5 7 22" xfId="2184"/>
    <cellStyle name="20% - Accent5 7 23" xfId="2185"/>
    <cellStyle name="20% - Accent5 7 24" xfId="2186"/>
    <cellStyle name="20% - Accent5 7 25" xfId="2187"/>
    <cellStyle name="20% - Accent5 7 26" xfId="2188"/>
    <cellStyle name="20% - Accent5 7 27" xfId="2189"/>
    <cellStyle name="20% - Accent5 7 28" xfId="2190"/>
    <cellStyle name="20% - Accent5 7 29" xfId="2191"/>
    <cellStyle name="20% - Accent5 7 3" xfId="2192"/>
    <cellStyle name="20% - Accent5 7 30" xfId="2193"/>
    <cellStyle name="20% - Accent5 7 31" xfId="2194"/>
    <cellStyle name="20% - Accent5 7 32" xfId="2195"/>
    <cellStyle name="20% - Accent5 7 33" xfId="2196"/>
    <cellStyle name="20% - Accent5 7 34" xfId="2197"/>
    <cellStyle name="20% - Accent5 7 35" xfId="2198"/>
    <cellStyle name="20% - Accent5 7 4" xfId="2199"/>
    <cellStyle name="20% - Accent5 7 5" xfId="2200"/>
    <cellStyle name="20% - Accent5 7 6" xfId="2201"/>
    <cellStyle name="20% - Accent5 7 7" xfId="2202"/>
    <cellStyle name="20% - Accent5 7 8" xfId="2203"/>
    <cellStyle name="20% - Accent5 7 9" xfId="2204"/>
    <cellStyle name="20% - Accent5 8" xfId="2205"/>
    <cellStyle name="20% - Accent5 8 10" xfId="2206"/>
    <cellStyle name="20% - Accent5 8 11" xfId="2207"/>
    <cellStyle name="20% - Accent5 8 12" xfId="2208"/>
    <cellStyle name="20% - Accent5 8 13" xfId="2209"/>
    <cellStyle name="20% - Accent5 8 14" xfId="2210"/>
    <cellStyle name="20% - Accent5 8 15" xfId="2211"/>
    <cellStyle name="20% - Accent5 8 16" xfId="2212"/>
    <cellStyle name="20% - Accent5 8 17" xfId="2213"/>
    <cellStyle name="20% - Accent5 8 18" xfId="2214"/>
    <cellStyle name="20% - Accent5 8 19" xfId="2215"/>
    <cellStyle name="20% - Accent5 8 2" xfId="2216"/>
    <cellStyle name="20% - Accent5 8 20" xfId="2217"/>
    <cellStyle name="20% - Accent5 8 21" xfId="2218"/>
    <cellStyle name="20% - Accent5 8 22" xfId="2219"/>
    <cellStyle name="20% - Accent5 8 23" xfId="2220"/>
    <cellStyle name="20% - Accent5 8 24" xfId="2221"/>
    <cellStyle name="20% - Accent5 8 25" xfId="2222"/>
    <cellStyle name="20% - Accent5 8 26" xfId="2223"/>
    <cellStyle name="20% - Accent5 8 27" xfId="2224"/>
    <cellStyle name="20% - Accent5 8 28" xfId="2225"/>
    <cellStyle name="20% - Accent5 8 29" xfId="2226"/>
    <cellStyle name="20% - Accent5 8 3" xfId="2227"/>
    <cellStyle name="20% - Accent5 8 30" xfId="2228"/>
    <cellStyle name="20% - Accent5 8 31" xfId="2229"/>
    <cellStyle name="20% - Accent5 8 32" xfId="2230"/>
    <cellStyle name="20% - Accent5 8 33" xfId="2231"/>
    <cellStyle name="20% - Accent5 8 34" xfId="2232"/>
    <cellStyle name="20% - Accent5 8 35" xfId="2233"/>
    <cellStyle name="20% - Accent5 8 4" xfId="2234"/>
    <cellStyle name="20% - Accent5 8 5" xfId="2235"/>
    <cellStyle name="20% - Accent5 8 6" xfId="2236"/>
    <cellStyle name="20% - Accent5 8 7" xfId="2237"/>
    <cellStyle name="20% - Accent5 8 8" xfId="2238"/>
    <cellStyle name="20% - Accent5 8 9" xfId="2239"/>
    <cellStyle name="20% - Accent5 9" xfId="2240"/>
    <cellStyle name="20% - Accent5 9 10" xfId="2241"/>
    <cellStyle name="20% - Accent5 9 11" xfId="2242"/>
    <cellStyle name="20% - Accent5 9 12" xfId="2243"/>
    <cellStyle name="20% - Accent5 9 13" xfId="2244"/>
    <cellStyle name="20% - Accent5 9 14" xfId="2245"/>
    <cellStyle name="20% - Accent5 9 15" xfId="2246"/>
    <cellStyle name="20% - Accent5 9 16" xfId="2247"/>
    <cellStyle name="20% - Accent5 9 17" xfId="2248"/>
    <cellStyle name="20% - Accent5 9 18" xfId="2249"/>
    <cellStyle name="20% - Accent5 9 19" xfId="2250"/>
    <cellStyle name="20% - Accent5 9 2" xfId="2251"/>
    <cellStyle name="20% - Accent5 9 20" xfId="2252"/>
    <cellStyle name="20% - Accent5 9 21" xfId="2253"/>
    <cellStyle name="20% - Accent5 9 22" xfId="2254"/>
    <cellStyle name="20% - Accent5 9 23" xfId="2255"/>
    <cellStyle name="20% - Accent5 9 24" xfId="2256"/>
    <cellStyle name="20% - Accent5 9 25" xfId="2257"/>
    <cellStyle name="20% - Accent5 9 26" xfId="2258"/>
    <cellStyle name="20% - Accent5 9 27" xfId="2259"/>
    <cellStyle name="20% - Accent5 9 28" xfId="2260"/>
    <cellStyle name="20% - Accent5 9 29" xfId="2261"/>
    <cellStyle name="20% - Accent5 9 3" xfId="2262"/>
    <cellStyle name="20% - Accent5 9 30" xfId="2263"/>
    <cellStyle name="20% - Accent5 9 31" xfId="2264"/>
    <cellStyle name="20% - Accent5 9 32" xfId="2265"/>
    <cellStyle name="20% - Accent5 9 33" xfId="2266"/>
    <cellStyle name="20% - Accent5 9 34" xfId="2267"/>
    <cellStyle name="20% - Accent5 9 35" xfId="2268"/>
    <cellStyle name="20% - Accent5 9 4" xfId="2269"/>
    <cellStyle name="20% - Accent5 9 5" xfId="2270"/>
    <cellStyle name="20% - Accent5 9 6" xfId="2271"/>
    <cellStyle name="20% - Accent5 9 7" xfId="2272"/>
    <cellStyle name="20% - Accent5 9 8" xfId="2273"/>
    <cellStyle name="20% - Accent5 9 9" xfId="2274"/>
    <cellStyle name="20% - Accent6 10" xfId="2275"/>
    <cellStyle name="20% - Accent6 10 10" xfId="2276"/>
    <cellStyle name="20% - Accent6 10 11" xfId="2277"/>
    <cellStyle name="20% - Accent6 10 12" xfId="2278"/>
    <cellStyle name="20% - Accent6 10 13" xfId="2279"/>
    <cellStyle name="20% - Accent6 10 14" xfId="2280"/>
    <cellStyle name="20% - Accent6 10 15" xfId="2281"/>
    <cellStyle name="20% - Accent6 10 16" xfId="2282"/>
    <cellStyle name="20% - Accent6 10 17" xfId="2283"/>
    <cellStyle name="20% - Accent6 10 18" xfId="2284"/>
    <cellStyle name="20% - Accent6 10 19" xfId="2285"/>
    <cellStyle name="20% - Accent6 10 2" xfId="2286"/>
    <cellStyle name="20% - Accent6 10 20" xfId="2287"/>
    <cellStyle name="20% - Accent6 10 21" xfId="2288"/>
    <cellStyle name="20% - Accent6 10 22" xfId="2289"/>
    <cellStyle name="20% - Accent6 10 23" xfId="2290"/>
    <cellStyle name="20% - Accent6 10 24" xfId="2291"/>
    <cellStyle name="20% - Accent6 10 25" xfId="2292"/>
    <cellStyle name="20% - Accent6 10 26" xfId="2293"/>
    <cellStyle name="20% - Accent6 10 27" xfId="2294"/>
    <cellStyle name="20% - Accent6 10 28" xfId="2295"/>
    <cellStyle name="20% - Accent6 10 29" xfId="2296"/>
    <cellStyle name="20% - Accent6 10 3" xfId="2297"/>
    <cellStyle name="20% - Accent6 10 30" xfId="2298"/>
    <cellStyle name="20% - Accent6 10 31" xfId="2299"/>
    <cellStyle name="20% - Accent6 10 32" xfId="2300"/>
    <cellStyle name="20% - Accent6 10 33" xfId="2301"/>
    <cellStyle name="20% - Accent6 10 34" xfId="2302"/>
    <cellStyle name="20% - Accent6 10 35" xfId="2303"/>
    <cellStyle name="20% - Accent6 10 4" xfId="2304"/>
    <cellStyle name="20% - Accent6 10 5" xfId="2305"/>
    <cellStyle name="20% - Accent6 10 6" xfId="2306"/>
    <cellStyle name="20% - Accent6 10 7" xfId="2307"/>
    <cellStyle name="20% - Accent6 10 8" xfId="2308"/>
    <cellStyle name="20% - Accent6 10 9" xfId="2309"/>
    <cellStyle name="20% - Accent6 11" xfId="2310"/>
    <cellStyle name="20% - Accent6 11 10" xfId="2311"/>
    <cellStyle name="20% - Accent6 11 2" xfId="2312"/>
    <cellStyle name="20% - Accent6 11 3" xfId="2313"/>
    <cellStyle name="20% - Accent6 11 4" xfId="2314"/>
    <cellStyle name="20% - Accent6 11 5" xfId="2315"/>
    <cellStyle name="20% - Accent6 11 6" xfId="2316"/>
    <cellStyle name="20% - Accent6 11 7" xfId="2317"/>
    <cellStyle name="20% - Accent6 11 8" xfId="2318"/>
    <cellStyle name="20% - Accent6 11 9" xfId="2319"/>
    <cellStyle name="20% - Accent6 12" xfId="2320"/>
    <cellStyle name="20% - Accent6 12 10" xfId="2321"/>
    <cellStyle name="20% - Accent6 12 2" xfId="2322"/>
    <cellStyle name="20% - Accent6 12 3" xfId="2323"/>
    <cellStyle name="20% - Accent6 12 4" xfId="2324"/>
    <cellStyle name="20% - Accent6 12 5" xfId="2325"/>
    <cellStyle name="20% - Accent6 12 6" xfId="2326"/>
    <cellStyle name="20% - Accent6 12 7" xfId="2327"/>
    <cellStyle name="20% - Accent6 12 8" xfId="2328"/>
    <cellStyle name="20% - Accent6 12 9" xfId="2329"/>
    <cellStyle name="20% - Accent6 13" xfId="2330"/>
    <cellStyle name="20% - Accent6 14" xfId="2331"/>
    <cellStyle name="20% - Accent6 15" xfId="2332"/>
    <cellStyle name="20% - Accent6 16" xfId="2333"/>
    <cellStyle name="20% - Accent6 17" xfId="2334"/>
    <cellStyle name="20% - Accent6 18" xfId="2335"/>
    <cellStyle name="20% - Accent6 19" xfId="2336"/>
    <cellStyle name="20% - Accent6 2" xfId="299"/>
    <cellStyle name="20% - Accent6 2 10" xfId="2337"/>
    <cellStyle name="20% - Accent6 2 11" xfId="2338"/>
    <cellStyle name="20% - Accent6 2 12" xfId="2339"/>
    <cellStyle name="20% - Accent6 2 13" xfId="2340"/>
    <cellStyle name="20% - Accent6 2 14" xfId="2341"/>
    <cellStyle name="20% - Accent6 2 15" xfId="2342"/>
    <cellStyle name="20% - Accent6 2 16" xfId="2343"/>
    <cellStyle name="20% - Accent6 2 17" xfId="2344"/>
    <cellStyle name="20% - Accent6 2 18" xfId="2345"/>
    <cellStyle name="20% - Accent6 2 19" xfId="2346"/>
    <cellStyle name="20% - Accent6 2 2" xfId="300"/>
    <cellStyle name="20% - Accent6 2 2 2" xfId="301"/>
    <cellStyle name="20% - Accent6 2 20" xfId="2347"/>
    <cellStyle name="20% - Accent6 2 21" xfId="2348"/>
    <cellStyle name="20% - Accent6 2 22" xfId="2349"/>
    <cellStyle name="20% - Accent6 2 23" xfId="2350"/>
    <cellStyle name="20% - Accent6 2 24" xfId="2351"/>
    <cellStyle name="20% - Accent6 2 25" xfId="2352"/>
    <cellStyle name="20% - Accent6 2 26" xfId="2353"/>
    <cellStyle name="20% - Accent6 2 27" xfId="2354"/>
    <cellStyle name="20% - Accent6 2 28" xfId="2355"/>
    <cellStyle name="20% - Accent6 2 29" xfId="2356"/>
    <cellStyle name="20% - Accent6 2 3" xfId="302"/>
    <cellStyle name="20% - Accent6 2 30" xfId="2357"/>
    <cellStyle name="20% - Accent6 2 31" xfId="2358"/>
    <cellStyle name="20% - Accent6 2 32" xfId="2359"/>
    <cellStyle name="20% - Accent6 2 33" xfId="2360"/>
    <cellStyle name="20% - Accent6 2 34" xfId="2361"/>
    <cellStyle name="20% - Accent6 2 35" xfId="2362"/>
    <cellStyle name="20% - Accent6 2 36" xfId="2363"/>
    <cellStyle name="20% - Accent6 2 37" xfId="2364"/>
    <cellStyle name="20% - Accent6 2 38" xfId="2365"/>
    <cellStyle name="20% - Accent6 2 39" xfId="2366"/>
    <cellStyle name="20% - Accent6 2 4" xfId="2367"/>
    <cellStyle name="20% - Accent6 2 40" xfId="2368"/>
    <cellStyle name="20% - Accent6 2 41" xfId="2369"/>
    <cellStyle name="20% - Accent6 2 42" xfId="2370"/>
    <cellStyle name="20% - Accent6 2 43" xfId="2371"/>
    <cellStyle name="20% - Accent6 2 44" xfId="2372"/>
    <cellStyle name="20% - Accent6 2 45" xfId="2373"/>
    <cellStyle name="20% - Accent6 2 46" xfId="2374"/>
    <cellStyle name="20% - Accent6 2 47" xfId="2375"/>
    <cellStyle name="20% - Accent6 2 48" xfId="2376"/>
    <cellStyle name="20% - Accent6 2 49" xfId="2377"/>
    <cellStyle name="20% - Accent6 2 5" xfId="2378"/>
    <cellStyle name="20% - Accent6 2 50" xfId="2379"/>
    <cellStyle name="20% - Accent6 2 6" xfId="2380"/>
    <cellStyle name="20% - Accent6 2 7" xfId="2381"/>
    <cellStyle name="20% - Accent6 2 8" xfId="2382"/>
    <cellStyle name="20% - Accent6 2 9" xfId="2383"/>
    <cellStyle name="20% - Accent6 20" xfId="2384"/>
    <cellStyle name="20% - Accent6 21" xfId="2385"/>
    <cellStyle name="20% - Accent6 22" xfId="2386"/>
    <cellStyle name="20% - Accent6 23" xfId="2387"/>
    <cellStyle name="20% - Accent6 24" xfId="2388"/>
    <cellStyle name="20% - Accent6 25" xfId="2389"/>
    <cellStyle name="20% - Accent6 26" xfId="2390"/>
    <cellStyle name="20% - Accent6 27" xfId="2391"/>
    <cellStyle name="20% - Accent6 28" xfId="2392"/>
    <cellStyle name="20% - Accent6 29" xfId="2393"/>
    <cellStyle name="20% - Accent6 3" xfId="303"/>
    <cellStyle name="20% - Accent6 3 10" xfId="2394"/>
    <cellStyle name="20% - Accent6 3 11" xfId="2395"/>
    <cellStyle name="20% - Accent6 3 12" xfId="2396"/>
    <cellStyle name="20% - Accent6 3 13" xfId="2397"/>
    <cellStyle name="20% - Accent6 3 14" xfId="2398"/>
    <cellStyle name="20% - Accent6 3 15" xfId="2399"/>
    <cellStyle name="20% - Accent6 3 16" xfId="2400"/>
    <cellStyle name="20% - Accent6 3 17" xfId="2401"/>
    <cellStyle name="20% - Accent6 3 18" xfId="2402"/>
    <cellStyle name="20% - Accent6 3 19" xfId="2403"/>
    <cellStyle name="20% - Accent6 3 2" xfId="304"/>
    <cellStyle name="20% - Accent6 3 20" xfId="2404"/>
    <cellStyle name="20% - Accent6 3 21" xfId="2405"/>
    <cellStyle name="20% - Accent6 3 22" xfId="2406"/>
    <cellStyle name="20% - Accent6 3 23" xfId="2407"/>
    <cellStyle name="20% - Accent6 3 24" xfId="2408"/>
    <cellStyle name="20% - Accent6 3 25" xfId="2409"/>
    <cellStyle name="20% - Accent6 3 26" xfId="2410"/>
    <cellStyle name="20% - Accent6 3 27" xfId="2411"/>
    <cellStyle name="20% - Accent6 3 3" xfId="2412"/>
    <cellStyle name="20% - Accent6 3 4" xfId="2413"/>
    <cellStyle name="20% - Accent6 3 5" xfId="2414"/>
    <cellStyle name="20% - Accent6 3 6" xfId="2415"/>
    <cellStyle name="20% - Accent6 3 7" xfId="2416"/>
    <cellStyle name="20% - Accent6 3 8" xfId="2417"/>
    <cellStyle name="20% - Accent6 3 9" xfId="2418"/>
    <cellStyle name="20% - Accent6 30" xfId="2419"/>
    <cellStyle name="20% - Accent6 31" xfId="2420"/>
    <cellStyle name="20% - Accent6 32" xfId="2421"/>
    <cellStyle name="20% - Accent6 33" xfId="2422"/>
    <cellStyle name="20% - Accent6 34" xfId="2423"/>
    <cellStyle name="20% - Accent6 35" xfId="2424"/>
    <cellStyle name="20% - Accent6 36" xfId="2425"/>
    <cellStyle name="20% - Accent6 37" xfId="2426"/>
    <cellStyle name="20% - Accent6 38" xfId="2427"/>
    <cellStyle name="20% - Accent6 39" xfId="2428"/>
    <cellStyle name="20% - Accent6 4" xfId="305"/>
    <cellStyle name="20% - Accent6 4 10" xfId="2429"/>
    <cellStyle name="20% - Accent6 4 11" xfId="2430"/>
    <cellStyle name="20% - Accent6 4 12" xfId="2431"/>
    <cellStyle name="20% - Accent6 4 13" xfId="2432"/>
    <cellStyle name="20% - Accent6 4 14" xfId="2433"/>
    <cellStyle name="20% - Accent6 4 15" xfId="2434"/>
    <cellStyle name="20% - Accent6 4 16" xfId="2435"/>
    <cellStyle name="20% - Accent6 4 17" xfId="2436"/>
    <cellStyle name="20% - Accent6 4 18" xfId="2437"/>
    <cellStyle name="20% - Accent6 4 19" xfId="2438"/>
    <cellStyle name="20% - Accent6 4 2" xfId="306"/>
    <cellStyle name="20% - Accent6 4 20" xfId="2439"/>
    <cellStyle name="20% - Accent6 4 21" xfId="2440"/>
    <cellStyle name="20% - Accent6 4 22" xfId="2441"/>
    <cellStyle name="20% - Accent6 4 23" xfId="2442"/>
    <cellStyle name="20% - Accent6 4 24" xfId="2443"/>
    <cellStyle name="20% - Accent6 4 25" xfId="2444"/>
    <cellStyle name="20% - Accent6 4 26" xfId="2445"/>
    <cellStyle name="20% - Accent6 4 27" xfId="2446"/>
    <cellStyle name="20% - Accent6 4 3" xfId="2447"/>
    <cellStyle name="20% - Accent6 4 4" xfId="2448"/>
    <cellStyle name="20% - Accent6 4 5" xfId="2449"/>
    <cellStyle name="20% - Accent6 4 6" xfId="2450"/>
    <cellStyle name="20% - Accent6 4 7" xfId="2451"/>
    <cellStyle name="20% - Accent6 4 8" xfId="2452"/>
    <cellStyle name="20% - Accent6 4 9" xfId="2453"/>
    <cellStyle name="20% - Accent6 40" xfId="2454"/>
    <cellStyle name="20% - Accent6 41" xfId="2455"/>
    <cellStyle name="20% - Accent6 42" xfId="2456"/>
    <cellStyle name="20% - Accent6 43" xfId="2457"/>
    <cellStyle name="20% - Accent6 44" xfId="2458"/>
    <cellStyle name="20% - Accent6 45" xfId="2459"/>
    <cellStyle name="20% - Accent6 46" xfId="2460"/>
    <cellStyle name="20% - Accent6 47" xfId="2461"/>
    <cellStyle name="20% - Accent6 48" xfId="2462"/>
    <cellStyle name="20% - Accent6 49" xfId="2463"/>
    <cellStyle name="20% - Accent6 5" xfId="307"/>
    <cellStyle name="20% - Accent6 5 10" xfId="2464"/>
    <cellStyle name="20% - Accent6 5 11" xfId="2465"/>
    <cellStyle name="20% - Accent6 5 12" xfId="2466"/>
    <cellStyle name="20% - Accent6 5 13" xfId="2467"/>
    <cellStyle name="20% - Accent6 5 14" xfId="2468"/>
    <cellStyle name="20% - Accent6 5 15" xfId="2469"/>
    <cellStyle name="20% - Accent6 5 16" xfId="2470"/>
    <cellStyle name="20% - Accent6 5 17" xfId="2471"/>
    <cellStyle name="20% - Accent6 5 18" xfId="2472"/>
    <cellStyle name="20% - Accent6 5 19" xfId="2473"/>
    <cellStyle name="20% - Accent6 5 2" xfId="2474"/>
    <cellStyle name="20% - Accent6 5 20" xfId="2475"/>
    <cellStyle name="20% - Accent6 5 21" xfId="2476"/>
    <cellStyle name="20% - Accent6 5 22" xfId="2477"/>
    <cellStyle name="20% - Accent6 5 23" xfId="2478"/>
    <cellStyle name="20% - Accent6 5 24" xfId="2479"/>
    <cellStyle name="20% - Accent6 5 25" xfId="2480"/>
    <cellStyle name="20% - Accent6 5 26" xfId="2481"/>
    <cellStyle name="20% - Accent6 5 27" xfId="2482"/>
    <cellStyle name="20% - Accent6 5 3" xfId="2483"/>
    <cellStyle name="20% - Accent6 5 4" xfId="2484"/>
    <cellStyle name="20% - Accent6 5 5" xfId="2485"/>
    <cellStyle name="20% - Accent6 5 6" xfId="2486"/>
    <cellStyle name="20% - Accent6 5 7" xfId="2487"/>
    <cellStyle name="20% - Accent6 5 8" xfId="2488"/>
    <cellStyle name="20% - Accent6 5 9" xfId="2489"/>
    <cellStyle name="20% - Accent6 50" xfId="2490"/>
    <cellStyle name="20% - Accent6 51" xfId="2491"/>
    <cellStyle name="20% - Accent6 52" xfId="2492"/>
    <cellStyle name="20% - Accent6 53" xfId="2493"/>
    <cellStyle name="20% - Accent6 54" xfId="2494"/>
    <cellStyle name="20% - Accent6 55" xfId="2495"/>
    <cellStyle name="20% - Accent6 56" xfId="2496"/>
    <cellStyle name="20% - Accent6 57" xfId="2497"/>
    <cellStyle name="20% - Accent6 58" xfId="2498"/>
    <cellStyle name="20% - Accent6 59" xfId="2499"/>
    <cellStyle name="20% - Accent6 6" xfId="402"/>
    <cellStyle name="20% - Accent6 6 10" xfId="2500"/>
    <cellStyle name="20% - Accent6 6 11" xfId="2501"/>
    <cellStyle name="20% - Accent6 6 12" xfId="2502"/>
    <cellStyle name="20% - Accent6 6 13" xfId="2503"/>
    <cellStyle name="20% - Accent6 6 14" xfId="2504"/>
    <cellStyle name="20% - Accent6 6 15" xfId="2505"/>
    <cellStyle name="20% - Accent6 6 16" xfId="2506"/>
    <cellStyle name="20% - Accent6 6 17" xfId="2507"/>
    <cellStyle name="20% - Accent6 6 18" xfId="2508"/>
    <cellStyle name="20% - Accent6 6 19" xfId="2509"/>
    <cellStyle name="20% - Accent6 6 2" xfId="2510"/>
    <cellStyle name="20% - Accent6 6 20" xfId="2511"/>
    <cellStyle name="20% - Accent6 6 21" xfId="2512"/>
    <cellStyle name="20% - Accent6 6 22" xfId="2513"/>
    <cellStyle name="20% - Accent6 6 23" xfId="2514"/>
    <cellStyle name="20% - Accent6 6 24" xfId="2515"/>
    <cellStyle name="20% - Accent6 6 25" xfId="2516"/>
    <cellStyle name="20% - Accent6 6 26" xfId="2517"/>
    <cellStyle name="20% - Accent6 6 27" xfId="2518"/>
    <cellStyle name="20% - Accent6 6 28" xfId="2519"/>
    <cellStyle name="20% - Accent6 6 29" xfId="2520"/>
    <cellStyle name="20% - Accent6 6 3" xfId="2521"/>
    <cellStyle name="20% - Accent6 6 30" xfId="2522"/>
    <cellStyle name="20% - Accent6 6 31" xfId="2523"/>
    <cellStyle name="20% - Accent6 6 32" xfId="2524"/>
    <cellStyle name="20% - Accent6 6 33" xfId="2525"/>
    <cellStyle name="20% - Accent6 6 34" xfId="2526"/>
    <cellStyle name="20% - Accent6 6 35" xfId="2527"/>
    <cellStyle name="20% - Accent6 6 4" xfId="2528"/>
    <cellStyle name="20% - Accent6 6 5" xfId="2529"/>
    <cellStyle name="20% - Accent6 6 6" xfId="2530"/>
    <cellStyle name="20% - Accent6 6 7" xfId="2531"/>
    <cellStyle name="20% - Accent6 6 8" xfId="2532"/>
    <cellStyle name="20% - Accent6 6 9" xfId="2533"/>
    <cellStyle name="20% - Accent6 7" xfId="2534"/>
    <cellStyle name="20% - Accent6 7 10" xfId="2535"/>
    <cellStyle name="20% - Accent6 7 11" xfId="2536"/>
    <cellStyle name="20% - Accent6 7 12" xfId="2537"/>
    <cellStyle name="20% - Accent6 7 13" xfId="2538"/>
    <cellStyle name="20% - Accent6 7 14" xfId="2539"/>
    <cellStyle name="20% - Accent6 7 15" xfId="2540"/>
    <cellStyle name="20% - Accent6 7 16" xfId="2541"/>
    <cellStyle name="20% - Accent6 7 17" xfId="2542"/>
    <cellStyle name="20% - Accent6 7 18" xfId="2543"/>
    <cellStyle name="20% - Accent6 7 19" xfId="2544"/>
    <cellStyle name="20% - Accent6 7 2" xfId="2545"/>
    <cellStyle name="20% - Accent6 7 20" xfId="2546"/>
    <cellStyle name="20% - Accent6 7 21" xfId="2547"/>
    <cellStyle name="20% - Accent6 7 22" xfId="2548"/>
    <cellStyle name="20% - Accent6 7 23" xfId="2549"/>
    <cellStyle name="20% - Accent6 7 24" xfId="2550"/>
    <cellStyle name="20% - Accent6 7 25" xfId="2551"/>
    <cellStyle name="20% - Accent6 7 26" xfId="2552"/>
    <cellStyle name="20% - Accent6 7 27" xfId="2553"/>
    <cellStyle name="20% - Accent6 7 28" xfId="2554"/>
    <cellStyle name="20% - Accent6 7 29" xfId="2555"/>
    <cellStyle name="20% - Accent6 7 3" xfId="2556"/>
    <cellStyle name="20% - Accent6 7 30" xfId="2557"/>
    <cellStyle name="20% - Accent6 7 31" xfId="2558"/>
    <cellStyle name="20% - Accent6 7 32" xfId="2559"/>
    <cellStyle name="20% - Accent6 7 33" xfId="2560"/>
    <cellStyle name="20% - Accent6 7 34" xfId="2561"/>
    <cellStyle name="20% - Accent6 7 35" xfId="2562"/>
    <cellStyle name="20% - Accent6 7 4" xfId="2563"/>
    <cellStyle name="20% - Accent6 7 5" xfId="2564"/>
    <cellStyle name="20% - Accent6 7 6" xfId="2565"/>
    <cellStyle name="20% - Accent6 7 7" xfId="2566"/>
    <cellStyle name="20% - Accent6 7 8" xfId="2567"/>
    <cellStyle name="20% - Accent6 7 9" xfId="2568"/>
    <cellStyle name="20% - Accent6 8" xfId="2569"/>
    <cellStyle name="20% - Accent6 8 10" xfId="2570"/>
    <cellStyle name="20% - Accent6 8 11" xfId="2571"/>
    <cellStyle name="20% - Accent6 8 12" xfId="2572"/>
    <cellStyle name="20% - Accent6 8 13" xfId="2573"/>
    <cellStyle name="20% - Accent6 8 14" xfId="2574"/>
    <cellStyle name="20% - Accent6 8 15" xfId="2575"/>
    <cellStyle name="20% - Accent6 8 16" xfId="2576"/>
    <cellStyle name="20% - Accent6 8 17" xfId="2577"/>
    <cellStyle name="20% - Accent6 8 18" xfId="2578"/>
    <cellStyle name="20% - Accent6 8 19" xfId="2579"/>
    <cellStyle name="20% - Accent6 8 2" xfId="2580"/>
    <cellStyle name="20% - Accent6 8 20" xfId="2581"/>
    <cellStyle name="20% - Accent6 8 21" xfId="2582"/>
    <cellStyle name="20% - Accent6 8 22" xfId="2583"/>
    <cellStyle name="20% - Accent6 8 23" xfId="2584"/>
    <cellStyle name="20% - Accent6 8 24" xfId="2585"/>
    <cellStyle name="20% - Accent6 8 25" xfId="2586"/>
    <cellStyle name="20% - Accent6 8 26" xfId="2587"/>
    <cellStyle name="20% - Accent6 8 27" xfId="2588"/>
    <cellStyle name="20% - Accent6 8 28" xfId="2589"/>
    <cellStyle name="20% - Accent6 8 29" xfId="2590"/>
    <cellStyle name="20% - Accent6 8 3" xfId="2591"/>
    <cellStyle name="20% - Accent6 8 30" xfId="2592"/>
    <cellStyle name="20% - Accent6 8 31" xfId="2593"/>
    <cellStyle name="20% - Accent6 8 32" xfId="2594"/>
    <cellStyle name="20% - Accent6 8 33" xfId="2595"/>
    <cellStyle name="20% - Accent6 8 34" xfId="2596"/>
    <cellStyle name="20% - Accent6 8 35" xfId="2597"/>
    <cellStyle name="20% - Accent6 8 4" xfId="2598"/>
    <cellStyle name="20% - Accent6 8 5" xfId="2599"/>
    <cellStyle name="20% - Accent6 8 6" xfId="2600"/>
    <cellStyle name="20% - Accent6 8 7" xfId="2601"/>
    <cellStyle name="20% - Accent6 8 8" xfId="2602"/>
    <cellStyle name="20% - Accent6 8 9" xfId="2603"/>
    <cellStyle name="20% - Accent6 9" xfId="2604"/>
    <cellStyle name="20% - Accent6 9 10" xfId="2605"/>
    <cellStyle name="20% - Accent6 9 11" xfId="2606"/>
    <cellStyle name="20% - Accent6 9 12" xfId="2607"/>
    <cellStyle name="20% - Accent6 9 13" xfId="2608"/>
    <cellStyle name="20% - Accent6 9 14" xfId="2609"/>
    <cellStyle name="20% - Accent6 9 15" xfId="2610"/>
    <cellStyle name="20% - Accent6 9 16" xfId="2611"/>
    <cellStyle name="20% - Accent6 9 17" xfId="2612"/>
    <cellStyle name="20% - Accent6 9 18" xfId="2613"/>
    <cellStyle name="20% - Accent6 9 19" xfId="2614"/>
    <cellStyle name="20% - Accent6 9 2" xfId="2615"/>
    <cellStyle name="20% - Accent6 9 20" xfId="2616"/>
    <cellStyle name="20% - Accent6 9 21" xfId="2617"/>
    <cellStyle name="20% - Accent6 9 22" xfId="2618"/>
    <cellStyle name="20% - Accent6 9 23" xfId="2619"/>
    <cellStyle name="20% - Accent6 9 24" xfId="2620"/>
    <cellStyle name="20% - Accent6 9 25" xfId="2621"/>
    <cellStyle name="20% - Accent6 9 26" xfId="2622"/>
    <cellStyle name="20% - Accent6 9 27" xfId="2623"/>
    <cellStyle name="20% - Accent6 9 28" xfId="2624"/>
    <cellStyle name="20% - Accent6 9 29" xfId="2625"/>
    <cellStyle name="20% - Accent6 9 3" xfId="2626"/>
    <cellStyle name="20% - Accent6 9 30" xfId="2627"/>
    <cellStyle name="20% - Accent6 9 31" xfId="2628"/>
    <cellStyle name="20% - Accent6 9 32" xfId="2629"/>
    <cellStyle name="20% - Accent6 9 33" xfId="2630"/>
    <cellStyle name="20% - Accent6 9 34" xfId="2631"/>
    <cellStyle name="20% - Accent6 9 35" xfId="2632"/>
    <cellStyle name="20% - Accent6 9 4" xfId="2633"/>
    <cellStyle name="20% - Accent6 9 5" xfId="2634"/>
    <cellStyle name="20% - Accent6 9 6" xfId="2635"/>
    <cellStyle name="20% - Accent6 9 7" xfId="2636"/>
    <cellStyle name="20% - Accent6 9 8" xfId="2637"/>
    <cellStyle name="20% - Accent6 9 9" xfId="2638"/>
    <cellStyle name="40 % - Accent1" xfId="2639"/>
    <cellStyle name="40 % - Accent2" xfId="2640"/>
    <cellStyle name="40 % - Accent3" xfId="2641"/>
    <cellStyle name="40 % - Accent4" xfId="2642"/>
    <cellStyle name="40 % - Accent5" xfId="2643"/>
    <cellStyle name="40 % - Accent6" xfId="2644"/>
    <cellStyle name="40% - Accent1 10" xfId="2645"/>
    <cellStyle name="40% - Accent1 10 10" xfId="2646"/>
    <cellStyle name="40% - Accent1 10 11" xfId="2647"/>
    <cellStyle name="40% - Accent1 10 12" xfId="2648"/>
    <cellStyle name="40% - Accent1 10 13" xfId="2649"/>
    <cellStyle name="40% - Accent1 10 14" xfId="2650"/>
    <cellStyle name="40% - Accent1 10 15" xfId="2651"/>
    <cellStyle name="40% - Accent1 10 16" xfId="2652"/>
    <cellStyle name="40% - Accent1 10 17" xfId="2653"/>
    <cellStyle name="40% - Accent1 10 18" xfId="2654"/>
    <cellStyle name="40% - Accent1 10 19" xfId="2655"/>
    <cellStyle name="40% - Accent1 10 2" xfId="2656"/>
    <cellStyle name="40% - Accent1 10 20" xfId="2657"/>
    <cellStyle name="40% - Accent1 10 21" xfId="2658"/>
    <cellStyle name="40% - Accent1 10 22" xfId="2659"/>
    <cellStyle name="40% - Accent1 10 23" xfId="2660"/>
    <cellStyle name="40% - Accent1 10 24" xfId="2661"/>
    <cellStyle name="40% - Accent1 10 25" xfId="2662"/>
    <cellStyle name="40% - Accent1 10 26" xfId="2663"/>
    <cellStyle name="40% - Accent1 10 27" xfId="2664"/>
    <cellStyle name="40% - Accent1 10 28" xfId="2665"/>
    <cellStyle name="40% - Accent1 10 29" xfId="2666"/>
    <cellStyle name="40% - Accent1 10 3" xfId="2667"/>
    <cellStyle name="40% - Accent1 10 30" xfId="2668"/>
    <cellStyle name="40% - Accent1 10 31" xfId="2669"/>
    <cellStyle name="40% - Accent1 10 32" xfId="2670"/>
    <cellStyle name="40% - Accent1 10 33" xfId="2671"/>
    <cellStyle name="40% - Accent1 10 34" xfId="2672"/>
    <cellStyle name="40% - Accent1 10 35" xfId="2673"/>
    <cellStyle name="40% - Accent1 10 4" xfId="2674"/>
    <cellStyle name="40% - Accent1 10 5" xfId="2675"/>
    <cellStyle name="40% - Accent1 10 6" xfId="2676"/>
    <cellStyle name="40% - Accent1 10 7" xfId="2677"/>
    <cellStyle name="40% - Accent1 10 8" xfId="2678"/>
    <cellStyle name="40% - Accent1 10 9" xfId="2679"/>
    <cellStyle name="40% - Accent1 11" xfId="2680"/>
    <cellStyle name="40% - Accent1 11 10" xfId="2681"/>
    <cellStyle name="40% - Accent1 11 2" xfId="2682"/>
    <cellStyle name="40% - Accent1 11 3" xfId="2683"/>
    <cellStyle name="40% - Accent1 11 4" xfId="2684"/>
    <cellStyle name="40% - Accent1 11 5" xfId="2685"/>
    <cellStyle name="40% - Accent1 11 6" xfId="2686"/>
    <cellStyle name="40% - Accent1 11 7" xfId="2687"/>
    <cellStyle name="40% - Accent1 11 8" xfId="2688"/>
    <cellStyle name="40% - Accent1 11 9" xfId="2689"/>
    <cellStyle name="40% - Accent1 12" xfId="2690"/>
    <cellStyle name="40% - Accent1 12 10" xfId="2691"/>
    <cellStyle name="40% - Accent1 12 2" xfId="2692"/>
    <cellStyle name="40% - Accent1 12 3" xfId="2693"/>
    <cellStyle name="40% - Accent1 12 4" xfId="2694"/>
    <cellStyle name="40% - Accent1 12 5" xfId="2695"/>
    <cellStyle name="40% - Accent1 12 6" xfId="2696"/>
    <cellStyle name="40% - Accent1 12 7" xfId="2697"/>
    <cellStyle name="40% - Accent1 12 8" xfId="2698"/>
    <cellStyle name="40% - Accent1 12 9" xfId="2699"/>
    <cellStyle name="40% - Accent1 13" xfId="2700"/>
    <cellStyle name="40% - Accent1 14" xfId="2701"/>
    <cellStyle name="40% - Accent1 15" xfId="2702"/>
    <cellStyle name="40% - Accent1 16" xfId="2703"/>
    <cellStyle name="40% - Accent1 17" xfId="2704"/>
    <cellStyle name="40% - Accent1 18" xfId="2705"/>
    <cellStyle name="40% - Accent1 19" xfId="2706"/>
    <cellStyle name="40% - Accent1 2" xfId="308"/>
    <cellStyle name="40% - Accent1 2 10" xfId="2707"/>
    <cellStyle name="40% - Accent1 2 11" xfId="2708"/>
    <cellStyle name="40% - Accent1 2 12" xfId="2709"/>
    <cellStyle name="40% - Accent1 2 13" xfId="2710"/>
    <cellStyle name="40% - Accent1 2 14" xfId="2711"/>
    <cellStyle name="40% - Accent1 2 15" xfId="2712"/>
    <cellStyle name="40% - Accent1 2 16" xfId="2713"/>
    <cellStyle name="40% - Accent1 2 17" xfId="2714"/>
    <cellStyle name="40% - Accent1 2 18" xfId="2715"/>
    <cellStyle name="40% - Accent1 2 19" xfId="2716"/>
    <cellStyle name="40% - Accent1 2 2" xfId="309"/>
    <cellStyle name="40% - Accent1 2 2 2" xfId="310"/>
    <cellStyle name="40% - Accent1 2 20" xfId="2717"/>
    <cellStyle name="40% - Accent1 2 21" xfId="2718"/>
    <cellStyle name="40% - Accent1 2 22" xfId="2719"/>
    <cellStyle name="40% - Accent1 2 23" xfId="2720"/>
    <cellStyle name="40% - Accent1 2 24" xfId="2721"/>
    <cellStyle name="40% - Accent1 2 25" xfId="2722"/>
    <cellStyle name="40% - Accent1 2 26" xfId="2723"/>
    <cellStyle name="40% - Accent1 2 27" xfId="2724"/>
    <cellStyle name="40% - Accent1 2 28" xfId="2725"/>
    <cellStyle name="40% - Accent1 2 29" xfId="2726"/>
    <cellStyle name="40% - Accent1 2 3" xfId="311"/>
    <cellStyle name="40% - Accent1 2 30" xfId="2727"/>
    <cellStyle name="40% - Accent1 2 31" xfId="2728"/>
    <cellStyle name="40% - Accent1 2 32" xfId="2729"/>
    <cellStyle name="40% - Accent1 2 33" xfId="2730"/>
    <cellStyle name="40% - Accent1 2 34" xfId="2731"/>
    <cellStyle name="40% - Accent1 2 35" xfId="2732"/>
    <cellStyle name="40% - Accent1 2 36" xfId="2733"/>
    <cellStyle name="40% - Accent1 2 37" xfId="2734"/>
    <cellStyle name="40% - Accent1 2 38" xfId="2735"/>
    <cellStyle name="40% - Accent1 2 39" xfId="2736"/>
    <cellStyle name="40% - Accent1 2 4" xfId="2737"/>
    <cellStyle name="40% - Accent1 2 40" xfId="2738"/>
    <cellStyle name="40% - Accent1 2 41" xfId="2739"/>
    <cellStyle name="40% - Accent1 2 42" xfId="2740"/>
    <cellStyle name="40% - Accent1 2 43" xfId="2741"/>
    <cellStyle name="40% - Accent1 2 44" xfId="2742"/>
    <cellStyle name="40% - Accent1 2 45" xfId="2743"/>
    <cellStyle name="40% - Accent1 2 46" xfId="2744"/>
    <cellStyle name="40% - Accent1 2 47" xfId="2745"/>
    <cellStyle name="40% - Accent1 2 48" xfId="2746"/>
    <cellStyle name="40% - Accent1 2 49" xfId="2747"/>
    <cellStyle name="40% - Accent1 2 5" xfId="2748"/>
    <cellStyle name="40% - Accent1 2 50" xfId="2749"/>
    <cellStyle name="40% - Accent1 2 6" xfId="2750"/>
    <cellStyle name="40% - Accent1 2 7" xfId="2751"/>
    <cellStyle name="40% - Accent1 2 8" xfId="2752"/>
    <cellStyle name="40% - Accent1 2 9" xfId="2753"/>
    <cellStyle name="40% - Accent1 20" xfId="2754"/>
    <cellStyle name="40% - Accent1 21" xfId="2755"/>
    <cellStyle name="40% - Accent1 22" xfId="2756"/>
    <cellStyle name="40% - Accent1 23" xfId="2757"/>
    <cellStyle name="40% - Accent1 24" xfId="2758"/>
    <cellStyle name="40% - Accent1 25" xfId="2759"/>
    <cellStyle name="40% - Accent1 26" xfId="2760"/>
    <cellStyle name="40% - Accent1 27" xfId="2761"/>
    <cellStyle name="40% - Accent1 28" xfId="2762"/>
    <cellStyle name="40% - Accent1 29" xfId="2763"/>
    <cellStyle name="40% - Accent1 3" xfId="312"/>
    <cellStyle name="40% - Accent1 3 10" xfId="2764"/>
    <cellStyle name="40% - Accent1 3 11" xfId="2765"/>
    <cellStyle name="40% - Accent1 3 12" xfId="2766"/>
    <cellStyle name="40% - Accent1 3 13" xfId="2767"/>
    <cellStyle name="40% - Accent1 3 14" xfId="2768"/>
    <cellStyle name="40% - Accent1 3 15" xfId="2769"/>
    <cellStyle name="40% - Accent1 3 16" xfId="2770"/>
    <cellStyle name="40% - Accent1 3 17" xfId="2771"/>
    <cellStyle name="40% - Accent1 3 18" xfId="2772"/>
    <cellStyle name="40% - Accent1 3 19" xfId="2773"/>
    <cellStyle name="40% - Accent1 3 2" xfId="313"/>
    <cellStyle name="40% - Accent1 3 20" xfId="2774"/>
    <cellStyle name="40% - Accent1 3 21" xfId="2775"/>
    <cellStyle name="40% - Accent1 3 22" xfId="2776"/>
    <cellStyle name="40% - Accent1 3 23" xfId="2777"/>
    <cellStyle name="40% - Accent1 3 24" xfId="2778"/>
    <cellStyle name="40% - Accent1 3 25" xfId="2779"/>
    <cellStyle name="40% - Accent1 3 26" xfId="2780"/>
    <cellStyle name="40% - Accent1 3 27" xfId="2781"/>
    <cellStyle name="40% - Accent1 3 3" xfId="2782"/>
    <cellStyle name="40% - Accent1 3 4" xfId="2783"/>
    <cellStyle name="40% - Accent1 3 5" xfId="2784"/>
    <cellStyle name="40% - Accent1 3 6" xfId="2785"/>
    <cellStyle name="40% - Accent1 3 7" xfId="2786"/>
    <cellStyle name="40% - Accent1 3 8" xfId="2787"/>
    <cellStyle name="40% - Accent1 3 9" xfId="2788"/>
    <cellStyle name="40% - Accent1 30" xfId="2789"/>
    <cellStyle name="40% - Accent1 31" xfId="2790"/>
    <cellStyle name="40% - Accent1 32" xfId="2791"/>
    <cellStyle name="40% - Accent1 33" xfId="2792"/>
    <cellStyle name="40% - Accent1 34" xfId="2793"/>
    <cellStyle name="40% - Accent1 35" xfId="2794"/>
    <cellStyle name="40% - Accent1 36" xfId="2795"/>
    <cellStyle name="40% - Accent1 37" xfId="2796"/>
    <cellStyle name="40% - Accent1 38" xfId="2797"/>
    <cellStyle name="40% - Accent1 39" xfId="2798"/>
    <cellStyle name="40% - Accent1 4" xfId="314"/>
    <cellStyle name="40% - Accent1 4 10" xfId="2799"/>
    <cellStyle name="40% - Accent1 4 11" xfId="2800"/>
    <cellStyle name="40% - Accent1 4 12" xfId="2801"/>
    <cellStyle name="40% - Accent1 4 13" xfId="2802"/>
    <cellStyle name="40% - Accent1 4 14" xfId="2803"/>
    <cellStyle name="40% - Accent1 4 15" xfId="2804"/>
    <cellStyle name="40% - Accent1 4 16" xfId="2805"/>
    <cellStyle name="40% - Accent1 4 17" xfId="2806"/>
    <cellStyle name="40% - Accent1 4 18" xfId="2807"/>
    <cellStyle name="40% - Accent1 4 19" xfId="2808"/>
    <cellStyle name="40% - Accent1 4 2" xfId="315"/>
    <cellStyle name="40% - Accent1 4 20" xfId="2809"/>
    <cellStyle name="40% - Accent1 4 21" xfId="2810"/>
    <cellStyle name="40% - Accent1 4 22" xfId="2811"/>
    <cellStyle name="40% - Accent1 4 23" xfId="2812"/>
    <cellStyle name="40% - Accent1 4 24" xfId="2813"/>
    <cellStyle name="40% - Accent1 4 25" xfId="2814"/>
    <cellStyle name="40% - Accent1 4 26" xfId="2815"/>
    <cellStyle name="40% - Accent1 4 27" xfId="2816"/>
    <cellStyle name="40% - Accent1 4 3" xfId="2817"/>
    <cellStyle name="40% - Accent1 4 4" xfId="2818"/>
    <cellStyle name="40% - Accent1 4 5" xfId="2819"/>
    <cellStyle name="40% - Accent1 4 6" xfId="2820"/>
    <cellStyle name="40% - Accent1 4 7" xfId="2821"/>
    <cellStyle name="40% - Accent1 4 8" xfId="2822"/>
    <cellStyle name="40% - Accent1 4 9" xfId="2823"/>
    <cellStyle name="40% - Accent1 40" xfId="2824"/>
    <cellStyle name="40% - Accent1 41" xfId="2825"/>
    <cellStyle name="40% - Accent1 42" xfId="2826"/>
    <cellStyle name="40% - Accent1 43" xfId="2827"/>
    <cellStyle name="40% - Accent1 44" xfId="2828"/>
    <cellStyle name="40% - Accent1 45" xfId="2829"/>
    <cellStyle name="40% - Accent1 46" xfId="2830"/>
    <cellStyle name="40% - Accent1 47" xfId="2831"/>
    <cellStyle name="40% - Accent1 48" xfId="2832"/>
    <cellStyle name="40% - Accent1 49" xfId="2833"/>
    <cellStyle name="40% - Accent1 5" xfId="316"/>
    <cellStyle name="40% - Accent1 5 10" xfId="2834"/>
    <cellStyle name="40% - Accent1 5 11" xfId="2835"/>
    <cellStyle name="40% - Accent1 5 12" xfId="2836"/>
    <cellStyle name="40% - Accent1 5 13" xfId="2837"/>
    <cellStyle name="40% - Accent1 5 14" xfId="2838"/>
    <cellStyle name="40% - Accent1 5 15" xfId="2839"/>
    <cellStyle name="40% - Accent1 5 16" xfId="2840"/>
    <cellStyle name="40% - Accent1 5 17" xfId="2841"/>
    <cellStyle name="40% - Accent1 5 18" xfId="2842"/>
    <cellStyle name="40% - Accent1 5 19" xfId="2843"/>
    <cellStyle name="40% - Accent1 5 2" xfId="2844"/>
    <cellStyle name="40% - Accent1 5 20" xfId="2845"/>
    <cellStyle name="40% - Accent1 5 21" xfId="2846"/>
    <cellStyle name="40% - Accent1 5 22" xfId="2847"/>
    <cellStyle name="40% - Accent1 5 23" xfId="2848"/>
    <cellStyle name="40% - Accent1 5 24" xfId="2849"/>
    <cellStyle name="40% - Accent1 5 25" xfId="2850"/>
    <cellStyle name="40% - Accent1 5 26" xfId="2851"/>
    <cellStyle name="40% - Accent1 5 27" xfId="2852"/>
    <cellStyle name="40% - Accent1 5 3" xfId="2853"/>
    <cellStyle name="40% - Accent1 5 4" xfId="2854"/>
    <cellStyle name="40% - Accent1 5 5" xfId="2855"/>
    <cellStyle name="40% - Accent1 5 6" xfId="2856"/>
    <cellStyle name="40% - Accent1 5 7" xfId="2857"/>
    <cellStyle name="40% - Accent1 5 8" xfId="2858"/>
    <cellStyle name="40% - Accent1 5 9" xfId="2859"/>
    <cellStyle name="40% - Accent1 50" xfId="2860"/>
    <cellStyle name="40% - Accent1 51" xfId="2861"/>
    <cellStyle name="40% - Accent1 52" xfId="2862"/>
    <cellStyle name="40% - Accent1 53" xfId="2863"/>
    <cellStyle name="40% - Accent1 54" xfId="2864"/>
    <cellStyle name="40% - Accent1 55" xfId="2865"/>
    <cellStyle name="40% - Accent1 56" xfId="2866"/>
    <cellStyle name="40% - Accent1 57" xfId="2867"/>
    <cellStyle name="40% - Accent1 58" xfId="2868"/>
    <cellStyle name="40% - Accent1 59" xfId="2869"/>
    <cellStyle name="40% - Accent1 6" xfId="403"/>
    <cellStyle name="40% - Accent1 6 10" xfId="2870"/>
    <cellStyle name="40% - Accent1 6 11" xfId="2871"/>
    <cellStyle name="40% - Accent1 6 12" xfId="2872"/>
    <cellStyle name="40% - Accent1 6 13" xfId="2873"/>
    <cellStyle name="40% - Accent1 6 14" xfId="2874"/>
    <cellStyle name="40% - Accent1 6 15" xfId="2875"/>
    <cellStyle name="40% - Accent1 6 16" xfId="2876"/>
    <cellStyle name="40% - Accent1 6 17" xfId="2877"/>
    <cellStyle name="40% - Accent1 6 18" xfId="2878"/>
    <cellStyle name="40% - Accent1 6 19" xfId="2879"/>
    <cellStyle name="40% - Accent1 6 2" xfId="2880"/>
    <cellStyle name="40% - Accent1 6 20" xfId="2881"/>
    <cellStyle name="40% - Accent1 6 21" xfId="2882"/>
    <cellStyle name="40% - Accent1 6 22" xfId="2883"/>
    <cellStyle name="40% - Accent1 6 23" xfId="2884"/>
    <cellStyle name="40% - Accent1 6 24" xfId="2885"/>
    <cellStyle name="40% - Accent1 6 25" xfId="2886"/>
    <cellStyle name="40% - Accent1 6 26" xfId="2887"/>
    <cellStyle name="40% - Accent1 6 27" xfId="2888"/>
    <cellStyle name="40% - Accent1 6 28" xfId="2889"/>
    <cellStyle name="40% - Accent1 6 29" xfId="2890"/>
    <cellStyle name="40% - Accent1 6 3" xfId="2891"/>
    <cellStyle name="40% - Accent1 6 30" xfId="2892"/>
    <cellStyle name="40% - Accent1 6 31" xfId="2893"/>
    <cellStyle name="40% - Accent1 6 32" xfId="2894"/>
    <cellStyle name="40% - Accent1 6 33" xfId="2895"/>
    <cellStyle name="40% - Accent1 6 34" xfId="2896"/>
    <cellStyle name="40% - Accent1 6 35" xfId="2897"/>
    <cellStyle name="40% - Accent1 6 4" xfId="2898"/>
    <cellStyle name="40% - Accent1 6 5" xfId="2899"/>
    <cellStyle name="40% - Accent1 6 6" xfId="2900"/>
    <cellStyle name="40% - Accent1 6 7" xfId="2901"/>
    <cellStyle name="40% - Accent1 6 8" xfId="2902"/>
    <cellStyle name="40% - Accent1 6 9" xfId="2903"/>
    <cellStyle name="40% - Accent1 7" xfId="2904"/>
    <cellStyle name="40% - Accent1 7 10" xfId="2905"/>
    <cellStyle name="40% - Accent1 7 11" xfId="2906"/>
    <cellStyle name="40% - Accent1 7 12" xfId="2907"/>
    <cellStyle name="40% - Accent1 7 13" xfId="2908"/>
    <cellStyle name="40% - Accent1 7 14" xfId="2909"/>
    <cellStyle name="40% - Accent1 7 15" xfId="2910"/>
    <cellStyle name="40% - Accent1 7 16" xfId="2911"/>
    <cellStyle name="40% - Accent1 7 17" xfId="2912"/>
    <cellStyle name="40% - Accent1 7 18" xfId="2913"/>
    <cellStyle name="40% - Accent1 7 19" xfId="2914"/>
    <cellStyle name="40% - Accent1 7 2" xfId="2915"/>
    <cellStyle name="40% - Accent1 7 20" xfId="2916"/>
    <cellStyle name="40% - Accent1 7 21" xfId="2917"/>
    <cellStyle name="40% - Accent1 7 22" xfId="2918"/>
    <cellStyle name="40% - Accent1 7 23" xfId="2919"/>
    <cellStyle name="40% - Accent1 7 24" xfId="2920"/>
    <cellStyle name="40% - Accent1 7 25" xfId="2921"/>
    <cellStyle name="40% - Accent1 7 26" xfId="2922"/>
    <cellStyle name="40% - Accent1 7 27" xfId="2923"/>
    <cellStyle name="40% - Accent1 7 28" xfId="2924"/>
    <cellStyle name="40% - Accent1 7 29" xfId="2925"/>
    <cellStyle name="40% - Accent1 7 3" xfId="2926"/>
    <cellStyle name="40% - Accent1 7 30" xfId="2927"/>
    <cellStyle name="40% - Accent1 7 31" xfId="2928"/>
    <cellStyle name="40% - Accent1 7 32" xfId="2929"/>
    <cellStyle name="40% - Accent1 7 33" xfId="2930"/>
    <cellStyle name="40% - Accent1 7 34" xfId="2931"/>
    <cellStyle name="40% - Accent1 7 35" xfId="2932"/>
    <cellStyle name="40% - Accent1 7 4" xfId="2933"/>
    <cellStyle name="40% - Accent1 7 5" xfId="2934"/>
    <cellStyle name="40% - Accent1 7 6" xfId="2935"/>
    <cellStyle name="40% - Accent1 7 7" xfId="2936"/>
    <cellStyle name="40% - Accent1 7 8" xfId="2937"/>
    <cellStyle name="40% - Accent1 7 9" xfId="2938"/>
    <cellStyle name="40% - Accent1 8" xfId="2939"/>
    <cellStyle name="40% - Accent1 8 10" xfId="2940"/>
    <cellStyle name="40% - Accent1 8 11" xfId="2941"/>
    <cellStyle name="40% - Accent1 8 12" xfId="2942"/>
    <cellStyle name="40% - Accent1 8 13" xfId="2943"/>
    <cellStyle name="40% - Accent1 8 14" xfId="2944"/>
    <cellStyle name="40% - Accent1 8 15" xfId="2945"/>
    <cellStyle name="40% - Accent1 8 16" xfId="2946"/>
    <cellStyle name="40% - Accent1 8 17" xfId="2947"/>
    <cellStyle name="40% - Accent1 8 18" xfId="2948"/>
    <cellStyle name="40% - Accent1 8 19" xfId="2949"/>
    <cellStyle name="40% - Accent1 8 2" xfId="2950"/>
    <cellStyle name="40% - Accent1 8 20" xfId="2951"/>
    <cellStyle name="40% - Accent1 8 21" xfId="2952"/>
    <cellStyle name="40% - Accent1 8 22" xfId="2953"/>
    <cellStyle name="40% - Accent1 8 23" xfId="2954"/>
    <cellStyle name="40% - Accent1 8 24" xfId="2955"/>
    <cellStyle name="40% - Accent1 8 25" xfId="2956"/>
    <cellStyle name="40% - Accent1 8 26" xfId="2957"/>
    <cellStyle name="40% - Accent1 8 27" xfId="2958"/>
    <cellStyle name="40% - Accent1 8 28" xfId="2959"/>
    <cellStyle name="40% - Accent1 8 29" xfId="2960"/>
    <cellStyle name="40% - Accent1 8 3" xfId="2961"/>
    <cellStyle name="40% - Accent1 8 30" xfId="2962"/>
    <cellStyle name="40% - Accent1 8 31" xfId="2963"/>
    <cellStyle name="40% - Accent1 8 32" xfId="2964"/>
    <cellStyle name="40% - Accent1 8 33" xfId="2965"/>
    <cellStyle name="40% - Accent1 8 34" xfId="2966"/>
    <cellStyle name="40% - Accent1 8 35" xfId="2967"/>
    <cellStyle name="40% - Accent1 8 4" xfId="2968"/>
    <cellStyle name="40% - Accent1 8 5" xfId="2969"/>
    <cellStyle name="40% - Accent1 8 6" xfId="2970"/>
    <cellStyle name="40% - Accent1 8 7" xfId="2971"/>
    <cellStyle name="40% - Accent1 8 8" xfId="2972"/>
    <cellStyle name="40% - Accent1 8 9" xfId="2973"/>
    <cellStyle name="40% - Accent1 9" xfId="2974"/>
    <cellStyle name="40% - Accent1 9 10" xfId="2975"/>
    <cellStyle name="40% - Accent1 9 11" xfId="2976"/>
    <cellStyle name="40% - Accent1 9 12" xfId="2977"/>
    <cellStyle name="40% - Accent1 9 13" xfId="2978"/>
    <cellStyle name="40% - Accent1 9 14" xfId="2979"/>
    <cellStyle name="40% - Accent1 9 15" xfId="2980"/>
    <cellStyle name="40% - Accent1 9 16" xfId="2981"/>
    <cellStyle name="40% - Accent1 9 17" xfId="2982"/>
    <cellStyle name="40% - Accent1 9 18" xfId="2983"/>
    <cellStyle name="40% - Accent1 9 19" xfId="2984"/>
    <cellStyle name="40% - Accent1 9 2" xfId="2985"/>
    <cellStyle name="40% - Accent1 9 20" xfId="2986"/>
    <cellStyle name="40% - Accent1 9 21" xfId="2987"/>
    <cellStyle name="40% - Accent1 9 22" xfId="2988"/>
    <cellStyle name="40% - Accent1 9 23" xfId="2989"/>
    <cellStyle name="40% - Accent1 9 24" xfId="2990"/>
    <cellStyle name="40% - Accent1 9 25" xfId="2991"/>
    <cellStyle name="40% - Accent1 9 26" xfId="2992"/>
    <cellStyle name="40% - Accent1 9 27" xfId="2993"/>
    <cellStyle name="40% - Accent1 9 28" xfId="2994"/>
    <cellStyle name="40% - Accent1 9 29" xfId="2995"/>
    <cellStyle name="40% - Accent1 9 3" xfId="2996"/>
    <cellStyle name="40% - Accent1 9 30" xfId="2997"/>
    <cellStyle name="40% - Accent1 9 31" xfId="2998"/>
    <cellStyle name="40% - Accent1 9 32" xfId="2999"/>
    <cellStyle name="40% - Accent1 9 33" xfId="3000"/>
    <cellStyle name="40% - Accent1 9 34" xfId="3001"/>
    <cellStyle name="40% - Accent1 9 35" xfId="3002"/>
    <cellStyle name="40% - Accent1 9 4" xfId="3003"/>
    <cellStyle name="40% - Accent1 9 5" xfId="3004"/>
    <cellStyle name="40% - Accent1 9 6" xfId="3005"/>
    <cellStyle name="40% - Accent1 9 7" xfId="3006"/>
    <cellStyle name="40% - Accent1 9 8" xfId="3007"/>
    <cellStyle name="40% - Accent1 9 9" xfId="3008"/>
    <cellStyle name="40% - Accent2 10" xfId="3009"/>
    <cellStyle name="40% - Accent2 10 10" xfId="3010"/>
    <cellStyle name="40% - Accent2 10 11" xfId="3011"/>
    <cellStyle name="40% - Accent2 10 12" xfId="3012"/>
    <cellStyle name="40% - Accent2 10 13" xfId="3013"/>
    <cellStyle name="40% - Accent2 10 14" xfId="3014"/>
    <cellStyle name="40% - Accent2 10 15" xfId="3015"/>
    <cellStyle name="40% - Accent2 10 16" xfId="3016"/>
    <cellStyle name="40% - Accent2 10 17" xfId="3017"/>
    <cellStyle name="40% - Accent2 10 18" xfId="3018"/>
    <cellStyle name="40% - Accent2 10 19" xfId="3019"/>
    <cellStyle name="40% - Accent2 10 2" xfId="3020"/>
    <cellStyle name="40% - Accent2 10 20" xfId="3021"/>
    <cellStyle name="40% - Accent2 10 21" xfId="3022"/>
    <cellStyle name="40% - Accent2 10 22" xfId="3023"/>
    <cellStyle name="40% - Accent2 10 23" xfId="3024"/>
    <cellStyle name="40% - Accent2 10 24" xfId="3025"/>
    <cellStyle name="40% - Accent2 10 25" xfId="3026"/>
    <cellStyle name="40% - Accent2 10 26" xfId="3027"/>
    <cellStyle name="40% - Accent2 10 27" xfId="3028"/>
    <cellStyle name="40% - Accent2 10 28" xfId="3029"/>
    <cellStyle name="40% - Accent2 10 29" xfId="3030"/>
    <cellStyle name="40% - Accent2 10 3" xfId="3031"/>
    <cellStyle name="40% - Accent2 10 30" xfId="3032"/>
    <cellStyle name="40% - Accent2 10 31" xfId="3033"/>
    <cellStyle name="40% - Accent2 10 32" xfId="3034"/>
    <cellStyle name="40% - Accent2 10 33" xfId="3035"/>
    <cellStyle name="40% - Accent2 10 34" xfId="3036"/>
    <cellStyle name="40% - Accent2 10 35" xfId="3037"/>
    <cellStyle name="40% - Accent2 10 4" xfId="3038"/>
    <cellStyle name="40% - Accent2 10 5" xfId="3039"/>
    <cellStyle name="40% - Accent2 10 6" xfId="3040"/>
    <cellStyle name="40% - Accent2 10 7" xfId="3041"/>
    <cellStyle name="40% - Accent2 10 8" xfId="3042"/>
    <cellStyle name="40% - Accent2 10 9" xfId="3043"/>
    <cellStyle name="40% - Accent2 11" xfId="3044"/>
    <cellStyle name="40% - Accent2 11 10" xfId="3045"/>
    <cellStyle name="40% - Accent2 11 2" xfId="3046"/>
    <cellStyle name="40% - Accent2 11 3" xfId="3047"/>
    <cellStyle name="40% - Accent2 11 4" xfId="3048"/>
    <cellStyle name="40% - Accent2 11 5" xfId="3049"/>
    <cellStyle name="40% - Accent2 11 6" xfId="3050"/>
    <cellStyle name="40% - Accent2 11 7" xfId="3051"/>
    <cellStyle name="40% - Accent2 11 8" xfId="3052"/>
    <cellStyle name="40% - Accent2 11 9" xfId="3053"/>
    <cellStyle name="40% - Accent2 12" xfId="3054"/>
    <cellStyle name="40% - Accent2 12 10" xfId="3055"/>
    <cellStyle name="40% - Accent2 12 2" xfId="3056"/>
    <cellStyle name="40% - Accent2 12 3" xfId="3057"/>
    <cellStyle name="40% - Accent2 12 4" xfId="3058"/>
    <cellStyle name="40% - Accent2 12 5" xfId="3059"/>
    <cellStyle name="40% - Accent2 12 6" xfId="3060"/>
    <cellStyle name="40% - Accent2 12 7" xfId="3061"/>
    <cellStyle name="40% - Accent2 12 8" xfId="3062"/>
    <cellStyle name="40% - Accent2 12 9" xfId="3063"/>
    <cellStyle name="40% - Accent2 13" xfId="3064"/>
    <cellStyle name="40% - Accent2 14" xfId="3065"/>
    <cellStyle name="40% - Accent2 15" xfId="3066"/>
    <cellStyle name="40% - Accent2 16" xfId="3067"/>
    <cellStyle name="40% - Accent2 17" xfId="3068"/>
    <cellStyle name="40% - Accent2 18" xfId="3069"/>
    <cellStyle name="40% - Accent2 19" xfId="3070"/>
    <cellStyle name="40% - Accent2 2" xfId="317"/>
    <cellStyle name="40% - Accent2 2 10" xfId="3071"/>
    <cellStyle name="40% - Accent2 2 11" xfId="3072"/>
    <cellStyle name="40% - Accent2 2 12" xfId="3073"/>
    <cellStyle name="40% - Accent2 2 13" xfId="3074"/>
    <cellStyle name="40% - Accent2 2 14" xfId="3075"/>
    <cellStyle name="40% - Accent2 2 15" xfId="3076"/>
    <cellStyle name="40% - Accent2 2 16" xfId="3077"/>
    <cellStyle name="40% - Accent2 2 17" xfId="3078"/>
    <cellStyle name="40% - Accent2 2 18" xfId="3079"/>
    <cellStyle name="40% - Accent2 2 19" xfId="3080"/>
    <cellStyle name="40% - Accent2 2 2" xfId="318"/>
    <cellStyle name="40% - Accent2 2 2 2" xfId="319"/>
    <cellStyle name="40% - Accent2 2 20" xfId="3081"/>
    <cellStyle name="40% - Accent2 2 21" xfId="3082"/>
    <cellStyle name="40% - Accent2 2 22" xfId="3083"/>
    <cellStyle name="40% - Accent2 2 23" xfId="3084"/>
    <cellStyle name="40% - Accent2 2 24" xfId="3085"/>
    <cellStyle name="40% - Accent2 2 25" xfId="3086"/>
    <cellStyle name="40% - Accent2 2 26" xfId="3087"/>
    <cellStyle name="40% - Accent2 2 27" xfId="3088"/>
    <cellStyle name="40% - Accent2 2 28" xfId="3089"/>
    <cellStyle name="40% - Accent2 2 29" xfId="3090"/>
    <cellStyle name="40% - Accent2 2 3" xfId="320"/>
    <cellStyle name="40% - Accent2 2 30" xfId="3091"/>
    <cellStyle name="40% - Accent2 2 31" xfId="3092"/>
    <cellStyle name="40% - Accent2 2 32" xfId="3093"/>
    <cellStyle name="40% - Accent2 2 33" xfId="3094"/>
    <cellStyle name="40% - Accent2 2 34" xfId="3095"/>
    <cellStyle name="40% - Accent2 2 35" xfId="3096"/>
    <cellStyle name="40% - Accent2 2 36" xfId="3097"/>
    <cellStyle name="40% - Accent2 2 37" xfId="3098"/>
    <cellStyle name="40% - Accent2 2 38" xfId="3099"/>
    <cellStyle name="40% - Accent2 2 39" xfId="3100"/>
    <cellStyle name="40% - Accent2 2 4" xfId="3101"/>
    <cellStyle name="40% - Accent2 2 40" xfId="3102"/>
    <cellStyle name="40% - Accent2 2 41" xfId="3103"/>
    <cellStyle name="40% - Accent2 2 42" xfId="3104"/>
    <cellStyle name="40% - Accent2 2 43" xfId="3105"/>
    <cellStyle name="40% - Accent2 2 44" xfId="3106"/>
    <cellStyle name="40% - Accent2 2 45" xfId="3107"/>
    <cellStyle name="40% - Accent2 2 46" xfId="3108"/>
    <cellStyle name="40% - Accent2 2 47" xfId="3109"/>
    <cellStyle name="40% - Accent2 2 48" xfId="3110"/>
    <cellStyle name="40% - Accent2 2 49" xfId="3111"/>
    <cellStyle name="40% - Accent2 2 5" xfId="3112"/>
    <cellStyle name="40% - Accent2 2 50" xfId="3113"/>
    <cellStyle name="40% - Accent2 2 6" xfId="3114"/>
    <cellStyle name="40% - Accent2 2 7" xfId="3115"/>
    <cellStyle name="40% - Accent2 2 8" xfId="3116"/>
    <cellStyle name="40% - Accent2 2 9" xfId="3117"/>
    <cellStyle name="40% - Accent2 20" xfId="3118"/>
    <cellStyle name="40% - Accent2 21" xfId="3119"/>
    <cellStyle name="40% - Accent2 22" xfId="3120"/>
    <cellStyle name="40% - Accent2 23" xfId="3121"/>
    <cellStyle name="40% - Accent2 24" xfId="3122"/>
    <cellStyle name="40% - Accent2 25" xfId="3123"/>
    <cellStyle name="40% - Accent2 26" xfId="3124"/>
    <cellStyle name="40% - Accent2 27" xfId="3125"/>
    <cellStyle name="40% - Accent2 28" xfId="3126"/>
    <cellStyle name="40% - Accent2 29" xfId="3127"/>
    <cellStyle name="40% - Accent2 3" xfId="321"/>
    <cellStyle name="40% - Accent2 3 10" xfId="3128"/>
    <cellStyle name="40% - Accent2 3 11" xfId="3129"/>
    <cellStyle name="40% - Accent2 3 12" xfId="3130"/>
    <cellStyle name="40% - Accent2 3 13" xfId="3131"/>
    <cellStyle name="40% - Accent2 3 14" xfId="3132"/>
    <cellStyle name="40% - Accent2 3 15" xfId="3133"/>
    <cellStyle name="40% - Accent2 3 16" xfId="3134"/>
    <cellStyle name="40% - Accent2 3 17" xfId="3135"/>
    <cellStyle name="40% - Accent2 3 18" xfId="3136"/>
    <cellStyle name="40% - Accent2 3 19" xfId="3137"/>
    <cellStyle name="40% - Accent2 3 2" xfId="322"/>
    <cellStyle name="40% - Accent2 3 20" xfId="3138"/>
    <cellStyle name="40% - Accent2 3 21" xfId="3139"/>
    <cellStyle name="40% - Accent2 3 22" xfId="3140"/>
    <cellStyle name="40% - Accent2 3 23" xfId="3141"/>
    <cellStyle name="40% - Accent2 3 24" xfId="3142"/>
    <cellStyle name="40% - Accent2 3 25" xfId="3143"/>
    <cellStyle name="40% - Accent2 3 26" xfId="3144"/>
    <cellStyle name="40% - Accent2 3 27" xfId="3145"/>
    <cellStyle name="40% - Accent2 3 3" xfId="3146"/>
    <cellStyle name="40% - Accent2 3 4" xfId="3147"/>
    <cellStyle name="40% - Accent2 3 5" xfId="3148"/>
    <cellStyle name="40% - Accent2 3 6" xfId="3149"/>
    <cellStyle name="40% - Accent2 3 7" xfId="3150"/>
    <cellStyle name="40% - Accent2 3 8" xfId="3151"/>
    <cellStyle name="40% - Accent2 3 9" xfId="3152"/>
    <cellStyle name="40% - Accent2 30" xfId="3153"/>
    <cellStyle name="40% - Accent2 31" xfId="3154"/>
    <cellStyle name="40% - Accent2 32" xfId="3155"/>
    <cellStyle name="40% - Accent2 33" xfId="3156"/>
    <cellStyle name="40% - Accent2 34" xfId="3157"/>
    <cellStyle name="40% - Accent2 35" xfId="3158"/>
    <cellStyle name="40% - Accent2 36" xfId="3159"/>
    <cellStyle name="40% - Accent2 37" xfId="3160"/>
    <cellStyle name="40% - Accent2 38" xfId="3161"/>
    <cellStyle name="40% - Accent2 39" xfId="3162"/>
    <cellStyle name="40% - Accent2 4" xfId="323"/>
    <cellStyle name="40% - Accent2 4 10" xfId="3163"/>
    <cellStyle name="40% - Accent2 4 11" xfId="3164"/>
    <cellStyle name="40% - Accent2 4 12" xfId="3165"/>
    <cellStyle name="40% - Accent2 4 13" xfId="3166"/>
    <cellStyle name="40% - Accent2 4 14" xfId="3167"/>
    <cellStyle name="40% - Accent2 4 15" xfId="3168"/>
    <cellStyle name="40% - Accent2 4 16" xfId="3169"/>
    <cellStyle name="40% - Accent2 4 17" xfId="3170"/>
    <cellStyle name="40% - Accent2 4 18" xfId="3171"/>
    <cellStyle name="40% - Accent2 4 19" xfId="3172"/>
    <cellStyle name="40% - Accent2 4 2" xfId="324"/>
    <cellStyle name="40% - Accent2 4 20" xfId="3173"/>
    <cellStyle name="40% - Accent2 4 21" xfId="3174"/>
    <cellStyle name="40% - Accent2 4 22" xfId="3175"/>
    <cellStyle name="40% - Accent2 4 23" xfId="3176"/>
    <cellStyle name="40% - Accent2 4 24" xfId="3177"/>
    <cellStyle name="40% - Accent2 4 25" xfId="3178"/>
    <cellStyle name="40% - Accent2 4 26" xfId="3179"/>
    <cellStyle name="40% - Accent2 4 27" xfId="3180"/>
    <cellStyle name="40% - Accent2 4 3" xfId="3181"/>
    <cellStyle name="40% - Accent2 4 4" xfId="3182"/>
    <cellStyle name="40% - Accent2 4 5" xfId="3183"/>
    <cellStyle name="40% - Accent2 4 6" xfId="3184"/>
    <cellStyle name="40% - Accent2 4 7" xfId="3185"/>
    <cellStyle name="40% - Accent2 4 8" xfId="3186"/>
    <cellStyle name="40% - Accent2 4 9" xfId="3187"/>
    <cellStyle name="40% - Accent2 40" xfId="3188"/>
    <cellStyle name="40% - Accent2 41" xfId="3189"/>
    <cellStyle name="40% - Accent2 42" xfId="3190"/>
    <cellStyle name="40% - Accent2 43" xfId="3191"/>
    <cellStyle name="40% - Accent2 44" xfId="3192"/>
    <cellStyle name="40% - Accent2 45" xfId="3193"/>
    <cellStyle name="40% - Accent2 46" xfId="3194"/>
    <cellStyle name="40% - Accent2 47" xfId="3195"/>
    <cellStyle name="40% - Accent2 48" xfId="3196"/>
    <cellStyle name="40% - Accent2 49" xfId="3197"/>
    <cellStyle name="40% - Accent2 5" xfId="325"/>
    <cellStyle name="40% - Accent2 5 10" xfId="3198"/>
    <cellStyle name="40% - Accent2 5 11" xfId="3199"/>
    <cellStyle name="40% - Accent2 5 12" xfId="3200"/>
    <cellStyle name="40% - Accent2 5 13" xfId="3201"/>
    <cellStyle name="40% - Accent2 5 14" xfId="3202"/>
    <cellStyle name="40% - Accent2 5 15" xfId="3203"/>
    <cellStyle name="40% - Accent2 5 16" xfId="3204"/>
    <cellStyle name="40% - Accent2 5 17" xfId="3205"/>
    <cellStyle name="40% - Accent2 5 18" xfId="3206"/>
    <cellStyle name="40% - Accent2 5 19" xfId="3207"/>
    <cellStyle name="40% - Accent2 5 2" xfId="3208"/>
    <cellStyle name="40% - Accent2 5 20" xfId="3209"/>
    <cellStyle name="40% - Accent2 5 21" xfId="3210"/>
    <cellStyle name="40% - Accent2 5 22" xfId="3211"/>
    <cellStyle name="40% - Accent2 5 23" xfId="3212"/>
    <cellStyle name="40% - Accent2 5 24" xfId="3213"/>
    <cellStyle name="40% - Accent2 5 25" xfId="3214"/>
    <cellStyle name="40% - Accent2 5 26" xfId="3215"/>
    <cellStyle name="40% - Accent2 5 27" xfId="3216"/>
    <cellStyle name="40% - Accent2 5 3" xfId="3217"/>
    <cellStyle name="40% - Accent2 5 4" xfId="3218"/>
    <cellStyle name="40% - Accent2 5 5" xfId="3219"/>
    <cellStyle name="40% - Accent2 5 6" xfId="3220"/>
    <cellStyle name="40% - Accent2 5 7" xfId="3221"/>
    <cellStyle name="40% - Accent2 5 8" xfId="3222"/>
    <cellStyle name="40% - Accent2 5 9" xfId="3223"/>
    <cellStyle name="40% - Accent2 50" xfId="3224"/>
    <cellStyle name="40% - Accent2 51" xfId="3225"/>
    <cellStyle name="40% - Accent2 52" xfId="3226"/>
    <cellStyle name="40% - Accent2 53" xfId="3227"/>
    <cellStyle name="40% - Accent2 54" xfId="3228"/>
    <cellStyle name="40% - Accent2 55" xfId="3229"/>
    <cellStyle name="40% - Accent2 56" xfId="3230"/>
    <cellStyle name="40% - Accent2 57" xfId="3231"/>
    <cellStyle name="40% - Accent2 58" xfId="3232"/>
    <cellStyle name="40% - Accent2 59" xfId="3233"/>
    <cellStyle name="40% - Accent2 6" xfId="404"/>
    <cellStyle name="40% - Accent2 6 10" xfId="3234"/>
    <cellStyle name="40% - Accent2 6 11" xfId="3235"/>
    <cellStyle name="40% - Accent2 6 12" xfId="3236"/>
    <cellStyle name="40% - Accent2 6 13" xfId="3237"/>
    <cellStyle name="40% - Accent2 6 14" xfId="3238"/>
    <cellStyle name="40% - Accent2 6 15" xfId="3239"/>
    <cellStyle name="40% - Accent2 6 16" xfId="3240"/>
    <cellStyle name="40% - Accent2 6 17" xfId="3241"/>
    <cellStyle name="40% - Accent2 6 18" xfId="3242"/>
    <cellStyle name="40% - Accent2 6 19" xfId="3243"/>
    <cellStyle name="40% - Accent2 6 2" xfId="3244"/>
    <cellStyle name="40% - Accent2 6 20" xfId="3245"/>
    <cellStyle name="40% - Accent2 6 21" xfId="3246"/>
    <cellStyle name="40% - Accent2 6 22" xfId="3247"/>
    <cellStyle name="40% - Accent2 6 23" xfId="3248"/>
    <cellStyle name="40% - Accent2 6 24" xfId="3249"/>
    <cellStyle name="40% - Accent2 6 25" xfId="3250"/>
    <cellStyle name="40% - Accent2 6 26" xfId="3251"/>
    <cellStyle name="40% - Accent2 6 27" xfId="3252"/>
    <cellStyle name="40% - Accent2 6 28" xfId="3253"/>
    <cellStyle name="40% - Accent2 6 29" xfId="3254"/>
    <cellStyle name="40% - Accent2 6 3" xfId="3255"/>
    <cellStyle name="40% - Accent2 6 30" xfId="3256"/>
    <cellStyle name="40% - Accent2 6 31" xfId="3257"/>
    <cellStyle name="40% - Accent2 6 32" xfId="3258"/>
    <cellStyle name="40% - Accent2 6 33" xfId="3259"/>
    <cellStyle name="40% - Accent2 6 34" xfId="3260"/>
    <cellStyle name="40% - Accent2 6 35" xfId="3261"/>
    <cellStyle name="40% - Accent2 6 4" xfId="3262"/>
    <cellStyle name="40% - Accent2 6 5" xfId="3263"/>
    <cellStyle name="40% - Accent2 6 6" xfId="3264"/>
    <cellStyle name="40% - Accent2 6 7" xfId="3265"/>
    <cellStyle name="40% - Accent2 6 8" xfId="3266"/>
    <cellStyle name="40% - Accent2 6 9" xfId="3267"/>
    <cellStyle name="40% - Accent2 7" xfId="3268"/>
    <cellStyle name="40% - Accent2 7 10" xfId="3269"/>
    <cellStyle name="40% - Accent2 7 11" xfId="3270"/>
    <cellStyle name="40% - Accent2 7 12" xfId="3271"/>
    <cellStyle name="40% - Accent2 7 13" xfId="3272"/>
    <cellStyle name="40% - Accent2 7 14" xfId="3273"/>
    <cellStyle name="40% - Accent2 7 15" xfId="3274"/>
    <cellStyle name="40% - Accent2 7 16" xfId="3275"/>
    <cellStyle name="40% - Accent2 7 17" xfId="3276"/>
    <cellStyle name="40% - Accent2 7 18" xfId="3277"/>
    <cellStyle name="40% - Accent2 7 19" xfId="3278"/>
    <cellStyle name="40% - Accent2 7 2" xfId="3279"/>
    <cellStyle name="40% - Accent2 7 20" xfId="3280"/>
    <cellStyle name="40% - Accent2 7 21" xfId="3281"/>
    <cellStyle name="40% - Accent2 7 22" xfId="3282"/>
    <cellStyle name="40% - Accent2 7 23" xfId="3283"/>
    <cellStyle name="40% - Accent2 7 24" xfId="3284"/>
    <cellStyle name="40% - Accent2 7 25" xfId="3285"/>
    <cellStyle name="40% - Accent2 7 26" xfId="3286"/>
    <cellStyle name="40% - Accent2 7 27" xfId="3287"/>
    <cellStyle name="40% - Accent2 7 28" xfId="3288"/>
    <cellStyle name="40% - Accent2 7 29" xfId="3289"/>
    <cellStyle name="40% - Accent2 7 3" xfId="3290"/>
    <cellStyle name="40% - Accent2 7 30" xfId="3291"/>
    <cellStyle name="40% - Accent2 7 31" xfId="3292"/>
    <cellStyle name="40% - Accent2 7 32" xfId="3293"/>
    <cellStyle name="40% - Accent2 7 33" xfId="3294"/>
    <cellStyle name="40% - Accent2 7 34" xfId="3295"/>
    <cellStyle name="40% - Accent2 7 35" xfId="3296"/>
    <cellStyle name="40% - Accent2 7 4" xfId="3297"/>
    <cellStyle name="40% - Accent2 7 5" xfId="3298"/>
    <cellStyle name="40% - Accent2 7 6" xfId="3299"/>
    <cellStyle name="40% - Accent2 7 7" xfId="3300"/>
    <cellStyle name="40% - Accent2 7 8" xfId="3301"/>
    <cellStyle name="40% - Accent2 7 9" xfId="3302"/>
    <cellStyle name="40% - Accent2 8" xfId="3303"/>
    <cellStyle name="40% - Accent2 8 10" xfId="3304"/>
    <cellStyle name="40% - Accent2 8 11" xfId="3305"/>
    <cellStyle name="40% - Accent2 8 12" xfId="3306"/>
    <cellStyle name="40% - Accent2 8 13" xfId="3307"/>
    <cellStyle name="40% - Accent2 8 14" xfId="3308"/>
    <cellStyle name="40% - Accent2 8 15" xfId="3309"/>
    <cellStyle name="40% - Accent2 8 16" xfId="3310"/>
    <cellStyle name="40% - Accent2 8 17" xfId="3311"/>
    <cellStyle name="40% - Accent2 8 18" xfId="3312"/>
    <cellStyle name="40% - Accent2 8 19" xfId="3313"/>
    <cellStyle name="40% - Accent2 8 2" xfId="3314"/>
    <cellStyle name="40% - Accent2 8 20" xfId="3315"/>
    <cellStyle name="40% - Accent2 8 21" xfId="3316"/>
    <cellStyle name="40% - Accent2 8 22" xfId="3317"/>
    <cellStyle name="40% - Accent2 8 23" xfId="3318"/>
    <cellStyle name="40% - Accent2 8 24" xfId="3319"/>
    <cellStyle name="40% - Accent2 8 25" xfId="3320"/>
    <cellStyle name="40% - Accent2 8 26" xfId="3321"/>
    <cellStyle name="40% - Accent2 8 27" xfId="3322"/>
    <cellStyle name="40% - Accent2 8 28" xfId="3323"/>
    <cellStyle name="40% - Accent2 8 29" xfId="3324"/>
    <cellStyle name="40% - Accent2 8 3" xfId="3325"/>
    <cellStyle name="40% - Accent2 8 30" xfId="3326"/>
    <cellStyle name="40% - Accent2 8 31" xfId="3327"/>
    <cellStyle name="40% - Accent2 8 32" xfId="3328"/>
    <cellStyle name="40% - Accent2 8 33" xfId="3329"/>
    <cellStyle name="40% - Accent2 8 34" xfId="3330"/>
    <cellStyle name="40% - Accent2 8 35" xfId="3331"/>
    <cellStyle name="40% - Accent2 8 4" xfId="3332"/>
    <cellStyle name="40% - Accent2 8 5" xfId="3333"/>
    <cellStyle name="40% - Accent2 8 6" xfId="3334"/>
    <cellStyle name="40% - Accent2 8 7" xfId="3335"/>
    <cellStyle name="40% - Accent2 8 8" xfId="3336"/>
    <cellStyle name="40% - Accent2 8 9" xfId="3337"/>
    <cellStyle name="40% - Accent2 9" xfId="3338"/>
    <cellStyle name="40% - Accent2 9 10" xfId="3339"/>
    <cellStyle name="40% - Accent2 9 11" xfId="3340"/>
    <cellStyle name="40% - Accent2 9 12" xfId="3341"/>
    <cellStyle name="40% - Accent2 9 13" xfId="3342"/>
    <cellStyle name="40% - Accent2 9 14" xfId="3343"/>
    <cellStyle name="40% - Accent2 9 15" xfId="3344"/>
    <cellStyle name="40% - Accent2 9 16" xfId="3345"/>
    <cellStyle name="40% - Accent2 9 17" xfId="3346"/>
    <cellStyle name="40% - Accent2 9 18" xfId="3347"/>
    <cellStyle name="40% - Accent2 9 19" xfId="3348"/>
    <cellStyle name="40% - Accent2 9 2" xfId="3349"/>
    <cellStyle name="40% - Accent2 9 20" xfId="3350"/>
    <cellStyle name="40% - Accent2 9 21" xfId="3351"/>
    <cellStyle name="40% - Accent2 9 22" xfId="3352"/>
    <cellStyle name="40% - Accent2 9 23" xfId="3353"/>
    <cellStyle name="40% - Accent2 9 24" xfId="3354"/>
    <cellStyle name="40% - Accent2 9 25" xfId="3355"/>
    <cellStyle name="40% - Accent2 9 26" xfId="3356"/>
    <cellStyle name="40% - Accent2 9 27" xfId="3357"/>
    <cellStyle name="40% - Accent2 9 28" xfId="3358"/>
    <cellStyle name="40% - Accent2 9 29" xfId="3359"/>
    <cellStyle name="40% - Accent2 9 3" xfId="3360"/>
    <cellStyle name="40% - Accent2 9 30" xfId="3361"/>
    <cellStyle name="40% - Accent2 9 31" xfId="3362"/>
    <cellStyle name="40% - Accent2 9 32" xfId="3363"/>
    <cellStyle name="40% - Accent2 9 33" xfId="3364"/>
    <cellStyle name="40% - Accent2 9 34" xfId="3365"/>
    <cellStyle name="40% - Accent2 9 35" xfId="3366"/>
    <cellStyle name="40% - Accent2 9 4" xfId="3367"/>
    <cellStyle name="40% - Accent2 9 5" xfId="3368"/>
    <cellStyle name="40% - Accent2 9 6" xfId="3369"/>
    <cellStyle name="40% - Accent2 9 7" xfId="3370"/>
    <cellStyle name="40% - Accent2 9 8" xfId="3371"/>
    <cellStyle name="40% - Accent2 9 9" xfId="3372"/>
    <cellStyle name="40% - Accent3 10" xfId="3373"/>
    <cellStyle name="40% - Accent3 10 10" xfId="3374"/>
    <cellStyle name="40% - Accent3 10 11" xfId="3375"/>
    <cellStyle name="40% - Accent3 10 12" xfId="3376"/>
    <cellStyle name="40% - Accent3 10 13" xfId="3377"/>
    <cellStyle name="40% - Accent3 10 14" xfId="3378"/>
    <cellStyle name="40% - Accent3 10 15" xfId="3379"/>
    <cellStyle name="40% - Accent3 10 16" xfId="3380"/>
    <cellStyle name="40% - Accent3 10 17" xfId="3381"/>
    <cellStyle name="40% - Accent3 10 18" xfId="3382"/>
    <cellStyle name="40% - Accent3 10 19" xfId="3383"/>
    <cellStyle name="40% - Accent3 10 2" xfId="3384"/>
    <cellStyle name="40% - Accent3 10 20" xfId="3385"/>
    <cellStyle name="40% - Accent3 10 21" xfId="3386"/>
    <cellStyle name="40% - Accent3 10 22" xfId="3387"/>
    <cellStyle name="40% - Accent3 10 23" xfId="3388"/>
    <cellStyle name="40% - Accent3 10 24" xfId="3389"/>
    <cellStyle name="40% - Accent3 10 25" xfId="3390"/>
    <cellStyle name="40% - Accent3 10 26" xfId="3391"/>
    <cellStyle name="40% - Accent3 10 27" xfId="3392"/>
    <cellStyle name="40% - Accent3 10 28" xfId="3393"/>
    <cellStyle name="40% - Accent3 10 29" xfId="3394"/>
    <cellStyle name="40% - Accent3 10 3" xfId="3395"/>
    <cellStyle name="40% - Accent3 10 30" xfId="3396"/>
    <cellStyle name="40% - Accent3 10 31" xfId="3397"/>
    <cellStyle name="40% - Accent3 10 32" xfId="3398"/>
    <cellStyle name="40% - Accent3 10 33" xfId="3399"/>
    <cellStyle name="40% - Accent3 10 34" xfId="3400"/>
    <cellStyle name="40% - Accent3 10 35" xfId="3401"/>
    <cellStyle name="40% - Accent3 10 4" xfId="3402"/>
    <cellStyle name="40% - Accent3 10 5" xfId="3403"/>
    <cellStyle name="40% - Accent3 10 6" xfId="3404"/>
    <cellStyle name="40% - Accent3 10 7" xfId="3405"/>
    <cellStyle name="40% - Accent3 10 8" xfId="3406"/>
    <cellStyle name="40% - Accent3 10 9" xfId="3407"/>
    <cellStyle name="40% - Accent3 11" xfId="3408"/>
    <cellStyle name="40% - Accent3 11 10" xfId="3409"/>
    <cellStyle name="40% - Accent3 11 2" xfId="3410"/>
    <cellStyle name="40% - Accent3 11 3" xfId="3411"/>
    <cellStyle name="40% - Accent3 11 4" xfId="3412"/>
    <cellStyle name="40% - Accent3 11 5" xfId="3413"/>
    <cellStyle name="40% - Accent3 11 6" xfId="3414"/>
    <cellStyle name="40% - Accent3 11 7" xfId="3415"/>
    <cellStyle name="40% - Accent3 11 8" xfId="3416"/>
    <cellStyle name="40% - Accent3 11 9" xfId="3417"/>
    <cellStyle name="40% - Accent3 12" xfId="3418"/>
    <cellStyle name="40% - Accent3 12 10" xfId="3419"/>
    <cellStyle name="40% - Accent3 12 2" xfId="3420"/>
    <cellStyle name="40% - Accent3 12 3" xfId="3421"/>
    <cellStyle name="40% - Accent3 12 4" xfId="3422"/>
    <cellStyle name="40% - Accent3 12 5" xfId="3423"/>
    <cellStyle name="40% - Accent3 12 6" xfId="3424"/>
    <cellStyle name="40% - Accent3 12 7" xfId="3425"/>
    <cellStyle name="40% - Accent3 12 8" xfId="3426"/>
    <cellStyle name="40% - Accent3 12 9" xfId="3427"/>
    <cellStyle name="40% - Accent3 13" xfId="3428"/>
    <cellStyle name="40% - Accent3 14" xfId="3429"/>
    <cellStyle name="40% - Accent3 15" xfId="3430"/>
    <cellStyle name="40% - Accent3 16" xfId="3431"/>
    <cellStyle name="40% - Accent3 17" xfId="3432"/>
    <cellStyle name="40% - Accent3 18" xfId="3433"/>
    <cellStyle name="40% - Accent3 19" xfId="3434"/>
    <cellStyle name="40% - Accent3 2" xfId="326"/>
    <cellStyle name="40% - Accent3 2 10" xfId="3435"/>
    <cellStyle name="40% - Accent3 2 11" xfId="3436"/>
    <cellStyle name="40% - Accent3 2 12" xfId="3437"/>
    <cellStyle name="40% - Accent3 2 13" xfId="3438"/>
    <cellStyle name="40% - Accent3 2 14" xfId="3439"/>
    <cellStyle name="40% - Accent3 2 15" xfId="3440"/>
    <cellStyle name="40% - Accent3 2 16" xfId="3441"/>
    <cellStyle name="40% - Accent3 2 17" xfId="3442"/>
    <cellStyle name="40% - Accent3 2 18" xfId="3443"/>
    <cellStyle name="40% - Accent3 2 19" xfId="3444"/>
    <cellStyle name="40% - Accent3 2 2" xfId="327"/>
    <cellStyle name="40% - Accent3 2 2 2" xfId="328"/>
    <cellStyle name="40% - Accent3 2 20" xfId="3445"/>
    <cellStyle name="40% - Accent3 2 21" xfId="3446"/>
    <cellStyle name="40% - Accent3 2 22" xfId="3447"/>
    <cellStyle name="40% - Accent3 2 23" xfId="3448"/>
    <cellStyle name="40% - Accent3 2 24" xfId="3449"/>
    <cellStyle name="40% - Accent3 2 25" xfId="3450"/>
    <cellStyle name="40% - Accent3 2 26" xfId="3451"/>
    <cellStyle name="40% - Accent3 2 27" xfId="3452"/>
    <cellStyle name="40% - Accent3 2 28" xfId="3453"/>
    <cellStyle name="40% - Accent3 2 29" xfId="3454"/>
    <cellStyle name="40% - Accent3 2 3" xfId="329"/>
    <cellStyle name="40% - Accent3 2 30" xfId="3455"/>
    <cellStyle name="40% - Accent3 2 31" xfId="3456"/>
    <cellStyle name="40% - Accent3 2 32" xfId="3457"/>
    <cellStyle name="40% - Accent3 2 33" xfId="3458"/>
    <cellStyle name="40% - Accent3 2 34" xfId="3459"/>
    <cellStyle name="40% - Accent3 2 35" xfId="3460"/>
    <cellStyle name="40% - Accent3 2 36" xfId="3461"/>
    <cellStyle name="40% - Accent3 2 37" xfId="3462"/>
    <cellStyle name="40% - Accent3 2 38" xfId="3463"/>
    <cellStyle name="40% - Accent3 2 39" xfId="3464"/>
    <cellStyle name="40% - Accent3 2 4" xfId="3465"/>
    <cellStyle name="40% - Accent3 2 40" xfId="3466"/>
    <cellStyle name="40% - Accent3 2 41" xfId="3467"/>
    <cellStyle name="40% - Accent3 2 42" xfId="3468"/>
    <cellStyle name="40% - Accent3 2 43" xfId="3469"/>
    <cellStyle name="40% - Accent3 2 44" xfId="3470"/>
    <cellStyle name="40% - Accent3 2 45" xfId="3471"/>
    <cellStyle name="40% - Accent3 2 46" xfId="3472"/>
    <cellStyle name="40% - Accent3 2 47" xfId="3473"/>
    <cellStyle name="40% - Accent3 2 48" xfId="3474"/>
    <cellStyle name="40% - Accent3 2 49" xfId="3475"/>
    <cellStyle name="40% - Accent3 2 5" xfId="3476"/>
    <cellStyle name="40% - Accent3 2 50" xfId="3477"/>
    <cellStyle name="40% - Accent3 2 6" xfId="3478"/>
    <cellStyle name="40% - Accent3 2 7" xfId="3479"/>
    <cellStyle name="40% - Accent3 2 8" xfId="3480"/>
    <cellStyle name="40% - Accent3 2 9" xfId="3481"/>
    <cellStyle name="40% - Accent3 20" xfId="3482"/>
    <cellStyle name="40% - Accent3 21" xfId="3483"/>
    <cellStyle name="40% - Accent3 22" xfId="3484"/>
    <cellStyle name="40% - Accent3 23" xfId="3485"/>
    <cellStyle name="40% - Accent3 24" xfId="3486"/>
    <cellStyle name="40% - Accent3 25" xfId="3487"/>
    <cellStyle name="40% - Accent3 26" xfId="3488"/>
    <cellStyle name="40% - Accent3 27" xfId="3489"/>
    <cellStyle name="40% - Accent3 28" xfId="3490"/>
    <cellStyle name="40% - Accent3 29" xfId="3491"/>
    <cellStyle name="40% - Accent3 3" xfId="330"/>
    <cellStyle name="40% - Accent3 3 10" xfId="3492"/>
    <cellStyle name="40% - Accent3 3 11" xfId="3493"/>
    <cellStyle name="40% - Accent3 3 12" xfId="3494"/>
    <cellStyle name="40% - Accent3 3 13" xfId="3495"/>
    <cellStyle name="40% - Accent3 3 14" xfId="3496"/>
    <cellStyle name="40% - Accent3 3 15" xfId="3497"/>
    <cellStyle name="40% - Accent3 3 16" xfId="3498"/>
    <cellStyle name="40% - Accent3 3 17" xfId="3499"/>
    <cellStyle name="40% - Accent3 3 18" xfId="3500"/>
    <cellStyle name="40% - Accent3 3 19" xfId="3501"/>
    <cellStyle name="40% - Accent3 3 2" xfId="331"/>
    <cellStyle name="40% - Accent3 3 20" xfId="3502"/>
    <cellStyle name="40% - Accent3 3 21" xfId="3503"/>
    <cellStyle name="40% - Accent3 3 22" xfId="3504"/>
    <cellStyle name="40% - Accent3 3 23" xfId="3505"/>
    <cellStyle name="40% - Accent3 3 24" xfId="3506"/>
    <cellStyle name="40% - Accent3 3 25" xfId="3507"/>
    <cellStyle name="40% - Accent3 3 26" xfId="3508"/>
    <cellStyle name="40% - Accent3 3 27" xfId="3509"/>
    <cellStyle name="40% - Accent3 3 3" xfId="3510"/>
    <cellStyle name="40% - Accent3 3 4" xfId="3511"/>
    <cellStyle name="40% - Accent3 3 5" xfId="3512"/>
    <cellStyle name="40% - Accent3 3 6" xfId="3513"/>
    <cellStyle name="40% - Accent3 3 7" xfId="3514"/>
    <cellStyle name="40% - Accent3 3 8" xfId="3515"/>
    <cellStyle name="40% - Accent3 3 9" xfId="3516"/>
    <cellStyle name="40% - Accent3 30" xfId="3517"/>
    <cellStyle name="40% - Accent3 31" xfId="3518"/>
    <cellStyle name="40% - Accent3 32" xfId="3519"/>
    <cellStyle name="40% - Accent3 33" xfId="3520"/>
    <cellStyle name="40% - Accent3 34" xfId="3521"/>
    <cellStyle name="40% - Accent3 35" xfId="3522"/>
    <cellStyle name="40% - Accent3 36" xfId="3523"/>
    <cellStyle name="40% - Accent3 37" xfId="3524"/>
    <cellStyle name="40% - Accent3 38" xfId="3525"/>
    <cellStyle name="40% - Accent3 39" xfId="3526"/>
    <cellStyle name="40% - Accent3 4" xfId="332"/>
    <cellStyle name="40% - Accent3 4 10" xfId="3527"/>
    <cellStyle name="40% - Accent3 4 11" xfId="3528"/>
    <cellStyle name="40% - Accent3 4 12" xfId="3529"/>
    <cellStyle name="40% - Accent3 4 13" xfId="3530"/>
    <cellStyle name="40% - Accent3 4 14" xfId="3531"/>
    <cellStyle name="40% - Accent3 4 15" xfId="3532"/>
    <cellStyle name="40% - Accent3 4 16" xfId="3533"/>
    <cellStyle name="40% - Accent3 4 17" xfId="3534"/>
    <cellStyle name="40% - Accent3 4 18" xfId="3535"/>
    <cellStyle name="40% - Accent3 4 19" xfId="3536"/>
    <cellStyle name="40% - Accent3 4 2" xfId="333"/>
    <cellStyle name="40% - Accent3 4 20" xfId="3537"/>
    <cellStyle name="40% - Accent3 4 21" xfId="3538"/>
    <cellStyle name="40% - Accent3 4 22" xfId="3539"/>
    <cellStyle name="40% - Accent3 4 23" xfId="3540"/>
    <cellStyle name="40% - Accent3 4 24" xfId="3541"/>
    <cellStyle name="40% - Accent3 4 25" xfId="3542"/>
    <cellStyle name="40% - Accent3 4 26" xfId="3543"/>
    <cellStyle name="40% - Accent3 4 27" xfId="3544"/>
    <cellStyle name="40% - Accent3 4 3" xfId="3545"/>
    <cellStyle name="40% - Accent3 4 4" xfId="3546"/>
    <cellStyle name="40% - Accent3 4 5" xfId="3547"/>
    <cellStyle name="40% - Accent3 4 6" xfId="3548"/>
    <cellStyle name="40% - Accent3 4 7" xfId="3549"/>
    <cellStyle name="40% - Accent3 4 8" xfId="3550"/>
    <cellStyle name="40% - Accent3 4 9" xfId="3551"/>
    <cellStyle name="40% - Accent3 40" xfId="3552"/>
    <cellStyle name="40% - Accent3 41" xfId="3553"/>
    <cellStyle name="40% - Accent3 42" xfId="3554"/>
    <cellStyle name="40% - Accent3 43" xfId="3555"/>
    <cellStyle name="40% - Accent3 44" xfId="3556"/>
    <cellStyle name="40% - Accent3 45" xfId="3557"/>
    <cellStyle name="40% - Accent3 46" xfId="3558"/>
    <cellStyle name="40% - Accent3 47" xfId="3559"/>
    <cellStyle name="40% - Accent3 48" xfId="3560"/>
    <cellStyle name="40% - Accent3 49" xfId="3561"/>
    <cellStyle name="40% - Accent3 5" xfId="334"/>
    <cellStyle name="40% - Accent3 5 10" xfId="3562"/>
    <cellStyle name="40% - Accent3 5 11" xfId="3563"/>
    <cellStyle name="40% - Accent3 5 12" xfId="3564"/>
    <cellStyle name="40% - Accent3 5 13" xfId="3565"/>
    <cellStyle name="40% - Accent3 5 14" xfId="3566"/>
    <cellStyle name="40% - Accent3 5 15" xfId="3567"/>
    <cellStyle name="40% - Accent3 5 16" xfId="3568"/>
    <cellStyle name="40% - Accent3 5 17" xfId="3569"/>
    <cellStyle name="40% - Accent3 5 18" xfId="3570"/>
    <cellStyle name="40% - Accent3 5 19" xfId="3571"/>
    <cellStyle name="40% - Accent3 5 2" xfId="3572"/>
    <cellStyle name="40% - Accent3 5 20" xfId="3573"/>
    <cellStyle name="40% - Accent3 5 21" xfId="3574"/>
    <cellStyle name="40% - Accent3 5 22" xfId="3575"/>
    <cellStyle name="40% - Accent3 5 23" xfId="3576"/>
    <cellStyle name="40% - Accent3 5 24" xfId="3577"/>
    <cellStyle name="40% - Accent3 5 25" xfId="3578"/>
    <cellStyle name="40% - Accent3 5 26" xfId="3579"/>
    <cellStyle name="40% - Accent3 5 27" xfId="3580"/>
    <cellStyle name="40% - Accent3 5 3" xfId="3581"/>
    <cellStyle name="40% - Accent3 5 4" xfId="3582"/>
    <cellStyle name="40% - Accent3 5 5" xfId="3583"/>
    <cellStyle name="40% - Accent3 5 6" xfId="3584"/>
    <cellStyle name="40% - Accent3 5 7" xfId="3585"/>
    <cellStyle name="40% - Accent3 5 8" xfId="3586"/>
    <cellStyle name="40% - Accent3 5 9" xfId="3587"/>
    <cellStyle name="40% - Accent3 50" xfId="3588"/>
    <cellStyle name="40% - Accent3 51" xfId="3589"/>
    <cellStyle name="40% - Accent3 52" xfId="3590"/>
    <cellStyle name="40% - Accent3 53" xfId="3591"/>
    <cellStyle name="40% - Accent3 54" xfId="3592"/>
    <cellStyle name="40% - Accent3 55" xfId="3593"/>
    <cellStyle name="40% - Accent3 56" xfId="3594"/>
    <cellStyle name="40% - Accent3 57" xfId="3595"/>
    <cellStyle name="40% - Accent3 58" xfId="3596"/>
    <cellStyle name="40% - Accent3 59" xfId="3597"/>
    <cellStyle name="40% - Accent3 6" xfId="405"/>
    <cellStyle name="40% - Accent3 6 10" xfId="3598"/>
    <cellStyle name="40% - Accent3 6 11" xfId="3599"/>
    <cellStyle name="40% - Accent3 6 12" xfId="3600"/>
    <cellStyle name="40% - Accent3 6 13" xfId="3601"/>
    <cellStyle name="40% - Accent3 6 14" xfId="3602"/>
    <cellStyle name="40% - Accent3 6 15" xfId="3603"/>
    <cellStyle name="40% - Accent3 6 16" xfId="3604"/>
    <cellStyle name="40% - Accent3 6 17" xfId="3605"/>
    <cellStyle name="40% - Accent3 6 18" xfId="3606"/>
    <cellStyle name="40% - Accent3 6 19" xfId="3607"/>
    <cellStyle name="40% - Accent3 6 2" xfId="3608"/>
    <cellStyle name="40% - Accent3 6 20" xfId="3609"/>
    <cellStyle name="40% - Accent3 6 21" xfId="3610"/>
    <cellStyle name="40% - Accent3 6 22" xfId="3611"/>
    <cellStyle name="40% - Accent3 6 23" xfId="3612"/>
    <cellStyle name="40% - Accent3 6 24" xfId="3613"/>
    <cellStyle name="40% - Accent3 6 25" xfId="3614"/>
    <cellStyle name="40% - Accent3 6 26" xfId="3615"/>
    <cellStyle name="40% - Accent3 6 27" xfId="3616"/>
    <cellStyle name="40% - Accent3 6 28" xfId="3617"/>
    <cellStyle name="40% - Accent3 6 29" xfId="3618"/>
    <cellStyle name="40% - Accent3 6 3" xfId="3619"/>
    <cellStyle name="40% - Accent3 6 30" xfId="3620"/>
    <cellStyle name="40% - Accent3 6 31" xfId="3621"/>
    <cellStyle name="40% - Accent3 6 32" xfId="3622"/>
    <cellStyle name="40% - Accent3 6 33" xfId="3623"/>
    <cellStyle name="40% - Accent3 6 34" xfId="3624"/>
    <cellStyle name="40% - Accent3 6 35" xfId="3625"/>
    <cellStyle name="40% - Accent3 6 4" xfId="3626"/>
    <cellStyle name="40% - Accent3 6 5" xfId="3627"/>
    <cellStyle name="40% - Accent3 6 6" xfId="3628"/>
    <cellStyle name="40% - Accent3 6 7" xfId="3629"/>
    <cellStyle name="40% - Accent3 6 8" xfId="3630"/>
    <cellStyle name="40% - Accent3 6 9" xfId="3631"/>
    <cellStyle name="40% - Accent3 7" xfId="3632"/>
    <cellStyle name="40% - Accent3 7 10" xfId="3633"/>
    <cellStyle name="40% - Accent3 7 11" xfId="3634"/>
    <cellStyle name="40% - Accent3 7 12" xfId="3635"/>
    <cellStyle name="40% - Accent3 7 13" xfId="3636"/>
    <cellStyle name="40% - Accent3 7 14" xfId="3637"/>
    <cellStyle name="40% - Accent3 7 15" xfId="3638"/>
    <cellStyle name="40% - Accent3 7 16" xfId="3639"/>
    <cellStyle name="40% - Accent3 7 17" xfId="3640"/>
    <cellStyle name="40% - Accent3 7 18" xfId="3641"/>
    <cellStyle name="40% - Accent3 7 19" xfId="3642"/>
    <cellStyle name="40% - Accent3 7 2" xfId="3643"/>
    <cellStyle name="40% - Accent3 7 20" xfId="3644"/>
    <cellStyle name="40% - Accent3 7 21" xfId="3645"/>
    <cellStyle name="40% - Accent3 7 22" xfId="3646"/>
    <cellStyle name="40% - Accent3 7 23" xfId="3647"/>
    <cellStyle name="40% - Accent3 7 24" xfId="3648"/>
    <cellStyle name="40% - Accent3 7 25" xfId="3649"/>
    <cellStyle name="40% - Accent3 7 26" xfId="3650"/>
    <cellStyle name="40% - Accent3 7 27" xfId="3651"/>
    <cellStyle name="40% - Accent3 7 28" xfId="3652"/>
    <cellStyle name="40% - Accent3 7 29" xfId="3653"/>
    <cellStyle name="40% - Accent3 7 3" xfId="3654"/>
    <cellStyle name="40% - Accent3 7 30" xfId="3655"/>
    <cellStyle name="40% - Accent3 7 31" xfId="3656"/>
    <cellStyle name="40% - Accent3 7 32" xfId="3657"/>
    <cellStyle name="40% - Accent3 7 33" xfId="3658"/>
    <cellStyle name="40% - Accent3 7 34" xfId="3659"/>
    <cellStyle name="40% - Accent3 7 35" xfId="3660"/>
    <cellStyle name="40% - Accent3 7 4" xfId="3661"/>
    <cellStyle name="40% - Accent3 7 5" xfId="3662"/>
    <cellStyle name="40% - Accent3 7 6" xfId="3663"/>
    <cellStyle name="40% - Accent3 7 7" xfId="3664"/>
    <cellStyle name="40% - Accent3 7 8" xfId="3665"/>
    <cellStyle name="40% - Accent3 7 9" xfId="3666"/>
    <cellStyle name="40% - Accent3 8" xfId="3667"/>
    <cellStyle name="40% - Accent3 8 10" xfId="3668"/>
    <cellStyle name="40% - Accent3 8 11" xfId="3669"/>
    <cellStyle name="40% - Accent3 8 12" xfId="3670"/>
    <cellStyle name="40% - Accent3 8 13" xfId="3671"/>
    <cellStyle name="40% - Accent3 8 14" xfId="3672"/>
    <cellStyle name="40% - Accent3 8 15" xfId="3673"/>
    <cellStyle name="40% - Accent3 8 16" xfId="3674"/>
    <cellStyle name="40% - Accent3 8 17" xfId="3675"/>
    <cellStyle name="40% - Accent3 8 18" xfId="3676"/>
    <cellStyle name="40% - Accent3 8 19" xfId="3677"/>
    <cellStyle name="40% - Accent3 8 2" xfId="3678"/>
    <cellStyle name="40% - Accent3 8 20" xfId="3679"/>
    <cellStyle name="40% - Accent3 8 21" xfId="3680"/>
    <cellStyle name="40% - Accent3 8 22" xfId="3681"/>
    <cellStyle name="40% - Accent3 8 23" xfId="3682"/>
    <cellStyle name="40% - Accent3 8 24" xfId="3683"/>
    <cellStyle name="40% - Accent3 8 25" xfId="3684"/>
    <cellStyle name="40% - Accent3 8 26" xfId="3685"/>
    <cellStyle name="40% - Accent3 8 27" xfId="3686"/>
    <cellStyle name="40% - Accent3 8 28" xfId="3687"/>
    <cellStyle name="40% - Accent3 8 29" xfId="3688"/>
    <cellStyle name="40% - Accent3 8 3" xfId="3689"/>
    <cellStyle name="40% - Accent3 8 30" xfId="3690"/>
    <cellStyle name="40% - Accent3 8 31" xfId="3691"/>
    <cellStyle name="40% - Accent3 8 32" xfId="3692"/>
    <cellStyle name="40% - Accent3 8 33" xfId="3693"/>
    <cellStyle name="40% - Accent3 8 34" xfId="3694"/>
    <cellStyle name="40% - Accent3 8 35" xfId="3695"/>
    <cellStyle name="40% - Accent3 8 4" xfId="3696"/>
    <cellStyle name="40% - Accent3 8 5" xfId="3697"/>
    <cellStyle name="40% - Accent3 8 6" xfId="3698"/>
    <cellStyle name="40% - Accent3 8 7" xfId="3699"/>
    <cellStyle name="40% - Accent3 8 8" xfId="3700"/>
    <cellStyle name="40% - Accent3 8 9" xfId="3701"/>
    <cellStyle name="40% - Accent3 9" xfId="3702"/>
    <cellStyle name="40% - Accent3 9 10" xfId="3703"/>
    <cellStyle name="40% - Accent3 9 11" xfId="3704"/>
    <cellStyle name="40% - Accent3 9 12" xfId="3705"/>
    <cellStyle name="40% - Accent3 9 13" xfId="3706"/>
    <cellStyle name="40% - Accent3 9 14" xfId="3707"/>
    <cellStyle name="40% - Accent3 9 15" xfId="3708"/>
    <cellStyle name="40% - Accent3 9 16" xfId="3709"/>
    <cellStyle name="40% - Accent3 9 17" xfId="3710"/>
    <cellStyle name="40% - Accent3 9 18" xfId="3711"/>
    <cellStyle name="40% - Accent3 9 19" xfId="3712"/>
    <cellStyle name="40% - Accent3 9 2" xfId="3713"/>
    <cellStyle name="40% - Accent3 9 20" xfId="3714"/>
    <cellStyle name="40% - Accent3 9 21" xfId="3715"/>
    <cellStyle name="40% - Accent3 9 22" xfId="3716"/>
    <cellStyle name="40% - Accent3 9 23" xfId="3717"/>
    <cellStyle name="40% - Accent3 9 24" xfId="3718"/>
    <cellStyle name="40% - Accent3 9 25" xfId="3719"/>
    <cellStyle name="40% - Accent3 9 26" xfId="3720"/>
    <cellStyle name="40% - Accent3 9 27" xfId="3721"/>
    <cellStyle name="40% - Accent3 9 28" xfId="3722"/>
    <cellStyle name="40% - Accent3 9 29" xfId="3723"/>
    <cellStyle name="40% - Accent3 9 3" xfId="3724"/>
    <cellStyle name="40% - Accent3 9 30" xfId="3725"/>
    <cellStyle name="40% - Accent3 9 31" xfId="3726"/>
    <cellStyle name="40% - Accent3 9 32" xfId="3727"/>
    <cellStyle name="40% - Accent3 9 33" xfId="3728"/>
    <cellStyle name="40% - Accent3 9 34" xfId="3729"/>
    <cellStyle name="40% - Accent3 9 35" xfId="3730"/>
    <cellStyle name="40% - Accent3 9 4" xfId="3731"/>
    <cellStyle name="40% - Accent3 9 5" xfId="3732"/>
    <cellStyle name="40% - Accent3 9 6" xfId="3733"/>
    <cellStyle name="40% - Accent3 9 7" xfId="3734"/>
    <cellStyle name="40% - Accent3 9 8" xfId="3735"/>
    <cellStyle name="40% - Accent3 9 9" xfId="3736"/>
    <cellStyle name="40% - Accent4 10" xfId="3737"/>
    <cellStyle name="40% - Accent4 10 10" xfId="3738"/>
    <cellStyle name="40% - Accent4 10 11" xfId="3739"/>
    <cellStyle name="40% - Accent4 10 12" xfId="3740"/>
    <cellStyle name="40% - Accent4 10 13" xfId="3741"/>
    <cellStyle name="40% - Accent4 10 14" xfId="3742"/>
    <cellStyle name="40% - Accent4 10 15" xfId="3743"/>
    <cellStyle name="40% - Accent4 10 16" xfId="3744"/>
    <cellStyle name="40% - Accent4 10 17" xfId="3745"/>
    <cellStyle name="40% - Accent4 10 18" xfId="3746"/>
    <cellStyle name="40% - Accent4 10 19" xfId="3747"/>
    <cellStyle name="40% - Accent4 10 2" xfId="3748"/>
    <cellStyle name="40% - Accent4 10 20" xfId="3749"/>
    <cellStyle name="40% - Accent4 10 21" xfId="3750"/>
    <cellStyle name="40% - Accent4 10 22" xfId="3751"/>
    <cellStyle name="40% - Accent4 10 23" xfId="3752"/>
    <cellStyle name="40% - Accent4 10 24" xfId="3753"/>
    <cellStyle name="40% - Accent4 10 25" xfId="3754"/>
    <cellStyle name="40% - Accent4 10 26" xfId="3755"/>
    <cellStyle name="40% - Accent4 10 27" xfId="3756"/>
    <cellStyle name="40% - Accent4 10 28" xfId="3757"/>
    <cellStyle name="40% - Accent4 10 29" xfId="3758"/>
    <cellStyle name="40% - Accent4 10 3" xfId="3759"/>
    <cellStyle name="40% - Accent4 10 30" xfId="3760"/>
    <cellStyle name="40% - Accent4 10 31" xfId="3761"/>
    <cellStyle name="40% - Accent4 10 32" xfId="3762"/>
    <cellStyle name="40% - Accent4 10 33" xfId="3763"/>
    <cellStyle name="40% - Accent4 10 34" xfId="3764"/>
    <cellStyle name="40% - Accent4 10 35" xfId="3765"/>
    <cellStyle name="40% - Accent4 10 4" xfId="3766"/>
    <cellStyle name="40% - Accent4 10 5" xfId="3767"/>
    <cellStyle name="40% - Accent4 10 6" xfId="3768"/>
    <cellStyle name="40% - Accent4 10 7" xfId="3769"/>
    <cellStyle name="40% - Accent4 10 8" xfId="3770"/>
    <cellStyle name="40% - Accent4 10 9" xfId="3771"/>
    <cellStyle name="40% - Accent4 11" xfId="3772"/>
    <cellStyle name="40% - Accent4 11 10" xfId="3773"/>
    <cellStyle name="40% - Accent4 11 2" xfId="3774"/>
    <cellStyle name="40% - Accent4 11 3" xfId="3775"/>
    <cellStyle name="40% - Accent4 11 4" xfId="3776"/>
    <cellStyle name="40% - Accent4 11 5" xfId="3777"/>
    <cellStyle name="40% - Accent4 11 6" xfId="3778"/>
    <cellStyle name="40% - Accent4 11 7" xfId="3779"/>
    <cellStyle name="40% - Accent4 11 8" xfId="3780"/>
    <cellStyle name="40% - Accent4 11 9" xfId="3781"/>
    <cellStyle name="40% - Accent4 12" xfId="3782"/>
    <cellStyle name="40% - Accent4 12 10" xfId="3783"/>
    <cellStyle name="40% - Accent4 12 2" xfId="3784"/>
    <cellStyle name="40% - Accent4 12 3" xfId="3785"/>
    <cellStyle name="40% - Accent4 12 4" xfId="3786"/>
    <cellStyle name="40% - Accent4 12 5" xfId="3787"/>
    <cellStyle name="40% - Accent4 12 6" xfId="3788"/>
    <cellStyle name="40% - Accent4 12 7" xfId="3789"/>
    <cellStyle name="40% - Accent4 12 8" xfId="3790"/>
    <cellStyle name="40% - Accent4 12 9" xfId="3791"/>
    <cellStyle name="40% - Accent4 13" xfId="3792"/>
    <cellStyle name="40% - Accent4 14" xfId="3793"/>
    <cellStyle name="40% - Accent4 15" xfId="3794"/>
    <cellStyle name="40% - Accent4 16" xfId="3795"/>
    <cellStyle name="40% - Accent4 17" xfId="3796"/>
    <cellStyle name="40% - Accent4 18" xfId="3797"/>
    <cellStyle name="40% - Accent4 19" xfId="3798"/>
    <cellStyle name="40% - Accent4 2" xfId="335"/>
    <cellStyle name="40% - Accent4 2 10" xfId="3799"/>
    <cellStyle name="40% - Accent4 2 11" xfId="3800"/>
    <cellStyle name="40% - Accent4 2 12" xfId="3801"/>
    <cellStyle name="40% - Accent4 2 13" xfId="3802"/>
    <cellStyle name="40% - Accent4 2 14" xfId="3803"/>
    <cellStyle name="40% - Accent4 2 15" xfId="3804"/>
    <cellStyle name="40% - Accent4 2 16" xfId="3805"/>
    <cellStyle name="40% - Accent4 2 17" xfId="3806"/>
    <cellStyle name="40% - Accent4 2 18" xfId="3807"/>
    <cellStyle name="40% - Accent4 2 19" xfId="3808"/>
    <cellStyle name="40% - Accent4 2 2" xfId="336"/>
    <cellStyle name="40% - Accent4 2 2 2" xfId="337"/>
    <cellStyle name="40% - Accent4 2 20" xfId="3809"/>
    <cellStyle name="40% - Accent4 2 21" xfId="3810"/>
    <cellStyle name="40% - Accent4 2 22" xfId="3811"/>
    <cellStyle name="40% - Accent4 2 23" xfId="3812"/>
    <cellStyle name="40% - Accent4 2 24" xfId="3813"/>
    <cellStyle name="40% - Accent4 2 25" xfId="3814"/>
    <cellStyle name="40% - Accent4 2 26" xfId="3815"/>
    <cellStyle name="40% - Accent4 2 27" xfId="3816"/>
    <cellStyle name="40% - Accent4 2 28" xfId="3817"/>
    <cellStyle name="40% - Accent4 2 29" xfId="3818"/>
    <cellStyle name="40% - Accent4 2 3" xfId="338"/>
    <cellStyle name="40% - Accent4 2 30" xfId="3819"/>
    <cellStyle name="40% - Accent4 2 31" xfId="3820"/>
    <cellStyle name="40% - Accent4 2 32" xfId="3821"/>
    <cellStyle name="40% - Accent4 2 33" xfId="3822"/>
    <cellStyle name="40% - Accent4 2 34" xfId="3823"/>
    <cellStyle name="40% - Accent4 2 35" xfId="3824"/>
    <cellStyle name="40% - Accent4 2 36" xfId="3825"/>
    <cellStyle name="40% - Accent4 2 37" xfId="3826"/>
    <cellStyle name="40% - Accent4 2 38" xfId="3827"/>
    <cellStyle name="40% - Accent4 2 39" xfId="3828"/>
    <cellStyle name="40% - Accent4 2 4" xfId="3829"/>
    <cellStyle name="40% - Accent4 2 40" xfId="3830"/>
    <cellStyle name="40% - Accent4 2 41" xfId="3831"/>
    <cellStyle name="40% - Accent4 2 42" xfId="3832"/>
    <cellStyle name="40% - Accent4 2 43" xfId="3833"/>
    <cellStyle name="40% - Accent4 2 44" xfId="3834"/>
    <cellStyle name="40% - Accent4 2 45" xfId="3835"/>
    <cellStyle name="40% - Accent4 2 46" xfId="3836"/>
    <cellStyle name="40% - Accent4 2 47" xfId="3837"/>
    <cellStyle name="40% - Accent4 2 48" xfId="3838"/>
    <cellStyle name="40% - Accent4 2 49" xfId="3839"/>
    <cellStyle name="40% - Accent4 2 5" xfId="3840"/>
    <cellStyle name="40% - Accent4 2 50" xfId="3841"/>
    <cellStyle name="40% - Accent4 2 6" xfId="3842"/>
    <cellStyle name="40% - Accent4 2 7" xfId="3843"/>
    <cellStyle name="40% - Accent4 2 8" xfId="3844"/>
    <cellStyle name="40% - Accent4 2 9" xfId="3845"/>
    <cellStyle name="40% - Accent4 20" xfId="3846"/>
    <cellStyle name="40% - Accent4 21" xfId="3847"/>
    <cellStyle name="40% - Accent4 22" xfId="3848"/>
    <cellStyle name="40% - Accent4 23" xfId="3849"/>
    <cellStyle name="40% - Accent4 24" xfId="3850"/>
    <cellStyle name="40% - Accent4 25" xfId="3851"/>
    <cellStyle name="40% - Accent4 26" xfId="3852"/>
    <cellStyle name="40% - Accent4 27" xfId="3853"/>
    <cellStyle name="40% - Accent4 28" xfId="3854"/>
    <cellStyle name="40% - Accent4 29" xfId="3855"/>
    <cellStyle name="40% - Accent4 3" xfId="339"/>
    <cellStyle name="40% - Accent4 3 10" xfId="3856"/>
    <cellStyle name="40% - Accent4 3 11" xfId="3857"/>
    <cellStyle name="40% - Accent4 3 12" xfId="3858"/>
    <cellStyle name="40% - Accent4 3 13" xfId="3859"/>
    <cellStyle name="40% - Accent4 3 14" xfId="3860"/>
    <cellStyle name="40% - Accent4 3 15" xfId="3861"/>
    <cellStyle name="40% - Accent4 3 16" xfId="3862"/>
    <cellStyle name="40% - Accent4 3 17" xfId="3863"/>
    <cellStyle name="40% - Accent4 3 18" xfId="3864"/>
    <cellStyle name="40% - Accent4 3 19" xfId="3865"/>
    <cellStyle name="40% - Accent4 3 2" xfId="340"/>
    <cellStyle name="40% - Accent4 3 20" xfId="3866"/>
    <cellStyle name="40% - Accent4 3 21" xfId="3867"/>
    <cellStyle name="40% - Accent4 3 22" xfId="3868"/>
    <cellStyle name="40% - Accent4 3 23" xfId="3869"/>
    <cellStyle name="40% - Accent4 3 24" xfId="3870"/>
    <cellStyle name="40% - Accent4 3 25" xfId="3871"/>
    <cellStyle name="40% - Accent4 3 26" xfId="3872"/>
    <cellStyle name="40% - Accent4 3 27" xfId="3873"/>
    <cellStyle name="40% - Accent4 3 3" xfId="3874"/>
    <cellStyle name="40% - Accent4 3 4" xfId="3875"/>
    <cellStyle name="40% - Accent4 3 5" xfId="3876"/>
    <cellStyle name="40% - Accent4 3 6" xfId="3877"/>
    <cellStyle name="40% - Accent4 3 7" xfId="3878"/>
    <cellStyle name="40% - Accent4 3 8" xfId="3879"/>
    <cellStyle name="40% - Accent4 3 9" xfId="3880"/>
    <cellStyle name="40% - Accent4 30" xfId="3881"/>
    <cellStyle name="40% - Accent4 31" xfId="3882"/>
    <cellStyle name="40% - Accent4 32" xfId="3883"/>
    <cellStyle name="40% - Accent4 33" xfId="3884"/>
    <cellStyle name="40% - Accent4 34" xfId="3885"/>
    <cellStyle name="40% - Accent4 35" xfId="3886"/>
    <cellStyle name="40% - Accent4 36" xfId="3887"/>
    <cellStyle name="40% - Accent4 37" xfId="3888"/>
    <cellStyle name="40% - Accent4 38" xfId="3889"/>
    <cellStyle name="40% - Accent4 39" xfId="3890"/>
    <cellStyle name="40% - Accent4 4" xfId="341"/>
    <cellStyle name="40% - Accent4 4 10" xfId="3891"/>
    <cellStyle name="40% - Accent4 4 11" xfId="3892"/>
    <cellStyle name="40% - Accent4 4 12" xfId="3893"/>
    <cellStyle name="40% - Accent4 4 13" xfId="3894"/>
    <cellStyle name="40% - Accent4 4 14" xfId="3895"/>
    <cellStyle name="40% - Accent4 4 15" xfId="3896"/>
    <cellStyle name="40% - Accent4 4 16" xfId="3897"/>
    <cellStyle name="40% - Accent4 4 17" xfId="3898"/>
    <cellStyle name="40% - Accent4 4 18" xfId="3899"/>
    <cellStyle name="40% - Accent4 4 19" xfId="3900"/>
    <cellStyle name="40% - Accent4 4 2" xfId="342"/>
    <cellStyle name="40% - Accent4 4 20" xfId="3901"/>
    <cellStyle name="40% - Accent4 4 21" xfId="3902"/>
    <cellStyle name="40% - Accent4 4 22" xfId="3903"/>
    <cellStyle name="40% - Accent4 4 23" xfId="3904"/>
    <cellStyle name="40% - Accent4 4 24" xfId="3905"/>
    <cellStyle name="40% - Accent4 4 25" xfId="3906"/>
    <cellStyle name="40% - Accent4 4 26" xfId="3907"/>
    <cellStyle name="40% - Accent4 4 27" xfId="3908"/>
    <cellStyle name="40% - Accent4 4 3" xfId="3909"/>
    <cellStyle name="40% - Accent4 4 4" xfId="3910"/>
    <cellStyle name="40% - Accent4 4 5" xfId="3911"/>
    <cellStyle name="40% - Accent4 4 6" xfId="3912"/>
    <cellStyle name="40% - Accent4 4 7" xfId="3913"/>
    <cellStyle name="40% - Accent4 4 8" xfId="3914"/>
    <cellStyle name="40% - Accent4 4 9" xfId="3915"/>
    <cellStyle name="40% - Accent4 40" xfId="3916"/>
    <cellStyle name="40% - Accent4 41" xfId="3917"/>
    <cellStyle name="40% - Accent4 42" xfId="3918"/>
    <cellStyle name="40% - Accent4 43" xfId="3919"/>
    <cellStyle name="40% - Accent4 44" xfId="3920"/>
    <cellStyle name="40% - Accent4 45" xfId="3921"/>
    <cellStyle name="40% - Accent4 46" xfId="3922"/>
    <cellStyle name="40% - Accent4 47" xfId="3923"/>
    <cellStyle name="40% - Accent4 48" xfId="3924"/>
    <cellStyle name="40% - Accent4 49" xfId="3925"/>
    <cellStyle name="40% - Accent4 5" xfId="343"/>
    <cellStyle name="40% - Accent4 5 10" xfId="3926"/>
    <cellStyle name="40% - Accent4 5 11" xfId="3927"/>
    <cellStyle name="40% - Accent4 5 12" xfId="3928"/>
    <cellStyle name="40% - Accent4 5 13" xfId="3929"/>
    <cellStyle name="40% - Accent4 5 14" xfId="3930"/>
    <cellStyle name="40% - Accent4 5 15" xfId="3931"/>
    <cellStyle name="40% - Accent4 5 16" xfId="3932"/>
    <cellStyle name="40% - Accent4 5 17" xfId="3933"/>
    <cellStyle name="40% - Accent4 5 18" xfId="3934"/>
    <cellStyle name="40% - Accent4 5 19" xfId="3935"/>
    <cellStyle name="40% - Accent4 5 2" xfId="3936"/>
    <cellStyle name="40% - Accent4 5 20" xfId="3937"/>
    <cellStyle name="40% - Accent4 5 21" xfId="3938"/>
    <cellStyle name="40% - Accent4 5 22" xfId="3939"/>
    <cellStyle name="40% - Accent4 5 23" xfId="3940"/>
    <cellStyle name="40% - Accent4 5 24" xfId="3941"/>
    <cellStyle name="40% - Accent4 5 25" xfId="3942"/>
    <cellStyle name="40% - Accent4 5 26" xfId="3943"/>
    <cellStyle name="40% - Accent4 5 27" xfId="3944"/>
    <cellStyle name="40% - Accent4 5 3" xfId="3945"/>
    <cellStyle name="40% - Accent4 5 4" xfId="3946"/>
    <cellStyle name="40% - Accent4 5 5" xfId="3947"/>
    <cellStyle name="40% - Accent4 5 6" xfId="3948"/>
    <cellStyle name="40% - Accent4 5 7" xfId="3949"/>
    <cellStyle name="40% - Accent4 5 8" xfId="3950"/>
    <cellStyle name="40% - Accent4 5 9" xfId="3951"/>
    <cellStyle name="40% - Accent4 50" xfId="3952"/>
    <cellStyle name="40% - Accent4 51" xfId="3953"/>
    <cellStyle name="40% - Accent4 52" xfId="3954"/>
    <cellStyle name="40% - Accent4 53" xfId="3955"/>
    <cellStyle name="40% - Accent4 54" xfId="3956"/>
    <cellStyle name="40% - Accent4 55" xfId="3957"/>
    <cellStyle name="40% - Accent4 56" xfId="3958"/>
    <cellStyle name="40% - Accent4 57" xfId="3959"/>
    <cellStyle name="40% - Accent4 58" xfId="3960"/>
    <cellStyle name="40% - Accent4 59" xfId="3961"/>
    <cellStyle name="40% - Accent4 6" xfId="406"/>
    <cellStyle name="40% - Accent4 6 10" xfId="3962"/>
    <cellStyle name="40% - Accent4 6 11" xfId="3963"/>
    <cellStyle name="40% - Accent4 6 12" xfId="3964"/>
    <cellStyle name="40% - Accent4 6 13" xfId="3965"/>
    <cellStyle name="40% - Accent4 6 14" xfId="3966"/>
    <cellStyle name="40% - Accent4 6 15" xfId="3967"/>
    <cellStyle name="40% - Accent4 6 16" xfId="3968"/>
    <cellStyle name="40% - Accent4 6 17" xfId="3969"/>
    <cellStyle name="40% - Accent4 6 18" xfId="3970"/>
    <cellStyle name="40% - Accent4 6 19" xfId="3971"/>
    <cellStyle name="40% - Accent4 6 2" xfId="3972"/>
    <cellStyle name="40% - Accent4 6 20" xfId="3973"/>
    <cellStyle name="40% - Accent4 6 21" xfId="3974"/>
    <cellStyle name="40% - Accent4 6 22" xfId="3975"/>
    <cellStyle name="40% - Accent4 6 23" xfId="3976"/>
    <cellStyle name="40% - Accent4 6 24" xfId="3977"/>
    <cellStyle name="40% - Accent4 6 25" xfId="3978"/>
    <cellStyle name="40% - Accent4 6 26" xfId="3979"/>
    <cellStyle name="40% - Accent4 6 27" xfId="3980"/>
    <cellStyle name="40% - Accent4 6 28" xfId="3981"/>
    <cellStyle name="40% - Accent4 6 29" xfId="3982"/>
    <cellStyle name="40% - Accent4 6 3" xfId="3983"/>
    <cellStyle name="40% - Accent4 6 30" xfId="3984"/>
    <cellStyle name="40% - Accent4 6 31" xfId="3985"/>
    <cellStyle name="40% - Accent4 6 32" xfId="3986"/>
    <cellStyle name="40% - Accent4 6 33" xfId="3987"/>
    <cellStyle name="40% - Accent4 6 34" xfId="3988"/>
    <cellStyle name="40% - Accent4 6 35" xfId="3989"/>
    <cellStyle name="40% - Accent4 6 4" xfId="3990"/>
    <cellStyle name="40% - Accent4 6 5" xfId="3991"/>
    <cellStyle name="40% - Accent4 6 6" xfId="3992"/>
    <cellStyle name="40% - Accent4 6 7" xfId="3993"/>
    <cellStyle name="40% - Accent4 6 8" xfId="3994"/>
    <cellStyle name="40% - Accent4 6 9" xfId="3995"/>
    <cellStyle name="40% - Accent4 7" xfId="3996"/>
    <cellStyle name="40% - Accent4 7 10" xfId="3997"/>
    <cellStyle name="40% - Accent4 7 11" xfId="3998"/>
    <cellStyle name="40% - Accent4 7 12" xfId="3999"/>
    <cellStyle name="40% - Accent4 7 13" xfId="4000"/>
    <cellStyle name="40% - Accent4 7 14" xfId="4001"/>
    <cellStyle name="40% - Accent4 7 15" xfId="4002"/>
    <cellStyle name="40% - Accent4 7 16" xfId="4003"/>
    <cellStyle name="40% - Accent4 7 17" xfId="4004"/>
    <cellStyle name="40% - Accent4 7 18" xfId="4005"/>
    <cellStyle name="40% - Accent4 7 19" xfId="4006"/>
    <cellStyle name="40% - Accent4 7 2" xfId="4007"/>
    <cellStyle name="40% - Accent4 7 20" xfId="4008"/>
    <cellStyle name="40% - Accent4 7 21" xfId="4009"/>
    <cellStyle name="40% - Accent4 7 22" xfId="4010"/>
    <cellStyle name="40% - Accent4 7 23" xfId="4011"/>
    <cellStyle name="40% - Accent4 7 24" xfId="4012"/>
    <cellStyle name="40% - Accent4 7 25" xfId="4013"/>
    <cellStyle name="40% - Accent4 7 26" xfId="4014"/>
    <cellStyle name="40% - Accent4 7 27" xfId="4015"/>
    <cellStyle name="40% - Accent4 7 28" xfId="4016"/>
    <cellStyle name="40% - Accent4 7 29" xfId="4017"/>
    <cellStyle name="40% - Accent4 7 3" xfId="4018"/>
    <cellStyle name="40% - Accent4 7 30" xfId="4019"/>
    <cellStyle name="40% - Accent4 7 31" xfId="4020"/>
    <cellStyle name="40% - Accent4 7 32" xfId="4021"/>
    <cellStyle name="40% - Accent4 7 33" xfId="4022"/>
    <cellStyle name="40% - Accent4 7 34" xfId="4023"/>
    <cellStyle name="40% - Accent4 7 35" xfId="4024"/>
    <cellStyle name="40% - Accent4 7 4" xfId="4025"/>
    <cellStyle name="40% - Accent4 7 5" xfId="4026"/>
    <cellStyle name="40% - Accent4 7 6" xfId="4027"/>
    <cellStyle name="40% - Accent4 7 7" xfId="4028"/>
    <cellStyle name="40% - Accent4 7 8" xfId="4029"/>
    <cellStyle name="40% - Accent4 7 9" xfId="4030"/>
    <cellStyle name="40% - Accent4 8" xfId="4031"/>
    <cellStyle name="40% - Accent4 8 10" xfId="4032"/>
    <cellStyle name="40% - Accent4 8 11" xfId="4033"/>
    <cellStyle name="40% - Accent4 8 12" xfId="4034"/>
    <cellStyle name="40% - Accent4 8 13" xfId="4035"/>
    <cellStyle name="40% - Accent4 8 14" xfId="4036"/>
    <cellStyle name="40% - Accent4 8 15" xfId="4037"/>
    <cellStyle name="40% - Accent4 8 16" xfId="4038"/>
    <cellStyle name="40% - Accent4 8 17" xfId="4039"/>
    <cellStyle name="40% - Accent4 8 18" xfId="4040"/>
    <cellStyle name="40% - Accent4 8 19" xfId="4041"/>
    <cellStyle name="40% - Accent4 8 2" xfId="4042"/>
    <cellStyle name="40% - Accent4 8 20" xfId="4043"/>
    <cellStyle name="40% - Accent4 8 21" xfId="4044"/>
    <cellStyle name="40% - Accent4 8 22" xfId="4045"/>
    <cellStyle name="40% - Accent4 8 23" xfId="4046"/>
    <cellStyle name="40% - Accent4 8 24" xfId="4047"/>
    <cellStyle name="40% - Accent4 8 25" xfId="4048"/>
    <cellStyle name="40% - Accent4 8 26" xfId="4049"/>
    <cellStyle name="40% - Accent4 8 27" xfId="4050"/>
    <cellStyle name="40% - Accent4 8 28" xfId="4051"/>
    <cellStyle name="40% - Accent4 8 29" xfId="4052"/>
    <cellStyle name="40% - Accent4 8 3" xfId="4053"/>
    <cellStyle name="40% - Accent4 8 30" xfId="4054"/>
    <cellStyle name="40% - Accent4 8 31" xfId="4055"/>
    <cellStyle name="40% - Accent4 8 32" xfId="4056"/>
    <cellStyle name="40% - Accent4 8 33" xfId="4057"/>
    <cellStyle name="40% - Accent4 8 34" xfId="4058"/>
    <cellStyle name="40% - Accent4 8 35" xfId="4059"/>
    <cellStyle name="40% - Accent4 8 4" xfId="4060"/>
    <cellStyle name="40% - Accent4 8 5" xfId="4061"/>
    <cellStyle name="40% - Accent4 8 6" xfId="4062"/>
    <cellStyle name="40% - Accent4 8 7" xfId="4063"/>
    <cellStyle name="40% - Accent4 8 8" xfId="4064"/>
    <cellStyle name="40% - Accent4 8 9" xfId="4065"/>
    <cellStyle name="40% - Accent4 9" xfId="4066"/>
    <cellStyle name="40% - Accent4 9 10" xfId="4067"/>
    <cellStyle name="40% - Accent4 9 11" xfId="4068"/>
    <cellStyle name="40% - Accent4 9 12" xfId="4069"/>
    <cellStyle name="40% - Accent4 9 13" xfId="4070"/>
    <cellStyle name="40% - Accent4 9 14" xfId="4071"/>
    <cellStyle name="40% - Accent4 9 15" xfId="4072"/>
    <cellStyle name="40% - Accent4 9 16" xfId="4073"/>
    <cellStyle name="40% - Accent4 9 17" xfId="4074"/>
    <cellStyle name="40% - Accent4 9 18" xfId="4075"/>
    <cellStyle name="40% - Accent4 9 19" xfId="4076"/>
    <cellStyle name="40% - Accent4 9 2" xfId="4077"/>
    <cellStyle name="40% - Accent4 9 20" xfId="4078"/>
    <cellStyle name="40% - Accent4 9 21" xfId="4079"/>
    <cellStyle name="40% - Accent4 9 22" xfId="4080"/>
    <cellStyle name="40% - Accent4 9 23" xfId="4081"/>
    <cellStyle name="40% - Accent4 9 24" xfId="4082"/>
    <cellStyle name="40% - Accent4 9 25" xfId="4083"/>
    <cellStyle name="40% - Accent4 9 26" xfId="4084"/>
    <cellStyle name="40% - Accent4 9 27" xfId="4085"/>
    <cellStyle name="40% - Accent4 9 28" xfId="4086"/>
    <cellStyle name="40% - Accent4 9 29" xfId="4087"/>
    <cellStyle name="40% - Accent4 9 3" xfId="4088"/>
    <cellStyle name="40% - Accent4 9 30" xfId="4089"/>
    <cellStyle name="40% - Accent4 9 31" xfId="4090"/>
    <cellStyle name="40% - Accent4 9 32" xfId="4091"/>
    <cellStyle name="40% - Accent4 9 33" xfId="4092"/>
    <cellStyle name="40% - Accent4 9 34" xfId="4093"/>
    <cellStyle name="40% - Accent4 9 35" xfId="4094"/>
    <cellStyle name="40% - Accent4 9 4" xfId="4095"/>
    <cellStyle name="40% - Accent4 9 5" xfId="4096"/>
    <cellStyle name="40% - Accent4 9 6" xfId="4097"/>
    <cellStyle name="40% - Accent4 9 7" xfId="4098"/>
    <cellStyle name="40% - Accent4 9 8" xfId="4099"/>
    <cellStyle name="40% - Accent4 9 9" xfId="4100"/>
    <cellStyle name="40% - Accent5 10" xfId="4101"/>
    <cellStyle name="40% - Accent5 10 10" xfId="4102"/>
    <cellStyle name="40% - Accent5 10 11" xfId="4103"/>
    <cellStyle name="40% - Accent5 10 12" xfId="4104"/>
    <cellStyle name="40% - Accent5 10 13" xfId="4105"/>
    <cellStyle name="40% - Accent5 10 14" xfId="4106"/>
    <cellStyle name="40% - Accent5 10 15" xfId="4107"/>
    <cellStyle name="40% - Accent5 10 16" xfId="4108"/>
    <cellStyle name="40% - Accent5 10 17" xfId="4109"/>
    <cellStyle name="40% - Accent5 10 18" xfId="4110"/>
    <cellStyle name="40% - Accent5 10 19" xfId="4111"/>
    <cellStyle name="40% - Accent5 10 2" xfId="4112"/>
    <cellStyle name="40% - Accent5 10 20" xfId="4113"/>
    <cellStyle name="40% - Accent5 10 21" xfId="4114"/>
    <cellStyle name="40% - Accent5 10 22" xfId="4115"/>
    <cellStyle name="40% - Accent5 10 23" xfId="4116"/>
    <cellStyle name="40% - Accent5 10 24" xfId="4117"/>
    <cellStyle name="40% - Accent5 10 25" xfId="4118"/>
    <cellStyle name="40% - Accent5 10 26" xfId="4119"/>
    <cellStyle name="40% - Accent5 10 27" xfId="4120"/>
    <cellStyle name="40% - Accent5 10 28" xfId="4121"/>
    <cellStyle name="40% - Accent5 10 29" xfId="4122"/>
    <cellStyle name="40% - Accent5 10 3" xfId="4123"/>
    <cellStyle name="40% - Accent5 10 30" xfId="4124"/>
    <cellStyle name="40% - Accent5 10 31" xfId="4125"/>
    <cellStyle name="40% - Accent5 10 32" xfId="4126"/>
    <cellStyle name="40% - Accent5 10 33" xfId="4127"/>
    <cellStyle name="40% - Accent5 10 34" xfId="4128"/>
    <cellStyle name="40% - Accent5 10 35" xfId="4129"/>
    <cellStyle name="40% - Accent5 10 4" xfId="4130"/>
    <cellStyle name="40% - Accent5 10 5" xfId="4131"/>
    <cellStyle name="40% - Accent5 10 6" xfId="4132"/>
    <cellStyle name="40% - Accent5 10 7" xfId="4133"/>
    <cellStyle name="40% - Accent5 10 8" xfId="4134"/>
    <cellStyle name="40% - Accent5 10 9" xfId="4135"/>
    <cellStyle name="40% - Accent5 11" xfId="4136"/>
    <cellStyle name="40% - Accent5 11 10" xfId="4137"/>
    <cellStyle name="40% - Accent5 11 2" xfId="4138"/>
    <cellStyle name="40% - Accent5 11 3" xfId="4139"/>
    <cellStyle name="40% - Accent5 11 4" xfId="4140"/>
    <cellStyle name="40% - Accent5 11 5" xfId="4141"/>
    <cellStyle name="40% - Accent5 11 6" xfId="4142"/>
    <cellStyle name="40% - Accent5 11 7" xfId="4143"/>
    <cellStyle name="40% - Accent5 11 8" xfId="4144"/>
    <cellStyle name="40% - Accent5 11 9" xfId="4145"/>
    <cellStyle name="40% - Accent5 12" xfId="4146"/>
    <cellStyle name="40% - Accent5 12 10" xfId="4147"/>
    <cellStyle name="40% - Accent5 12 2" xfId="4148"/>
    <cellStyle name="40% - Accent5 12 3" xfId="4149"/>
    <cellStyle name="40% - Accent5 12 4" xfId="4150"/>
    <cellStyle name="40% - Accent5 12 5" xfId="4151"/>
    <cellStyle name="40% - Accent5 12 6" xfId="4152"/>
    <cellStyle name="40% - Accent5 12 7" xfId="4153"/>
    <cellStyle name="40% - Accent5 12 8" xfId="4154"/>
    <cellStyle name="40% - Accent5 12 9" xfId="4155"/>
    <cellStyle name="40% - Accent5 13" xfId="4156"/>
    <cellStyle name="40% - Accent5 14" xfId="4157"/>
    <cellStyle name="40% - Accent5 15" xfId="4158"/>
    <cellStyle name="40% - Accent5 16" xfId="4159"/>
    <cellStyle name="40% - Accent5 17" xfId="4160"/>
    <cellStyle name="40% - Accent5 18" xfId="4161"/>
    <cellStyle name="40% - Accent5 19" xfId="4162"/>
    <cellStyle name="40% - Accent5 2" xfId="344"/>
    <cellStyle name="40% - Accent5 2 10" xfId="4163"/>
    <cellStyle name="40% - Accent5 2 11" xfId="4164"/>
    <cellStyle name="40% - Accent5 2 12" xfId="4165"/>
    <cellStyle name="40% - Accent5 2 13" xfId="4166"/>
    <cellStyle name="40% - Accent5 2 14" xfId="4167"/>
    <cellStyle name="40% - Accent5 2 15" xfId="4168"/>
    <cellStyle name="40% - Accent5 2 16" xfId="4169"/>
    <cellStyle name="40% - Accent5 2 17" xfId="4170"/>
    <cellStyle name="40% - Accent5 2 18" xfId="4171"/>
    <cellStyle name="40% - Accent5 2 19" xfId="4172"/>
    <cellStyle name="40% - Accent5 2 2" xfId="345"/>
    <cellStyle name="40% - Accent5 2 2 2" xfId="346"/>
    <cellStyle name="40% - Accent5 2 20" xfId="4173"/>
    <cellStyle name="40% - Accent5 2 21" xfId="4174"/>
    <cellStyle name="40% - Accent5 2 22" xfId="4175"/>
    <cellStyle name="40% - Accent5 2 23" xfId="4176"/>
    <cellStyle name="40% - Accent5 2 24" xfId="4177"/>
    <cellStyle name="40% - Accent5 2 25" xfId="4178"/>
    <cellStyle name="40% - Accent5 2 26" xfId="4179"/>
    <cellStyle name="40% - Accent5 2 27" xfId="4180"/>
    <cellStyle name="40% - Accent5 2 28" xfId="4181"/>
    <cellStyle name="40% - Accent5 2 29" xfId="4182"/>
    <cellStyle name="40% - Accent5 2 3" xfId="347"/>
    <cellStyle name="40% - Accent5 2 30" xfId="4183"/>
    <cellStyle name="40% - Accent5 2 31" xfId="4184"/>
    <cellStyle name="40% - Accent5 2 32" xfId="4185"/>
    <cellStyle name="40% - Accent5 2 33" xfId="4186"/>
    <cellStyle name="40% - Accent5 2 34" xfId="4187"/>
    <cellStyle name="40% - Accent5 2 35" xfId="4188"/>
    <cellStyle name="40% - Accent5 2 36" xfId="4189"/>
    <cellStyle name="40% - Accent5 2 37" xfId="4190"/>
    <cellStyle name="40% - Accent5 2 38" xfId="4191"/>
    <cellStyle name="40% - Accent5 2 39" xfId="4192"/>
    <cellStyle name="40% - Accent5 2 4" xfId="4193"/>
    <cellStyle name="40% - Accent5 2 40" xfId="4194"/>
    <cellStyle name="40% - Accent5 2 41" xfId="4195"/>
    <cellStyle name="40% - Accent5 2 42" xfId="4196"/>
    <cellStyle name="40% - Accent5 2 43" xfId="4197"/>
    <cellStyle name="40% - Accent5 2 44" xfId="4198"/>
    <cellStyle name="40% - Accent5 2 45" xfId="4199"/>
    <cellStyle name="40% - Accent5 2 46" xfId="4200"/>
    <cellStyle name="40% - Accent5 2 47" xfId="4201"/>
    <cellStyle name="40% - Accent5 2 48" xfId="4202"/>
    <cellStyle name="40% - Accent5 2 49" xfId="4203"/>
    <cellStyle name="40% - Accent5 2 5" xfId="4204"/>
    <cellStyle name="40% - Accent5 2 50" xfId="4205"/>
    <cellStyle name="40% - Accent5 2 6" xfId="4206"/>
    <cellStyle name="40% - Accent5 2 7" xfId="4207"/>
    <cellStyle name="40% - Accent5 2 8" xfId="4208"/>
    <cellStyle name="40% - Accent5 2 9" xfId="4209"/>
    <cellStyle name="40% - Accent5 20" xfId="4210"/>
    <cellStyle name="40% - Accent5 21" xfId="4211"/>
    <cellStyle name="40% - Accent5 22" xfId="4212"/>
    <cellStyle name="40% - Accent5 23" xfId="4213"/>
    <cellStyle name="40% - Accent5 24" xfId="4214"/>
    <cellStyle name="40% - Accent5 25" xfId="4215"/>
    <cellStyle name="40% - Accent5 26" xfId="4216"/>
    <cellStyle name="40% - Accent5 27" xfId="4217"/>
    <cellStyle name="40% - Accent5 28" xfId="4218"/>
    <cellStyle name="40% - Accent5 29" xfId="4219"/>
    <cellStyle name="40% - Accent5 3" xfId="348"/>
    <cellStyle name="40% - Accent5 3 10" xfId="4220"/>
    <cellStyle name="40% - Accent5 3 11" xfId="4221"/>
    <cellStyle name="40% - Accent5 3 12" xfId="4222"/>
    <cellStyle name="40% - Accent5 3 13" xfId="4223"/>
    <cellStyle name="40% - Accent5 3 14" xfId="4224"/>
    <cellStyle name="40% - Accent5 3 15" xfId="4225"/>
    <cellStyle name="40% - Accent5 3 16" xfId="4226"/>
    <cellStyle name="40% - Accent5 3 17" xfId="4227"/>
    <cellStyle name="40% - Accent5 3 18" xfId="4228"/>
    <cellStyle name="40% - Accent5 3 19" xfId="4229"/>
    <cellStyle name="40% - Accent5 3 2" xfId="349"/>
    <cellStyle name="40% - Accent5 3 20" xfId="4230"/>
    <cellStyle name="40% - Accent5 3 21" xfId="4231"/>
    <cellStyle name="40% - Accent5 3 22" xfId="4232"/>
    <cellStyle name="40% - Accent5 3 23" xfId="4233"/>
    <cellStyle name="40% - Accent5 3 24" xfId="4234"/>
    <cellStyle name="40% - Accent5 3 25" xfId="4235"/>
    <cellStyle name="40% - Accent5 3 26" xfId="4236"/>
    <cellStyle name="40% - Accent5 3 27" xfId="4237"/>
    <cellStyle name="40% - Accent5 3 3" xfId="4238"/>
    <cellStyle name="40% - Accent5 3 4" xfId="4239"/>
    <cellStyle name="40% - Accent5 3 5" xfId="4240"/>
    <cellStyle name="40% - Accent5 3 6" xfId="4241"/>
    <cellStyle name="40% - Accent5 3 7" xfId="4242"/>
    <cellStyle name="40% - Accent5 3 8" xfId="4243"/>
    <cellStyle name="40% - Accent5 3 9" xfId="4244"/>
    <cellStyle name="40% - Accent5 30" xfId="4245"/>
    <cellStyle name="40% - Accent5 31" xfId="4246"/>
    <cellStyle name="40% - Accent5 32" xfId="4247"/>
    <cellStyle name="40% - Accent5 33" xfId="4248"/>
    <cellStyle name="40% - Accent5 34" xfId="4249"/>
    <cellStyle name="40% - Accent5 35" xfId="4250"/>
    <cellStyle name="40% - Accent5 36" xfId="4251"/>
    <cellStyle name="40% - Accent5 37" xfId="4252"/>
    <cellStyle name="40% - Accent5 38" xfId="4253"/>
    <cellStyle name="40% - Accent5 39" xfId="4254"/>
    <cellStyle name="40% - Accent5 4" xfId="350"/>
    <cellStyle name="40% - Accent5 4 10" xfId="4255"/>
    <cellStyle name="40% - Accent5 4 11" xfId="4256"/>
    <cellStyle name="40% - Accent5 4 12" xfId="4257"/>
    <cellStyle name="40% - Accent5 4 13" xfId="4258"/>
    <cellStyle name="40% - Accent5 4 14" xfId="4259"/>
    <cellStyle name="40% - Accent5 4 15" xfId="4260"/>
    <cellStyle name="40% - Accent5 4 16" xfId="4261"/>
    <cellStyle name="40% - Accent5 4 17" xfId="4262"/>
    <cellStyle name="40% - Accent5 4 18" xfId="4263"/>
    <cellStyle name="40% - Accent5 4 19" xfId="4264"/>
    <cellStyle name="40% - Accent5 4 2" xfId="351"/>
    <cellStyle name="40% - Accent5 4 20" xfId="4265"/>
    <cellStyle name="40% - Accent5 4 21" xfId="4266"/>
    <cellStyle name="40% - Accent5 4 22" xfId="4267"/>
    <cellStyle name="40% - Accent5 4 23" xfId="4268"/>
    <cellStyle name="40% - Accent5 4 24" xfId="4269"/>
    <cellStyle name="40% - Accent5 4 25" xfId="4270"/>
    <cellStyle name="40% - Accent5 4 26" xfId="4271"/>
    <cellStyle name="40% - Accent5 4 27" xfId="4272"/>
    <cellStyle name="40% - Accent5 4 3" xfId="4273"/>
    <cellStyle name="40% - Accent5 4 4" xfId="4274"/>
    <cellStyle name="40% - Accent5 4 5" xfId="4275"/>
    <cellStyle name="40% - Accent5 4 6" xfId="4276"/>
    <cellStyle name="40% - Accent5 4 7" xfId="4277"/>
    <cellStyle name="40% - Accent5 4 8" xfId="4278"/>
    <cellStyle name="40% - Accent5 4 9" xfId="4279"/>
    <cellStyle name="40% - Accent5 40" xfId="4280"/>
    <cellStyle name="40% - Accent5 41" xfId="4281"/>
    <cellStyle name="40% - Accent5 42" xfId="4282"/>
    <cellStyle name="40% - Accent5 43" xfId="4283"/>
    <cellStyle name="40% - Accent5 44" xfId="4284"/>
    <cellStyle name="40% - Accent5 45" xfId="4285"/>
    <cellStyle name="40% - Accent5 46" xfId="4286"/>
    <cellStyle name="40% - Accent5 47" xfId="4287"/>
    <cellStyle name="40% - Accent5 48" xfId="4288"/>
    <cellStyle name="40% - Accent5 49" xfId="4289"/>
    <cellStyle name="40% - Accent5 5" xfId="352"/>
    <cellStyle name="40% - Accent5 5 10" xfId="4290"/>
    <cellStyle name="40% - Accent5 5 11" xfId="4291"/>
    <cellStyle name="40% - Accent5 5 12" xfId="4292"/>
    <cellStyle name="40% - Accent5 5 13" xfId="4293"/>
    <cellStyle name="40% - Accent5 5 14" xfId="4294"/>
    <cellStyle name="40% - Accent5 5 15" xfId="4295"/>
    <cellStyle name="40% - Accent5 5 16" xfId="4296"/>
    <cellStyle name="40% - Accent5 5 17" xfId="4297"/>
    <cellStyle name="40% - Accent5 5 18" xfId="4298"/>
    <cellStyle name="40% - Accent5 5 19" xfId="4299"/>
    <cellStyle name="40% - Accent5 5 2" xfId="4300"/>
    <cellStyle name="40% - Accent5 5 20" xfId="4301"/>
    <cellStyle name="40% - Accent5 5 21" xfId="4302"/>
    <cellStyle name="40% - Accent5 5 22" xfId="4303"/>
    <cellStyle name="40% - Accent5 5 23" xfId="4304"/>
    <cellStyle name="40% - Accent5 5 24" xfId="4305"/>
    <cellStyle name="40% - Accent5 5 25" xfId="4306"/>
    <cellStyle name="40% - Accent5 5 26" xfId="4307"/>
    <cellStyle name="40% - Accent5 5 27" xfId="4308"/>
    <cellStyle name="40% - Accent5 5 3" xfId="4309"/>
    <cellStyle name="40% - Accent5 5 4" xfId="4310"/>
    <cellStyle name="40% - Accent5 5 5" xfId="4311"/>
    <cellStyle name="40% - Accent5 5 6" xfId="4312"/>
    <cellStyle name="40% - Accent5 5 7" xfId="4313"/>
    <cellStyle name="40% - Accent5 5 8" xfId="4314"/>
    <cellStyle name="40% - Accent5 5 9" xfId="4315"/>
    <cellStyle name="40% - Accent5 50" xfId="4316"/>
    <cellStyle name="40% - Accent5 51" xfId="4317"/>
    <cellStyle name="40% - Accent5 52" xfId="4318"/>
    <cellStyle name="40% - Accent5 53" xfId="4319"/>
    <cellStyle name="40% - Accent5 54" xfId="4320"/>
    <cellStyle name="40% - Accent5 55" xfId="4321"/>
    <cellStyle name="40% - Accent5 56" xfId="4322"/>
    <cellStyle name="40% - Accent5 57" xfId="4323"/>
    <cellStyle name="40% - Accent5 58" xfId="4324"/>
    <cellStyle name="40% - Accent5 59" xfId="4325"/>
    <cellStyle name="40% - Accent5 6" xfId="407"/>
    <cellStyle name="40% - Accent5 6 10" xfId="4326"/>
    <cellStyle name="40% - Accent5 6 11" xfId="4327"/>
    <cellStyle name="40% - Accent5 6 12" xfId="4328"/>
    <cellStyle name="40% - Accent5 6 13" xfId="4329"/>
    <cellStyle name="40% - Accent5 6 14" xfId="4330"/>
    <cellStyle name="40% - Accent5 6 15" xfId="4331"/>
    <cellStyle name="40% - Accent5 6 16" xfId="4332"/>
    <cellStyle name="40% - Accent5 6 17" xfId="4333"/>
    <cellStyle name="40% - Accent5 6 18" xfId="4334"/>
    <cellStyle name="40% - Accent5 6 19" xfId="4335"/>
    <cellStyle name="40% - Accent5 6 2" xfId="4336"/>
    <cellStyle name="40% - Accent5 6 20" xfId="4337"/>
    <cellStyle name="40% - Accent5 6 21" xfId="4338"/>
    <cellStyle name="40% - Accent5 6 22" xfId="4339"/>
    <cellStyle name="40% - Accent5 6 23" xfId="4340"/>
    <cellStyle name="40% - Accent5 6 24" xfId="4341"/>
    <cellStyle name="40% - Accent5 6 25" xfId="4342"/>
    <cellStyle name="40% - Accent5 6 26" xfId="4343"/>
    <cellStyle name="40% - Accent5 6 27" xfId="4344"/>
    <cellStyle name="40% - Accent5 6 28" xfId="4345"/>
    <cellStyle name="40% - Accent5 6 29" xfId="4346"/>
    <cellStyle name="40% - Accent5 6 3" xfId="4347"/>
    <cellStyle name="40% - Accent5 6 30" xfId="4348"/>
    <cellStyle name="40% - Accent5 6 31" xfId="4349"/>
    <cellStyle name="40% - Accent5 6 32" xfId="4350"/>
    <cellStyle name="40% - Accent5 6 33" xfId="4351"/>
    <cellStyle name="40% - Accent5 6 34" xfId="4352"/>
    <cellStyle name="40% - Accent5 6 35" xfId="4353"/>
    <cellStyle name="40% - Accent5 6 4" xfId="4354"/>
    <cellStyle name="40% - Accent5 6 5" xfId="4355"/>
    <cellStyle name="40% - Accent5 6 6" xfId="4356"/>
    <cellStyle name="40% - Accent5 6 7" xfId="4357"/>
    <cellStyle name="40% - Accent5 6 8" xfId="4358"/>
    <cellStyle name="40% - Accent5 6 9" xfId="4359"/>
    <cellStyle name="40% - Accent5 7" xfId="4360"/>
    <cellStyle name="40% - Accent5 7 10" xfId="4361"/>
    <cellStyle name="40% - Accent5 7 11" xfId="4362"/>
    <cellStyle name="40% - Accent5 7 12" xfId="4363"/>
    <cellStyle name="40% - Accent5 7 13" xfId="4364"/>
    <cellStyle name="40% - Accent5 7 14" xfId="4365"/>
    <cellStyle name="40% - Accent5 7 15" xfId="4366"/>
    <cellStyle name="40% - Accent5 7 16" xfId="4367"/>
    <cellStyle name="40% - Accent5 7 17" xfId="4368"/>
    <cellStyle name="40% - Accent5 7 18" xfId="4369"/>
    <cellStyle name="40% - Accent5 7 19" xfId="4370"/>
    <cellStyle name="40% - Accent5 7 2" xfId="4371"/>
    <cellStyle name="40% - Accent5 7 20" xfId="4372"/>
    <cellStyle name="40% - Accent5 7 21" xfId="4373"/>
    <cellStyle name="40% - Accent5 7 22" xfId="4374"/>
    <cellStyle name="40% - Accent5 7 23" xfId="4375"/>
    <cellStyle name="40% - Accent5 7 24" xfId="4376"/>
    <cellStyle name="40% - Accent5 7 25" xfId="4377"/>
    <cellStyle name="40% - Accent5 7 26" xfId="4378"/>
    <cellStyle name="40% - Accent5 7 27" xfId="4379"/>
    <cellStyle name="40% - Accent5 7 28" xfId="4380"/>
    <cellStyle name="40% - Accent5 7 29" xfId="4381"/>
    <cellStyle name="40% - Accent5 7 3" xfId="4382"/>
    <cellStyle name="40% - Accent5 7 30" xfId="4383"/>
    <cellStyle name="40% - Accent5 7 31" xfId="4384"/>
    <cellStyle name="40% - Accent5 7 32" xfId="4385"/>
    <cellStyle name="40% - Accent5 7 33" xfId="4386"/>
    <cellStyle name="40% - Accent5 7 34" xfId="4387"/>
    <cellStyle name="40% - Accent5 7 35" xfId="4388"/>
    <cellStyle name="40% - Accent5 7 4" xfId="4389"/>
    <cellStyle name="40% - Accent5 7 5" xfId="4390"/>
    <cellStyle name="40% - Accent5 7 6" xfId="4391"/>
    <cellStyle name="40% - Accent5 7 7" xfId="4392"/>
    <cellStyle name="40% - Accent5 7 8" xfId="4393"/>
    <cellStyle name="40% - Accent5 7 9" xfId="4394"/>
    <cellStyle name="40% - Accent5 8" xfId="4395"/>
    <cellStyle name="40% - Accent5 8 10" xfId="4396"/>
    <cellStyle name="40% - Accent5 8 11" xfId="4397"/>
    <cellStyle name="40% - Accent5 8 12" xfId="4398"/>
    <cellStyle name="40% - Accent5 8 13" xfId="4399"/>
    <cellStyle name="40% - Accent5 8 14" xfId="4400"/>
    <cellStyle name="40% - Accent5 8 15" xfId="4401"/>
    <cellStyle name="40% - Accent5 8 16" xfId="4402"/>
    <cellStyle name="40% - Accent5 8 17" xfId="4403"/>
    <cellStyle name="40% - Accent5 8 18" xfId="4404"/>
    <cellStyle name="40% - Accent5 8 19" xfId="4405"/>
    <cellStyle name="40% - Accent5 8 2" xfId="4406"/>
    <cellStyle name="40% - Accent5 8 20" xfId="4407"/>
    <cellStyle name="40% - Accent5 8 21" xfId="4408"/>
    <cellStyle name="40% - Accent5 8 22" xfId="4409"/>
    <cellStyle name="40% - Accent5 8 23" xfId="4410"/>
    <cellStyle name="40% - Accent5 8 24" xfId="4411"/>
    <cellStyle name="40% - Accent5 8 25" xfId="4412"/>
    <cellStyle name="40% - Accent5 8 26" xfId="4413"/>
    <cellStyle name="40% - Accent5 8 27" xfId="4414"/>
    <cellStyle name="40% - Accent5 8 28" xfId="4415"/>
    <cellStyle name="40% - Accent5 8 29" xfId="4416"/>
    <cellStyle name="40% - Accent5 8 3" xfId="4417"/>
    <cellStyle name="40% - Accent5 8 30" xfId="4418"/>
    <cellStyle name="40% - Accent5 8 31" xfId="4419"/>
    <cellStyle name="40% - Accent5 8 32" xfId="4420"/>
    <cellStyle name="40% - Accent5 8 33" xfId="4421"/>
    <cellStyle name="40% - Accent5 8 34" xfId="4422"/>
    <cellStyle name="40% - Accent5 8 35" xfId="4423"/>
    <cellStyle name="40% - Accent5 8 4" xfId="4424"/>
    <cellStyle name="40% - Accent5 8 5" xfId="4425"/>
    <cellStyle name="40% - Accent5 8 6" xfId="4426"/>
    <cellStyle name="40% - Accent5 8 7" xfId="4427"/>
    <cellStyle name="40% - Accent5 8 8" xfId="4428"/>
    <cellStyle name="40% - Accent5 8 9" xfId="4429"/>
    <cellStyle name="40% - Accent5 9" xfId="4430"/>
    <cellStyle name="40% - Accent5 9 10" xfId="4431"/>
    <cellStyle name="40% - Accent5 9 11" xfId="4432"/>
    <cellStyle name="40% - Accent5 9 12" xfId="4433"/>
    <cellStyle name="40% - Accent5 9 13" xfId="4434"/>
    <cellStyle name="40% - Accent5 9 14" xfId="4435"/>
    <cellStyle name="40% - Accent5 9 15" xfId="4436"/>
    <cellStyle name="40% - Accent5 9 16" xfId="4437"/>
    <cellStyle name="40% - Accent5 9 17" xfId="4438"/>
    <cellStyle name="40% - Accent5 9 18" xfId="4439"/>
    <cellStyle name="40% - Accent5 9 19" xfId="4440"/>
    <cellStyle name="40% - Accent5 9 2" xfId="4441"/>
    <cellStyle name="40% - Accent5 9 20" xfId="4442"/>
    <cellStyle name="40% - Accent5 9 21" xfId="4443"/>
    <cellStyle name="40% - Accent5 9 22" xfId="4444"/>
    <cellStyle name="40% - Accent5 9 23" xfId="4445"/>
    <cellStyle name="40% - Accent5 9 24" xfId="4446"/>
    <cellStyle name="40% - Accent5 9 25" xfId="4447"/>
    <cellStyle name="40% - Accent5 9 26" xfId="4448"/>
    <cellStyle name="40% - Accent5 9 27" xfId="4449"/>
    <cellStyle name="40% - Accent5 9 28" xfId="4450"/>
    <cellStyle name="40% - Accent5 9 29" xfId="4451"/>
    <cellStyle name="40% - Accent5 9 3" xfId="4452"/>
    <cellStyle name="40% - Accent5 9 30" xfId="4453"/>
    <cellStyle name="40% - Accent5 9 31" xfId="4454"/>
    <cellStyle name="40% - Accent5 9 32" xfId="4455"/>
    <cellStyle name="40% - Accent5 9 33" xfId="4456"/>
    <cellStyle name="40% - Accent5 9 34" xfId="4457"/>
    <cellStyle name="40% - Accent5 9 35" xfId="4458"/>
    <cellStyle name="40% - Accent5 9 4" xfId="4459"/>
    <cellStyle name="40% - Accent5 9 5" xfId="4460"/>
    <cellStyle name="40% - Accent5 9 6" xfId="4461"/>
    <cellStyle name="40% - Accent5 9 7" xfId="4462"/>
    <cellStyle name="40% - Accent5 9 8" xfId="4463"/>
    <cellStyle name="40% - Accent5 9 9" xfId="4464"/>
    <cellStyle name="40% - Accent6 10" xfId="4465"/>
    <cellStyle name="40% - Accent6 10 10" xfId="4466"/>
    <cellStyle name="40% - Accent6 10 11" xfId="4467"/>
    <cellStyle name="40% - Accent6 10 12" xfId="4468"/>
    <cellStyle name="40% - Accent6 10 13" xfId="4469"/>
    <cellStyle name="40% - Accent6 10 14" xfId="4470"/>
    <cellStyle name="40% - Accent6 10 15" xfId="4471"/>
    <cellStyle name="40% - Accent6 10 16" xfId="4472"/>
    <cellStyle name="40% - Accent6 10 17" xfId="4473"/>
    <cellStyle name="40% - Accent6 10 18" xfId="4474"/>
    <cellStyle name="40% - Accent6 10 19" xfId="4475"/>
    <cellStyle name="40% - Accent6 10 2" xfId="4476"/>
    <cellStyle name="40% - Accent6 10 20" xfId="4477"/>
    <cellStyle name="40% - Accent6 10 21" xfId="4478"/>
    <cellStyle name="40% - Accent6 10 22" xfId="4479"/>
    <cellStyle name="40% - Accent6 10 23" xfId="4480"/>
    <cellStyle name="40% - Accent6 10 24" xfId="4481"/>
    <cellStyle name="40% - Accent6 10 25" xfId="4482"/>
    <cellStyle name="40% - Accent6 10 26" xfId="4483"/>
    <cellStyle name="40% - Accent6 10 27" xfId="4484"/>
    <cellStyle name="40% - Accent6 10 28" xfId="4485"/>
    <cellStyle name="40% - Accent6 10 29" xfId="4486"/>
    <cellStyle name="40% - Accent6 10 3" xfId="4487"/>
    <cellStyle name="40% - Accent6 10 30" xfId="4488"/>
    <cellStyle name="40% - Accent6 10 31" xfId="4489"/>
    <cellStyle name="40% - Accent6 10 32" xfId="4490"/>
    <cellStyle name="40% - Accent6 10 33" xfId="4491"/>
    <cellStyle name="40% - Accent6 10 34" xfId="4492"/>
    <cellStyle name="40% - Accent6 10 35" xfId="4493"/>
    <cellStyle name="40% - Accent6 10 4" xfId="4494"/>
    <cellStyle name="40% - Accent6 10 5" xfId="4495"/>
    <cellStyle name="40% - Accent6 10 6" xfId="4496"/>
    <cellStyle name="40% - Accent6 10 7" xfId="4497"/>
    <cellStyle name="40% - Accent6 10 8" xfId="4498"/>
    <cellStyle name="40% - Accent6 10 9" xfId="4499"/>
    <cellStyle name="40% - Accent6 11" xfId="4500"/>
    <cellStyle name="40% - Accent6 11 10" xfId="4501"/>
    <cellStyle name="40% - Accent6 11 2" xfId="4502"/>
    <cellStyle name="40% - Accent6 11 3" xfId="4503"/>
    <cellStyle name="40% - Accent6 11 4" xfId="4504"/>
    <cellStyle name="40% - Accent6 11 5" xfId="4505"/>
    <cellStyle name="40% - Accent6 11 6" xfId="4506"/>
    <cellStyle name="40% - Accent6 11 7" xfId="4507"/>
    <cellStyle name="40% - Accent6 11 8" xfId="4508"/>
    <cellStyle name="40% - Accent6 11 9" xfId="4509"/>
    <cellStyle name="40% - Accent6 12" xfId="4510"/>
    <cellStyle name="40% - Accent6 12 10" xfId="4511"/>
    <cellStyle name="40% - Accent6 12 2" xfId="4512"/>
    <cellStyle name="40% - Accent6 12 3" xfId="4513"/>
    <cellStyle name="40% - Accent6 12 4" xfId="4514"/>
    <cellStyle name="40% - Accent6 12 5" xfId="4515"/>
    <cellStyle name="40% - Accent6 12 6" xfId="4516"/>
    <cellStyle name="40% - Accent6 12 7" xfId="4517"/>
    <cellStyle name="40% - Accent6 12 8" xfId="4518"/>
    <cellStyle name="40% - Accent6 12 9" xfId="4519"/>
    <cellStyle name="40% - Accent6 13" xfId="4520"/>
    <cellStyle name="40% - Accent6 14" xfId="4521"/>
    <cellStyle name="40% - Accent6 15" xfId="4522"/>
    <cellStyle name="40% - Accent6 16" xfId="4523"/>
    <cellStyle name="40% - Accent6 17" xfId="4524"/>
    <cellStyle name="40% - Accent6 18" xfId="4525"/>
    <cellStyle name="40% - Accent6 19" xfId="4526"/>
    <cellStyle name="40% - Accent6 2" xfId="353"/>
    <cellStyle name="40% - Accent6 2 10" xfId="4527"/>
    <cellStyle name="40% - Accent6 2 11" xfId="4528"/>
    <cellStyle name="40% - Accent6 2 12" xfId="4529"/>
    <cellStyle name="40% - Accent6 2 13" xfId="4530"/>
    <cellStyle name="40% - Accent6 2 14" xfId="4531"/>
    <cellStyle name="40% - Accent6 2 15" xfId="4532"/>
    <cellStyle name="40% - Accent6 2 16" xfId="4533"/>
    <cellStyle name="40% - Accent6 2 17" xfId="4534"/>
    <cellStyle name="40% - Accent6 2 18" xfId="4535"/>
    <cellStyle name="40% - Accent6 2 19" xfId="4536"/>
    <cellStyle name="40% - Accent6 2 2" xfId="354"/>
    <cellStyle name="40% - Accent6 2 2 2" xfId="355"/>
    <cellStyle name="40% - Accent6 2 20" xfId="4537"/>
    <cellStyle name="40% - Accent6 2 21" xfId="4538"/>
    <cellStyle name="40% - Accent6 2 22" xfId="4539"/>
    <cellStyle name="40% - Accent6 2 23" xfId="4540"/>
    <cellStyle name="40% - Accent6 2 24" xfId="4541"/>
    <cellStyle name="40% - Accent6 2 25" xfId="4542"/>
    <cellStyle name="40% - Accent6 2 26" xfId="4543"/>
    <cellStyle name="40% - Accent6 2 27" xfId="4544"/>
    <cellStyle name="40% - Accent6 2 28" xfId="4545"/>
    <cellStyle name="40% - Accent6 2 29" xfId="4546"/>
    <cellStyle name="40% - Accent6 2 3" xfId="356"/>
    <cellStyle name="40% - Accent6 2 30" xfId="4547"/>
    <cellStyle name="40% - Accent6 2 31" xfId="4548"/>
    <cellStyle name="40% - Accent6 2 32" xfId="4549"/>
    <cellStyle name="40% - Accent6 2 33" xfId="4550"/>
    <cellStyle name="40% - Accent6 2 34" xfId="4551"/>
    <cellStyle name="40% - Accent6 2 35" xfId="4552"/>
    <cellStyle name="40% - Accent6 2 36" xfId="4553"/>
    <cellStyle name="40% - Accent6 2 37" xfId="4554"/>
    <cellStyle name="40% - Accent6 2 38" xfId="4555"/>
    <cellStyle name="40% - Accent6 2 39" xfId="4556"/>
    <cellStyle name="40% - Accent6 2 4" xfId="4557"/>
    <cellStyle name="40% - Accent6 2 40" xfId="4558"/>
    <cellStyle name="40% - Accent6 2 41" xfId="4559"/>
    <cellStyle name="40% - Accent6 2 42" xfId="4560"/>
    <cellStyle name="40% - Accent6 2 43" xfId="4561"/>
    <cellStyle name="40% - Accent6 2 44" xfId="4562"/>
    <cellStyle name="40% - Accent6 2 45" xfId="4563"/>
    <cellStyle name="40% - Accent6 2 46" xfId="4564"/>
    <cellStyle name="40% - Accent6 2 47" xfId="4565"/>
    <cellStyle name="40% - Accent6 2 48" xfId="4566"/>
    <cellStyle name="40% - Accent6 2 49" xfId="4567"/>
    <cellStyle name="40% - Accent6 2 5" xfId="4568"/>
    <cellStyle name="40% - Accent6 2 50" xfId="4569"/>
    <cellStyle name="40% - Accent6 2 6" xfId="4570"/>
    <cellStyle name="40% - Accent6 2 7" xfId="4571"/>
    <cellStyle name="40% - Accent6 2 8" xfId="4572"/>
    <cellStyle name="40% - Accent6 2 9" xfId="4573"/>
    <cellStyle name="40% - Accent6 20" xfId="4574"/>
    <cellStyle name="40% - Accent6 21" xfId="4575"/>
    <cellStyle name="40% - Accent6 22" xfId="4576"/>
    <cellStyle name="40% - Accent6 23" xfId="4577"/>
    <cellStyle name="40% - Accent6 24" xfId="4578"/>
    <cellStyle name="40% - Accent6 25" xfId="4579"/>
    <cellStyle name="40% - Accent6 26" xfId="4580"/>
    <cellStyle name="40% - Accent6 27" xfId="4581"/>
    <cellStyle name="40% - Accent6 28" xfId="4582"/>
    <cellStyle name="40% - Accent6 29" xfId="4583"/>
    <cellStyle name="40% - Accent6 3" xfId="357"/>
    <cellStyle name="40% - Accent6 3 10" xfId="4584"/>
    <cellStyle name="40% - Accent6 3 11" xfId="4585"/>
    <cellStyle name="40% - Accent6 3 12" xfId="4586"/>
    <cellStyle name="40% - Accent6 3 13" xfId="4587"/>
    <cellStyle name="40% - Accent6 3 14" xfId="4588"/>
    <cellStyle name="40% - Accent6 3 15" xfId="4589"/>
    <cellStyle name="40% - Accent6 3 16" xfId="4590"/>
    <cellStyle name="40% - Accent6 3 17" xfId="4591"/>
    <cellStyle name="40% - Accent6 3 18" xfId="4592"/>
    <cellStyle name="40% - Accent6 3 19" xfId="4593"/>
    <cellStyle name="40% - Accent6 3 2" xfId="358"/>
    <cellStyle name="40% - Accent6 3 20" xfId="4594"/>
    <cellStyle name="40% - Accent6 3 21" xfId="4595"/>
    <cellStyle name="40% - Accent6 3 22" xfId="4596"/>
    <cellStyle name="40% - Accent6 3 23" xfId="4597"/>
    <cellStyle name="40% - Accent6 3 24" xfId="4598"/>
    <cellStyle name="40% - Accent6 3 25" xfId="4599"/>
    <cellStyle name="40% - Accent6 3 26" xfId="4600"/>
    <cellStyle name="40% - Accent6 3 27" xfId="4601"/>
    <cellStyle name="40% - Accent6 3 3" xfId="4602"/>
    <cellStyle name="40% - Accent6 3 4" xfId="4603"/>
    <cellStyle name="40% - Accent6 3 5" xfId="4604"/>
    <cellStyle name="40% - Accent6 3 6" xfId="4605"/>
    <cellStyle name="40% - Accent6 3 7" xfId="4606"/>
    <cellStyle name="40% - Accent6 3 8" xfId="4607"/>
    <cellStyle name="40% - Accent6 3 9" xfId="4608"/>
    <cellStyle name="40% - Accent6 30" xfId="4609"/>
    <cellStyle name="40% - Accent6 31" xfId="4610"/>
    <cellStyle name="40% - Accent6 32" xfId="4611"/>
    <cellStyle name="40% - Accent6 33" xfId="4612"/>
    <cellStyle name="40% - Accent6 34" xfId="4613"/>
    <cellStyle name="40% - Accent6 35" xfId="4614"/>
    <cellStyle name="40% - Accent6 36" xfId="4615"/>
    <cellStyle name="40% - Accent6 37" xfId="4616"/>
    <cellStyle name="40% - Accent6 38" xfId="4617"/>
    <cellStyle name="40% - Accent6 39" xfId="4618"/>
    <cellStyle name="40% - Accent6 4" xfId="359"/>
    <cellStyle name="40% - Accent6 4 10" xfId="4619"/>
    <cellStyle name="40% - Accent6 4 11" xfId="4620"/>
    <cellStyle name="40% - Accent6 4 12" xfId="4621"/>
    <cellStyle name="40% - Accent6 4 13" xfId="4622"/>
    <cellStyle name="40% - Accent6 4 14" xfId="4623"/>
    <cellStyle name="40% - Accent6 4 15" xfId="4624"/>
    <cellStyle name="40% - Accent6 4 16" xfId="4625"/>
    <cellStyle name="40% - Accent6 4 17" xfId="4626"/>
    <cellStyle name="40% - Accent6 4 18" xfId="4627"/>
    <cellStyle name="40% - Accent6 4 19" xfId="4628"/>
    <cellStyle name="40% - Accent6 4 2" xfId="360"/>
    <cellStyle name="40% - Accent6 4 20" xfId="4629"/>
    <cellStyle name="40% - Accent6 4 21" xfId="4630"/>
    <cellStyle name="40% - Accent6 4 22" xfId="4631"/>
    <cellStyle name="40% - Accent6 4 23" xfId="4632"/>
    <cellStyle name="40% - Accent6 4 24" xfId="4633"/>
    <cellStyle name="40% - Accent6 4 25" xfId="4634"/>
    <cellStyle name="40% - Accent6 4 26" xfId="4635"/>
    <cellStyle name="40% - Accent6 4 27" xfId="4636"/>
    <cellStyle name="40% - Accent6 4 3" xfId="4637"/>
    <cellStyle name="40% - Accent6 4 4" xfId="4638"/>
    <cellStyle name="40% - Accent6 4 5" xfId="4639"/>
    <cellStyle name="40% - Accent6 4 6" xfId="4640"/>
    <cellStyle name="40% - Accent6 4 7" xfId="4641"/>
    <cellStyle name="40% - Accent6 4 8" xfId="4642"/>
    <cellStyle name="40% - Accent6 4 9" xfId="4643"/>
    <cellStyle name="40% - Accent6 40" xfId="4644"/>
    <cellStyle name="40% - Accent6 41" xfId="4645"/>
    <cellStyle name="40% - Accent6 42" xfId="4646"/>
    <cellStyle name="40% - Accent6 43" xfId="4647"/>
    <cellStyle name="40% - Accent6 44" xfId="4648"/>
    <cellStyle name="40% - Accent6 45" xfId="4649"/>
    <cellStyle name="40% - Accent6 46" xfId="4650"/>
    <cellStyle name="40% - Accent6 47" xfId="4651"/>
    <cellStyle name="40% - Accent6 48" xfId="4652"/>
    <cellStyle name="40% - Accent6 49" xfId="4653"/>
    <cellStyle name="40% - Accent6 5" xfId="361"/>
    <cellStyle name="40% - Accent6 5 10" xfId="4654"/>
    <cellStyle name="40% - Accent6 5 11" xfId="4655"/>
    <cellStyle name="40% - Accent6 5 12" xfId="4656"/>
    <cellStyle name="40% - Accent6 5 13" xfId="4657"/>
    <cellStyle name="40% - Accent6 5 14" xfId="4658"/>
    <cellStyle name="40% - Accent6 5 15" xfId="4659"/>
    <cellStyle name="40% - Accent6 5 16" xfId="4660"/>
    <cellStyle name="40% - Accent6 5 17" xfId="4661"/>
    <cellStyle name="40% - Accent6 5 18" xfId="4662"/>
    <cellStyle name="40% - Accent6 5 19" xfId="4663"/>
    <cellStyle name="40% - Accent6 5 2" xfId="4664"/>
    <cellStyle name="40% - Accent6 5 20" xfId="4665"/>
    <cellStyle name="40% - Accent6 5 21" xfId="4666"/>
    <cellStyle name="40% - Accent6 5 22" xfId="4667"/>
    <cellStyle name="40% - Accent6 5 23" xfId="4668"/>
    <cellStyle name="40% - Accent6 5 24" xfId="4669"/>
    <cellStyle name="40% - Accent6 5 25" xfId="4670"/>
    <cellStyle name="40% - Accent6 5 26" xfId="4671"/>
    <cellStyle name="40% - Accent6 5 27" xfId="4672"/>
    <cellStyle name="40% - Accent6 5 3" xfId="4673"/>
    <cellStyle name="40% - Accent6 5 4" xfId="4674"/>
    <cellStyle name="40% - Accent6 5 5" xfId="4675"/>
    <cellStyle name="40% - Accent6 5 6" xfId="4676"/>
    <cellStyle name="40% - Accent6 5 7" xfId="4677"/>
    <cellStyle name="40% - Accent6 5 8" xfId="4678"/>
    <cellStyle name="40% - Accent6 5 9" xfId="4679"/>
    <cellStyle name="40% - Accent6 50" xfId="4680"/>
    <cellStyle name="40% - Accent6 51" xfId="4681"/>
    <cellStyle name="40% - Accent6 52" xfId="4682"/>
    <cellStyle name="40% - Accent6 53" xfId="4683"/>
    <cellStyle name="40% - Accent6 54" xfId="4684"/>
    <cellStyle name="40% - Accent6 55" xfId="4685"/>
    <cellStyle name="40% - Accent6 56" xfId="4686"/>
    <cellStyle name="40% - Accent6 57" xfId="4687"/>
    <cellStyle name="40% - Accent6 58" xfId="4688"/>
    <cellStyle name="40% - Accent6 59" xfId="4689"/>
    <cellStyle name="40% - Accent6 6" xfId="408"/>
    <cellStyle name="40% - Accent6 6 10" xfId="4690"/>
    <cellStyle name="40% - Accent6 6 11" xfId="4691"/>
    <cellStyle name="40% - Accent6 6 12" xfId="4692"/>
    <cellStyle name="40% - Accent6 6 13" xfId="4693"/>
    <cellStyle name="40% - Accent6 6 14" xfId="4694"/>
    <cellStyle name="40% - Accent6 6 15" xfId="4695"/>
    <cellStyle name="40% - Accent6 6 16" xfId="4696"/>
    <cellStyle name="40% - Accent6 6 17" xfId="4697"/>
    <cellStyle name="40% - Accent6 6 18" xfId="4698"/>
    <cellStyle name="40% - Accent6 6 19" xfId="4699"/>
    <cellStyle name="40% - Accent6 6 2" xfId="4700"/>
    <cellStyle name="40% - Accent6 6 20" xfId="4701"/>
    <cellStyle name="40% - Accent6 6 21" xfId="4702"/>
    <cellStyle name="40% - Accent6 6 22" xfId="4703"/>
    <cellStyle name="40% - Accent6 6 23" xfId="4704"/>
    <cellStyle name="40% - Accent6 6 24" xfId="4705"/>
    <cellStyle name="40% - Accent6 6 25" xfId="4706"/>
    <cellStyle name="40% - Accent6 6 26" xfId="4707"/>
    <cellStyle name="40% - Accent6 6 27" xfId="4708"/>
    <cellStyle name="40% - Accent6 6 28" xfId="4709"/>
    <cellStyle name="40% - Accent6 6 29" xfId="4710"/>
    <cellStyle name="40% - Accent6 6 3" xfId="4711"/>
    <cellStyle name="40% - Accent6 6 30" xfId="4712"/>
    <cellStyle name="40% - Accent6 6 31" xfId="4713"/>
    <cellStyle name="40% - Accent6 6 32" xfId="4714"/>
    <cellStyle name="40% - Accent6 6 33" xfId="4715"/>
    <cellStyle name="40% - Accent6 6 34" xfId="4716"/>
    <cellStyle name="40% - Accent6 6 35" xfId="4717"/>
    <cellStyle name="40% - Accent6 6 4" xfId="4718"/>
    <cellStyle name="40% - Accent6 6 5" xfId="4719"/>
    <cellStyle name="40% - Accent6 6 6" xfId="4720"/>
    <cellStyle name="40% - Accent6 6 7" xfId="4721"/>
    <cellStyle name="40% - Accent6 6 8" xfId="4722"/>
    <cellStyle name="40% - Accent6 6 9" xfId="4723"/>
    <cellStyle name="40% - Accent6 7" xfId="4724"/>
    <cellStyle name="40% - Accent6 7 10" xfId="4725"/>
    <cellStyle name="40% - Accent6 7 11" xfId="4726"/>
    <cellStyle name="40% - Accent6 7 12" xfId="4727"/>
    <cellStyle name="40% - Accent6 7 13" xfId="4728"/>
    <cellStyle name="40% - Accent6 7 14" xfId="4729"/>
    <cellStyle name="40% - Accent6 7 15" xfId="4730"/>
    <cellStyle name="40% - Accent6 7 16" xfId="4731"/>
    <cellStyle name="40% - Accent6 7 17" xfId="4732"/>
    <cellStyle name="40% - Accent6 7 18" xfId="4733"/>
    <cellStyle name="40% - Accent6 7 19" xfId="4734"/>
    <cellStyle name="40% - Accent6 7 2" xfId="4735"/>
    <cellStyle name="40% - Accent6 7 20" xfId="4736"/>
    <cellStyle name="40% - Accent6 7 21" xfId="4737"/>
    <cellStyle name="40% - Accent6 7 22" xfId="4738"/>
    <cellStyle name="40% - Accent6 7 23" xfId="4739"/>
    <cellStyle name="40% - Accent6 7 24" xfId="4740"/>
    <cellStyle name="40% - Accent6 7 25" xfId="4741"/>
    <cellStyle name="40% - Accent6 7 26" xfId="4742"/>
    <cellStyle name="40% - Accent6 7 27" xfId="4743"/>
    <cellStyle name="40% - Accent6 7 28" xfId="4744"/>
    <cellStyle name="40% - Accent6 7 29" xfId="4745"/>
    <cellStyle name="40% - Accent6 7 3" xfId="4746"/>
    <cellStyle name="40% - Accent6 7 30" xfId="4747"/>
    <cellStyle name="40% - Accent6 7 31" xfId="4748"/>
    <cellStyle name="40% - Accent6 7 32" xfId="4749"/>
    <cellStyle name="40% - Accent6 7 33" xfId="4750"/>
    <cellStyle name="40% - Accent6 7 34" xfId="4751"/>
    <cellStyle name="40% - Accent6 7 35" xfId="4752"/>
    <cellStyle name="40% - Accent6 7 4" xfId="4753"/>
    <cellStyle name="40% - Accent6 7 5" xfId="4754"/>
    <cellStyle name="40% - Accent6 7 6" xfId="4755"/>
    <cellStyle name="40% - Accent6 7 7" xfId="4756"/>
    <cellStyle name="40% - Accent6 7 8" xfId="4757"/>
    <cellStyle name="40% - Accent6 7 9" xfId="4758"/>
    <cellStyle name="40% - Accent6 8" xfId="4759"/>
    <cellStyle name="40% - Accent6 8 10" xfId="4760"/>
    <cellStyle name="40% - Accent6 8 11" xfId="4761"/>
    <cellStyle name="40% - Accent6 8 12" xfId="4762"/>
    <cellStyle name="40% - Accent6 8 13" xfId="4763"/>
    <cellStyle name="40% - Accent6 8 14" xfId="4764"/>
    <cellStyle name="40% - Accent6 8 15" xfId="4765"/>
    <cellStyle name="40% - Accent6 8 16" xfId="4766"/>
    <cellStyle name="40% - Accent6 8 17" xfId="4767"/>
    <cellStyle name="40% - Accent6 8 18" xfId="4768"/>
    <cellStyle name="40% - Accent6 8 19" xfId="4769"/>
    <cellStyle name="40% - Accent6 8 2" xfId="4770"/>
    <cellStyle name="40% - Accent6 8 20" xfId="4771"/>
    <cellStyle name="40% - Accent6 8 21" xfId="4772"/>
    <cellStyle name="40% - Accent6 8 22" xfId="4773"/>
    <cellStyle name="40% - Accent6 8 23" xfId="4774"/>
    <cellStyle name="40% - Accent6 8 24" xfId="4775"/>
    <cellStyle name="40% - Accent6 8 25" xfId="4776"/>
    <cellStyle name="40% - Accent6 8 26" xfId="4777"/>
    <cellStyle name="40% - Accent6 8 27" xfId="4778"/>
    <cellStyle name="40% - Accent6 8 28" xfId="4779"/>
    <cellStyle name="40% - Accent6 8 29" xfId="4780"/>
    <cellStyle name="40% - Accent6 8 3" xfId="4781"/>
    <cellStyle name="40% - Accent6 8 30" xfId="4782"/>
    <cellStyle name="40% - Accent6 8 31" xfId="4783"/>
    <cellStyle name="40% - Accent6 8 32" xfId="4784"/>
    <cellStyle name="40% - Accent6 8 33" xfId="4785"/>
    <cellStyle name="40% - Accent6 8 34" xfId="4786"/>
    <cellStyle name="40% - Accent6 8 35" xfId="4787"/>
    <cellStyle name="40% - Accent6 8 4" xfId="4788"/>
    <cellStyle name="40% - Accent6 8 5" xfId="4789"/>
    <cellStyle name="40% - Accent6 8 6" xfId="4790"/>
    <cellStyle name="40% - Accent6 8 7" xfId="4791"/>
    <cellStyle name="40% - Accent6 8 8" xfId="4792"/>
    <cellStyle name="40% - Accent6 8 9" xfId="4793"/>
    <cellStyle name="40% - Accent6 9" xfId="4794"/>
    <cellStyle name="40% - Accent6 9 10" xfId="4795"/>
    <cellStyle name="40% - Accent6 9 11" xfId="4796"/>
    <cellStyle name="40% - Accent6 9 12" xfId="4797"/>
    <cellStyle name="40% - Accent6 9 13" xfId="4798"/>
    <cellStyle name="40% - Accent6 9 14" xfId="4799"/>
    <cellStyle name="40% - Accent6 9 15" xfId="4800"/>
    <cellStyle name="40% - Accent6 9 16" xfId="4801"/>
    <cellStyle name="40% - Accent6 9 17" xfId="4802"/>
    <cellStyle name="40% - Accent6 9 18" xfId="4803"/>
    <cellStyle name="40% - Accent6 9 19" xfId="4804"/>
    <cellStyle name="40% - Accent6 9 2" xfId="4805"/>
    <cellStyle name="40% - Accent6 9 20" xfId="4806"/>
    <cellStyle name="40% - Accent6 9 21" xfId="4807"/>
    <cellStyle name="40% - Accent6 9 22" xfId="4808"/>
    <cellStyle name="40% - Accent6 9 23" xfId="4809"/>
    <cellStyle name="40% - Accent6 9 24" xfId="4810"/>
    <cellStyle name="40% - Accent6 9 25" xfId="4811"/>
    <cellStyle name="40% - Accent6 9 26" xfId="4812"/>
    <cellStyle name="40% - Accent6 9 27" xfId="4813"/>
    <cellStyle name="40% - Accent6 9 28" xfId="4814"/>
    <cellStyle name="40% - Accent6 9 29" xfId="4815"/>
    <cellStyle name="40% - Accent6 9 3" xfId="4816"/>
    <cellStyle name="40% - Accent6 9 30" xfId="4817"/>
    <cellStyle name="40% - Accent6 9 31" xfId="4818"/>
    <cellStyle name="40% - Accent6 9 32" xfId="4819"/>
    <cellStyle name="40% - Accent6 9 33" xfId="4820"/>
    <cellStyle name="40% - Accent6 9 34" xfId="4821"/>
    <cellStyle name="40% - Accent6 9 35" xfId="4822"/>
    <cellStyle name="40% - Accent6 9 4" xfId="4823"/>
    <cellStyle name="40% - Accent6 9 5" xfId="4824"/>
    <cellStyle name="40% - Accent6 9 6" xfId="4825"/>
    <cellStyle name="40% - Accent6 9 7" xfId="4826"/>
    <cellStyle name="40% - Accent6 9 8" xfId="4827"/>
    <cellStyle name="40% - Accent6 9 9" xfId="4828"/>
    <cellStyle name="60 % - Accent1" xfId="4829"/>
    <cellStyle name="60 % - Accent2" xfId="4830"/>
    <cellStyle name="60 % - Accent3" xfId="4831"/>
    <cellStyle name="60 % - Accent4" xfId="4832"/>
    <cellStyle name="60 % - Accent5" xfId="4833"/>
    <cellStyle name="60 % - Accent6" xfId="4834"/>
    <cellStyle name="60% - Accent1 10" xfId="4835"/>
    <cellStyle name="60% - Accent1 10 10" xfId="4836"/>
    <cellStyle name="60% - Accent1 10 11" xfId="4837"/>
    <cellStyle name="60% - Accent1 10 12" xfId="4838"/>
    <cellStyle name="60% - Accent1 10 13" xfId="4839"/>
    <cellStyle name="60% - Accent1 10 14" xfId="4840"/>
    <cellStyle name="60% - Accent1 10 15" xfId="4841"/>
    <cellStyle name="60% - Accent1 10 16" xfId="4842"/>
    <cellStyle name="60% - Accent1 10 17" xfId="4843"/>
    <cellStyle name="60% - Accent1 10 18" xfId="4844"/>
    <cellStyle name="60% - Accent1 10 19" xfId="4845"/>
    <cellStyle name="60% - Accent1 10 2" xfId="4846"/>
    <cellStyle name="60% - Accent1 10 20" xfId="4847"/>
    <cellStyle name="60% - Accent1 10 21" xfId="4848"/>
    <cellStyle name="60% - Accent1 10 22" xfId="4849"/>
    <cellStyle name="60% - Accent1 10 23" xfId="4850"/>
    <cellStyle name="60% - Accent1 10 24" xfId="4851"/>
    <cellStyle name="60% - Accent1 10 25" xfId="4852"/>
    <cellStyle name="60% - Accent1 10 26" xfId="4853"/>
    <cellStyle name="60% - Accent1 10 27" xfId="4854"/>
    <cellStyle name="60% - Accent1 10 28" xfId="4855"/>
    <cellStyle name="60% - Accent1 10 29" xfId="4856"/>
    <cellStyle name="60% - Accent1 10 3" xfId="4857"/>
    <cellStyle name="60% - Accent1 10 30" xfId="4858"/>
    <cellStyle name="60% - Accent1 10 31" xfId="4859"/>
    <cellStyle name="60% - Accent1 10 32" xfId="4860"/>
    <cellStyle name="60% - Accent1 10 33" xfId="4861"/>
    <cellStyle name="60% - Accent1 10 34" xfId="4862"/>
    <cellStyle name="60% - Accent1 10 35" xfId="4863"/>
    <cellStyle name="60% - Accent1 10 4" xfId="4864"/>
    <cellStyle name="60% - Accent1 10 5" xfId="4865"/>
    <cellStyle name="60% - Accent1 10 6" xfId="4866"/>
    <cellStyle name="60% - Accent1 10 7" xfId="4867"/>
    <cellStyle name="60% - Accent1 10 8" xfId="4868"/>
    <cellStyle name="60% - Accent1 10 9" xfId="4869"/>
    <cellStyle name="60% - Accent1 11" xfId="4870"/>
    <cellStyle name="60% - Accent1 11 10" xfId="4871"/>
    <cellStyle name="60% - Accent1 11 2" xfId="4872"/>
    <cellStyle name="60% - Accent1 11 3" xfId="4873"/>
    <cellStyle name="60% - Accent1 11 4" xfId="4874"/>
    <cellStyle name="60% - Accent1 11 5" xfId="4875"/>
    <cellStyle name="60% - Accent1 11 6" xfId="4876"/>
    <cellStyle name="60% - Accent1 11 7" xfId="4877"/>
    <cellStyle name="60% - Accent1 11 8" xfId="4878"/>
    <cellStyle name="60% - Accent1 11 9" xfId="4879"/>
    <cellStyle name="60% - Accent1 12" xfId="4880"/>
    <cellStyle name="60% - Accent1 12 10" xfId="4881"/>
    <cellStyle name="60% - Accent1 12 2" xfId="4882"/>
    <cellStyle name="60% - Accent1 12 3" xfId="4883"/>
    <cellStyle name="60% - Accent1 12 4" xfId="4884"/>
    <cellStyle name="60% - Accent1 12 5" xfId="4885"/>
    <cellStyle name="60% - Accent1 12 6" xfId="4886"/>
    <cellStyle name="60% - Accent1 12 7" xfId="4887"/>
    <cellStyle name="60% - Accent1 12 8" xfId="4888"/>
    <cellStyle name="60% - Accent1 12 9" xfId="4889"/>
    <cellStyle name="60% - Accent1 13" xfId="4890"/>
    <cellStyle name="60% - Accent1 14" xfId="4891"/>
    <cellStyle name="60% - Accent1 15" xfId="4892"/>
    <cellStyle name="60% - Accent1 16" xfId="4893"/>
    <cellStyle name="60% - Accent1 17" xfId="4894"/>
    <cellStyle name="60% - Accent1 18" xfId="4895"/>
    <cellStyle name="60% - Accent1 19" xfId="4896"/>
    <cellStyle name="60% - Accent1 2" xfId="4897"/>
    <cellStyle name="60% - Accent1 2 10" xfId="4898"/>
    <cellStyle name="60% - Accent1 2 11" xfId="4899"/>
    <cellStyle name="60% - Accent1 2 12" xfId="4900"/>
    <cellStyle name="60% - Accent1 2 13" xfId="4901"/>
    <cellStyle name="60% - Accent1 2 14" xfId="4902"/>
    <cellStyle name="60% - Accent1 2 15" xfId="4903"/>
    <cellStyle name="60% - Accent1 2 16" xfId="4904"/>
    <cellStyle name="60% - Accent1 2 17" xfId="4905"/>
    <cellStyle name="60% - Accent1 2 18" xfId="4906"/>
    <cellStyle name="60% - Accent1 2 19" xfId="4907"/>
    <cellStyle name="60% - Accent1 2 2" xfId="4908"/>
    <cellStyle name="60% - Accent1 2 20" xfId="4909"/>
    <cellStyle name="60% - Accent1 2 21" xfId="4910"/>
    <cellStyle name="60% - Accent1 2 22" xfId="4911"/>
    <cellStyle name="60% - Accent1 2 23" xfId="4912"/>
    <cellStyle name="60% - Accent1 2 24" xfId="4913"/>
    <cellStyle name="60% - Accent1 2 25" xfId="4914"/>
    <cellStyle name="60% - Accent1 2 26" xfId="4915"/>
    <cellStyle name="60% - Accent1 2 27" xfId="4916"/>
    <cellStyle name="60% - Accent1 2 28" xfId="4917"/>
    <cellStyle name="60% - Accent1 2 29" xfId="4918"/>
    <cellStyle name="60% - Accent1 2 3" xfId="4919"/>
    <cellStyle name="60% - Accent1 2 30" xfId="4920"/>
    <cellStyle name="60% - Accent1 2 31" xfId="4921"/>
    <cellStyle name="60% - Accent1 2 32" xfId="4922"/>
    <cellStyle name="60% - Accent1 2 33" xfId="4923"/>
    <cellStyle name="60% - Accent1 2 34" xfId="4924"/>
    <cellStyle name="60% - Accent1 2 35" xfId="4925"/>
    <cellStyle name="60% - Accent1 2 36" xfId="4926"/>
    <cellStyle name="60% - Accent1 2 37" xfId="4927"/>
    <cellStyle name="60% - Accent1 2 38" xfId="4928"/>
    <cellStyle name="60% - Accent1 2 39" xfId="4929"/>
    <cellStyle name="60% - Accent1 2 4" xfId="4930"/>
    <cellStyle name="60% - Accent1 2 40" xfId="4931"/>
    <cellStyle name="60% - Accent1 2 41" xfId="4932"/>
    <cellStyle name="60% - Accent1 2 42" xfId="4933"/>
    <cellStyle name="60% - Accent1 2 43" xfId="4934"/>
    <cellStyle name="60% - Accent1 2 44" xfId="4935"/>
    <cellStyle name="60% - Accent1 2 45" xfId="4936"/>
    <cellStyle name="60% - Accent1 2 46" xfId="4937"/>
    <cellStyle name="60% - Accent1 2 47" xfId="4938"/>
    <cellStyle name="60% - Accent1 2 48" xfId="4939"/>
    <cellStyle name="60% - Accent1 2 49" xfId="4940"/>
    <cellStyle name="60% - Accent1 2 5" xfId="4941"/>
    <cellStyle name="60% - Accent1 2 50" xfId="4942"/>
    <cellStyle name="60% - Accent1 2 6" xfId="4943"/>
    <cellStyle name="60% - Accent1 2 7" xfId="4944"/>
    <cellStyle name="60% - Accent1 2 8" xfId="4945"/>
    <cellStyle name="60% - Accent1 2 9" xfId="4946"/>
    <cellStyle name="60% - Accent1 20" xfId="4947"/>
    <cellStyle name="60% - Accent1 21" xfId="4948"/>
    <cellStyle name="60% - Accent1 22" xfId="4949"/>
    <cellStyle name="60% - Accent1 23" xfId="4950"/>
    <cellStyle name="60% - Accent1 24" xfId="4951"/>
    <cellStyle name="60% - Accent1 25" xfId="4952"/>
    <cellStyle name="60% - Accent1 26" xfId="4953"/>
    <cellStyle name="60% - Accent1 27" xfId="4954"/>
    <cellStyle name="60% - Accent1 28" xfId="4955"/>
    <cellStyle name="60% - Accent1 29" xfId="4956"/>
    <cellStyle name="60% - Accent1 3" xfId="4957"/>
    <cellStyle name="60% - Accent1 3 10" xfId="4958"/>
    <cellStyle name="60% - Accent1 3 11" xfId="4959"/>
    <cellStyle name="60% - Accent1 3 12" xfId="4960"/>
    <cellStyle name="60% - Accent1 3 13" xfId="4961"/>
    <cellStyle name="60% - Accent1 3 14" xfId="4962"/>
    <cellStyle name="60% - Accent1 3 15" xfId="4963"/>
    <cellStyle name="60% - Accent1 3 16" xfId="4964"/>
    <cellStyle name="60% - Accent1 3 17" xfId="4965"/>
    <cellStyle name="60% - Accent1 3 18" xfId="4966"/>
    <cellStyle name="60% - Accent1 3 19" xfId="4967"/>
    <cellStyle name="60% - Accent1 3 2" xfId="4968"/>
    <cellStyle name="60% - Accent1 3 20" xfId="4969"/>
    <cellStyle name="60% - Accent1 3 21" xfId="4970"/>
    <cellStyle name="60% - Accent1 3 22" xfId="4971"/>
    <cellStyle name="60% - Accent1 3 23" xfId="4972"/>
    <cellStyle name="60% - Accent1 3 24" xfId="4973"/>
    <cellStyle name="60% - Accent1 3 25" xfId="4974"/>
    <cellStyle name="60% - Accent1 3 26" xfId="4975"/>
    <cellStyle name="60% - Accent1 3 27" xfId="4976"/>
    <cellStyle name="60% - Accent1 3 3" xfId="4977"/>
    <cellStyle name="60% - Accent1 3 4" xfId="4978"/>
    <cellStyle name="60% - Accent1 3 5" xfId="4979"/>
    <cellStyle name="60% - Accent1 3 6" xfId="4980"/>
    <cellStyle name="60% - Accent1 3 7" xfId="4981"/>
    <cellStyle name="60% - Accent1 3 8" xfId="4982"/>
    <cellStyle name="60% - Accent1 3 9" xfId="4983"/>
    <cellStyle name="60% - Accent1 30" xfId="4984"/>
    <cellStyle name="60% - Accent1 31" xfId="4985"/>
    <cellStyle name="60% - Accent1 32" xfId="4986"/>
    <cellStyle name="60% - Accent1 33" xfId="4987"/>
    <cellStyle name="60% - Accent1 34" xfId="4988"/>
    <cellStyle name="60% - Accent1 35" xfId="4989"/>
    <cellStyle name="60% - Accent1 36" xfId="4990"/>
    <cellStyle name="60% - Accent1 37" xfId="4991"/>
    <cellStyle name="60% - Accent1 38" xfId="4992"/>
    <cellStyle name="60% - Accent1 39" xfId="4993"/>
    <cellStyle name="60% - Accent1 4" xfId="4994"/>
    <cellStyle name="60% - Accent1 4 10" xfId="4995"/>
    <cellStyle name="60% - Accent1 4 11" xfId="4996"/>
    <cellStyle name="60% - Accent1 4 12" xfId="4997"/>
    <cellStyle name="60% - Accent1 4 13" xfId="4998"/>
    <cellStyle name="60% - Accent1 4 14" xfId="4999"/>
    <cellStyle name="60% - Accent1 4 15" xfId="5000"/>
    <cellStyle name="60% - Accent1 4 16" xfId="5001"/>
    <cellStyle name="60% - Accent1 4 17" xfId="5002"/>
    <cellStyle name="60% - Accent1 4 18" xfId="5003"/>
    <cellStyle name="60% - Accent1 4 19" xfId="5004"/>
    <cellStyle name="60% - Accent1 4 2" xfId="5005"/>
    <cellStyle name="60% - Accent1 4 20" xfId="5006"/>
    <cellStyle name="60% - Accent1 4 21" xfId="5007"/>
    <cellStyle name="60% - Accent1 4 22" xfId="5008"/>
    <cellStyle name="60% - Accent1 4 23" xfId="5009"/>
    <cellStyle name="60% - Accent1 4 24" xfId="5010"/>
    <cellStyle name="60% - Accent1 4 25" xfId="5011"/>
    <cellStyle name="60% - Accent1 4 26" xfId="5012"/>
    <cellStyle name="60% - Accent1 4 27" xfId="5013"/>
    <cellStyle name="60% - Accent1 4 3" xfId="5014"/>
    <cellStyle name="60% - Accent1 4 4" xfId="5015"/>
    <cellStyle name="60% - Accent1 4 5" xfId="5016"/>
    <cellStyle name="60% - Accent1 4 6" xfId="5017"/>
    <cellStyle name="60% - Accent1 4 7" xfId="5018"/>
    <cellStyle name="60% - Accent1 4 8" xfId="5019"/>
    <cellStyle name="60% - Accent1 4 9" xfId="5020"/>
    <cellStyle name="60% - Accent1 40" xfId="5021"/>
    <cellStyle name="60% - Accent1 41" xfId="5022"/>
    <cellStyle name="60% - Accent1 42" xfId="5023"/>
    <cellStyle name="60% - Accent1 43" xfId="5024"/>
    <cellStyle name="60% - Accent1 44" xfId="5025"/>
    <cellStyle name="60% - Accent1 45" xfId="5026"/>
    <cellStyle name="60% - Accent1 46" xfId="5027"/>
    <cellStyle name="60% - Accent1 47" xfId="5028"/>
    <cellStyle name="60% - Accent1 48" xfId="5029"/>
    <cellStyle name="60% - Accent1 49" xfId="5030"/>
    <cellStyle name="60% - Accent1 5" xfId="5031"/>
    <cellStyle name="60% - Accent1 5 10" xfId="5032"/>
    <cellStyle name="60% - Accent1 5 11" xfId="5033"/>
    <cellStyle name="60% - Accent1 5 12" xfId="5034"/>
    <cellStyle name="60% - Accent1 5 13" xfId="5035"/>
    <cellStyle name="60% - Accent1 5 14" xfId="5036"/>
    <cellStyle name="60% - Accent1 5 15" xfId="5037"/>
    <cellStyle name="60% - Accent1 5 16" xfId="5038"/>
    <cellStyle name="60% - Accent1 5 17" xfId="5039"/>
    <cellStyle name="60% - Accent1 5 18" xfId="5040"/>
    <cellStyle name="60% - Accent1 5 19" xfId="5041"/>
    <cellStyle name="60% - Accent1 5 2" xfId="5042"/>
    <cellStyle name="60% - Accent1 5 20" xfId="5043"/>
    <cellStyle name="60% - Accent1 5 21" xfId="5044"/>
    <cellStyle name="60% - Accent1 5 22" xfId="5045"/>
    <cellStyle name="60% - Accent1 5 23" xfId="5046"/>
    <cellStyle name="60% - Accent1 5 24" xfId="5047"/>
    <cellStyle name="60% - Accent1 5 25" xfId="5048"/>
    <cellStyle name="60% - Accent1 5 26" xfId="5049"/>
    <cellStyle name="60% - Accent1 5 27" xfId="5050"/>
    <cellStyle name="60% - Accent1 5 3" xfId="5051"/>
    <cellStyle name="60% - Accent1 5 4" xfId="5052"/>
    <cellStyle name="60% - Accent1 5 5" xfId="5053"/>
    <cellStyle name="60% - Accent1 5 6" xfId="5054"/>
    <cellStyle name="60% - Accent1 5 7" xfId="5055"/>
    <cellStyle name="60% - Accent1 5 8" xfId="5056"/>
    <cellStyle name="60% - Accent1 5 9" xfId="5057"/>
    <cellStyle name="60% - Accent1 50" xfId="5058"/>
    <cellStyle name="60% - Accent1 51" xfId="5059"/>
    <cellStyle name="60% - Accent1 52" xfId="5060"/>
    <cellStyle name="60% - Accent1 53" xfId="5061"/>
    <cellStyle name="60% - Accent1 54" xfId="5062"/>
    <cellStyle name="60% - Accent1 55" xfId="5063"/>
    <cellStyle name="60% - Accent1 56" xfId="5064"/>
    <cellStyle name="60% - Accent1 57" xfId="5065"/>
    <cellStyle name="60% - Accent1 58" xfId="5066"/>
    <cellStyle name="60% - Accent1 59" xfId="5067"/>
    <cellStyle name="60% - Accent1 6" xfId="5068"/>
    <cellStyle name="60% - Accent1 6 10" xfId="5069"/>
    <cellStyle name="60% - Accent1 6 11" xfId="5070"/>
    <cellStyle name="60% - Accent1 6 12" xfId="5071"/>
    <cellStyle name="60% - Accent1 6 13" xfId="5072"/>
    <cellStyle name="60% - Accent1 6 14" xfId="5073"/>
    <cellStyle name="60% - Accent1 6 15" xfId="5074"/>
    <cellStyle name="60% - Accent1 6 16" xfId="5075"/>
    <cellStyle name="60% - Accent1 6 17" xfId="5076"/>
    <cellStyle name="60% - Accent1 6 18" xfId="5077"/>
    <cellStyle name="60% - Accent1 6 19" xfId="5078"/>
    <cellStyle name="60% - Accent1 6 2" xfId="5079"/>
    <cellStyle name="60% - Accent1 6 20" xfId="5080"/>
    <cellStyle name="60% - Accent1 6 21" xfId="5081"/>
    <cellStyle name="60% - Accent1 6 22" xfId="5082"/>
    <cellStyle name="60% - Accent1 6 23" xfId="5083"/>
    <cellStyle name="60% - Accent1 6 24" xfId="5084"/>
    <cellStyle name="60% - Accent1 6 25" xfId="5085"/>
    <cellStyle name="60% - Accent1 6 26" xfId="5086"/>
    <cellStyle name="60% - Accent1 6 27" xfId="5087"/>
    <cellStyle name="60% - Accent1 6 28" xfId="5088"/>
    <cellStyle name="60% - Accent1 6 29" xfId="5089"/>
    <cellStyle name="60% - Accent1 6 3" xfId="5090"/>
    <cellStyle name="60% - Accent1 6 30" xfId="5091"/>
    <cellStyle name="60% - Accent1 6 31" xfId="5092"/>
    <cellStyle name="60% - Accent1 6 32" xfId="5093"/>
    <cellStyle name="60% - Accent1 6 33" xfId="5094"/>
    <cellStyle name="60% - Accent1 6 34" xfId="5095"/>
    <cellStyle name="60% - Accent1 6 35" xfId="5096"/>
    <cellStyle name="60% - Accent1 6 4" xfId="5097"/>
    <cellStyle name="60% - Accent1 6 5" xfId="5098"/>
    <cellStyle name="60% - Accent1 6 6" xfId="5099"/>
    <cellStyle name="60% - Accent1 6 7" xfId="5100"/>
    <cellStyle name="60% - Accent1 6 8" xfId="5101"/>
    <cellStyle name="60% - Accent1 6 9" xfId="5102"/>
    <cellStyle name="60% - Accent1 7" xfId="5103"/>
    <cellStyle name="60% - Accent1 7 10" xfId="5104"/>
    <cellStyle name="60% - Accent1 7 11" xfId="5105"/>
    <cellStyle name="60% - Accent1 7 12" xfId="5106"/>
    <cellStyle name="60% - Accent1 7 13" xfId="5107"/>
    <cellStyle name="60% - Accent1 7 14" xfId="5108"/>
    <cellStyle name="60% - Accent1 7 15" xfId="5109"/>
    <cellStyle name="60% - Accent1 7 16" xfId="5110"/>
    <cellStyle name="60% - Accent1 7 17" xfId="5111"/>
    <cellStyle name="60% - Accent1 7 18" xfId="5112"/>
    <cellStyle name="60% - Accent1 7 19" xfId="5113"/>
    <cellStyle name="60% - Accent1 7 2" xfId="5114"/>
    <cellStyle name="60% - Accent1 7 20" xfId="5115"/>
    <cellStyle name="60% - Accent1 7 21" xfId="5116"/>
    <cellStyle name="60% - Accent1 7 22" xfId="5117"/>
    <cellStyle name="60% - Accent1 7 23" xfId="5118"/>
    <cellStyle name="60% - Accent1 7 24" xfId="5119"/>
    <cellStyle name="60% - Accent1 7 25" xfId="5120"/>
    <cellStyle name="60% - Accent1 7 26" xfId="5121"/>
    <cellStyle name="60% - Accent1 7 27" xfId="5122"/>
    <cellStyle name="60% - Accent1 7 28" xfId="5123"/>
    <cellStyle name="60% - Accent1 7 29" xfId="5124"/>
    <cellStyle name="60% - Accent1 7 3" xfId="5125"/>
    <cellStyle name="60% - Accent1 7 30" xfId="5126"/>
    <cellStyle name="60% - Accent1 7 31" xfId="5127"/>
    <cellStyle name="60% - Accent1 7 32" xfId="5128"/>
    <cellStyle name="60% - Accent1 7 33" xfId="5129"/>
    <cellStyle name="60% - Accent1 7 34" xfId="5130"/>
    <cellStyle name="60% - Accent1 7 35" xfId="5131"/>
    <cellStyle name="60% - Accent1 7 4" xfId="5132"/>
    <cellStyle name="60% - Accent1 7 5" xfId="5133"/>
    <cellStyle name="60% - Accent1 7 6" xfId="5134"/>
    <cellStyle name="60% - Accent1 7 7" xfId="5135"/>
    <cellStyle name="60% - Accent1 7 8" xfId="5136"/>
    <cellStyle name="60% - Accent1 7 9" xfId="5137"/>
    <cellStyle name="60% - Accent1 8" xfId="5138"/>
    <cellStyle name="60% - Accent1 8 10" xfId="5139"/>
    <cellStyle name="60% - Accent1 8 11" xfId="5140"/>
    <cellStyle name="60% - Accent1 8 12" xfId="5141"/>
    <cellStyle name="60% - Accent1 8 13" xfId="5142"/>
    <cellStyle name="60% - Accent1 8 14" xfId="5143"/>
    <cellStyle name="60% - Accent1 8 15" xfId="5144"/>
    <cellStyle name="60% - Accent1 8 16" xfId="5145"/>
    <cellStyle name="60% - Accent1 8 17" xfId="5146"/>
    <cellStyle name="60% - Accent1 8 18" xfId="5147"/>
    <cellStyle name="60% - Accent1 8 19" xfId="5148"/>
    <cellStyle name="60% - Accent1 8 2" xfId="5149"/>
    <cellStyle name="60% - Accent1 8 20" xfId="5150"/>
    <cellStyle name="60% - Accent1 8 21" xfId="5151"/>
    <cellStyle name="60% - Accent1 8 22" xfId="5152"/>
    <cellStyle name="60% - Accent1 8 23" xfId="5153"/>
    <cellStyle name="60% - Accent1 8 24" xfId="5154"/>
    <cellStyle name="60% - Accent1 8 25" xfId="5155"/>
    <cellStyle name="60% - Accent1 8 26" xfId="5156"/>
    <cellStyle name="60% - Accent1 8 27" xfId="5157"/>
    <cellStyle name="60% - Accent1 8 28" xfId="5158"/>
    <cellStyle name="60% - Accent1 8 29" xfId="5159"/>
    <cellStyle name="60% - Accent1 8 3" xfId="5160"/>
    <cellStyle name="60% - Accent1 8 30" xfId="5161"/>
    <cellStyle name="60% - Accent1 8 31" xfId="5162"/>
    <cellStyle name="60% - Accent1 8 32" xfId="5163"/>
    <cellStyle name="60% - Accent1 8 33" xfId="5164"/>
    <cellStyle name="60% - Accent1 8 34" xfId="5165"/>
    <cellStyle name="60% - Accent1 8 35" xfId="5166"/>
    <cellStyle name="60% - Accent1 8 4" xfId="5167"/>
    <cellStyle name="60% - Accent1 8 5" xfId="5168"/>
    <cellStyle name="60% - Accent1 8 6" xfId="5169"/>
    <cellStyle name="60% - Accent1 8 7" xfId="5170"/>
    <cellStyle name="60% - Accent1 8 8" xfId="5171"/>
    <cellStyle name="60% - Accent1 8 9" xfId="5172"/>
    <cellStyle name="60% - Accent1 9" xfId="5173"/>
    <cellStyle name="60% - Accent1 9 10" xfId="5174"/>
    <cellStyle name="60% - Accent1 9 11" xfId="5175"/>
    <cellStyle name="60% - Accent1 9 12" xfId="5176"/>
    <cellStyle name="60% - Accent1 9 13" xfId="5177"/>
    <cellStyle name="60% - Accent1 9 14" xfId="5178"/>
    <cellStyle name="60% - Accent1 9 15" xfId="5179"/>
    <cellStyle name="60% - Accent1 9 16" xfId="5180"/>
    <cellStyle name="60% - Accent1 9 17" xfId="5181"/>
    <cellStyle name="60% - Accent1 9 18" xfId="5182"/>
    <cellStyle name="60% - Accent1 9 19" xfId="5183"/>
    <cellStyle name="60% - Accent1 9 2" xfId="5184"/>
    <cellStyle name="60% - Accent1 9 20" xfId="5185"/>
    <cellStyle name="60% - Accent1 9 21" xfId="5186"/>
    <cellStyle name="60% - Accent1 9 22" xfId="5187"/>
    <cellStyle name="60% - Accent1 9 23" xfId="5188"/>
    <cellStyle name="60% - Accent1 9 24" xfId="5189"/>
    <cellStyle name="60% - Accent1 9 25" xfId="5190"/>
    <cellStyle name="60% - Accent1 9 26" xfId="5191"/>
    <cellStyle name="60% - Accent1 9 27" xfId="5192"/>
    <cellStyle name="60% - Accent1 9 28" xfId="5193"/>
    <cellStyle name="60% - Accent1 9 29" xfId="5194"/>
    <cellStyle name="60% - Accent1 9 3" xfId="5195"/>
    <cellStyle name="60% - Accent1 9 30" xfId="5196"/>
    <cellStyle name="60% - Accent1 9 31" xfId="5197"/>
    <cellStyle name="60% - Accent1 9 32" xfId="5198"/>
    <cellStyle name="60% - Accent1 9 33" xfId="5199"/>
    <cellStyle name="60% - Accent1 9 34" xfId="5200"/>
    <cellStyle name="60% - Accent1 9 35" xfId="5201"/>
    <cellStyle name="60% - Accent1 9 4" xfId="5202"/>
    <cellStyle name="60% - Accent1 9 5" xfId="5203"/>
    <cellStyle name="60% - Accent1 9 6" xfId="5204"/>
    <cellStyle name="60% - Accent1 9 7" xfId="5205"/>
    <cellStyle name="60% - Accent1 9 8" xfId="5206"/>
    <cellStyle name="60% - Accent1 9 9" xfId="5207"/>
    <cellStyle name="60% - Accent2 10" xfId="5208"/>
    <cellStyle name="60% - Accent2 10 10" xfId="5209"/>
    <cellStyle name="60% - Accent2 10 11" xfId="5210"/>
    <cellStyle name="60% - Accent2 10 12" xfId="5211"/>
    <cellStyle name="60% - Accent2 10 13" xfId="5212"/>
    <cellStyle name="60% - Accent2 10 14" xfId="5213"/>
    <cellStyle name="60% - Accent2 10 15" xfId="5214"/>
    <cellStyle name="60% - Accent2 10 16" xfId="5215"/>
    <cellStyle name="60% - Accent2 10 17" xfId="5216"/>
    <cellStyle name="60% - Accent2 10 18" xfId="5217"/>
    <cellStyle name="60% - Accent2 10 19" xfId="5218"/>
    <cellStyle name="60% - Accent2 10 2" xfId="5219"/>
    <cellStyle name="60% - Accent2 10 20" xfId="5220"/>
    <cellStyle name="60% - Accent2 10 21" xfId="5221"/>
    <cellStyle name="60% - Accent2 10 22" xfId="5222"/>
    <cellStyle name="60% - Accent2 10 23" xfId="5223"/>
    <cellStyle name="60% - Accent2 10 24" xfId="5224"/>
    <cellStyle name="60% - Accent2 10 25" xfId="5225"/>
    <cellStyle name="60% - Accent2 10 26" xfId="5226"/>
    <cellStyle name="60% - Accent2 10 27" xfId="5227"/>
    <cellStyle name="60% - Accent2 10 28" xfId="5228"/>
    <cellStyle name="60% - Accent2 10 29" xfId="5229"/>
    <cellStyle name="60% - Accent2 10 3" xfId="5230"/>
    <cellStyle name="60% - Accent2 10 30" xfId="5231"/>
    <cellStyle name="60% - Accent2 10 31" xfId="5232"/>
    <cellStyle name="60% - Accent2 10 32" xfId="5233"/>
    <cellStyle name="60% - Accent2 10 33" xfId="5234"/>
    <cellStyle name="60% - Accent2 10 34" xfId="5235"/>
    <cellStyle name="60% - Accent2 10 35" xfId="5236"/>
    <cellStyle name="60% - Accent2 10 4" xfId="5237"/>
    <cellStyle name="60% - Accent2 10 5" xfId="5238"/>
    <cellStyle name="60% - Accent2 10 6" xfId="5239"/>
    <cellStyle name="60% - Accent2 10 7" xfId="5240"/>
    <cellStyle name="60% - Accent2 10 8" xfId="5241"/>
    <cellStyle name="60% - Accent2 10 9" xfId="5242"/>
    <cellStyle name="60% - Accent2 11" xfId="5243"/>
    <cellStyle name="60% - Accent2 11 10" xfId="5244"/>
    <cellStyle name="60% - Accent2 11 2" xfId="5245"/>
    <cellStyle name="60% - Accent2 11 3" xfId="5246"/>
    <cellStyle name="60% - Accent2 11 4" xfId="5247"/>
    <cellStyle name="60% - Accent2 11 5" xfId="5248"/>
    <cellStyle name="60% - Accent2 11 6" xfId="5249"/>
    <cellStyle name="60% - Accent2 11 7" xfId="5250"/>
    <cellStyle name="60% - Accent2 11 8" xfId="5251"/>
    <cellStyle name="60% - Accent2 11 9" xfId="5252"/>
    <cellStyle name="60% - Accent2 12" xfId="5253"/>
    <cellStyle name="60% - Accent2 12 10" xfId="5254"/>
    <cellStyle name="60% - Accent2 12 2" xfId="5255"/>
    <cellStyle name="60% - Accent2 12 3" xfId="5256"/>
    <cellStyle name="60% - Accent2 12 4" xfId="5257"/>
    <cellStyle name="60% - Accent2 12 5" xfId="5258"/>
    <cellStyle name="60% - Accent2 12 6" xfId="5259"/>
    <cellStyle name="60% - Accent2 12 7" xfId="5260"/>
    <cellStyle name="60% - Accent2 12 8" xfId="5261"/>
    <cellStyle name="60% - Accent2 12 9" xfId="5262"/>
    <cellStyle name="60% - Accent2 13" xfId="5263"/>
    <cellStyle name="60% - Accent2 14" xfId="5264"/>
    <cellStyle name="60% - Accent2 15" xfId="5265"/>
    <cellStyle name="60% - Accent2 16" xfId="5266"/>
    <cellStyle name="60% - Accent2 17" xfId="5267"/>
    <cellStyle name="60% - Accent2 18" xfId="5268"/>
    <cellStyle name="60% - Accent2 19" xfId="5269"/>
    <cellStyle name="60% - Accent2 2" xfId="5270"/>
    <cellStyle name="60% - Accent2 2 10" xfId="5271"/>
    <cellStyle name="60% - Accent2 2 11" xfId="5272"/>
    <cellStyle name="60% - Accent2 2 12" xfId="5273"/>
    <cellStyle name="60% - Accent2 2 13" xfId="5274"/>
    <cellStyle name="60% - Accent2 2 14" xfId="5275"/>
    <cellStyle name="60% - Accent2 2 15" xfId="5276"/>
    <cellStyle name="60% - Accent2 2 16" xfId="5277"/>
    <cellStyle name="60% - Accent2 2 17" xfId="5278"/>
    <cellStyle name="60% - Accent2 2 18" xfId="5279"/>
    <cellStyle name="60% - Accent2 2 19" xfId="5280"/>
    <cellStyle name="60% - Accent2 2 2" xfId="5281"/>
    <cellStyle name="60% - Accent2 2 20" xfId="5282"/>
    <cellStyle name="60% - Accent2 2 21" xfId="5283"/>
    <cellStyle name="60% - Accent2 2 22" xfId="5284"/>
    <cellStyle name="60% - Accent2 2 23" xfId="5285"/>
    <cellStyle name="60% - Accent2 2 24" xfId="5286"/>
    <cellStyle name="60% - Accent2 2 25" xfId="5287"/>
    <cellStyle name="60% - Accent2 2 26" xfId="5288"/>
    <cellStyle name="60% - Accent2 2 27" xfId="5289"/>
    <cellStyle name="60% - Accent2 2 28" xfId="5290"/>
    <cellStyle name="60% - Accent2 2 29" xfId="5291"/>
    <cellStyle name="60% - Accent2 2 3" xfId="5292"/>
    <cellStyle name="60% - Accent2 2 30" xfId="5293"/>
    <cellStyle name="60% - Accent2 2 31" xfId="5294"/>
    <cellStyle name="60% - Accent2 2 32" xfId="5295"/>
    <cellStyle name="60% - Accent2 2 33" xfId="5296"/>
    <cellStyle name="60% - Accent2 2 34" xfId="5297"/>
    <cellStyle name="60% - Accent2 2 35" xfId="5298"/>
    <cellStyle name="60% - Accent2 2 36" xfId="5299"/>
    <cellStyle name="60% - Accent2 2 37" xfId="5300"/>
    <cellStyle name="60% - Accent2 2 38" xfId="5301"/>
    <cellStyle name="60% - Accent2 2 39" xfId="5302"/>
    <cellStyle name="60% - Accent2 2 4" xfId="5303"/>
    <cellStyle name="60% - Accent2 2 40" xfId="5304"/>
    <cellStyle name="60% - Accent2 2 41" xfId="5305"/>
    <cellStyle name="60% - Accent2 2 42" xfId="5306"/>
    <cellStyle name="60% - Accent2 2 43" xfId="5307"/>
    <cellStyle name="60% - Accent2 2 44" xfId="5308"/>
    <cellStyle name="60% - Accent2 2 45" xfId="5309"/>
    <cellStyle name="60% - Accent2 2 46" xfId="5310"/>
    <cellStyle name="60% - Accent2 2 47" xfId="5311"/>
    <cellStyle name="60% - Accent2 2 48" xfId="5312"/>
    <cellStyle name="60% - Accent2 2 49" xfId="5313"/>
    <cellStyle name="60% - Accent2 2 5" xfId="5314"/>
    <cellStyle name="60% - Accent2 2 50" xfId="5315"/>
    <cellStyle name="60% - Accent2 2 6" xfId="5316"/>
    <cellStyle name="60% - Accent2 2 7" xfId="5317"/>
    <cellStyle name="60% - Accent2 2 8" xfId="5318"/>
    <cellStyle name="60% - Accent2 2 9" xfId="5319"/>
    <cellStyle name="60% - Accent2 20" xfId="5320"/>
    <cellStyle name="60% - Accent2 21" xfId="5321"/>
    <cellStyle name="60% - Accent2 22" xfId="5322"/>
    <cellStyle name="60% - Accent2 23" xfId="5323"/>
    <cellStyle name="60% - Accent2 24" xfId="5324"/>
    <cellStyle name="60% - Accent2 25" xfId="5325"/>
    <cellStyle name="60% - Accent2 26" xfId="5326"/>
    <cellStyle name="60% - Accent2 27" xfId="5327"/>
    <cellStyle name="60% - Accent2 28" xfId="5328"/>
    <cellStyle name="60% - Accent2 29" xfId="5329"/>
    <cellStyle name="60% - Accent2 3" xfId="5330"/>
    <cellStyle name="60% - Accent2 3 10" xfId="5331"/>
    <cellStyle name="60% - Accent2 3 11" xfId="5332"/>
    <cellStyle name="60% - Accent2 3 12" xfId="5333"/>
    <cellStyle name="60% - Accent2 3 13" xfId="5334"/>
    <cellStyle name="60% - Accent2 3 14" xfId="5335"/>
    <cellStyle name="60% - Accent2 3 15" xfId="5336"/>
    <cellStyle name="60% - Accent2 3 16" xfId="5337"/>
    <cellStyle name="60% - Accent2 3 17" xfId="5338"/>
    <cellStyle name="60% - Accent2 3 18" xfId="5339"/>
    <cellStyle name="60% - Accent2 3 19" xfId="5340"/>
    <cellStyle name="60% - Accent2 3 2" xfId="5341"/>
    <cellStyle name="60% - Accent2 3 20" xfId="5342"/>
    <cellStyle name="60% - Accent2 3 21" xfId="5343"/>
    <cellStyle name="60% - Accent2 3 22" xfId="5344"/>
    <cellStyle name="60% - Accent2 3 23" xfId="5345"/>
    <cellStyle name="60% - Accent2 3 24" xfId="5346"/>
    <cellStyle name="60% - Accent2 3 25" xfId="5347"/>
    <cellStyle name="60% - Accent2 3 26" xfId="5348"/>
    <cellStyle name="60% - Accent2 3 27" xfId="5349"/>
    <cellStyle name="60% - Accent2 3 3" xfId="5350"/>
    <cellStyle name="60% - Accent2 3 4" xfId="5351"/>
    <cellStyle name="60% - Accent2 3 5" xfId="5352"/>
    <cellStyle name="60% - Accent2 3 6" xfId="5353"/>
    <cellStyle name="60% - Accent2 3 7" xfId="5354"/>
    <cellStyle name="60% - Accent2 3 8" xfId="5355"/>
    <cellStyle name="60% - Accent2 3 9" xfId="5356"/>
    <cellStyle name="60% - Accent2 30" xfId="5357"/>
    <cellStyle name="60% - Accent2 31" xfId="5358"/>
    <cellStyle name="60% - Accent2 32" xfId="5359"/>
    <cellStyle name="60% - Accent2 33" xfId="5360"/>
    <cellStyle name="60% - Accent2 34" xfId="5361"/>
    <cellStyle name="60% - Accent2 35" xfId="5362"/>
    <cellStyle name="60% - Accent2 36" xfId="5363"/>
    <cellStyle name="60% - Accent2 37" xfId="5364"/>
    <cellStyle name="60% - Accent2 38" xfId="5365"/>
    <cellStyle name="60% - Accent2 39" xfId="5366"/>
    <cellStyle name="60% - Accent2 4" xfId="5367"/>
    <cellStyle name="60% - Accent2 4 10" xfId="5368"/>
    <cellStyle name="60% - Accent2 4 11" xfId="5369"/>
    <cellStyle name="60% - Accent2 4 12" xfId="5370"/>
    <cellStyle name="60% - Accent2 4 13" xfId="5371"/>
    <cellStyle name="60% - Accent2 4 14" xfId="5372"/>
    <cellStyle name="60% - Accent2 4 15" xfId="5373"/>
    <cellStyle name="60% - Accent2 4 16" xfId="5374"/>
    <cellStyle name="60% - Accent2 4 17" xfId="5375"/>
    <cellStyle name="60% - Accent2 4 18" xfId="5376"/>
    <cellStyle name="60% - Accent2 4 19" xfId="5377"/>
    <cellStyle name="60% - Accent2 4 2" xfId="5378"/>
    <cellStyle name="60% - Accent2 4 20" xfId="5379"/>
    <cellStyle name="60% - Accent2 4 21" xfId="5380"/>
    <cellStyle name="60% - Accent2 4 22" xfId="5381"/>
    <cellStyle name="60% - Accent2 4 23" xfId="5382"/>
    <cellStyle name="60% - Accent2 4 24" xfId="5383"/>
    <cellStyle name="60% - Accent2 4 25" xfId="5384"/>
    <cellStyle name="60% - Accent2 4 26" xfId="5385"/>
    <cellStyle name="60% - Accent2 4 27" xfId="5386"/>
    <cellStyle name="60% - Accent2 4 3" xfId="5387"/>
    <cellStyle name="60% - Accent2 4 4" xfId="5388"/>
    <cellStyle name="60% - Accent2 4 5" xfId="5389"/>
    <cellStyle name="60% - Accent2 4 6" xfId="5390"/>
    <cellStyle name="60% - Accent2 4 7" xfId="5391"/>
    <cellStyle name="60% - Accent2 4 8" xfId="5392"/>
    <cellStyle name="60% - Accent2 4 9" xfId="5393"/>
    <cellStyle name="60% - Accent2 40" xfId="5394"/>
    <cellStyle name="60% - Accent2 41" xfId="5395"/>
    <cellStyle name="60% - Accent2 42" xfId="5396"/>
    <cellStyle name="60% - Accent2 43" xfId="5397"/>
    <cellStyle name="60% - Accent2 44" xfId="5398"/>
    <cellStyle name="60% - Accent2 45" xfId="5399"/>
    <cellStyle name="60% - Accent2 46" xfId="5400"/>
    <cellStyle name="60% - Accent2 47" xfId="5401"/>
    <cellStyle name="60% - Accent2 48" xfId="5402"/>
    <cellStyle name="60% - Accent2 49" xfId="5403"/>
    <cellStyle name="60% - Accent2 5" xfId="5404"/>
    <cellStyle name="60% - Accent2 5 10" xfId="5405"/>
    <cellStyle name="60% - Accent2 5 11" xfId="5406"/>
    <cellStyle name="60% - Accent2 5 12" xfId="5407"/>
    <cellStyle name="60% - Accent2 5 13" xfId="5408"/>
    <cellStyle name="60% - Accent2 5 14" xfId="5409"/>
    <cellStyle name="60% - Accent2 5 15" xfId="5410"/>
    <cellStyle name="60% - Accent2 5 16" xfId="5411"/>
    <cellStyle name="60% - Accent2 5 17" xfId="5412"/>
    <cellStyle name="60% - Accent2 5 18" xfId="5413"/>
    <cellStyle name="60% - Accent2 5 19" xfId="5414"/>
    <cellStyle name="60% - Accent2 5 2" xfId="5415"/>
    <cellStyle name="60% - Accent2 5 20" xfId="5416"/>
    <cellStyle name="60% - Accent2 5 21" xfId="5417"/>
    <cellStyle name="60% - Accent2 5 22" xfId="5418"/>
    <cellStyle name="60% - Accent2 5 23" xfId="5419"/>
    <cellStyle name="60% - Accent2 5 24" xfId="5420"/>
    <cellStyle name="60% - Accent2 5 25" xfId="5421"/>
    <cellStyle name="60% - Accent2 5 26" xfId="5422"/>
    <cellStyle name="60% - Accent2 5 27" xfId="5423"/>
    <cellStyle name="60% - Accent2 5 3" xfId="5424"/>
    <cellStyle name="60% - Accent2 5 4" xfId="5425"/>
    <cellStyle name="60% - Accent2 5 5" xfId="5426"/>
    <cellStyle name="60% - Accent2 5 6" xfId="5427"/>
    <cellStyle name="60% - Accent2 5 7" xfId="5428"/>
    <cellStyle name="60% - Accent2 5 8" xfId="5429"/>
    <cellStyle name="60% - Accent2 5 9" xfId="5430"/>
    <cellStyle name="60% - Accent2 50" xfId="5431"/>
    <cellStyle name="60% - Accent2 51" xfId="5432"/>
    <cellStyle name="60% - Accent2 52" xfId="5433"/>
    <cellStyle name="60% - Accent2 53" xfId="5434"/>
    <cellStyle name="60% - Accent2 54" xfId="5435"/>
    <cellStyle name="60% - Accent2 55" xfId="5436"/>
    <cellStyle name="60% - Accent2 56" xfId="5437"/>
    <cellStyle name="60% - Accent2 57" xfId="5438"/>
    <cellStyle name="60% - Accent2 58" xfId="5439"/>
    <cellStyle name="60% - Accent2 59" xfId="5440"/>
    <cellStyle name="60% - Accent2 6" xfId="5441"/>
    <cellStyle name="60% - Accent2 6 10" xfId="5442"/>
    <cellStyle name="60% - Accent2 6 11" xfId="5443"/>
    <cellStyle name="60% - Accent2 6 12" xfId="5444"/>
    <cellStyle name="60% - Accent2 6 13" xfId="5445"/>
    <cellStyle name="60% - Accent2 6 14" xfId="5446"/>
    <cellStyle name="60% - Accent2 6 15" xfId="5447"/>
    <cellStyle name="60% - Accent2 6 16" xfId="5448"/>
    <cellStyle name="60% - Accent2 6 17" xfId="5449"/>
    <cellStyle name="60% - Accent2 6 18" xfId="5450"/>
    <cellStyle name="60% - Accent2 6 19" xfId="5451"/>
    <cellStyle name="60% - Accent2 6 2" xfId="5452"/>
    <cellStyle name="60% - Accent2 6 20" xfId="5453"/>
    <cellStyle name="60% - Accent2 6 21" xfId="5454"/>
    <cellStyle name="60% - Accent2 6 22" xfId="5455"/>
    <cellStyle name="60% - Accent2 6 23" xfId="5456"/>
    <cellStyle name="60% - Accent2 6 24" xfId="5457"/>
    <cellStyle name="60% - Accent2 6 25" xfId="5458"/>
    <cellStyle name="60% - Accent2 6 26" xfId="5459"/>
    <cellStyle name="60% - Accent2 6 27" xfId="5460"/>
    <cellStyle name="60% - Accent2 6 28" xfId="5461"/>
    <cellStyle name="60% - Accent2 6 29" xfId="5462"/>
    <cellStyle name="60% - Accent2 6 3" xfId="5463"/>
    <cellStyle name="60% - Accent2 6 30" xfId="5464"/>
    <cellStyle name="60% - Accent2 6 31" xfId="5465"/>
    <cellStyle name="60% - Accent2 6 32" xfId="5466"/>
    <cellStyle name="60% - Accent2 6 33" xfId="5467"/>
    <cellStyle name="60% - Accent2 6 34" xfId="5468"/>
    <cellStyle name="60% - Accent2 6 35" xfId="5469"/>
    <cellStyle name="60% - Accent2 6 4" xfId="5470"/>
    <cellStyle name="60% - Accent2 6 5" xfId="5471"/>
    <cellStyle name="60% - Accent2 6 6" xfId="5472"/>
    <cellStyle name="60% - Accent2 6 7" xfId="5473"/>
    <cellStyle name="60% - Accent2 6 8" xfId="5474"/>
    <cellStyle name="60% - Accent2 6 9" xfId="5475"/>
    <cellStyle name="60% - Accent2 7" xfId="5476"/>
    <cellStyle name="60% - Accent2 7 10" xfId="5477"/>
    <cellStyle name="60% - Accent2 7 11" xfId="5478"/>
    <cellStyle name="60% - Accent2 7 12" xfId="5479"/>
    <cellStyle name="60% - Accent2 7 13" xfId="5480"/>
    <cellStyle name="60% - Accent2 7 14" xfId="5481"/>
    <cellStyle name="60% - Accent2 7 15" xfId="5482"/>
    <cellStyle name="60% - Accent2 7 16" xfId="5483"/>
    <cellStyle name="60% - Accent2 7 17" xfId="5484"/>
    <cellStyle name="60% - Accent2 7 18" xfId="5485"/>
    <cellStyle name="60% - Accent2 7 19" xfId="5486"/>
    <cellStyle name="60% - Accent2 7 2" xfId="5487"/>
    <cellStyle name="60% - Accent2 7 20" xfId="5488"/>
    <cellStyle name="60% - Accent2 7 21" xfId="5489"/>
    <cellStyle name="60% - Accent2 7 22" xfId="5490"/>
    <cellStyle name="60% - Accent2 7 23" xfId="5491"/>
    <cellStyle name="60% - Accent2 7 24" xfId="5492"/>
    <cellStyle name="60% - Accent2 7 25" xfId="5493"/>
    <cellStyle name="60% - Accent2 7 26" xfId="5494"/>
    <cellStyle name="60% - Accent2 7 27" xfId="5495"/>
    <cellStyle name="60% - Accent2 7 28" xfId="5496"/>
    <cellStyle name="60% - Accent2 7 29" xfId="5497"/>
    <cellStyle name="60% - Accent2 7 3" xfId="5498"/>
    <cellStyle name="60% - Accent2 7 30" xfId="5499"/>
    <cellStyle name="60% - Accent2 7 31" xfId="5500"/>
    <cellStyle name="60% - Accent2 7 32" xfId="5501"/>
    <cellStyle name="60% - Accent2 7 33" xfId="5502"/>
    <cellStyle name="60% - Accent2 7 34" xfId="5503"/>
    <cellStyle name="60% - Accent2 7 35" xfId="5504"/>
    <cellStyle name="60% - Accent2 7 4" xfId="5505"/>
    <cellStyle name="60% - Accent2 7 5" xfId="5506"/>
    <cellStyle name="60% - Accent2 7 6" xfId="5507"/>
    <cellStyle name="60% - Accent2 7 7" xfId="5508"/>
    <cellStyle name="60% - Accent2 7 8" xfId="5509"/>
    <cellStyle name="60% - Accent2 7 9" xfId="5510"/>
    <cellStyle name="60% - Accent2 8" xfId="5511"/>
    <cellStyle name="60% - Accent2 8 10" xfId="5512"/>
    <cellStyle name="60% - Accent2 8 11" xfId="5513"/>
    <cellStyle name="60% - Accent2 8 12" xfId="5514"/>
    <cellStyle name="60% - Accent2 8 13" xfId="5515"/>
    <cellStyle name="60% - Accent2 8 14" xfId="5516"/>
    <cellStyle name="60% - Accent2 8 15" xfId="5517"/>
    <cellStyle name="60% - Accent2 8 16" xfId="5518"/>
    <cellStyle name="60% - Accent2 8 17" xfId="5519"/>
    <cellStyle name="60% - Accent2 8 18" xfId="5520"/>
    <cellStyle name="60% - Accent2 8 19" xfId="5521"/>
    <cellStyle name="60% - Accent2 8 2" xfId="5522"/>
    <cellStyle name="60% - Accent2 8 20" xfId="5523"/>
    <cellStyle name="60% - Accent2 8 21" xfId="5524"/>
    <cellStyle name="60% - Accent2 8 22" xfId="5525"/>
    <cellStyle name="60% - Accent2 8 23" xfId="5526"/>
    <cellStyle name="60% - Accent2 8 24" xfId="5527"/>
    <cellStyle name="60% - Accent2 8 25" xfId="5528"/>
    <cellStyle name="60% - Accent2 8 26" xfId="5529"/>
    <cellStyle name="60% - Accent2 8 27" xfId="5530"/>
    <cellStyle name="60% - Accent2 8 28" xfId="5531"/>
    <cellStyle name="60% - Accent2 8 29" xfId="5532"/>
    <cellStyle name="60% - Accent2 8 3" xfId="5533"/>
    <cellStyle name="60% - Accent2 8 30" xfId="5534"/>
    <cellStyle name="60% - Accent2 8 31" xfId="5535"/>
    <cellStyle name="60% - Accent2 8 32" xfId="5536"/>
    <cellStyle name="60% - Accent2 8 33" xfId="5537"/>
    <cellStyle name="60% - Accent2 8 34" xfId="5538"/>
    <cellStyle name="60% - Accent2 8 35" xfId="5539"/>
    <cellStyle name="60% - Accent2 8 4" xfId="5540"/>
    <cellStyle name="60% - Accent2 8 5" xfId="5541"/>
    <cellStyle name="60% - Accent2 8 6" xfId="5542"/>
    <cellStyle name="60% - Accent2 8 7" xfId="5543"/>
    <cellStyle name="60% - Accent2 8 8" xfId="5544"/>
    <cellStyle name="60% - Accent2 8 9" xfId="5545"/>
    <cellStyle name="60% - Accent2 9" xfId="5546"/>
    <cellStyle name="60% - Accent2 9 10" xfId="5547"/>
    <cellStyle name="60% - Accent2 9 11" xfId="5548"/>
    <cellStyle name="60% - Accent2 9 12" xfId="5549"/>
    <cellStyle name="60% - Accent2 9 13" xfId="5550"/>
    <cellStyle name="60% - Accent2 9 14" xfId="5551"/>
    <cellStyle name="60% - Accent2 9 15" xfId="5552"/>
    <cellStyle name="60% - Accent2 9 16" xfId="5553"/>
    <cellStyle name="60% - Accent2 9 17" xfId="5554"/>
    <cellStyle name="60% - Accent2 9 18" xfId="5555"/>
    <cellStyle name="60% - Accent2 9 19" xfId="5556"/>
    <cellStyle name="60% - Accent2 9 2" xfId="5557"/>
    <cellStyle name="60% - Accent2 9 20" xfId="5558"/>
    <cellStyle name="60% - Accent2 9 21" xfId="5559"/>
    <cellStyle name="60% - Accent2 9 22" xfId="5560"/>
    <cellStyle name="60% - Accent2 9 23" xfId="5561"/>
    <cellStyle name="60% - Accent2 9 24" xfId="5562"/>
    <cellStyle name="60% - Accent2 9 25" xfId="5563"/>
    <cellStyle name="60% - Accent2 9 26" xfId="5564"/>
    <cellStyle name="60% - Accent2 9 27" xfId="5565"/>
    <cellStyle name="60% - Accent2 9 28" xfId="5566"/>
    <cellStyle name="60% - Accent2 9 29" xfId="5567"/>
    <cellStyle name="60% - Accent2 9 3" xfId="5568"/>
    <cellStyle name="60% - Accent2 9 30" xfId="5569"/>
    <cellStyle name="60% - Accent2 9 31" xfId="5570"/>
    <cellStyle name="60% - Accent2 9 32" xfId="5571"/>
    <cellStyle name="60% - Accent2 9 33" xfId="5572"/>
    <cellStyle name="60% - Accent2 9 34" xfId="5573"/>
    <cellStyle name="60% - Accent2 9 35" xfId="5574"/>
    <cellStyle name="60% - Accent2 9 4" xfId="5575"/>
    <cellStyle name="60% - Accent2 9 5" xfId="5576"/>
    <cellStyle name="60% - Accent2 9 6" xfId="5577"/>
    <cellStyle name="60% - Accent2 9 7" xfId="5578"/>
    <cellStyle name="60% - Accent2 9 8" xfId="5579"/>
    <cellStyle name="60% - Accent2 9 9" xfId="5580"/>
    <cellStyle name="60% - Accent3 10" xfId="5581"/>
    <cellStyle name="60% - Accent3 10 10" xfId="5582"/>
    <cellStyle name="60% - Accent3 10 11" xfId="5583"/>
    <cellStyle name="60% - Accent3 10 12" xfId="5584"/>
    <cellStyle name="60% - Accent3 10 13" xfId="5585"/>
    <cellStyle name="60% - Accent3 10 14" xfId="5586"/>
    <cellStyle name="60% - Accent3 10 15" xfId="5587"/>
    <cellStyle name="60% - Accent3 10 16" xfId="5588"/>
    <cellStyle name="60% - Accent3 10 17" xfId="5589"/>
    <cellStyle name="60% - Accent3 10 18" xfId="5590"/>
    <cellStyle name="60% - Accent3 10 19" xfId="5591"/>
    <cellStyle name="60% - Accent3 10 2" xfId="5592"/>
    <cellStyle name="60% - Accent3 10 20" xfId="5593"/>
    <cellStyle name="60% - Accent3 10 21" xfId="5594"/>
    <cellStyle name="60% - Accent3 10 22" xfId="5595"/>
    <cellStyle name="60% - Accent3 10 23" xfId="5596"/>
    <cellStyle name="60% - Accent3 10 24" xfId="5597"/>
    <cellStyle name="60% - Accent3 10 25" xfId="5598"/>
    <cellStyle name="60% - Accent3 10 26" xfId="5599"/>
    <cellStyle name="60% - Accent3 10 27" xfId="5600"/>
    <cellStyle name="60% - Accent3 10 28" xfId="5601"/>
    <cellStyle name="60% - Accent3 10 29" xfId="5602"/>
    <cellStyle name="60% - Accent3 10 3" xfId="5603"/>
    <cellStyle name="60% - Accent3 10 30" xfId="5604"/>
    <cellStyle name="60% - Accent3 10 31" xfId="5605"/>
    <cellStyle name="60% - Accent3 10 32" xfId="5606"/>
    <cellStyle name="60% - Accent3 10 33" xfId="5607"/>
    <cellStyle name="60% - Accent3 10 34" xfId="5608"/>
    <cellStyle name="60% - Accent3 10 35" xfId="5609"/>
    <cellStyle name="60% - Accent3 10 4" xfId="5610"/>
    <cellStyle name="60% - Accent3 10 5" xfId="5611"/>
    <cellStyle name="60% - Accent3 10 6" xfId="5612"/>
    <cellStyle name="60% - Accent3 10 7" xfId="5613"/>
    <cellStyle name="60% - Accent3 10 8" xfId="5614"/>
    <cellStyle name="60% - Accent3 10 9" xfId="5615"/>
    <cellStyle name="60% - Accent3 11" xfId="5616"/>
    <cellStyle name="60% - Accent3 11 10" xfId="5617"/>
    <cellStyle name="60% - Accent3 11 2" xfId="5618"/>
    <cellStyle name="60% - Accent3 11 3" xfId="5619"/>
    <cellStyle name="60% - Accent3 11 4" xfId="5620"/>
    <cellStyle name="60% - Accent3 11 5" xfId="5621"/>
    <cellStyle name="60% - Accent3 11 6" xfId="5622"/>
    <cellStyle name="60% - Accent3 11 7" xfId="5623"/>
    <cellStyle name="60% - Accent3 11 8" xfId="5624"/>
    <cellStyle name="60% - Accent3 11 9" xfId="5625"/>
    <cellStyle name="60% - Accent3 12" xfId="5626"/>
    <cellStyle name="60% - Accent3 12 10" xfId="5627"/>
    <cellStyle name="60% - Accent3 12 2" xfId="5628"/>
    <cellStyle name="60% - Accent3 12 3" xfId="5629"/>
    <cellStyle name="60% - Accent3 12 4" xfId="5630"/>
    <cellStyle name="60% - Accent3 12 5" xfId="5631"/>
    <cellStyle name="60% - Accent3 12 6" xfId="5632"/>
    <cellStyle name="60% - Accent3 12 7" xfId="5633"/>
    <cellStyle name="60% - Accent3 12 8" xfId="5634"/>
    <cellStyle name="60% - Accent3 12 9" xfId="5635"/>
    <cellStyle name="60% - Accent3 13" xfId="5636"/>
    <cellStyle name="60% - Accent3 14" xfId="5637"/>
    <cellStyle name="60% - Accent3 15" xfId="5638"/>
    <cellStyle name="60% - Accent3 16" xfId="5639"/>
    <cellStyle name="60% - Accent3 17" xfId="5640"/>
    <cellStyle name="60% - Accent3 18" xfId="5641"/>
    <cellStyle name="60% - Accent3 19" xfId="5642"/>
    <cellStyle name="60% - Accent3 2" xfId="5643"/>
    <cellStyle name="60% - Accent3 2 10" xfId="5644"/>
    <cellStyle name="60% - Accent3 2 11" xfId="5645"/>
    <cellStyle name="60% - Accent3 2 12" xfId="5646"/>
    <cellStyle name="60% - Accent3 2 13" xfId="5647"/>
    <cellStyle name="60% - Accent3 2 14" xfId="5648"/>
    <cellStyle name="60% - Accent3 2 15" xfId="5649"/>
    <cellStyle name="60% - Accent3 2 16" xfId="5650"/>
    <cellStyle name="60% - Accent3 2 17" xfId="5651"/>
    <cellStyle name="60% - Accent3 2 18" xfId="5652"/>
    <cellStyle name="60% - Accent3 2 19" xfId="5653"/>
    <cellStyle name="60% - Accent3 2 2" xfId="5654"/>
    <cellStyle name="60% - Accent3 2 20" xfId="5655"/>
    <cellStyle name="60% - Accent3 2 21" xfId="5656"/>
    <cellStyle name="60% - Accent3 2 22" xfId="5657"/>
    <cellStyle name="60% - Accent3 2 23" xfId="5658"/>
    <cellStyle name="60% - Accent3 2 24" xfId="5659"/>
    <cellStyle name="60% - Accent3 2 25" xfId="5660"/>
    <cellStyle name="60% - Accent3 2 26" xfId="5661"/>
    <cellStyle name="60% - Accent3 2 27" xfId="5662"/>
    <cellStyle name="60% - Accent3 2 28" xfId="5663"/>
    <cellStyle name="60% - Accent3 2 29" xfId="5664"/>
    <cellStyle name="60% - Accent3 2 3" xfId="5665"/>
    <cellStyle name="60% - Accent3 2 30" xfId="5666"/>
    <cellStyle name="60% - Accent3 2 31" xfId="5667"/>
    <cellStyle name="60% - Accent3 2 32" xfId="5668"/>
    <cellStyle name="60% - Accent3 2 33" xfId="5669"/>
    <cellStyle name="60% - Accent3 2 34" xfId="5670"/>
    <cellStyle name="60% - Accent3 2 35" xfId="5671"/>
    <cellStyle name="60% - Accent3 2 36" xfId="5672"/>
    <cellStyle name="60% - Accent3 2 37" xfId="5673"/>
    <cellStyle name="60% - Accent3 2 38" xfId="5674"/>
    <cellStyle name="60% - Accent3 2 39" xfId="5675"/>
    <cellStyle name="60% - Accent3 2 4" xfId="5676"/>
    <cellStyle name="60% - Accent3 2 40" xfId="5677"/>
    <cellStyle name="60% - Accent3 2 41" xfId="5678"/>
    <cellStyle name="60% - Accent3 2 42" xfId="5679"/>
    <cellStyle name="60% - Accent3 2 43" xfId="5680"/>
    <cellStyle name="60% - Accent3 2 44" xfId="5681"/>
    <cellStyle name="60% - Accent3 2 45" xfId="5682"/>
    <cellStyle name="60% - Accent3 2 46" xfId="5683"/>
    <cellStyle name="60% - Accent3 2 47" xfId="5684"/>
    <cellStyle name="60% - Accent3 2 48" xfId="5685"/>
    <cellStyle name="60% - Accent3 2 49" xfId="5686"/>
    <cellStyle name="60% - Accent3 2 5" xfId="5687"/>
    <cellStyle name="60% - Accent3 2 50" xfId="5688"/>
    <cellStyle name="60% - Accent3 2 6" xfId="5689"/>
    <cellStyle name="60% - Accent3 2 7" xfId="5690"/>
    <cellStyle name="60% - Accent3 2 8" xfId="5691"/>
    <cellStyle name="60% - Accent3 2 9" xfId="5692"/>
    <cellStyle name="60% - Accent3 20" xfId="5693"/>
    <cellStyle name="60% - Accent3 21" xfId="5694"/>
    <cellStyle name="60% - Accent3 22" xfId="5695"/>
    <cellStyle name="60% - Accent3 23" xfId="5696"/>
    <cellStyle name="60% - Accent3 24" xfId="5697"/>
    <cellStyle name="60% - Accent3 25" xfId="5698"/>
    <cellStyle name="60% - Accent3 26" xfId="5699"/>
    <cellStyle name="60% - Accent3 27" xfId="5700"/>
    <cellStyle name="60% - Accent3 28" xfId="5701"/>
    <cellStyle name="60% - Accent3 29" xfId="5702"/>
    <cellStyle name="60% - Accent3 3" xfId="5703"/>
    <cellStyle name="60% - Accent3 3 10" xfId="5704"/>
    <cellStyle name="60% - Accent3 3 11" xfId="5705"/>
    <cellStyle name="60% - Accent3 3 12" xfId="5706"/>
    <cellStyle name="60% - Accent3 3 13" xfId="5707"/>
    <cellStyle name="60% - Accent3 3 14" xfId="5708"/>
    <cellStyle name="60% - Accent3 3 15" xfId="5709"/>
    <cellStyle name="60% - Accent3 3 16" xfId="5710"/>
    <cellStyle name="60% - Accent3 3 17" xfId="5711"/>
    <cellStyle name="60% - Accent3 3 18" xfId="5712"/>
    <cellStyle name="60% - Accent3 3 19" xfId="5713"/>
    <cellStyle name="60% - Accent3 3 2" xfId="5714"/>
    <cellStyle name="60% - Accent3 3 20" xfId="5715"/>
    <cellStyle name="60% - Accent3 3 21" xfId="5716"/>
    <cellStyle name="60% - Accent3 3 22" xfId="5717"/>
    <cellStyle name="60% - Accent3 3 23" xfId="5718"/>
    <cellStyle name="60% - Accent3 3 24" xfId="5719"/>
    <cellStyle name="60% - Accent3 3 25" xfId="5720"/>
    <cellStyle name="60% - Accent3 3 26" xfId="5721"/>
    <cellStyle name="60% - Accent3 3 27" xfId="5722"/>
    <cellStyle name="60% - Accent3 3 3" xfId="5723"/>
    <cellStyle name="60% - Accent3 3 4" xfId="5724"/>
    <cellStyle name="60% - Accent3 3 5" xfId="5725"/>
    <cellStyle name="60% - Accent3 3 6" xfId="5726"/>
    <cellStyle name="60% - Accent3 3 7" xfId="5727"/>
    <cellStyle name="60% - Accent3 3 8" xfId="5728"/>
    <cellStyle name="60% - Accent3 3 9" xfId="5729"/>
    <cellStyle name="60% - Accent3 30" xfId="5730"/>
    <cellStyle name="60% - Accent3 31" xfId="5731"/>
    <cellStyle name="60% - Accent3 32" xfId="5732"/>
    <cellStyle name="60% - Accent3 33" xfId="5733"/>
    <cellStyle name="60% - Accent3 34" xfId="5734"/>
    <cellStyle name="60% - Accent3 35" xfId="5735"/>
    <cellStyle name="60% - Accent3 36" xfId="5736"/>
    <cellStyle name="60% - Accent3 37" xfId="5737"/>
    <cellStyle name="60% - Accent3 38" xfId="5738"/>
    <cellStyle name="60% - Accent3 39" xfId="5739"/>
    <cellStyle name="60% - Accent3 4" xfId="5740"/>
    <cellStyle name="60% - Accent3 4 10" xfId="5741"/>
    <cellStyle name="60% - Accent3 4 11" xfId="5742"/>
    <cellStyle name="60% - Accent3 4 12" xfId="5743"/>
    <cellStyle name="60% - Accent3 4 13" xfId="5744"/>
    <cellStyle name="60% - Accent3 4 14" xfId="5745"/>
    <cellStyle name="60% - Accent3 4 15" xfId="5746"/>
    <cellStyle name="60% - Accent3 4 16" xfId="5747"/>
    <cellStyle name="60% - Accent3 4 17" xfId="5748"/>
    <cellStyle name="60% - Accent3 4 18" xfId="5749"/>
    <cellStyle name="60% - Accent3 4 19" xfId="5750"/>
    <cellStyle name="60% - Accent3 4 2" xfId="5751"/>
    <cellStyle name="60% - Accent3 4 20" xfId="5752"/>
    <cellStyle name="60% - Accent3 4 21" xfId="5753"/>
    <cellStyle name="60% - Accent3 4 22" xfId="5754"/>
    <cellStyle name="60% - Accent3 4 23" xfId="5755"/>
    <cellStyle name="60% - Accent3 4 24" xfId="5756"/>
    <cellStyle name="60% - Accent3 4 25" xfId="5757"/>
    <cellStyle name="60% - Accent3 4 26" xfId="5758"/>
    <cellStyle name="60% - Accent3 4 27" xfId="5759"/>
    <cellStyle name="60% - Accent3 4 3" xfId="5760"/>
    <cellStyle name="60% - Accent3 4 4" xfId="5761"/>
    <cellStyle name="60% - Accent3 4 5" xfId="5762"/>
    <cellStyle name="60% - Accent3 4 6" xfId="5763"/>
    <cellStyle name="60% - Accent3 4 7" xfId="5764"/>
    <cellStyle name="60% - Accent3 4 8" xfId="5765"/>
    <cellStyle name="60% - Accent3 4 9" xfId="5766"/>
    <cellStyle name="60% - Accent3 40" xfId="5767"/>
    <cellStyle name="60% - Accent3 41" xfId="5768"/>
    <cellStyle name="60% - Accent3 42" xfId="5769"/>
    <cellStyle name="60% - Accent3 43" xfId="5770"/>
    <cellStyle name="60% - Accent3 44" xfId="5771"/>
    <cellStyle name="60% - Accent3 45" xfId="5772"/>
    <cellStyle name="60% - Accent3 46" xfId="5773"/>
    <cellStyle name="60% - Accent3 47" xfId="5774"/>
    <cellStyle name="60% - Accent3 48" xfId="5775"/>
    <cellStyle name="60% - Accent3 49" xfId="5776"/>
    <cellStyle name="60% - Accent3 5" xfId="5777"/>
    <cellStyle name="60% - Accent3 5 10" xfId="5778"/>
    <cellStyle name="60% - Accent3 5 11" xfId="5779"/>
    <cellStyle name="60% - Accent3 5 12" xfId="5780"/>
    <cellStyle name="60% - Accent3 5 13" xfId="5781"/>
    <cellStyle name="60% - Accent3 5 14" xfId="5782"/>
    <cellStyle name="60% - Accent3 5 15" xfId="5783"/>
    <cellStyle name="60% - Accent3 5 16" xfId="5784"/>
    <cellStyle name="60% - Accent3 5 17" xfId="5785"/>
    <cellStyle name="60% - Accent3 5 18" xfId="5786"/>
    <cellStyle name="60% - Accent3 5 19" xfId="5787"/>
    <cellStyle name="60% - Accent3 5 2" xfId="5788"/>
    <cellStyle name="60% - Accent3 5 20" xfId="5789"/>
    <cellStyle name="60% - Accent3 5 21" xfId="5790"/>
    <cellStyle name="60% - Accent3 5 22" xfId="5791"/>
    <cellStyle name="60% - Accent3 5 23" xfId="5792"/>
    <cellStyle name="60% - Accent3 5 24" xfId="5793"/>
    <cellStyle name="60% - Accent3 5 25" xfId="5794"/>
    <cellStyle name="60% - Accent3 5 26" xfId="5795"/>
    <cellStyle name="60% - Accent3 5 27" xfId="5796"/>
    <cellStyle name="60% - Accent3 5 3" xfId="5797"/>
    <cellStyle name="60% - Accent3 5 4" xfId="5798"/>
    <cellStyle name="60% - Accent3 5 5" xfId="5799"/>
    <cellStyle name="60% - Accent3 5 6" xfId="5800"/>
    <cellStyle name="60% - Accent3 5 7" xfId="5801"/>
    <cellStyle name="60% - Accent3 5 8" xfId="5802"/>
    <cellStyle name="60% - Accent3 5 9" xfId="5803"/>
    <cellStyle name="60% - Accent3 50" xfId="5804"/>
    <cellStyle name="60% - Accent3 51" xfId="5805"/>
    <cellStyle name="60% - Accent3 52" xfId="5806"/>
    <cellStyle name="60% - Accent3 53" xfId="5807"/>
    <cellStyle name="60% - Accent3 54" xfId="5808"/>
    <cellStyle name="60% - Accent3 55" xfId="5809"/>
    <cellStyle name="60% - Accent3 56" xfId="5810"/>
    <cellStyle name="60% - Accent3 57" xfId="5811"/>
    <cellStyle name="60% - Accent3 58" xfId="5812"/>
    <cellStyle name="60% - Accent3 59" xfId="5813"/>
    <cellStyle name="60% - Accent3 6" xfId="5814"/>
    <cellStyle name="60% - Accent3 6 10" xfId="5815"/>
    <cellStyle name="60% - Accent3 6 11" xfId="5816"/>
    <cellStyle name="60% - Accent3 6 12" xfId="5817"/>
    <cellStyle name="60% - Accent3 6 13" xfId="5818"/>
    <cellStyle name="60% - Accent3 6 14" xfId="5819"/>
    <cellStyle name="60% - Accent3 6 15" xfId="5820"/>
    <cellStyle name="60% - Accent3 6 16" xfId="5821"/>
    <cellStyle name="60% - Accent3 6 17" xfId="5822"/>
    <cellStyle name="60% - Accent3 6 18" xfId="5823"/>
    <cellStyle name="60% - Accent3 6 19" xfId="5824"/>
    <cellStyle name="60% - Accent3 6 2" xfId="5825"/>
    <cellStyle name="60% - Accent3 6 20" xfId="5826"/>
    <cellStyle name="60% - Accent3 6 21" xfId="5827"/>
    <cellStyle name="60% - Accent3 6 22" xfId="5828"/>
    <cellStyle name="60% - Accent3 6 23" xfId="5829"/>
    <cellStyle name="60% - Accent3 6 24" xfId="5830"/>
    <cellStyle name="60% - Accent3 6 25" xfId="5831"/>
    <cellStyle name="60% - Accent3 6 26" xfId="5832"/>
    <cellStyle name="60% - Accent3 6 27" xfId="5833"/>
    <cellStyle name="60% - Accent3 6 28" xfId="5834"/>
    <cellStyle name="60% - Accent3 6 29" xfId="5835"/>
    <cellStyle name="60% - Accent3 6 3" xfId="5836"/>
    <cellStyle name="60% - Accent3 6 30" xfId="5837"/>
    <cellStyle name="60% - Accent3 6 31" xfId="5838"/>
    <cellStyle name="60% - Accent3 6 32" xfId="5839"/>
    <cellStyle name="60% - Accent3 6 33" xfId="5840"/>
    <cellStyle name="60% - Accent3 6 34" xfId="5841"/>
    <cellStyle name="60% - Accent3 6 35" xfId="5842"/>
    <cellStyle name="60% - Accent3 6 4" xfId="5843"/>
    <cellStyle name="60% - Accent3 6 5" xfId="5844"/>
    <cellStyle name="60% - Accent3 6 6" xfId="5845"/>
    <cellStyle name="60% - Accent3 6 7" xfId="5846"/>
    <cellStyle name="60% - Accent3 6 8" xfId="5847"/>
    <cellStyle name="60% - Accent3 6 9" xfId="5848"/>
    <cellStyle name="60% - Accent3 7" xfId="5849"/>
    <cellStyle name="60% - Accent3 7 10" xfId="5850"/>
    <cellStyle name="60% - Accent3 7 11" xfId="5851"/>
    <cellStyle name="60% - Accent3 7 12" xfId="5852"/>
    <cellStyle name="60% - Accent3 7 13" xfId="5853"/>
    <cellStyle name="60% - Accent3 7 14" xfId="5854"/>
    <cellStyle name="60% - Accent3 7 15" xfId="5855"/>
    <cellStyle name="60% - Accent3 7 16" xfId="5856"/>
    <cellStyle name="60% - Accent3 7 17" xfId="5857"/>
    <cellStyle name="60% - Accent3 7 18" xfId="5858"/>
    <cellStyle name="60% - Accent3 7 19" xfId="5859"/>
    <cellStyle name="60% - Accent3 7 2" xfId="5860"/>
    <cellStyle name="60% - Accent3 7 20" xfId="5861"/>
    <cellStyle name="60% - Accent3 7 21" xfId="5862"/>
    <cellStyle name="60% - Accent3 7 22" xfId="5863"/>
    <cellStyle name="60% - Accent3 7 23" xfId="5864"/>
    <cellStyle name="60% - Accent3 7 24" xfId="5865"/>
    <cellStyle name="60% - Accent3 7 25" xfId="5866"/>
    <cellStyle name="60% - Accent3 7 26" xfId="5867"/>
    <cellStyle name="60% - Accent3 7 27" xfId="5868"/>
    <cellStyle name="60% - Accent3 7 28" xfId="5869"/>
    <cellStyle name="60% - Accent3 7 29" xfId="5870"/>
    <cellStyle name="60% - Accent3 7 3" xfId="5871"/>
    <cellStyle name="60% - Accent3 7 30" xfId="5872"/>
    <cellStyle name="60% - Accent3 7 31" xfId="5873"/>
    <cellStyle name="60% - Accent3 7 32" xfId="5874"/>
    <cellStyle name="60% - Accent3 7 33" xfId="5875"/>
    <cellStyle name="60% - Accent3 7 34" xfId="5876"/>
    <cellStyle name="60% - Accent3 7 35" xfId="5877"/>
    <cellStyle name="60% - Accent3 7 4" xfId="5878"/>
    <cellStyle name="60% - Accent3 7 5" xfId="5879"/>
    <cellStyle name="60% - Accent3 7 6" xfId="5880"/>
    <cellStyle name="60% - Accent3 7 7" xfId="5881"/>
    <cellStyle name="60% - Accent3 7 8" xfId="5882"/>
    <cellStyle name="60% - Accent3 7 9" xfId="5883"/>
    <cellStyle name="60% - Accent3 8" xfId="5884"/>
    <cellStyle name="60% - Accent3 8 10" xfId="5885"/>
    <cellStyle name="60% - Accent3 8 11" xfId="5886"/>
    <cellStyle name="60% - Accent3 8 12" xfId="5887"/>
    <cellStyle name="60% - Accent3 8 13" xfId="5888"/>
    <cellStyle name="60% - Accent3 8 14" xfId="5889"/>
    <cellStyle name="60% - Accent3 8 15" xfId="5890"/>
    <cellStyle name="60% - Accent3 8 16" xfId="5891"/>
    <cellStyle name="60% - Accent3 8 17" xfId="5892"/>
    <cellStyle name="60% - Accent3 8 18" xfId="5893"/>
    <cellStyle name="60% - Accent3 8 19" xfId="5894"/>
    <cellStyle name="60% - Accent3 8 2" xfId="5895"/>
    <cellStyle name="60% - Accent3 8 20" xfId="5896"/>
    <cellStyle name="60% - Accent3 8 21" xfId="5897"/>
    <cellStyle name="60% - Accent3 8 22" xfId="5898"/>
    <cellStyle name="60% - Accent3 8 23" xfId="5899"/>
    <cellStyle name="60% - Accent3 8 24" xfId="5900"/>
    <cellStyle name="60% - Accent3 8 25" xfId="5901"/>
    <cellStyle name="60% - Accent3 8 26" xfId="5902"/>
    <cellStyle name="60% - Accent3 8 27" xfId="5903"/>
    <cellStyle name="60% - Accent3 8 28" xfId="5904"/>
    <cellStyle name="60% - Accent3 8 29" xfId="5905"/>
    <cellStyle name="60% - Accent3 8 3" xfId="5906"/>
    <cellStyle name="60% - Accent3 8 30" xfId="5907"/>
    <cellStyle name="60% - Accent3 8 31" xfId="5908"/>
    <cellStyle name="60% - Accent3 8 32" xfId="5909"/>
    <cellStyle name="60% - Accent3 8 33" xfId="5910"/>
    <cellStyle name="60% - Accent3 8 34" xfId="5911"/>
    <cellStyle name="60% - Accent3 8 35" xfId="5912"/>
    <cellStyle name="60% - Accent3 8 4" xfId="5913"/>
    <cellStyle name="60% - Accent3 8 5" xfId="5914"/>
    <cellStyle name="60% - Accent3 8 6" xfId="5915"/>
    <cellStyle name="60% - Accent3 8 7" xfId="5916"/>
    <cellStyle name="60% - Accent3 8 8" xfId="5917"/>
    <cellStyle name="60% - Accent3 8 9" xfId="5918"/>
    <cellStyle name="60% - Accent3 9" xfId="5919"/>
    <cellStyle name="60% - Accent3 9 10" xfId="5920"/>
    <cellStyle name="60% - Accent3 9 11" xfId="5921"/>
    <cellStyle name="60% - Accent3 9 12" xfId="5922"/>
    <cellStyle name="60% - Accent3 9 13" xfId="5923"/>
    <cellStyle name="60% - Accent3 9 14" xfId="5924"/>
    <cellStyle name="60% - Accent3 9 15" xfId="5925"/>
    <cellStyle name="60% - Accent3 9 16" xfId="5926"/>
    <cellStyle name="60% - Accent3 9 17" xfId="5927"/>
    <cellStyle name="60% - Accent3 9 18" xfId="5928"/>
    <cellStyle name="60% - Accent3 9 19" xfId="5929"/>
    <cellStyle name="60% - Accent3 9 2" xfId="5930"/>
    <cellStyle name="60% - Accent3 9 20" xfId="5931"/>
    <cellStyle name="60% - Accent3 9 21" xfId="5932"/>
    <cellStyle name="60% - Accent3 9 22" xfId="5933"/>
    <cellStyle name="60% - Accent3 9 23" xfId="5934"/>
    <cellStyle name="60% - Accent3 9 24" xfId="5935"/>
    <cellStyle name="60% - Accent3 9 25" xfId="5936"/>
    <cellStyle name="60% - Accent3 9 26" xfId="5937"/>
    <cellStyle name="60% - Accent3 9 27" xfId="5938"/>
    <cellStyle name="60% - Accent3 9 28" xfId="5939"/>
    <cellStyle name="60% - Accent3 9 29" xfId="5940"/>
    <cellStyle name="60% - Accent3 9 3" xfId="5941"/>
    <cellStyle name="60% - Accent3 9 30" xfId="5942"/>
    <cellStyle name="60% - Accent3 9 31" xfId="5943"/>
    <cellStyle name="60% - Accent3 9 32" xfId="5944"/>
    <cellStyle name="60% - Accent3 9 33" xfId="5945"/>
    <cellStyle name="60% - Accent3 9 34" xfId="5946"/>
    <cellStyle name="60% - Accent3 9 35" xfId="5947"/>
    <cellStyle name="60% - Accent3 9 4" xfId="5948"/>
    <cellStyle name="60% - Accent3 9 5" xfId="5949"/>
    <cellStyle name="60% - Accent3 9 6" xfId="5950"/>
    <cellStyle name="60% - Accent3 9 7" xfId="5951"/>
    <cellStyle name="60% - Accent3 9 8" xfId="5952"/>
    <cellStyle name="60% - Accent3 9 9" xfId="5953"/>
    <cellStyle name="60% - Accent4 10" xfId="5954"/>
    <cellStyle name="60% - Accent4 10 10" xfId="5955"/>
    <cellStyle name="60% - Accent4 10 11" xfId="5956"/>
    <cellStyle name="60% - Accent4 10 12" xfId="5957"/>
    <cellStyle name="60% - Accent4 10 13" xfId="5958"/>
    <cellStyle name="60% - Accent4 10 14" xfId="5959"/>
    <cellStyle name="60% - Accent4 10 15" xfId="5960"/>
    <cellStyle name="60% - Accent4 10 16" xfId="5961"/>
    <cellStyle name="60% - Accent4 10 17" xfId="5962"/>
    <cellStyle name="60% - Accent4 10 18" xfId="5963"/>
    <cellStyle name="60% - Accent4 10 19" xfId="5964"/>
    <cellStyle name="60% - Accent4 10 2" xfId="5965"/>
    <cellStyle name="60% - Accent4 10 20" xfId="5966"/>
    <cellStyle name="60% - Accent4 10 21" xfId="5967"/>
    <cellStyle name="60% - Accent4 10 22" xfId="5968"/>
    <cellStyle name="60% - Accent4 10 23" xfId="5969"/>
    <cellStyle name="60% - Accent4 10 24" xfId="5970"/>
    <cellStyle name="60% - Accent4 10 25" xfId="5971"/>
    <cellStyle name="60% - Accent4 10 26" xfId="5972"/>
    <cellStyle name="60% - Accent4 10 27" xfId="5973"/>
    <cellStyle name="60% - Accent4 10 28" xfId="5974"/>
    <cellStyle name="60% - Accent4 10 29" xfId="5975"/>
    <cellStyle name="60% - Accent4 10 3" xfId="5976"/>
    <cellStyle name="60% - Accent4 10 30" xfId="5977"/>
    <cellStyle name="60% - Accent4 10 31" xfId="5978"/>
    <cellStyle name="60% - Accent4 10 32" xfId="5979"/>
    <cellStyle name="60% - Accent4 10 33" xfId="5980"/>
    <cellStyle name="60% - Accent4 10 34" xfId="5981"/>
    <cellStyle name="60% - Accent4 10 35" xfId="5982"/>
    <cellStyle name="60% - Accent4 10 4" xfId="5983"/>
    <cellStyle name="60% - Accent4 10 5" xfId="5984"/>
    <cellStyle name="60% - Accent4 10 6" xfId="5985"/>
    <cellStyle name="60% - Accent4 10 7" xfId="5986"/>
    <cellStyle name="60% - Accent4 10 8" xfId="5987"/>
    <cellStyle name="60% - Accent4 10 9" xfId="5988"/>
    <cellStyle name="60% - Accent4 11" xfId="5989"/>
    <cellStyle name="60% - Accent4 11 10" xfId="5990"/>
    <cellStyle name="60% - Accent4 11 2" xfId="5991"/>
    <cellStyle name="60% - Accent4 11 3" xfId="5992"/>
    <cellStyle name="60% - Accent4 11 4" xfId="5993"/>
    <cellStyle name="60% - Accent4 11 5" xfId="5994"/>
    <cellStyle name="60% - Accent4 11 6" xfId="5995"/>
    <cellStyle name="60% - Accent4 11 7" xfId="5996"/>
    <cellStyle name="60% - Accent4 11 8" xfId="5997"/>
    <cellStyle name="60% - Accent4 11 9" xfId="5998"/>
    <cellStyle name="60% - Accent4 12" xfId="5999"/>
    <cellStyle name="60% - Accent4 12 10" xfId="6000"/>
    <cellStyle name="60% - Accent4 12 2" xfId="6001"/>
    <cellStyle name="60% - Accent4 12 3" xfId="6002"/>
    <cellStyle name="60% - Accent4 12 4" xfId="6003"/>
    <cellStyle name="60% - Accent4 12 5" xfId="6004"/>
    <cellStyle name="60% - Accent4 12 6" xfId="6005"/>
    <cellStyle name="60% - Accent4 12 7" xfId="6006"/>
    <cellStyle name="60% - Accent4 12 8" xfId="6007"/>
    <cellStyle name="60% - Accent4 12 9" xfId="6008"/>
    <cellStyle name="60% - Accent4 13" xfId="6009"/>
    <cellStyle name="60% - Accent4 14" xfId="6010"/>
    <cellStyle name="60% - Accent4 15" xfId="6011"/>
    <cellStyle name="60% - Accent4 16" xfId="6012"/>
    <cellStyle name="60% - Accent4 17" xfId="6013"/>
    <cellStyle name="60% - Accent4 18" xfId="6014"/>
    <cellStyle name="60% - Accent4 19" xfId="6015"/>
    <cellStyle name="60% - Accent4 2" xfId="6016"/>
    <cellStyle name="60% - Accent4 2 10" xfId="6017"/>
    <cellStyle name="60% - Accent4 2 11" xfId="6018"/>
    <cellStyle name="60% - Accent4 2 12" xfId="6019"/>
    <cellStyle name="60% - Accent4 2 13" xfId="6020"/>
    <cellStyle name="60% - Accent4 2 14" xfId="6021"/>
    <cellStyle name="60% - Accent4 2 15" xfId="6022"/>
    <cellStyle name="60% - Accent4 2 16" xfId="6023"/>
    <cellStyle name="60% - Accent4 2 17" xfId="6024"/>
    <cellStyle name="60% - Accent4 2 18" xfId="6025"/>
    <cellStyle name="60% - Accent4 2 19" xfId="6026"/>
    <cellStyle name="60% - Accent4 2 2" xfId="6027"/>
    <cellStyle name="60% - Accent4 2 20" xfId="6028"/>
    <cellStyle name="60% - Accent4 2 21" xfId="6029"/>
    <cellStyle name="60% - Accent4 2 22" xfId="6030"/>
    <cellStyle name="60% - Accent4 2 23" xfId="6031"/>
    <cellStyle name="60% - Accent4 2 24" xfId="6032"/>
    <cellStyle name="60% - Accent4 2 25" xfId="6033"/>
    <cellStyle name="60% - Accent4 2 26" xfId="6034"/>
    <cellStyle name="60% - Accent4 2 27" xfId="6035"/>
    <cellStyle name="60% - Accent4 2 28" xfId="6036"/>
    <cellStyle name="60% - Accent4 2 29" xfId="6037"/>
    <cellStyle name="60% - Accent4 2 3" xfId="6038"/>
    <cellStyle name="60% - Accent4 2 30" xfId="6039"/>
    <cellStyle name="60% - Accent4 2 31" xfId="6040"/>
    <cellStyle name="60% - Accent4 2 32" xfId="6041"/>
    <cellStyle name="60% - Accent4 2 33" xfId="6042"/>
    <cellStyle name="60% - Accent4 2 34" xfId="6043"/>
    <cellStyle name="60% - Accent4 2 35" xfId="6044"/>
    <cellStyle name="60% - Accent4 2 36" xfId="6045"/>
    <cellStyle name="60% - Accent4 2 37" xfId="6046"/>
    <cellStyle name="60% - Accent4 2 38" xfId="6047"/>
    <cellStyle name="60% - Accent4 2 39" xfId="6048"/>
    <cellStyle name="60% - Accent4 2 4" xfId="6049"/>
    <cellStyle name="60% - Accent4 2 40" xfId="6050"/>
    <cellStyle name="60% - Accent4 2 41" xfId="6051"/>
    <cellStyle name="60% - Accent4 2 42" xfId="6052"/>
    <cellStyle name="60% - Accent4 2 43" xfId="6053"/>
    <cellStyle name="60% - Accent4 2 44" xfId="6054"/>
    <cellStyle name="60% - Accent4 2 45" xfId="6055"/>
    <cellStyle name="60% - Accent4 2 46" xfId="6056"/>
    <cellStyle name="60% - Accent4 2 47" xfId="6057"/>
    <cellStyle name="60% - Accent4 2 48" xfId="6058"/>
    <cellStyle name="60% - Accent4 2 49" xfId="6059"/>
    <cellStyle name="60% - Accent4 2 5" xfId="6060"/>
    <cellStyle name="60% - Accent4 2 50" xfId="6061"/>
    <cellStyle name="60% - Accent4 2 6" xfId="6062"/>
    <cellStyle name="60% - Accent4 2 7" xfId="6063"/>
    <cellStyle name="60% - Accent4 2 8" xfId="6064"/>
    <cellStyle name="60% - Accent4 2 9" xfId="6065"/>
    <cellStyle name="60% - Accent4 20" xfId="6066"/>
    <cellStyle name="60% - Accent4 21" xfId="6067"/>
    <cellStyle name="60% - Accent4 22" xfId="6068"/>
    <cellStyle name="60% - Accent4 23" xfId="6069"/>
    <cellStyle name="60% - Accent4 24" xfId="6070"/>
    <cellStyle name="60% - Accent4 25" xfId="6071"/>
    <cellStyle name="60% - Accent4 26" xfId="6072"/>
    <cellStyle name="60% - Accent4 27" xfId="6073"/>
    <cellStyle name="60% - Accent4 28" xfId="6074"/>
    <cellStyle name="60% - Accent4 29" xfId="6075"/>
    <cellStyle name="60% - Accent4 3" xfId="6076"/>
    <cellStyle name="60% - Accent4 3 10" xfId="6077"/>
    <cellStyle name="60% - Accent4 3 11" xfId="6078"/>
    <cellStyle name="60% - Accent4 3 12" xfId="6079"/>
    <cellStyle name="60% - Accent4 3 13" xfId="6080"/>
    <cellStyle name="60% - Accent4 3 14" xfId="6081"/>
    <cellStyle name="60% - Accent4 3 15" xfId="6082"/>
    <cellStyle name="60% - Accent4 3 16" xfId="6083"/>
    <cellStyle name="60% - Accent4 3 17" xfId="6084"/>
    <cellStyle name="60% - Accent4 3 18" xfId="6085"/>
    <cellStyle name="60% - Accent4 3 19" xfId="6086"/>
    <cellStyle name="60% - Accent4 3 2" xfId="6087"/>
    <cellStyle name="60% - Accent4 3 20" xfId="6088"/>
    <cellStyle name="60% - Accent4 3 21" xfId="6089"/>
    <cellStyle name="60% - Accent4 3 22" xfId="6090"/>
    <cellStyle name="60% - Accent4 3 23" xfId="6091"/>
    <cellStyle name="60% - Accent4 3 24" xfId="6092"/>
    <cellStyle name="60% - Accent4 3 25" xfId="6093"/>
    <cellStyle name="60% - Accent4 3 26" xfId="6094"/>
    <cellStyle name="60% - Accent4 3 27" xfId="6095"/>
    <cellStyle name="60% - Accent4 3 3" xfId="6096"/>
    <cellStyle name="60% - Accent4 3 4" xfId="6097"/>
    <cellStyle name="60% - Accent4 3 5" xfId="6098"/>
    <cellStyle name="60% - Accent4 3 6" xfId="6099"/>
    <cellStyle name="60% - Accent4 3 7" xfId="6100"/>
    <cellStyle name="60% - Accent4 3 8" xfId="6101"/>
    <cellStyle name="60% - Accent4 3 9" xfId="6102"/>
    <cellStyle name="60% - Accent4 30" xfId="6103"/>
    <cellStyle name="60% - Accent4 31" xfId="6104"/>
    <cellStyle name="60% - Accent4 32" xfId="6105"/>
    <cellStyle name="60% - Accent4 33" xfId="6106"/>
    <cellStyle name="60% - Accent4 34" xfId="6107"/>
    <cellStyle name="60% - Accent4 35" xfId="6108"/>
    <cellStyle name="60% - Accent4 36" xfId="6109"/>
    <cellStyle name="60% - Accent4 37" xfId="6110"/>
    <cellStyle name="60% - Accent4 38" xfId="6111"/>
    <cellStyle name="60% - Accent4 39" xfId="6112"/>
    <cellStyle name="60% - Accent4 4" xfId="6113"/>
    <cellStyle name="60% - Accent4 4 10" xfId="6114"/>
    <cellStyle name="60% - Accent4 4 11" xfId="6115"/>
    <cellStyle name="60% - Accent4 4 12" xfId="6116"/>
    <cellStyle name="60% - Accent4 4 13" xfId="6117"/>
    <cellStyle name="60% - Accent4 4 14" xfId="6118"/>
    <cellStyle name="60% - Accent4 4 15" xfId="6119"/>
    <cellStyle name="60% - Accent4 4 16" xfId="6120"/>
    <cellStyle name="60% - Accent4 4 17" xfId="6121"/>
    <cellStyle name="60% - Accent4 4 18" xfId="6122"/>
    <cellStyle name="60% - Accent4 4 19" xfId="6123"/>
    <cellStyle name="60% - Accent4 4 2" xfId="6124"/>
    <cellStyle name="60% - Accent4 4 20" xfId="6125"/>
    <cellStyle name="60% - Accent4 4 21" xfId="6126"/>
    <cellStyle name="60% - Accent4 4 22" xfId="6127"/>
    <cellStyle name="60% - Accent4 4 23" xfId="6128"/>
    <cellStyle name="60% - Accent4 4 24" xfId="6129"/>
    <cellStyle name="60% - Accent4 4 25" xfId="6130"/>
    <cellStyle name="60% - Accent4 4 26" xfId="6131"/>
    <cellStyle name="60% - Accent4 4 27" xfId="6132"/>
    <cellStyle name="60% - Accent4 4 3" xfId="6133"/>
    <cellStyle name="60% - Accent4 4 4" xfId="6134"/>
    <cellStyle name="60% - Accent4 4 5" xfId="6135"/>
    <cellStyle name="60% - Accent4 4 6" xfId="6136"/>
    <cellStyle name="60% - Accent4 4 7" xfId="6137"/>
    <cellStyle name="60% - Accent4 4 8" xfId="6138"/>
    <cellStyle name="60% - Accent4 4 9" xfId="6139"/>
    <cellStyle name="60% - Accent4 40" xfId="6140"/>
    <cellStyle name="60% - Accent4 41" xfId="6141"/>
    <cellStyle name="60% - Accent4 42" xfId="6142"/>
    <cellStyle name="60% - Accent4 43" xfId="6143"/>
    <cellStyle name="60% - Accent4 44" xfId="6144"/>
    <cellStyle name="60% - Accent4 45" xfId="6145"/>
    <cellStyle name="60% - Accent4 46" xfId="6146"/>
    <cellStyle name="60% - Accent4 47" xfId="6147"/>
    <cellStyle name="60% - Accent4 48" xfId="6148"/>
    <cellStyle name="60% - Accent4 49" xfId="6149"/>
    <cellStyle name="60% - Accent4 5" xfId="6150"/>
    <cellStyle name="60% - Accent4 5 10" xfId="6151"/>
    <cellStyle name="60% - Accent4 5 11" xfId="6152"/>
    <cellStyle name="60% - Accent4 5 12" xfId="6153"/>
    <cellStyle name="60% - Accent4 5 13" xfId="6154"/>
    <cellStyle name="60% - Accent4 5 14" xfId="6155"/>
    <cellStyle name="60% - Accent4 5 15" xfId="6156"/>
    <cellStyle name="60% - Accent4 5 16" xfId="6157"/>
    <cellStyle name="60% - Accent4 5 17" xfId="6158"/>
    <cellStyle name="60% - Accent4 5 18" xfId="6159"/>
    <cellStyle name="60% - Accent4 5 19" xfId="6160"/>
    <cellStyle name="60% - Accent4 5 2" xfId="6161"/>
    <cellStyle name="60% - Accent4 5 20" xfId="6162"/>
    <cellStyle name="60% - Accent4 5 21" xfId="6163"/>
    <cellStyle name="60% - Accent4 5 22" xfId="6164"/>
    <cellStyle name="60% - Accent4 5 23" xfId="6165"/>
    <cellStyle name="60% - Accent4 5 24" xfId="6166"/>
    <cellStyle name="60% - Accent4 5 25" xfId="6167"/>
    <cellStyle name="60% - Accent4 5 26" xfId="6168"/>
    <cellStyle name="60% - Accent4 5 27" xfId="6169"/>
    <cellStyle name="60% - Accent4 5 3" xfId="6170"/>
    <cellStyle name="60% - Accent4 5 4" xfId="6171"/>
    <cellStyle name="60% - Accent4 5 5" xfId="6172"/>
    <cellStyle name="60% - Accent4 5 6" xfId="6173"/>
    <cellStyle name="60% - Accent4 5 7" xfId="6174"/>
    <cellStyle name="60% - Accent4 5 8" xfId="6175"/>
    <cellStyle name="60% - Accent4 5 9" xfId="6176"/>
    <cellStyle name="60% - Accent4 50" xfId="6177"/>
    <cellStyle name="60% - Accent4 51" xfId="6178"/>
    <cellStyle name="60% - Accent4 52" xfId="6179"/>
    <cellStyle name="60% - Accent4 53" xfId="6180"/>
    <cellStyle name="60% - Accent4 54" xfId="6181"/>
    <cellStyle name="60% - Accent4 55" xfId="6182"/>
    <cellStyle name="60% - Accent4 56" xfId="6183"/>
    <cellStyle name="60% - Accent4 57" xfId="6184"/>
    <cellStyle name="60% - Accent4 58" xfId="6185"/>
    <cellStyle name="60% - Accent4 59" xfId="6186"/>
    <cellStyle name="60% - Accent4 6" xfId="6187"/>
    <cellStyle name="60% - Accent4 6 10" xfId="6188"/>
    <cellStyle name="60% - Accent4 6 11" xfId="6189"/>
    <cellStyle name="60% - Accent4 6 12" xfId="6190"/>
    <cellStyle name="60% - Accent4 6 13" xfId="6191"/>
    <cellStyle name="60% - Accent4 6 14" xfId="6192"/>
    <cellStyle name="60% - Accent4 6 15" xfId="6193"/>
    <cellStyle name="60% - Accent4 6 16" xfId="6194"/>
    <cellStyle name="60% - Accent4 6 17" xfId="6195"/>
    <cellStyle name="60% - Accent4 6 18" xfId="6196"/>
    <cellStyle name="60% - Accent4 6 19" xfId="6197"/>
    <cellStyle name="60% - Accent4 6 2" xfId="6198"/>
    <cellStyle name="60% - Accent4 6 20" xfId="6199"/>
    <cellStyle name="60% - Accent4 6 21" xfId="6200"/>
    <cellStyle name="60% - Accent4 6 22" xfId="6201"/>
    <cellStyle name="60% - Accent4 6 23" xfId="6202"/>
    <cellStyle name="60% - Accent4 6 24" xfId="6203"/>
    <cellStyle name="60% - Accent4 6 25" xfId="6204"/>
    <cellStyle name="60% - Accent4 6 26" xfId="6205"/>
    <cellStyle name="60% - Accent4 6 27" xfId="6206"/>
    <cellStyle name="60% - Accent4 6 28" xfId="6207"/>
    <cellStyle name="60% - Accent4 6 29" xfId="6208"/>
    <cellStyle name="60% - Accent4 6 3" xfId="6209"/>
    <cellStyle name="60% - Accent4 6 30" xfId="6210"/>
    <cellStyle name="60% - Accent4 6 31" xfId="6211"/>
    <cellStyle name="60% - Accent4 6 32" xfId="6212"/>
    <cellStyle name="60% - Accent4 6 33" xfId="6213"/>
    <cellStyle name="60% - Accent4 6 34" xfId="6214"/>
    <cellStyle name="60% - Accent4 6 35" xfId="6215"/>
    <cellStyle name="60% - Accent4 6 4" xfId="6216"/>
    <cellStyle name="60% - Accent4 6 5" xfId="6217"/>
    <cellStyle name="60% - Accent4 6 6" xfId="6218"/>
    <cellStyle name="60% - Accent4 6 7" xfId="6219"/>
    <cellStyle name="60% - Accent4 6 8" xfId="6220"/>
    <cellStyle name="60% - Accent4 6 9" xfId="6221"/>
    <cellStyle name="60% - Accent4 7" xfId="6222"/>
    <cellStyle name="60% - Accent4 7 10" xfId="6223"/>
    <cellStyle name="60% - Accent4 7 11" xfId="6224"/>
    <cellStyle name="60% - Accent4 7 12" xfId="6225"/>
    <cellStyle name="60% - Accent4 7 13" xfId="6226"/>
    <cellStyle name="60% - Accent4 7 14" xfId="6227"/>
    <cellStyle name="60% - Accent4 7 15" xfId="6228"/>
    <cellStyle name="60% - Accent4 7 16" xfId="6229"/>
    <cellStyle name="60% - Accent4 7 17" xfId="6230"/>
    <cellStyle name="60% - Accent4 7 18" xfId="6231"/>
    <cellStyle name="60% - Accent4 7 19" xfId="6232"/>
    <cellStyle name="60% - Accent4 7 2" xfId="6233"/>
    <cellStyle name="60% - Accent4 7 20" xfId="6234"/>
    <cellStyle name="60% - Accent4 7 21" xfId="6235"/>
    <cellStyle name="60% - Accent4 7 22" xfId="6236"/>
    <cellStyle name="60% - Accent4 7 23" xfId="6237"/>
    <cellStyle name="60% - Accent4 7 24" xfId="6238"/>
    <cellStyle name="60% - Accent4 7 25" xfId="6239"/>
    <cellStyle name="60% - Accent4 7 26" xfId="6240"/>
    <cellStyle name="60% - Accent4 7 27" xfId="6241"/>
    <cellStyle name="60% - Accent4 7 28" xfId="6242"/>
    <cellStyle name="60% - Accent4 7 29" xfId="6243"/>
    <cellStyle name="60% - Accent4 7 3" xfId="6244"/>
    <cellStyle name="60% - Accent4 7 30" xfId="6245"/>
    <cellStyle name="60% - Accent4 7 31" xfId="6246"/>
    <cellStyle name="60% - Accent4 7 32" xfId="6247"/>
    <cellStyle name="60% - Accent4 7 33" xfId="6248"/>
    <cellStyle name="60% - Accent4 7 34" xfId="6249"/>
    <cellStyle name="60% - Accent4 7 35" xfId="6250"/>
    <cellStyle name="60% - Accent4 7 4" xfId="6251"/>
    <cellStyle name="60% - Accent4 7 5" xfId="6252"/>
    <cellStyle name="60% - Accent4 7 6" xfId="6253"/>
    <cellStyle name="60% - Accent4 7 7" xfId="6254"/>
    <cellStyle name="60% - Accent4 7 8" xfId="6255"/>
    <cellStyle name="60% - Accent4 7 9" xfId="6256"/>
    <cellStyle name="60% - Accent4 8" xfId="6257"/>
    <cellStyle name="60% - Accent4 8 10" xfId="6258"/>
    <cellStyle name="60% - Accent4 8 11" xfId="6259"/>
    <cellStyle name="60% - Accent4 8 12" xfId="6260"/>
    <cellStyle name="60% - Accent4 8 13" xfId="6261"/>
    <cellStyle name="60% - Accent4 8 14" xfId="6262"/>
    <cellStyle name="60% - Accent4 8 15" xfId="6263"/>
    <cellStyle name="60% - Accent4 8 16" xfId="6264"/>
    <cellStyle name="60% - Accent4 8 17" xfId="6265"/>
    <cellStyle name="60% - Accent4 8 18" xfId="6266"/>
    <cellStyle name="60% - Accent4 8 19" xfId="6267"/>
    <cellStyle name="60% - Accent4 8 2" xfId="6268"/>
    <cellStyle name="60% - Accent4 8 20" xfId="6269"/>
    <cellStyle name="60% - Accent4 8 21" xfId="6270"/>
    <cellStyle name="60% - Accent4 8 22" xfId="6271"/>
    <cellStyle name="60% - Accent4 8 23" xfId="6272"/>
    <cellStyle name="60% - Accent4 8 24" xfId="6273"/>
    <cellStyle name="60% - Accent4 8 25" xfId="6274"/>
    <cellStyle name="60% - Accent4 8 26" xfId="6275"/>
    <cellStyle name="60% - Accent4 8 27" xfId="6276"/>
    <cellStyle name="60% - Accent4 8 28" xfId="6277"/>
    <cellStyle name="60% - Accent4 8 29" xfId="6278"/>
    <cellStyle name="60% - Accent4 8 3" xfId="6279"/>
    <cellStyle name="60% - Accent4 8 30" xfId="6280"/>
    <cellStyle name="60% - Accent4 8 31" xfId="6281"/>
    <cellStyle name="60% - Accent4 8 32" xfId="6282"/>
    <cellStyle name="60% - Accent4 8 33" xfId="6283"/>
    <cellStyle name="60% - Accent4 8 34" xfId="6284"/>
    <cellStyle name="60% - Accent4 8 35" xfId="6285"/>
    <cellStyle name="60% - Accent4 8 4" xfId="6286"/>
    <cellStyle name="60% - Accent4 8 5" xfId="6287"/>
    <cellStyle name="60% - Accent4 8 6" xfId="6288"/>
    <cellStyle name="60% - Accent4 8 7" xfId="6289"/>
    <cellStyle name="60% - Accent4 8 8" xfId="6290"/>
    <cellStyle name="60% - Accent4 8 9" xfId="6291"/>
    <cellStyle name="60% - Accent4 9" xfId="6292"/>
    <cellStyle name="60% - Accent4 9 10" xfId="6293"/>
    <cellStyle name="60% - Accent4 9 11" xfId="6294"/>
    <cellStyle name="60% - Accent4 9 12" xfId="6295"/>
    <cellStyle name="60% - Accent4 9 13" xfId="6296"/>
    <cellStyle name="60% - Accent4 9 14" xfId="6297"/>
    <cellStyle name="60% - Accent4 9 15" xfId="6298"/>
    <cellStyle name="60% - Accent4 9 16" xfId="6299"/>
    <cellStyle name="60% - Accent4 9 17" xfId="6300"/>
    <cellStyle name="60% - Accent4 9 18" xfId="6301"/>
    <cellStyle name="60% - Accent4 9 19" xfId="6302"/>
    <cellStyle name="60% - Accent4 9 2" xfId="6303"/>
    <cellStyle name="60% - Accent4 9 20" xfId="6304"/>
    <cellStyle name="60% - Accent4 9 21" xfId="6305"/>
    <cellStyle name="60% - Accent4 9 22" xfId="6306"/>
    <cellStyle name="60% - Accent4 9 23" xfId="6307"/>
    <cellStyle name="60% - Accent4 9 24" xfId="6308"/>
    <cellStyle name="60% - Accent4 9 25" xfId="6309"/>
    <cellStyle name="60% - Accent4 9 26" xfId="6310"/>
    <cellStyle name="60% - Accent4 9 27" xfId="6311"/>
    <cellStyle name="60% - Accent4 9 28" xfId="6312"/>
    <cellStyle name="60% - Accent4 9 29" xfId="6313"/>
    <cellStyle name="60% - Accent4 9 3" xfId="6314"/>
    <cellStyle name="60% - Accent4 9 30" xfId="6315"/>
    <cellStyle name="60% - Accent4 9 31" xfId="6316"/>
    <cellStyle name="60% - Accent4 9 32" xfId="6317"/>
    <cellStyle name="60% - Accent4 9 33" xfId="6318"/>
    <cellStyle name="60% - Accent4 9 34" xfId="6319"/>
    <cellStyle name="60% - Accent4 9 35" xfId="6320"/>
    <cellStyle name="60% - Accent4 9 4" xfId="6321"/>
    <cellStyle name="60% - Accent4 9 5" xfId="6322"/>
    <cellStyle name="60% - Accent4 9 6" xfId="6323"/>
    <cellStyle name="60% - Accent4 9 7" xfId="6324"/>
    <cellStyle name="60% - Accent4 9 8" xfId="6325"/>
    <cellStyle name="60% - Accent4 9 9" xfId="6326"/>
    <cellStyle name="60% - Accent5 10" xfId="6327"/>
    <cellStyle name="60% - Accent5 10 10" xfId="6328"/>
    <cellStyle name="60% - Accent5 10 11" xfId="6329"/>
    <cellStyle name="60% - Accent5 10 12" xfId="6330"/>
    <cellStyle name="60% - Accent5 10 13" xfId="6331"/>
    <cellStyle name="60% - Accent5 10 14" xfId="6332"/>
    <cellStyle name="60% - Accent5 10 15" xfId="6333"/>
    <cellStyle name="60% - Accent5 10 16" xfId="6334"/>
    <cellStyle name="60% - Accent5 10 17" xfId="6335"/>
    <cellStyle name="60% - Accent5 10 18" xfId="6336"/>
    <cellStyle name="60% - Accent5 10 19" xfId="6337"/>
    <cellStyle name="60% - Accent5 10 2" xfId="6338"/>
    <cellStyle name="60% - Accent5 10 20" xfId="6339"/>
    <cellStyle name="60% - Accent5 10 21" xfId="6340"/>
    <cellStyle name="60% - Accent5 10 22" xfId="6341"/>
    <cellStyle name="60% - Accent5 10 23" xfId="6342"/>
    <cellStyle name="60% - Accent5 10 24" xfId="6343"/>
    <cellStyle name="60% - Accent5 10 25" xfId="6344"/>
    <cellStyle name="60% - Accent5 10 26" xfId="6345"/>
    <cellStyle name="60% - Accent5 10 27" xfId="6346"/>
    <cellStyle name="60% - Accent5 10 28" xfId="6347"/>
    <cellStyle name="60% - Accent5 10 29" xfId="6348"/>
    <cellStyle name="60% - Accent5 10 3" xfId="6349"/>
    <cellStyle name="60% - Accent5 10 30" xfId="6350"/>
    <cellStyle name="60% - Accent5 10 31" xfId="6351"/>
    <cellStyle name="60% - Accent5 10 32" xfId="6352"/>
    <cellStyle name="60% - Accent5 10 33" xfId="6353"/>
    <cellStyle name="60% - Accent5 10 34" xfId="6354"/>
    <cellStyle name="60% - Accent5 10 35" xfId="6355"/>
    <cellStyle name="60% - Accent5 10 4" xfId="6356"/>
    <cellStyle name="60% - Accent5 10 5" xfId="6357"/>
    <cellStyle name="60% - Accent5 10 6" xfId="6358"/>
    <cellStyle name="60% - Accent5 10 7" xfId="6359"/>
    <cellStyle name="60% - Accent5 10 8" xfId="6360"/>
    <cellStyle name="60% - Accent5 10 9" xfId="6361"/>
    <cellStyle name="60% - Accent5 11" xfId="6362"/>
    <cellStyle name="60% - Accent5 11 10" xfId="6363"/>
    <cellStyle name="60% - Accent5 11 2" xfId="6364"/>
    <cellStyle name="60% - Accent5 11 3" xfId="6365"/>
    <cellStyle name="60% - Accent5 11 4" xfId="6366"/>
    <cellStyle name="60% - Accent5 11 5" xfId="6367"/>
    <cellStyle name="60% - Accent5 11 6" xfId="6368"/>
    <cellStyle name="60% - Accent5 11 7" xfId="6369"/>
    <cellStyle name="60% - Accent5 11 8" xfId="6370"/>
    <cellStyle name="60% - Accent5 11 9" xfId="6371"/>
    <cellStyle name="60% - Accent5 12" xfId="6372"/>
    <cellStyle name="60% - Accent5 12 10" xfId="6373"/>
    <cellStyle name="60% - Accent5 12 2" xfId="6374"/>
    <cellStyle name="60% - Accent5 12 3" xfId="6375"/>
    <cellStyle name="60% - Accent5 12 4" xfId="6376"/>
    <cellStyle name="60% - Accent5 12 5" xfId="6377"/>
    <cellStyle name="60% - Accent5 12 6" xfId="6378"/>
    <cellStyle name="60% - Accent5 12 7" xfId="6379"/>
    <cellStyle name="60% - Accent5 12 8" xfId="6380"/>
    <cellStyle name="60% - Accent5 12 9" xfId="6381"/>
    <cellStyle name="60% - Accent5 13" xfId="6382"/>
    <cellStyle name="60% - Accent5 14" xfId="6383"/>
    <cellStyle name="60% - Accent5 15" xfId="6384"/>
    <cellStyle name="60% - Accent5 16" xfId="6385"/>
    <cellStyle name="60% - Accent5 17" xfId="6386"/>
    <cellStyle name="60% - Accent5 18" xfId="6387"/>
    <cellStyle name="60% - Accent5 19" xfId="6388"/>
    <cellStyle name="60% - Accent5 2" xfId="6389"/>
    <cellStyle name="60% - Accent5 2 10" xfId="6390"/>
    <cellStyle name="60% - Accent5 2 11" xfId="6391"/>
    <cellStyle name="60% - Accent5 2 12" xfId="6392"/>
    <cellStyle name="60% - Accent5 2 13" xfId="6393"/>
    <cellStyle name="60% - Accent5 2 14" xfId="6394"/>
    <cellStyle name="60% - Accent5 2 15" xfId="6395"/>
    <cellStyle name="60% - Accent5 2 16" xfId="6396"/>
    <cellStyle name="60% - Accent5 2 17" xfId="6397"/>
    <cellStyle name="60% - Accent5 2 18" xfId="6398"/>
    <cellStyle name="60% - Accent5 2 19" xfId="6399"/>
    <cellStyle name="60% - Accent5 2 2" xfId="6400"/>
    <cellStyle name="60% - Accent5 2 20" xfId="6401"/>
    <cellStyle name="60% - Accent5 2 21" xfId="6402"/>
    <cellStyle name="60% - Accent5 2 22" xfId="6403"/>
    <cellStyle name="60% - Accent5 2 23" xfId="6404"/>
    <cellStyle name="60% - Accent5 2 24" xfId="6405"/>
    <cellStyle name="60% - Accent5 2 25" xfId="6406"/>
    <cellStyle name="60% - Accent5 2 26" xfId="6407"/>
    <cellStyle name="60% - Accent5 2 27" xfId="6408"/>
    <cellStyle name="60% - Accent5 2 28" xfId="6409"/>
    <cellStyle name="60% - Accent5 2 29" xfId="6410"/>
    <cellStyle name="60% - Accent5 2 3" xfId="6411"/>
    <cellStyle name="60% - Accent5 2 30" xfId="6412"/>
    <cellStyle name="60% - Accent5 2 31" xfId="6413"/>
    <cellStyle name="60% - Accent5 2 32" xfId="6414"/>
    <cellStyle name="60% - Accent5 2 33" xfId="6415"/>
    <cellStyle name="60% - Accent5 2 34" xfId="6416"/>
    <cellStyle name="60% - Accent5 2 35" xfId="6417"/>
    <cellStyle name="60% - Accent5 2 36" xfId="6418"/>
    <cellStyle name="60% - Accent5 2 37" xfId="6419"/>
    <cellStyle name="60% - Accent5 2 38" xfId="6420"/>
    <cellStyle name="60% - Accent5 2 39" xfId="6421"/>
    <cellStyle name="60% - Accent5 2 4" xfId="6422"/>
    <cellStyle name="60% - Accent5 2 40" xfId="6423"/>
    <cellStyle name="60% - Accent5 2 41" xfId="6424"/>
    <cellStyle name="60% - Accent5 2 42" xfId="6425"/>
    <cellStyle name="60% - Accent5 2 43" xfId="6426"/>
    <cellStyle name="60% - Accent5 2 44" xfId="6427"/>
    <cellStyle name="60% - Accent5 2 45" xfId="6428"/>
    <cellStyle name="60% - Accent5 2 46" xfId="6429"/>
    <cellStyle name="60% - Accent5 2 47" xfId="6430"/>
    <cellStyle name="60% - Accent5 2 48" xfId="6431"/>
    <cellStyle name="60% - Accent5 2 49" xfId="6432"/>
    <cellStyle name="60% - Accent5 2 5" xfId="6433"/>
    <cellStyle name="60% - Accent5 2 50" xfId="6434"/>
    <cellStyle name="60% - Accent5 2 6" xfId="6435"/>
    <cellStyle name="60% - Accent5 2 7" xfId="6436"/>
    <cellStyle name="60% - Accent5 2 8" xfId="6437"/>
    <cellStyle name="60% - Accent5 2 9" xfId="6438"/>
    <cellStyle name="60% - Accent5 20" xfId="6439"/>
    <cellStyle name="60% - Accent5 21" xfId="6440"/>
    <cellStyle name="60% - Accent5 22" xfId="6441"/>
    <cellStyle name="60% - Accent5 23" xfId="6442"/>
    <cellStyle name="60% - Accent5 24" xfId="6443"/>
    <cellStyle name="60% - Accent5 25" xfId="6444"/>
    <cellStyle name="60% - Accent5 26" xfId="6445"/>
    <cellStyle name="60% - Accent5 27" xfId="6446"/>
    <cellStyle name="60% - Accent5 28" xfId="6447"/>
    <cellStyle name="60% - Accent5 29" xfId="6448"/>
    <cellStyle name="60% - Accent5 3" xfId="6449"/>
    <cellStyle name="60% - Accent5 3 10" xfId="6450"/>
    <cellStyle name="60% - Accent5 3 11" xfId="6451"/>
    <cellStyle name="60% - Accent5 3 12" xfId="6452"/>
    <cellStyle name="60% - Accent5 3 13" xfId="6453"/>
    <cellStyle name="60% - Accent5 3 14" xfId="6454"/>
    <cellStyle name="60% - Accent5 3 15" xfId="6455"/>
    <cellStyle name="60% - Accent5 3 16" xfId="6456"/>
    <cellStyle name="60% - Accent5 3 17" xfId="6457"/>
    <cellStyle name="60% - Accent5 3 18" xfId="6458"/>
    <cellStyle name="60% - Accent5 3 19" xfId="6459"/>
    <cellStyle name="60% - Accent5 3 2" xfId="6460"/>
    <cellStyle name="60% - Accent5 3 20" xfId="6461"/>
    <cellStyle name="60% - Accent5 3 21" xfId="6462"/>
    <cellStyle name="60% - Accent5 3 22" xfId="6463"/>
    <cellStyle name="60% - Accent5 3 23" xfId="6464"/>
    <cellStyle name="60% - Accent5 3 24" xfId="6465"/>
    <cellStyle name="60% - Accent5 3 25" xfId="6466"/>
    <cellStyle name="60% - Accent5 3 26" xfId="6467"/>
    <cellStyle name="60% - Accent5 3 27" xfId="6468"/>
    <cellStyle name="60% - Accent5 3 3" xfId="6469"/>
    <cellStyle name="60% - Accent5 3 4" xfId="6470"/>
    <cellStyle name="60% - Accent5 3 5" xfId="6471"/>
    <cellStyle name="60% - Accent5 3 6" xfId="6472"/>
    <cellStyle name="60% - Accent5 3 7" xfId="6473"/>
    <cellStyle name="60% - Accent5 3 8" xfId="6474"/>
    <cellStyle name="60% - Accent5 3 9" xfId="6475"/>
    <cellStyle name="60% - Accent5 30" xfId="6476"/>
    <cellStyle name="60% - Accent5 31" xfId="6477"/>
    <cellStyle name="60% - Accent5 32" xfId="6478"/>
    <cellStyle name="60% - Accent5 33" xfId="6479"/>
    <cellStyle name="60% - Accent5 34" xfId="6480"/>
    <cellStyle name="60% - Accent5 35" xfId="6481"/>
    <cellStyle name="60% - Accent5 36" xfId="6482"/>
    <cellStyle name="60% - Accent5 37" xfId="6483"/>
    <cellStyle name="60% - Accent5 38" xfId="6484"/>
    <cellStyle name="60% - Accent5 39" xfId="6485"/>
    <cellStyle name="60% - Accent5 4" xfId="6486"/>
    <cellStyle name="60% - Accent5 4 10" xfId="6487"/>
    <cellStyle name="60% - Accent5 4 11" xfId="6488"/>
    <cellStyle name="60% - Accent5 4 12" xfId="6489"/>
    <cellStyle name="60% - Accent5 4 13" xfId="6490"/>
    <cellStyle name="60% - Accent5 4 14" xfId="6491"/>
    <cellStyle name="60% - Accent5 4 15" xfId="6492"/>
    <cellStyle name="60% - Accent5 4 16" xfId="6493"/>
    <cellStyle name="60% - Accent5 4 17" xfId="6494"/>
    <cellStyle name="60% - Accent5 4 18" xfId="6495"/>
    <cellStyle name="60% - Accent5 4 19" xfId="6496"/>
    <cellStyle name="60% - Accent5 4 2" xfId="6497"/>
    <cellStyle name="60% - Accent5 4 20" xfId="6498"/>
    <cellStyle name="60% - Accent5 4 21" xfId="6499"/>
    <cellStyle name="60% - Accent5 4 22" xfId="6500"/>
    <cellStyle name="60% - Accent5 4 23" xfId="6501"/>
    <cellStyle name="60% - Accent5 4 24" xfId="6502"/>
    <cellStyle name="60% - Accent5 4 25" xfId="6503"/>
    <cellStyle name="60% - Accent5 4 26" xfId="6504"/>
    <cellStyle name="60% - Accent5 4 27" xfId="6505"/>
    <cellStyle name="60% - Accent5 4 3" xfId="6506"/>
    <cellStyle name="60% - Accent5 4 4" xfId="6507"/>
    <cellStyle name="60% - Accent5 4 5" xfId="6508"/>
    <cellStyle name="60% - Accent5 4 6" xfId="6509"/>
    <cellStyle name="60% - Accent5 4 7" xfId="6510"/>
    <cellStyle name="60% - Accent5 4 8" xfId="6511"/>
    <cellStyle name="60% - Accent5 4 9" xfId="6512"/>
    <cellStyle name="60% - Accent5 40" xfId="6513"/>
    <cellStyle name="60% - Accent5 41" xfId="6514"/>
    <cellStyle name="60% - Accent5 42" xfId="6515"/>
    <cellStyle name="60% - Accent5 43" xfId="6516"/>
    <cellStyle name="60% - Accent5 44" xfId="6517"/>
    <cellStyle name="60% - Accent5 45" xfId="6518"/>
    <cellStyle name="60% - Accent5 46" xfId="6519"/>
    <cellStyle name="60% - Accent5 47" xfId="6520"/>
    <cellStyle name="60% - Accent5 48" xfId="6521"/>
    <cellStyle name="60% - Accent5 49" xfId="6522"/>
    <cellStyle name="60% - Accent5 5" xfId="6523"/>
    <cellStyle name="60% - Accent5 5 10" xfId="6524"/>
    <cellStyle name="60% - Accent5 5 11" xfId="6525"/>
    <cellStyle name="60% - Accent5 5 12" xfId="6526"/>
    <cellStyle name="60% - Accent5 5 13" xfId="6527"/>
    <cellStyle name="60% - Accent5 5 14" xfId="6528"/>
    <cellStyle name="60% - Accent5 5 15" xfId="6529"/>
    <cellStyle name="60% - Accent5 5 16" xfId="6530"/>
    <cellStyle name="60% - Accent5 5 17" xfId="6531"/>
    <cellStyle name="60% - Accent5 5 18" xfId="6532"/>
    <cellStyle name="60% - Accent5 5 19" xfId="6533"/>
    <cellStyle name="60% - Accent5 5 2" xfId="6534"/>
    <cellStyle name="60% - Accent5 5 20" xfId="6535"/>
    <cellStyle name="60% - Accent5 5 21" xfId="6536"/>
    <cellStyle name="60% - Accent5 5 22" xfId="6537"/>
    <cellStyle name="60% - Accent5 5 23" xfId="6538"/>
    <cellStyle name="60% - Accent5 5 24" xfId="6539"/>
    <cellStyle name="60% - Accent5 5 25" xfId="6540"/>
    <cellStyle name="60% - Accent5 5 26" xfId="6541"/>
    <cellStyle name="60% - Accent5 5 27" xfId="6542"/>
    <cellStyle name="60% - Accent5 5 3" xfId="6543"/>
    <cellStyle name="60% - Accent5 5 4" xfId="6544"/>
    <cellStyle name="60% - Accent5 5 5" xfId="6545"/>
    <cellStyle name="60% - Accent5 5 6" xfId="6546"/>
    <cellStyle name="60% - Accent5 5 7" xfId="6547"/>
    <cellStyle name="60% - Accent5 5 8" xfId="6548"/>
    <cellStyle name="60% - Accent5 5 9" xfId="6549"/>
    <cellStyle name="60% - Accent5 50" xfId="6550"/>
    <cellStyle name="60% - Accent5 51" xfId="6551"/>
    <cellStyle name="60% - Accent5 52" xfId="6552"/>
    <cellStyle name="60% - Accent5 53" xfId="6553"/>
    <cellStyle name="60% - Accent5 54" xfId="6554"/>
    <cellStyle name="60% - Accent5 55" xfId="6555"/>
    <cellStyle name="60% - Accent5 56" xfId="6556"/>
    <cellStyle name="60% - Accent5 57" xfId="6557"/>
    <cellStyle name="60% - Accent5 58" xfId="6558"/>
    <cellStyle name="60% - Accent5 59" xfId="6559"/>
    <cellStyle name="60% - Accent5 6" xfId="6560"/>
    <cellStyle name="60% - Accent5 6 10" xfId="6561"/>
    <cellStyle name="60% - Accent5 6 11" xfId="6562"/>
    <cellStyle name="60% - Accent5 6 12" xfId="6563"/>
    <cellStyle name="60% - Accent5 6 13" xfId="6564"/>
    <cellStyle name="60% - Accent5 6 14" xfId="6565"/>
    <cellStyle name="60% - Accent5 6 15" xfId="6566"/>
    <cellStyle name="60% - Accent5 6 16" xfId="6567"/>
    <cellStyle name="60% - Accent5 6 17" xfId="6568"/>
    <cellStyle name="60% - Accent5 6 18" xfId="6569"/>
    <cellStyle name="60% - Accent5 6 19" xfId="6570"/>
    <cellStyle name="60% - Accent5 6 2" xfId="6571"/>
    <cellStyle name="60% - Accent5 6 20" xfId="6572"/>
    <cellStyle name="60% - Accent5 6 21" xfId="6573"/>
    <cellStyle name="60% - Accent5 6 22" xfId="6574"/>
    <cellStyle name="60% - Accent5 6 23" xfId="6575"/>
    <cellStyle name="60% - Accent5 6 24" xfId="6576"/>
    <cellStyle name="60% - Accent5 6 25" xfId="6577"/>
    <cellStyle name="60% - Accent5 6 26" xfId="6578"/>
    <cellStyle name="60% - Accent5 6 27" xfId="6579"/>
    <cellStyle name="60% - Accent5 6 28" xfId="6580"/>
    <cellStyle name="60% - Accent5 6 29" xfId="6581"/>
    <cellStyle name="60% - Accent5 6 3" xfId="6582"/>
    <cellStyle name="60% - Accent5 6 30" xfId="6583"/>
    <cellStyle name="60% - Accent5 6 31" xfId="6584"/>
    <cellStyle name="60% - Accent5 6 32" xfId="6585"/>
    <cellStyle name="60% - Accent5 6 33" xfId="6586"/>
    <cellStyle name="60% - Accent5 6 34" xfId="6587"/>
    <cellStyle name="60% - Accent5 6 35" xfId="6588"/>
    <cellStyle name="60% - Accent5 6 4" xfId="6589"/>
    <cellStyle name="60% - Accent5 6 5" xfId="6590"/>
    <cellStyle name="60% - Accent5 6 6" xfId="6591"/>
    <cellStyle name="60% - Accent5 6 7" xfId="6592"/>
    <cellStyle name="60% - Accent5 6 8" xfId="6593"/>
    <cellStyle name="60% - Accent5 6 9" xfId="6594"/>
    <cellStyle name="60% - Accent5 7" xfId="6595"/>
    <cellStyle name="60% - Accent5 7 10" xfId="6596"/>
    <cellStyle name="60% - Accent5 7 11" xfId="6597"/>
    <cellStyle name="60% - Accent5 7 12" xfId="6598"/>
    <cellStyle name="60% - Accent5 7 13" xfId="6599"/>
    <cellStyle name="60% - Accent5 7 14" xfId="6600"/>
    <cellStyle name="60% - Accent5 7 15" xfId="6601"/>
    <cellStyle name="60% - Accent5 7 16" xfId="6602"/>
    <cellStyle name="60% - Accent5 7 17" xfId="6603"/>
    <cellStyle name="60% - Accent5 7 18" xfId="6604"/>
    <cellStyle name="60% - Accent5 7 19" xfId="6605"/>
    <cellStyle name="60% - Accent5 7 2" xfId="6606"/>
    <cellStyle name="60% - Accent5 7 20" xfId="6607"/>
    <cellStyle name="60% - Accent5 7 21" xfId="6608"/>
    <cellStyle name="60% - Accent5 7 22" xfId="6609"/>
    <cellStyle name="60% - Accent5 7 23" xfId="6610"/>
    <cellStyle name="60% - Accent5 7 24" xfId="6611"/>
    <cellStyle name="60% - Accent5 7 25" xfId="6612"/>
    <cellStyle name="60% - Accent5 7 26" xfId="6613"/>
    <cellStyle name="60% - Accent5 7 27" xfId="6614"/>
    <cellStyle name="60% - Accent5 7 28" xfId="6615"/>
    <cellStyle name="60% - Accent5 7 29" xfId="6616"/>
    <cellStyle name="60% - Accent5 7 3" xfId="6617"/>
    <cellStyle name="60% - Accent5 7 30" xfId="6618"/>
    <cellStyle name="60% - Accent5 7 31" xfId="6619"/>
    <cellStyle name="60% - Accent5 7 32" xfId="6620"/>
    <cellStyle name="60% - Accent5 7 33" xfId="6621"/>
    <cellStyle name="60% - Accent5 7 34" xfId="6622"/>
    <cellStyle name="60% - Accent5 7 35" xfId="6623"/>
    <cellStyle name="60% - Accent5 7 4" xfId="6624"/>
    <cellStyle name="60% - Accent5 7 5" xfId="6625"/>
    <cellStyle name="60% - Accent5 7 6" xfId="6626"/>
    <cellStyle name="60% - Accent5 7 7" xfId="6627"/>
    <cellStyle name="60% - Accent5 7 8" xfId="6628"/>
    <cellStyle name="60% - Accent5 7 9" xfId="6629"/>
    <cellStyle name="60% - Accent5 8" xfId="6630"/>
    <cellStyle name="60% - Accent5 8 10" xfId="6631"/>
    <cellStyle name="60% - Accent5 8 11" xfId="6632"/>
    <cellStyle name="60% - Accent5 8 12" xfId="6633"/>
    <cellStyle name="60% - Accent5 8 13" xfId="6634"/>
    <cellStyle name="60% - Accent5 8 14" xfId="6635"/>
    <cellStyle name="60% - Accent5 8 15" xfId="6636"/>
    <cellStyle name="60% - Accent5 8 16" xfId="6637"/>
    <cellStyle name="60% - Accent5 8 17" xfId="6638"/>
    <cellStyle name="60% - Accent5 8 18" xfId="6639"/>
    <cellStyle name="60% - Accent5 8 19" xfId="6640"/>
    <cellStyle name="60% - Accent5 8 2" xfId="6641"/>
    <cellStyle name="60% - Accent5 8 20" xfId="6642"/>
    <cellStyle name="60% - Accent5 8 21" xfId="6643"/>
    <cellStyle name="60% - Accent5 8 22" xfId="6644"/>
    <cellStyle name="60% - Accent5 8 23" xfId="6645"/>
    <cellStyle name="60% - Accent5 8 24" xfId="6646"/>
    <cellStyle name="60% - Accent5 8 25" xfId="6647"/>
    <cellStyle name="60% - Accent5 8 26" xfId="6648"/>
    <cellStyle name="60% - Accent5 8 27" xfId="6649"/>
    <cellStyle name="60% - Accent5 8 28" xfId="6650"/>
    <cellStyle name="60% - Accent5 8 29" xfId="6651"/>
    <cellStyle name="60% - Accent5 8 3" xfId="6652"/>
    <cellStyle name="60% - Accent5 8 30" xfId="6653"/>
    <cellStyle name="60% - Accent5 8 31" xfId="6654"/>
    <cellStyle name="60% - Accent5 8 32" xfId="6655"/>
    <cellStyle name="60% - Accent5 8 33" xfId="6656"/>
    <cellStyle name="60% - Accent5 8 34" xfId="6657"/>
    <cellStyle name="60% - Accent5 8 35" xfId="6658"/>
    <cellStyle name="60% - Accent5 8 4" xfId="6659"/>
    <cellStyle name="60% - Accent5 8 5" xfId="6660"/>
    <cellStyle name="60% - Accent5 8 6" xfId="6661"/>
    <cellStyle name="60% - Accent5 8 7" xfId="6662"/>
    <cellStyle name="60% - Accent5 8 8" xfId="6663"/>
    <cellStyle name="60% - Accent5 8 9" xfId="6664"/>
    <cellStyle name="60% - Accent5 9" xfId="6665"/>
    <cellStyle name="60% - Accent5 9 10" xfId="6666"/>
    <cellStyle name="60% - Accent5 9 11" xfId="6667"/>
    <cellStyle name="60% - Accent5 9 12" xfId="6668"/>
    <cellStyle name="60% - Accent5 9 13" xfId="6669"/>
    <cellStyle name="60% - Accent5 9 14" xfId="6670"/>
    <cellStyle name="60% - Accent5 9 15" xfId="6671"/>
    <cellStyle name="60% - Accent5 9 16" xfId="6672"/>
    <cellStyle name="60% - Accent5 9 17" xfId="6673"/>
    <cellStyle name="60% - Accent5 9 18" xfId="6674"/>
    <cellStyle name="60% - Accent5 9 19" xfId="6675"/>
    <cellStyle name="60% - Accent5 9 2" xfId="6676"/>
    <cellStyle name="60% - Accent5 9 20" xfId="6677"/>
    <cellStyle name="60% - Accent5 9 21" xfId="6678"/>
    <cellStyle name="60% - Accent5 9 22" xfId="6679"/>
    <cellStyle name="60% - Accent5 9 23" xfId="6680"/>
    <cellStyle name="60% - Accent5 9 24" xfId="6681"/>
    <cellStyle name="60% - Accent5 9 25" xfId="6682"/>
    <cellStyle name="60% - Accent5 9 26" xfId="6683"/>
    <cellStyle name="60% - Accent5 9 27" xfId="6684"/>
    <cellStyle name="60% - Accent5 9 28" xfId="6685"/>
    <cellStyle name="60% - Accent5 9 29" xfId="6686"/>
    <cellStyle name="60% - Accent5 9 3" xfId="6687"/>
    <cellStyle name="60% - Accent5 9 30" xfId="6688"/>
    <cellStyle name="60% - Accent5 9 31" xfId="6689"/>
    <cellStyle name="60% - Accent5 9 32" xfId="6690"/>
    <cellStyle name="60% - Accent5 9 33" xfId="6691"/>
    <cellStyle name="60% - Accent5 9 34" xfId="6692"/>
    <cellStyle name="60% - Accent5 9 35" xfId="6693"/>
    <cellStyle name="60% - Accent5 9 4" xfId="6694"/>
    <cellStyle name="60% - Accent5 9 5" xfId="6695"/>
    <cellStyle name="60% - Accent5 9 6" xfId="6696"/>
    <cellStyle name="60% - Accent5 9 7" xfId="6697"/>
    <cellStyle name="60% - Accent5 9 8" xfId="6698"/>
    <cellStyle name="60% - Accent5 9 9" xfId="6699"/>
    <cellStyle name="60% - Accent6 10" xfId="6700"/>
    <cellStyle name="60% - Accent6 10 10" xfId="6701"/>
    <cellStyle name="60% - Accent6 10 11" xfId="6702"/>
    <cellStyle name="60% - Accent6 10 12" xfId="6703"/>
    <cellStyle name="60% - Accent6 10 13" xfId="6704"/>
    <cellStyle name="60% - Accent6 10 14" xfId="6705"/>
    <cellStyle name="60% - Accent6 10 15" xfId="6706"/>
    <cellStyle name="60% - Accent6 10 16" xfId="6707"/>
    <cellStyle name="60% - Accent6 10 17" xfId="6708"/>
    <cellStyle name="60% - Accent6 10 18" xfId="6709"/>
    <cellStyle name="60% - Accent6 10 19" xfId="6710"/>
    <cellStyle name="60% - Accent6 10 2" xfId="6711"/>
    <cellStyle name="60% - Accent6 10 20" xfId="6712"/>
    <cellStyle name="60% - Accent6 10 21" xfId="6713"/>
    <cellStyle name="60% - Accent6 10 22" xfId="6714"/>
    <cellStyle name="60% - Accent6 10 23" xfId="6715"/>
    <cellStyle name="60% - Accent6 10 24" xfId="6716"/>
    <cellStyle name="60% - Accent6 10 25" xfId="6717"/>
    <cellStyle name="60% - Accent6 10 26" xfId="6718"/>
    <cellStyle name="60% - Accent6 10 27" xfId="6719"/>
    <cellStyle name="60% - Accent6 10 28" xfId="6720"/>
    <cellStyle name="60% - Accent6 10 29" xfId="6721"/>
    <cellStyle name="60% - Accent6 10 3" xfId="6722"/>
    <cellStyle name="60% - Accent6 10 30" xfId="6723"/>
    <cellStyle name="60% - Accent6 10 31" xfId="6724"/>
    <cellStyle name="60% - Accent6 10 32" xfId="6725"/>
    <cellStyle name="60% - Accent6 10 33" xfId="6726"/>
    <cellStyle name="60% - Accent6 10 34" xfId="6727"/>
    <cellStyle name="60% - Accent6 10 35" xfId="6728"/>
    <cellStyle name="60% - Accent6 10 4" xfId="6729"/>
    <cellStyle name="60% - Accent6 10 5" xfId="6730"/>
    <cellStyle name="60% - Accent6 10 6" xfId="6731"/>
    <cellStyle name="60% - Accent6 10 7" xfId="6732"/>
    <cellStyle name="60% - Accent6 10 8" xfId="6733"/>
    <cellStyle name="60% - Accent6 10 9" xfId="6734"/>
    <cellStyle name="60% - Accent6 11" xfId="6735"/>
    <cellStyle name="60% - Accent6 11 10" xfId="6736"/>
    <cellStyle name="60% - Accent6 11 2" xfId="6737"/>
    <cellStyle name="60% - Accent6 11 3" xfId="6738"/>
    <cellStyle name="60% - Accent6 11 4" xfId="6739"/>
    <cellStyle name="60% - Accent6 11 5" xfId="6740"/>
    <cellStyle name="60% - Accent6 11 6" xfId="6741"/>
    <cellStyle name="60% - Accent6 11 7" xfId="6742"/>
    <cellStyle name="60% - Accent6 11 8" xfId="6743"/>
    <cellStyle name="60% - Accent6 11 9" xfId="6744"/>
    <cellStyle name="60% - Accent6 12" xfId="6745"/>
    <cellStyle name="60% - Accent6 12 10" xfId="6746"/>
    <cellStyle name="60% - Accent6 12 2" xfId="6747"/>
    <cellStyle name="60% - Accent6 12 3" xfId="6748"/>
    <cellStyle name="60% - Accent6 12 4" xfId="6749"/>
    <cellStyle name="60% - Accent6 12 5" xfId="6750"/>
    <cellStyle name="60% - Accent6 12 6" xfId="6751"/>
    <cellStyle name="60% - Accent6 12 7" xfId="6752"/>
    <cellStyle name="60% - Accent6 12 8" xfId="6753"/>
    <cellStyle name="60% - Accent6 12 9" xfId="6754"/>
    <cellStyle name="60% - Accent6 13" xfId="6755"/>
    <cellStyle name="60% - Accent6 14" xfId="6756"/>
    <cellStyle name="60% - Accent6 15" xfId="6757"/>
    <cellStyle name="60% - Accent6 16" xfId="6758"/>
    <cellStyle name="60% - Accent6 17" xfId="6759"/>
    <cellStyle name="60% - Accent6 18" xfId="6760"/>
    <cellStyle name="60% - Accent6 19" xfId="6761"/>
    <cellStyle name="60% - Accent6 2" xfId="6762"/>
    <cellStyle name="60% - Accent6 2 10" xfId="6763"/>
    <cellStyle name="60% - Accent6 2 11" xfId="6764"/>
    <cellStyle name="60% - Accent6 2 12" xfId="6765"/>
    <cellStyle name="60% - Accent6 2 13" xfId="6766"/>
    <cellStyle name="60% - Accent6 2 14" xfId="6767"/>
    <cellStyle name="60% - Accent6 2 15" xfId="6768"/>
    <cellStyle name="60% - Accent6 2 16" xfId="6769"/>
    <cellStyle name="60% - Accent6 2 17" xfId="6770"/>
    <cellStyle name="60% - Accent6 2 18" xfId="6771"/>
    <cellStyle name="60% - Accent6 2 19" xfId="6772"/>
    <cellStyle name="60% - Accent6 2 2" xfId="6773"/>
    <cellStyle name="60% - Accent6 2 20" xfId="6774"/>
    <cellStyle name="60% - Accent6 2 21" xfId="6775"/>
    <cellStyle name="60% - Accent6 2 22" xfId="6776"/>
    <cellStyle name="60% - Accent6 2 23" xfId="6777"/>
    <cellStyle name="60% - Accent6 2 24" xfId="6778"/>
    <cellStyle name="60% - Accent6 2 25" xfId="6779"/>
    <cellStyle name="60% - Accent6 2 26" xfId="6780"/>
    <cellStyle name="60% - Accent6 2 27" xfId="6781"/>
    <cellStyle name="60% - Accent6 2 28" xfId="6782"/>
    <cellStyle name="60% - Accent6 2 29" xfId="6783"/>
    <cellStyle name="60% - Accent6 2 3" xfId="6784"/>
    <cellStyle name="60% - Accent6 2 30" xfId="6785"/>
    <cellStyle name="60% - Accent6 2 31" xfId="6786"/>
    <cellStyle name="60% - Accent6 2 32" xfId="6787"/>
    <cellStyle name="60% - Accent6 2 33" xfId="6788"/>
    <cellStyle name="60% - Accent6 2 34" xfId="6789"/>
    <cellStyle name="60% - Accent6 2 35" xfId="6790"/>
    <cellStyle name="60% - Accent6 2 36" xfId="6791"/>
    <cellStyle name="60% - Accent6 2 37" xfId="6792"/>
    <cellStyle name="60% - Accent6 2 38" xfId="6793"/>
    <cellStyle name="60% - Accent6 2 39" xfId="6794"/>
    <cellStyle name="60% - Accent6 2 4" xfId="6795"/>
    <cellStyle name="60% - Accent6 2 40" xfId="6796"/>
    <cellStyle name="60% - Accent6 2 41" xfId="6797"/>
    <cellStyle name="60% - Accent6 2 42" xfId="6798"/>
    <cellStyle name="60% - Accent6 2 43" xfId="6799"/>
    <cellStyle name="60% - Accent6 2 44" xfId="6800"/>
    <cellStyle name="60% - Accent6 2 45" xfId="6801"/>
    <cellStyle name="60% - Accent6 2 46" xfId="6802"/>
    <cellStyle name="60% - Accent6 2 47" xfId="6803"/>
    <cellStyle name="60% - Accent6 2 48" xfId="6804"/>
    <cellStyle name="60% - Accent6 2 49" xfId="6805"/>
    <cellStyle name="60% - Accent6 2 5" xfId="6806"/>
    <cellStyle name="60% - Accent6 2 50" xfId="6807"/>
    <cellStyle name="60% - Accent6 2 6" xfId="6808"/>
    <cellStyle name="60% - Accent6 2 7" xfId="6809"/>
    <cellStyle name="60% - Accent6 2 8" xfId="6810"/>
    <cellStyle name="60% - Accent6 2 9" xfId="6811"/>
    <cellStyle name="60% - Accent6 20" xfId="6812"/>
    <cellStyle name="60% - Accent6 21" xfId="6813"/>
    <cellStyle name="60% - Accent6 22" xfId="6814"/>
    <cellStyle name="60% - Accent6 23" xfId="6815"/>
    <cellStyle name="60% - Accent6 24" xfId="6816"/>
    <cellStyle name="60% - Accent6 25" xfId="6817"/>
    <cellStyle name="60% - Accent6 26" xfId="6818"/>
    <cellStyle name="60% - Accent6 27" xfId="6819"/>
    <cellStyle name="60% - Accent6 28" xfId="6820"/>
    <cellStyle name="60% - Accent6 29" xfId="6821"/>
    <cellStyle name="60% - Accent6 3" xfId="6822"/>
    <cellStyle name="60% - Accent6 3 10" xfId="6823"/>
    <cellStyle name="60% - Accent6 3 11" xfId="6824"/>
    <cellStyle name="60% - Accent6 3 12" xfId="6825"/>
    <cellStyle name="60% - Accent6 3 13" xfId="6826"/>
    <cellStyle name="60% - Accent6 3 14" xfId="6827"/>
    <cellStyle name="60% - Accent6 3 15" xfId="6828"/>
    <cellStyle name="60% - Accent6 3 16" xfId="6829"/>
    <cellStyle name="60% - Accent6 3 17" xfId="6830"/>
    <cellStyle name="60% - Accent6 3 18" xfId="6831"/>
    <cellStyle name="60% - Accent6 3 19" xfId="6832"/>
    <cellStyle name="60% - Accent6 3 2" xfId="6833"/>
    <cellStyle name="60% - Accent6 3 20" xfId="6834"/>
    <cellStyle name="60% - Accent6 3 21" xfId="6835"/>
    <cellStyle name="60% - Accent6 3 22" xfId="6836"/>
    <cellStyle name="60% - Accent6 3 23" xfId="6837"/>
    <cellStyle name="60% - Accent6 3 24" xfId="6838"/>
    <cellStyle name="60% - Accent6 3 25" xfId="6839"/>
    <cellStyle name="60% - Accent6 3 26" xfId="6840"/>
    <cellStyle name="60% - Accent6 3 27" xfId="6841"/>
    <cellStyle name="60% - Accent6 3 3" xfId="6842"/>
    <cellStyle name="60% - Accent6 3 4" xfId="6843"/>
    <cellStyle name="60% - Accent6 3 5" xfId="6844"/>
    <cellStyle name="60% - Accent6 3 6" xfId="6845"/>
    <cellStyle name="60% - Accent6 3 7" xfId="6846"/>
    <cellStyle name="60% - Accent6 3 8" xfId="6847"/>
    <cellStyle name="60% - Accent6 3 9" xfId="6848"/>
    <cellStyle name="60% - Accent6 30" xfId="6849"/>
    <cellStyle name="60% - Accent6 31" xfId="6850"/>
    <cellStyle name="60% - Accent6 32" xfId="6851"/>
    <cellStyle name="60% - Accent6 33" xfId="6852"/>
    <cellStyle name="60% - Accent6 34" xfId="6853"/>
    <cellStyle name="60% - Accent6 35" xfId="6854"/>
    <cellStyle name="60% - Accent6 36" xfId="6855"/>
    <cellStyle name="60% - Accent6 37" xfId="6856"/>
    <cellStyle name="60% - Accent6 38" xfId="6857"/>
    <cellStyle name="60% - Accent6 39" xfId="6858"/>
    <cellStyle name="60% - Accent6 4" xfId="6859"/>
    <cellStyle name="60% - Accent6 4 10" xfId="6860"/>
    <cellStyle name="60% - Accent6 4 11" xfId="6861"/>
    <cellStyle name="60% - Accent6 4 12" xfId="6862"/>
    <cellStyle name="60% - Accent6 4 13" xfId="6863"/>
    <cellStyle name="60% - Accent6 4 14" xfId="6864"/>
    <cellStyle name="60% - Accent6 4 15" xfId="6865"/>
    <cellStyle name="60% - Accent6 4 16" xfId="6866"/>
    <cellStyle name="60% - Accent6 4 17" xfId="6867"/>
    <cellStyle name="60% - Accent6 4 18" xfId="6868"/>
    <cellStyle name="60% - Accent6 4 19" xfId="6869"/>
    <cellStyle name="60% - Accent6 4 2" xfId="6870"/>
    <cellStyle name="60% - Accent6 4 20" xfId="6871"/>
    <cellStyle name="60% - Accent6 4 21" xfId="6872"/>
    <cellStyle name="60% - Accent6 4 22" xfId="6873"/>
    <cellStyle name="60% - Accent6 4 23" xfId="6874"/>
    <cellStyle name="60% - Accent6 4 24" xfId="6875"/>
    <cellStyle name="60% - Accent6 4 25" xfId="6876"/>
    <cellStyle name="60% - Accent6 4 26" xfId="6877"/>
    <cellStyle name="60% - Accent6 4 27" xfId="6878"/>
    <cellStyle name="60% - Accent6 4 3" xfId="6879"/>
    <cellStyle name="60% - Accent6 4 4" xfId="6880"/>
    <cellStyle name="60% - Accent6 4 5" xfId="6881"/>
    <cellStyle name="60% - Accent6 4 6" xfId="6882"/>
    <cellStyle name="60% - Accent6 4 7" xfId="6883"/>
    <cellStyle name="60% - Accent6 4 8" xfId="6884"/>
    <cellStyle name="60% - Accent6 4 9" xfId="6885"/>
    <cellStyle name="60% - Accent6 40" xfId="6886"/>
    <cellStyle name="60% - Accent6 41" xfId="6887"/>
    <cellStyle name="60% - Accent6 42" xfId="6888"/>
    <cellStyle name="60% - Accent6 43" xfId="6889"/>
    <cellStyle name="60% - Accent6 44" xfId="6890"/>
    <cellStyle name="60% - Accent6 45" xfId="6891"/>
    <cellStyle name="60% - Accent6 46" xfId="6892"/>
    <cellStyle name="60% - Accent6 47" xfId="6893"/>
    <cellStyle name="60% - Accent6 48" xfId="6894"/>
    <cellStyle name="60% - Accent6 49" xfId="6895"/>
    <cellStyle name="60% - Accent6 5" xfId="6896"/>
    <cellStyle name="60% - Accent6 5 10" xfId="6897"/>
    <cellStyle name="60% - Accent6 5 11" xfId="6898"/>
    <cellStyle name="60% - Accent6 5 12" xfId="6899"/>
    <cellStyle name="60% - Accent6 5 13" xfId="6900"/>
    <cellStyle name="60% - Accent6 5 14" xfId="6901"/>
    <cellStyle name="60% - Accent6 5 15" xfId="6902"/>
    <cellStyle name="60% - Accent6 5 16" xfId="6903"/>
    <cellStyle name="60% - Accent6 5 17" xfId="6904"/>
    <cellStyle name="60% - Accent6 5 18" xfId="6905"/>
    <cellStyle name="60% - Accent6 5 19" xfId="6906"/>
    <cellStyle name="60% - Accent6 5 2" xfId="6907"/>
    <cellStyle name="60% - Accent6 5 20" xfId="6908"/>
    <cellStyle name="60% - Accent6 5 21" xfId="6909"/>
    <cellStyle name="60% - Accent6 5 22" xfId="6910"/>
    <cellStyle name="60% - Accent6 5 23" xfId="6911"/>
    <cellStyle name="60% - Accent6 5 24" xfId="6912"/>
    <cellStyle name="60% - Accent6 5 25" xfId="6913"/>
    <cellStyle name="60% - Accent6 5 26" xfId="6914"/>
    <cellStyle name="60% - Accent6 5 27" xfId="6915"/>
    <cellStyle name="60% - Accent6 5 3" xfId="6916"/>
    <cellStyle name="60% - Accent6 5 4" xfId="6917"/>
    <cellStyle name="60% - Accent6 5 5" xfId="6918"/>
    <cellStyle name="60% - Accent6 5 6" xfId="6919"/>
    <cellStyle name="60% - Accent6 5 7" xfId="6920"/>
    <cellStyle name="60% - Accent6 5 8" xfId="6921"/>
    <cellStyle name="60% - Accent6 5 9" xfId="6922"/>
    <cellStyle name="60% - Accent6 50" xfId="6923"/>
    <cellStyle name="60% - Accent6 51" xfId="6924"/>
    <cellStyle name="60% - Accent6 52" xfId="6925"/>
    <cellStyle name="60% - Accent6 53" xfId="6926"/>
    <cellStyle name="60% - Accent6 54" xfId="6927"/>
    <cellStyle name="60% - Accent6 55" xfId="6928"/>
    <cellStyle name="60% - Accent6 56" xfId="6929"/>
    <cellStyle name="60% - Accent6 57" xfId="6930"/>
    <cellStyle name="60% - Accent6 58" xfId="6931"/>
    <cellStyle name="60% - Accent6 59" xfId="6932"/>
    <cellStyle name="60% - Accent6 6" xfId="6933"/>
    <cellStyle name="60% - Accent6 6 10" xfId="6934"/>
    <cellStyle name="60% - Accent6 6 11" xfId="6935"/>
    <cellStyle name="60% - Accent6 6 12" xfId="6936"/>
    <cellStyle name="60% - Accent6 6 13" xfId="6937"/>
    <cellStyle name="60% - Accent6 6 14" xfId="6938"/>
    <cellStyle name="60% - Accent6 6 15" xfId="6939"/>
    <cellStyle name="60% - Accent6 6 16" xfId="6940"/>
    <cellStyle name="60% - Accent6 6 17" xfId="6941"/>
    <cellStyle name="60% - Accent6 6 18" xfId="6942"/>
    <cellStyle name="60% - Accent6 6 19" xfId="6943"/>
    <cellStyle name="60% - Accent6 6 2" xfId="6944"/>
    <cellStyle name="60% - Accent6 6 20" xfId="6945"/>
    <cellStyle name="60% - Accent6 6 21" xfId="6946"/>
    <cellStyle name="60% - Accent6 6 22" xfId="6947"/>
    <cellStyle name="60% - Accent6 6 23" xfId="6948"/>
    <cellStyle name="60% - Accent6 6 24" xfId="6949"/>
    <cellStyle name="60% - Accent6 6 25" xfId="6950"/>
    <cellStyle name="60% - Accent6 6 26" xfId="6951"/>
    <cellStyle name="60% - Accent6 6 27" xfId="6952"/>
    <cellStyle name="60% - Accent6 6 28" xfId="6953"/>
    <cellStyle name="60% - Accent6 6 29" xfId="6954"/>
    <cellStyle name="60% - Accent6 6 3" xfId="6955"/>
    <cellStyle name="60% - Accent6 6 30" xfId="6956"/>
    <cellStyle name="60% - Accent6 6 31" xfId="6957"/>
    <cellStyle name="60% - Accent6 6 32" xfId="6958"/>
    <cellStyle name="60% - Accent6 6 33" xfId="6959"/>
    <cellStyle name="60% - Accent6 6 34" xfId="6960"/>
    <cellStyle name="60% - Accent6 6 35" xfId="6961"/>
    <cellStyle name="60% - Accent6 6 4" xfId="6962"/>
    <cellStyle name="60% - Accent6 6 5" xfId="6963"/>
    <cellStyle name="60% - Accent6 6 6" xfId="6964"/>
    <cellStyle name="60% - Accent6 6 7" xfId="6965"/>
    <cellStyle name="60% - Accent6 6 8" xfId="6966"/>
    <cellStyle name="60% - Accent6 6 9" xfId="6967"/>
    <cellStyle name="60% - Accent6 7" xfId="6968"/>
    <cellStyle name="60% - Accent6 7 10" xfId="6969"/>
    <cellStyle name="60% - Accent6 7 11" xfId="6970"/>
    <cellStyle name="60% - Accent6 7 12" xfId="6971"/>
    <cellStyle name="60% - Accent6 7 13" xfId="6972"/>
    <cellStyle name="60% - Accent6 7 14" xfId="6973"/>
    <cellStyle name="60% - Accent6 7 15" xfId="6974"/>
    <cellStyle name="60% - Accent6 7 16" xfId="6975"/>
    <cellStyle name="60% - Accent6 7 17" xfId="6976"/>
    <cellStyle name="60% - Accent6 7 18" xfId="6977"/>
    <cellStyle name="60% - Accent6 7 19" xfId="6978"/>
    <cellStyle name="60% - Accent6 7 2" xfId="6979"/>
    <cellStyle name="60% - Accent6 7 20" xfId="6980"/>
    <cellStyle name="60% - Accent6 7 21" xfId="6981"/>
    <cellStyle name="60% - Accent6 7 22" xfId="6982"/>
    <cellStyle name="60% - Accent6 7 23" xfId="6983"/>
    <cellStyle name="60% - Accent6 7 24" xfId="6984"/>
    <cellStyle name="60% - Accent6 7 25" xfId="6985"/>
    <cellStyle name="60% - Accent6 7 26" xfId="6986"/>
    <cellStyle name="60% - Accent6 7 27" xfId="6987"/>
    <cellStyle name="60% - Accent6 7 28" xfId="6988"/>
    <cellStyle name="60% - Accent6 7 29" xfId="6989"/>
    <cellStyle name="60% - Accent6 7 3" xfId="6990"/>
    <cellStyle name="60% - Accent6 7 30" xfId="6991"/>
    <cellStyle name="60% - Accent6 7 31" xfId="6992"/>
    <cellStyle name="60% - Accent6 7 32" xfId="6993"/>
    <cellStyle name="60% - Accent6 7 33" xfId="6994"/>
    <cellStyle name="60% - Accent6 7 34" xfId="6995"/>
    <cellStyle name="60% - Accent6 7 35" xfId="6996"/>
    <cellStyle name="60% - Accent6 7 4" xfId="6997"/>
    <cellStyle name="60% - Accent6 7 5" xfId="6998"/>
    <cellStyle name="60% - Accent6 7 6" xfId="6999"/>
    <cellStyle name="60% - Accent6 7 7" xfId="7000"/>
    <cellStyle name="60% - Accent6 7 8" xfId="7001"/>
    <cellStyle name="60% - Accent6 7 9" xfId="7002"/>
    <cellStyle name="60% - Accent6 8" xfId="7003"/>
    <cellStyle name="60% - Accent6 8 10" xfId="7004"/>
    <cellStyle name="60% - Accent6 8 11" xfId="7005"/>
    <cellStyle name="60% - Accent6 8 12" xfId="7006"/>
    <cellStyle name="60% - Accent6 8 13" xfId="7007"/>
    <cellStyle name="60% - Accent6 8 14" xfId="7008"/>
    <cellStyle name="60% - Accent6 8 15" xfId="7009"/>
    <cellStyle name="60% - Accent6 8 16" xfId="7010"/>
    <cellStyle name="60% - Accent6 8 17" xfId="7011"/>
    <cellStyle name="60% - Accent6 8 18" xfId="7012"/>
    <cellStyle name="60% - Accent6 8 19" xfId="7013"/>
    <cellStyle name="60% - Accent6 8 2" xfId="7014"/>
    <cellStyle name="60% - Accent6 8 20" xfId="7015"/>
    <cellStyle name="60% - Accent6 8 21" xfId="7016"/>
    <cellStyle name="60% - Accent6 8 22" xfId="7017"/>
    <cellStyle name="60% - Accent6 8 23" xfId="7018"/>
    <cellStyle name="60% - Accent6 8 24" xfId="7019"/>
    <cellStyle name="60% - Accent6 8 25" xfId="7020"/>
    <cellStyle name="60% - Accent6 8 26" xfId="7021"/>
    <cellStyle name="60% - Accent6 8 27" xfId="7022"/>
    <cellStyle name="60% - Accent6 8 28" xfId="7023"/>
    <cellStyle name="60% - Accent6 8 29" xfId="7024"/>
    <cellStyle name="60% - Accent6 8 3" xfId="7025"/>
    <cellStyle name="60% - Accent6 8 30" xfId="7026"/>
    <cellStyle name="60% - Accent6 8 31" xfId="7027"/>
    <cellStyle name="60% - Accent6 8 32" xfId="7028"/>
    <cellStyle name="60% - Accent6 8 33" xfId="7029"/>
    <cellStyle name="60% - Accent6 8 34" xfId="7030"/>
    <cellStyle name="60% - Accent6 8 35" xfId="7031"/>
    <cellStyle name="60% - Accent6 8 4" xfId="7032"/>
    <cellStyle name="60% - Accent6 8 5" xfId="7033"/>
    <cellStyle name="60% - Accent6 8 6" xfId="7034"/>
    <cellStyle name="60% - Accent6 8 7" xfId="7035"/>
    <cellStyle name="60% - Accent6 8 8" xfId="7036"/>
    <cellStyle name="60% - Accent6 8 9" xfId="7037"/>
    <cellStyle name="60% - Accent6 9" xfId="7038"/>
    <cellStyle name="60% - Accent6 9 10" xfId="7039"/>
    <cellStyle name="60% - Accent6 9 11" xfId="7040"/>
    <cellStyle name="60% - Accent6 9 12" xfId="7041"/>
    <cellStyle name="60% - Accent6 9 13" xfId="7042"/>
    <cellStyle name="60% - Accent6 9 14" xfId="7043"/>
    <cellStyle name="60% - Accent6 9 15" xfId="7044"/>
    <cellStyle name="60% - Accent6 9 16" xfId="7045"/>
    <cellStyle name="60% - Accent6 9 17" xfId="7046"/>
    <cellStyle name="60% - Accent6 9 18" xfId="7047"/>
    <cellStyle name="60% - Accent6 9 19" xfId="7048"/>
    <cellStyle name="60% - Accent6 9 2" xfId="7049"/>
    <cellStyle name="60% - Accent6 9 20" xfId="7050"/>
    <cellStyle name="60% - Accent6 9 21" xfId="7051"/>
    <cellStyle name="60% - Accent6 9 22" xfId="7052"/>
    <cellStyle name="60% - Accent6 9 23" xfId="7053"/>
    <cellStyle name="60% - Accent6 9 24" xfId="7054"/>
    <cellStyle name="60% - Accent6 9 25" xfId="7055"/>
    <cellStyle name="60% - Accent6 9 26" xfId="7056"/>
    <cellStyle name="60% - Accent6 9 27" xfId="7057"/>
    <cellStyle name="60% - Accent6 9 28" xfId="7058"/>
    <cellStyle name="60% - Accent6 9 29" xfId="7059"/>
    <cellStyle name="60% - Accent6 9 3" xfId="7060"/>
    <cellStyle name="60% - Accent6 9 30" xfId="7061"/>
    <cellStyle name="60% - Accent6 9 31" xfId="7062"/>
    <cellStyle name="60% - Accent6 9 32" xfId="7063"/>
    <cellStyle name="60% - Accent6 9 33" xfId="7064"/>
    <cellStyle name="60% - Accent6 9 34" xfId="7065"/>
    <cellStyle name="60% - Accent6 9 35" xfId="7066"/>
    <cellStyle name="60% - Accent6 9 4" xfId="7067"/>
    <cellStyle name="60% - Accent6 9 5" xfId="7068"/>
    <cellStyle name="60% - Accent6 9 6" xfId="7069"/>
    <cellStyle name="60% - Accent6 9 7" xfId="7070"/>
    <cellStyle name="60% - Accent6 9 8" xfId="7071"/>
    <cellStyle name="60% - Accent6 9 9" xfId="7072"/>
    <cellStyle name="Accent1 10" xfId="7073"/>
    <cellStyle name="Accent1 10 10" xfId="7074"/>
    <cellStyle name="Accent1 10 11" xfId="7075"/>
    <cellStyle name="Accent1 10 12" xfId="7076"/>
    <cellStyle name="Accent1 10 13" xfId="7077"/>
    <cellStyle name="Accent1 10 14" xfId="7078"/>
    <cellStyle name="Accent1 10 15" xfId="7079"/>
    <cellStyle name="Accent1 10 16" xfId="7080"/>
    <cellStyle name="Accent1 10 17" xfId="7081"/>
    <cellStyle name="Accent1 10 18" xfId="7082"/>
    <cellStyle name="Accent1 10 19" xfId="7083"/>
    <cellStyle name="Accent1 10 2" xfId="7084"/>
    <cellStyle name="Accent1 10 20" xfId="7085"/>
    <cellStyle name="Accent1 10 21" xfId="7086"/>
    <cellStyle name="Accent1 10 22" xfId="7087"/>
    <cellStyle name="Accent1 10 23" xfId="7088"/>
    <cellStyle name="Accent1 10 24" xfId="7089"/>
    <cellStyle name="Accent1 10 25" xfId="7090"/>
    <cellStyle name="Accent1 10 26" xfId="7091"/>
    <cellStyle name="Accent1 10 27" xfId="7092"/>
    <cellStyle name="Accent1 10 28" xfId="7093"/>
    <cellStyle name="Accent1 10 29" xfId="7094"/>
    <cellStyle name="Accent1 10 3" xfId="7095"/>
    <cellStyle name="Accent1 10 30" xfId="7096"/>
    <cellStyle name="Accent1 10 31" xfId="7097"/>
    <cellStyle name="Accent1 10 32" xfId="7098"/>
    <cellStyle name="Accent1 10 33" xfId="7099"/>
    <cellStyle name="Accent1 10 34" xfId="7100"/>
    <cellStyle name="Accent1 10 35" xfId="7101"/>
    <cellStyle name="Accent1 10 4" xfId="7102"/>
    <cellStyle name="Accent1 10 5" xfId="7103"/>
    <cellStyle name="Accent1 10 6" xfId="7104"/>
    <cellStyle name="Accent1 10 7" xfId="7105"/>
    <cellStyle name="Accent1 10 8" xfId="7106"/>
    <cellStyle name="Accent1 10 9" xfId="7107"/>
    <cellStyle name="Accent1 11" xfId="7108"/>
    <cellStyle name="Accent1 11 10" xfId="7109"/>
    <cellStyle name="Accent1 11 2" xfId="7110"/>
    <cellStyle name="Accent1 11 3" xfId="7111"/>
    <cellStyle name="Accent1 11 4" xfId="7112"/>
    <cellStyle name="Accent1 11 5" xfId="7113"/>
    <cellStyle name="Accent1 11 6" xfId="7114"/>
    <cellStyle name="Accent1 11 7" xfId="7115"/>
    <cellStyle name="Accent1 11 8" xfId="7116"/>
    <cellStyle name="Accent1 11 9" xfId="7117"/>
    <cellStyle name="Accent1 12" xfId="7118"/>
    <cellStyle name="Accent1 12 10" xfId="7119"/>
    <cellStyle name="Accent1 12 2" xfId="7120"/>
    <cellStyle name="Accent1 12 3" xfId="7121"/>
    <cellStyle name="Accent1 12 4" xfId="7122"/>
    <cellStyle name="Accent1 12 5" xfId="7123"/>
    <cellStyle name="Accent1 12 6" xfId="7124"/>
    <cellStyle name="Accent1 12 7" xfId="7125"/>
    <cellStyle name="Accent1 12 8" xfId="7126"/>
    <cellStyle name="Accent1 12 9" xfId="7127"/>
    <cellStyle name="Accent1 13" xfId="7128"/>
    <cellStyle name="Accent1 14" xfId="7129"/>
    <cellStyle name="Accent1 15" xfId="7130"/>
    <cellStyle name="Accent1 16" xfId="7131"/>
    <cellStyle name="Accent1 17" xfId="7132"/>
    <cellStyle name="Accent1 18" xfId="7133"/>
    <cellStyle name="Accent1 19" xfId="7134"/>
    <cellStyle name="Accent1 2" xfId="7135"/>
    <cellStyle name="Accent1 2 10" xfId="7136"/>
    <cellStyle name="Accent1 2 11" xfId="7137"/>
    <cellStyle name="Accent1 2 12" xfId="7138"/>
    <cellStyle name="Accent1 2 13" xfId="7139"/>
    <cellStyle name="Accent1 2 14" xfId="7140"/>
    <cellStyle name="Accent1 2 15" xfId="7141"/>
    <cellStyle name="Accent1 2 16" xfId="7142"/>
    <cellStyle name="Accent1 2 17" xfId="7143"/>
    <cellStyle name="Accent1 2 18" xfId="7144"/>
    <cellStyle name="Accent1 2 19" xfId="7145"/>
    <cellStyle name="Accent1 2 2" xfId="7146"/>
    <cellStyle name="Accent1 2 20" xfId="7147"/>
    <cellStyle name="Accent1 2 21" xfId="7148"/>
    <cellStyle name="Accent1 2 22" xfId="7149"/>
    <cellStyle name="Accent1 2 23" xfId="7150"/>
    <cellStyle name="Accent1 2 24" xfId="7151"/>
    <cellStyle name="Accent1 2 25" xfId="7152"/>
    <cellStyle name="Accent1 2 26" xfId="7153"/>
    <cellStyle name="Accent1 2 27" xfId="7154"/>
    <cellStyle name="Accent1 2 28" xfId="7155"/>
    <cellStyle name="Accent1 2 29" xfId="7156"/>
    <cellStyle name="Accent1 2 3" xfId="7157"/>
    <cellStyle name="Accent1 2 30" xfId="7158"/>
    <cellStyle name="Accent1 2 31" xfId="7159"/>
    <cellStyle name="Accent1 2 32" xfId="7160"/>
    <cellStyle name="Accent1 2 33" xfId="7161"/>
    <cellStyle name="Accent1 2 34" xfId="7162"/>
    <cellStyle name="Accent1 2 35" xfId="7163"/>
    <cellStyle name="Accent1 2 36" xfId="7164"/>
    <cellStyle name="Accent1 2 37" xfId="7165"/>
    <cellStyle name="Accent1 2 38" xfId="7166"/>
    <cellStyle name="Accent1 2 39" xfId="7167"/>
    <cellStyle name="Accent1 2 4" xfId="7168"/>
    <cellStyle name="Accent1 2 40" xfId="7169"/>
    <cellStyle name="Accent1 2 41" xfId="7170"/>
    <cellStyle name="Accent1 2 42" xfId="7171"/>
    <cellStyle name="Accent1 2 43" xfId="7172"/>
    <cellStyle name="Accent1 2 44" xfId="7173"/>
    <cellStyle name="Accent1 2 45" xfId="7174"/>
    <cellStyle name="Accent1 2 46" xfId="7175"/>
    <cellStyle name="Accent1 2 47" xfId="7176"/>
    <cellStyle name="Accent1 2 48" xfId="7177"/>
    <cellStyle name="Accent1 2 49" xfId="7178"/>
    <cellStyle name="Accent1 2 5" xfId="7179"/>
    <cellStyle name="Accent1 2 50" xfId="7180"/>
    <cellStyle name="Accent1 2 6" xfId="7181"/>
    <cellStyle name="Accent1 2 7" xfId="7182"/>
    <cellStyle name="Accent1 2 8" xfId="7183"/>
    <cellStyle name="Accent1 2 9" xfId="7184"/>
    <cellStyle name="Accent1 20" xfId="7185"/>
    <cellStyle name="Accent1 21" xfId="7186"/>
    <cellStyle name="Accent1 22" xfId="7187"/>
    <cellStyle name="Accent1 23" xfId="7188"/>
    <cellStyle name="Accent1 24" xfId="7189"/>
    <cellStyle name="Accent1 25" xfId="7190"/>
    <cellStyle name="Accent1 26" xfId="7191"/>
    <cellStyle name="Accent1 27" xfId="7192"/>
    <cellStyle name="Accent1 28" xfId="7193"/>
    <cellStyle name="Accent1 29" xfId="7194"/>
    <cellStyle name="Accent1 3" xfId="7195"/>
    <cellStyle name="Accent1 3 10" xfId="7196"/>
    <cellStyle name="Accent1 3 11" xfId="7197"/>
    <cellStyle name="Accent1 3 12" xfId="7198"/>
    <cellStyle name="Accent1 3 13" xfId="7199"/>
    <cellStyle name="Accent1 3 14" xfId="7200"/>
    <cellStyle name="Accent1 3 15" xfId="7201"/>
    <cellStyle name="Accent1 3 16" xfId="7202"/>
    <cellStyle name="Accent1 3 17" xfId="7203"/>
    <cellStyle name="Accent1 3 18" xfId="7204"/>
    <cellStyle name="Accent1 3 19" xfId="7205"/>
    <cellStyle name="Accent1 3 2" xfId="7206"/>
    <cellStyle name="Accent1 3 20" xfId="7207"/>
    <cellStyle name="Accent1 3 21" xfId="7208"/>
    <cellStyle name="Accent1 3 22" xfId="7209"/>
    <cellStyle name="Accent1 3 23" xfId="7210"/>
    <cellStyle name="Accent1 3 24" xfId="7211"/>
    <cellStyle name="Accent1 3 25" xfId="7212"/>
    <cellStyle name="Accent1 3 26" xfId="7213"/>
    <cellStyle name="Accent1 3 27" xfId="7214"/>
    <cellStyle name="Accent1 3 3" xfId="7215"/>
    <cellStyle name="Accent1 3 4" xfId="7216"/>
    <cellStyle name="Accent1 3 5" xfId="7217"/>
    <cellStyle name="Accent1 3 6" xfId="7218"/>
    <cellStyle name="Accent1 3 7" xfId="7219"/>
    <cellStyle name="Accent1 3 8" xfId="7220"/>
    <cellStyle name="Accent1 3 9" xfId="7221"/>
    <cellStyle name="Accent1 30" xfId="7222"/>
    <cellStyle name="Accent1 31" xfId="7223"/>
    <cellStyle name="Accent1 32" xfId="7224"/>
    <cellStyle name="Accent1 33" xfId="7225"/>
    <cellStyle name="Accent1 34" xfId="7226"/>
    <cellStyle name="Accent1 35" xfId="7227"/>
    <cellStyle name="Accent1 36" xfId="7228"/>
    <cellStyle name="Accent1 37" xfId="7229"/>
    <cellStyle name="Accent1 38" xfId="7230"/>
    <cellStyle name="Accent1 39" xfId="7231"/>
    <cellStyle name="Accent1 4" xfId="7232"/>
    <cellStyle name="Accent1 4 10" xfId="7233"/>
    <cellStyle name="Accent1 4 11" xfId="7234"/>
    <cellStyle name="Accent1 4 12" xfId="7235"/>
    <cellStyle name="Accent1 4 13" xfId="7236"/>
    <cellStyle name="Accent1 4 14" xfId="7237"/>
    <cellStyle name="Accent1 4 15" xfId="7238"/>
    <cellStyle name="Accent1 4 16" xfId="7239"/>
    <cellStyle name="Accent1 4 17" xfId="7240"/>
    <cellStyle name="Accent1 4 18" xfId="7241"/>
    <cellStyle name="Accent1 4 19" xfId="7242"/>
    <cellStyle name="Accent1 4 2" xfId="7243"/>
    <cellStyle name="Accent1 4 20" xfId="7244"/>
    <cellStyle name="Accent1 4 21" xfId="7245"/>
    <cellStyle name="Accent1 4 22" xfId="7246"/>
    <cellStyle name="Accent1 4 23" xfId="7247"/>
    <cellStyle name="Accent1 4 24" xfId="7248"/>
    <cellStyle name="Accent1 4 25" xfId="7249"/>
    <cellStyle name="Accent1 4 26" xfId="7250"/>
    <cellStyle name="Accent1 4 27" xfId="7251"/>
    <cellStyle name="Accent1 4 3" xfId="7252"/>
    <cellStyle name="Accent1 4 4" xfId="7253"/>
    <cellStyle name="Accent1 4 5" xfId="7254"/>
    <cellStyle name="Accent1 4 6" xfId="7255"/>
    <cellStyle name="Accent1 4 7" xfId="7256"/>
    <cellStyle name="Accent1 4 8" xfId="7257"/>
    <cellStyle name="Accent1 4 9" xfId="7258"/>
    <cellStyle name="Accent1 40" xfId="7259"/>
    <cellStyle name="Accent1 41" xfId="7260"/>
    <cellStyle name="Accent1 42" xfId="7261"/>
    <cellStyle name="Accent1 43" xfId="7262"/>
    <cellStyle name="Accent1 44" xfId="7263"/>
    <cellStyle name="Accent1 45" xfId="7264"/>
    <cellStyle name="Accent1 46" xfId="7265"/>
    <cellStyle name="Accent1 47" xfId="7266"/>
    <cellStyle name="Accent1 48" xfId="7267"/>
    <cellStyle name="Accent1 49" xfId="7268"/>
    <cellStyle name="Accent1 5" xfId="7269"/>
    <cellStyle name="Accent1 5 10" xfId="7270"/>
    <cellStyle name="Accent1 5 11" xfId="7271"/>
    <cellStyle name="Accent1 5 12" xfId="7272"/>
    <cellStyle name="Accent1 5 13" xfId="7273"/>
    <cellStyle name="Accent1 5 14" xfId="7274"/>
    <cellStyle name="Accent1 5 15" xfId="7275"/>
    <cellStyle name="Accent1 5 16" xfId="7276"/>
    <cellStyle name="Accent1 5 17" xfId="7277"/>
    <cellStyle name="Accent1 5 18" xfId="7278"/>
    <cellStyle name="Accent1 5 19" xfId="7279"/>
    <cellStyle name="Accent1 5 2" xfId="7280"/>
    <cellStyle name="Accent1 5 20" xfId="7281"/>
    <cellStyle name="Accent1 5 21" xfId="7282"/>
    <cellStyle name="Accent1 5 22" xfId="7283"/>
    <cellStyle name="Accent1 5 23" xfId="7284"/>
    <cellStyle name="Accent1 5 24" xfId="7285"/>
    <cellStyle name="Accent1 5 25" xfId="7286"/>
    <cellStyle name="Accent1 5 26" xfId="7287"/>
    <cellStyle name="Accent1 5 27" xfId="7288"/>
    <cellStyle name="Accent1 5 3" xfId="7289"/>
    <cellStyle name="Accent1 5 4" xfId="7290"/>
    <cellStyle name="Accent1 5 5" xfId="7291"/>
    <cellStyle name="Accent1 5 6" xfId="7292"/>
    <cellStyle name="Accent1 5 7" xfId="7293"/>
    <cellStyle name="Accent1 5 8" xfId="7294"/>
    <cellStyle name="Accent1 5 9" xfId="7295"/>
    <cellStyle name="Accent1 50" xfId="7296"/>
    <cellStyle name="Accent1 51" xfId="7297"/>
    <cellStyle name="Accent1 52" xfId="7298"/>
    <cellStyle name="Accent1 53" xfId="7299"/>
    <cellStyle name="Accent1 54" xfId="7300"/>
    <cellStyle name="Accent1 55" xfId="7301"/>
    <cellStyle name="Accent1 56" xfId="7302"/>
    <cellStyle name="Accent1 57" xfId="7303"/>
    <cellStyle name="Accent1 58" xfId="7304"/>
    <cellStyle name="Accent1 59" xfId="7305"/>
    <cellStyle name="Accent1 6" xfId="7306"/>
    <cellStyle name="Accent1 6 10" xfId="7307"/>
    <cellStyle name="Accent1 6 11" xfId="7308"/>
    <cellStyle name="Accent1 6 12" xfId="7309"/>
    <cellStyle name="Accent1 6 13" xfId="7310"/>
    <cellStyle name="Accent1 6 14" xfId="7311"/>
    <cellStyle name="Accent1 6 15" xfId="7312"/>
    <cellStyle name="Accent1 6 16" xfId="7313"/>
    <cellStyle name="Accent1 6 17" xfId="7314"/>
    <cellStyle name="Accent1 6 18" xfId="7315"/>
    <cellStyle name="Accent1 6 19" xfId="7316"/>
    <cellStyle name="Accent1 6 2" xfId="7317"/>
    <cellStyle name="Accent1 6 20" xfId="7318"/>
    <cellStyle name="Accent1 6 21" xfId="7319"/>
    <cellStyle name="Accent1 6 22" xfId="7320"/>
    <cellStyle name="Accent1 6 23" xfId="7321"/>
    <cellStyle name="Accent1 6 24" xfId="7322"/>
    <cellStyle name="Accent1 6 25" xfId="7323"/>
    <cellStyle name="Accent1 6 26" xfId="7324"/>
    <cellStyle name="Accent1 6 27" xfId="7325"/>
    <cellStyle name="Accent1 6 28" xfId="7326"/>
    <cellStyle name="Accent1 6 29" xfId="7327"/>
    <cellStyle name="Accent1 6 3" xfId="7328"/>
    <cellStyle name="Accent1 6 30" xfId="7329"/>
    <cellStyle name="Accent1 6 31" xfId="7330"/>
    <cellStyle name="Accent1 6 32" xfId="7331"/>
    <cellStyle name="Accent1 6 33" xfId="7332"/>
    <cellStyle name="Accent1 6 34" xfId="7333"/>
    <cellStyle name="Accent1 6 35" xfId="7334"/>
    <cellStyle name="Accent1 6 4" xfId="7335"/>
    <cellStyle name="Accent1 6 5" xfId="7336"/>
    <cellStyle name="Accent1 6 6" xfId="7337"/>
    <cellStyle name="Accent1 6 7" xfId="7338"/>
    <cellStyle name="Accent1 6 8" xfId="7339"/>
    <cellStyle name="Accent1 6 9" xfId="7340"/>
    <cellStyle name="Accent1 7" xfId="7341"/>
    <cellStyle name="Accent1 7 10" xfId="7342"/>
    <cellStyle name="Accent1 7 11" xfId="7343"/>
    <cellStyle name="Accent1 7 12" xfId="7344"/>
    <cellStyle name="Accent1 7 13" xfId="7345"/>
    <cellStyle name="Accent1 7 14" xfId="7346"/>
    <cellStyle name="Accent1 7 15" xfId="7347"/>
    <cellStyle name="Accent1 7 16" xfId="7348"/>
    <cellStyle name="Accent1 7 17" xfId="7349"/>
    <cellStyle name="Accent1 7 18" xfId="7350"/>
    <cellStyle name="Accent1 7 19" xfId="7351"/>
    <cellStyle name="Accent1 7 2" xfId="7352"/>
    <cellStyle name="Accent1 7 20" xfId="7353"/>
    <cellStyle name="Accent1 7 21" xfId="7354"/>
    <cellStyle name="Accent1 7 22" xfId="7355"/>
    <cellStyle name="Accent1 7 23" xfId="7356"/>
    <cellStyle name="Accent1 7 24" xfId="7357"/>
    <cellStyle name="Accent1 7 25" xfId="7358"/>
    <cellStyle name="Accent1 7 26" xfId="7359"/>
    <cellStyle name="Accent1 7 27" xfId="7360"/>
    <cellStyle name="Accent1 7 28" xfId="7361"/>
    <cellStyle name="Accent1 7 29" xfId="7362"/>
    <cellStyle name="Accent1 7 3" xfId="7363"/>
    <cellStyle name="Accent1 7 30" xfId="7364"/>
    <cellStyle name="Accent1 7 31" xfId="7365"/>
    <cellStyle name="Accent1 7 32" xfId="7366"/>
    <cellStyle name="Accent1 7 33" xfId="7367"/>
    <cellStyle name="Accent1 7 34" xfId="7368"/>
    <cellStyle name="Accent1 7 35" xfId="7369"/>
    <cellStyle name="Accent1 7 4" xfId="7370"/>
    <cellStyle name="Accent1 7 5" xfId="7371"/>
    <cellStyle name="Accent1 7 6" xfId="7372"/>
    <cellStyle name="Accent1 7 7" xfId="7373"/>
    <cellStyle name="Accent1 7 8" xfId="7374"/>
    <cellStyle name="Accent1 7 9" xfId="7375"/>
    <cellStyle name="Accent1 8" xfId="7376"/>
    <cellStyle name="Accent1 8 10" xfId="7377"/>
    <cellStyle name="Accent1 8 11" xfId="7378"/>
    <cellStyle name="Accent1 8 12" xfId="7379"/>
    <cellStyle name="Accent1 8 13" xfId="7380"/>
    <cellStyle name="Accent1 8 14" xfId="7381"/>
    <cellStyle name="Accent1 8 15" xfId="7382"/>
    <cellStyle name="Accent1 8 16" xfId="7383"/>
    <cellStyle name="Accent1 8 17" xfId="7384"/>
    <cellStyle name="Accent1 8 18" xfId="7385"/>
    <cellStyle name="Accent1 8 19" xfId="7386"/>
    <cellStyle name="Accent1 8 2" xfId="7387"/>
    <cellStyle name="Accent1 8 20" xfId="7388"/>
    <cellStyle name="Accent1 8 21" xfId="7389"/>
    <cellStyle name="Accent1 8 22" xfId="7390"/>
    <cellStyle name="Accent1 8 23" xfId="7391"/>
    <cellStyle name="Accent1 8 24" xfId="7392"/>
    <cellStyle name="Accent1 8 25" xfId="7393"/>
    <cellStyle name="Accent1 8 26" xfId="7394"/>
    <cellStyle name="Accent1 8 27" xfId="7395"/>
    <cellStyle name="Accent1 8 28" xfId="7396"/>
    <cellStyle name="Accent1 8 29" xfId="7397"/>
    <cellStyle name="Accent1 8 3" xfId="7398"/>
    <cellStyle name="Accent1 8 30" xfId="7399"/>
    <cellStyle name="Accent1 8 31" xfId="7400"/>
    <cellStyle name="Accent1 8 32" xfId="7401"/>
    <cellStyle name="Accent1 8 33" xfId="7402"/>
    <cellStyle name="Accent1 8 34" xfId="7403"/>
    <cellStyle name="Accent1 8 35" xfId="7404"/>
    <cellStyle name="Accent1 8 4" xfId="7405"/>
    <cellStyle name="Accent1 8 5" xfId="7406"/>
    <cellStyle name="Accent1 8 6" xfId="7407"/>
    <cellStyle name="Accent1 8 7" xfId="7408"/>
    <cellStyle name="Accent1 8 8" xfId="7409"/>
    <cellStyle name="Accent1 8 9" xfId="7410"/>
    <cellStyle name="Accent1 9" xfId="7411"/>
    <cellStyle name="Accent1 9 10" xfId="7412"/>
    <cellStyle name="Accent1 9 11" xfId="7413"/>
    <cellStyle name="Accent1 9 12" xfId="7414"/>
    <cellStyle name="Accent1 9 13" xfId="7415"/>
    <cellStyle name="Accent1 9 14" xfId="7416"/>
    <cellStyle name="Accent1 9 15" xfId="7417"/>
    <cellStyle name="Accent1 9 16" xfId="7418"/>
    <cellStyle name="Accent1 9 17" xfId="7419"/>
    <cellStyle name="Accent1 9 18" xfId="7420"/>
    <cellStyle name="Accent1 9 19" xfId="7421"/>
    <cellStyle name="Accent1 9 2" xfId="7422"/>
    <cellStyle name="Accent1 9 20" xfId="7423"/>
    <cellStyle name="Accent1 9 21" xfId="7424"/>
    <cellStyle name="Accent1 9 22" xfId="7425"/>
    <cellStyle name="Accent1 9 23" xfId="7426"/>
    <cellStyle name="Accent1 9 24" xfId="7427"/>
    <cellStyle name="Accent1 9 25" xfId="7428"/>
    <cellStyle name="Accent1 9 26" xfId="7429"/>
    <cellStyle name="Accent1 9 27" xfId="7430"/>
    <cellStyle name="Accent1 9 28" xfId="7431"/>
    <cellStyle name="Accent1 9 29" xfId="7432"/>
    <cellStyle name="Accent1 9 3" xfId="7433"/>
    <cellStyle name="Accent1 9 30" xfId="7434"/>
    <cellStyle name="Accent1 9 31" xfId="7435"/>
    <cellStyle name="Accent1 9 32" xfId="7436"/>
    <cellStyle name="Accent1 9 33" xfId="7437"/>
    <cellStyle name="Accent1 9 34" xfId="7438"/>
    <cellStyle name="Accent1 9 35" xfId="7439"/>
    <cellStyle name="Accent1 9 4" xfId="7440"/>
    <cellStyle name="Accent1 9 5" xfId="7441"/>
    <cellStyle name="Accent1 9 6" xfId="7442"/>
    <cellStyle name="Accent1 9 7" xfId="7443"/>
    <cellStyle name="Accent1 9 8" xfId="7444"/>
    <cellStyle name="Accent1 9 9" xfId="7445"/>
    <cellStyle name="Accent2 10" xfId="7446"/>
    <cellStyle name="Accent2 10 10" xfId="7447"/>
    <cellStyle name="Accent2 10 11" xfId="7448"/>
    <cellStyle name="Accent2 10 12" xfId="7449"/>
    <cellStyle name="Accent2 10 13" xfId="7450"/>
    <cellStyle name="Accent2 10 14" xfId="7451"/>
    <cellStyle name="Accent2 10 15" xfId="7452"/>
    <cellStyle name="Accent2 10 16" xfId="7453"/>
    <cellStyle name="Accent2 10 17" xfId="7454"/>
    <cellStyle name="Accent2 10 18" xfId="7455"/>
    <cellStyle name="Accent2 10 19" xfId="7456"/>
    <cellStyle name="Accent2 10 2" xfId="7457"/>
    <cellStyle name="Accent2 10 20" xfId="7458"/>
    <cellStyle name="Accent2 10 21" xfId="7459"/>
    <cellStyle name="Accent2 10 22" xfId="7460"/>
    <cellStyle name="Accent2 10 23" xfId="7461"/>
    <cellStyle name="Accent2 10 24" xfId="7462"/>
    <cellStyle name="Accent2 10 25" xfId="7463"/>
    <cellStyle name="Accent2 10 26" xfId="7464"/>
    <cellStyle name="Accent2 10 27" xfId="7465"/>
    <cellStyle name="Accent2 10 28" xfId="7466"/>
    <cellStyle name="Accent2 10 29" xfId="7467"/>
    <cellStyle name="Accent2 10 3" xfId="7468"/>
    <cellStyle name="Accent2 10 30" xfId="7469"/>
    <cellStyle name="Accent2 10 31" xfId="7470"/>
    <cellStyle name="Accent2 10 32" xfId="7471"/>
    <cellStyle name="Accent2 10 33" xfId="7472"/>
    <cellStyle name="Accent2 10 34" xfId="7473"/>
    <cellStyle name="Accent2 10 35" xfId="7474"/>
    <cellStyle name="Accent2 10 4" xfId="7475"/>
    <cellStyle name="Accent2 10 5" xfId="7476"/>
    <cellStyle name="Accent2 10 6" xfId="7477"/>
    <cellStyle name="Accent2 10 7" xfId="7478"/>
    <cellStyle name="Accent2 10 8" xfId="7479"/>
    <cellStyle name="Accent2 10 9" xfId="7480"/>
    <cellStyle name="Accent2 11" xfId="7481"/>
    <cellStyle name="Accent2 11 10" xfId="7482"/>
    <cellStyle name="Accent2 11 2" xfId="7483"/>
    <cellStyle name="Accent2 11 3" xfId="7484"/>
    <cellStyle name="Accent2 11 4" xfId="7485"/>
    <cellStyle name="Accent2 11 5" xfId="7486"/>
    <cellStyle name="Accent2 11 6" xfId="7487"/>
    <cellStyle name="Accent2 11 7" xfId="7488"/>
    <cellStyle name="Accent2 11 8" xfId="7489"/>
    <cellStyle name="Accent2 11 9" xfId="7490"/>
    <cellStyle name="Accent2 12" xfId="7491"/>
    <cellStyle name="Accent2 12 10" xfId="7492"/>
    <cellStyle name="Accent2 12 2" xfId="7493"/>
    <cellStyle name="Accent2 12 3" xfId="7494"/>
    <cellStyle name="Accent2 12 4" xfId="7495"/>
    <cellStyle name="Accent2 12 5" xfId="7496"/>
    <cellStyle name="Accent2 12 6" xfId="7497"/>
    <cellStyle name="Accent2 12 7" xfId="7498"/>
    <cellStyle name="Accent2 12 8" xfId="7499"/>
    <cellStyle name="Accent2 12 9" xfId="7500"/>
    <cellStyle name="Accent2 13" xfId="7501"/>
    <cellStyle name="Accent2 14" xfId="7502"/>
    <cellStyle name="Accent2 15" xfId="7503"/>
    <cellStyle name="Accent2 16" xfId="7504"/>
    <cellStyle name="Accent2 17" xfId="7505"/>
    <cellStyle name="Accent2 18" xfId="7506"/>
    <cellStyle name="Accent2 19" xfId="7507"/>
    <cellStyle name="Accent2 2" xfId="7508"/>
    <cellStyle name="Accent2 2 10" xfId="7509"/>
    <cellStyle name="Accent2 2 11" xfId="7510"/>
    <cellStyle name="Accent2 2 12" xfId="7511"/>
    <cellStyle name="Accent2 2 13" xfId="7512"/>
    <cellStyle name="Accent2 2 14" xfId="7513"/>
    <cellStyle name="Accent2 2 15" xfId="7514"/>
    <cellStyle name="Accent2 2 16" xfId="7515"/>
    <cellStyle name="Accent2 2 17" xfId="7516"/>
    <cellStyle name="Accent2 2 18" xfId="7517"/>
    <cellStyle name="Accent2 2 19" xfId="7518"/>
    <cellStyle name="Accent2 2 2" xfId="7519"/>
    <cellStyle name="Accent2 2 20" xfId="7520"/>
    <cellStyle name="Accent2 2 21" xfId="7521"/>
    <cellStyle name="Accent2 2 22" xfId="7522"/>
    <cellStyle name="Accent2 2 23" xfId="7523"/>
    <cellStyle name="Accent2 2 24" xfId="7524"/>
    <cellStyle name="Accent2 2 25" xfId="7525"/>
    <cellStyle name="Accent2 2 26" xfId="7526"/>
    <cellStyle name="Accent2 2 27" xfId="7527"/>
    <cellStyle name="Accent2 2 28" xfId="7528"/>
    <cellStyle name="Accent2 2 29" xfId="7529"/>
    <cellStyle name="Accent2 2 3" xfId="7530"/>
    <cellStyle name="Accent2 2 30" xfId="7531"/>
    <cellStyle name="Accent2 2 31" xfId="7532"/>
    <cellStyle name="Accent2 2 32" xfId="7533"/>
    <cellStyle name="Accent2 2 33" xfId="7534"/>
    <cellStyle name="Accent2 2 34" xfId="7535"/>
    <cellStyle name="Accent2 2 35" xfId="7536"/>
    <cellStyle name="Accent2 2 36" xfId="7537"/>
    <cellStyle name="Accent2 2 37" xfId="7538"/>
    <cellStyle name="Accent2 2 38" xfId="7539"/>
    <cellStyle name="Accent2 2 39" xfId="7540"/>
    <cellStyle name="Accent2 2 4" xfId="7541"/>
    <cellStyle name="Accent2 2 40" xfId="7542"/>
    <cellStyle name="Accent2 2 41" xfId="7543"/>
    <cellStyle name="Accent2 2 42" xfId="7544"/>
    <cellStyle name="Accent2 2 43" xfId="7545"/>
    <cellStyle name="Accent2 2 44" xfId="7546"/>
    <cellStyle name="Accent2 2 45" xfId="7547"/>
    <cellStyle name="Accent2 2 46" xfId="7548"/>
    <cellStyle name="Accent2 2 47" xfId="7549"/>
    <cellStyle name="Accent2 2 48" xfId="7550"/>
    <cellStyle name="Accent2 2 49" xfId="7551"/>
    <cellStyle name="Accent2 2 5" xfId="7552"/>
    <cellStyle name="Accent2 2 50" xfId="7553"/>
    <cellStyle name="Accent2 2 6" xfId="7554"/>
    <cellStyle name="Accent2 2 7" xfId="7555"/>
    <cellStyle name="Accent2 2 8" xfId="7556"/>
    <cellStyle name="Accent2 2 9" xfId="7557"/>
    <cellStyle name="Accent2 20" xfId="7558"/>
    <cellStyle name="Accent2 21" xfId="7559"/>
    <cellStyle name="Accent2 22" xfId="7560"/>
    <cellStyle name="Accent2 23" xfId="7561"/>
    <cellStyle name="Accent2 24" xfId="7562"/>
    <cellStyle name="Accent2 25" xfId="7563"/>
    <cellStyle name="Accent2 26" xfId="7564"/>
    <cellStyle name="Accent2 27" xfId="7565"/>
    <cellStyle name="Accent2 28" xfId="7566"/>
    <cellStyle name="Accent2 29" xfId="7567"/>
    <cellStyle name="Accent2 3" xfId="7568"/>
    <cellStyle name="Accent2 3 10" xfId="7569"/>
    <cellStyle name="Accent2 3 11" xfId="7570"/>
    <cellStyle name="Accent2 3 12" xfId="7571"/>
    <cellStyle name="Accent2 3 13" xfId="7572"/>
    <cellStyle name="Accent2 3 14" xfId="7573"/>
    <cellStyle name="Accent2 3 15" xfId="7574"/>
    <cellStyle name="Accent2 3 16" xfId="7575"/>
    <cellStyle name="Accent2 3 17" xfId="7576"/>
    <cellStyle name="Accent2 3 18" xfId="7577"/>
    <cellStyle name="Accent2 3 19" xfId="7578"/>
    <cellStyle name="Accent2 3 2" xfId="7579"/>
    <cellStyle name="Accent2 3 20" xfId="7580"/>
    <cellStyle name="Accent2 3 21" xfId="7581"/>
    <cellStyle name="Accent2 3 22" xfId="7582"/>
    <cellStyle name="Accent2 3 23" xfId="7583"/>
    <cellStyle name="Accent2 3 24" xfId="7584"/>
    <cellStyle name="Accent2 3 25" xfId="7585"/>
    <cellStyle name="Accent2 3 26" xfId="7586"/>
    <cellStyle name="Accent2 3 27" xfId="7587"/>
    <cellStyle name="Accent2 3 3" xfId="7588"/>
    <cellStyle name="Accent2 3 4" xfId="7589"/>
    <cellStyle name="Accent2 3 5" xfId="7590"/>
    <cellStyle name="Accent2 3 6" xfId="7591"/>
    <cellStyle name="Accent2 3 7" xfId="7592"/>
    <cellStyle name="Accent2 3 8" xfId="7593"/>
    <cellStyle name="Accent2 3 9" xfId="7594"/>
    <cellStyle name="Accent2 30" xfId="7595"/>
    <cellStyle name="Accent2 31" xfId="7596"/>
    <cellStyle name="Accent2 32" xfId="7597"/>
    <cellStyle name="Accent2 33" xfId="7598"/>
    <cellStyle name="Accent2 34" xfId="7599"/>
    <cellStyle name="Accent2 35" xfId="7600"/>
    <cellStyle name="Accent2 36" xfId="7601"/>
    <cellStyle name="Accent2 37" xfId="7602"/>
    <cellStyle name="Accent2 38" xfId="7603"/>
    <cellStyle name="Accent2 39" xfId="7604"/>
    <cellStyle name="Accent2 4" xfId="7605"/>
    <cellStyle name="Accent2 4 10" xfId="7606"/>
    <cellStyle name="Accent2 4 11" xfId="7607"/>
    <cellStyle name="Accent2 4 12" xfId="7608"/>
    <cellStyle name="Accent2 4 13" xfId="7609"/>
    <cellStyle name="Accent2 4 14" xfId="7610"/>
    <cellStyle name="Accent2 4 15" xfId="7611"/>
    <cellStyle name="Accent2 4 16" xfId="7612"/>
    <cellStyle name="Accent2 4 17" xfId="7613"/>
    <cellStyle name="Accent2 4 18" xfId="7614"/>
    <cellStyle name="Accent2 4 19" xfId="7615"/>
    <cellStyle name="Accent2 4 2" xfId="7616"/>
    <cellStyle name="Accent2 4 20" xfId="7617"/>
    <cellStyle name="Accent2 4 21" xfId="7618"/>
    <cellStyle name="Accent2 4 22" xfId="7619"/>
    <cellStyle name="Accent2 4 23" xfId="7620"/>
    <cellStyle name="Accent2 4 24" xfId="7621"/>
    <cellStyle name="Accent2 4 25" xfId="7622"/>
    <cellStyle name="Accent2 4 26" xfId="7623"/>
    <cellStyle name="Accent2 4 27" xfId="7624"/>
    <cellStyle name="Accent2 4 3" xfId="7625"/>
    <cellStyle name="Accent2 4 4" xfId="7626"/>
    <cellStyle name="Accent2 4 5" xfId="7627"/>
    <cellStyle name="Accent2 4 6" xfId="7628"/>
    <cellStyle name="Accent2 4 7" xfId="7629"/>
    <cellStyle name="Accent2 4 8" xfId="7630"/>
    <cellStyle name="Accent2 4 9" xfId="7631"/>
    <cellStyle name="Accent2 40" xfId="7632"/>
    <cellStyle name="Accent2 41" xfId="7633"/>
    <cellStyle name="Accent2 42" xfId="7634"/>
    <cellStyle name="Accent2 43" xfId="7635"/>
    <cellStyle name="Accent2 44" xfId="7636"/>
    <cellStyle name="Accent2 45" xfId="7637"/>
    <cellStyle name="Accent2 46" xfId="7638"/>
    <cellStyle name="Accent2 47" xfId="7639"/>
    <cellStyle name="Accent2 48" xfId="7640"/>
    <cellStyle name="Accent2 49" xfId="7641"/>
    <cellStyle name="Accent2 5" xfId="7642"/>
    <cellStyle name="Accent2 5 10" xfId="7643"/>
    <cellStyle name="Accent2 5 11" xfId="7644"/>
    <cellStyle name="Accent2 5 12" xfId="7645"/>
    <cellStyle name="Accent2 5 13" xfId="7646"/>
    <cellStyle name="Accent2 5 14" xfId="7647"/>
    <cellStyle name="Accent2 5 15" xfId="7648"/>
    <cellStyle name="Accent2 5 16" xfId="7649"/>
    <cellStyle name="Accent2 5 17" xfId="7650"/>
    <cellStyle name="Accent2 5 18" xfId="7651"/>
    <cellStyle name="Accent2 5 19" xfId="7652"/>
    <cellStyle name="Accent2 5 2" xfId="7653"/>
    <cellStyle name="Accent2 5 20" xfId="7654"/>
    <cellStyle name="Accent2 5 21" xfId="7655"/>
    <cellStyle name="Accent2 5 22" xfId="7656"/>
    <cellStyle name="Accent2 5 23" xfId="7657"/>
    <cellStyle name="Accent2 5 24" xfId="7658"/>
    <cellStyle name="Accent2 5 25" xfId="7659"/>
    <cellStyle name="Accent2 5 26" xfId="7660"/>
    <cellStyle name="Accent2 5 27" xfId="7661"/>
    <cellStyle name="Accent2 5 3" xfId="7662"/>
    <cellStyle name="Accent2 5 4" xfId="7663"/>
    <cellStyle name="Accent2 5 5" xfId="7664"/>
    <cellStyle name="Accent2 5 6" xfId="7665"/>
    <cellStyle name="Accent2 5 7" xfId="7666"/>
    <cellStyle name="Accent2 5 8" xfId="7667"/>
    <cellStyle name="Accent2 5 9" xfId="7668"/>
    <cellStyle name="Accent2 50" xfId="7669"/>
    <cellStyle name="Accent2 51" xfId="7670"/>
    <cellStyle name="Accent2 52" xfId="7671"/>
    <cellStyle name="Accent2 53" xfId="7672"/>
    <cellStyle name="Accent2 54" xfId="7673"/>
    <cellStyle name="Accent2 55" xfId="7674"/>
    <cellStyle name="Accent2 56" xfId="7675"/>
    <cellStyle name="Accent2 57" xfId="7676"/>
    <cellStyle name="Accent2 58" xfId="7677"/>
    <cellStyle name="Accent2 59" xfId="7678"/>
    <cellStyle name="Accent2 6" xfId="7679"/>
    <cellStyle name="Accent2 6 10" xfId="7680"/>
    <cellStyle name="Accent2 6 11" xfId="7681"/>
    <cellStyle name="Accent2 6 12" xfId="7682"/>
    <cellStyle name="Accent2 6 13" xfId="7683"/>
    <cellStyle name="Accent2 6 14" xfId="7684"/>
    <cellStyle name="Accent2 6 15" xfId="7685"/>
    <cellStyle name="Accent2 6 16" xfId="7686"/>
    <cellStyle name="Accent2 6 17" xfId="7687"/>
    <cellStyle name="Accent2 6 18" xfId="7688"/>
    <cellStyle name="Accent2 6 19" xfId="7689"/>
    <cellStyle name="Accent2 6 2" xfId="7690"/>
    <cellStyle name="Accent2 6 20" xfId="7691"/>
    <cellStyle name="Accent2 6 21" xfId="7692"/>
    <cellStyle name="Accent2 6 22" xfId="7693"/>
    <cellStyle name="Accent2 6 23" xfId="7694"/>
    <cellStyle name="Accent2 6 24" xfId="7695"/>
    <cellStyle name="Accent2 6 25" xfId="7696"/>
    <cellStyle name="Accent2 6 26" xfId="7697"/>
    <cellStyle name="Accent2 6 27" xfId="7698"/>
    <cellStyle name="Accent2 6 28" xfId="7699"/>
    <cellStyle name="Accent2 6 29" xfId="7700"/>
    <cellStyle name="Accent2 6 3" xfId="7701"/>
    <cellStyle name="Accent2 6 30" xfId="7702"/>
    <cellStyle name="Accent2 6 31" xfId="7703"/>
    <cellStyle name="Accent2 6 32" xfId="7704"/>
    <cellStyle name="Accent2 6 33" xfId="7705"/>
    <cellStyle name="Accent2 6 34" xfId="7706"/>
    <cellStyle name="Accent2 6 35" xfId="7707"/>
    <cellStyle name="Accent2 6 4" xfId="7708"/>
    <cellStyle name="Accent2 6 5" xfId="7709"/>
    <cellStyle name="Accent2 6 6" xfId="7710"/>
    <cellStyle name="Accent2 6 7" xfId="7711"/>
    <cellStyle name="Accent2 6 8" xfId="7712"/>
    <cellStyle name="Accent2 6 9" xfId="7713"/>
    <cellStyle name="Accent2 7" xfId="7714"/>
    <cellStyle name="Accent2 7 10" xfId="7715"/>
    <cellStyle name="Accent2 7 11" xfId="7716"/>
    <cellStyle name="Accent2 7 12" xfId="7717"/>
    <cellStyle name="Accent2 7 13" xfId="7718"/>
    <cellStyle name="Accent2 7 14" xfId="7719"/>
    <cellStyle name="Accent2 7 15" xfId="7720"/>
    <cellStyle name="Accent2 7 16" xfId="7721"/>
    <cellStyle name="Accent2 7 17" xfId="7722"/>
    <cellStyle name="Accent2 7 18" xfId="7723"/>
    <cellStyle name="Accent2 7 19" xfId="7724"/>
    <cellStyle name="Accent2 7 2" xfId="7725"/>
    <cellStyle name="Accent2 7 20" xfId="7726"/>
    <cellStyle name="Accent2 7 21" xfId="7727"/>
    <cellStyle name="Accent2 7 22" xfId="7728"/>
    <cellStyle name="Accent2 7 23" xfId="7729"/>
    <cellStyle name="Accent2 7 24" xfId="7730"/>
    <cellStyle name="Accent2 7 25" xfId="7731"/>
    <cellStyle name="Accent2 7 26" xfId="7732"/>
    <cellStyle name="Accent2 7 27" xfId="7733"/>
    <cellStyle name="Accent2 7 28" xfId="7734"/>
    <cellStyle name="Accent2 7 29" xfId="7735"/>
    <cellStyle name="Accent2 7 3" xfId="7736"/>
    <cellStyle name="Accent2 7 30" xfId="7737"/>
    <cellStyle name="Accent2 7 31" xfId="7738"/>
    <cellStyle name="Accent2 7 32" xfId="7739"/>
    <cellStyle name="Accent2 7 33" xfId="7740"/>
    <cellStyle name="Accent2 7 34" xfId="7741"/>
    <cellStyle name="Accent2 7 35" xfId="7742"/>
    <cellStyle name="Accent2 7 4" xfId="7743"/>
    <cellStyle name="Accent2 7 5" xfId="7744"/>
    <cellStyle name="Accent2 7 6" xfId="7745"/>
    <cellStyle name="Accent2 7 7" xfId="7746"/>
    <cellStyle name="Accent2 7 8" xfId="7747"/>
    <cellStyle name="Accent2 7 9" xfId="7748"/>
    <cellStyle name="Accent2 8" xfId="7749"/>
    <cellStyle name="Accent2 8 10" xfId="7750"/>
    <cellStyle name="Accent2 8 11" xfId="7751"/>
    <cellStyle name="Accent2 8 12" xfId="7752"/>
    <cellStyle name="Accent2 8 13" xfId="7753"/>
    <cellStyle name="Accent2 8 14" xfId="7754"/>
    <cellStyle name="Accent2 8 15" xfId="7755"/>
    <cellStyle name="Accent2 8 16" xfId="7756"/>
    <cellStyle name="Accent2 8 17" xfId="7757"/>
    <cellStyle name="Accent2 8 18" xfId="7758"/>
    <cellStyle name="Accent2 8 19" xfId="7759"/>
    <cellStyle name="Accent2 8 2" xfId="7760"/>
    <cellStyle name="Accent2 8 20" xfId="7761"/>
    <cellStyle name="Accent2 8 21" xfId="7762"/>
    <cellStyle name="Accent2 8 22" xfId="7763"/>
    <cellStyle name="Accent2 8 23" xfId="7764"/>
    <cellStyle name="Accent2 8 24" xfId="7765"/>
    <cellStyle name="Accent2 8 25" xfId="7766"/>
    <cellStyle name="Accent2 8 26" xfId="7767"/>
    <cellStyle name="Accent2 8 27" xfId="7768"/>
    <cellStyle name="Accent2 8 28" xfId="7769"/>
    <cellStyle name="Accent2 8 29" xfId="7770"/>
    <cellStyle name="Accent2 8 3" xfId="7771"/>
    <cellStyle name="Accent2 8 30" xfId="7772"/>
    <cellStyle name="Accent2 8 31" xfId="7773"/>
    <cellStyle name="Accent2 8 32" xfId="7774"/>
    <cellStyle name="Accent2 8 33" xfId="7775"/>
    <cellStyle name="Accent2 8 34" xfId="7776"/>
    <cellStyle name="Accent2 8 35" xfId="7777"/>
    <cellStyle name="Accent2 8 4" xfId="7778"/>
    <cellStyle name="Accent2 8 5" xfId="7779"/>
    <cellStyle name="Accent2 8 6" xfId="7780"/>
    <cellStyle name="Accent2 8 7" xfId="7781"/>
    <cellStyle name="Accent2 8 8" xfId="7782"/>
    <cellStyle name="Accent2 8 9" xfId="7783"/>
    <cellStyle name="Accent2 9" xfId="7784"/>
    <cellStyle name="Accent2 9 10" xfId="7785"/>
    <cellStyle name="Accent2 9 11" xfId="7786"/>
    <cellStyle name="Accent2 9 12" xfId="7787"/>
    <cellStyle name="Accent2 9 13" xfId="7788"/>
    <cellStyle name="Accent2 9 14" xfId="7789"/>
    <cellStyle name="Accent2 9 15" xfId="7790"/>
    <cellStyle name="Accent2 9 16" xfId="7791"/>
    <cellStyle name="Accent2 9 17" xfId="7792"/>
    <cellStyle name="Accent2 9 18" xfId="7793"/>
    <cellStyle name="Accent2 9 19" xfId="7794"/>
    <cellStyle name="Accent2 9 2" xfId="7795"/>
    <cellStyle name="Accent2 9 20" xfId="7796"/>
    <cellStyle name="Accent2 9 21" xfId="7797"/>
    <cellStyle name="Accent2 9 22" xfId="7798"/>
    <cellStyle name="Accent2 9 23" xfId="7799"/>
    <cellStyle name="Accent2 9 24" xfId="7800"/>
    <cellStyle name="Accent2 9 25" xfId="7801"/>
    <cellStyle name="Accent2 9 26" xfId="7802"/>
    <cellStyle name="Accent2 9 27" xfId="7803"/>
    <cellStyle name="Accent2 9 28" xfId="7804"/>
    <cellStyle name="Accent2 9 29" xfId="7805"/>
    <cellStyle name="Accent2 9 3" xfId="7806"/>
    <cellStyle name="Accent2 9 30" xfId="7807"/>
    <cellStyle name="Accent2 9 31" xfId="7808"/>
    <cellStyle name="Accent2 9 32" xfId="7809"/>
    <cellStyle name="Accent2 9 33" xfId="7810"/>
    <cellStyle name="Accent2 9 34" xfId="7811"/>
    <cellStyle name="Accent2 9 35" xfId="7812"/>
    <cellStyle name="Accent2 9 4" xfId="7813"/>
    <cellStyle name="Accent2 9 5" xfId="7814"/>
    <cellStyle name="Accent2 9 6" xfId="7815"/>
    <cellStyle name="Accent2 9 7" xfId="7816"/>
    <cellStyle name="Accent2 9 8" xfId="7817"/>
    <cellStyle name="Accent2 9 9" xfId="7818"/>
    <cellStyle name="Accent3 10" xfId="7819"/>
    <cellStyle name="Accent3 10 10" xfId="7820"/>
    <cellStyle name="Accent3 10 11" xfId="7821"/>
    <cellStyle name="Accent3 10 12" xfId="7822"/>
    <cellStyle name="Accent3 10 13" xfId="7823"/>
    <cellStyle name="Accent3 10 14" xfId="7824"/>
    <cellStyle name="Accent3 10 15" xfId="7825"/>
    <cellStyle name="Accent3 10 16" xfId="7826"/>
    <cellStyle name="Accent3 10 17" xfId="7827"/>
    <cellStyle name="Accent3 10 18" xfId="7828"/>
    <cellStyle name="Accent3 10 19" xfId="7829"/>
    <cellStyle name="Accent3 10 2" xfId="7830"/>
    <cellStyle name="Accent3 10 20" xfId="7831"/>
    <cellStyle name="Accent3 10 21" xfId="7832"/>
    <cellStyle name="Accent3 10 22" xfId="7833"/>
    <cellStyle name="Accent3 10 23" xfId="7834"/>
    <cellStyle name="Accent3 10 24" xfId="7835"/>
    <cellStyle name="Accent3 10 25" xfId="7836"/>
    <cellStyle name="Accent3 10 26" xfId="7837"/>
    <cellStyle name="Accent3 10 27" xfId="7838"/>
    <cellStyle name="Accent3 10 28" xfId="7839"/>
    <cellStyle name="Accent3 10 29" xfId="7840"/>
    <cellStyle name="Accent3 10 3" xfId="7841"/>
    <cellStyle name="Accent3 10 30" xfId="7842"/>
    <cellStyle name="Accent3 10 31" xfId="7843"/>
    <cellStyle name="Accent3 10 32" xfId="7844"/>
    <cellStyle name="Accent3 10 33" xfId="7845"/>
    <cellStyle name="Accent3 10 34" xfId="7846"/>
    <cellStyle name="Accent3 10 35" xfId="7847"/>
    <cellStyle name="Accent3 10 4" xfId="7848"/>
    <cellStyle name="Accent3 10 5" xfId="7849"/>
    <cellStyle name="Accent3 10 6" xfId="7850"/>
    <cellStyle name="Accent3 10 7" xfId="7851"/>
    <cellStyle name="Accent3 10 8" xfId="7852"/>
    <cellStyle name="Accent3 10 9" xfId="7853"/>
    <cellStyle name="Accent3 11" xfId="7854"/>
    <cellStyle name="Accent3 11 10" xfId="7855"/>
    <cellStyle name="Accent3 11 2" xfId="7856"/>
    <cellStyle name="Accent3 11 3" xfId="7857"/>
    <cellStyle name="Accent3 11 4" xfId="7858"/>
    <cellStyle name="Accent3 11 5" xfId="7859"/>
    <cellStyle name="Accent3 11 6" xfId="7860"/>
    <cellStyle name="Accent3 11 7" xfId="7861"/>
    <cellStyle name="Accent3 11 8" xfId="7862"/>
    <cellStyle name="Accent3 11 9" xfId="7863"/>
    <cellStyle name="Accent3 12" xfId="7864"/>
    <cellStyle name="Accent3 12 10" xfId="7865"/>
    <cellStyle name="Accent3 12 2" xfId="7866"/>
    <cellStyle name="Accent3 12 3" xfId="7867"/>
    <cellStyle name="Accent3 12 4" xfId="7868"/>
    <cellStyle name="Accent3 12 5" xfId="7869"/>
    <cellStyle name="Accent3 12 6" xfId="7870"/>
    <cellStyle name="Accent3 12 7" xfId="7871"/>
    <cellStyle name="Accent3 12 8" xfId="7872"/>
    <cellStyle name="Accent3 12 9" xfId="7873"/>
    <cellStyle name="Accent3 13" xfId="7874"/>
    <cellStyle name="Accent3 14" xfId="7875"/>
    <cellStyle name="Accent3 15" xfId="7876"/>
    <cellStyle name="Accent3 16" xfId="7877"/>
    <cellStyle name="Accent3 17" xfId="7878"/>
    <cellStyle name="Accent3 18" xfId="7879"/>
    <cellStyle name="Accent3 19" xfId="7880"/>
    <cellStyle name="Accent3 2" xfId="7881"/>
    <cellStyle name="Accent3 2 10" xfId="7882"/>
    <cellStyle name="Accent3 2 11" xfId="7883"/>
    <cellStyle name="Accent3 2 12" xfId="7884"/>
    <cellStyle name="Accent3 2 13" xfId="7885"/>
    <cellStyle name="Accent3 2 14" xfId="7886"/>
    <cellStyle name="Accent3 2 15" xfId="7887"/>
    <cellStyle name="Accent3 2 16" xfId="7888"/>
    <cellStyle name="Accent3 2 17" xfId="7889"/>
    <cellStyle name="Accent3 2 18" xfId="7890"/>
    <cellStyle name="Accent3 2 19" xfId="7891"/>
    <cellStyle name="Accent3 2 2" xfId="7892"/>
    <cellStyle name="Accent3 2 20" xfId="7893"/>
    <cellStyle name="Accent3 2 21" xfId="7894"/>
    <cellStyle name="Accent3 2 22" xfId="7895"/>
    <cellStyle name="Accent3 2 23" xfId="7896"/>
    <cellStyle name="Accent3 2 24" xfId="7897"/>
    <cellStyle name="Accent3 2 25" xfId="7898"/>
    <cellStyle name="Accent3 2 26" xfId="7899"/>
    <cellStyle name="Accent3 2 27" xfId="7900"/>
    <cellStyle name="Accent3 2 28" xfId="7901"/>
    <cellStyle name="Accent3 2 29" xfId="7902"/>
    <cellStyle name="Accent3 2 3" xfId="7903"/>
    <cellStyle name="Accent3 2 30" xfId="7904"/>
    <cellStyle name="Accent3 2 31" xfId="7905"/>
    <cellStyle name="Accent3 2 32" xfId="7906"/>
    <cellStyle name="Accent3 2 33" xfId="7907"/>
    <cellStyle name="Accent3 2 34" xfId="7908"/>
    <cellStyle name="Accent3 2 35" xfId="7909"/>
    <cellStyle name="Accent3 2 36" xfId="7910"/>
    <cellStyle name="Accent3 2 37" xfId="7911"/>
    <cellStyle name="Accent3 2 38" xfId="7912"/>
    <cellStyle name="Accent3 2 39" xfId="7913"/>
    <cellStyle name="Accent3 2 4" xfId="7914"/>
    <cellStyle name="Accent3 2 40" xfId="7915"/>
    <cellStyle name="Accent3 2 41" xfId="7916"/>
    <cellStyle name="Accent3 2 42" xfId="7917"/>
    <cellStyle name="Accent3 2 43" xfId="7918"/>
    <cellStyle name="Accent3 2 44" xfId="7919"/>
    <cellStyle name="Accent3 2 45" xfId="7920"/>
    <cellStyle name="Accent3 2 46" xfId="7921"/>
    <cellStyle name="Accent3 2 47" xfId="7922"/>
    <cellStyle name="Accent3 2 48" xfId="7923"/>
    <cellStyle name="Accent3 2 49" xfId="7924"/>
    <cellStyle name="Accent3 2 5" xfId="7925"/>
    <cellStyle name="Accent3 2 50" xfId="7926"/>
    <cellStyle name="Accent3 2 6" xfId="7927"/>
    <cellStyle name="Accent3 2 7" xfId="7928"/>
    <cellStyle name="Accent3 2 8" xfId="7929"/>
    <cellStyle name="Accent3 2 9" xfId="7930"/>
    <cellStyle name="Accent3 20" xfId="7931"/>
    <cellStyle name="Accent3 21" xfId="7932"/>
    <cellStyle name="Accent3 22" xfId="7933"/>
    <cellStyle name="Accent3 23" xfId="7934"/>
    <cellStyle name="Accent3 24" xfId="7935"/>
    <cellStyle name="Accent3 25" xfId="7936"/>
    <cellStyle name="Accent3 26" xfId="7937"/>
    <cellStyle name="Accent3 27" xfId="7938"/>
    <cellStyle name="Accent3 28" xfId="7939"/>
    <cellStyle name="Accent3 29" xfId="7940"/>
    <cellStyle name="Accent3 3" xfId="7941"/>
    <cellStyle name="Accent3 3 10" xfId="7942"/>
    <cellStyle name="Accent3 3 11" xfId="7943"/>
    <cellStyle name="Accent3 3 12" xfId="7944"/>
    <cellStyle name="Accent3 3 13" xfId="7945"/>
    <cellStyle name="Accent3 3 14" xfId="7946"/>
    <cellStyle name="Accent3 3 15" xfId="7947"/>
    <cellStyle name="Accent3 3 16" xfId="7948"/>
    <cellStyle name="Accent3 3 17" xfId="7949"/>
    <cellStyle name="Accent3 3 18" xfId="7950"/>
    <cellStyle name="Accent3 3 19" xfId="7951"/>
    <cellStyle name="Accent3 3 2" xfId="7952"/>
    <cellStyle name="Accent3 3 20" xfId="7953"/>
    <cellStyle name="Accent3 3 21" xfId="7954"/>
    <cellStyle name="Accent3 3 22" xfId="7955"/>
    <cellStyle name="Accent3 3 23" xfId="7956"/>
    <cellStyle name="Accent3 3 24" xfId="7957"/>
    <cellStyle name="Accent3 3 25" xfId="7958"/>
    <cellStyle name="Accent3 3 26" xfId="7959"/>
    <cellStyle name="Accent3 3 27" xfId="7960"/>
    <cellStyle name="Accent3 3 3" xfId="7961"/>
    <cellStyle name="Accent3 3 4" xfId="7962"/>
    <cellStyle name="Accent3 3 5" xfId="7963"/>
    <cellStyle name="Accent3 3 6" xfId="7964"/>
    <cellStyle name="Accent3 3 7" xfId="7965"/>
    <cellStyle name="Accent3 3 8" xfId="7966"/>
    <cellStyle name="Accent3 3 9" xfId="7967"/>
    <cellStyle name="Accent3 30" xfId="7968"/>
    <cellStyle name="Accent3 31" xfId="7969"/>
    <cellStyle name="Accent3 32" xfId="7970"/>
    <cellStyle name="Accent3 33" xfId="7971"/>
    <cellStyle name="Accent3 34" xfId="7972"/>
    <cellStyle name="Accent3 35" xfId="7973"/>
    <cellStyle name="Accent3 36" xfId="7974"/>
    <cellStyle name="Accent3 37" xfId="7975"/>
    <cellStyle name="Accent3 38" xfId="7976"/>
    <cellStyle name="Accent3 39" xfId="7977"/>
    <cellStyle name="Accent3 4" xfId="7978"/>
    <cellStyle name="Accent3 4 10" xfId="7979"/>
    <cellStyle name="Accent3 4 11" xfId="7980"/>
    <cellStyle name="Accent3 4 12" xfId="7981"/>
    <cellStyle name="Accent3 4 13" xfId="7982"/>
    <cellStyle name="Accent3 4 14" xfId="7983"/>
    <cellStyle name="Accent3 4 15" xfId="7984"/>
    <cellStyle name="Accent3 4 16" xfId="7985"/>
    <cellStyle name="Accent3 4 17" xfId="7986"/>
    <cellStyle name="Accent3 4 18" xfId="7987"/>
    <cellStyle name="Accent3 4 19" xfId="7988"/>
    <cellStyle name="Accent3 4 2" xfId="7989"/>
    <cellStyle name="Accent3 4 20" xfId="7990"/>
    <cellStyle name="Accent3 4 21" xfId="7991"/>
    <cellStyle name="Accent3 4 22" xfId="7992"/>
    <cellStyle name="Accent3 4 23" xfId="7993"/>
    <cellStyle name="Accent3 4 24" xfId="7994"/>
    <cellStyle name="Accent3 4 25" xfId="7995"/>
    <cellStyle name="Accent3 4 26" xfId="7996"/>
    <cellStyle name="Accent3 4 27" xfId="7997"/>
    <cellStyle name="Accent3 4 3" xfId="7998"/>
    <cellStyle name="Accent3 4 4" xfId="7999"/>
    <cellStyle name="Accent3 4 5" xfId="8000"/>
    <cellStyle name="Accent3 4 6" xfId="8001"/>
    <cellStyle name="Accent3 4 7" xfId="8002"/>
    <cellStyle name="Accent3 4 8" xfId="8003"/>
    <cellStyle name="Accent3 4 9" xfId="8004"/>
    <cellStyle name="Accent3 40" xfId="8005"/>
    <cellStyle name="Accent3 41" xfId="8006"/>
    <cellStyle name="Accent3 42" xfId="8007"/>
    <cellStyle name="Accent3 43" xfId="8008"/>
    <cellStyle name="Accent3 44" xfId="8009"/>
    <cellStyle name="Accent3 45" xfId="8010"/>
    <cellStyle name="Accent3 46" xfId="8011"/>
    <cellStyle name="Accent3 47" xfId="8012"/>
    <cellStyle name="Accent3 48" xfId="8013"/>
    <cellStyle name="Accent3 49" xfId="8014"/>
    <cellStyle name="Accent3 5" xfId="8015"/>
    <cellStyle name="Accent3 5 10" xfId="8016"/>
    <cellStyle name="Accent3 5 11" xfId="8017"/>
    <cellStyle name="Accent3 5 12" xfId="8018"/>
    <cellStyle name="Accent3 5 13" xfId="8019"/>
    <cellStyle name="Accent3 5 14" xfId="8020"/>
    <cellStyle name="Accent3 5 15" xfId="8021"/>
    <cellStyle name="Accent3 5 16" xfId="8022"/>
    <cellStyle name="Accent3 5 17" xfId="8023"/>
    <cellStyle name="Accent3 5 18" xfId="8024"/>
    <cellStyle name="Accent3 5 19" xfId="8025"/>
    <cellStyle name="Accent3 5 2" xfId="8026"/>
    <cellStyle name="Accent3 5 20" xfId="8027"/>
    <cellStyle name="Accent3 5 21" xfId="8028"/>
    <cellStyle name="Accent3 5 22" xfId="8029"/>
    <cellStyle name="Accent3 5 23" xfId="8030"/>
    <cellStyle name="Accent3 5 24" xfId="8031"/>
    <cellStyle name="Accent3 5 25" xfId="8032"/>
    <cellStyle name="Accent3 5 26" xfId="8033"/>
    <cellStyle name="Accent3 5 27" xfId="8034"/>
    <cellStyle name="Accent3 5 3" xfId="8035"/>
    <cellStyle name="Accent3 5 4" xfId="8036"/>
    <cellStyle name="Accent3 5 5" xfId="8037"/>
    <cellStyle name="Accent3 5 6" xfId="8038"/>
    <cellStyle name="Accent3 5 7" xfId="8039"/>
    <cellStyle name="Accent3 5 8" xfId="8040"/>
    <cellStyle name="Accent3 5 9" xfId="8041"/>
    <cellStyle name="Accent3 50" xfId="8042"/>
    <cellStyle name="Accent3 51" xfId="8043"/>
    <cellStyle name="Accent3 52" xfId="8044"/>
    <cellStyle name="Accent3 53" xfId="8045"/>
    <cellStyle name="Accent3 54" xfId="8046"/>
    <cellStyle name="Accent3 55" xfId="8047"/>
    <cellStyle name="Accent3 56" xfId="8048"/>
    <cellStyle name="Accent3 57" xfId="8049"/>
    <cellStyle name="Accent3 58" xfId="8050"/>
    <cellStyle name="Accent3 59" xfId="8051"/>
    <cellStyle name="Accent3 6" xfId="8052"/>
    <cellStyle name="Accent3 6 10" xfId="8053"/>
    <cellStyle name="Accent3 6 11" xfId="8054"/>
    <cellStyle name="Accent3 6 12" xfId="8055"/>
    <cellStyle name="Accent3 6 13" xfId="8056"/>
    <cellStyle name="Accent3 6 14" xfId="8057"/>
    <cellStyle name="Accent3 6 15" xfId="8058"/>
    <cellStyle name="Accent3 6 16" xfId="8059"/>
    <cellStyle name="Accent3 6 17" xfId="8060"/>
    <cellStyle name="Accent3 6 18" xfId="8061"/>
    <cellStyle name="Accent3 6 19" xfId="8062"/>
    <cellStyle name="Accent3 6 2" xfId="8063"/>
    <cellStyle name="Accent3 6 20" xfId="8064"/>
    <cellStyle name="Accent3 6 21" xfId="8065"/>
    <cellStyle name="Accent3 6 22" xfId="8066"/>
    <cellStyle name="Accent3 6 23" xfId="8067"/>
    <cellStyle name="Accent3 6 24" xfId="8068"/>
    <cellStyle name="Accent3 6 25" xfId="8069"/>
    <cellStyle name="Accent3 6 26" xfId="8070"/>
    <cellStyle name="Accent3 6 27" xfId="8071"/>
    <cellStyle name="Accent3 6 28" xfId="8072"/>
    <cellStyle name="Accent3 6 29" xfId="8073"/>
    <cellStyle name="Accent3 6 3" xfId="8074"/>
    <cellStyle name="Accent3 6 30" xfId="8075"/>
    <cellStyle name="Accent3 6 31" xfId="8076"/>
    <cellStyle name="Accent3 6 32" xfId="8077"/>
    <cellStyle name="Accent3 6 33" xfId="8078"/>
    <cellStyle name="Accent3 6 34" xfId="8079"/>
    <cellStyle name="Accent3 6 35" xfId="8080"/>
    <cellStyle name="Accent3 6 4" xfId="8081"/>
    <cellStyle name="Accent3 6 5" xfId="8082"/>
    <cellStyle name="Accent3 6 6" xfId="8083"/>
    <cellStyle name="Accent3 6 7" xfId="8084"/>
    <cellStyle name="Accent3 6 8" xfId="8085"/>
    <cellStyle name="Accent3 6 9" xfId="8086"/>
    <cellStyle name="Accent3 7" xfId="8087"/>
    <cellStyle name="Accent3 7 10" xfId="8088"/>
    <cellStyle name="Accent3 7 11" xfId="8089"/>
    <cellStyle name="Accent3 7 12" xfId="8090"/>
    <cellStyle name="Accent3 7 13" xfId="8091"/>
    <cellStyle name="Accent3 7 14" xfId="8092"/>
    <cellStyle name="Accent3 7 15" xfId="8093"/>
    <cellStyle name="Accent3 7 16" xfId="8094"/>
    <cellStyle name="Accent3 7 17" xfId="8095"/>
    <cellStyle name="Accent3 7 18" xfId="8096"/>
    <cellStyle name="Accent3 7 19" xfId="8097"/>
    <cellStyle name="Accent3 7 2" xfId="8098"/>
    <cellStyle name="Accent3 7 20" xfId="8099"/>
    <cellStyle name="Accent3 7 21" xfId="8100"/>
    <cellStyle name="Accent3 7 22" xfId="8101"/>
    <cellStyle name="Accent3 7 23" xfId="8102"/>
    <cellStyle name="Accent3 7 24" xfId="8103"/>
    <cellStyle name="Accent3 7 25" xfId="8104"/>
    <cellStyle name="Accent3 7 26" xfId="8105"/>
    <cellStyle name="Accent3 7 27" xfId="8106"/>
    <cellStyle name="Accent3 7 28" xfId="8107"/>
    <cellStyle name="Accent3 7 29" xfId="8108"/>
    <cellStyle name="Accent3 7 3" xfId="8109"/>
    <cellStyle name="Accent3 7 30" xfId="8110"/>
    <cellStyle name="Accent3 7 31" xfId="8111"/>
    <cellStyle name="Accent3 7 32" xfId="8112"/>
    <cellStyle name="Accent3 7 33" xfId="8113"/>
    <cellStyle name="Accent3 7 34" xfId="8114"/>
    <cellStyle name="Accent3 7 35" xfId="8115"/>
    <cellStyle name="Accent3 7 4" xfId="8116"/>
    <cellStyle name="Accent3 7 5" xfId="8117"/>
    <cellStyle name="Accent3 7 6" xfId="8118"/>
    <cellStyle name="Accent3 7 7" xfId="8119"/>
    <cellStyle name="Accent3 7 8" xfId="8120"/>
    <cellStyle name="Accent3 7 9" xfId="8121"/>
    <cellStyle name="Accent3 8" xfId="8122"/>
    <cellStyle name="Accent3 8 10" xfId="8123"/>
    <cellStyle name="Accent3 8 11" xfId="8124"/>
    <cellStyle name="Accent3 8 12" xfId="8125"/>
    <cellStyle name="Accent3 8 13" xfId="8126"/>
    <cellStyle name="Accent3 8 14" xfId="8127"/>
    <cellStyle name="Accent3 8 15" xfId="8128"/>
    <cellStyle name="Accent3 8 16" xfId="8129"/>
    <cellStyle name="Accent3 8 17" xfId="8130"/>
    <cellStyle name="Accent3 8 18" xfId="8131"/>
    <cellStyle name="Accent3 8 19" xfId="8132"/>
    <cellStyle name="Accent3 8 2" xfId="8133"/>
    <cellStyle name="Accent3 8 20" xfId="8134"/>
    <cellStyle name="Accent3 8 21" xfId="8135"/>
    <cellStyle name="Accent3 8 22" xfId="8136"/>
    <cellStyle name="Accent3 8 23" xfId="8137"/>
    <cellStyle name="Accent3 8 24" xfId="8138"/>
    <cellStyle name="Accent3 8 25" xfId="8139"/>
    <cellStyle name="Accent3 8 26" xfId="8140"/>
    <cellStyle name="Accent3 8 27" xfId="8141"/>
    <cellStyle name="Accent3 8 28" xfId="8142"/>
    <cellStyle name="Accent3 8 29" xfId="8143"/>
    <cellStyle name="Accent3 8 3" xfId="8144"/>
    <cellStyle name="Accent3 8 30" xfId="8145"/>
    <cellStyle name="Accent3 8 31" xfId="8146"/>
    <cellStyle name="Accent3 8 32" xfId="8147"/>
    <cellStyle name="Accent3 8 33" xfId="8148"/>
    <cellStyle name="Accent3 8 34" xfId="8149"/>
    <cellStyle name="Accent3 8 35" xfId="8150"/>
    <cellStyle name="Accent3 8 4" xfId="8151"/>
    <cellStyle name="Accent3 8 5" xfId="8152"/>
    <cellStyle name="Accent3 8 6" xfId="8153"/>
    <cellStyle name="Accent3 8 7" xfId="8154"/>
    <cellStyle name="Accent3 8 8" xfId="8155"/>
    <cellStyle name="Accent3 8 9" xfId="8156"/>
    <cellStyle name="Accent3 9" xfId="8157"/>
    <cellStyle name="Accent3 9 10" xfId="8158"/>
    <cellStyle name="Accent3 9 11" xfId="8159"/>
    <cellStyle name="Accent3 9 12" xfId="8160"/>
    <cellStyle name="Accent3 9 13" xfId="8161"/>
    <cellStyle name="Accent3 9 14" xfId="8162"/>
    <cellStyle name="Accent3 9 15" xfId="8163"/>
    <cellStyle name="Accent3 9 16" xfId="8164"/>
    <cellStyle name="Accent3 9 17" xfId="8165"/>
    <cellStyle name="Accent3 9 18" xfId="8166"/>
    <cellStyle name="Accent3 9 19" xfId="8167"/>
    <cellStyle name="Accent3 9 2" xfId="8168"/>
    <cellStyle name="Accent3 9 20" xfId="8169"/>
    <cellStyle name="Accent3 9 21" xfId="8170"/>
    <cellStyle name="Accent3 9 22" xfId="8171"/>
    <cellStyle name="Accent3 9 23" xfId="8172"/>
    <cellStyle name="Accent3 9 24" xfId="8173"/>
    <cellStyle name="Accent3 9 25" xfId="8174"/>
    <cellStyle name="Accent3 9 26" xfId="8175"/>
    <cellStyle name="Accent3 9 27" xfId="8176"/>
    <cellStyle name="Accent3 9 28" xfId="8177"/>
    <cellStyle name="Accent3 9 29" xfId="8178"/>
    <cellStyle name="Accent3 9 3" xfId="8179"/>
    <cellStyle name="Accent3 9 30" xfId="8180"/>
    <cellStyle name="Accent3 9 31" xfId="8181"/>
    <cellStyle name="Accent3 9 32" xfId="8182"/>
    <cellStyle name="Accent3 9 33" xfId="8183"/>
    <cellStyle name="Accent3 9 34" xfId="8184"/>
    <cellStyle name="Accent3 9 35" xfId="8185"/>
    <cellStyle name="Accent3 9 4" xfId="8186"/>
    <cellStyle name="Accent3 9 5" xfId="8187"/>
    <cellStyle name="Accent3 9 6" xfId="8188"/>
    <cellStyle name="Accent3 9 7" xfId="8189"/>
    <cellStyle name="Accent3 9 8" xfId="8190"/>
    <cellStyle name="Accent3 9 9" xfId="8191"/>
    <cellStyle name="Accent4 10" xfId="8192"/>
    <cellStyle name="Accent4 10 10" xfId="8193"/>
    <cellStyle name="Accent4 10 11" xfId="8194"/>
    <cellStyle name="Accent4 10 12" xfId="8195"/>
    <cellStyle name="Accent4 10 13" xfId="8196"/>
    <cellStyle name="Accent4 10 14" xfId="8197"/>
    <cellStyle name="Accent4 10 15" xfId="8198"/>
    <cellStyle name="Accent4 10 16" xfId="8199"/>
    <cellStyle name="Accent4 10 17" xfId="8200"/>
    <cellStyle name="Accent4 10 18" xfId="8201"/>
    <cellStyle name="Accent4 10 19" xfId="8202"/>
    <cellStyle name="Accent4 10 2" xfId="8203"/>
    <cellStyle name="Accent4 10 20" xfId="8204"/>
    <cellStyle name="Accent4 10 21" xfId="8205"/>
    <cellStyle name="Accent4 10 22" xfId="8206"/>
    <cellStyle name="Accent4 10 23" xfId="8207"/>
    <cellStyle name="Accent4 10 24" xfId="8208"/>
    <cellStyle name="Accent4 10 25" xfId="8209"/>
    <cellStyle name="Accent4 10 26" xfId="8210"/>
    <cellStyle name="Accent4 10 27" xfId="8211"/>
    <cellStyle name="Accent4 10 28" xfId="8212"/>
    <cellStyle name="Accent4 10 29" xfId="8213"/>
    <cellStyle name="Accent4 10 3" xfId="8214"/>
    <cellStyle name="Accent4 10 30" xfId="8215"/>
    <cellStyle name="Accent4 10 31" xfId="8216"/>
    <cellStyle name="Accent4 10 32" xfId="8217"/>
    <cellStyle name="Accent4 10 33" xfId="8218"/>
    <cellStyle name="Accent4 10 34" xfId="8219"/>
    <cellStyle name="Accent4 10 35" xfId="8220"/>
    <cellStyle name="Accent4 10 4" xfId="8221"/>
    <cellStyle name="Accent4 10 5" xfId="8222"/>
    <cellStyle name="Accent4 10 6" xfId="8223"/>
    <cellStyle name="Accent4 10 7" xfId="8224"/>
    <cellStyle name="Accent4 10 8" xfId="8225"/>
    <cellStyle name="Accent4 10 9" xfId="8226"/>
    <cellStyle name="Accent4 11" xfId="8227"/>
    <cellStyle name="Accent4 11 10" xfId="8228"/>
    <cellStyle name="Accent4 11 2" xfId="8229"/>
    <cellStyle name="Accent4 11 3" xfId="8230"/>
    <cellStyle name="Accent4 11 4" xfId="8231"/>
    <cellStyle name="Accent4 11 5" xfId="8232"/>
    <cellStyle name="Accent4 11 6" xfId="8233"/>
    <cellStyle name="Accent4 11 7" xfId="8234"/>
    <cellStyle name="Accent4 11 8" xfId="8235"/>
    <cellStyle name="Accent4 11 9" xfId="8236"/>
    <cellStyle name="Accent4 12" xfId="8237"/>
    <cellStyle name="Accent4 12 10" xfId="8238"/>
    <cellStyle name="Accent4 12 2" xfId="8239"/>
    <cellStyle name="Accent4 12 3" xfId="8240"/>
    <cellStyle name="Accent4 12 4" xfId="8241"/>
    <cellStyle name="Accent4 12 5" xfId="8242"/>
    <cellStyle name="Accent4 12 6" xfId="8243"/>
    <cellStyle name="Accent4 12 7" xfId="8244"/>
    <cellStyle name="Accent4 12 8" xfId="8245"/>
    <cellStyle name="Accent4 12 9" xfId="8246"/>
    <cellStyle name="Accent4 13" xfId="8247"/>
    <cellStyle name="Accent4 14" xfId="8248"/>
    <cellStyle name="Accent4 15" xfId="8249"/>
    <cellStyle name="Accent4 16" xfId="8250"/>
    <cellStyle name="Accent4 17" xfId="8251"/>
    <cellStyle name="Accent4 18" xfId="8252"/>
    <cellStyle name="Accent4 19" xfId="8253"/>
    <cellStyle name="Accent4 2" xfId="8254"/>
    <cellStyle name="Accent4 2 10" xfId="8255"/>
    <cellStyle name="Accent4 2 11" xfId="8256"/>
    <cellStyle name="Accent4 2 12" xfId="8257"/>
    <cellStyle name="Accent4 2 13" xfId="8258"/>
    <cellStyle name="Accent4 2 14" xfId="8259"/>
    <cellStyle name="Accent4 2 15" xfId="8260"/>
    <cellStyle name="Accent4 2 16" xfId="8261"/>
    <cellStyle name="Accent4 2 17" xfId="8262"/>
    <cellStyle name="Accent4 2 18" xfId="8263"/>
    <cellStyle name="Accent4 2 19" xfId="8264"/>
    <cellStyle name="Accent4 2 2" xfId="8265"/>
    <cellStyle name="Accent4 2 20" xfId="8266"/>
    <cellStyle name="Accent4 2 21" xfId="8267"/>
    <cellStyle name="Accent4 2 22" xfId="8268"/>
    <cellStyle name="Accent4 2 23" xfId="8269"/>
    <cellStyle name="Accent4 2 24" xfId="8270"/>
    <cellStyle name="Accent4 2 25" xfId="8271"/>
    <cellStyle name="Accent4 2 26" xfId="8272"/>
    <cellStyle name="Accent4 2 27" xfId="8273"/>
    <cellStyle name="Accent4 2 28" xfId="8274"/>
    <cellStyle name="Accent4 2 29" xfId="8275"/>
    <cellStyle name="Accent4 2 3" xfId="8276"/>
    <cellStyle name="Accent4 2 30" xfId="8277"/>
    <cellStyle name="Accent4 2 31" xfId="8278"/>
    <cellStyle name="Accent4 2 32" xfId="8279"/>
    <cellStyle name="Accent4 2 33" xfId="8280"/>
    <cellStyle name="Accent4 2 34" xfId="8281"/>
    <cellStyle name="Accent4 2 35" xfId="8282"/>
    <cellStyle name="Accent4 2 36" xfId="8283"/>
    <cellStyle name="Accent4 2 37" xfId="8284"/>
    <cellStyle name="Accent4 2 38" xfId="8285"/>
    <cellStyle name="Accent4 2 39" xfId="8286"/>
    <cellStyle name="Accent4 2 4" xfId="8287"/>
    <cellStyle name="Accent4 2 40" xfId="8288"/>
    <cellStyle name="Accent4 2 41" xfId="8289"/>
    <cellStyle name="Accent4 2 42" xfId="8290"/>
    <cellStyle name="Accent4 2 43" xfId="8291"/>
    <cellStyle name="Accent4 2 44" xfId="8292"/>
    <cellStyle name="Accent4 2 45" xfId="8293"/>
    <cellStyle name="Accent4 2 46" xfId="8294"/>
    <cellStyle name="Accent4 2 47" xfId="8295"/>
    <cellStyle name="Accent4 2 48" xfId="8296"/>
    <cellStyle name="Accent4 2 49" xfId="8297"/>
    <cellStyle name="Accent4 2 5" xfId="8298"/>
    <cellStyle name="Accent4 2 50" xfId="8299"/>
    <cellStyle name="Accent4 2 6" xfId="8300"/>
    <cellStyle name="Accent4 2 7" xfId="8301"/>
    <cellStyle name="Accent4 2 8" xfId="8302"/>
    <cellStyle name="Accent4 2 9" xfId="8303"/>
    <cellStyle name="Accent4 20" xfId="8304"/>
    <cellStyle name="Accent4 21" xfId="8305"/>
    <cellStyle name="Accent4 22" xfId="8306"/>
    <cellStyle name="Accent4 23" xfId="8307"/>
    <cellStyle name="Accent4 24" xfId="8308"/>
    <cellStyle name="Accent4 25" xfId="8309"/>
    <cellStyle name="Accent4 26" xfId="8310"/>
    <cellStyle name="Accent4 27" xfId="8311"/>
    <cellStyle name="Accent4 28" xfId="8312"/>
    <cellStyle name="Accent4 29" xfId="8313"/>
    <cellStyle name="Accent4 3" xfId="8314"/>
    <cellStyle name="Accent4 3 10" xfId="8315"/>
    <cellStyle name="Accent4 3 11" xfId="8316"/>
    <cellStyle name="Accent4 3 12" xfId="8317"/>
    <cellStyle name="Accent4 3 13" xfId="8318"/>
    <cellStyle name="Accent4 3 14" xfId="8319"/>
    <cellStyle name="Accent4 3 15" xfId="8320"/>
    <cellStyle name="Accent4 3 16" xfId="8321"/>
    <cellStyle name="Accent4 3 17" xfId="8322"/>
    <cellStyle name="Accent4 3 18" xfId="8323"/>
    <cellStyle name="Accent4 3 19" xfId="8324"/>
    <cellStyle name="Accent4 3 2" xfId="8325"/>
    <cellStyle name="Accent4 3 20" xfId="8326"/>
    <cellStyle name="Accent4 3 21" xfId="8327"/>
    <cellStyle name="Accent4 3 22" xfId="8328"/>
    <cellStyle name="Accent4 3 23" xfId="8329"/>
    <cellStyle name="Accent4 3 24" xfId="8330"/>
    <cellStyle name="Accent4 3 25" xfId="8331"/>
    <cellStyle name="Accent4 3 26" xfId="8332"/>
    <cellStyle name="Accent4 3 27" xfId="8333"/>
    <cellStyle name="Accent4 3 3" xfId="8334"/>
    <cellStyle name="Accent4 3 4" xfId="8335"/>
    <cellStyle name="Accent4 3 5" xfId="8336"/>
    <cellStyle name="Accent4 3 6" xfId="8337"/>
    <cellStyle name="Accent4 3 7" xfId="8338"/>
    <cellStyle name="Accent4 3 8" xfId="8339"/>
    <cellStyle name="Accent4 3 9" xfId="8340"/>
    <cellStyle name="Accent4 30" xfId="8341"/>
    <cellStyle name="Accent4 31" xfId="8342"/>
    <cellStyle name="Accent4 32" xfId="8343"/>
    <cellStyle name="Accent4 33" xfId="8344"/>
    <cellStyle name="Accent4 34" xfId="8345"/>
    <cellStyle name="Accent4 35" xfId="8346"/>
    <cellStyle name="Accent4 36" xfId="8347"/>
    <cellStyle name="Accent4 37" xfId="8348"/>
    <cellStyle name="Accent4 38" xfId="8349"/>
    <cellStyle name="Accent4 39" xfId="8350"/>
    <cellStyle name="Accent4 4" xfId="8351"/>
    <cellStyle name="Accent4 4 10" xfId="8352"/>
    <cellStyle name="Accent4 4 11" xfId="8353"/>
    <cellStyle name="Accent4 4 12" xfId="8354"/>
    <cellStyle name="Accent4 4 13" xfId="8355"/>
    <cellStyle name="Accent4 4 14" xfId="8356"/>
    <cellStyle name="Accent4 4 15" xfId="8357"/>
    <cellStyle name="Accent4 4 16" xfId="8358"/>
    <cellStyle name="Accent4 4 17" xfId="8359"/>
    <cellStyle name="Accent4 4 18" xfId="8360"/>
    <cellStyle name="Accent4 4 19" xfId="8361"/>
    <cellStyle name="Accent4 4 2" xfId="8362"/>
    <cellStyle name="Accent4 4 20" xfId="8363"/>
    <cellStyle name="Accent4 4 21" xfId="8364"/>
    <cellStyle name="Accent4 4 22" xfId="8365"/>
    <cellStyle name="Accent4 4 23" xfId="8366"/>
    <cellStyle name="Accent4 4 24" xfId="8367"/>
    <cellStyle name="Accent4 4 25" xfId="8368"/>
    <cellStyle name="Accent4 4 26" xfId="8369"/>
    <cellStyle name="Accent4 4 27" xfId="8370"/>
    <cellStyle name="Accent4 4 3" xfId="8371"/>
    <cellStyle name="Accent4 4 4" xfId="8372"/>
    <cellStyle name="Accent4 4 5" xfId="8373"/>
    <cellStyle name="Accent4 4 6" xfId="8374"/>
    <cellStyle name="Accent4 4 7" xfId="8375"/>
    <cellStyle name="Accent4 4 8" xfId="8376"/>
    <cellStyle name="Accent4 4 9" xfId="8377"/>
    <cellStyle name="Accent4 40" xfId="8378"/>
    <cellStyle name="Accent4 41" xfId="8379"/>
    <cellStyle name="Accent4 42" xfId="8380"/>
    <cellStyle name="Accent4 43" xfId="8381"/>
    <cellStyle name="Accent4 44" xfId="8382"/>
    <cellStyle name="Accent4 45" xfId="8383"/>
    <cellStyle name="Accent4 46" xfId="8384"/>
    <cellStyle name="Accent4 47" xfId="8385"/>
    <cellStyle name="Accent4 48" xfId="8386"/>
    <cellStyle name="Accent4 49" xfId="8387"/>
    <cellStyle name="Accent4 5" xfId="8388"/>
    <cellStyle name="Accent4 5 10" xfId="8389"/>
    <cellStyle name="Accent4 5 11" xfId="8390"/>
    <cellStyle name="Accent4 5 12" xfId="8391"/>
    <cellStyle name="Accent4 5 13" xfId="8392"/>
    <cellStyle name="Accent4 5 14" xfId="8393"/>
    <cellStyle name="Accent4 5 15" xfId="8394"/>
    <cellStyle name="Accent4 5 16" xfId="8395"/>
    <cellStyle name="Accent4 5 17" xfId="8396"/>
    <cellStyle name="Accent4 5 18" xfId="8397"/>
    <cellStyle name="Accent4 5 19" xfId="8398"/>
    <cellStyle name="Accent4 5 2" xfId="8399"/>
    <cellStyle name="Accent4 5 20" xfId="8400"/>
    <cellStyle name="Accent4 5 21" xfId="8401"/>
    <cellStyle name="Accent4 5 22" xfId="8402"/>
    <cellStyle name="Accent4 5 23" xfId="8403"/>
    <cellStyle name="Accent4 5 24" xfId="8404"/>
    <cellStyle name="Accent4 5 25" xfId="8405"/>
    <cellStyle name="Accent4 5 26" xfId="8406"/>
    <cellStyle name="Accent4 5 27" xfId="8407"/>
    <cellStyle name="Accent4 5 3" xfId="8408"/>
    <cellStyle name="Accent4 5 4" xfId="8409"/>
    <cellStyle name="Accent4 5 5" xfId="8410"/>
    <cellStyle name="Accent4 5 6" xfId="8411"/>
    <cellStyle name="Accent4 5 7" xfId="8412"/>
    <cellStyle name="Accent4 5 8" xfId="8413"/>
    <cellStyle name="Accent4 5 9" xfId="8414"/>
    <cellStyle name="Accent4 50" xfId="8415"/>
    <cellStyle name="Accent4 51" xfId="8416"/>
    <cellStyle name="Accent4 52" xfId="8417"/>
    <cellStyle name="Accent4 53" xfId="8418"/>
    <cellStyle name="Accent4 54" xfId="8419"/>
    <cellStyle name="Accent4 55" xfId="8420"/>
    <cellStyle name="Accent4 56" xfId="8421"/>
    <cellStyle name="Accent4 57" xfId="8422"/>
    <cellStyle name="Accent4 58" xfId="8423"/>
    <cellStyle name="Accent4 59" xfId="8424"/>
    <cellStyle name="Accent4 6" xfId="8425"/>
    <cellStyle name="Accent4 6 10" xfId="8426"/>
    <cellStyle name="Accent4 6 11" xfId="8427"/>
    <cellStyle name="Accent4 6 12" xfId="8428"/>
    <cellStyle name="Accent4 6 13" xfId="8429"/>
    <cellStyle name="Accent4 6 14" xfId="8430"/>
    <cellStyle name="Accent4 6 15" xfId="8431"/>
    <cellStyle name="Accent4 6 16" xfId="8432"/>
    <cellStyle name="Accent4 6 17" xfId="8433"/>
    <cellStyle name="Accent4 6 18" xfId="8434"/>
    <cellStyle name="Accent4 6 19" xfId="8435"/>
    <cellStyle name="Accent4 6 2" xfId="8436"/>
    <cellStyle name="Accent4 6 20" xfId="8437"/>
    <cellStyle name="Accent4 6 21" xfId="8438"/>
    <cellStyle name="Accent4 6 22" xfId="8439"/>
    <cellStyle name="Accent4 6 23" xfId="8440"/>
    <cellStyle name="Accent4 6 24" xfId="8441"/>
    <cellStyle name="Accent4 6 25" xfId="8442"/>
    <cellStyle name="Accent4 6 26" xfId="8443"/>
    <cellStyle name="Accent4 6 27" xfId="8444"/>
    <cellStyle name="Accent4 6 28" xfId="8445"/>
    <cellStyle name="Accent4 6 29" xfId="8446"/>
    <cellStyle name="Accent4 6 3" xfId="8447"/>
    <cellStyle name="Accent4 6 30" xfId="8448"/>
    <cellStyle name="Accent4 6 31" xfId="8449"/>
    <cellStyle name="Accent4 6 32" xfId="8450"/>
    <cellStyle name="Accent4 6 33" xfId="8451"/>
    <cellStyle name="Accent4 6 34" xfId="8452"/>
    <cellStyle name="Accent4 6 35" xfId="8453"/>
    <cellStyle name="Accent4 6 4" xfId="8454"/>
    <cellStyle name="Accent4 6 5" xfId="8455"/>
    <cellStyle name="Accent4 6 6" xfId="8456"/>
    <cellStyle name="Accent4 6 7" xfId="8457"/>
    <cellStyle name="Accent4 6 8" xfId="8458"/>
    <cellStyle name="Accent4 6 9" xfId="8459"/>
    <cellStyle name="Accent4 7" xfId="8460"/>
    <cellStyle name="Accent4 7 10" xfId="8461"/>
    <cellStyle name="Accent4 7 11" xfId="8462"/>
    <cellStyle name="Accent4 7 12" xfId="8463"/>
    <cellStyle name="Accent4 7 13" xfId="8464"/>
    <cellStyle name="Accent4 7 14" xfId="8465"/>
    <cellStyle name="Accent4 7 15" xfId="8466"/>
    <cellStyle name="Accent4 7 16" xfId="8467"/>
    <cellStyle name="Accent4 7 17" xfId="8468"/>
    <cellStyle name="Accent4 7 18" xfId="8469"/>
    <cellStyle name="Accent4 7 19" xfId="8470"/>
    <cellStyle name="Accent4 7 2" xfId="8471"/>
    <cellStyle name="Accent4 7 20" xfId="8472"/>
    <cellStyle name="Accent4 7 21" xfId="8473"/>
    <cellStyle name="Accent4 7 22" xfId="8474"/>
    <cellStyle name="Accent4 7 23" xfId="8475"/>
    <cellStyle name="Accent4 7 24" xfId="8476"/>
    <cellStyle name="Accent4 7 25" xfId="8477"/>
    <cellStyle name="Accent4 7 26" xfId="8478"/>
    <cellStyle name="Accent4 7 27" xfId="8479"/>
    <cellStyle name="Accent4 7 28" xfId="8480"/>
    <cellStyle name="Accent4 7 29" xfId="8481"/>
    <cellStyle name="Accent4 7 3" xfId="8482"/>
    <cellStyle name="Accent4 7 30" xfId="8483"/>
    <cellStyle name="Accent4 7 31" xfId="8484"/>
    <cellStyle name="Accent4 7 32" xfId="8485"/>
    <cellStyle name="Accent4 7 33" xfId="8486"/>
    <cellStyle name="Accent4 7 34" xfId="8487"/>
    <cellStyle name="Accent4 7 35" xfId="8488"/>
    <cellStyle name="Accent4 7 4" xfId="8489"/>
    <cellStyle name="Accent4 7 5" xfId="8490"/>
    <cellStyle name="Accent4 7 6" xfId="8491"/>
    <cellStyle name="Accent4 7 7" xfId="8492"/>
    <cellStyle name="Accent4 7 8" xfId="8493"/>
    <cellStyle name="Accent4 7 9" xfId="8494"/>
    <cellStyle name="Accent4 8" xfId="8495"/>
    <cellStyle name="Accent4 8 10" xfId="8496"/>
    <cellStyle name="Accent4 8 11" xfId="8497"/>
    <cellStyle name="Accent4 8 12" xfId="8498"/>
    <cellStyle name="Accent4 8 13" xfId="8499"/>
    <cellStyle name="Accent4 8 14" xfId="8500"/>
    <cellStyle name="Accent4 8 15" xfId="8501"/>
    <cellStyle name="Accent4 8 16" xfId="8502"/>
    <cellStyle name="Accent4 8 17" xfId="8503"/>
    <cellStyle name="Accent4 8 18" xfId="8504"/>
    <cellStyle name="Accent4 8 19" xfId="8505"/>
    <cellStyle name="Accent4 8 2" xfId="8506"/>
    <cellStyle name="Accent4 8 20" xfId="8507"/>
    <cellStyle name="Accent4 8 21" xfId="8508"/>
    <cellStyle name="Accent4 8 22" xfId="8509"/>
    <cellStyle name="Accent4 8 23" xfId="8510"/>
    <cellStyle name="Accent4 8 24" xfId="8511"/>
    <cellStyle name="Accent4 8 25" xfId="8512"/>
    <cellStyle name="Accent4 8 26" xfId="8513"/>
    <cellStyle name="Accent4 8 27" xfId="8514"/>
    <cellStyle name="Accent4 8 28" xfId="8515"/>
    <cellStyle name="Accent4 8 29" xfId="8516"/>
    <cellStyle name="Accent4 8 3" xfId="8517"/>
    <cellStyle name="Accent4 8 30" xfId="8518"/>
    <cellStyle name="Accent4 8 31" xfId="8519"/>
    <cellStyle name="Accent4 8 32" xfId="8520"/>
    <cellStyle name="Accent4 8 33" xfId="8521"/>
    <cellStyle name="Accent4 8 34" xfId="8522"/>
    <cellStyle name="Accent4 8 35" xfId="8523"/>
    <cellStyle name="Accent4 8 4" xfId="8524"/>
    <cellStyle name="Accent4 8 5" xfId="8525"/>
    <cellStyle name="Accent4 8 6" xfId="8526"/>
    <cellStyle name="Accent4 8 7" xfId="8527"/>
    <cellStyle name="Accent4 8 8" xfId="8528"/>
    <cellStyle name="Accent4 8 9" xfId="8529"/>
    <cellStyle name="Accent4 9" xfId="8530"/>
    <cellStyle name="Accent4 9 10" xfId="8531"/>
    <cellStyle name="Accent4 9 11" xfId="8532"/>
    <cellStyle name="Accent4 9 12" xfId="8533"/>
    <cellStyle name="Accent4 9 13" xfId="8534"/>
    <cellStyle name="Accent4 9 14" xfId="8535"/>
    <cellStyle name="Accent4 9 15" xfId="8536"/>
    <cellStyle name="Accent4 9 16" xfId="8537"/>
    <cellStyle name="Accent4 9 17" xfId="8538"/>
    <cellStyle name="Accent4 9 18" xfId="8539"/>
    <cellStyle name="Accent4 9 19" xfId="8540"/>
    <cellStyle name="Accent4 9 2" xfId="8541"/>
    <cellStyle name="Accent4 9 20" xfId="8542"/>
    <cellStyle name="Accent4 9 21" xfId="8543"/>
    <cellStyle name="Accent4 9 22" xfId="8544"/>
    <cellStyle name="Accent4 9 23" xfId="8545"/>
    <cellStyle name="Accent4 9 24" xfId="8546"/>
    <cellStyle name="Accent4 9 25" xfId="8547"/>
    <cellStyle name="Accent4 9 26" xfId="8548"/>
    <cellStyle name="Accent4 9 27" xfId="8549"/>
    <cellStyle name="Accent4 9 28" xfId="8550"/>
    <cellStyle name="Accent4 9 29" xfId="8551"/>
    <cellStyle name="Accent4 9 3" xfId="8552"/>
    <cellStyle name="Accent4 9 30" xfId="8553"/>
    <cellStyle name="Accent4 9 31" xfId="8554"/>
    <cellStyle name="Accent4 9 32" xfId="8555"/>
    <cellStyle name="Accent4 9 33" xfId="8556"/>
    <cellStyle name="Accent4 9 34" xfId="8557"/>
    <cellStyle name="Accent4 9 35" xfId="8558"/>
    <cellStyle name="Accent4 9 4" xfId="8559"/>
    <cellStyle name="Accent4 9 5" xfId="8560"/>
    <cellStyle name="Accent4 9 6" xfId="8561"/>
    <cellStyle name="Accent4 9 7" xfId="8562"/>
    <cellStyle name="Accent4 9 8" xfId="8563"/>
    <cellStyle name="Accent4 9 9" xfId="8564"/>
    <cellStyle name="Accent5 10" xfId="8565"/>
    <cellStyle name="Accent5 10 10" xfId="8566"/>
    <cellStyle name="Accent5 10 11" xfId="8567"/>
    <cellStyle name="Accent5 10 12" xfId="8568"/>
    <cellStyle name="Accent5 10 13" xfId="8569"/>
    <cellStyle name="Accent5 10 14" xfId="8570"/>
    <cellStyle name="Accent5 10 15" xfId="8571"/>
    <cellStyle name="Accent5 10 16" xfId="8572"/>
    <cellStyle name="Accent5 10 17" xfId="8573"/>
    <cellStyle name="Accent5 10 18" xfId="8574"/>
    <cellStyle name="Accent5 10 19" xfId="8575"/>
    <cellStyle name="Accent5 10 2" xfId="8576"/>
    <cellStyle name="Accent5 10 20" xfId="8577"/>
    <cellStyle name="Accent5 10 21" xfId="8578"/>
    <cellStyle name="Accent5 10 22" xfId="8579"/>
    <cellStyle name="Accent5 10 23" xfId="8580"/>
    <cellStyle name="Accent5 10 24" xfId="8581"/>
    <cellStyle name="Accent5 10 25" xfId="8582"/>
    <cellStyle name="Accent5 10 26" xfId="8583"/>
    <cellStyle name="Accent5 10 27" xfId="8584"/>
    <cellStyle name="Accent5 10 28" xfId="8585"/>
    <cellStyle name="Accent5 10 29" xfId="8586"/>
    <cellStyle name="Accent5 10 3" xfId="8587"/>
    <cellStyle name="Accent5 10 30" xfId="8588"/>
    <cellStyle name="Accent5 10 31" xfId="8589"/>
    <cellStyle name="Accent5 10 32" xfId="8590"/>
    <cellStyle name="Accent5 10 33" xfId="8591"/>
    <cellStyle name="Accent5 10 34" xfId="8592"/>
    <cellStyle name="Accent5 10 35" xfId="8593"/>
    <cellStyle name="Accent5 10 4" xfId="8594"/>
    <cellStyle name="Accent5 10 5" xfId="8595"/>
    <cellStyle name="Accent5 10 6" xfId="8596"/>
    <cellStyle name="Accent5 10 7" xfId="8597"/>
    <cellStyle name="Accent5 10 8" xfId="8598"/>
    <cellStyle name="Accent5 10 9" xfId="8599"/>
    <cellStyle name="Accent5 11" xfId="8600"/>
    <cellStyle name="Accent5 11 10" xfId="8601"/>
    <cellStyle name="Accent5 11 2" xfId="8602"/>
    <cellStyle name="Accent5 11 3" xfId="8603"/>
    <cellStyle name="Accent5 11 4" xfId="8604"/>
    <cellStyle name="Accent5 11 5" xfId="8605"/>
    <cellStyle name="Accent5 11 6" xfId="8606"/>
    <cellStyle name="Accent5 11 7" xfId="8607"/>
    <cellStyle name="Accent5 11 8" xfId="8608"/>
    <cellStyle name="Accent5 11 9" xfId="8609"/>
    <cellStyle name="Accent5 12" xfId="8610"/>
    <cellStyle name="Accent5 12 10" xfId="8611"/>
    <cellStyle name="Accent5 12 2" xfId="8612"/>
    <cellStyle name="Accent5 12 3" xfId="8613"/>
    <cellStyle name="Accent5 12 4" xfId="8614"/>
    <cellStyle name="Accent5 12 5" xfId="8615"/>
    <cellStyle name="Accent5 12 6" xfId="8616"/>
    <cellStyle name="Accent5 12 7" xfId="8617"/>
    <cellStyle name="Accent5 12 8" xfId="8618"/>
    <cellStyle name="Accent5 12 9" xfId="8619"/>
    <cellStyle name="Accent5 13" xfId="8620"/>
    <cellStyle name="Accent5 14" xfId="8621"/>
    <cellStyle name="Accent5 15" xfId="8622"/>
    <cellStyle name="Accent5 16" xfId="8623"/>
    <cellStyle name="Accent5 17" xfId="8624"/>
    <cellStyle name="Accent5 18" xfId="8625"/>
    <cellStyle name="Accent5 19" xfId="8626"/>
    <cellStyle name="Accent5 2" xfId="8627"/>
    <cellStyle name="Accent5 2 10" xfId="8628"/>
    <cellStyle name="Accent5 2 11" xfId="8629"/>
    <cellStyle name="Accent5 2 12" xfId="8630"/>
    <cellStyle name="Accent5 2 13" xfId="8631"/>
    <cellStyle name="Accent5 2 14" xfId="8632"/>
    <cellStyle name="Accent5 2 15" xfId="8633"/>
    <cellStyle name="Accent5 2 16" xfId="8634"/>
    <cellStyle name="Accent5 2 17" xfId="8635"/>
    <cellStyle name="Accent5 2 18" xfId="8636"/>
    <cellStyle name="Accent5 2 19" xfId="8637"/>
    <cellStyle name="Accent5 2 2" xfId="8638"/>
    <cellStyle name="Accent5 2 20" xfId="8639"/>
    <cellStyle name="Accent5 2 21" xfId="8640"/>
    <cellStyle name="Accent5 2 22" xfId="8641"/>
    <cellStyle name="Accent5 2 23" xfId="8642"/>
    <cellStyle name="Accent5 2 24" xfId="8643"/>
    <cellStyle name="Accent5 2 25" xfId="8644"/>
    <cellStyle name="Accent5 2 26" xfId="8645"/>
    <cellStyle name="Accent5 2 27" xfId="8646"/>
    <cellStyle name="Accent5 2 28" xfId="8647"/>
    <cellStyle name="Accent5 2 29" xfId="8648"/>
    <cellStyle name="Accent5 2 3" xfId="8649"/>
    <cellStyle name="Accent5 2 30" xfId="8650"/>
    <cellStyle name="Accent5 2 31" xfId="8651"/>
    <cellStyle name="Accent5 2 32" xfId="8652"/>
    <cellStyle name="Accent5 2 33" xfId="8653"/>
    <cellStyle name="Accent5 2 34" xfId="8654"/>
    <cellStyle name="Accent5 2 35" xfId="8655"/>
    <cellStyle name="Accent5 2 36" xfId="8656"/>
    <cellStyle name="Accent5 2 37" xfId="8657"/>
    <cellStyle name="Accent5 2 38" xfId="8658"/>
    <cellStyle name="Accent5 2 39" xfId="8659"/>
    <cellStyle name="Accent5 2 4" xfId="8660"/>
    <cellStyle name="Accent5 2 40" xfId="8661"/>
    <cellStyle name="Accent5 2 41" xfId="8662"/>
    <cellStyle name="Accent5 2 42" xfId="8663"/>
    <cellStyle name="Accent5 2 43" xfId="8664"/>
    <cellStyle name="Accent5 2 44" xfId="8665"/>
    <cellStyle name="Accent5 2 45" xfId="8666"/>
    <cellStyle name="Accent5 2 46" xfId="8667"/>
    <cellStyle name="Accent5 2 47" xfId="8668"/>
    <cellStyle name="Accent5 2 48" xfId="8669"/>
    <cellStyle name="Accent5 2 49" xfId="8670"/>
    <cellStyle name="Accent5 2 5" xfId="8671"/>
    <cellStyle name="Accent5 2 50" xfId="8672"/>
    <cellStyle name="Accent5 2 6" xfId="8673"/>
    <cellStyle name="Accent5 2 7" xfId="8674"/>
    <cellStyle name="Accent5 2 8" xfId="8675"/>
    <cellStyle name="Accent5 2 9" xfId="8676"/>
    <cellStyle name="Accent5 20" xfId="8677"/>
    <cellStyle name="Accent5 21" xfId="8678"/>
    <cellStyle name="Accent5 22" xfId="8679"/>
    <cellStyle name="Accent5 23" xfId="8680"/>
    <cellStyle name="Accent5 24" xfId="8681"/>
    <cellStyle name="Accent5 25" xfId="8682"/>
    <cellStyle name="Accent5 26" xfId="8683"/>
    <cellStyle name="Accent5 27" xfId="8684"/>
    <cellStyle name="Accent5 28" xfId="8685"/>
    <cellStyle name="Accent5 29" xfId="8686"/>
    <cellStyle name="Accent5 3" xfId="8687"/>
    <cellStyle name="Accent5 3 10" xfId="8688"/>
    <cellStyle name="Accent5 3 11" xfId="8689"/>
    <cellStyle name="Accent5 3 12" xfId="8690"/>
    <cellStyle name="Accent5 3 13" xfId="8691"/>
    <cellStyle name="Accent5 3 14" xfId="8692"/>
    <cellStyle name="Accent5 3 15" xfId="8693"/>
    <cellStyle name="Accent5 3 16" xfId="8694"/>
    <cellStyle name="Accent5 3 17" xfId="8695"/>
    <cellStyle name="Accent5 3 18" xfId="8696"/>
    <cellStyle name="Accent5 3 19" xfId="8697"/>
    <cellStyle name="Accent5 3 2" xfId="8698"/>
    <cellStyle name="Accent5 3 20" xfId="8699"/>
    <cellStyle name="Accent5 3 21" xfId="8700"/>
    <cellStyle name="Accent5 3 22" xfId="8701"/>
    <cellStyle name="Accent5 3 23" xfId="8702"/>
    <cellStyle name="Accent5 3 24" xfId="8703"/>
    <cellStyle name="Accent5 3 25" xfId="8704"/>
    <cellStyle name="Accent5 3 26" xfId="8705"/>
    <cellStyle name="Accent5 3 27" xfId="8706"/>
    <cellStyle name="Accent5 3 3" xfId="8707"/>
    <cellStyle name="Accent5 3 4" xfId="8708"/>
    <cellStyle name="Accent5 3 5" xfId="8709"/>
    <cellStyle name="Accent5 3 6" xfId="8710"/>
    <cellStyle name="Accent5 3 7" xfId="8711"/>
    <cellStyle name="Accent5 3 8" xfId="8712"/>
    <cellStyle name="Accent5 3 9" xfId="8713"/>
    <cellStyle name="Accent5 30" xfId="8714"/>
    <cellStyle name="Accent5 31" xfId="8715"/>
    <cellStyle name="Accent5 32" xfId="8716"/>
    <cellStyle name="Accent5 33" xfId="8717"/>
    <cellStyle name="Accent5 34" xfId="8718"/>
    <cellStyle name="Accent5 35" xfId="8719"/>
    <cellStyle name="Accent5 36" xfId="8720"/>
    <cellStyle name="Accent5 37" xfId="8721"/>
    <cellStyle name="Accent5 38" xfId="8722"/>
    <cellStyle name="Accent5 39" xfId="8723"/>
    <cellStyle name="Accent5 4" xfId="8724"/>
    <cellStyle name="Accent5 4 10" xfId="8725"/>
    <cellStyle name="Accent5 4 11" xfId="8726"/>
    <cellStyle name="Accent5 4 12" xfId="8727"/>
    <cellStyle name="Accent5 4 13" xfId="8728"/>
    <cellStyle name="Accent5 4 14" xfId="8729"/>
    <cellStyle name="Accent5 4 15" xfId="8730"/>
    <cellStyle name="Accent5 4 16" xfId="8731"/>
    <cellStyle name="Accent5 4 17" xfId="8732"/>
    <cellStyle name="Accent5 4 18" xfId="8733"/>
    <cellStyle name="Accent5 4 19" xfId="8734"/>
    <cellStyle name="Accent5 4 2" xfId="8735"/>
    <cellStyle name="Accent5 4 20" xfId="8736"/>
    <cellStyle name="Accent5 4 21" xfId="8737"/>
    <cellStyle name="Accent5 4 22" xfId="8738"/>
    <cellStyle name="Accent5 4 23" xfId="8739"/>
    <cellStyle name="Accent5 4 24" xfId="8740"/>
    <cellStyle name="Accent5 4 25" xfId="8741"/>
    <cellStyle name="Accent5 4 26" xfId="8742"/>
    <cellStyle name="Accent5 4 27" xfId="8743"/>
    <cellStyle name="Accent5 4 3" xfId="8744"/>
    <cellStyle name="Accent5 4 4" xfId="8745"/>
    <cellStyle name="Accent5 4 5" xfId="8746"/>
    <cellStyle name="Accent5 4 6" xfId="8747"/>
    <cellStyle name="Accent5 4 7" xfId="8748"/>
    <cellStyle name="Accent5 4 8" xfId="8749"/>
    <cellStyle name="Accent5 4 9" xfId="8750"/>
    <cellStyle name="Accent5 40" xfId="8751"/>
    <cellStyle name="Accent5 41" xfId="8752"/>
    <cellStyle name="Accent5 42" xfId="8753"/>
    <cellStyle name="Accent5 43" xfId="8754"/>
    <cellStyle name="Accent5 44" xfId="8755"/>
    <cellStyle name="Accent5 45" xfId="8756"/>
    <cellStyle name="Accent5 46" xfId="8757"/>
    <cellStyle name="Accent5 47" xfId="8758"/>
    <cellStyle name="Accent5 48" xfId="8759"/>
    <cellStyle name="Accent5 49" xfId="8760"/>
    <cellStyle name="Accent5 5" xfId="8761"/>
    <cellStyle name="Accent5 5 10" xfId="8762"/>
    <cellStyle name="Accent5 5 11" xfId="8763"/>
    <cellStyle name="Accent5 5 12" xfId="8764"/>
    <cellStyle name="Accent5 5 13" xfId="8765"/>
    <cellStyle name="Accent5 5 14" xfId="8766"/>
    <cellStyle name="Accent5 5 15" xfId="8767"/>
    <cellStyle name="Accent5 5 16" xfId="8768"/>
    <cellStyle name="Accent5 5 17" xfId="8769"/>
    <cellStyle name="Accent5 5 18" xfId="8770"/>
    <cellStyle name="Accent5 5 19" xfId="8771"/>
    <cellStyle name="Accent5 5 2" xfId="8772"/>
    <cellStyle name="Accent5 5 20" xfId="8773"/>
    <cellStyle name="Accent5 5 21" xfId="8774"/>
    <cellStyle name="Accent5 5 22" xfId="8775"/>
    <cellStyle name="Accent5 5 23" xfId="8776"/>
    <cellStyle name="Accent5 5 24" xfId="8777"/>
    <cellStyle name="Accent5 5 25" xfId="8778"/>
    <cellStyle name="Accent5 5 26" xfId="8779"/>
    <cellStyle name="Accent5 5 27" xfId="8780"/>
    <cellStyle name="Accent5 5 3" xfId="8781"/>
    <cellStyle name="Accent5 5 4" xfId="8782"/>
    <cellStyle name="Accent5 5 5" xfId="8783"/>
    <cellStyle name="Accent5 5 6" xfId="8784"/>
    <cellStyle name="Accent5 5 7" xfId="8785"/>
    <cellStyle name="Accent5 5 8" xfId="8786"/>
    <cellStyle name="Accent5 5 9" xfId="8787"/>
    <cellStyle name="Accent5 50" xfId="8788"/>
    <cellStyle name="Accent5 51" xfId="8789"/>
    <cellStyle name="Accent5 52" xfId="8790"/>
    <cellStyle name="Accent5 53" xfId="8791"/>
    <cellStyle name="Accent5 54" xfId="8792"/>
    <cellStyle name="Accent5 55" xfId="8793"/>
    <cellStyle name="Accent5 56" xfId="8794"/>
    <cellStyle name="Accent5 57" xfId="8795"/>
    <cellStyle name="Accent5 58" xfId="8796"/>
    <cellStyle name="Accent5 59" xfId="8797"/>
    <cellStyle name="Accent5 6" xfId="8798"/>
    <cellStyle name="Accent5 6 10" xfId="8799"/>
    <cellStyle name="Accent5 6 11" xfId="8800"/>
    <cellStyle name="Accent5 6 12" xfId="8801"/>
    <cellStyle name="Accent5 6 13" xfId="8802"/>
    <cellStyle name="Accent5 6 14" xfId="8803"/>
    <cellStyle name="Accent5 6 15" xfId="8804"/>
    <cellStyle name="Accent5 6 16" xfId="8805"/>
    <cellStyle name="Accent5 6 17" xfId="8806"/>
    <cellStyle name="Accent5 6 18" xfId="8807"/>
    <cellStyle name="Accent5 6 19" xfId="8808"/>
    <cellStyle name="Accent5 6 2" xfId="8809"/>
    <cellStyle name="Accent5 6 20" xfId="8810"/>
    <cellStyle name="Accent5 6 21" xfId="8811"/>
    <cellStyle name="Accent5 6 22" xfId="8812"/>
    <cellStyle name="Accent5 6 23" xfId="8813"/>
    <cellStyle name="Accent5 6 24" xfId="8814"/>
    <cellStyle name="Accent5 6 25" xfId="8815"/>
    <cellStyle name="Accent5 6 26" xfId="8816"/>
    <cellStyle name="Accent5 6 27" xfId="8817"/>
    <cellStyle name="Accent5 6 28" xfId="8818"/>
    <cellStyle name="Accent5 6 29" xfId="8819"/>
    <cellStyle name="Accent5 6 3" xfId="8820"/>
    <cellStyle name="Accent5 6 30" xfId="8821"/>
    <cellStyle name="Accent5 6 31" xfId="8822"/>
    <cellStyle name="Accent5 6 32" xfId="8823"/>
    <cellStyle name="Accent5 6 33" xfId="8824"/>
    <cellStyle name="Accent5 6 34" xfId="8825"/>
    <cellStyle name="Accent5 6 35" xfId="8826"/>
    <cellStyle name="Accent5 6 4" xfId="8827"/>
    <cellStyle name="Accent5 6 5" xfId="8828"/>
    <cellStyle name="Accent5 6 6" xfId="8829"/>
    <cellStyle name="Accent5 6 7" xfId="8830"/>
    <cellStyle name="Accent5 6 8" xfId="8831"/>
    <cellStyle name="Accent5 6 9" xfId="8832"/>
    <cellStyle name="Accent5 7" xfId="8833"/>
    <cellStyle name="Accent5 7 10" xfId="8834"/>
    <cellStyle name="Accent5 7 11" xfId="8835"/>
    <cellStyle name="Accent5 7 12" xfId="8836"/>
    <cellStyle name="Accent5 7 13" xfId="8837"/>
    <cellStyle name="Accent5 7 14" xfId="8838"/>
    <cellStyle name="Accent5 7 15" xfId="8839"/>
    <cellStyle name="Accent5 7 16" xfId="8840"/>
    <cellStyle name="Accent5 7 17" xfId="8841"/>
    <cellStyle name="Accent5 7 18" xfId="8842"/>
    <cellStyle name="Accent5 7 19" xfId="8843"/>
    <cellStyle name="Accent5 7 2" xfId="8844"/>
    <cellStyle name="Accent5 7 20" xfId="8845"/>
    <cellStyle name="Accent5 7 21" xfId="8846"/>
    <cellStyle name="Accent5 7 22" xfId="8847"/>
    <cellStyle name="Accent5 7 23" xfId="8848"/>
    <cellStyle name="Accent5 7 24" xfId="8849"/>
    <cellStyle name="Accent5 7 25" xfId="8850"/>
    <cellStyle name="Accent5 7 26" xfId="8851"/>
    <cellStyle name="Accent5 7 27" xfId="8852"/>
    <cellStyle name="Accent5 7 28" xfId="8853"/>
    <cellStyle name="Accent5 7 29" xfId="8854"/>
    <cellStyle name="Accent5 7 3" xfId="8855"/>
    <cellStyle name="Accent5 7 30" xfId="8856"/>
    <cellStyle name="Accent5 7 31" xfId="8857"/>
    <cellStyle name="Accent5 7 32" xfId="8858"/>
    <cellStyle name="Accent5 7 33" xfId="8859"/>
    <cellStyle name="Accent5 7 34" xfId="8860"/>
    <cellStyle name="Accent5 7 35" xfId="8861"/>
    <cellStyle name="Accent5 7 4" xfId="8862"/>
    <cellStyle name="Accent5 7 5" xfId="8863"/>
    <cellStyle name="Accent5 7 6" xfId="8864"/>
    <cellStyle name="Accent5 7 7" xfId="8865"/>
    <cellStyle name="Accent5 7 8" xfId="8866"/>
    <cellStyle name="Accent5 7 9" xfId="8867"/>
    <cellStyle name="Accent5 8" xfId="8868"/>
    <cellStyle name="Accent5 8 10" xfId="8869"/>
    <cellStyle name="Accent5 8 11" xfId="8870"/>
    <cellStyle name="Accent5 8 12" xfId="8871"/>
    <cellStyle name="Accent5 8 13" xfId="8872"/>
    <cellStyle name="Accent5 8 14" xfId="8873"/>
    <cellStyle name="Accent5 8 15" xfId="8874"/>
    <cellStyle name="Accent5 8 16" xfId="8875"/>
    <cellStyle name="Accent5 8 17" xfId="8876"/>
    <cellStyle name="Accent5 8 18" xfId="8877"/>
    <cellStyle name="Accent5 8 19" xfId="8878"/>
    <cellStyle name="Accent5 8 2" xfId="8879"/>
    <cellStyle name="Accent5 8 20" xfId="8880"/>
    <cellStyle name="Accent5 8 21" xfId="8881"/>
    <cellStyle name="Accent5 8 22" xfId="8882"/>
    <cellStyle name="Accent5 8 23" xfId="8883"/>
    <cellStyle name="Accent5 8 24" xfId="8884"/>
    <cellStyle name="Accent5 8 25" xfId="8885"/>
    <cellStyle name="Accent5 8 26" xfId="8886"/>
    <cellStyle name="Accent5 8 27" xfId="8887"/>
    <cellStyle name="Accent5 8 28" xfId="8888"/>
    <cellStyle name="Accent5 8 29" xfId="8889"/>
    <cellStyle name="Accent5 8 3" xfId="8890"/>
    <cellStyle name="Accent5 8 30" xfId="8891"/>
    <cellStyle name="Accent5 8 31" xfId="8892"/>
    <cellStyle name="Accent5 8 32" xfId="8893"/>
    <cellStyle name="Accent5 8 33" xfId="8894"/>
    <cellStyle name="Accent5 8 34" xfId="8895"/>
    <cellStyle name="Accent5 8 35" xfId="8896"/>
    <cellStyle name="Accent5 8 4" xfId="8897"/>
    <cellStyle name="Accent5 8 5" xfId="8898"/>
    <cellStyle name="Accent5 8 6" xfId="8899"/>
    <cellStyle name="Accent5 8 7" xfId="8900"/>
    <cellStyle name="Accent5 8 8" xfId="8901"/>
    <cellStyle name="Accent5 8 9" xfId="8902"/>
    <cellStyle name="Accent5 9" xfId="8903"/>
    <cellStyle name="Accent5 9 10" xfId="8904"/>
    <cellStyle name="Accent5 9 11" xfId="8905"/>
    <cellStyle name="Accent5 9 12" xfId="8906"/>
    <cellStyle name="Accent5 9 13" xfId="8907"/>
    <cellStyle name="Accent5 9 14" xfId="8908"/>
    <cellStyle name="Accent5 9 15" xfId="8909"/>
    <cellStyle name="Accent5 9 16" xfId="8910"/>
    <cellStyle name="Accent5 9 17" xfId="8911"/>
    <cellStyle name="Accent5 9 18" xfId="8912"/>
    <cellStyle name="Accent5 9 19" xfId="8913"/>
    <cellStyle name="Accent5 9 2" xfId="8914"/>
    <cellStyle name="Accent5 9 20" xfId="8915"/>
    <cellStyle name="Accent5 9 21" xfId="8916"/>
    <cellStyle name="Accent5 9 22" xfId="8917"/>
    <cellStyle name="Accent5 9 23" xfId="8918"/>
    <cellStyle name="Accent5 9 24" xfId="8919"/>
    <cellStyle name="Accent5 9 25" xfId="8920"/>
    <cellStyle name="Accent5 9 26" xfId="8921"/>
    <cellStyle name="Accent5 9 27" xfId="8922"/>
    <cellStyle name="Accent5 9 28" xfId="8923"/>
    <cellStyle name="Accent5 9 29" xfId="8924"/>
    <cellStyle name="Accent5 9 3" xfId="8925"/>
    <cellStyle name="Accent5 9 30" xfId="8926"/>
    <cellStyle name="Accent5 9 31" xfId="8927"/>
    <cellStyle name="Accent5 9 32" xfId="8928"/>
    <cellStyle name="Accent5 9 33" xfId="8929"/>
    <cellStyle name="Accent5 9 34" xfId="8930"/>
    <cellStyle name="Accent5 9 35" xfId="8931"/>
    <cellStyle name="Accent5 9 4" xfId="8932"/>
    <cellStyle name="Accent5 9 5" xfId="8933"/>
    <cellStyle name="Accent5 9 6" xfId="8934"/>
    <cellStyle name="Accent5 9 7" xfId="8935"/>
    <cellStyle name="Accent5 9 8" xfId="8936"/>
    <cellStyle name="Accent5 9 9" xfId="8937"/>
    <cellStyle name="Accent6 10" xfId="8938"/>
    <cellStyle name="Accent6 10 10" xfId="8939"/>
    <cellStyle name="Accent6 10 11" xfId="8940"/>
    <cellStyle name="Accent6 10 12" xfId="8941"/>
    <cellStyle name="Accent6 10 13" xfId="8942"/>
    <cellStyle name="Accent6 10 14" xfId="8943"/>
    <cellStyle name="Accent6 10 15" xfId="8944"/>
    <cellStyle name="Accent6 10 16" xfId="8945"/>
    <cellStyle name="Accent6 10 17" xfId="8946"/>
    <cellStyle name="Accent6 10 18" xfId="8947"/>
    <cellStyle name="Accent6 10 19" xfId="8948"/>
    <cellStyle name="Accent6 10 2" xfId="8949"/>
    <cellStyle name="Accent6 10 20" xfId="8950"/>
    <cellStyle name="Accent6 10 21" xfId="8951"/>
    <cellStyle name="Accent6 10 22" xfId="8952"/>
    <cellStyle name="Accent6 10 23" xfId="8953"/>
    <cellStyle name="Accent6 10 24" xfId="8954"/>
    <cellStyle name="Accent6 10 25" xfId="8955"/>
    <cellStyle name="Accent6 10 26" xfId="8956"/>
    <cellStyle name="Accent6 10 27" xfId="8957"/>
    <cellStyle name="Accent6 10 28" xfId="8958"/>
    <cellStyle name="Accent6 10 29" xfId="8959"/>
    <cellStyle name="Accent6 10 3" xfId="8960"/>
    <cellStyle name="Accent6 10 30" xfId="8961"/>
    <cellStyle name="Accent6 10 31" xfId="8962"/>
    <cellStyle name="Accent6 10 32" xfId="8963"/>
    <cellStyle name="Accent6 10 33" xfId="8964"/>
    <cellStyle name="Accent6 10 34" xfId="8965"/>
    <cellStyle name="Accent6 10 35" xfId="8966"/>
    <cellStyle name="Accent6 10 4" xfId="8967"/>
    <cellStyle name="Accent6 10 5" xfId="8968"/>
    <cellStyle name="Accent6 10 6" xfId="8969"/>
    <cellStyle name="Accent6 10 7" xfId="8970"/>
    <cellStyle name="Accent6 10 8" xfId="8971"/>
    <cellStyle name="Accent6 10 9" xfId="8972"/>
    <cellStyle name="Accent6 11" xfId="8973"/>
    <cellStyle name="Accent6 11 10" xfId="8974"/>
    <cellStyle name="Accent6 11 2" xfId="8975"/>
    <cellStyle name="Accent6 11 3" xfId="8976"/>
    <cellStyle name="Accent6 11 4" xfId="8977"/>
    <cellStyle name="Accent6 11 5" xfId="8978"/>
    <cellStyle name="Accent6 11 6" xfId="8979"/>
    <cellStyle name="Accent6 11 7" xfId="8980"/>
    <cellStyle name="Accent6 11 8" xfId="8981"/>
    <cellStyle name="Accent6 11 9" xfId="8982"/>
    <cellStyle name="Accent6 12" xfId="8983"/>
    <cellStyle name="Accent6 12 10" xfId="8984"/>
    <cellStyle name="Accent6 12 2" xfId="8985"/>
    <cellStyle name="Accent6 12 3" xfId="8986"/>
    <cellStyle name="Accent6 12 4" xfId="8987"/>
    <cellStyle name="Accent6 12 5" xfId="8988"/>
    <cellStyle name="Accent6 12 6" xfId="8989"/>
    <cellStyle name="Accent6 12 7" xfId="8990"/>
    <cellStyle name="Accent6 12 8" xfId="8991"/>
    <cellStyle name="Accent6 12 9" xfId="8992"/>
    <cellStyle name="Accent6 13" xfId="8993"/>
    <cellStyle name="Accent6 14" xfId="8994"/>
    <cellStyle name="Accent6 15" xfId="8995"/>
    <cellStyle name="Accent6 16" xfId="8996"/>
    <cellStyle name="Accent6 17" xfId="8997"/>
    <cellStyle name="Accent6 18" xfId="8998"/>
    <cellStyle name="Accent6 19" xfId="8999"/>
    <cellStyle name="Accent6 2" xfId="9000"/>
    <cellStyle name="Accent6 2 10" xfId="9001"/>
    <cellStyle name="Accent6 2 11" xfId="9002"/>
    <cellStyle name="Accent6 2 12" xfId="9003"/>
    <cellStyle name="Accent6 2 13" xfId="9004"/>
    <cellStyle name="Accent6 2 14" xfId="9005"/>
    <cellStyle name="Accent6 2 15" xfId="9006"/>
    <cellStyle name="Accent6 2 16" xfId="9007"/>
    <cellStyle name="Accent6 2 17" xfId="9008"/>
    <cellStyle name="Accent6 2 18" xfId="9009"/>
    <cellStyle name="Accent6 2 19" xfId="9010"/>
    <cellStyle name="Accent6 2 2" xfId="9011"/>
    <cellStyle name="Accent6 2 20" xfId="9012"/>
    <cellStyle name="Accent6 2 21" xfId="9013"/>
    <cellStyle name="Accent6 2 22" xfId="9014"/>
    <cellStyle name="Accent6 2 23" xfId="9015"/>
    <cellStyle name="Accent6 2 24" xfId="9016"/>
    <cellStyle name="Accent6 2 25" xfId="9017"/>
    <cellStyle name="Accent6 2 26" xfId="9018"/>
    <cellStyle name="Accent6 2 27" xfId="9019"/>
    <cellStyle name="Accent6 2 28" xfId="9020"/>
    <cellStyle name="Accent6 2 29" xfId="9021"/>
    <cellStyle name="Accent6 2 3" xfId="9022"/>
    <cellStyle name="Accent6 2 30" xfId="9023"/>
    <cellStyle name="Accent6 2 31" xfId="9024"/>
    <cellStyle name="Accent6 2 32" xfId="9025"/>
    <cellStyle name="Accent6 2 33" xfId="9026"/>
    <cellStyle name="Accent6 2 34" xfId="9027"/>
    <cellStyle name="Accent6 2 35" xfId="9028"/>
    <cellStyle name="Accent6 2 36" xfId="9029"/>
    <cellStyle name="Accent6 2 37" xfId="9030"/>
    <cellStyle name="Accent6 2 38" xfId="9031"/>
    <cellStyle name="Accent6 2 39" xfId="9032"/>
    <cellStyle name="Accent6 2 4" xfId="9033"/>
    <cellStyle name="Accent6 2 40" xfId="9034"/>
    <cellStyle name="Accent6 2 41" xfId="9035"/>
    <cellStyle name="Accent6 2 42" xfId="9036"/>
    <cellStyle name="Accent6 2 43" xfId="9037"/>
    <cellStyle name="Accent6 2 44" xfId="9038"/>
    <cellStyle name="Accent6 2 45" xfId="9039"/>
    <cellStyle name="Accent6 2 46" xfId="9040"/>
    <cellStyle name="Accent6 2 47" xfId="9041"/>
    <cellStyle name="Accent6 2 48" xfId="9042"/>
    <cellStyle name="Accent6 2 49" xfId="9043"/>
    <cellStyle name="Accent6 2 5" xfId="9044"/>
    <cellStyle name="Accent6 2 50" xfId="9045"/>
    <cellStyle name="Accent6 2 6" xfId="9046"/>
    <cellStyle name="Accent6 2 7" xfId="9047"/>
    <cellStyle name="Accent6 2 8" xfId="9048"/>
    <cellStyle name="Accent6 2 9" xfId="9049"/>
    <cellStyle name="Accent6 20" xfId="9050"/>
    <cellStyle name="Accent6 21" xfId="9051"/>
    <cellStyle name="Accent6 22" xfId="9052"/>
    <cellStyle name="Accent6 23" xfId="9053"/>
    <cellStyle name="Accent6 24" xfId="9054"/>
    <cellStyle name="Accent6 25" xfId="9055"/>
    <cellStyle name="Accent6 26" xfId="9056"/>
    <cellStyle name="Accent6 27" xfId="9057"/>
    <cellStyle name="Accent6 28" xfId="9058"/>
    <cellStyle name="Accent6 29" xfId="9059"/>
    <cellStyle name="Accent6 3" xfId="9060"/>
    <cellStyle name="Accent6 3 10" xfId="9061"/>
    <cellStyle name="Accent6 3 11" xfId="9062"/>
    <cellStyle name="Accent6 3 12" xfId="9063"/>
    <cellStyle name="Accent6 3 13" xfId="9064"/>
    <cellStyle name="Accent6 3 14" xfId="9065"/>
    <cellStyle name="Accent6 3 15" xfId="9066"/>
    <cellStyle name="Accent6 3 16" xfId="9067"/>
    <cellStyle name="Accent6 3 17" xfId="9068"/>
    <cellStyle name="Accent6 3 18" xfId="9069"/>
    <cellStyle name="Accent6 3 19" xfId="9070"/>
    <cellStyle name="Accent6 3 2" xfId="9071"/>
    <cellStyle name="Accent6 3 20" xfId="9072"/>
    <cellStyle name="Accent6 3 21" xfId="9073"/>
    <cellStyle name="Accent6 3 22" xfId="9074"/>
    <cellStyle name="Accent6 3 23" xfId="9075"/>
    <cellStyle name="Accent6 3 24" xfId="9076"/>
    <cellStyle name="Accent6 3 25" xfId="9077"/>
    <cellStyle name="Accent6 3 26" xfId="9078"/>
    <cellStyle name="Accent6 3 27" xfId="9079"/>
    <cellStyle name="Accent6 3 3" xfId="9080"/>
    <cellStyle name="Accent6 3 4" xfId="9081"/>
    <cellStyle name="Accent6 3 5" xfId="9082"/>
    <cellStyle name="Accent6 3 6" xfId="9083"/>
    <cellStyle name="Accent6 3 7" xfId="9084"/>
    <cellStyle name="Accent6 3 8" xfId="9085"/>
    <cellStyle name="Accent6 3 9" xfId="9086"/>
    <cellStyle name="Accent6 30" xfId="9087"/>
    <cellStyle name="Accent6 31" xfId="9088"/>
    <cellStyle name="Accent6 32" xfId="9089"/>
    <cellStyle name="Accent6 33" xfId="9090"/>
    <cellStyle name="Accent6 34" xfId="9091"/>
    <cellStyle name="Accent6 35" xfId="9092"/>
    <cellStyle name="Accent6 36" xfId="9093"/>
    <cellStyle name="Accent6 37" xfId="9094"/>
    <cellStyle name="Accent6 38" xfId="9095"/>
    <cellStyle name="Accent6 39" xfId="9096"/>
    <cellStyle name="Accent6 4" xfId="9097"/>
    <cellStyle name="Accent6 4 10" xfId="9098"/>
    <cellStyle name="Accent6 4 11" xfId="9099"/>
    <cellStyle name="Accent6 4 12" xfId="9100"/>
    <cellStyle name="Accent6 4 13" xfId="9101"/>
    <cellStyle name="Accent6 4 14" xfId="9102"/>
    <cellStyle name="Accent6 4 15" xfId="9103"/>
    <cellStyle name="Accent6 4 16" xfId="9104"/>
    <cellStyle name="Accent6 4 17" xfId="9105"/>
    <cellStyle name="Accent6 4 18" xfId="9106"/>
    <cellStyle name="Accent6 4 19" xfId="9107"/>
    <cellStyle name="Accent6 4 2" xfId="9108"/>
    <cellStyle name="Accent6 4 20" xfId="9109"/>
    <cellStyle name="Accent6 4 21" xfId="9110"/>
    <cellStyle name="Accent6 4 22" xfId="9111"/>
    <cellStyle name="Accent6 4 23" xfId="9112"/>
    <cellStyle name="Accent6 4 24" xfId="9113"/>
    <cellStyle name="Accent6 4 25" xfId="9114"/>
    <cellStyle name="Accent6 4 26" xfId="9115"/>
    <cellStyle name="Accent6 4 27" xfId="9116"/>
    <cellStyle name="Accent6 4 3" xfId="9117"/>
    <cellStyle name="Accent6 4 4" xfId="9118"/>
    <cellStyle name="Accent6 4 5" xfId="9119"/>
    <cellStyle name="Accent6 4 6" xfId="9120"/>
    <cellStyle name="Accent6 4 7" xfId="9121"/>
    <cellStyle name="Accent6 4 8" xfId="9122"/>
    <cellStyle name="Accent6 4 9" xfId="9123"/>
    <cellStyle name="Accent6 40" xfId="9124"/>
    <cellStyle name="Accent6 41" xfId="9125"/>
    <cellStyle name="Accent6 42" xfId="9126"/>
    <cellStyle name="Accent6 43" xfId="9127"/>
    <cellStyle name="Accent6 44" xfId="9128"/>
    <cellStyle name="Accent6 45" xfId="9129"/>
    <cellStyle name="Accent6 46" xfId="9130"/>
    <cellStyle name="Accent6 47" xfId="9131"/>
    <cellStyle name="Accent6 48" xfId="9132"/>
    <cellStyle name="Accent6 49" xfId="9133"/>
    <cellStyle name="Accent6 5" xfId="9134"/>
    <cellStyle name="Accent6 5 10" xfId="9135"/>
    <cellStyle name="Accent6 5 11" xfId="9136"/>
    <cellStyle name="Accent6 5 12" xfId="9137"/>
    <cellStyle name="Accent6 5 13" xfId="9138"/>
    <cellStyle name="Accent6 5 14" xfId="9139"/>
    <cellStyle name="Accent6 5 15" xfId="9140"/>
    <cellStyle name="Accent6 5 16" xfId="9141"/>
    <cellStyle name="Accent6 5 17" xfId="9142"/>
    <cellStyle name="Accent6 5 18" xfId="9143"/>
    <cellStyle name="Accent6 5 19" xfId="9144"/>
    <cellStyle name="Accent6 5 2" xfId="9145"/>
    <cellStyle name="Accent6 5 20" xfId="9146"/>
    <cellStyle name="Accent6 5 21" xfId="9147"/>
    <cellStyle name="Accent6 5 22" xfId="9148"/>
    <cellStyle name="Accent6 5 23" xfId="9149"/>
    <cellStyle name="Accent6 5 24" xfId="9150"/>
    <cellStyle name="Accent6 5 25" xfId="9151"/>
    <cellStyle name="Accent6 5 26" xfId="9152"/>
    <cellStyle name="Accent6 5 27" xfId="9153"/>
    <cellStyle name="Accent6 5 3" xfId="9154"/>
    <cellStyle name="Accent6 5 4" xfId="9155"/>
    <cellStyle name="Accent6 5 5" xfId="9156"/>
    <cellStyle name="Accent6 5 6" xfId="9157"/>
    <cellStyle name="Accent6 5 7" xfId="9158"/>
    <cellStyle name="Accent6 5 8" xfId="9159"/>
    <cellStyle name="Accent6 5 9" xfId="9160"/>
    <cellStyle name="Accent6 50" xfId="9161"/>
    <cellStyle name="Accent6 51" xfId="9162"/>
    <cellStyle name="Accent6 52" xfId="9163"/>
    <cellStyle name="Accent6 53" xfId="9164"/>
    <cellStyle name="Accent6 54" xfId="9165"/>
    <cellStyle name="Accent6 55" xfId="9166"/>
    <cellStyle name="Accent6 56" xfId="9167"/>
    <cellStyle name="Accent6 57" xfId="9168"/>
    <cellStyle name="Accent6 58" xfId="9169"/>
    <cellStyle name="Accent6 59" xfId="9170"/>
    <cellStyle name="Accent6 6" xfId="9171"/>
    <cellStyle name="Accent6 6 10" xfId="9172"/>
    <cellStyle name="Accent6 6 11" xfId="9173"/>
    <cellStyle name="Accent6 6 12" xfId="9174"/>
    <cellStyle name="Accent6 6 13" xfId="9175"/>
    <cellStyle name="Accent6 6 14" xfId="9176"/>
    <cellStyle name="Accent6 6 15" xfId="9177"/>
    <cellStyle name="Accent6 6 16" xfId="9178"/>
    <cellStyle name="Accent6 6 17" xfId="9179"/>
    <cellStyle name="Accent6 6 18" xfId="9180"/>
    <cellStyle name="Accent6 6 19" xfId="9181"/>
    <cellStyle name="Accent6 6 2" xfId="9182"/>
    <cellStyle name="Accent6 6 20" xfId="9183"/>
    <cellStyle name="Accent6 6 21" xfId="9184"/>
    <cellStyle name="Accent6 6 22" xfId="9185"/>
    <cellStyle name="Accent6 6 23" xfId="9186"/>
    <cellStyle name="Accent6 6 24" xfId="9187"/>
    <cellStyle name="Accent6 6 25" xfId="9188"/>
    <cellStyle name="Accent6 6 26" xfId="9189"/>
    <cellStyle name="Accent6 6 27" xfId="9190"/>
    <cellStyle name="Accent6 6 28" xfId="9191"/>
    <cellStyle name="Accent6 6 29" xfId="9192"/>
    <cellStyle name="Accent6 6 3" xfId="9193"/>
    <cellStyle name="Accent6 6 30" xfId="9194"/>
    <cellStyle name="Accent6 6 31" xfId="9195"/>
    <cellStyle name="Accent6 6 32" xfId="9196"/>
    <cellStyle name="Accent6 6 33" xfId="9197"/>
    <cellStyle name="Accent6 6 34" xfId="9198"/>
    <cellStyle name="Accent6 6 35" xfId="9199"/>
    <cellStyle name="Accent6 6 4" xfId="9200"/>
    <cellStyle name="Accent6 6 5" xfId="9201"/>
    <cellStyle name="Accent6 6 6" xfId="9202"/>
    <cellStyle name="Accent6 6 7" xfId="9203"/>
    <cellStyle name="Accent6 6 8" xfId="9204"/>
    <cellStyle name="Accent6 6 9" xfId="9205"/>
    <cellStyle name="Accent6 7" xfId="9206"/>
    <cellStyle name="Accent6 7 10" xfId="9207"/>
    <cellStyle name="Accent6 7 11" xfId="9208"/>
    <cellStyle name="Accent6 7 12" xfId="9209"/>
    <cellStyle name="Accent6 7 13" xfId="9210"/>
    <cellStyle name="Accent6 7 14" xfId="9211"/>
    <cellStyle name="Accent6 7 15" xfId="9212"/>
    <cellStyle name="Accent6 7 16" xfId="9213"/>
    <cellStyle name="Accent6 7 17" xfId="9214"/>
    <cellStyle name="Accent6 7 18" xfId="9215"/>
    <cellStyle name="Accent6 7 19" xfId="9216"/>
    <cellStyle name="Accent6 7 2" xfId="9217"/>
    <cellStyle name="Accent6 7 20" xfId="9218"/>
    <cellStyle name="Accent6 7 21" xfId="9219"/>
    <cellStyle name="Accent6 7 22" xfId="9220"/>
    <cellStyle name="Accent6 7 23" xfId="9221"/>
    <cellStyle name="Accent6 7 24" xfId="9222"/>
    <cellStyle name="Accent6 7 25" xfId="9223"/>
    <cellStyle name="Accent6 7 26" xfId="9224"/>
    <cellStyle name="Accent6 7 27" xfId="9225"/>
    <cellStyle name="Accent6 7 28" xfId="9226"/>
    <cellStyle name="Accent6 7 29" xfId="9227"/>
    <cellStyle name="Accent6 7 3" xfId="9228"/>
    <cellStyle name="Accent6 7 30" xfId="9229"/>
    <cellStyle name="Accent6 7 31" xfId="9230"/>
    <cellStyle name="Accent6 7 32" xfId="9231"/>
    <cellStyle name="Accent6 7 33" xfId="9232"/>
    <cellStyle name="Accent6 7 34" xfId="9233"/>
    <cellStyle name="Accent6 7 35" xfId="9234"/>
    <cellStyle name="Accent6 7 4" xfId="9235"/>
    <cellStyle name="Accent6 7 5" xfId="9236"/>
    <cellStyle name="Accent6 7 6" xfId="9237"/>
    <cellStyle name="Accent6 7 7" xfId="9238"/>
    <cellStyle name="Accent6 7 8" xfId="9239"/>
    <cellStyle name="Accent6 7 9" xfId="9240"/>
    <cellStyle name="Accent6 8" xfId="9241"/>
    <cellStyle name="Accent6 8 10" xfId="9242"/>
    <cellStyle name="Accent6 8 11" xfId="9243"/>
    <cellStyle name="Accent6 8 12" xfId="9244"/>
    <cellStyle name="Accent6 8 13" xfId="9245"/>
    <cellStyle name="Accent6 8 14" xfId="9246"/>
    <cellStyle name="Accent6 8 15" xfId="9247"/>
    <cellStyle name="Accent6 8 16" xfId="9248"/>
    <cellStyle name="Accent6 8 17" xfId="9249"/>
    <cellStyle name="Accent6 8 18" xfId="9250"/>
    <cellStyle name="Accent6 8 19" xfId="9251"/>
    <cellStyle name="Accent6 8 2" xfId="9252"/>
    <cellStyle name="Accent6 8 20" xfId="9253"/>
    <cellStyle name="Accent6 8 21" xfId="9254"/>
    <cellStyle name="Accent6 8 22" xfId="9255"/>
    <cellStyle name="Accent6 8 23" xfId="9256"/>
    <cellStyle name="Accent6 8 24" xfId="9257"/>
    <cellStyle name="Accent6 8 25" xfId="9258"/>
    <cellStyle name="Accent6 8 26" xfId="9259"/>
    <cellStyle name="Accent6 8 27" xfId="9260"/>
    <cellStyle name="Accent6 8 28" xfId="9261"/>
    <cellStyle name="Accent6 8 29" xfId="9262"/>
    <cellStyle name="Accent6 8 3" xfId="9263"/>
    <cellStyle name="Accent6 8 30" xfId="9264"/>
    <cellStyle name="Accent6 8 31" xfId="9265"/>
    <cellStyle name="Accent6 8 32" xfId="9266"/>
    <cellStyle name="Accent6 8 33" xfId="9267"/>
    <cellStyle name="Accent6 8 34" xfId="9268"/>
    <cellStyle name="Accent6 8 35" xfId="9269"/>
    <cellStyle name="Accent6 8 4" xfId="9270"/>
    <cellStyle name="Accent6 8 5" xfId="9271"/>
    <cellStyle name="Accent6 8 6" xfId="9272"/>
    <cellStyle name="Accent6 8 7" xfId="9273"/>
    <cellStyle name="Accent6 8 8" xfId="9274"/>
    <cellStyle name="Accent6 8 9" xfId="9275"/>
    <cellStyle name="Accent6 9" xfId="9276"/>
    <cellStyle name="Accent6 9 10" xfId="9277"/>
    <cellStyle name="Accent6 9 11" xfId="9278"/>
    <cellStyle name="Accent6 9 12" xfId="9279"/>
    <cellStyle name="Accent6 9 13" xfId="9280"/>
    <cellStyle name="Accent6 9 14" xfId="9281"/>
    <cellStyle name="Accent6 9 15" xfId="9282"/>
    <cellStyle name="Accent6 9 16" xfId="9283"/>
    <cellStyle name="Accent6 9 17" xfId="9284"/>
    <cellStyle name="Accent6 9 18" xfId="9285"/>
    <cellStyle name="Accent6 9 19" xfId="9286"/>
    <cellStyle name="Accent6 9 2" xfId="9287"/>
    <cellStyle name="Accent6 9 20" xfId="9288"/>
    <cellStyle name="Accent6 9 21" xfId="9289"/>
    <cellStyle name="Accent6 9 22" xfId="9290"/>
    <cellStyle name="Accent6 9 23" xfId="9291"/>
    <cellStyle name="Accent6 9 24" xfId="9292"/>
    <cellStyle name="Accent6 9 25" xfId="9293"/>
    <cellStyle name="Accent6 9 26" xfId="9294"/>
    <cellStyle name="Accent6 9 27" xfId="9295"/>
    <cellStyle name="Accent6 9 28" xfId="9296"/>
    <cellStyle name="Accent6 9 29" xfId="9297"/>
    <cellStyle name="Accent6 9 3" xfId="9298"/>
    <cellStyle name="Accent6 9 30" xfId="9299"/>
    <cellStyle name="Accent6 9 31" xfId="9300"/>
    <cellStyle name="Accent6 9 32" xfId="9301"/>
    <cellStyle name="Accent6 9 33" xfId="9302"/>
    <cellStyle name="Accent6 9 34" xfId="9303"/>
    <cellStyle name="Accent6 9 35" xfId="9304"/>
    <cellStyle name="Accent6 9 4" xfId="9305"/>
    <cellStyle name="Accent6 9 5" xfId="9306"/>
    <cellStyle name="Accent6 9 6" xfId="9307"/>
    <cellStyle name="Accent6 9 7" xfId="9308"/>
    <cellStyle name="Accent6 9 8" xfId="9309"/>
    <cellStyle name="Accent6 9 9" xfId="9310"/>
    <cellStyle name="ADEBOWALE R." xfId="9311"/>
    <cellStyle name="args.style" xfId="98"/>
    <cellStyle name="Avertissement" xfId="9312"/>
    <cellStyle name="Background" xfId="1"/>
    <cellStyle name="Bad 10" xfId="9313"/>
    <cellStyle name="Bad 10 10" xfId="9314"/>
    <cellStyle name="Bad 10 11" xfId="9315"/>
    <cellStyle name="Bad 10 12" xfId="9316"/>
    <cellStyle name="Bad 10 13" xfId="9317"/>
    <cellStyle name="Bad 10 14" xfId="9318"/>
    <cellStyle name="Bad 10 15" xfId="9319"/>
    <cellStyle name="Bad 10 16" xfId="9320"/>
    <cellStyle name="Bad 10 17" xfId="9321"/>
    <cellStyle name="Bad 10 18" xfId="9322"/>
    <cellStyle name="Bad 10 19" xfId="9323"/>
    <cellStyle name="Bad 10 2" xfId="9324"/>
    <cellStyle name="Bad 10 20" xfId="9325"/>
    <cellStyle name="Bad 10 21" xfId="9326"/>
    <cellStyle name="Bad 10 22" xfId="9327"/>
    <cellStyle name="Bad 10 23" xfId="9328"/>
    <cellStyle name="Bad 10 24" xfId="9329"/>
    <cellStyle name="Bad 10 25" xfId="9330"/>
    <cellStyle name="Bad 10 26" xfId="9331"/>
    <cellStyle name="Bad 10 27" xfId="9332"/>
    <cellStyle name="Bad 10 28" xfId="9333"/>
    <cellStyle name="Bad 10 29" xfId="9334"/>
    <cellStyle name="Bad 10 3" xfId="9335"/>
    <cellStyle name="Bad 10 30" xfId="9336"/>
    <cellStyle name="Bad 10 31" xfId="9337"/>
    <cellStyle name="Bad 10 32" xfId="9338"/>
    <cellStyle name="Bad 10 33" xfId="9339"/>
    <cellStyle name="Bad 10 34" xfId="9340"/>
    <cellStyle name="Bad 10 35" xfId="9341"/>
    <cellStyle name="Bad 10 4" xfId="9342"/>
    <cellStyle name="Bad 10 5" xfId="9343"/>
    <cellStyle name="Bad 10 6" xfId="9344"/>
    <cellStyle name="Bad 10 7" xfId="9345"/>
    <cellStyle name="Bad 10 8" xfId="9346"/>
    <cellStyle name="Bad 10 9" xfId="9347"/>
    <cellStyle name="Bad 11" xfId="9348"/>
    <cellStyle name="Bad 11 10" xfId="9349"/>
    <cellStyle name="Bad 11 2" xfId="9350"/>
    <cellStyle name="Bad 11 3" xfId="9351"/>
    <cellStyle name="Bad 11 4" xfId="9352"/>
    <cellStyle name="Bad 11 5" xfId="9353"/>
    <cellStyle name="Bad 11 6" xfId="9354"/>
    <cellStyle name="Bad 11 7" xfId="9355"/>
    <cellStyle name="Bad 11 8" xfId="9356"/>
    <cellStyle name="Bad 11 9" xfId="9357"/>
    <cellStyle name="Bad 12" xfId="9358"/>
    <cellStyle name="Bad 12 10" xfId="9359"/>
    <cellStyle name="Bad 12 2" xfId="9360"/>
    <cellStyle name="Bad 12 3" xfId="9361"/>
    <cellStyle name="Bad 12 4" xfId="9362"/>
    <cellStyle name="Bad 12 5" xfId="9363"/>
    <cellStyle name="Bad 12 6" xfId="9364"/>
    <cellStyle name="Bad 12 7" xfId="9365"/>
    <cellStyle name="Bad 12 8" xfId="9366"/>
    <cellStyle name="Bad 12 9" xfId="9367"/>
    <cellStyle name="Bad 13" xfId="9368"/>
    <cellStyle name="Bad 14" xfId="9369"/>
    <cellStyle name="Bad 15" xfId="9370"/>
    <cellStyle name="Bad 16" xfId="9371"/>
    <cellStyle name="Bad 17" xfId="9372"/>
    <cellStyle name="Bad 18" xfId="9373"/>
    <cellStyle name="Bad 19" xfId="9374"/>
    <cellStyle name="Bad 2" xfId="9375"/>
    <cellStyle name="Bad 2 10" xfId="9376"/>
    <cellStyle name="Bad 2 11" xfId="9377"/>
    <cellStyle name="Bad 2 12" xfId="9378"/>
    <cellStyle name="Bad 2 13" xfId="9379"/>
    <cellStyle name="Bad 2 14" xfId="9380"/>
    <cellStyle name="Bad 2 15" xfId="9381"/>
    <cellStyle name="Bad 2 16" xfId="9382"/>
    <cellStyle name="Bad 2 17" xfId="9383"/>
    <cellStyle name="Bad 2 18" xfId="9384"/>
    <cellStyle name="Bad 2 19" xfId="9385"/>
    <cellStyle name="Bad 2 2" xfId="9386"/>
    <cellStyle name="Bad 2 20" xfId="9387"/>
    <cellStyle name="Bad 2 21" xfId="9388"/>
    <cellStyle name="Bad 2 22" xfId="9389"/>
    <cellStyle name="Bad 2 23" xfId="9390"/>
    <cellStyle name="Bad 2 24" xfId="9391"/>
    <cellStyle name="Bad 2 25" xfId="9392"/>
    <cellStyle name="Bad 2 26" xfId="9393"/>
    <cellStyle name="Bad 2 27" xfId="9394"/>
    <cellStyle name="Bad 2 28" xfId="9395"/>
    <cellStyle name="Bad 2 29" xfId="9396"/>
    <cellStyle name="Bad 2 3" xfId="9397"/>
    <cellStyle name="Bad 2 30" xfId="9398"/>
    <cellStyle name="Bad 2 31" xfId="9399"/>
    <cellStyle name="Bad 2 32" xfId="9400"/>
    <cellStyle name="Bad 2 33" xfId="9401"/>
    <cellStyle name="Bad 2 34" xfId="9402"/>
    <cellStyle name="Bad 2 35" xfId="9403"/>
    <cellStyle name="Bad 2 36" xfId="9404"/>
    <cellStyle name="Bad 2 37" xfId="9405"/>
    <cellStyle name="Bad 2 38" xfId="9406"/>
    <cellStyle name="Bad 2 39" xfId="9407"/>
    <cellStyle name="Bad 2 4" xfId="9408"/>
    <cellStyle name="Bad 2 40" xfId="9409"/>
    <cellStyle name="Bad 2 41" xfId="9410"/>
    <cellStyle name="Bad 2 42" xfId="9411"/>
    <cellStyle name="Bad 2 43" xfId="9412"/>
    <cellStyle name="Bad 2 44" xfId="9413"/>
    <cellStyle name="Bad 2 45" xfId="9414"/>
    <cellStyle name="Bad 2 46" xfId="9415"/>
    <cellStyle name="Bad 2 47" xfId="9416"/>
    <cellStyle name="Bad 2 48" xfId="9417"/>
    <cellStyle name="Bad 2 49" xfId="9418"/>
    <cellStyle name="Bad 2 5" xfId="9419"/>
    <cellStyle name="Bad 2 50" xfId="9420"/>
    <cellStyle name="Bad 2 6" xfId="9421"/>
    <cellStyle name="Bad 2 7" xfId="9422"/>
    <cellStyle name="Bad 2 8" xfId="9423"/>
    <cellStyle name="Bad 2 9" xfId="9424"/>
    <cellStyle name="Bad 20" xfId="9425"/>
    <cellStyle name="Bad 21" xfId="9426"/>
    <cellStyle name="Bad 22" xfId="9427"/>
    <cellStyle name="Bad 23" xfId="9428"/>
    <cellStyle name="Bad 24" xfId="9429"/>
    <cellStyle name="Bad 25" xfId="9430"/>
    <cellStyle name="Bad 26" xfId="9431"/>
    <cellStyle name="Bad 27" xfId="9432"/>
    <cellStyle name="Bad 28" xfId="9433"/>
    <cellStyle name="Bad 29" xfId="9434"/>
    <cellStyle name="Bad 3" xfId="9435"/>
    <cellStyle name="Bad 3 10" xfId="9436"/>
    <cellStyle name="Bad 3 11" xfId="9437"/>
    <cellStyle name="Bad 3 12" xfId="9438"/>
    <cellStyle name="Bad 3 13" xfId="9439"/>
    <cellStyle name="Bad 3 14" xfId="9440"/>
    <cellStyle name="Bad 3 15" xfId="9441"/>
    <cellStyle name="Bad 3 16" xfId="9442"/>
    <cellStyle name="Bad 3 17" xfId="9443"/>
    <cellStyle name="Bad 3 18" xfId="9444"/>
    <cellStyle name="Bad 3 19" xfId="9445"/>
    <cellStyle name="Bad 3 2" xfId="9446"/>
    <cellStyle name="Bad 3 20" xfId="9447"/>
    <cellStyle name="Bad 3 21" xfId="9448"/>
    <cellStyle name="Bad 3 22" xfId="9449"/>
    <cellStyle name="Bad 3 23" xfId="9450"/>
    <cellStyle name="Bad 3 24" xfId="9451"/>
    <cellStyle name="Bad 3 25" xfId="9452"/>
    <cellStyle name="Bad 3 26" xfId="9453"/>
    <cellStyle name="Bad 3 27" xfId="9454"/>
    <cellStyle name="Bad 3 3" xfId="9455"/>
    <cellStyle name="Bad 3 4" xfId="9456"/>
    <cellStyle name="Bad 3 5" xfId="9457"/>
    <cellStyle name="Bad 3 6" xfId="9458"/>
    <cellStyle name="Bad 3 7" xfId="9459"/>
    <cellStyle name="Bad 3 8" xfId="9460"/>
    <cellStyle name="Bad 3 9" xfId="9461"/>
    <cellStyle name="Bad 30" xfId="9462"/>
    <cellStyle name="Bad 31" xfId="9463"/>
    <cellStyle name="Bad 32" xfId="9464"/>
    <cellStyle name="Bad 33" xfId="9465"/>
    <cellStyle name="Bad 34" xfId="9466"/>
    <cellStyle name="Bad 35" xfId="9467"/>
    <cellStyle name="Bad 36" xfId="9468"/>
    <cellStyle name="Bad 37" xfId="9469"/>
    <cellStyle name="Bad 38" xfId="9470"/>
    <cellStyle name="Bad 39" xfId="9471"/>
    <cellStyle name="Bad 4" xfId="9472"/>
    <cellStyle name="Bad 4 10" xfId="9473"/>
    <cellStyle name="Bad 4 11" xfId="9474"/>
    <cellStyle name="Bad 4 12" xfId="9475"/>
    <cellStyle name="Bad 4 13" xfId="9476"/>
    <cellStyle name="Bad 4 14" xfId="9477"/>
    <cellStyle name="Bad 4 15" xfId="9478"/>
    <cellStyle name="Bad 4 16" xfId="9479"/>
    <cellStyle name="Bad 4 17" xfId="9480"/>
    <cellStyle name="Bad 4 18" xfId="9481"/>
    <cellStyle name="Bad 4 19" xfId="9482"/>
    <cellStyle name="Bad 4 2" xfId="9483"/>
    <cellStyle name="Bad 4 20" xfId="9484"/>
    <cellStyle name="Bad 4 21" xfId="9485"/>
    <cellStyle name="Bad 4 22" xfId="9486"/>
    <cellStyle name="Bad 4 23" xfId="9487"/>
    <cellStyle name="Bad 4 24" xfId="9488"/>
    <cellStyle name="Bad 4 25" xfId="9489"/>
    <cellStyle name="Bad 4 26" xfId="9490"/>
    <cellStyle name="Bad 4 27" xfId="9491"/>
    <cellStyle name="Bad 4 3" xfId="9492"/>
    <cellStyle name="Bad 4 4" xfId="9493"/>
    <cellStyle name="Bad 4 5" xfId="9494"/>
    <cellStyle name="Bad 4 6" xfId="9495"/>
    <cellStyle name="Bad 4 7" xfId="9496"/>
    <cellStyle name="Bad 4 8" xfId="9497"/>
    <cellStyle name="Bad 4 9" xfId="9498"/>
    <cellStyle name="Bad 40" xfId="9499"/>
    <cellStyle name="Bad 41" xfId="9500"/>
    <cellStyle name="Bad 42" xfId="9501"/>
    <cellStyle name="Bad 43" xfId="9502"/>
    <cellStyle name="Bad 44" xfId="9503"/>
    <cellStyle name="Bad 45" xfId="9504"/>
    <cellStyle name="Bad 46" xfId="9505"/>
    <cellStyle name="Bad 47" xfId="9506"/>
    <cellStyle name="Bad 48" xfId="9507"/>
    <cellStyle name="Bad 49" xfId="9508"/>
    <cellStyle name="Bad 5" xfId="9509"/>
    <cellStyle name="Bad 5 10" xfId="9510"/>
    <cellStyle name="Bad 5 11" xfId="9511"/>
    <cellStyle name="Bad 5 12" xfId="9512"/>
    <cellStyle name="Bad 5 13" xfId="9513"/>
    <cellStyle name="Bad 5 14" xfId="9514"/>
    <cellStyle name="Bad 5 15" xfId="9515"/>
    <cellStyle name="Bad 5 16" xfId="9516"/>
    <cellStyle name="Bad 5 17" xfId="9517"/>
    <cellStyle name="Bad 5 18" xfId="9518"/>
    <cellStyle name="Bad 5 19" xfId="9519"/>
    <cellStyle name="Bad 5 2" xfId="9520"/>
    <cellStyle name="Bad 5 20" xfId="9521"/>
    <cellStyle name="Bad 5 21" xfId="9522"/>
    <cellStyle name="Bad 5 22" xfId="9523"/>
    <cellStyle name="Bad 5 23" xfId="9524"/>
    <cellStyle name="Bad 5 24" xfId="9525"/>
    <cellStyle name="Bad 5 25" xfId="9526"/>
    <cellStyle name="Bad 5 26" xfId="9527"/>
    <cellStyle name="Bad 5 27" xfId="9528"/>
    <cellStyle name="Bad 5 3" xfId="9529"/>
    <cellStyle name="Bad 5 4" xfId="9530"/>
    <cellStyle name="Bad 5 5" xfId="9531"/>
    <cellStyle name="Bad 5 6" xfId="9532"/>
    <cellStyle name="Bad 5 7" xfId="9533"/>
    <cellStyle name="Bad 5 8" xfId="9534"/>
    <cellStyle name="Bad 5 9" xfId="9535"/>
    <cellStyle name="Bad 50" xfId="9536"/>
    <cellStyle name="Bad 51" xfId="9537"/>
    <cellStyle name="Bad 52" xfId="9538"/>
    <cellStyle name="Bad 53" xfId="9539"/>
    <cellStyle name="Bad 54" xfId="9540"/>
    <cellStyle name="Bad 55" xfId="9541"/>
    <cellStyle name="Bad 56" xfId="9542"/>
    <cellStyle name="Bad 57" xfId="9543"/>
    <cellStyle name="Bad 58" xfId="9544"/>
    <cellStyle name="Bad 59" xfId="9545"/>
    <cellStyle name="Bad 6" xfId="9546"/>
    <cellStyle name="Bad 6 10" xfId="9547"/>
    <cellStyle name="Bad 6 11" xfId="9548"/>
    <cellStyle name="Bad 6 12" xfId="9549"/>
    <cellStyle name="Bad 6 13" xfId="9550"/>
    <cellStyle name="Bad 6 14" xfId="9551"/>
    <cellStyle name="Bad 6 15" xfId="9552"/>
    <cellStyle name="Bad 6 16" xfId="9553"/>
    <cellStyle name="Bad 6 17" xfId="9554"/>
    <cellStyle name="Bad 6 18" xfId="9555"/>
    <cellStyle name="Bad 6 19" xfId="9556"/>
    <cellStyle name="Bad 6 2" xfId="9557"/>
    <cellStyle name="Bad 6 20" xfId="9558"/>
    <cellStyle name="Bad 6 21" xfId="9559"/>
    <cellStyle name="Bad 6 22" xfId="9560"/>
    <cellStyle name="Bad 6 23" xfId="9561"/>
    <cellStyle name="Bad 6 24" xfId="9562"/>
    <cellStyle name="Bad 6 25" xfId="9563"/>
    <cellStyle name="Bad 6 26" xfId="9564"/>
    <cellStyle name="Bad 6 27" xfId="9565"/>
    <cellStyle name="Bad 6 28" xfId="9566"/>
    <cellStyle name="Bad 6 29" xfId="9567"/>
    <cellStyle name="Bad 6 3" xfId="9568"/>
    <cellStyle name="Bad 6 30" xfId="9569"/>
    <cellStyle name="Bad 6 31" xfId="9570"/>
    <cellStyle name="Bad 6 32" xfId="9571"/>
    <cellStyle name="Bad 6 33" xfId="9572"/>
    <cellStyle name="Bad 6 34" xfId="9573"/>
    <cellStyle name="Bad 6 35" xfId="9574"/>
    <cellStyle name="Bad 6 4" xfId="9575"/>
    <cellStyle name="Bad 6 5" xfId="9576"/>
    <cellStyle name="Bad 6 6" xfId="9577"/>
    <cellStyle name="Bad 6 7" xfId="9578"/>
    <cellStyle name="Bad 6 8" xfId="9579"/>
    <cellStyle name="Bad 6 9" xfId="9580"/>
    <cellStyle name="Bad 7" xfId="9581"/>
    <cellStyle name="Bad 7 10" xfId="9582"/>
    <cellStyle name="Bad 7 11" xfId="9583"/>
    <cellStyle name="Bad 7 12" xfId="9584"/>
    <cellStyle name="Bad 7 13" xfId="9585"/>
    <cellStyle name="Bad 7 14" xfId="9586"/>
    <cellStyle name="Bad 7 15" xfId="9587"/>
    <cellStyle name="Bad 7 16" xfId="9588"/>
    <cellStyle name="Bad 7 17" xfId="9589"/>
    <cellStyle name="Bad 7 18" xfId="9590"/>
    <cellStyle name="Bad 7 19" xfId="9591"/>
    <cellStyle name="Bad 7 2" xfId="9592"/>
    <cellStyle name="Bad 7 20" xfId="9593"/>
    <cellStyle name="Bad 7 21" xfId="9594"/>
    <cellStyle name="Bad 7 22" xfId="9595"/>
    <cellStyle name="Bad 7 23" xfId="9596"/>
    <cellStyle name="Bad 7 24" xfId="9597"/>
    <cellStyle name="Bad 7 25" xfId="9598"/>
    <cellStyle name="Bad 7 26" xfId="9599"/>
    <cellStyle name="Bad 7 27" xfId="9600"/>
    <cellStyle name="Bad 7 28" xfId="9601"/>
    <cellStyle name="Bad 7 29" xfId="9602"/>
    <cellStyle name="Bad 7 3" xfId="9603"/>
    <cellStyle name="Bad 7 30" xfId="9604"/>
    <cellStyle name="Bad 7 31" xfId="9605"/>
    <cellStyle name="Bad 7 32" xfId="9606"/>
    <cellStyle name="Bad 7 33" xfId="9607"/>
    <cellStyle name="Bad 7 34" xfId="9608"/>
    <cellStyle name="Bad 7 35" xfId="9609"/>
    <cellStyle name="Bad 7 4" xfId="9610"/>
    <cellStyle name="Bad 7 5" xfId="9611"/>
    <cellStyle name="Bad 7 6" xfId="9612"/>
    <cellStyle name="Bad 7 7" xfId="9613"/>
    <cellStyle name="Bad 7 8" xfId="9614"/>
    <cellStyle name="Bad 7 9" xfId="9615"/>
    <cellStyle name="Bad 8" xfId="9616"/>
    <cellStyle name="Bad 8 10" xfId="9617"/>
    <cellStyle name="Bad 8 11" xfId="9618"/>
    <cellStyle name="Bad 8 12" xfId="9619"/>
    <cellStyle name="Bad 8 13" xfId="9620"/>
    <cellStyle name="Bad 8 14" xfId="9621"/>
    <cellStyle name="Bad 8 15" xfId="9622"/>
    <cellStyle name="Bad 8 16" xfId="9623"/>
    <cellStyle name="Bad 8 17" xfId="9624"/>
    <cellStyle name="Bad 8 18" xfId="9625"/>
    <cellStyle name="Bad 8 19" xfId="9626"/>
    <cellStyle name="Bad 8 2" xfId="9627"/>
    <cellStyle name="Bad 8 20" xfId="9628"/>
    <cellStyle name="Bad 8 21" xfId="9629"/>
    <cellStyle name="Bad 8 22" xfId="9630"/>
    <cellStyle name="Bad 8 23" xfId="9631"/>
    <cellStyle name="Bad 8 24" xfId="9632"/>
    <cellStyle name="Bad 8 25" xfId="9633"/>
    <cellStyle name="Bad 8 26" xfId="9634"/>
    <cellStyle name="Bad 8 27" xfId="9635"/>
    <cellStyle name="Bad 8 28" xfId="9636"/>
    <cellStyle name="Bad 8 29" xfId="9637"/>
    <cellStyle name="Bad 8 3" xfId="9638"/>
    <cellStyle name="Bad 8 30" xfId="9639"/>
    <cellStyle name="Bad 8 31" xfId="9640"/>
    <cellStyle name="Bad 8 32" xfId="9641"/>
    <cellStyle name="Bad 8 33" xfId="9642"/>
    <cellStyle name="Bad 8 34" xfId="9643"/>
    <cellStyle name="Bad 8 35" xfId="9644"/>
    <cellStyle name="Bad 8 4" xfId="9645"/>
    <cellStyle name="Bad 8 5" xfId="9646"/>
    <cellStyle name="Bad 8 6" xfId="9647"/>
    <cellStyle name="Bad 8 7" xfId="9648"/>
    <cellStyle name="Bad 8 8" xfId="9649"/>
    <cellStyle name="Bad 8 9" xfId="9650"/>
    <cellStyle name="Bad 9" xfId="9651"/>
    <cellStyle name="Bad 9 10" xfId="9652"/>
    <cellStyle name="Bad 9 11" xfId="9653"/>
    <cellStyle name="Bad 9 12" xfId="9654"/>
    <cellStyle name="Bad 9 13" xfId="9655"/>
    <cellStyle name="Bad 9 14" xfId="9656"/>
    <cellStyle name="Bad 9 15" xfId="9657"/>
    <cellStyle name="Bad 9 16" xfId="9658"/>
    <cellStyle name="Bad 9 17" xfId="9659"/>
    <cellStyle name="Bad 9 18" xfId="9660"/>
    <cellStyle name="Bad 9 19" xfId="9661"/>
    <cellStyle name="Bad 9 2" xfId="9662"/>
    <cellStyle name="Bad 9 20" xfId="9663"/>
    <cellStyle name="Bad 9 21" xfId="9664"/>
    <cellStyle name="Bad 9 22" xfId="9665"/>
    <cellStyle name="Bad 9 23" xfId="9666"/>
    <cellStyle name="Bad 9 24" xfId="9667"/>
    <cellStyle name="Bad 9 25" xfId="9668"/>
    <cellStyle name="Bad 9 26" xfId="9669"/>
    <cellStyle name="Bad 9 27" xfId="9670"/>
    <cellStyle name="Bad 9 28" xfId="9671"/>
    <cellStyle name="Bad 9 29" xfId="9672"/>
    <cellStyle name="Bad 9 3" xfId="9673"/>
    <cellStyle name="Bad 9 30" xfId="9674"/>
    <cellStyle name="Bad 9 31" xfId="9675"/>
    <cellStyle name="Bad 9 32" xfId="9676"/>
    <cellStyle name="Bad 9 33" xfId="9677"/>
    <cellStyle name="Bad 9 34" xfId="9678"/>
    <cellStyle name="Bad 9 35" xfId="9679"/>
    <cellStyle name="Bad 9 4" xfId="9680"/>
    <cellStyle name="Bad 9 5" xfId="9681"/>
    <cellStyle name="Bad 9 6" xfId="9682"/>
    <cellStyle name="Bad 9 7" xfId="9683"/>
    <cellStyle name="Bad 9 8" xfId="9684"/>
    <cellStyle name="Bad 9 9" xfId="9685"/>
    <cellStyle name="Border" xfId="99"/>
    <cellStyle name="Calc" xfId="9686"/>
    <cellStyle name="Calc - Blue" xfId="9687"/>
    <cellStyle name="Calc - date" xfId="9688"/>
    <cellStyle name="Calc - Feed" xfId="9689"/>
    <cellStyle name="Calc - Green" xfId="9690"/>
    <cellStyle name="Calc - Grey" xfId="9691"/>
    <cellStyle name="Calc - Light" xfId="9692"/>
    <cellStyle name="Calc - Light White" xfId="9693"/>
    <cellStyle name="Calc - White" xfId="9694"/>
    <cellStyle name="Calc - White Light" xfId="9695"/>
    <cellStyle name="Calc - White_(Rev) Practice Aid - Integrated Budgeting and Staffing Template Beta V0.01" xfId="9696"/>
    <cellStyle name="Calc Currency (0)" xfId="2"/>
    <cellStyle name="Calc Currency (2)" xfId="3"/>
    <cellStyle name="Calc date" xfId="9697"/>
    <cellStyle name="Calc Percent (0)" xfId="4"/>
    <cellStyle name="Calc Percent (1)" xfId="5"/>
    <cellStyle name="Calc Percent (2)" xfId="6"/>
    <cellStyle name="Calc Units (0)" xfId="7"/>
    <cellStyle name="Calc Units (1)" xfId="8"/>
    <cellStyle name="Calc Units (2)" xfId="9"/>
    <cellStyle name="Calc_(Rev) Practice Aid - Integrated Budgeting and Staffing Template Beta V0.01" xfId="9698"/>
    <cellStyle name="Calcul" xfId="9699"/>
    <cellStyle name="Calculation 0" xfId="9700"/>
    <cellStyle name="Calculation 10" xfId="9701"/>
    <cellStyle name="Calculation 10 10" xfId="9702"/>
    <cellStyle name="Calculation 10 11" xfId="9703"/>
    <cellStyle name="Calculation 10 12" xfId="9704"/>
    <cellStyle name="Calculation 10 13" xfId="9705"/>
    <cellStyle name="Calculation 10 14" xfId="9706"/>
    <cellStyle name="Calculation 10 15" xfId="9707"/>
    <cellStyle name="Calculation 10 16" xfId="9708"/>
    <cellStyle name="Calculation 10 17" xfId="9709"/>
    <cellStyle name="Calculation 10 18" xfId="9710"/>
    <cellStyle name="Calculation 10 19" xfId="9711"/>
    <cellStyle name="Calculation 10 2" xfId="9712"/>
    <cellStyle name="Calculation 10 20" xfId="9713"/>
    <cellStyle name="Calculation 10 21" xfId="9714"/>
    <cellStyle name="Calculation 10 22" xfId="9715"/>
    <cellStyle name="Calculation 10 23" xfId="9716"/>
    <cellStyle name="Calculation 10 24" xfId="9717"/>
    <cellStyle name="Calculation 10 25" xfId="9718"/>
    <cellStyle name="Calculation 10 26" xfId="9719"/>
    <cellStyle name="Calculation 10 27" xfId="9720"/>
    <cellStyle name="Calculation 10 28" xfId="9721"/>
    <cellStyle name="Calculation 10 29" xfId="9722"/>
    <cellStyle name="Calculation 10 3" xfId="9723"/>
    <cellStyle name="Calculation 10 30" xfId="9724"/>
    <cellStyle name="Calculation 10 31" xfId="9725"/>
    <cellStyle name="Calculation 10 32" xfId="9726"/>
    <cellStyle name="Calculation 10 33" xfId="9727"/>
    <cellStyle name="Calculation 10 34" xfId="9728"/>
    <cellStyle name="Calculation 10 35" xfId="9729"/>
    <cellStyle name="Calculation 10 4" xfId="9730"/>
    <cellStyle name="Calculation 10 5" xfId="9731"/>
    <cellStyle name="Calculation 10 6" xfId="9732"/>
    <cellStyle name="Calculation 10 7" xfId="9733"/>
    <cellStyle name="Calculation 10 8" xfId="9734"/>
    <cellStyle name="Calculation 10 9" xfId="9735"/>
    <cellStyle name="Calculation 11" xfId="9736"/>
    <cellStyle name="Calculation 11 10" xfId="9737"/>
    <cellStyle name="Calculation 11 2" xfId="9738"/>
    <cellStyle name="Calculation 11 3" xfId="9739"/>
    <cellStyle name="Calculation 11 4" xfId="9740"/>
    <cellStyle name="Calculation 11 5" xfId="9741"/>
    <cellStyle name="Calculation 11 6" xfId="9742"/>
    <cellStyle name="Calculation 11 7" xfId="9743"/>
    <cellStyle name="Calculation 11 8" xfId="9744"/>
    <cellStyle name="Calculation 11 9" xfId="9745"/>
    <cellStyle name="Calculation 12" xfId="9746"/>
    <cellStyle name="Calculation 12 10" xfId="9747"/>
    <cellStyle name="Calculation 12 2" xfId="9748"/>
    <cellStyle name="Calculation 12 3" xfId="9749"/>
    <cellStyle name="Calculation 12 4" xfId="9750"/>
    <cellStyle name="Calculation 12 5" xfId="9751"/>
    <cellStyle name="Calculation 12 6" xfId="9752"/>
    <cellStyle name="Calculation 12 7" xfId="9753"/>
    <cellStyle name="Calculation 12 8" xfId="9754"/>
    <cellStyle name="Calculation 12 9" xfId="9755"/>
    <cellStyle name="Calculation 13" xfId="9756"/>
    <cellStyle name="Calculation 14" xfId="9757"/>
    <cellStyle name="Calculation 15" xfId="9758"/>
    <cellStyle name="Calculation 16" xfId="9759"/>
    <cellStyle name="Calculation 17" xfId="9760"/>
    <cellStyle name="Calculation 18" xfId="9761"/>
    <cellStyle name="Calculation 19" xfId="9762"/>
    <cellStyle name="Calculation 2" xfId="9763"/>
    <cellStyle name="Calculation 2 10" xfId="9764"/>
    <cellStyle name="Calculation 2 11" xfId="9765"/>
    <cellStyle name="Calculation 2 12" xfId="9766"/>
    <cellStyle name="Calculation 2 13" xfId="9767"/>
    <cellStyle name="Calculation 2 14" xfId="9768"/>
    <cellStyle name="Calculation 2 15" xfId="9769"/>
    <cellStyle name="Calculation 2 16" xfId="9770"/>
    <cellStyle name="Calculation 2 17" xfId="9771"/>
    <cellStyle name="Calculation 2 18" xfId="9772"/>
    <cellStyle name="Calculation 2 19" xfId="9773"/>
    <cellStyle name="Calculation 2 2" xfId="9774"/>
    <cellStyle name="Calculation 2 20" xfId="9775"/>
    <cellStyle name="Calculation 2 21" xfId="9776"/>
    <cellStyle name="Calculation 2 22" xfId="9777"/>
    <cellStyle name="Calculation 2 23" xfId="9778"/>
    <cellStyle name="Calculation 2 24" xfId="9779"/>
    <cellStyle name="Calculation 2 25" xfId="9780"/>
    <cellStyle name="Calculation 2 26" xfId="9781"/>
    <cellStyle name="Calculation 2 27" xfId="9782"/>
    <cellStyle name="Calculation 2 28" xfId="9783"/>
    <cellStyle name="Calculation 2 29" xfId="9784"/>
    <cellStyle name="Calculation 2 3" xfId="9785"/>
    <cellStyle name="Calculation 2 30" xfId="9786"/>
    <cellStyle name="Calculation 2 31" xfId="9787"/>
    <cellStyle name="Calculation 2 32" xfId="9788"/>
    <cellStyle name="Calculation 2 33" xfId="9789"/>
    <cellStyle name="Calculation 2 34" xfId="9790"/>
    <cellStyle name="Calculation 2 35" xfId="9791"/>
    <cellStyle name="Calculation 2 36" xfId="9792"/>
    <cellStyle name="Calculation 2 37" xfId="9793"/>
    <cellStyle name="Calculation 2 38" xfId="9794"/>
    <cellStyle name="Calculation 2 39" xfId="9795"/>
    <cellStyle name="Calculation 2 4" xfId="9796"/>
    <cellStyle name="Calculation 2 40" xfId="9797"/>
    <cellStyle name="Calculation 2 41" xfId="9798"/>
    <cellStyle name="Calculation 2 42" xfId="9799"/>
    <cellStyle name="Calculation 2 43" xfId="9800"/>
    <cellStyle name="Calculation 2 44" xfId="9801"/>
    <cellStyle name="Calculation 2 45" xfId="9802"/>
    <cellStyle name="Calculation 2 46" xfId="9803"/>
    <cellStyle name="Calculation 2 47" xfId="9804"/>
    <cellStyle name="Calculation 2 48" xfId="9805"/>
    <cellStyle name="Calculation 2 49" xfId="9806"/>
    <cellStyle name="Calculation 2 5" xfId="9807"/>
    <cellStyle name="Calculation 2 50" xfId="9808"/>
    <cellStyle name="Calculation 2 6" xfId="9809"/>
    <cellStyle name="Calculation 2 7" xfId="9810"/>
    <cellStyle name="Calculation 2 8" xfId="9811"/>
    <cellStyle name="Calculation 2 9" xfId="9812"/>
    <cellStyle name="Calculation 20" xfId="9813"/>
    <cellStyle name="Calculation 21" xfId="9814"/>
    <cellStyle name="Calculation 22" xfId="9815"/>
    <cellStyle name="Calculation 23" xfId="9816"/>
    <cellStyle name="Calculation 24" xfId="9817"/>
    <cellStyle name="Calculation 25" xfId="9818"/>
    <cellStyle name="Calculation 26" xfId="9819"/>
    <cellStyle name="Calculation 27" xfId="9820"/>
    <cellStyle name="Calculation 28" xfId="9821"/>
    <cellStyle name="Calculation 29" xfId="9822"/>
    <cellStyle name="Calculation 3" xfId="9823"/>
    <cellStyle name="Calculation 3 10" xfId="9824"/>
    <cellStyle name="Calculation 3 11" xfId="9825"/>
    <cellStyle name="Calculation 3 12" xfId="9826"/>
    <cellStyle name="Calculation 3 13" xfId="9827"/>
    <cellStyle name="Calculation 3 14" xfId="9828"/>
    <cellStyle name="Calculation 3 15" xfId="9829"/>
    <cellStyle name="Calculation 3 16" xfId="9830"/>
    <cellStyle name="Calculation 3 17" xfId="9831"/>
    <cellStyle name="Calculation 3 18" xfId="9832"/>
    <cellStyle name="Calculation 3 19" xfId="9833"/>
    <cellStyle name="Calculation 3 2" xfId="9834"/>
    <cellStyle name="Calculation 3 20" xfId="9835"/>
    <cellStyle name="Calculation 3 21" xfId="9836"/>
    <cellStyle name="Calculation 3 22" xfId="9837"/>
    <cellStyle name="Calculation 3 23" xfId="9838"/>
    <cellStyle name="Calculation 3 24" xfId="9839"/>
    <cellStyle name="Calculation 3 25" xfId="9840"/>
    <cellStyle name="Calculation 3 26" xfId="9841"/>
    <cellStyle name="Calculation 3 27" xfId="9842"/>
    <cellStyle name="Calculation 3 3" xfId="9843"/>
    <cellStyle name="Calculation 3 4" xfId="9844"/>
    <cellStyle name="Calculation 3 5" xfId="9845"/>
    <cellStyle name="Calculation 3 6" xfId="9846"/>
    <cellStyle name="Calculation 3 7" xfId="9847"/>
    <cellStyle name="Calculation 3 8" xfId="9848"/>
    <cellStyle name="Calculation 3 9" xfId="9849"/>
    <cellStyle name="Calculation 30" xfId="9850"/>
    <cellStyle name="Calculation 31" xfId="9851"/>
    <cellStyle name="Calculation 32" xfId="9852"/>
    <cellStyle name="Calculation 33" xfId="9853"/>
    <cellStyle name="Calculation 34" xfId="9854"/>
    <cellStyle name="Calculation 35" xfId="9855"/>
    <cellStyle name="Calculation 36" xfId="9856"/>
    <cellStyle name="Calculation 37" xfId="9857"/>
    <cellStyle name="Calculation 38" xfId="9858"/>
    <cellStyle name="Calculation 39" xfId="9859"/>
    <cellStyle name="Calculation 4" xfId="9860"/>
    <cellStyle name="Calculation 4 10" xfId="9861"/>
    <cellStyle name="Calculation 4 11" xfId="9862"/>
    <cellStyle name="Calculation 4 12" xfId="9863"/>
    <cellStyle name="Calculation 4 13" xfId="9864"/>
    <cellStyle name="Calculation 4 14" xfId="9865"/>
    <cellStyle name="Calculation 4 15" xfId="9866"/>
    <cellStyle name="Calculation 4 16" xfId="9867"/>
    <cellStyle name="Calculation 4 17" xfId="9868"/>
    <cellStyle name="Calculation 4 18" xfId="9869"/>
    <cellStyle name="Calculation 4 19" xfId="9870"/>
    <cellStyle name="Calculation 4 2" xfId="9871"/>
    <cellStyle name="Calculation 4 20" xfId="9872"/>
    <cellStyle name="Calculation 4 21" xfId="9873"/>
    <cellStyle name="Calculation 4 22" xfId="9874"/>
    <cellStyle name="Calculation 4 23" xfId="9875"/>
    <cellStyle name="Calculation 4 24" xfId="9876"/>
    <cellStyle name="Calculation 4 25" xfId="9877"/>
    <cellStyle name="Calculation 4 26" xfId="9878"/>
    <cellStyle name="Calculation 4 27" xfId="9879"/>
    <cellStyle name="Calculation 4 3" xfId="9880"/>
    <cellStyle name="Calculation 4 4" xfId="9881"/>
    <cellStyle name="Calculation 4 5" xfId="9882"/>
    <cellStyle name="Calculation 4 6" xfId="9883"/>
    <cellStyle name="Calculation 4 7" xfId="9884"/>
    <cellStyle name="Calculation 4 8" xfId="9885"/>
    <cellStyle name="Calculation 4 9" xfId="9886"/>
    <cellStyle name="Calculation 40" xfId="9887"/>
    <cellStyle name="Calculation 41" xfId="9888"/>
    <cellStyle name="Calculation 42" xfId="9889"/>
    <cellStyle name="Calculation 43" xfId="9890"/>
    <cellStyle name="Calculation 44" xfId="9891"/>
    <cellStyle name="Calculation 45" xfId="9892"/>
    <cellStyle name="Calculation 46" xfId="9893"/>
    <cellStyle name="Calculation 47" xfId="9894"/>
    <cellStyle name="Calculation 48" xfId="9895"/>
    <cellStyle name="Calculation 49" xfId="9896"/>
    <cellStyle name="Calculation 5" xfId="9897"/>
    <cellStyle name="Calculation 5 10" xfId="9898"/>
    <cellStyle name="Calculation 5 11" xfId="9899"/>
    <cellStyle name="Calculation 5 12" xfId="9900"/>
    <cellStyle name="Calculation 5 13" xfId="9901"/>
    <cellStyle name="Calculation 5 14" xfId="9902"/>
    <cellStyle name="Calculation 5 15" xfId="9903"/>
    <cellStyle name="Calculation 5 16" xfId="9904"/>
    <cellStyle name="Calculation 5 17" xfId="9905"/>
    <cellStyle name="Calculation 5 18" xfId="9906"/>
    <cellStyle name="Calculation 5 19" xfId="9907"/>
    <cellStyle name="Calculation 5 2" xfId="9908"/>
    <cellStyle name="Calculation 5 20" xfId="9909"/>
    <cellStyle name="Calculation 5 21" xfId="9910"/>
    <cellStyle name="Calculation 5 22" xfId="9911"/>
    <cellStyle name="Calculation 5 23" xfId="9912"/>
    <cellStyle name="Calculation 5 24" xfId="9913"/>
    <cellStyle name="Calculation 5 25" xfId="9914"/>
    <cellStyle name="Calculation 5 26" xfId="9915"/>
    <cellStyle name="Calculation 5 27" xfId="9916"/>
    <cellStyle name="Calculation 5 3" xfId="9917"/>
    <cellStyle name="Calculation 5 4" xfId="9918"/>
    <cellStyle name="Calculation 5 5" xfId="9919"/>
    <cellStyle name="Calculation 5 6" xfId="9920"/>
    <cellStyle name="Calculation 5 7" xfId="9921"/>
    <cellStyle name="Calculation 5 8" xfId="9922"/>
    <cellStyle name="Calculation 5 9" xfId="9923"/>
    <cellStyle name="Calculation 50" xfId="9924"/>
    <cellStyle name="Calculation 51" xfId="9925"/>
    <cellStyle name="Calculation 52" xfId="9926"/>
    <cellStyle name="Calculation 53" xfId="9927"/>
    <cellStyle name="Calculation 54" xfId="9928"/>
    <cellStyle name="Calculation 55" xfId="9929"/>
    <cellStyle name="Calculation 56" xfId="9930"/>
    <cellStyle name="Calculation 57" xfId="9931"/>
    <cellStyle name="Calculation 58" xfId="9932"/>
    <cellStyle name="Calculation 59" xfId="9933"/>
    <cellStyle name="Calculation 6" xfId="9934"/>
    <cellStyle name="Calculation 6 10" xfId="9935"/>
    <cellStyle name="Calculation 6 11" xfId="9936"/>
    <cellStyle name="Calculation 6 12" xfId="9937"/>
    <cellStyle name="Calculation 6 13" xfId="9938"/>
    <cellStyle name="Calculation 6 14" xfId="9939"/>
    <cellStyle name="Calculation 6 15" xfId="9940"/>
    <cellStyle name="Calculation 6 16" xfId="9941"/>
    <cellStyle name="Calculation 6 17" xfId="9942"/>
    <cellStyle name="Calculation 6 18" xfId="9943"/>
    <cellStyle name="Calculation 6 19" xfId="9944"/>
    <cellStyle name="Calculation 6 2" xfId="9945"/>
    <cellStyle name="Calculation 6 20" xfId="9946"/>
    <cellStyle name="Calculation 6 21" xfId="9947"/>
    <cellStyle name="Calculation 6 22" xfId="9948"/>
    <cellStyle name="Calculation 6 23" xfId="9949"/>
    <cellStyle name="Calculation 6 24" xfId="9950"/>
    <cellStyle name="Calculation 6 25" xfId="9951"/>
    <cellStyle name="Calculation 6 26" xfId="9952"/>
    <cellStyle name="Calculation 6 27" xfId="9953"/>
    <cellStyle name="Calculation 6 28" xfId="9954"/>
    <cellStyle name="Calculation 6 29" xfId="9955"/>
    <cellStyle name="Calculation 6 3" xfId="9956"/>
    <cellStyle name="Calculation 6 30" xfId="9957"/>
    <cellStyle name="Calculation 6 31" xfId="9958"/>
    <cellStyle name="Calculation 6 32" xfId="9959"/>
    <cellStyle name="Calculation 6 33" xfId="9960"/>
    <cellStyle name="Calculation 6 34" xfId="9961"/>
    <cellStyle name="Calculation 6 35" xfId="9962"/>
    <cellStyle name="Calculation 6 4" xfId="9963"/>
    <cellStyle name="Calculation 6 5" xfId="9964"/>
    <cellStyle name="Calculation 6 6" xfId="9965"/>
    <cellStyle name="Calculation 6 7" xfId="9966"/>
    <cellStyle name="Calculation 6 8" xfId="9967"/>
    <cellStyle name="Calculation 6 9" xfId="9968"/>
    <cellStyle name="Calculation 7" xfId="9969"/>
    <cellStyle name="Calculation 7 10" xfId="9970"/>
    <cellStyle name="Calculation 7 11" xfId="9971"/>
    <cellStyle name="Calculation 7 12" xfId="9972"/>
    <cellStyle name="Calculation 7 13" xfId="9973"/>
    <cellStyle name="Calculation 7 14" xfId="9974"/>
    <cellStyle name="Calculation 7 15" xfId="9975"/>
    <cellStyle name="Calculation 7 16" xfId="9976"/>
    <cellStyle name="Calculation 7 17" xfId="9977"/>
    <cellStyle name="Calculation 7 18" xfId="9978"/>
    <cellStyle name="Calculation 7 19" xfId="9979"/>
    <cellStyle name="Calculation 7 2" xfId="9980"/>
    <cellStyle name="Calculation 7 20" xfId="9981"/>
    <cellStyle name="Calculation 7 21" xfId="9982"/>
    <cellStyle name="Calculation 7 22" xfId="9983"/>
    <cellStyle name="Calculation 7 23" xfId="9984"/>
    <cellStyle name="Calculation 7 24" xfId="9985"/>
    <cellStyle name="Calculation 7 25" xfId="9986"/>
    <cellStyle name="Calculation 7 26" xfId="9987"/>
    <cellStyle name="Calculation 7 27" xfId="9988"/>
    <cellStyle name="Calculation 7 28" xfId="9989"/>
    <cellStyle name="Calculation 7 29" xfId="9990"/>
    <cellStyle name="Calculation 7 3" xfId="9991"/>
    <cellStyle name="Calculation 7 30" xfId="9992"/>
    <cellStyle name="Calculation 7 31" xfId="9993"/>
    <cellStyle name="Calculation 7 32" xfId="9994"/>
    <cellStyle name="Calculation 7 33" xfId="9995"/>
    <cellStyle name="Calculation 7 34" xfId="9996"/>
    <cellStyle name="Calculation 7 35" xfId="9997"/>
    <cellStyle name="Calculation 7 4" xfId="9998"/>
    <cellStyle name="Calculation 7 5" xfId="9999"/>
    <cellStyle name="Calculation 7 6" xfId="10000"/>
    <cellStyle name="Calculation 7 7" xfId="10001"/>
    <cellStyle name="Calculation 7 8" xfId="10002"/>
    <cellStyle name="Calculation 7 9" xfId="10003"/>
    <cellStyle name="Calculation 8" xfId="10004"/>
    <cellStyle name="Calculation 8 10" xfId="10005"/>
    <cellStyle name="Calculation 8 11" xfId="10006"/>
    <cellStyle name="Calculation 8 12" xfId="10007"/>
    <cellStyle name="Calculation 8 13" xfId="10008"/>
    <cellStyle name="Calculation 8 14" xfId="10009"/>
    <cellStyle name="Calculation 8 15" xfId="10010"/>
    <cellStyle name="Calculation 8 16" xfId="10011"/>
    <cellStyle name="Calculation 8 17" xfId="10012"/>
    <cellStyle name="Calculation 8 18" xfId="10013"/>
    <cellStyle name="Calculation 8 19" xfId="10014"/>
    <cellStyle name="Calculation 8 2" xfId="10015"/>
    <cellStyle name="Calculation 8 20" xfId="10016"/>
    <cellStyle name="Calculation 8 21" xfId="10017"/>
    <cellStyle name="Calculation 8 22" xfId="10018"/>
    <cellStyle name="Calculation 8 23" xfId="10019"/>
    <cellStyle name="Calculation 8 24" xfId="10020"/>
    <cellStyle name="Calculation 8 25" xfId="10021"/>
    <cellStyle name="Calculation 8 26" xfId="10022"/>
    <cellStyle name="Calculation 8 27" xfId="10023"/>
    <cellStyle name="Calculation 8 28" xfId="10024"/>
    <cellStyle name="Calculation 8 29" xfId="10025"/>
    <cellStyle name="Calculation 8 3" xfId="10026"/>
    <cellStyle name="Calculation 8 30" xfId="10027"/>
    <cellStyle name="Calculation 8 31" xfId="10028"/>
    <cellStyle name="Calculation 8 32" xfId="10029"/>
    <cellStyle name="Calculation 8 33" xfId="10030"/>
    <cellStyle name="Calculation 8 34" xfId="10031"/>
    <cellStyle name="Calculation 8 35" xfId="10032"/>
    <cellStyle name="Calculation 8 4" xfId="10033"/>
    <cellStyle name="Calculation 8 5" xfId="10034"/>
    <cellStyle name="Calculation 8 6" xfId="10035"/>
    <cellStyle name="Calculation 8 7" xfId="10036"/>
    <cellStyle name="Calculation 8 8" xfId="10037"/>
    <cellStyle name="Calculation 8 9" xfId="10038"/>
    <cellStyle name="Calculation 9" xfId="10039"/>
    <cellStyle name="Calculation 9 10" xfId="10040"/>
    <cellStyle name="Calculation 9 11" xfId="10041"/>
    <cellStyle name="Calculation 9 12" xfId="10042"/>
    <cellStyle name="Calculation 9 13" xfId="10043"/>
    <cellStyle name="Calculation 9 14" xfId="10044"/>
    <cellStyle name="Calculation 9 15" xfId="10045"/>
    <cellStyle name="Calculation 9 16" xfId="10046"/>
    <cellStyle name="Calculation 9 17" xfId="10047"/>
    <cellStyle name="Calculation 9 18" xfId="10048"/>
    <cellStyle name="Calculation 9 19" xfId="10049"/>
    <cellStyle name="Calculation 9 2" xfId="10050"/>
    <cellStyle name="Calculation 9 20" xfId="10051"/>
    <cellStyle name="Calculation 9 21" xfId="10052"/>
    <cellStyle name="Calculation 9 22" xfId="10053"/>
    <cellStyle name="Calculation 9 23" xfId="10054"/>
    <cellStyle name="Calculation 9 24" xfId="10055"/>
    <cellStyle name="Calculation 9 25" xfId="10056"/>
    <cellStyle name="Calculation 9 26" xfId="10057"/>
    <cellStyle name="Calculation 9 27" xfId="10058"/>
    <cellStyle name="Calculation 9 28" xfId="10059"/>
    <cellStyle name="Calculation 9 29" xfId="10060"/>
    <cellStyle name="Calculation 9 3" xfId="10061"/>
    <cellStyle name="Calculation 9 30" xfId="10062"/>
    <cellStyle name="Calculation 9 31" xfId="10063"/>
    <cellStyle name="Calculation 9 32" xfId="10064"/>
    <cellStyle name="Calculation 9 33" xfId="10065"/>
    <cellStyle name="Calculation 9 34" xfId="10066"/>
    <cellStyle name="Calculation 9 35" xfId="10067"/>
    <cellStyle name="Calculation 9 4" xfId="10068"/>
    <cellStyle name="Calculation 9 5" xfId="10069"/>
    <cellStyle name="Calculation 9 6" xfId="10070"/>
    <cellStyle name="Calculation 9 7" xfId="10071"/>
    <cellStyle name="Calculation 9 8" xfId="10072"/>
    <cellStyle name="Calculation 9 9" xfId="10073"/>
    <cellStyle name="Cellule liée" xfId="10074"/>
    <cellStyle name="Check Box" xfId="10075"/>
    <cellStyle name="Check Box Input" xfId="10076"/>
    <cellStyle name="Check Cell 10" xfId="10077"/>
    <cellStyle name="Check Cell 10 10" xfId="10078"/>
    <cellStyle name="Check Cell 10 11" xfId="10079"/>
    <cellStyle name="Check Cell 10 12" xfId="10080"/>
    <cellStyle name="Check Cell 10 13" xfId="10081"/>
    <cellStyle name="Check Cell 10 14" xfId="10082"/>
    <cellStyle name="Check Cell 10 15" xfId="10083"/>
    <cellStyle name="Check Cell 10 16" xfId="10084"/>
    <cellStyle name="Check Cell 10 17" xfId="10085"/>
    <cellStyle name="Check Cell 10 18" xfId="10086"/>
    <cellStyle name="Check Cell 10 19" xfId="10087"/>
    <cellStyle name="Check Cell 10 2" xfId="10088"/>
    <cellStyle name="Check Cell 10 20" xfId="10089"/>
    <cellStyle name="Check Cell 10 21" xfId="10090"/>
    <cellStyle name="Check Cell 10 22" xfId="10091"/>
    <cellStyle name="Check Cell 10 23" xfId="10092"/>
    <cellStyle name="Check Cell 10 24" xfId="10093"/>
    <cellStyle name="Check Cell 10 25" xfId="10094"/>
    <cellStyle name="Check Cell 10 26" xfId="10095"/>
    <cellStyle name="Check Cell 10 27" xfId="10096"/>
    <cellStyle name="Check Cell 10 28" xfId="10097"/>
    <cellStyle name="Check Cell 10 29" xfId="10098"/>
    <cellStyle name="Check Cell 10 3" xfId="10099"/>
    <cellStyle name="Check Cell 10 30" xfId="10100"/>
    <cellStyle name="Check Cell 10 31" xfId="10101"/>
    <cellStyle name="Check Cell 10 32" xfId="10102"/>
    <cellStyle name="Check Cell 10 33" xfId="10103"/>
    <cellStyle name="Check Cell 10 34" xfId="10104"/>
    <cellStyle name="Check Cell 10 35" xfId="10105"/>
    <cellStyle name="Check Cell 10 4" xfId="10106"/>
    <cellStyle name="Check Cell 10 5" xfId="10107"/>
    <cellStyle name="Check Cell 10 6" xfId="10108"/>
    <cellStyle name="Check Cell 10 7" xfId="10109"/>
    <cellStyle name="Check Cell 10 8" xfId="10110"/>
    <cellStyle name="Check Cell 10 9" xfId="10111"/>
    <cellStyle name="Check Cell 11" xfId="10112"/>
    <cellStyle name="Check Cell 11 10" xfId="10113"/>
    <cellStyle name="Check Cell 11 2" xfId="10114"/>
    <cellStyle name="Check Cell 11 3" xfId="10115"/>
    <cellStyle name="Check Cell 11 4" xfId="10116"/>
    <cellStyle name="Check Cell 11 5" xfId="10117"/>
    <cellStyle name="Check Cell 11 6" xfId="10118"/>
    <cellStyle name="Check Cell 11 7" xfId="10119"/>
    <cellStyle name="Check Cell 11 8" xfId="10120"/>
    <cellStyle name="Check Cell 11 9" xfId="10121"/>
    <cellStyle name="Check Cell 12" xfId="10122"/>
    <cellStyle name="Check Cell 12 10" xfId="10123"/>
    <cellStyle name="Check Cell 12 2" xfId="10124"/>
    <cellStyle name="Check Cell 12 3" xfId="10125"/>
    <cellStyle name="Check Cell 12 4" xfId="10126"/>
    <cellStyle name="Check Cell 12 5" xfId="10127"/>
    <cellStyle name="Check Cell 12 6" xfId="10128"/>
    <cellStyle name="Check Cell 12 7" xfId="10129"/>
    <cellStyle name="Check Cell 12 8" xfId="10130"/>
    <cellStyle name="Check Cell 12 9" xfId="10131"/>
    <cellStyle name="Check Cell 13" xfId="10132"/>
    <cellStyle name="Check Cell 14" xfId="10133"/>
    <cellStyle name="Check Cell 15" xfId="10134"/>
    <cellStyle name="Check Cell 16" xfId="10135"/>
    <cellStyle name="Check Cell 17" xfId="10136"/>
    <cellStyle name="Check Cell 18" xfId="10137"/>
    <cellStyle name="Check Cell 19" xfId="10138"/>
    <cellStyle name="Check Cell 2" xfId="10139"/>
    <cellStyle name="Check Cell 2 10" xfId="10140"/>
    <cellStyle name="Check Cell 2 11" xfId="10141"/>
    <cellStyle name="Check Cell 2 12" xfId="10142"/>
    <cellStyle name="Check Cell 2 13" xfId="10143"/>
    <cellStyle name="Check Cell 2 14" xfId="10144"/>
    <cellStyle name="Check Cell 2 15" xfId="10145"/>
    <cellStyle name="Check Cell 2 16" xfId="10146"/>
    <cellStyle name="Check Cell 2 17" xfId="10147"/>
    <cellStyle name="Check Cell 2 18" xfId="10148"/>
    <cellStyle name="Check Cell 2 19" xfId="10149"/>
    <cellStyle name="Check Cell 2 2" xfId="10150"/>
    <cellStyle name="Check Cell 2 20" xfId="10151"/>
    <cellStyle name="Check Cell 2 21" xfId="10152"/>
    <cellStyle name="Check Cell 2 22" xfId="10153"/>
    <cellStyle name="Check Cell 2 23" xfId="10154"/>
    <cellStyle name="Check Cell 2 24" xfId="10155"/>
    <cellStyle name="Check Cell 2 25" xfId="10156"/>
    <cellStyle name="Check Cell 2 26" xfId="10157"/>
    <cellStyle name="Check Cell 2 27" xfId="10158"/>
    <cellStyle name="Check Cell 2 28" xfId="10159"/>
    <cellStyle name="Check Cell 2 29" xfId="10160"/>
    <cellStyle name="Check Cell 2 3" xfId="10161"/>
    <cellStyle name="Check Cell 2 30" xfId="10162"/>
    <cellStyle name="Check Cell 2 31" xfId="10163"/>
    <cellStyle name="Check Cell 2 32" xfId="10164"/>
    <cellStyle name="Check Cell 2 33" xfId="10165"/>
    <cellStyle name="Check Cell 2 34" xfId="10166"/>
    <cellStyle name="Check Cell 2 35" xfId="10167"/>
    <cellStyle name="Check Cell 2 36" xfId="10168"/>
    <cellStyle name="Check Cell 2 37" xfId="10169"/>
    <cellStyle name="Check Cell 2 38" xfId="10170"/>
    <cellStyle name="Check Cell 2 39" xfId="10171"/>
    <cellStyle name="Check Cell 2 4" xfId="10172"/>
    <cellStyle name="Check Cell 2 40" xfId="10173"/>
    <cellStyle name="Check Cell 2 41" xfId="10174"/>
    <cellStyle name="Check Cell 2 42" xfId="10175"/>
    <cellStyle name="Check Cell 2 43" xfId="10176"/>
    <cellStyle name="Check Cell 2 44" xfId="10177"/>
    <cellStyle name="Check Cell 2 45" xfId="10178"/>
    <cellStyle name="Check Cell 2 46" xfId="10179"/>
    <cellStyle name="Check Cell 2 47" xfId="10180"/>
    <cellStyle name="Check Cell 2 48" xfId="10181"/>
    <cellStyle name="Check Cell 2 49" xfId="10182"/>
    <cellStyle name="Check Cell 2 5" xfId="10183"/>
    <cellStyle name="Check Cell 2 50" xfId="10184"/>
    <cellStyle name="Check Cell 2 6" xfId="10185"/>
    <cellStyle name="Check Cell 2 7" xfId="10186"/>
    <cellStyle name="Check Cell 2 8" xfId="10187"/>
    <cellStyle name="Check Cell 2 9" xfId="10188"/>
    <cellStyle name="Check Cell 20" xfId="10189"/>
    <cellStyle name="Check Cell 21" xfId="10190"/>
    <cellStyle name="Check Cell 22" xfId="10191"/>
    <cellStyle name="Check Cell 23" xfId="10192"/>
    <cellStyle name="Check Cell 24" xfId="10193"/>
    <cellStyle name="Check Cell 25" xfId="10194"/>
    <cellStyle name="Check Cell 26" xfId="10195"/>
    <cellStyle name="Check Cell 27" xfId="10196"/>
    <cellStyle name="Check Cell 28" xfId="10197"/>
    <cellStyle name="Check Cell 29" xfId="10198"/>
    <cellStyle name="Check Cell 3" xfId="10199"/>
    <cellStyle name="Check Cell 3 10" xfId="10200"/>
    <cellStyle name="Check Cell 3 11" xfId="10201"/>
    <cellStyle name="Check Cell 3 12" xfId="10202"/>
    <cellStyle name="Check Cell 3 13" xfId="10203"/>
    <cellStyle name="Check Cell 3 14" xfId="10204"/>
    <cellStyle name="Check Cell 3 15" xfId="10205"/>
    <cellStyle name="Check Cell 3 16" xfId="10206"/>
    <cellStyle name="Check Cell 3 17" xfId="10207"/>
    <cellStyle name="Check Cell 3 18" xfId="10208"/>
    <cellStyle name="Check Cell 3 19" xfId="10209"/>
    <cellStyle name="Check Cell 3 2" xfId="10210"/>
    <cellStyle name="Check Cell 3 20" xfId="10211"/>
    <cellStyle name="Check Cell 3 21" xfId="10212"/>
    <cellStyle name="Check Cell 3 22" xfId="10213"/>
    <cellStyle name="Check Cell 3 23" xfId="10214"/>
    <cellStyle name="Check Cell 3 24" xfId="10215"/>
    <cellStyle name="Check Cell 3 25" xfId="10216"/>
    <cellStyle name="Check Cell 3 26" xfId="10217"/>
    <cellStyle name="Check Cell 3 27" xfId="10218"/>
    <cellStyle name="Check Cell 3 3" xfId="10219"/>
    <cellStyle name="Check Cell 3 4" xfId="10220"/>
    <cellStyle name="Check Cell 3 5" xfId="10221"/>
    <cellStyle name="Check Cell 3 6" xfId="10222"/>
    <cellStyle name="Check Cell 3 7" xfId="10223"/>
    <cellStyle name="Check Cell 3 8" xfId="10224"/>
    <cellStyle name="Check Cell 3 9" xfId="10225"/>
    <cellStyle name="Check Cell 30" xfId="10226"/>
    <cellStyle name="Check Cell 31" xfId="10227"/>
    <cellStyle name="Check Cell 32" xfId="10228"/>
    <cellStyle name="Check Cell 33" xfId="10229"/>
    <cellStyle name="Check Cell 34" xfId="10230"/>
    <cellStyle name="Check Cell 35" xfId="10231"/>
    <cellStyle name="Check Cell 36" xfId="10232"/>
    <cellStyle name="Check Cell 37" xfId="10233"/>
    <cellStyle name="Check Cell 38" xfId="10234"/>
    <cellStyle name="Check Cell 39" xfId="10235"/>
    <cellStyle name="Check Cell 4" xfId="10236"/>
    <cellStyle name="Check Cell 4 10" xfId="10237"/>
    <cellStyle name="Check Cell 4 11" xfId="10238"/>
    <cellStyle name="Check Cell 4 12" xfId="10239"/>
    <cellStyle name="Check Cell 4 13" xfId="10240"/>
    <cellStyle name="Check Cell 4 14" xfId="10241"/>
    <cellStyle name="Check Cell 4 15" xfId="10242"/>
    <cellStyle name="Check Cell 4 16" xfId="10243"/>
    <cellStyle name="Check Cell 4 17" xfId="10244"/>
    <cellStyle name="Check Cell 4 18" xfId="10245"/>
    <cellStyle name="Check Cell 4 19" xfId="10246"/>
    <cellStyle name="Check Cell 4 2" xfId="10247"/>
    <cellStyle name="Check Cell 4 20" xfId="10248"/>
    <cellStyle name="Check Cell 4 21" xfId="10249"/>
    <cellStyle name="Check Cell 4 22" xfId="10250"/>
    <cellStyle name="Check Cell 4 23" xfId="10251"/>
    <cellStyle name="Check Cell 4 24" xfId="10252"/>
    <cellStyle name="Check Cell 4 25" xfId="10253"/>
    <cellStyle name="Check Cell 4 26" xfId="10254"/>
    <cellStyle name="Check Cell 4 27" xfId="10255"/>
    <cellStyle name="Check Cell 4 3" xfId="10256"/>
    <cellStyle name="Check Cell 4 4" xfId="10257"/>
    <cellStyle name="Check Cell 4 5" xfId="10258"/>
    <cellStyle name="Check Cell 4 6" xfId="10259"/>
    <cellStyle name="Check Cell 4 7" xfId="10260"/>
    <cellStyle name="Check Cell 4 8" xfId="10261"/>
    <cellStyle name="Check Cell 4 9" xfId="10262"/>
    <cellStyle name="Check Cell 40" xfId="10263"/>
    <cellStyle name="Check Cell 41" xfId="10264"/>
    <cellStyle name="Check Cell 42" xfId="10265"/>
    <cellStyle name="Check Cell 43" xfId="10266"/>
    <cellStyle name="Check Cell 44" xfId="10267"/>
    <cellStyle name="Check Cell 45" xfId="10268"/>
    <cellStyle name="Check Cell 46" xfId="10269"/>
    <cellStyle name="Check Cell 47" xfId="10270"/>
    <cellStyle name="Check Cell 48" xfId="10271"/>
    <cellStyle name="Check Cell 49" xfId="10272"/>
    <cellStyle name="Check Cell 5" xfId="10273"/>
    <cellStyle name="Check Cell 5 10" xfId="10274"/>
    <cellStyle name="Check Cell 5 11" xfId="10275"/>
    <cellStyle name="Check Cell 5 12" xfId="10276"/>
    <cellStyle name="Check Cell 5 13" xfId="10277"/>
    <cellStyle name="Check Cell 5 14" xfId="10278"/>
    <cellStyle name="Check Cell 5 15" xfId="10279"/>
    <cellStyle name="Check Cell 5 16" xfId="10280"/>
    <cellStyle name="Check Cell 5 17" xfId="10281"/>
    <cellStyle name="Check Cell 5 18" xfId="10282"/>
    <cellStyle name="Check Cell 5 19" xfId="10283"/>
    <cellStyle name="Check Cell 5 2" xfId="10284"/>
    <cellStyle name="Check Cell 5 20" xfId="10285"/>
    <cellStyle name="Check Cell 5 21" xfId="10286"/>
    <cellStyle name="Check Cell 5 22" xfId="10287"/>
    <cellStyle name="Check Cell 5 23" xfId="10288"/>
    <cellStyle name="Check Cell 5 24" xfId="10289"/>
    <cellStyle name="Check Cell 5 25" xfId="10290"/>
    <cellStyle name="Check Cell 5 26" xfId="10291"/>
    <cellStyle name="Check Cell 5 27" xfId="10292"/>
    <cellStyle name="Check Cell 5 3" xfId="10293"/>
    <cellStyle name="Check Cell 5 4" xfId="10294"/>
    <cellStyle name="Check Cell 5 5" xfId="10295"/>
    <cellStyle name="Check Cell 5 6" xfId="10296"/>
    <cellStyle name="Check Cell 5 7" xfId="10297"/>
    <cellStyle name="Check Cell 5 8" xfId="10298"/>
    <cellStyle name="Check Cell 5 9" xfId="10299"/>
    <cellStyle name="Check Cell 50" xfId="10300"/>
    <cellStyle name="Check Cell 51" xfId="10301"/>
    <cellStyle name="Check Cell 52" xfId="10302"/>
    <cellStyle name="Check Cell 53" xfId="10303"/>
    <cellStyle name="Check Cell 54" xfId="10304"/>
    <cellStyle name="Check Cell 55" xfId="10305"/>
    <cellStyle name="Check Cell 56" xfId="10306"/>
    <cellStyle name="Check Cell 57" xfId="10307"/>
    <cellStyle name="Check Cell 58" xfId="10308"/>
    <cellStyle name="Check Cell 59" xfId="10309"/>
    <cellStyle name="Check Cell 6" xfId="10310"/>
    <cellStyle name="Check Cell 6 10" xfId="10311"/>
    <cellStyle name="Check Cell 6 11" xfId="10312"/>
    <cellStyle name="Check Cell 6 12" xfId="10313"/>
    <cellStyle name="Check Cell 6 13" xfId="10314"/>
    <cellStyle name="Check Cell 6 14" xfId="10315"/>
    <cellStyle name="Check Cell 6 15" xfId="10316"/>
    <cellStyle name="Check Cell 6 16" xfId="10317"/>
    <cellStyle name="Check Cell 6 17" xfId="10318"/>
    <cellStyle name="Check Cell 6 18" xfId="10319"/>
    <cellStyle name="Check Cell 6 19" xfId="10320"/>
    <cellStyle name="Check Cell 6 2" xfId="10321"/>
    <cellStyle name="Check Cell 6 20" xfId="10322"/>
    <cellStyle name="Check Cell 6 21" xfId="10323"/>
    <cellStyle name="Check Cell 6 22" xfId="10324"/>
    <cellStyle name="Check Cell 6 23" xfId="10325"/>
    <cellStyle name="Check Cell 6 24" xfId="10326"/>
    <cellStyle name="Check Cell 6 25" xfId="10327"/>
    <cellStyle name="Check Cell 6 26" xfId="10328"/>
    <cellStyle name="Check Cell 6 27" xfId="10329"/>
    <cellStyle name="Check Cell 6 28" xfId="10330"/>
    <cellStyle name="Check Cell 6 29" xfId="10331"/>
    <cellStyle name="Check Cell 6 3" xfId="10332"/>
    <cellStyle name="Check Cell 6 30" xfId="10333"/>
    <cellStyle name="Check Cell 6 31" xfId="10334"/>
    <cellStyle name="Check Cell 6 32" xfId="10335"/>
    <cellStyle name="Check Cell 6 33" xfId="10336"/>
    <cellStyle name="Check Cell 6 34" xfId="10337"/>
    <cellStyle name="Check Cell 6 35" xfId="10338"/>
    <cellStyle name="Check Cell 6 4" xfId="10339"/>
    <cellStyle name="Check Cell 6 5" xfId="10340"/>
    <cellStyle name="Check Cell 6 6" xfId="10341"/>
    <cellStyle name="Check Cell 6 7" xfId="10342"/>
    <cellStyle name="Check Cell 6 8" xfId="10343"/>
    <cellStyle name="Check Cell 6 9" xfId="10344"/>
    <cellStyle name="Check Cell 7" xfId="10345"/>
    <cellStyle name="Check Cell 7 10" xfId="10346"/>
    <cellStyle name="Check Cell 7 11" xfId="10347"/>
    <cellStyle name="Check Cell 7 12" xfId="10348"/>
    <cellStyle name="Check Cell 7 13" xfId="10349"/>
    <cellStyle name="Check Cell 7 14" xfId="10350"/>
    <cellStyle name="Check Cell 7 15" xfId="10351"/>
    <cellStyle name="Check Cell 7 16" xfId="10352"/>
    <cellStyle name="Check Cell 7 17" xfId="10353"/>
    <cellStyle name="Check Cell 7 18" xfId="10354"/>
    <cellStyle name="Check Cell 7 19" xfId="10355"/>
    <cellStyle name="Check Cell 7 2" xfId="10356"/>
    <cellStyle name="Check Cell 7 20" xfId="10357"/>
    <cellStyle name="Check Cell 7 21" xfId="10358"/>
    <cellStyle name="Check Cell 7 22" xfId="10359"/>
    <cellStyle name="Check Cell 7 23" xfId="10360"/>
    <cellStyle name="Check Cell 7 24" xfId="10361"/>
    <cellStyle name="Check Cell 7 25" xfId="10362"/>
    <cellStyle name="Check Cell 7 26" xfId="10363"/>
    <cellStyle name="Check Cell 7 27" xfId="10364"/>
    <cellStyle name="Check Cell 7 28" xfId="10365"/>
    <cellStyle name="Check Cell 7 29" xfId="10366"/>
    <cellStyle name="Check Cell 7 3" xfId="10367"/>
    <cellStyle name="Check Cell 7 30" xfId="10368"/>
    <cellStyle name="Check Cell 7 31" xfId="10369"/>
    <cellStyle name="Check Cell 7 32" xfId="10370"/>
    <cellStyle name="Check Cell 7 33" xfId="10371"/>
    <cellStyle name="Check Cell 7 34" xfId="10372"/>
    <cellStyle name="Check Cell 7 35" xfId="10373"/>
    <cellStyle name="Check Cell 7 4" xfId="10374"/>
    <cellStyle name="Check Cell 7 5" xfId="10375"/>
    <cellStyle name="Check Cell 7 6" xfId="10376"/>
    <cellStyle name="Check Cell 7 7" xfId="10377"/>
    <cellStyle name="Check Cell 7 8" xfId="10378"/>
    <cellStyle name="Check Cell 7 9" xfId="10379"/>
    <cellStyle name="Check Cell 8" xfId="10380"/>
    <cellStyle name="Check Cell 8 10" xfId="10381"/>
    <cellStyle name="Check Cell 8 11" xfId="10382"/>
    <cellStyle name="Check Cell 8 12" xfId="10383"/>
    <cellStyle name="Check Cell 8 13" xfId="10384"/>
    <cellStyle name="Check Cell 8 14" xfId="10385"/>
    <cellStyle name="Check Cell 8 15" xfId="10386"/>
    <cellStyle name="Check Cell 8 16" xfId="10387"/>
    <cellStyle name="Check Cell 8 17" xfId="10388"/>
    <cellStyle name="Check Cell 8 18" xfId="10389"/>
    <cellStyle name="Check Cell 8 19" xfId="10390"/>
    <cellStyle name="Check Cell 8 2" xfId="10391"/>
    <cellStyle name="Check Cell 8 20" xfId="10392"/>
    <cellStyle name="Check Cell 8 21" xfId="10393"/>
    <cellStyle name="Check Cell 8 22" xfId="10394"/>
    <cellStyle name="Check Cell 8 23" xfId="10395"/>
    <cellStyle name="Check Cell 8 24" xfId="10396"/>
    <cellStyle name="Check Cell 8 25" xfId="10397"/>
    <cellStyle name="Check Cell 8 26" xfId="10398"/>
    <cellStyle name="Check Cell 8 27" xfId="10399"/>
    <cellStyle name="Check Cell 8 28" xfId="10400"/>
    <cellStyle name="Check Cell 8 29" xfId="10401"/>
    <cellStyle name="Check Cell 8 3" xfId="10402"/>
    <cellStyle name="Check Cell 8 30" xfId="10403"/>
    <cellStyle name="Check Cell 8 31" xfId="10404"/>
    <cellStyle name="Check Cell 8 32" xfId="10405"/>
    <cellStyle name="Check Cell 8 33" xfId="10406"/>
    <cellStyle name="Check Cell 8 34" xfId="10407"/>
    <cellStyle name="Check Cell 8 35" xfId="10408"/>
    <cellStyle name="Check Cell 8 4" xfId="10409"/>
    <cellStyle name="Check Cell 8 5" xfId="10410"/>
    <cellStyle name="Check Cell 8 6" xfId="10411"/>
    <cellStyle name="Check Cell 8 7" xfId="10412"/>
    <cellStyle name="Check Cell 8 8" xfId="10413"/>
    <cellStyle name="Check Cell 8 9" xfId="10414"/>
    <cellStyle name="Check Cell 9" xfId="10415"/>
    <cellStyle name="Check Cell 9 10" xfId="10416"/>
    <cellStyle name="Check Cell 9 11" xfId="10417"/>
    <cellStyle name="Check Cell 9 12" xfId="10418"/>
    <cellStyle name="Check Cell 9 13" xfId="10419"/>
    <cellStyle name="Check Cell 9 14" xfId="10420"/>
    <cellStyle name="Check Cell 9 15" xfId="10421"/>
    <cellStyle name="Check Cell 9 16" xfId="10422"/>
    <cellStyle name="Check Cell 9 17" xfId="10423"/>
    <cellStyle name="Check Cell 9 18" xfId="10424"/>
    <cellStyle name="Check Cell 9 19" xfId="10425"/>
    <cellStyle name="Check Cell 9 2" xfId="10426"/>
    <cellStyle name="Check Cell 9 20" xfId="10427"/>
    <cellStyle name="Check Cell 9 21" xfId="10428"/>
    <cellStyle name="Check Cell 9 22" xfId="10429"/>
    <cellStyle name="Check Cell 9 23" xfId="10430"/>
    <cellStyle name="Check Cell 9 24" xfId="10431"/>
    <cellStyle name="Check Cell 9 25" xfId="10432"/>
    <cellStyle name="Check Cell 9 26" xfId="10433"/>
    <cellStyle name="Check Cell 9 27" xfId="10434"/>
    <cellStyle name="Check Cell 9 28" xfId="10435"/>
    <cellStyle name="Check Cell 9 29" xfId="10436"/>
    <cellStyle name="Check Cell 9 3" xfId="10437"/>
    <cellStyle name="Check Cell 9 30" xfId="10438"/>
    <cellStyle name="Check Cell 9 31" xfId="10439"/>
    <cellStyle name="Check Cell 9 32" xfId="10440"/>
    <cellStyle name="Check Cell 9 33" xfId="10441"/>
    <cellStyle name="Check Cell 9 34" xfId="10442"/>
    <cellStyle name="Check Cell 9 35" xfId="10443"/>
    <cellStyle name="Check Cell 9 4" xfId="10444"/>
    <cellStyle name="Check Cell 9 5" xfId="10445"/>
    <cellStyle name="Check Cell 9 6" xfId="10446"/>
    <cellStyle name="Check Cell 9 7" xfId="10447"/>
    <cellStyle name="Check Cell 9 8" xfId="10448"/>
    <cellStyle name="Check Cell 9 9" xfId="10449"/>
    <cellStyle name="CheckBox" xfId="10"/>
    <cellStyle name="Column Title" xfId="10450"/>
    <cellStyle name="Comma" xfId="11" builtinId="3"/>
    <cellStyle name="Comma  - Style1" xfId="12"/>
    <cellStyle name="Comma  - Style2" xfId="13"/>
    <cellStyle name="Comma  - Style3" xfId="14"/>
    <cellStyle name="Comma  - Style4" xfId="15"/>
    <cellStyle name="Comma  - Style5" xfId="16"/>
    <cellStyle name="Comma  - Style6" xfId="17"/>
    <cellStyle name="Comma  - Style7" xfId="18"/>
    <cellStyle name="Comma  - Style8" xfId="19"/>
    <cellStyle name="Comma [00]" xfId="20"/>
    <cellStyle name="Comma 10" xfId="100"/>
    <cellStyle name="Comma 10 10" xfId="10451"/>
    <cellStyle name="Comma 10 11" xfId="10452"/>
    <cellStyle name="Comma 10 12" xfId="10453"/>
    <cellStyle name="Comma 10 13" xfId="10454"/>
    <cellStyle name="Comma 10 14" xfId="10455"/>
    <cellStyle name="Comma 10 15" xfId="10456"/>
    <cellStyle name="Comma 10 16" xfId="10457"/>
    <cellStyle name="Comma 10 17" xfId="10458"/>
    <cellStyle name="Comma 10 18" xfId="10459"/>
    <cellStyle name="Comma 10 19" xfId="10460"/>
    <cellStyle name="Comma 10 2" xfId="101"/>
    <cellStyle name="Comma 10 20" xfId="10461"/>
    <cellStyle name="Comma 10 21" xfId="10462"/>
    <cellStyle name="Comma 10 22" xfId="10463"/>
    <cellStyle name="Comma 10 23" xfId="10464"/>
    <cellStyle name="Comma 10 24" xfId="10465"/>
    <cellStyle name="Comma 10 25" xfId="10466"/>
    <cellStyle name="Comma 10 26" xfId="10467"/>
    <cellStyle name="Comma 10 27" xfId="10468"/>
    <cellStyle name="Comma 10 28" xfId="10469"/>
    <cellStyle name="Comma 10 3" xfId="10470"/>
    <cellStyle name="Comma 10 4" xfId="10471"/>
    <cellStyle name="Comma 10 5" xfId="10472"/>
    <cellStyle name="Comma 10 6" xfId="10473"/>
    <cellStyle name="Comma 10 7" xfId="10474"/>
    <cellStyle name="Comma 10 8" xfId="10475"/>
    <cellStyle name="Comma 10 9" xfId="10476"/>
    <cellStyle name="Comma 11" xfId="102"/>
    <cellStyle name="Comma 11 10" xfId="10477"/>
    <cellStyle name="Comma 11 11" xfId="10478"/>
    <cellStyle name="Comma 11 12" xfId="10479"/>
    <cellStyle name="Comma 11 13" xfId="10480"/>
    <cellStyle name="Comma 11 14" xfId="10481"/>
    <cellStyle name="Comma 11 15" xfId="10482"/>
    <cellStyle name="Comma 11 16" xfId="10483"/>
    <cellStyle name="Comma 11 17" xfId="10484"/>
    <cellStyle name="Comma 11 18" xfId="10485"/>
    <cellStyle name="Comma 11 19" xfId="10486"/>
    <cellStyle name="Comma 11 2" xfId="10487"/>
    <cellStyle name="Comma 11 2 10" xfId="10488"/>
    <cellStyle name="Comma 11 2 11" xfId="10489"/>
    <cellStyle name="Comma 11 2 12" xfId="10490"/>
    <cellStyle name="Comma 11 2 13" xfId="10491"/>
    <cellStyle name="Comma 11 2 14" xfId="10492"/>
    <cellStyle name="Comma 11 2 15" xfId="10493"/>
    <cellStyle name="Comma 11 2 16" xfId="10494"/>
    <cellStyle name="Comma 11 2 17" xfId="10495"/>
    <cellStyle name="Comma 11 2 18" xfId="10496"/>
    <cellStyle name="Comma 11 2 19" xfId="10497"/>
    <cellStyle name="Comma 11 2 2" xfId="10498"/>
    <cellStyle name="Comma 11 2 20" xfId="10499"/>
    <cellStyle name="Comma 11 2 21" xfId="10500"/>
    <cellStyle name="Comma 11 2 22" xfId="10501"/>
    <cellStyle name="Comma 11 2 23" xfId="10502"/>
    <cellStyle name="Comma 11 2 24" xfId="10503"/>
    <cellStyle name="Comma 11 2 25" xfId="10504"/>
    <cellStyle name="Comma 11 2 26" xfId="10505"/>
    <cellStyle name="Comma 11 2 27" xfId="10506"/>
    <cellStyle name="Comma 11 2 3" xfId="10507"/>
    <cellStyle name="Comma 11 2 4" xfId="10508"/>
    <cellStyle name="Comma 11 2 5" xfId="10509"/>
    <cellStyle name="Comma 11 2 6" xfId="10510"/>
    <cellStyle name="Comma 11 2 7" xfId="10511"/>
    <cellStyle name="Comma 11 2 8" xfId="10512"/>
    <cellStyle name="Comma 11 2 9" xfId="10513"/>
    <cellStyle name="Comma 11 20" xfId="10514"/>
    <cellStyle name="Comma 11 21" xfId="10515"/>
    <cellStyle name="Comma 11 22" xfId="10516"/>
    <cellStyle name="Comma 11 23" xfId="10517"/>
    <cellStyle name="Comma 11 24" xfId="10518"/>
    <cellStyle name="Comma 11 25" xfId="10519"/>
    <cellStyle name="Comma 11 26" xfId="10520"/>
    <cellStyle name="Comma 11 27" xfId="10521"/>
    <cellStyle name="Comma 11 3" xfId="10522"/>
    <cellStyle name="Comma 11 4" xfId="10523"/>
    <cellStyle name="Comma 11 5" xfId="10524"/>
    <cellStyle name="Comma 11 6" xfId="10525"/>
    <cellStyle name="Comma 11 7" xfId="10526"/>
    <cellStyle name="Comma 11 8" xfId="10527"/>
    <cellStyle name="Comma 11 9" xfId="10528"/>
    <cellStyle name="Comma 12" xfId="103"/>
    <cellStyle name="Comma 12 10" xfId="10529"/>
    <cellStyle name="Comma 12 11" xfId="10530"/>
    <cellStyle name="Comma 12 12" xfId="10531"/>
    <cellStyle name="Comma 12 13" xfId="10532"/>
    <cellStyle name="Comma 12 14" xfId="10533"/>
    <cellStyle name="Comma 12 15" xfId="10534"/>
    <cellStyle name="Comma 12 16" xfId="10535"/>
    <cellStyle name="Comma 12 17" xfId="10536"/>
    <cellStyle name="Comma 12 18" xfId="10537"/>
    <cellStyle name="Comma 12 19" xfId="10538"/>
    <cellStyle name="Comma 12 2" xfId="10539"/>
    <cellStyle name="Comma 12 20" xfId="10540"/>
    <cellStyle name="Comma 12 21" xfId="10541"/>
    <cellStyle name="Comma 12 22" xfId="10542"/>
    <cellStyle name="Comma 12 23" xfId="10543"/>
    <cellStyle name="Comma 12 24" xfId="10544"/>
    <cellStyle name="Comma 12 25" xfId="10545"/>
    <cellStyle name="Comma 12 26" xfId="10546"/>
    <cellStyle name="Comma 12 27" xfId="10547"/>
    <cellStyle name="Comma 12 28" xfId="10548"/>
    <cellStyle name="Comma 12 29" xfId="10549"/>
    <cellStyle name="Comma 12 3" xfId="10550"/>
    <cellStyle name="Comma 12 30" xfId="10551"/>
    <cellStyle name="Comma 12 31" xfId="10552"/>
    <cellStyle name="Comma 12 32" xfId="10553"/>
    <cellStyle name="Comma 12 33" xfId="10554"/>
    <cellStyle name="Comma 12 34" xfId="10555"/>
    <cellStyle name="Comma 12 35" xfId="10556"/>
    <cellStyle name="Comma 12 36" xfId="10557"/>
    <cellStyle name="Comma 12 4" xfId="10558"/>
    <cellStyle name="Comma 12 5" xfId="10559"/>
    <cellStyle name="Comma 12 6" xfId="10560"/>
    <cellStyle name="Comma 12 7" xfId="10561"/>
    <cellStyle name="Comma 12 8" xfId="10562"/>
    <cellStyle name="Comma 12 9" xfId="10563"/>
    <cellStyle name="Comma 13" xfId="104"/>
    <cellStyle name="Comma 13 10" xfId="10564"/>
    <cellStyle name="Comma 13 11" xfId="10565"/>
    <cellStyle name="Comma 13 12" xfId="10566"/>
    <cellStyle name="Comma 13 13" xfId="10567"/>
    <cellStyle name="Comma 13 14" xfId="10568"/>
    <cellStyle name="Comma 13 15" xfId="10569"/>
    <cellStyle name="Comma 13 16" xfId="10570"/>
    <cellStyle name="Comma 13 17" xfId="10571"/>
    <cellStyle name="Comma 13 18" xfId="10572"/>
    <cellStyle name="Comma 13 19" xfId="10573"/>
    <cellStyle name="Comma 13 2" xfId="10574"/>
    <cellStyle name="Comma 13 20" xfId="10575"/>
    <cellStyle name="Comma 13 21" xfId="10576"/>
    <cellStyle name="Comma 13 22" xfId="10577"/>
    <cellStyle name="Comma 13 23" xfId="10578"/>
    <cellStyle name="Comma 13 24" xfId="10579"/>
    <cellStyle name="Comma 13 25" xfId="10580"/>
    <cellStyle name="Comma 13 26" xfId="10581"/>
    <cellStyle name="Comma 13 27" xfId="10582"/>
    <cellStyle name="Comma 13 3" xfId="10583"/>
    <cellStyle name="Comma 13 4" xfId="10584"/>
    <cellStyle name="Comma 13 5" xfId="10585"/>
    <cellStyle name="Comma 13 6" xfId="10586"/>
    <cellStyle name="Comma 13 7" xfId="10587"/>
    <cellStyle name="Comma 13 8" xfId="10588"/>
    <cellStyle name="Comma 13 9" xfId="10589"/>
    <cellStyle name="Comma 135" xfId="105"/>
    <cellStyle name="Comma 14" xfId="106"/>
    <cellStyle name="Comma 14 10" xfId="10590"/>
    <cellStyle name="Comma 14 11" xfId="10591"/>
    <cellStyle name="Comma 14 12" xfId="10592"/>
    <cellStyle name="Comma 14 13" xfId="10593"/>
    <cellStyle name="Comma 14 14" xfId="10594"/>
    <cellStyle name="Comma 14 15" xfId="10595"/>
    <cellStyle name="Comma 14 16" xfId="10596"/>
    <cellStyle name="Comma 14 17" xfId="10597"/>
    <cellStyle name="Comma 14 18" xfId="10598"/>
    <cellStyle name="Comma 14 19" xfId="10599"/>
    <cellStyle name="Comma 14 2" xfId="10600"/>
    <cellStyle name="Comma 14 20" xfId="10601"/>
    <cellStyle name="Comma 14 21" xfId="10602"/>
    <cellStyle name="Comma 14 22" xfId="10603"/>
    <cellStyle name="Comma 14 23" xfId="10604"/>
    <cellStyle name="Comma 14 24" xfId="10605"/>
    <cellStyle name="Comma 14 25" xfId="10606"/>
    <cellStyle name="Comma 14 26" xfId="10607"/>
    <cellStyle name="Comma 14 27" xfId="10608"/>
    <cellStyle name="Comma 14 3" xfId="10609"/>
    <cellStyle name="Comma 14 4" xfId="10610"/>
    <cellStyle name="Comma 14 5" xfId="10611"/>
    <cellStyle name="Comma 14 6" xfId="10612"/>
    <cellStyle name="Comma 14 7" xfId="10613"/>
    <cellStyle name="Comma 14 8" xfId="10614"/>
    <cellStyle name="Comma 14 9" xfId="10615"/>
    <cellStyle name="Comma 15" xfId="107"/>
    <cellStyle name="Comma 15 10" xfId="10616"/>
    <cellStyle name="Comma 15 2" xfId="362"/>
    <cellStyle name="Comma 15 3" xfId="10617"/>
    <cellStyle name="Comma 15 4" xfId="10618"/>
    <cellStyle name="Comma 15 5" xfId="10619"/>
    <cellStyle name="Comma 15 6" xfId="10620"/>
    <cellStyle name="Comma 15 7" xfId="10621"/>
    <cellStyle name="Comma 15 8" xfId="10622"/>
    <cellStyle name="Comma 15 9" xfId="10623"/>
    <cellStyle name="Comma 16" xfId="363"/>
    <cellStyle name="Comma 16 10" xfId="10624"/>
    <cellStyle name="Comma 16 2" xfId="364"/>
    <cellStyle name="Comma 16 3" xfId="10625"/>
    <cellStyle name="Comma 16 4" xfId="10626"/>
    <cellStyle name="Comma 16 5" xfId="10627"/>
    <cellStyle name="Comma 16 6" xfId="10628"/>
    <cellStyle name="Comma 16 7" xfId="10629"/>
    <cellStyle name="Comma 16 8" xfId="10630"/>
    <cellStyle name="Comma 16 9" xfId="10631"/>
    <cellStyle name="Comma 17" xfId="365"/>
    <cellStyle name="Comma 17 10" xfId="10632"/>
    <cellStyle name="Comma 17 2" xfId="10633"/>
    <cellStyle name="Comma 17 3" xfId="10634"/>
    <cellStyle name="Comma 17 4" xfId="10635"/>
    <cellStyle name="Comma 17 5" xfId="10636"/>
    <cellStyle name="Comma 17 6" xfId="10637"/>
    <cellStyle name="Comma 17 7" xfId="10638"/>
    <cellStyle name="Comma 17 8" xfId="10639"/>
    <cellStyle name="Comma 17 9" xfId="10640"/>
    <cellStyle name="Comma 18" xfId="409"/>
    <cellStyle name="Comma 19" xfId="410"/>
    <cellStyle name="Comma 2" xfId="21"/>
    <cellStyle name="Comma 2 10" xfId="10641"/>
    <cellStyle name="Comma 2 11" xfId="10642"/>
    <cellStyle name="Comma 2 12" xfId="10643"/>
    <cellStyle name="Comma 2 13" xfId="10644"/>
    <cellStyle name="Comma 2 14" xfId="10645"/>
    <cellStyle name="Comma 2 15" xfId="10646"/>
    <cellStyle name="Comma 2 16" xfId="10647"/>
    <cellStyle name="Comma 2 17" xfId="10648"/>
    <cellStyle name="Comma 2 18" xfId="10649"/>
    <cellStyle name="Comma 2 19" xfId="10650"/>
    <cellStyle name="Comma 2 2" xfId="91"/>
    <cellStyle name="Comma 2 2 10" xfId="10651"/>
    <cellStyle name="Comma 2 2 11" xfId="10652"/>
    <cellStyle name="Comma 2 2 12" xfId="10653"/>
    <cellStyle name="Comma 2 2 13" xfId="10654"/>
    <cellStyle name="Comma 2 2 14" xfId="10655"/>
    <cellStyle name="Comma 2 2 14 10" xfId="10656"/>
    <cellStyle name="Comma 2 2 14 11" xfId="10657"/>
    <cellStyle name="Comma 2 2 14 2" xfId="10658"/>
    <cellStyle name="Comma 2 2 14 2 2" xfId="10659"/>
    <cellStyle name="Comma 2 2 14 2 3" xfId="10660"/>
    <cellStyle name="Comma 2 2 14 3" xfId="10661"/>
    <cellStyle name="Comma 2 2 14 4" xfId="10662"/>
    <cellStyle name="Comma 2 2 14 5" xfId="10663"/>
    <cellStyle name="Comma 2 2 14 6" xfId="10664"/>
    <cellStyle name="Comma 2 2 14 7" xfId="10665"/>
    <cellStyle name="Comma 2 2 14 8" xfId="10666"/>
    <cellStyle name="Comma 2 2 14 9" xfId="10667"/>
    <cellStyle name="Comma 2 2 15" xfId="10668"/>
    <cellStyle name="Comma 2 2 16" xfId="10669"/>
    <cellStyle name="Comma 2 2 16 2" xfId="10670"/>
    <cellStyle name="Comma 2 2 16 3" xfId="10671"/>
    <cellStyle name="Comma 2 2 17" xfId="10672"/>
    <cellStyle name="Comma 2 2 18" xfId="10673"/>
    <cellStyle name="Comma 2 2 19" xfId="10674"/>
    <cellStyle name="Comma 2 2 2" xfId="95"/>
    <cellStyle name="Comma 2 2 2 10" xfId="10675"/>
    <cellStyle name="Comma 2 2 2 11" xfId="10676"/>
    <cellStyle name="Comma 2 2 2 12" xfId="10677"/>
    <cellStyle name="Comma 2 2 2 13" xfId="10678"/>
    <cellStyle name="Comma 2 2 2 14" xfId="10679"/>
    <cellStyle name="Comma 2 2 2 14 10" xfId="10680"/>
    <cellStyle name="Comma 2 2 2 14 11" xfId="10681"/>
    <cellStyle name="Comma 2 2 2 14 2" xfId="10682"/>
    <cellStyle name="Comma 2 2 2 14 2 2" xfId="10683"/>
    <cellStyle name="Comma 2 2 2 14 2 3" xfId="10684"/>
    <cellStyle name="Comma 2 2 2 14 3" xfId="10685"/>
    <cellStyle name="Comma 2 2 2 14 4" xfId="10686"/>
    <cellStyle name="Comma 2 2 2 14 5" xfId="10687"/>
    <cellStyle name="Comma 2 2 2 14 6" xfId="10688"/>
    <cellStyle name="Comma 2 2 2 14 7" xfId="10689"/>
    <cellStyle name="Comma 2 2 2 14 8" xfId="10690"/>
    <cellStyle name="Comma 2 2 2 14 9" xfId="10691"/>
    <cellStyle name="Comma 2 2 2 15" xfId="10692"/>
    <cellStyle name="Comma 2 2 2 16" xfId="10693"/>
    <cellStyle name="Comma 2 2 2 16 2" xfId="10694"/>
    <cellStyle name="Comma 2 2 2 16 3" xfId="10695"/>
    <cellStyle name="Comma 2 2 2 17" xfId="10696"/>
    <cellStyle name="Comma 2 2 2 18" xfId="10697"/>
    <cellStyle name="Comma 2 2 2 19" xfId="10698"/>
    <cellStyle name="Comma 2 2 2 2" xfId="429"/>
    <cellStyle name="Comma 2 2 2 20" xfId="10699"/>
    <cellStyle name="Comma 2 2 2 21" xfId="10700"/>
    <cellStyle name="Comma 2 2 2 22" xfId="10701"/>
    <cellStyle name="Comma 2 2 2 23" xfId="10702"/>
    <cellStyle name="Comma 2 2 2 24" xfId="10703"/>
    <cellStyle name="Comma 2 2 2 25" xfId="10704"/>
    <cellStyle name="Comma 2 2 2 25 2" xfId="10705"/>
    <cellStyle name="Comma 2 2 2 25 3" xfId="10706"/>
    <cellStyle name="Comma 2 2 2 25 4" xfId="10707"/>
    <cellStyle name="Comma 2 2 2 25 5" xfId="10708"/>
    <cellStyle name="Comma 2 2 2 26" xfId="10709"/>
    <cellStyle name="Comma 2 2 2 27" xfId="10710"/>
    <cellStyle name="Comma 2 2 2 28" xfId="10711"/>
    <cellStyle name="Comma 2 2 2 29" xfId="10712"/>
    <cellStyle name="Comma 2 2 2 3" xfId="10713"/>
    <cellStyle name="Comma 2 2 2 3 2" xfId="10714"/>
    <cellStyle name="Comma 2 2 2 3 3" xfId="10715"/>
    <cellStyle name="Comma 2 2 2 30" xfId="10716"/>
    <cellStyle name="Comma 2 2 2 31" xfId="10717"/>
    <cellStyle name="Comma 2 2 2 32" xfId="10718"/>
    <cellStyle name="Comma 2 2 2 33" xfId="10719"/>
    <cellStyle name="Comma 2 2 2 34" xfId="10720"/>
    <cellStyle name="Comma 2 2 2 35" xfId="10721"/>
    <cellStyle name="Comma 2 2 2 36" xfId="10722"/>
    <cellStyle name="Comma 2 2 2 37" xfId="10723"/>
    <cellStyle name="Comma 2 2 2 38" xfId="10724"/>
    <cellStyle name="Comma 2 2 2 39" xfId="10725"/>
    <cellStyle name="Comma 2 2 2 4" xfId="10726"/>
    <cellStyle name="Comma 2 2 2 40" xfId="10727"/>
    <cellStyle name="Comma 2 2 2 41" xfId="10728"/>
    <cellStyle name="Comma 2 2 2 42" xfId="10729"/>
    <cellStyle name="Comma 2 2 2 43" xfId="10730"/>
    <cellStyle name="Comma 2 2 2 44" xfId="10731"/>
    <cellStyle name="Comma 2 2 2 45" xfId="10732"/>
    <cellStyle name="Comma 2 2 2 46" xfId="10733"/>
    <cellStyle name="Comma 2 2 2 47" xfId="10734"/>
    <cellStyle name="Comma 2 2 2 48" xfId="10735"/>
    <cellStyle name="Comma 2 2 2 49" xfId="10736"/>
    <cellStyle name="Comma 2 2 2 5" xfId="10737"/>
    <cellStyle name="Comma 2 2 2 50" xfId="10738"/>
    <cellStyle name="Comma 2 2 2 51" xfId="10739"/>
    <cellStyle name="Comma 2 2 2 52" xfId="10740"/>
    <cellStyle name="Comma 2 2 2 53" xfId="10741"/>
    <cellStyle name="Comma 2 2 2 54" xfId="10742"/>
    <cellStyle name="Comma 2 2 2 55" xfId="10743"/>
    <cellStyle name="Comma 2 2 2 56" xfId="10744"/>
    <cellStyle name="Comma 2 2 2 6" xfId="10745"/>
    <cellStyle name="Comma 2 2 2 7" xfId="10746"/>
    <cellStyle name="Comma 2 2 2 7 10" xfId="10747"/>
    <cellStyle name="Comma 2 2 2 7 11" xfId="10748"/>
    <cellStyle name="Comma 2 2 2 7 12" xfId="10749"/>
    <cellStyle name="Comma 2 2 2 7 13" xfId="10750"/>
    <cellStyle name="Comma 2 2 2 7 2" xfId="10751"/>
    <cellStyle name="Comma 2 2 2 7 2 10" xfId="10752"/>
    <cellStyle name="Comma 2 2 2 7 2 11" xfId="10753"/>
    <cellStyle name="Comma 2 2 2 7 2 2" xfId="10754"/>
    <cellStyle name="Comma 2 2 2 7 2 2 2" xfId="10755"/>
    <cellStyle name="Comma 2 2 2 7 2 2 3" xfId="10756"/>
    <cellStyle name="Comma 2 2 2 7 2 3" xfId="10757"/>
    <cellStyle name="Comma 2 2 2 7 2 4" xfId="10758"/>
    <cellStyle name="Comma 2 2 2 7 2 5" xfId="10759"/>
    <cellStyle name="Comma 2 2 2 7 2 6" xfId="10760"/>
    <cellStyle name="Comma 2 2 2 7 2 7" xfId="10761"/>
    <cellStyle name="Comma 2 2 2 7 2 8" xfId="10762"/>
    <cellStyle name="Comma 2 2 2 7 2 9" xfId="10763"/>
    <cellStyle name="Comma 2 2 2 7 3" xfId="10764"/>
    <cellStyle name="Comma 2 2 2 7 4" xfId="10765"/>
    <cellStyle name="Comma 2 2 2 7 5" xfId="10766"/>
    <cellStyle name="Comma 2 2 2 7 5 2" xfId="10767"/>
    <cellStyle name="Comma 2 2 2 7 5 3" xfId="10768"/>
    <cellStyle name="Comma 2 2 2 7 6" xfId="10769"/>
    <cellStyle name="Comma 2 2 2 7 7" xfId="10770"/>
    <cellStyle name="Comma 2 2 2 7 8" xfId="10771"/>
    <cellStyle name="Comma 2 2 2 7 9" xfId="10772"/>
    <cellStyle name="Comma 2 2 2 8" xfId="10773"/>
    <cellStyle name="Comma 2 2 2 9" xfId="10774"/>
    <cellStyle name="Comma 2 2 20" xfId="10775"/>
    <cellStyle name="Comma 2 2 21" xfId="10776"/>
    <cellStyle name="Comma 2 2 22" xfId="10777"/>
    <cellStyle name="Comma 2 2 23" xfId="10778"/>
    <cellStyle name="Comma 2 2 24" xfId="10779"/>
    <cellStyle name="Comma 2 2 25" xfId="10780"/>
    <cellStyle name="Comma 2 2 25 2" xfId="10781"/>
    <cellStyle name="Comma 2 2 25 3" xfId="10782"/>
    <cellStyle name="Comma 2 2 25 4" xfId="10783"/>
    <cellStyle name="Comma 2 2 25 5" xfId="10784"/>
    <cellStyle name="Comma 2 2 26" xfId="10785"/>
    <cellStyle name="Comma 2 2 27" xfId="10786"/>
    <cellStyle name="Comma 2 2 28" xfId="10787"/>
    <cellStyle name="Comma 2 2 29" xfId="10788"/>
    <cellStyle name="Comma 2 2 3" xfId="411"/>
    <cellStyle name="Comma 2 2 3 10" xfId="10789"/>
    <cellStyle name="Comma 2 2 3 11" xfId="10790"/>
    <cellStyle name="Comma 2 2 3 12" xfId="10791"/>
    <cellStyle name="Comma 2 2 3 13" xfId="10792"/>
    <cellStyle name="Comma 2 2 3 14" xfId="10793"/>
    <cellStyle name="Comma 2 2 3 15" xfId="10794"/>
    <cellStyle name="Comma 2 2 3 16" xfId="10795"/>
    <cellStyle name="Comma 2 2 3 17" xfId="10796"/>
    <cellStyle name="Comma 2 2 3 18" xfId="10797"/>
    <cellStyle name="Comma 2 2 3 19" xfId="10798"/>
    <cellStyle name="Comma 2 2 3 2" xfId="10799"/>
    <cellStyle name="Comma 2 2 3 2 10" xfId="10800"/>
    <cellStyle name="Comma 2 2 3 2 11" xfId="10801"/>
    <cellStyle name="Comma 2 2 3 2 12" xfId="10802"/>
    <cellStyle name="Comma 2 2 3 2 13" xfId="10803"/>
    <cellStyle name="Comma 2 2 3 2 14" xfId="10804"/>
    <cellStyle name="Comma 2 2 3 2 15" xfId="10805"/>
    <cellStyle name="Comma 2 2 3 2 16" xfId="10806"/>
    <cellStyle name="Comma 2 2 3 2 17" xfId="10807"/>
    <cellStyle name="Comma 2 2 3 2 18" xfId="10808"/>
    <cellStyle name="Comma 2 2 3 2 19" xfId="10809"/>
    <cellStyle name="Comma 2 2 3 2 2" xfId="10810"/>
    <cellStyle name="Comma 2 2 3 2 20" xfId="10811"/>
    <cellStyle name="Comma 2 2 3 2 21" xfId="10812"/>
    <cellStyle name="Comma 2 2 3 2 22" xfId="10813"/>
    <cellStyle name="Comma 2 2 3 2 23" xfId="10814"/>
    <cellStyle name="Comma 2 2 3 2 24" xfId="10815"/>
    <cellStyle name="Comma 2 2 3 2 25" xfId="10816"/>
    <cellStyle name="Comma 2 2 3 2 26" xfId="10817"/>
    <cellStyle name="Comma 2 2 3 2 27" xfId="10818"/>
    <cellStyle name="Comma 2 2 3 2 3" xfId="10819"/>
    <cellStyle name="Comma 2 2 3 2 4" xfId="10820"/>
    <cellStyle name="Comma 2 2 3 2 5" xfId="10821"/>
    <cellStyle name="Comma 2 2 3 2 6" xfId="10822"/>
    <cellStyle name="Comma 2 2 3 2 7" xfId="10823"/>
    <cellStyle name="Comma 2 2 3 2 8" xfId="10824"/>
    <cellStyle name="Comma 2 2 3 2 9" xfId="10825"/>
    <cellStyle name="Comma 2 2 3 20" xfId="10826"/>
    <cellStyle name="Comma 2 2 3 21" xfId="10827"/>
    <cellStyle name="Comma 2 2 3 22" xfId="10828"/>
    <cellStyle name="Comma 2 2 3 23" xfId="10829"/>
    <cellStyle name="Comma 2 2 3 24" xfId="10830"/>
    <cellStyle name="Comma 2 2 3 25" xfId="10831"/>
    <cellStyle name="Comma 2 2 3 26" xfId="10832"/>
    <cellStyle name="Comma 2 2 3 27" xfId="10833"/>
    <cellStyle name="Comma 2 2 3 28" xfId="10834"/>
    <cellStyle name="Comma 2 2 3 3" xfId="10835"/>
    <cellStyle name="Comma 2 2 3 4" xfId="10836"/>
    <cellStyle name="Comma 2 2 3 5" xfId="10837"/>
    <cellStyle name="Comma 2 2 3 6" xfId="10838"/>
    <cellStyle name="Comma 2 2 3 7" xfId="10839"/>
    <cellStyle name="Comma 2 2 3 8" xfId="10840"/>
    <cellStyle name="Comma 2 2 3 9" xfId="10841"/>
    <cellStyle name="Comma 2 2 30" xfId="10842"/>
    <cellStyle name="Comma 2 2 31" xfId="10843"/>
    <cellStyle name="Comma 2 2 32" xfId="10844"/>
    <cellStyle name="Comma 2 2 33" xfId="10845"/>
    <cellStyle name="Comma 2 2 34" xfId="10846"/>
    <cellStyle name="Comma 2 2 35" xfId="10847"/>
    <cellStyle name="Comma 2 2 36" xfId="10848"/>
    <cellStyle name="Comma 2 2 37" xfId="10849"/>
    <cellStyle name="Comma 2 2 38" xfId="10850"/>
    <cellStyle name="Comma 2 2 39" xfId="10851"/>
    <cellStyle name="Comma 2 2 4" xfId="10852"/>
    <cellStyle name="Comma 2 2 40" xfId="10853"/>
    <cellStyle name="Comma 2 2 41" xfId="10854"/>
    <cellStyle name="Comma 2 2 42" xfId="10855"/>
    <cellStyle name="Comma 2 2 43" xfId="10856"/>
    <cellStyle name="Comma 2 2 44" xfId="10857"/>
    <cellStyle name="Comma 2 2 45" xfId="10858"/>
    <cellStyle name="Comma 2 2 46" xfId="10859"/>
    <cellStyle name="Comma 2 2 47" xfId="10860"/>
    <cellStyle name="Comma 2 2 48" xfId="10861"/>
    <cellStyle name="Comma 2 2 49" xfId="10862"/>
    <cellStyle name="Comma 2 2 5" xfId="10863"/>
    <cellStyle name="Comma 2 2 50" xfId="10864"/>
    <cellStyle name="Comma 2 2 51" xfId="10865"/>
    <cellStyle name="Comma 2 2 52" xfId="10866"/>
    <cellStyle name="Comma 2 2 53" xfId="10867"/>
    <cellStyle name="Comma 2 2 54" xfId="10868"/>
    <cellStyle name="Comma 2 2 55" xfId="10869"/>
    <cellStyle name="Comma 2 2 56" xfId="10870"/>
    <cellStyle name="Comma 2 2 57" xfId="10871"/>
    <cellStyle name="Comma 2 2 58" xfId="10872"/>
    <cellStyle name="Comma 2 2 59" xfId="10873"/>
    <cellStyle name="Comma 2 2 6" xfId="10874"/>
    <cellStyle name="Comma 2 2 6 10" xfId="10875"/>
    <cellStyle name="Comma 2 2 6 11" xfId="10876"/>
    <cellStyle name="Comma 2 2 6 12" xfId="10877"/>
    <cellStyle name="Comma 2 2 6 13" xfId="10878"/>
    <cellStyle name="Comma 2 2 6 14" xfId="10879"/>
    <cellStyle name="Comma 2 2 6 15" xfId="10880"/>
    <cellStyle name="Comma 2 2 6 16" xfId="10881"/>
    <cellStyle name="Comma 2 2 6 17" xfId="10882"/>
    <cellStyle name="Comma 2 2 6 18" xfId="10883"/>
    <cellStyle name="Comma 2 2 6 19" xfId="10884"/>
    <cellStyle name="Comma 2 2 6 2" xfId="10885"/>
    <cellStyle name="Comma 2 2 6 20" xfId="10886"/>
    <cellStyle name="Comma 2 2 6 21" xfId="10887"/>
    <cellStyle name="Comma 2 2 6 22" xfId="10888"/>
    <cellStyle name="Comma 2 2 6 23" xfId="10889"/>
    <cellStyle name="Comma 2 2 6 24" xfId="10890"/>
    <cellStyle name="Comma 2 2 6 25" xfId="10891"/>
    <cellStyle name="Comma 2 2 6 26" xfId="10892"/>
    <cellStyle name="Comma 2 2 6 27" xfId="10893"/>
    <cellStyle name="Comma 2 2 6 3" xfId="10894"/>
    <cellStyle name="Comma 2 2 6 4" xfId="10895"/>
    <cellStyle name="Comma 2 2 6 5" xfId="10896"/>
    <cellStyle name="Comma 2 2 6 6" xfId="10897"/>
    <cellStyle name="Comma 2 2 6 7" xfId="10898"/>
    <cellStyle name="Comma 2 2 6 8" xfId="10899"/>
    <cellStyle name="Comma 2 2 6 9" xfId="10900"/>
    <cellStyle name="Comma 2 2 60" xfId="10901"/>
    <cellStyle name="Comma 2 2 61" xfId="10902"/>
    <cellStyle name="Comma 2 2 62" xfId="10903"/>
    <cellStyle name="Comma 2 2 63" xfId="10904"/>
    <cellStyle name="Comma 2 2 64" xfId="10905"/>
    <cellStyle name="Comma 2 2 65" xfId="10906"/>
    <cellStyle name="Comma 2 2 7" xfId="10907"/>
    <cellStyle name="Comma 2 2 7 10" xfId="10908"/>
    <cellStyle name="Comma 2 2 7 11" xfId="10909"/>
    <cellStyle name="Comma 2 2 7 12" xfId="10910"/>
    <cellStyle name="Comma 2 2 7 13" xfId="10911"/>
    <cellStyle name="Comma 2 2 7 14" xfId="10912"/>
    <cellStyle name="Comma 2 2 7 15" xfId="10913"/>
    <cellStyle name="Comma 2 2 7 16" xfId="10914"/>
    <cellStyle name="Comma 2 2 7 17" xfId="10915"/>
    <cellStyle name="Comma 2 2 7 18" xfId="10916"/>
    <cellStyle name="Comma 2 2 7 19" xfId="10917"/>
    <cellStyle name="Comma 2 2 7 2" xfId="10918"/>
    <cellStyle name="Comma 2 2 7 2 10" xfId="10919"/>
    <cellStyle name="Comma 2 2 7 2 11" xfId="10920"/>
    <cellStyle name="Comma 2 2 7 2 12" xfId="10921"/>
    <cellStyle name="Comma 2 2 7 2 13" xfId="10922"/>
    <cellStyle name="Comma 2 2 7 2 14" xfId="10923"/>
    <cellStyle name="Comma 2 2 7 2 15" xfId="10924"/>
    <cellStyle name="Comma 2 2 7 2 16" xfId="10925"/>
    <cellStyle name="Comma 2 2 7 2 17" xfId="10926"/>
    <cellStyle name="Comma 2 2 7 2 18" xfId="10927"/>
    <cellStyle name="Comma 2 2 7 2 19" xfId="10928"/>
    <cellStyle name="Comma 2 2 7 2 2" xfId="10929"/>
    <cellStyle name="Comma 2 2 7 2 2 10" xfId="10930"/>
    <cellStyle name="Comma 2 2 7 2 2 11" xfId="10931"/>
    <cellStyle name="Comma 2 2 7 2 2 12" xfId="10932"/>
    <cellStyle name="Comma 2 2 7 2 2 13" xfId="10933"/>
    <cellStyle name="Comma 2 2 7 2 2 14" xfId="10934"/>
    <cellStyle name="Comma 2 2 7 2 2 15" xfId="10935"/>
    <cellStyle name="Comma 2 2 7 2 2 16" xfId="10936"/>
    <cellStyle name="Comma 2 2 7 2 2 17" xfId="10937"/>
    <cellStyle name="Comma 2 2 7 2 2 18" xfId="10938"/>
    <cellStyle name="Comma 2 2 7 2 2 19" xfId="10939"/>
    <cellStyle name="Comma 2 2 7 2 2 2" xfId="10940"/>
    <cellStyle name="Comma 2 2 7 2 2 2 10" xfId="10941"/>
    <cellStyle name="Comma 2 2 7 2 2 2 11" xfId="10942"/>
    <cellStyle name="Comma 2 2 7 2 2 2 12" xfId="10943"/>
    <cellStyle name="Comma 2 2 7 2 2 2 13" xfId="10944"/>
    <cellStyle name="Comma 2 2 7 2 2 2 14" xfId="10945"/>
    <cellStyle name="Comma 2 2 7 2 2 2 15" xfId="10946"/>
    <cellStyle name="Comma 2 2 7 2 2 2 16" xfId="10947"/>
    <cellStyle name="Comma 2 2 7 2 2 2 17" xfId="10948"/>
    <cellStyle name="Comma 2 2 7 2 2 2 18" xfId="10949"/>
    <cellStyle name="Comma 2 2 7 2 2 2 19" xfId="10950"/>
    <cellStyle name="Comma 2 2 7 2 2 2 2" xfId="10951"/>
    <cellStyle name="Comma 2 2 7 2 2 2 20" xfId="10952"/>
    <cellStyle name="Comma 2 2 7 2 2 2 21" xfId="10953"/>
    <cellStyle name="Comma 2 2 7 2 2 2 22" xfId="10954"/>
    <cellStyle name="Comma 2 2 7 2 2 2 23" xfId="10955"/>
    <cellStyle name="Comma 2 2 7 2 2 2 24" xfId="10956"/>
    <cellStyle name="Comma 2 2 7 2 2 2 25" xfId="10957"/>
    <cellStyle name="Comma 2 2 7 2 2 2 26" xfId="10958"/>
    <cellStyle name="Comma 2 2 7 2 2 2 27" xfId="10959"/>
    <cellStyle name="Comma 2 2 7 2 2 2 3" xfId="10960"/>
    <cellStyle name="Comma 2 2 7 2 2 2 4" xfId="10961"/>
    <cellStyle name="Comma 2 2 7 2 2 2 5" xfId="10962"/>
    <cellStyle name="Comma 2 2 7 2 2 2 6" xfId="10963"/>
    <cellStyle name="Comma 2 2 7 2 2 2 7" xfId="10964"/>
    <cellStyle name="Comma 2 2 7 2 2 2 8" xfId="10965"/>
    <cellStyle name="Comma 2 2 7 2 2 2 9" xfId="10966"/>
    <cellStyle name="Comma 2 2 7 2 2 20" xfId="10967"/>
    <cellStyle name="Comma 2 2 7 2 2 21" xfId="10968"/>
    <cellStyle name="Comma 2 2 7 2 2 22" xfId="10969"/>
    <cellStyle name="Comma 2 2 7 2 2 23" xfId="10970"/>
    <cellStyle name="Comma 2 2 7 2 2 24" xfId="10971"/>
    <cellStyle name="Comma 2 2 7 2 2 25" xfId="10972"/>
    <cellStyle name="Comma 2 2 7 2 2 26" xfId="10973"/>
    <cellStyle name="Comma 2 2 7 2 2 27" xfId="10974"/>
    <cellStyle name="Comma 2 2 7 2 2 28" xfId="10975"/>
    <cellStyle name="Comma 2 2 7 2 2 3" xfId="10976"/>
    <cellStyle name="Comma 2 2 7 2 2 4" xfId="10977"/>
    <cellStyle name="Comma 2 2 7 2 2 5" xfId="10978"/>
    <cellStyle name="Comma 2 2 7 2 2 6" xfId="10979"/>
    <cellStyle name="Comma 2 2 7 2 2 7" xfId="10980"/>
    <cellStyle name="Comma 2 2 7 2 2 8" xfId="10981"/>
    <cellStyle name="Comma 2 2 7 2 2 9" xfId="10982"/>
    <cellStyle name="Comma 2 2 7 2 20" xfId="10983"/>
    <cellStyle name="Comma 2 2 7 2 21" xfId="10984"/>
    <cellStyle name="Comma 2 2 7 2 22" xfId="10985"/>
    <cellStyle name="Comma 2 2 7 2 23" xfId="10986"/>
    <cellStyle name="Comma 2 2 7 2 24" xfId="10987"/>
    <cellStyle name="Comma 2 2 7 2 25" xfId="10988"/>
    <cellStyle name="Comma 2 2 7 2 26" xfId="10989"/>
    <cellStyle name="Comma 2 2 7 2 27" xfId="10990"/>
    <cellStyle name="Comma 2 2 7 2 28" xfId="10991"/>
    <cellStyle name="Comma 2 2 7 2 29" xfId="10992"/>
    <cellStyle name="Comma 2 2 7 2 3" xfId="10993"/>
    <cellStyle name="Comma 2 2 7 2 30" xfId="10994"/>
    <cellStyle name="Comma 2 2 7 2 31" xfId="10995"/>
    <cellStyle name="Comma 2 2 7 2 32" xfId="10996"/>
    <cellStyle name="Comma 2 2 7 2 33" xfId="10997"/>
    <cellStyle name="Comma 2 2 7 2 34" xfId="10998"/>
    <cellStyle name="Comma 2 2 7 2 35" xfId="10999"/>
    <cellStyle name="Comma 2 2 7 2 36" xfId="11000"/>
    <cellStyle name="Comma 2 2 7 2 4" xfId="11001"/>
    <cellStyle name="Comma 2 2 7 2 5" xfId="11002"/>
    <cellStyle name="Comma 2 2 7 2 6" xfId="11003"/>
    <cellStyle name="Comma 2 2 7 2 7" xfId="11004"/>
    <cellStyle name="Comma 2 2 7 2 8" xfId="11005"/>
    <cellStyle name="Comma 2 2 7 2 9" xfId="11006"/>
    <cellStyle name="Comma 2 2 7 20" xfId="11007"/>
    <cellStyle name="Comma 2 2 7 21" xfId="11008"/>
    <cellStyle name="Comma 2 2 7 22" xfId="11009"/>
    <cellStyle name="Comma 2 2 7 23" xfId="11010"/>
    <cellStyle name="Comma 2 2 7 24" xfId="11011"/>
    <cellStyle name="Comma 2 2 7 25" xfId="11012"/>
    <cellStyle name="Comma 2 2 7 26" xfId="11013"/>
    <cellStyle name="Comma 2 2 7 27" xfId="11014"/>
    <cellStyle name="Comma 2 2 7 28" xfId="11015"/>
    <cellStyle name="Comma 2 2 7 29" xfId="11016"/>
    <cellStyle name="Comma 2 2 7 3" xfId="11017"/>
    <cellStyle name="Comma 2 2 7 30" xfId="11018"/>
    <cellStyle name="Comma 2 2 7 31" xfId="11019"/>
    <cellStyle name="Comma 2 2 7 32" xfId="11020"/>
    <cellStyle name="Comma 2 2 7 33" xfId="11021"/>
    <cellStyle name="Comma 2 2 7 34" xfId="11022"/>
    <cellStyle name="Comma 2 2 7 35" xfId="11023"/>
    <cellStyle name="Comma 2 2 7 36" xfId="11024"/>
    <cellStyle name="Comma 2 2 7 37" xfId="11025"/>
    <cellStyle name="Comma 2 2 7 38" xfId="11026"/>
    <cellStyle name="Comma 2 2 7 4" xfId="11027"/>
    <cellStyle name="Comma 2 2 7 5" xfId="11028"/>
    <cellStyle name="Comma 2 2 7 5 2" xfId="11029"/>
    <cellStyle name="Comma 2 2 7 5 3" xfId="11030"/>
    <cellStyle name="Comma 2 2 7 6" xfId="11031"/>
    <cellStyle name="Comma 2 2 7 7" xfId="11032"/>
    <cellStyle name="Comma 2 2 7 8" xfId="11033"/>
    <cellStyle name="Comma 2 2 7 9" xfId="11034"/>
    <cellStyle name="Comma 2 2 8" xfId="11035"/>
    <cellStyle name="Comma 2 2 9" xfId="11036"/>
    <cellStyle name="Comma 2 20" xfId="11037"/>
    <cellStyle name="Comma 2 21" xfId="11038"/>
    <cellStyle name="Comma 2 22" xfId="11039"/>
    <cellStyle name="Comma 2 23" xfId="11040"/>
    <cellStyle name="Comma 2 24" xfId="11041"/>
    <cellStyle name="Comma 2 25" xfId="11042"/>
    <cellStyle name="Comma 2 26" xfId="11043"/>
    <cellStyle name="Comma 2 27" xfId="11044"/>
    <cellStyle name="Comma 2 28" xfId="11045"/>
    <cellStyle name="Comma 2 29" xfId="11046"/>
    <cellStyle name="Comma 2 3" xfId="108"/>
    <cellStyle name="Comma 2 3 10" xfId="11047"/>
    <cellStyle name="Comma 2 3 11" xfId="11048"/>
    <cellStyle name="Comma 2 3 12" xfId="11049"/>
    <cellStyle name="Comma 2 3 13" xfId="11050"/>
    <cellStyle name="Comma 2 3 14" xfId="11051"/>
    <cellStyle name="Comma 2 3 15" xfId="11052"/>
    <cellStyle name="Comma 2 3 16" xfId="11053"/>
    <cellStyle name="Comma 2 3 17" xfId="11054"/>
    <cellStyle name="Comma 2 3 18" xfId="11055"/>
    <cellStyle name="Comma 2 3 19" xfId="11056"/>
    <cellStyle name="Comma 2 3 2" xfId="109"/>
    <cellStyle name="Comma 2 3 20" xfId="11057"/>
    <cellStyle name="Comma 2 3 21" xfId="11058"/>
    <cellStyle name="Comma 2 3 22" xfId="11059"/>
    <cellStyle name="Comma 2 3 23" xfId="11060"/>
    <cellStyle name="Comma 2 3 24" xfId="11061"/>
    <cellStyle name="Comma 2 3 25" xfId="11062"/>
    <cellStyle name="Comma 2 3 26" xfId="11063"/>
    <cellStyle name="Comma 2 3 27" xfId="11064"/>
    <cellStyle name="Comma 2 3 3" xfId="11065"/>
    <cellStyle name="Comma 2 3 4" xfId="11066"/>
    <cellStyle name="Comma 2 3 5" xfId="11067"/>
    <cellStyle name="Comma 2 3 6" xfId="11068"/>
    <cellStyle name="Comma 2 3 7" xfId="11069"/>
    <cellStyle name="Comma 2 3 8" xfId="11070"/>
    <cellStyle name="Comma 2 3 9" xfId="11071"/>
    <cellStyle name="Comma 2 30" xfId="11072"/>
    <cellStyle name="Comma 2 31" xfId="11073"/>
    <cellStyle name="Comma 2 32" xfId="11074"/>
    <cellStyle name="Comma 2 33" xfId="11075"/>
    <cellStyle name="Comma 2 34" xfId="11076"/>
    <cellStyle name="Comma 2 35" xfId="11077"/>
    <cellStyle name="Comma 2 36" xfId="11078"/>
    <cellStyle name="Comma 2 37" xfId="11079"/>
    <cellStyle name="Comma 2 38" xfId="11080"/>
    <cellStyle name="Comma 2 39" xfId="11081"/>
    <cellStyle name="Comma 2 4" xfId="110"/>
    <cellStyle name="Comma 2 4 10" xfId="11082"/>
    <cellStyle name="Comma 2 4 11" xfId="11083"/>
    <cellStyle name="Comma 2 4 12" xfId="11084"/>
    <cellStyle name="Comma 2 4 13" xfId="11085"/>
    <cellStyle name="Comma 2 4 14" xfId="11086"/>
    <cellStyle name="Comma 2 4 15" xfId="11087"/>
    <cellStyle name="Comma 2 4 16" xfId="11088"/>
    <cellStyle name="Comma 2 4 17" xfId="11089"/>
    <cellStyle name="Comma 2 4 18" xfId="11090"/>
    <cellStyle name="Comma 2 4 19" xfId="11091"/>
    <cellStyle name="Comma 2 4 2" xfId="11092"/>
    <cellStyle name="Comma 2 4 20" xfId="11093"/>
    <cellStyle name="Comma 2 4 21" xfId="11094"/>
    <cellStyle name="Comma 2 4 22" xfId="11095"/>
    <cellStyle name="Comma 2 4 23" xfId="11096"/>
    <cellStyle name="Comma 2 4 24" xfId="11097"/>
    <cellStyle name="Comma 2 4 25" xfId="11098"/>
    <cellStyle name="Comma 2 4 26" xfId="11099"/>
    <cellStyle name="Comma 2 4 27" xfId="11100"/>
    <cellStyle name="Comma 2 4 3" xfId="11101"/>
    <cellStyle name="Comma 2 4 4" xfId="11102"/>
    <cellStyle name="Comma 2 4 5" xfId="11103"/>
    <cellStyle name="Comma 2 4 6" xfId="11104"/>
    <cellStyle name="Comma 2 4 7" xfId="11105"/>
    <cellStyle name="Comma 2 4 8" xfId="11106"/>
    <cellStyle name="Comma 2 4 9" xfId="11107"/>
    <cellStyle name="Comma 2 40" xfId="11108"/>
    <cellStyle name="Comma 2 41" xfId="11109"/>
    <cellStyle name="Comma 2 42" xfId="11110"/>
    <cellStyle name="Comma 2 43" xfId="11111"/>
    <cellStyle name="Comma 2 44" xfId="11112"/>
    <cellStyle name="Comma 2 45" xfId="11113"/>
    <cellStyle name="Comma 2 46" xfId="11114"/>
    <cellStyle name="Comma 2 47" xfId="11115"/>
    <cellStyle name="Comma 2 48" xfId="11116"/>
    <cellStyle name="Comma 2 49" xfId="11117"/>
    <cellStyle name="Comma 2 5" xfId="111"/>
    <cellStyle name="Comma 2 5 10" xfId="11118"/>
    <cellStyle name="Comma 2 5 11" xfId="11119"/>
    <cellStyle name="Comma 2 5 12" xfId="11120"/>
    <cellStyle name="Comma 2 5 13" xfId="11121"/>
    <cellStyle name="Comma 2 5 14" xfId="11122"/>
    <cellStyle name="Comma 2 5 15" xfId="11123"/>
    <cellStyle name="Comma 2 5 16" xfId="11124"/>
    <cellStyle name="Comma 2 5 17" xfId="11125"/>
    <cellStyle name="Comma 2 5 18" xfId="11126"/>
    <cellStyle name="Comma 2 5 19" xfId="11127"/>
    <cellStyle name="Comma 2 5 2" xfId="11128"/>
    <cellStyle name="Comma 2 5 20" xfId="11129"/>
    <cellStyle name="Comma 2 5 21" xfId="11130"/>
    <cellStyle name="Comma 2 5 22" xfId="11131"/>
    <cellStyle name="Comma 2 5 23" xfId="11132"/>
    <cellStyle name="Comma 2 5 24" xfId="11133"/>
    <cellStyle name="Comma 2 5 25" xfId="11134"/>
    <cellStyle name="Comma 2 5 26" xfId="11135"/>
    <cellStyle name="Comma 2 5 27" xfId="11136"/>
    <cellStyle name="Comma 2 5 3" xfId="11137"/>
    <cellStyle name="Comma 2 5 4" xfId="11138"/>
    <cellStyle name="Comma 2 5 5" xfId="11139"/>
    <cellStyle name="Comma 2 5 6" xfId="11140"/>
    <cellStyle name="Comma 2 5 7" xfId="11141"/>
    <cellStyle name="Comma 2 5 8" xfId="11142"/>
    <cellStyle name="Comma 2 5 9" xfId="11143"/>
    <cellStyle name="Comma 2 50" xfId="11144"/>
    <cellStyle name="Comma 2 51" xfId="11145"/>
    <cellStyle name="Comma 2 52" xfId="11146"/>
    <cellStyle name="Comma 2 53" xfId="11147"/>
    <cellStyle name="Comma 2 54" xfId="11148"/>
    <cellStyle name="Comma 2 55" xfId="11149"/>
    <cellStyle name="Comma 2 56" xfId="11150"/>
    <cellStyle name="Comma 2 57" xfId="11151"/>
    <cellStyle name="Comma 2 58" xfId="11152"/>
    <cellStyle name="Comma 2 59" xfId="11153"/>
    <cellStyle name="Comma 2 6" xfId="366"/>
    <cellStyle name="Comma 2 6 10" xfId="11154"/>
    <cellStyle name="Comma 2 6 11" xfId="11155"/>
    <cellStyle name="Comma 2 6 12" xfId="11156"/>
    <cellStyle name="Comma 2 6 13" xfId="11157"/>
    <cellStyle name="Comma 2 6 14" xfId="11158"/>
    <cellStyle name="Comma 2 6 15" xfId="11159"/>
    <cellStyle name="Comma 2 6 16" xfId="11160"/>
    <cellStyle name="Comma 2 6 17" xfId="11161"/>
    <cellStyle name="Comma 2 6 18" xfId="11162"/>
    <cellStyle name="Comma 2 6 19" xfId="11163"/>
    <cellStyle name="Comma 2 6 2" xfId="11164"/>
    <cellStyle name="Comma 2 6 20" xfId="11165"/>
    <cellStyle name="Comma 2 6 21" xfId="11166"/>
    <cellStyle name="Comma 2 6 22" xfId="11167"/>
    <cellStyle name="Comma 2 6 23" xfId="11168"/>
    <cellStyle name="Comma 2 6 24" xfId="11169"/>
    <cellStyle name="Comma 2 6 25" xfId="11170"/>
    <cellStyle name="Comma 2 6 26" xfId="11171"/>
    <cellStyle name="Comma 2 6 27" xfId="11172"/>
    <cellStyle name="Comma 2 6 3" xfId="11173"/>
    <cellStyle name="Comma 2 6 4" xfId="11174"/>
    <cellStyle name="Comma 2 6 5" xfId="11175"/>
    <cellStyle name="Comma 2 6 6" xfId="11176"/>
    <cellStyle name="Comma 2 6 7" xfId="11177"/>
    <cellStyle name="Comma 2 6 8" xfId="11178"/>
    <cellStyle name="Comma 2 6 9" xfId="11179"/>
    <cellStyle name="Comma 2 7" xfId="11180"/>
    <cellStyle name="Comma 2 7 10" xfId="11181"/>
    <cellStyle name="Comma 2 7 11" xfId="11182"/>
    <cellStyle name="Comma 2 7 12" xfId="11183"/>
    <cellStyle name="Comma 2 7 13" xfId="11184"/>
    <cellStyle name="Comma 2 7 14" xfId="11185"/>
    <cellStyle name="Comma 2 7 15" xfId="11186"/>
    <cellStyle name="Comma 2 7 16" xfId="11187"/>
    <cellStyle name="Comma 2 7 17" xfId="11188"/>
    <cellStyle name="Comma 2 7 18" xfId="11189"/>
    <cellStyle name="Comma 2 7 19" xfId="11190"/>
    <cellStyle name="Comma 2 7 2" xfId="11191"/>
    <cellStyle name="Comma 2 7 20" xfId="11192"/>
    <cellStyle name="Comma 2 7 21" xfId="11193"/>
    <cellStyle name="Comma 2 7 22" xfId="11194"/>
    <cellStyle name="Comma 2 7 23" xfId="11195"/>
    <cellStyle name="Comma 2 7 24" xfId="11196"/>
    <cellStyle name="Comma 2 7 25" xfId="11197"/>
    <cellStyle name="Comma 2 7 26" xfId="11198"/>
    <cellStyle name="Comma 2 7 27" xfId="11199"/>
    <cellStyle name="Comma 2 7 3" xfId="11200"/>
    <cellStyle name="Comma 2 7 4" xfId="11201"/>
    <cellStyle name="Comma 2 7 5" xfId="11202"/>
    <cellStyle name="Comma 2 7 6" xfId="11203"/>
    <cellStyle name="Comma 2 7 7" xfId="11204"/>
    <cellStyle name="Comma 2 7 8" xfId="11205"/>
    <cellStyle name="Comma 2 7 9" xfId="11206"/>
    <cellStyle name="Comma 2 8" xfId="11207"/>
    <cellStyle name="Comma 2 8 10" xfId="11208"/>
    <cellStyle name="Comma 2 8 11" xfId="11209"/>
    <cellStyle name="Comma 2 8 12" xfId="11210"/>
    <cellStyle name="Comma 2 8 13" xfId="11211"/>
    <cellStyle name="Comma 2 8 14" xfId="11212"/>
    <cellStyle name="Comma 2 8 15" xfId="11213"/>
    <cellStyle name="Comma 2 8 16" xfId="11214"/>
    <cellStyle name="Comma 2 8 17" xfId="11215"/>
    <cellStyle name="Comma 2 8 18" xfId="11216"/>
    <cellStyle name="Comma 2 8 19" xfId="11217"/>
    <cellStyle name="Comma 2 8 2" xfId="11218"/>
    <cellStyle name="Comma 2 8 20" xfId="11219"/>
    <cellStyle name="Comma 2 8 21" xfId="11220"/>
    <cellStyle name="Comma 2 8 22" xfId="11221"/>
    <cellStyle name="Comma 2 8 23" xfId="11222"/>
    <cellStyle name="Comma 2 8 24" xfId="11223"/>
    <cellStyle name="Comma 2 8 25" xfId="11224"/>
    <cellStyle name="Comma 2 8 26" xfId="11225"/>
    <cellStyle name="Comma 2 8 27" xfId="11226"/>
    <cellStyle name="Comma 2 8 3" xfId="11227"/>
    <cellStyle name="Comma 2 8 4" xfId="11228"/>
    <cellStyle name="Comma 2 8 5" xfId="11229"/>
    <cellStyle name="Comma 2 8 6" xfId="11230"/>
    <cellStyle name="Comma 2 8 7" xfId="11231"/>
    <cellStyle name="Comma 2 8 8" xfId="11232"/>
    <cellStyle name="Comma 2 8 9" xfId="11233"/>
    <cellStyle name="Comma 2 9" xfId="11234"/>
    <cellStyle name="Comma 2 9 10" xfId="11235"/>
    <cellStyle name="Comma 2 9 11" xfId="11236"/>
    <cellStyle name="Comma 2 9 12" xfId="11237"/>
    <cellStyle name="Comma 2 9 13" xfId="11238"/>
    <cellStyle name="Comma 2 9 14" xfId="11239"/>
    <cellStyle name="Comma 2 9 15" xfId="11240"/>
    <cellStyle name="Comma 2 9 16" xfId="11241"/>
    <cellStyle name="Comma 2 9 17" xfId="11242"/>
    <cellStyle name="Comma 2 9 18" xfId="11243"/>
    <cellStyle name="Comma 2 9 19" xfId="11244"/>
    <cellStyle name="Comma 2 9 2" xfId="11245"/>
    <cellStyle name="Comma 2 9 20" xfId="11246"/>
    <cellStyle name="Comma 2 9 21" xfId="11247"/>
    <cellStyle name="Comma 2 9 22" xfId="11248"/>
    <cellStyle name="Comma 2 9 23" xfId="11249"/>
    <cellStyle name="Comma 2 9 24" xfId="11250"/>
    <cellStyle name="Comma 2 9 25" xfId="11251"/>
    <cellStyle name="Comma 2 9 26" xfId="11252"/>
    <cellStyle name="Comma 2 9 27" xfId="11253"/>
    <cellStyle name="Comma 2 9 3" xfId="11254"/>
    <cellStyle name="Comma 2 9 4" xfId="11255"/>
    <cellStyle name="Comma 2 9 5" xfId="11256"/>
    <cellStyle name="Comma 2 9 6" xfId="11257"/>
    <cellStyle name="Comma 2 9 7" xfId="11258"/>
    <cellStyle name="Comma 2 9 8" xfId="11259"/>
    <cellStyle name="Comma 2 9 9" xfId="11260"/>
    <cellStyle name="Comma 20" xfId="11261"/>
    <cellStyle name="Comma 21" xfId="11262"/>
    <cellStyle name="Comma 22" xfId="11263"/>
    <cellStyle name="Comma 23" xfId="11264"/>
    <cellStyle name="Comma 24" xfId="11265"/>
    <cellStyle name="Comma 25" xfId="11266"/>
    <cellStyle name="Comma 26" xfId="11267"/>
    <cellStyle name="Comma 27" xfId="11268"/>
    <cellStyle name="Comma 28" xfId="11269"/>
    <cellStyle name="Comma 29" xfId="11270"/>
    <cellStyle name="Comma 3" xfId="22"/>
    <cellStyle name="Comma 3 10" xfId="11271"/>
    <cellStyle name="Comma 3 11" xfId="11272"/>
    <cellStyle name="Comma 3 12" xfId="11273"/>
    <cellStyle name="Comma 3 13" xfId="11274"/>
    <cellStyle name="Comma 3 14" xfId="11275"/>
    <cellStyle name="Comma 3 15" xfId="11276"/>
    <cellStyle name="Comma 3 16" xfId="11277"/>
    <cellStyle name="Comma 3 17" xfId="11278"/>
    <cellStyle name="Comma 3 18" xfId="11279"/>
    <cellStyle name="Comma 3 19" xfId="11280"/>
    <cellStyle name="Comma 3 2" xfId="112"/>
    <cellStyle name="Comma 3 2 2" xfId="113"/>
    <cellStyle name="Comma 3 2 2 2" xfId="23365"/>
    <cellStyle name="Comma 3 2 3" xfId="114"/>
    <cellStyle name="Comma 3 2 4" xfId="115"/>
    <cellStyle name="Comma 3 2 5" xfId="367"/>
    <cellStyle name="Comma 3 20" xfId="11281"/>
    <cellStyle name="Comma 3 21" xfId="11282"/>
    <cellStyle name="Comma 3 22" xfId="11283"/>
    <cellStyle name="Comma 3 23" xfId="11284"/>
    <cellStyle name="Comma 3 24" xfId="11285"/>
    <cellStyle name="Comma 3 25" xfId="11286"/>
    <cellStyle name="Comma 3 26" xfId="11287"/>
    <cellStyle name="Comma 3 27" xfId="11288"/>
    <cellStyle name="Comma 3 28" xfId="11289"/>
    <cellStyle name="Comma 3 29" xfId="11290"/>
    <cellStyle name="Comma 3 3" xfId="116"/>
    <cellStyle name="Comma 3 30" xfId="11291"/>
    <cellStyle name="Comma 3 31" xfId="11292"/>
    <cellStyle name="Comma 3 32" xfId="11293"/>
    <cellStyle name="Comma 3 33" xfId="11294"/>
    <cellStyle name="Comma 3 34" xfId="11295"/>
    <cellStyle name="Comma 3 35" xfId="11296"/>
    <cellStyle name="Comma 3 36" xfId="11297"/>
    <cellStyle name="Comma 3 37" xfId="11298"/>
    <cellStyle name="Comma 3 38" xfId="11299"/>
    <cellStyle name="Comma 3 39" xfId="11300"/>
    <cellStyle name="Comma 3 4" xfId="117"/>
    <cellStyle name="Comma 3 40" xfId="11301"/>
    <cellStyle name="Comma 3 5" xfId="368"/>
    <cellStyle name="Comma 3 6" xfId="427"/>
    <cellStyle name="Comma 3 7" xfId="11302"/>
    <cellStyle name="Comma 3 8" xfId="11303"/>
    <cellStyle name="Comma 3 9" xfId="11304"/>
    <cellStyle name="Comma 30" xfId="11305"/>
    <cellStyle name="Comma 31" xfId="11306"/>
    <cellStyle name="Comma 32" xfId="11307"/>
    <cellStyle name="Comma 33" xfId="11308"/>
    <cellStyle name="Comma 34" xfId="11309"/>
    <cellStyle name="Comma 35" xfId="11310"/>
    <cellStyle name="Comma 36" xfId="11311"/>
    <cellStyle name="Comma 37" xfId="11312"/>
    <cellStyle name="Comma 38" xfId="11313"/>
    <cellStyle name="Comma 39" xfId="11314"/>
    <cellStyle name="Comma 4" xfId="23"/>
    <cellStyle name="Comma 4 10" xfId="11315"/>
    <cellStyle name="Comma 4 11" xfId="11316"/>
    <cellStyle name="Comma 4 12" xfId="11317"/>
    <cellStyle name="Comma 4 13" xfId="11318"/>
    <cellStyle name="Comma 4 14" xfId="11319"/>
    <cellStyle name="Comma 4 15" xfId="11320"/>
    <cellStyle name="Comma 4 16" xfId="11321"/>
    <cellStyle name="Comma 4 17" xfId="11322"/>
    <cellStyle name="Comma 4 18" xfId="11323"/>
    <cellStyle name="Comma 4 19" xfId="11324"/>
    <cellStyle name="Comma 4 2" xfId="118"/>
    <cellStyle name="Comma 4 20" xfId="11325"/>
    <cellStyle name="Comma 4 21" xfId="11326"/>
    <cellStyle name="Comma 4 22" xfId="11327"/>
    <cellStyle name="Comma 4 23" xfId="11328"/>
    <cellStyle name="Comma 4 24" xfId="11329"/>
    <cellStyle name="Comma 4 25" xfId="11330"/>
    <cellStyle name="Comma 4 26" xfId="11331"/>
    <cellStyle name="Comma 4 27" xfId="11332"/>
    <cellStyle name="Comma 4 28" xfId="11333"/>
    <cellStyle name="Comma 4 29" xfId="11334"/>
    <cellStyle name="Comma 4 3" xfId="119"/>
    <cellStyle name="Comma 4 30" xfId="11335"/>
    <cellStyle name="Comma 4 31" xfId="11336"/>
    <cellStyle name="Comma 4 32" xfId="11337"/>
    <cellStyle name="Comma 4 33" xfId="11338"/>
    <cellStyle name="Comma 4 34" xfId="11339"/>
    <cellStyle name="Comma 4 35" xfId="11340"/>
    <cellStyle name="Comma 4 36" xfId="11341"/>
    <cellStyle name="Comma 4 37" xfId="11342"/>
    <cellStyle name="Comma 4 38" xfId="11343"/>
    <cellStyle name="Comma 4 39" xfId="11344"/>
    <cellStyle name="Comma 4 4" xfId="412"/>
    <cellStyle name="Comma 4 40" xfId="11345"/>
    <cellStyle name="Comma 4 5" xfId="11346"/>
    <cellStyle name="Comma 4 6" xfId="11347"/>
    <cellStyle name="Comma 4 7" xfId="11348"/>
    <cellStyle name="Comma 4 8" xfId="11349"/>
    <cellStyle name="Comma 4 9" xfId="11350"/>
    <cellStyle name="Comma 40" xfId="11351"/>
    <cellStyle name="Comma 41" xfId="11352"/>
    <cellStyle name="Comma 42" xfId="11353"/>
    <cellStyle name="Comma 43" xfId="11354"/>
    <cellStyle name="Comma 44" xfId="11355"/>
    <cellStyle name="Comma 45" xfId="11356"/>
    <cellStyle name="Comma 46" xfId="11357"/>
    <cellStyle name="Comma 47" xfId="11358"/>
    <cellStyle name="Comma 48" xfId="11359"/>
    <cellStyle name="Comma 49" xfId="11360"/>
    <cellStyle name="Comma 5" xfId="24"/>
    <cellStyle name="Comma 5 10" xfId="11361"/>
    <cellStyle name="Comma 5 11" xfId="11362"/>
    <cellStyle name="Comma 5 12" xfId="11363"/>
    <cellStyle name="Comma 5 13" xfId="11364"/>
    <cellStyle name="Comma 5 14" xfId="11365"/>
    <cellStyle name="Comma 5 15" xfId="11366"/>
    <cellStyle name="Comma 5 2" xfId="120"/>
    <cellStyle name="Comma 5 2 2" xfId="420"/>
    <cellStyle name="Comma 5 3" xfId="121"/>
    <cellStyle name="Comma 5 4" xfId="426"/>
    <cellStyle name="Comma 5 5" xfId="11367"/>
    <cellStyle name="Comma 5 6" xfId="11368"/>
    <cellStyle name="Comma 5 7" xfId="11369"/>
    <cellStyle name="Comma 5 8" xfId="11370"/>
    <cellStyle name="Comma 5 9" xfId="11371"/>
    <cellStyle name="Comma 50" xfId="11372"/>
    <cellStyle name="Comma 51" xfId="23377"/>
    <cellStyle name="Comma 6" xfId="25"/>
    <cellStyle name="Comma 6 10" xfId="11373"/>
    <cellStyle name="Comma 6 11" xfId="11374"/>
    <cellStyle name="Comma 6 12" xfId="11375"/>
    <cellStyle name="Comma 6 13" xfId="11376"/>
    <cellStyle name="Comma 6 14" xfId="11377"/>
    <cellStyle name="Comma 6 15" xfId="11378"/>
    <cellStyle name="Comma 6 2" xfId="122"/>
    <cellStyle name="Comma 6 3" xfId="123"/>
    <cellStyle name="Comma 6 4" xfId="11379"/>
    <cellStyle name="Comma 6 5" xfId="11380"/>
    <cellStyle name="Comma 6 6" xfId="11381"/>
    <cellStyle name="Comma 6 7" xfId="11382"/>
    <cellStyle name="Comma 6 8" xfId="11383"/>
    <cellStyle name="Comma 6 9" xfId="11384"/>
    <cellStyle name="Comma 7" xfId="26"/>
    <cellStyle name="Comma 7 10" xfId="11385"/>
    <cellStyle name="Comma 7 10 2" xfId="11386"/>
    <cellStyle name="Comma 7 10 3" xfId="11387"/>
    <cellStyle name="Comma 7 11" xfId="11388"/>
    <cellStyle name="Comma 7 11 2" xfId="11389"/>
    <cellStyle name="Comma 7 11 3" xfId="11390"/>
    <cellStyle name="Comma 7 12" xfId="11391"/>
    <cellStyle name="Comma 7 12 2" xfId="11392"/>
    <cellStyle name="Comma 7 12 3" xfId="11393"/>
    <cellStyle name="Comma 7 13" xfId="11394"/>
    <cellStyle name="Comma 7 13 2" xfId="11395"/>
    <cellStyle name="Comma 7 13 3" xfId="11396"/>
    <cellStyle name="Comma 7 14" xfId="11397"/>
    <cellStyle name="Comma 7 15" xfId="11398"/>
    <cellStyle name="Comma 7 16" xfId="11399"/>
    <cellStyle name="Comma 7 17" xfId="11400"/>
    <cellStyle name="Comma 7 18" xfId="11401"/>
    <cellStyle name="Comma 7 19" xfId="11402"/>
    <cellStyle name="Comma 7 2" xfId="124"/>
    <cellStyle name="Comma 7 2 10" xfId="11403"/>
    <cellStyle name="Comma 7 2 10 2" xfId="11404"/>
    <cellStyle name="Comma 7 2 10 3" xfId="11405"/>
    <cellStyle name="Comma 7 2 11" xfId="11406"/>
    <cellStyle name="Comma 7 2 11 2" xfId="11407"/>
    <cellStyle name="Comma 7 2 11 3" xfId="11408"/>
    <cellStyle name="Comma 7 2 12" xfId="11409"/>
    <cellStyle name="Comma 7 2 12 2" xfId="11410"/>
    <cellStyle name="Comma 7 2 12 3" xfId="11411"/>
    <cellStyle name="Comma 7 2 13" xfId="11412"/>
    <cellStyle name="Comma 7 2 14" xfId="11413"/>
    <cellStyle name="Comma 7 2 2" xfId="11414"/>
    <cellStyle name="Comma 7 2 2 10" xfId="11415"/>
    <cellStyle name="Comma 7 2 2 10 2" xfId="11416"/>
    <cellStyle name="Comma 7 2 2 10 3" xfId="11417"/>
    <cellStyle name="Comma 7 2 2 11" xfId="11418"/>
    <cellStyle name="Comma 7 2 2 12" xfId="11419"/>
    <cellStyle name="Comma 7 2 2 2" xfId="11420"/>
    <cellStyle name="Comma 7 2 2 2 2" xfId="11421"/>
    <cellStyle name="Comma 7 2 2 2 2 2" xfId="11422"/>
    <cellStyle name="Comma 7 2 2 2 2 3" xfId="11423"/>
    <cellStyle name="Comma 7 2 2 2 3" xfId="11424"/>
    <cellStyle name="Comma 7 2 2 2 3 2" xfId="11425"/>
    <cellStyle name="Comma 7 2 2 2 3 3" xfId="11426"/>
    <cellStyle name="Comma 7 2 2 2 4" xfId="11427"/>
    <cellStyle name="Comma 7 2 2 2 4 2" xfId="11428"/>
    <cellStyle name="Comma 7 2 2 2 4 3" xfId="11429"/>
    <cellStyle name="Comma 7 2 2 2 5" xfId="11430"/>
    <cellStyle name="Comma 7 2 2 2 5 2" xfId="11431"/>
    <cellStyle name="Comma 7 2 2 2 5 3" xfId="11432"/>
    <cellStyle name="Comma 7 2 2 2 6" xfId="11433"/>
    <cellStyle name="Comma 7 2 2 2 7" xfId="11434"/>
    <cellStyle name="Comma 7 2 2 3" xfId="11435"/>
    <cellStyle name="Comma 7 2 2 3 2" xfId="11436"/>
    <cellStyle name="Comma 7 2 2 3 2 2" xfId="11437"/>
    <cellStyle name="Comma 7 2 2 3 2 3" xfId="11438"/>
    <cellStyle name="Comma 7 2 2 3 3" xfId="11439"/>
    <cellStyle name="Comma 7 2 2 3 3 2" xfId="11440"/>
    <cellStyle name="Comma 7 2 2 3 3 3" xfId="11441"/>
    <cellStyle name="Comma 7 2 2 3 4" xfId="11442"/>
    <cellStyle name="Comma 7 2 2 3 4 2" xfId="11443"/>
    <cellStyle name="Comma 7 2 2 3 4 3" xfId="11444"/>
    <cellStyle name="Comma 7 2 2 3 5" xfId="11445"/>
    <cellStyle name="Comma 7 2 2 3 5 2" xfId="11446"/>
    <cellStyle name="Comma 7 2 2 3 5 3" xfId="11447"/>
    <cellStyle name="Comma 7 2 2 3 6" xfId="11448"/>
    <cellStyle name="Comma 7 2 2 3 7" xfId="11449"/>
    <cellStyle name="Comma 7 2 2 4" xfId="11450"/>
    <cellStyle name="Comma 7 2 2 4 2" xfId="11451"/>
    <cellStyle name="Comma 7 2 2 4 2 2" xfId="11452"/>
    <cellStyle name="Comma 7 2 2 4 2 3" xfId="11453"/>
    <cellStyle name="Comma 7 2 2 4 3" xfId="11454"/>
    <cellStyle name="Comma 7 2 2 4 3 2" xfId="11455"/>
    <cellStyle name="Comma 7 2 2 4 3 3" xfId="11456"/>
    <cellStyle name="Comma 7 2 2 4 4" xfId="11457"/>
    <cellStyle name="Comma 7 2 2 4 4 2" xfId="11458"/>
    <cellStyle name="Comma 7 2 2 4 4 3" xfId="11459"/>
    <cellStyle name="Comma 7 2 2 4 5" xfId="11460"/>
    <cellStyle name="Comma 7 2 2 4 5 2" xfId="11461"/>
    <cellStyle name="Comma 7 2 2 4 5 3" xfId="11462"/>
    <cellStyle name="Comma 7 2 2 4 6" xfId="11463"/>
    <cellStyle name="Comma 7 2 2 4 7" xfId="11464"/>
    <cellStyle name="Comma 7 2 2 5" xfId="11465"/>
    <cellStyle name="Comma 7 2 2 5 2" xfId="11466"/>
    <cellStyle name="Comma 7 2 2 5 2 2" xfId="11467"/>
    <cellStyle name="Comma 7 2 2 5 2 3" xfId="11468"/>
    <cellStyle name="Comma 7 2 2 5 3" xfId="11469"/>
    <cellStyle name="Comma 7 2 2 5 3 2" xfId="11470"/>
    <cellStyle name="Comma 7 2 2 5 3 3" xfId="11471"/>
    <cellStyle name="Comma 7 2 2 5 4" xfId="11472"/>
    <cellStyle name="Comma 7 2 2 5 4 2" xfId="11473"/>
    <cellStyle name="Comma 7 2 2 5 4 3" xfId="11474"/>
    <cellStyle name="Comma 7 2 2 5 5" xfId="11475"/>
    <cellStyle name="Comma 7 2 2 5 5 2" xfId="11476"/>
    <cellStyle name="Comma 7 2 2 5 5 3" xfId="11477"/>
    <cellStyle name="Comma 7 2 2 5 6" xfId="11478"/>
    <cellStyle name="Comma 7 2 2 5 7" xfId="11479"/>
    <cellStyle name="Comma 7 2 2 6" xfId="11480"/>
    <cellStyle name="Comma 7 2 2 6 2" xfId="11481"/>
    <cellStyle name="Comma 7 2 2 6 2 2" xfId="11482"/>
    <cellStyle name="Comma 7 2 2 6 2 3" xfId="11483"/>
    <cellStyle name="Comma 7 2 2 6 3" xfId="11484"/>
    <cellStyle name="Comma 7 2 2 6 3 2" xfId="11485"/>
    <cellStyle name="Comma 7 2 2 6 3 3" xfId="11486"/>
    <cellStyle name="Comma 7 2 2 6 4" xfId="11487"/>
    <cellStyle name="Comma 7 2 2 6 4 2" xfId="11488"/>
    <cellStyle name="Comma 7 2 2 6 4 3" xfId="11489"/>
    <cellStyle name="Comma 7 2 2 6 5" xfId="11490"/>
    <cellStyle name="Comma 7 2 2 6 5 2" xfId="11491"/>
    <cellStyle name="Comma 7 2 2 6 5 3" xfId="11492"/>
    <cellStyle name="Comma 7 2 2 6 6" xfId="11493"/>
    <cellStyle name="Comma 7 2 2 6 7" xfId="11494"/>
    <cellStyle name="Comma 7 2 2 7" xfId="11495"/>
    <cellStyle name="Comma 7 2 2 7 2" xfId="11496"/>
    <cellStyle name="Comma 7 2 2 7 3" xfId="11497"/>
    <cellStyle name="Comma 7 2 2 8" xfId="11498"/>
    <cellStyle name="Comma 7 2 2 8 2" xfId="11499"/>
    <cellStyle name="Comma 7 2 2 8 3" xfId="11500"/>
    <cellStyle name="Comma 7 2 2 9" xfId="11501"/>
    <cellStyle name="Comma 7 2 2 9 2" xfId="11502"/>
    <cellStyle name="Comma 7 2 2 9 3" xfId="11503"/>
    <cellStyle name="Comma 7 2 3" xfId="11504"/>
    <cellStyle name="Comma 7 2 3 10" xfId="11505"/>
    <cellStyle name="Comma 7 2 3 10 2" xfId="11506"/>
    <cellStyle name="Comma 7 2 3 10 3" xfId="11507"/>
    <cellStyle name="Comma 7 2 3 11" xfId="11508"/>
    <cellStyle name="Comma 7 2 3 12" xfId="11509"/>
    <cellStyle name="Comma 7 2 3 2" xfId="11510"/>
    <cellStyle name="Comma 7 2 3 2 2" xfId="11511"/>
    <cellStyle name="Comma 7 2 3 2 2 2" xfId="11512"/>
    <cellStyle name="Comma 7 2 3 2 2 3" xfId="11513"/>
    <cellStyle name="Comma 7 2 3 2 3" xfId="11514"/>
    <cellStyle name="Comma 7 2 3 2 3 2" xfId="11515"/>
    <cellStyle name="Comma 7 2 3 2 3 3" xfId="11516"/>
    <cellStyle name="Comma 7 2 3 2 4" xfId="11517"/>
    <cellStyle name="Comma 7 2 3 2 4 2" xfId="11518"/>
    <cellStyle name="Comma 7 2 3 2 4 3" xfId="11519"/>
    <cellStyle name="Comma 7 2 3 2 5" xfId="11520"/>
    <cellStyle name="Comma 7 2 3 2 5 2" xfId="11521"/>
    <cellStyle name="Comma 7 2 3 2 5 3" xfId="11522"/>
    <cellStyle name="Comma 7 2 3 2 6" xfId="11523"/>
    <cellStyle name="Comma 7 2 3 2 7" xfId="11524"/>
    <cellStyle name="Comma 7 2 3 3" xfId="11525"/>
    <cellStyle name="Comma 7 2 3 3 2" xfId="11526"/>
    <cellStyle name="Comma 7 2 3 3 2 2" xfId="11527"/>
    <cellStyle name="Comma 7 2 3 3 2 3" xfId="11528"/>
    <cellStyle name="Comma 7 2 3 3 3" xfId="11529"/>
    <cellStyle name="Comma 7 2 3 3 3 2" xfId="11530"/>
    <cellStyle name="Comma 7 2 3 3 3 3" xfId="11531"/>
    <cellStyle name="Comma 7 2 3 3 4" xfId="11532"/>
    <cellStyle name="Comma 7 2 3 3 4 2" xfId="11533"/>
    <cellStyle name="Comma 7 2 3 3 4 3" xfId="11534"/>
    <cellStyle name="Comma 7 2 3 3 5" xfId="11535"/>
    <cellStyle name="Comma 7 2 3 3 5 2" xfId="11536"/>
    <cellStyle name="Comma 7 2 3 3 5 3" xfId="11537"/>
    <cellStyle name="Comma 7 2 3 3 6" xfId="11538"/>
    <cellStyle name="Comma 7 2 3 3 7" xfId="11539"/>
    <cellStyle name="Comma 7 2 3 4" xfId="11540"/>
    <cellStyle name="Comma 7 2 3 4 2" xfId="11541"/>
    <cellStyle name="Comma 7 2 3 4 2 2" xfId="11542"/>
    <cellStyle name="Comma 7 2 3 4 2 3" xfId="11543"/>
    <cellStyle name="Comma 7 2 3 4 3" xfId="11544"/>
    <cellStyle name="Comma 7 2 3 4 3 2" xfId="11545"/>
    <cellStyle name="Comma 7 2 3 4 3 3" xfId="11546"/>
    <cellStyle name="Comma 7 2 3 4 4" xfId="11547"/>
    <cellStyle name="Comma 7 2 3 4 4 2" xfId="11548"/>
    <cellStyle name="Comma 7 2 3 4 4 3" xfId="11549"/>
    <cellStyle name="Comma 7 2 3 4 5" xfId="11550"/>
    <cellStyle name="Comma 7 2 3 4 5 2" xfId="11551"/>
    <cellStyle name="Comma 7 2 3 4 5 3" xfId="11552"/>
    <cellStyle name="Comma 7 2 3 4 6" xfId="11553"/>
    <cellStyle name="Comma 7 2 3 4 7" xfId="11554"/>
    <cellStyle name="Comma 7 2 3 5" xfId="11555"/>
    <cellStyle name="Comma 7 2 3 5 2" xfId="11556"/>
    <cellStyle name="Comma 7 2 3 5 2 2" xfId="11557"/>
    <cellStyle name="Comma 7 2 3 5 2 3" xfId="11558"/>
    <cellStyle name="Comma 7 2 3 5 3" xfId="11559"/>
    <cellStyle name="Comma 7 2 3 5 3 2" xfId="11560"/>
    <cellStyle name="Comma 7 2 3 5 3 3" xfId="11561"/>
    <cellStyle name="Comma 7 2 3 5 4" xfId="11562"/>
    <cellStyle name="Comma 7 2 3 5 4 2" xfId="11563"/>
    <cellStyle name="Comma 7 2 3 5 4 3" xfId="11564"/>
    <cellStyle name="Comma 7 2 3 5 5" xfId="11565"/>
    <cellStyle name="Comma 7 2 3 5 5 2" xfId="11566"/>
    <cellStyle name="Comma 7 2 3 5 5 3" xfId="11567"/>
    <cellStyle name="Comma 7 2 3 5 6" xfId="11568"/>
    <cellStyle name="Comma 7 2 3 5 7" xfId="11569"/>
    <cellStyle name="Comma 7 2 3 6" xfId="11570"/>
    <cellStyle name="Comma 7 2 3 6 2" xfId="11571"/>
    <cellStyle name="Comma 7 2 3 6 2 2" xfId="11572"/>
    <cellStyle name="Comma 7 2 3 6 2 3" xfId="11573"/>
    <cellStyle name="Comma 7 2 3 6 3" xfId="11574"/>
    <cellStyle name="Comma 7 2 3 6 3 2" xfId="11575"/>
    <cellStyle name="Comma 7 2 3 6 3 3" xfId="11576"/>
    <cellStyle name="Comma 7 2 3 6 4" xfId="11577"/>
    <cellStyle name="Comma 7 2 3 6 4 2" xfId="11578"/>
    <cellStyle name="Comma 7 2 3 6 4 3" xfId="11579"/>
    <cellStyle name="Comma 7 2 3 6 5" xfId="11580"/>
    <cellStyle name="Comma 7 2 3 6 5 2" xfId="11581"/>
    <cellStyle name="Comma 7 2 3 6 5 3" xfId="11582"/>
    <cellStyle name="Comma 7 2 3 6 6" xfId="11583"/>
    <cellStyle name="Comma 7 2 3 6 7" xfId="11584"/>
    <cellStyle name="Comma 7 2 3 7" xfId="11585"/>
    <cellStyle name="Comma 7 2 3 7 2" xfId="11586"/>
    <cellStyle name="Comma 7 2 3 7 3" xfId="11587"/>
    <cellStyle name="Comma 7 2 3 8" xfId="11588"/>
    <cellStyle name="Comma 7 2 3 8 2" xfId="11589"/>
    <cellStyle name="Comma 7 2 3 8 3" xfId="11590"/>
    <cellStyle name="Comma 7 2 3 9" xfId="11591"/>
    <cellStyle name="Comma 7 2 3 9 2" xfId="11592"/>
    <cellStyle name="Comma 7 2 3 9 3" xfId="11593"/>
    <cellStyle name="Comma 7 2 4" xfId="11594"/>
    <cellStyle name="Comma 7 2 4 2" xfId="11595"/>
    <cellStyle name="Comma 7 2 4 2 2" xfId="11596"/>
    <cellStyle name="Comma 7 2 4 2 3" xfId="11597"/>
    <cellStyle name="Comma 7 2 4 3" xfId="11598"/>
    <cellStyle name="Comma 7 2 4 3 2" xfId="11599"/>
    <cellStyle name="Comma 7 2 4 3 3" xfId="11600"/>
    <cellStyle name="Comma 7 2 4 4" xfId="11601"/>
    <cellStyle name="Comma 7 2 4 4 2" xfId="11602"/>
    <cellStyle name="Comma 7 2 4 4 3" xfId="11603"/>
    <cellStyle name="Comma 7 2 4 5" xfId="11604"/>
    <cellStyle name="Comma 7 2 4 5 2" xfId="11605"/>
    <cellStyle name="Comma 7 2 4 5 3" xfId="11606"/>
    <cellStyle name="Comma 7 2 4 6" xfId="11607"/>
    <cellStyle name="Comma 7 2 4 7" xfId="11608"/>
    <cellStyle name="Comma 7 2 5" xfId="11609"/>
    <cellStyle name="Comma 7 2 5 2" xfId="11610"/>
    <cellStyle name="Comma 7 2 5 2 2" xfId="11611"/>
    <cellStyle name="Comma 7 2 5 2 3" xfId="11612"/>
    <cellStyle name="Comma 7 2 5 3" xfId="11613"/>
    <cellStyle name="Comma 7 2 5 3 2" xfId="11614"/>
    <cellStyle name="Comma 7 2 5 3 3" xfId="11615"/>
    <cellStyle name="Comma 7 2 5 4" xfId="11616"/>
    <cellStyle name="Comma 7 2 5 4 2" xfId="11617"/>
    <cellStyle name="Comma 7 2 5 4 3" xfId="11618"/>
    <cellStyle name="Comma 7 2 5 5" xfId="11619"/>
    <cellStyle name="Comma 7 2 5 5 2" xfId="11620"/>
    <cellStyle name="Comma 7 2 5 5 3" xfId="11621"/>
    <cellStyle name="Comma 7 2 5 6" xfId="11622"/>
    <cellStyle name="Comma 7 2 5 7" xfId="11623"/>
    <cellStyle name="Comma 7 2 6" xfId="11624"/>
    <cellStyle name="Comma 7 2 6 2" xfId="11625"/>
    <cellStyle name="Comma 7 2 6 2 2" xfId="11626"/>
    <cellStyle name="Comma 7 2 6 2 3" xfId="11627"/>
    <cellStyle name="Comma 7 2 6 3" xfId="11628"/>
    <cellStyle name="Comma 7 2 6 3 2" xfId="11629"/>
    <cellStyle name="Comma 7 2 6 3 3" xfId="11630"/>
    <cellStyle name="Comma 7 2 6 4" xfId="11631"/>
    <cellStyle name="Comma 7 2 6 4 2" xfId="11632"/>
    <cellStyle name="Comma 7 2 6 4 3" xfId="11633"/>
    <cellStyle name="Comma 7 2 6 5" xfId="11634"/>
    <cellStyle name="Comma 7 2 6 5 2" xfId="11635"/>
    <cellStyle name="Comma 7 2 6 5 3" xfId="11636"/>
    <cellStyle name="Comma 7 2 6 6" xfId="11637"/>
    <cellStyle name="Comma 7 2 6 7" xfId="11638"/>
    <cellStyle name="Comma 7 2 7" xfId="11639"/>
    <cellStyle name="Comma 7 2 7 2" xfId="11640"/>
    <cellStyle name="Comma 7 2 7 2 2" xfId="11641"/>
    <cellStyle name="Comma 7 2 7 2 3" xfId="11642"/>
    <cellStyle name="Comma 7 2 7 3" xfId="11643"/>
    <cellStyle name="Comma 7 2 7 3 2" xfId="11644"/>
    <cellStyle name="Comma 7 2 7 3 3" xfId="11645"/>
    <cellStyle name="Comma 7 2 7 4" xfId="11646"/>
    <cellStyle name="Comma 7 2 7 4 2" xfId="11647"/>
    <cellStyle name="Comma 7 2 7 4 3" xfId="11648"/>
    <cellStyle name="Comma 7 2 7 5" xfId="11649"/>
    <cellStyle name="Comma 7 2 7 5 2" xfId="11650"/>
    <cellStyle name="Comma 7 2 7 5 3" xfId="11651"/>
    <cellStyle name="Comma 7 2 7 6" xfId="11652"/>
    <cellStyle name="Comma 7 2 7 7" xfId="11653"/>
    <cellStyle name="Comma 7 2 8" xfId="11654"/>
    <cellStyle name="Comma 7 2 8 2" xfId="11655"/>
    <cellStyle name="Comma 7 2 8 2 2" xfId="11656"/>
    <cellStyle name="Comma 7 2 8 2 3" xfId="11657"/>
    <cellStyle name="Comma 7 2 8 3" xfId="11658"/>
    <cellStyle name="Comma 7 2 8 3 2" xfId="11659"/>
    <cellStyle name="Comma 7 2 8 3 3" xfId="11660"/>
    <cellStyle name="Comma 7 2 8 4" xfId="11661"/>
    <cellStyle name="Comma 7 2 8 4 2" xfId="11662"/>
    <cellStyle name="Comma 7 2 8 4 3" xfId="11663"/>
    <cellStyle name="Comma 7 2 8 5" xfId="11664"/>
    <cellStyle name="Comma 7 2 8 5 2" xfId="11665"/>
    <cellStyle name="Comma 7 2 8 5 3" xfId="11666"/>
    <cellStyle name="Comma 7 2 8 6" xfId="11667"/>
    <cellStyle name="Comma 7 2 8 7" xfId="11668"/>
    <cellStyle name="Comma 7 2 9" xfId="11669"/>
    <cellStyle name="Comma 7 2 9 2" xfId="11670"/>
    <cellStyle name="Comma 7 2 9 3" xfId="11671"/>
    <cellStyle name="Comma 7 20" xfId="11672"/>
    <cellStyle name="Comma 7 21" xfId="11673"/>
    <cellStyle name="Comma 7 22" xfId="11674"/>
    <cellStyle name="Comma 7 23" xfId="11675"/>
    <cellStyle name="Comma 7 24" xfId="11676"/>
    <cellStyle name="Comma 7 25" xfId="11677"/>
    <cellStyle name="Comma 7 26" xfId="11678"/>
    <cellStyle name="Comma 7 27" xfId="11679"/>
    <cellStyle name="Comma 7 28" xfId="11680"/>
    <cellStyle name="Comma 7 29" xfId="11681"/>
    <cellStyle name="Comma 7 3" xfId="125"/>
    <cellStyle name="Comma 7 3 10" xfId="11682"/>
    <cellStyle name="Comma 7 3 10 2" xfId="11683"/>
    <cellStyle name="Comma 7 3 10 3" xfId="11684"/>
    <cellStyle name="Comma 7 3 11" xfId="11685"/>
    <cellStyle name="Comma 7 3 12" xfId="11686"/>
    <cellStyle name="Comma 7 3 2" xfId="11687"/>
    <cellStyle name="Comma 7 3 2 2" xfId="11688"/>
    <cellStyle name="Comma 7 3 2 2 2" xfId="11689"/>
    <cellStyle name="Comma 7 3 2 2 3" xfId="11690"/>
    <cellStyle name="Comma 7 3 2 3" xfId="11691"/>
    <cellStyle name="Comma 7 3 2 3 2" xfId="11692"/>
    <cellStyle name="Comma 7 3 2 3 3" xfId="11693"/>
    <cellStyle name="Comma 7 3 2 4" xfId="11694"/>
    <cellStyle name="Comma 7 3 2 4 2" xfId="11695"/>
    <cellStyle name="Comma 7 3 2 4 3" xfId="11696"/>
    <cellStyle name="Comma 7 3 2 5" xfId="11697"/>
    <cellStyle name="Comma 7 3 2 5 2" xfId="11698"/>
    <cellStyle name="Comma 7 3 2 5 3" xfId="11699"/>
    <cellStyle name="Comma 7 3 2 6" xfId="11700"/>
    <cellStyle name="Comma 7 3 2 7" xfId="11701"/>
    <cellStyle name="Comma 7 3 3" xfId="11702"/>
    <cellStyle name="Comma 7 3 3 2" xfId="11703"/>
    <cellStyle name="Comma 7 3 3 2 2" xfId="11704"/>
    <cellStyle name="Comma 7 3 3 2 3" xfId="11705"/>
    <cellStyle name="Comma 7 3 3 3" xfId="11706"/>
    <cellStyle name="Comma 7 3 3 3 2" xfId="11707"/>
    <cellStyle name="Comma 7 3 3 3 3" xfId="11708"/>
    <cellStyle name="Comma 7 3 3 4" xfId="11709"/>
    <cellStyle name="Comma 7 3 3 4 2" xfId="11710"/>
    <cellStyle name="Comma 7 3 3 4 3" xfId="11711"/>
    <cellStyle name="Comma 7 3 3 5" xfId="11712"/>
    <cellStyle name="Comma 7 3 3 5 2" xfId="11713"/>
    <cellStyle name="Comma 7 3 3 5 3" xfId="11714"/>
    <cellStyle name="Comma 7 3 3 6" xfId="11715"/>
    <cellStyle name="Comma 7 3 3 7" xfId="11716"/>
    <cellStyle name="Comma 7 3 4" xfId="11717"/>
    <cellStyle name="Comma 7 3 4 2" xfId="11718"/>
    <cellStyle name="Comma 7 3 4 2 2" xfId="11719"/>
    <cellStyle name="Comma 7 3 4 2 3" xfId="11720"/>
    <cellStyle name="Comma 7 3 4 3" xfId="11721"/>
    <cellStyle name="Comma 7 3 4 3 2" xfId="11722"/>
    <cellStyle name="Comma 7 3 4 3 3" xfId="11723"/>
    <cellStyle name="Comma 7 3 4 4" xfId="11724"/>
    <cellStyle name="Comma 7 3 4 4 2" xfId="11725"/>
    <cellStyle name="Comma 7 3 4 4 3" xfId="11726"/>
    <cellStyle name="Comma 7 3 4 5" xfId="11727"/>
    <cellStyle name="Comma 7 3 4 5 2" xfId="11728"/>
    <cellStyle name="Comma 7 3 4 5 3" xfId="11729"/>
    <cellStyle name="Comma 7 3 4 6" xfId="11730"/>
    <cellStyle name="Comma 7 3 4 7" xfId="11731"/>
    <cellStyle name="Comma 7 3 5" xfId="11732"/>
    <cellStyle name="Comma 7 3 5 2" xfId="11733"/>
    <cellStyle name="Comma 7 3 5 2 2" xfId="11734"/>
    <cellStyle name="Comma 7 3 5 2 3" xfId="11735"/>
    <cellStyle name="Comma 7 3 5 3" xfId="11736"/>
    <cellStyle name="Comma 7 3 5 3 2" xfId="11737"/>
    <cellStyle name="Comma 7 3 5 3 3" xfId="11738"/>
    <cellStyle name="Comma 7 3 5 4" xfId="11739"/>
    <cellStyle name="Comma 7 3 5 4 2" xfId="11740"/>
    <cellStyle name="Comma 7 3 5 4 3" xfId="11741"/>
    <cellStyle name="Comma 7 3 5 5" xfId="11742"/>
    <cellStyle name="Comma 7 3 5 5 2" xfId="11743"/>
    <cellStyle name="Comma 7 3 5 5 3" xfId="11744"/>
    <cellStyle name="Comma 7 3 5 6" xfId="11745"/>
    <cellStyle name="Comma 7 3 5 7" xfId="11746"/>
    <cellStyle name="Comma 7 3 6" xfId="11747"/>
    <cellStyle name="Comma 7 3 6 2" xfId="11748"/>
    <cellStyle name="Comma 7 3 6 2 2" xfId="11749"/>
    <cellStyle name="Comma 7 3 6 2 3" xfId="11750"/>
    <cellStyle name="Comma 7 3 6 3" xfId="11751"/>
    <cellStyle name="Comma 7 3 6 3 2" xfId="11752"/>
    <cellStyle name="Comma 7 3 6 3 3" xfId="11753"/>
    <cellStyle name="Comma 7 3 6 4" xfId="11754"/>
    <cellStyle name="Comma 7 3 6 4 2" xfId="11755"/>
    <cellStyle name="Comma 7 3 6 4 3" xfId="11756"/>
    <cellStyle name="Comma 7 3 6 5" xfId="11757"/>
    <cellStyle name="Comma 7 3 6 5 2" xfId="11758"/>
    <cellStyle name="Comma 7 3 6 5 3" xfId="11759"/>
    <cellStyle name="Comma 7 3 6 6" xfId="11760"/>
    <cellStyle name="Comma 7 3 6 7" xfId="11761"/>
    <cellStyle name="Comma 7 3 7" xfId="11762"/>
    <cellStyle name="Comma 7 3 7 2" xfId="11763"/>
    <cellStyle name="Comma 7 3 7 3" xfId="11764"/>
    <cellStyle name="Comma 7 3 8" xfId="11765"/>
    <cellStyle name="Comma 7 3 8 2" xfId="11766"/>
    <cellStyle name="Comma 7 3 8 3" xfId="11767"/>
    <cellStyle name="Comma 7 3 9" xfId="11768"/>
    <cellStyle name="Comma 7 3 9 2" xfId="11769"/>
    <cellStyle name="Comma 7 3 9 3" xfId="11770"/>
    <cellStyle name="Comma 7 30" xfId="11771"/>
    <cellStyle name="Comma 7 31" xfId="11772"/>
    <cellStyle name="Comma 7 32" xfId="11773"/>
    <cellStyle name="Comma 7 33" xfId="11774"/>
    <cellStyle name="Comma 7 34" xfId="11775"/>
    <cellStyle name="Comma 7 35" xfId="11776"/>
    <cellStyle name="Comma 7 36" xfId="11777"/>
    <cellStyle name="Comma 7 37" xfId="11778"/>
    <cellStyle name="Comma 7 38" xfId="11779"/>
    <cellStyle name="Comma 7 39" xfId="11780"/>
    <cellStyle name="Comma 7 4" xfId="11781"/>
    <cellStyle name="Comma 7 4 10" xfId="11782"/>
    <cellStyle name="Comma 7 4 10 2" xfId="11783"/>
    <cellStyle name="Comma 7 4 10 3" xfId="11784"/>
    <cellStyle name="Comma 7 4 11" xfId="11785"/>
    <cellStyle name="Comma 7 4 12" xfId="11786"/>
    <cellStyle name="Comma 7 4 2" xfId="11787"/>
    <cellStyle name="Comma 7 4 2 2" xfId="11788"/>
    <cellStyle name="Comma 7 4 2 2 2" xfId="11789"/>
    <cellStyle name="Comma 7 4 2 2 3" xfId="11790"/>
    <cellStyle name="Comma 7 4 2 3" xfId="11791"/>
    <cellStyle name="Comma 7 4 2 3 2" xfId="11792"/>
    <cellStyle name="Comma 7 4 2 3 3" xfId="11793"/>
    <cellStyle name="Comma 7 4 2 4" xfId="11794"/>
    <cellStyle name="Comma 7 4 2 4 2" xfId="11795"/>
    <cellStyle name="Comma 7 4 2 4 3" xfId="11796"/>
    <cellStyle name="Comma 7 4 2 5" xfId="11797"/>
    <cellStyle name="Comma 7 4 2 5 2" xfId="11798"/>
    <cellStyle name="Comma 7 4 2 5 3" xfId="11799"/>
    <cellStyle name="Comma 7 4 2 6" xfId="11800"/>
    <cellStyle name="Comma 7 4 2 7" xfId="11801"/>
    <cellStyle name="Comma 7 4 3" xfId="11802"/>
    <cellStyle name="Comma 7 4 3 2" xfId="11803"/>
    <cellStyle name="Comma 7 4 3 2 2" xfId="11804"/>
    <cellStyle name="Comma 7 4 3 2 3" xfId="11805"/>
    <cellStyle name="Comma 7 4 3 3" xfId="11806"/>
    <cellStyle name="Comma 7 4 3 3 2" xfId="11807"/>
    <cellStyle name="Comma 7 4 3 3 3" xfId="11808"/>
    <cellStyle name="Comma 7 4 3 4" xfId="11809"/>
    <cellStyle name="Comma 7 4 3 4 2" xfId="11810"/>
    <cellStyle name="Comma 7 4 3 4 3" xfId="11811"/>
    <cellStyle name="Comma 7 4 3 5" xfId="11812"/>
    <cellStyle name="Comma 7 4 3 5 2" xfId="11813"/>
    <cellStyle name="Comma 7 4 3 5 3" xfId="11814"/>
    <cellStyle name="Comma 7 4 3 6" xfId="11815"/>
    <cellStyle name="Comma 7 4 3 7" xfId="11816"/>
    <cellStyle name="Comma 7 4 4" xfId="11817"/>
    <cellStyle name="Comma 7 4 4 2" xfId="11818"/>
    <cellStyle name="Comma 7 4 4 2 2" xfId="11819"/>
    <cellStyle name="Comma 7 4 4 2 3" xfId="11820"/>
    <cellStyle name="Comma 7 4 4 3" xfId="11821"/>
    <cellStyle name="Comma 7 4 4 3 2" xfId="11822"/>
    <cellStyle name="Comma 7 4 4 3 3" xfId="11823"/>
    <cellStyle name="Comma 7 4 4 4" xfId="11824"/>
    <cellStyle name="Comma 7 4 4 4 2" xfId="11825"/>
    <cellStyle name="Comma 7 4 4 4 3" xfId="11826"/>
    <cellStyle name="Comma 7 4 4 5" xfId="11827"/>
    <cellStyle name="Comma 7 4 4 5 2" xfId="11828"/>
    <cellStyle name="Comma 7 4 4 5 3" xfId="11829"/>
    <cellStyle name="Comma 7 4 4 6" xfId="11830"/>
    <cellStyle name="Comma 7 4 4 7" xfId="11831"/>
    <cellStyle name="Comma 7 4 5" xfId="11832"/>
    <cellStyle name="Comma 7 4 5 2" xfId="11833"/>
    <cellStyle name="Comma 7 4 5 2 2" xfId="11834"/>
    <cellStyle name="Comma 7 4 5 2 3" xfId="11835"/>
    <cellStyle name="Comma 7 4 5 3" xfId="11836"/>
    <cellStyle name="Comma 7 4 5 3 2" xfId="11837"/>
    <cellStyle name="Comma 7 4 5 3 3" xfId="11838"/>
    <cellStyle name="Comma 7 4 5 4" xfId="11839"/>
    <cellStyle name="Comma 7 4 5 4 2" xfId="11840"/>
    <cellStyle name="Comma 7 4 5 4 3" xfId="11841"/>
    <cellStyle name="Comma 7 4 5 5" xfId="11842"/>
    <cellStyle name="Comma 7 4 5 5 2" xfId="11843"/>
    <cellStyle name="Comma 7 4 5 5 3" xfId="11844"/>
    <cellStyle name="Comma 7 4 5 6" xfId="11845"/>
    <cellStyle name="Comma 7 4 5 7" xfId="11846"/>
    <cellStyle name="Comma 7 4 6" xfId="11847"/>
    <cellStyle name="Comma 7 4 6 2" xfId="11848"/>
    <cellStyle name="Comma 7 4 6 2 2" xfId="11849"/>
    <cellStyle name="Comma 7 4 6 2 3" xfId="11850"/>
    <cellStyle name="Comma 7 4 6 3" xfId="11851"/>
    <cellStyle name="Comma 7 4 6 3 2" xfId="11852"/>
    <cellStyle name="Comma 7 4 6 3 3" xfId="11853"/>
    <cellStyle name="Comma 7 4 6 4" xfId="11854"/>
    <cellStyle name="Comma 7 4 6 4 2" xfId="11855"/>
    <cellStyle name="Comma 7 4 6 4 3" xfId="11856"/>
    <cellStyle name="Comma 7 4 6 5" xfId="11857"/>
    <cellStyle name="Comma 7 4 6 5 2" xfId="11858"/>
    <cellStyle name="Comma 7 4 6 5 3" xfId="11859"/>
    <cellStyle name="Comma 7 4 6 6" xfId="11860"/>
    <cellStyle name="Comma 7 4 6 7" xfId="11861"/>
    <cellStyle name="Comma 7 4 7" xfId="11862"/>
    <cellStyle name="Comma 7 4 7 2" xfId="11863"/>
    <cellStyle name="Comma 7 4 7 3" xfId="11864"/>
    <cellStyle name="Comma 7 4 8" xfId="11865"/>
    <cellStyle name="Comma 7 4 8 2" xfId="11866"/>
    <cellStyle name="Comma 7 4 8 3" xfId="11867"/>
    <cellStyle name="Comma 7 4 9" xfId="11868"/>
    <cellStyle name="Comma 7 4 9 2" xfId="11869"/>
    <cellStyle name="Comma 7 4 9 3" xfId="11870"/>
    <cellStyle name="Comma 7 40" xfId="11871"/>
    <cellStyle name="Comma 7 41" xfId="11872"/>
    <cellStyle name="Comma 7 5" xfId="11873"/>
    <cellStyle name="Comma 7 5 2" xfId="11874"/>
    <cellStyle name="Comma 7 5 2 2" xfId="11875"/>
    <cellStyle name="Comma 7 5 2 3" xfId="11876"/>
    <cellStyle name="Comma 7 5 3" xfId="11877"/>
    <cellStyle name="Comma 7 5 3 2" xfId="11878"/>
    <cellStyle name="Comma 7 5 3 3" xfId="11879"/>
    <cellStyle name="Comma 7 5 4" xfId="11880"/>
    <cellStyle name="Comma 7 5 4 2" xfId="11881"/>
    <cellStyle name="Comma 7 5 4 3" xfId="11882"/>
    <cellStyle name="Comma 7 5 5" xfId="11883"/>
    <cellStyle name="Comma 7 5 5 2" xfId="11884"/>
    <cellStyle name="Comma 7 5 5 3" xfId="11885"/>
    <cellStyle name="Comma 7 5 6" xfId="11886"/>
    <cellStyle name="Comma 7 5 7" xfId="11887"/>
    <cellStyle name="Comma 7 6" xfId="11888"/>
    <cellStyle name="Comma 7 6 2" xfId="11889"/>
    <cellStyle name="Comma 7 6 2 2" xfId="11890"/>
    <cellStyle name="Comma 7 6 2 3" xfId="11891"/>
    <cellStyle name="Comma 7 6 3" xfId="11892"/>
    <cellStyle name="Comma 7 6 3 2" xfId="11893"/>
    <cellStyle name="Comma 7 6 3 3" xfId="11894"/>
    <cellStyle name="Comma 7 6 4" xfId="11895"/>
    <cellStyle name="Comma 7 6 4 2" xfId="11896"/>
    <cellStyle name="Comma 7 6 4 3" xfId="11897"/>
    <cellStyle name="Comma 7 6 5" xfId="11898"/>
    <cellStyle name="Comma 7 6 5 2" xfId="11899"/>
    <cellStyle name="Comma 7 6 5 3" xfId="11900"/>
    <cellStyle name="Comma 7 6 6" xfId="11901"/>
    <cellStyle name="Comma 7 6 7" xfId="11902"/>
    <cellStyle name="Comma 7 7" xfId="11903"/>
    <cellStyle name="Comma 7 7 2" xfId="11904"/>
    <cellStyle name="Comma 7 7 2 2" xfId="11905"/>
    <cellStyle name="Comma 7 7 2 3" xfId="11906"/>
    <cellStyle name="Comma 7 7 3" xfId="11907"/>
    <cellStyle name="Comma 7 7 3 2" xfId="11908"/>
    <cellStyle name="Comma 7 7 3 3" xfId="11909"/>
    <cellStyle name="Comma 7 7 4" xfId="11910"/>
    <cellStyle name="Comma 7 7 4 2" xfId="11911"/>
    <cellStyle name="Comma 7 7 4 3" xfId="11912"/>
    <cellStyle name="Comma 7 7 5" xfId="11913"/>
    <cellStyle name="Comma 7 7 5 2" xfId="11914"/>
    <cellStyle name="Comma 7 7 5 3" xfId="11915"/>
    <cellStyle name="Comma 7 7 6" xfId="11916"/>
    <cellStyle name="Comma 7 7 7" xfId="11917"/>
    <cellStyle name="Comma 7 8" xfId="11918"/>
    <cellStyle name="Comma 7 8 2" xfId="11919"/>
    <cellStyle name="Comma 7 8 2 2" xfId="11920"/>
    <cellStyle name="Comma 7 8 2 3" xfId="11921"/>
    <cellStyle name="Comma 7 8 3" xfId="11922"/>
    <cellStyle name="Comma 7 8 3 2" xfId="11923"/>
    <cellStyle name="Comma 7 8 3 3" xfId="11924"/>
    <cellStyle name="Comma 7 8 4" xfId="11925"/>
    <cellStyle name="Comma 7 8 4 2" xfId="11926"/>
    <cellStyle name="Comma 7 8 4 3" xfId="11927"/>
    <cellStyle name="Comma 7 8 5" xfId="11928"/>
    <cellStyle name="Comma 7 8 5 2" xfId="11929"/>
    <cellStyle name="Comma 7 8 5 3" xfId="11930"/>
    <cellStyle name="Comma 7 8 6" xfId="11931"/>
    <cellStyle name="Comma 7 8 7" xfId="11932"/>
    <cellStyle name="Comma 7 9" xfId="11933"/>
    <cellStyle name="Comma 7 9 2" xfId="11934"/>
    <cellStyle name="Comma 7 9 2 2" xfId="11935"/>
    <cellStyle name="Comma 7 9 2 3" xfId="11936"/>
    <cellStyle name="Comma 7 9 3" xfId="11937"/>
    <cellStyle name="Comma 7 9 3 2" xfId="11938"/>
    <cellStyle name="Comma 7 9 3 3" xfId="11939"/>
    <cellStyle name="Comma 7 9 4" xfId="11940"/>
    <cellStyle name="Comma 7 9 4 2" xfId="11941"/>
    <cellStyle name="Comma 7 9 4 3" xfId="11942"/>
    <cellStyle name="Comma 7 9 5" xfId="11943"/>
    <cellStyle name="Comma 7 9 5 2" xfId="11944"/>
    <cellStyle name="Comma 7 9 5 3" xfId="11945"/>
    <cellStyle name="Comma 7 9 6" xfId="11946"/>
    <cellStyle name="Comma 7 9 7" xfId="11947"/>
    <cellStyle name="Comma 8" xfId="126"/>
    <cellStyle name="Comma 8 10" xfId="11948"/>
    <cellStyle name="Comma 8 10 2" xfId="11949"/>
    <cellStyle name="Comma 8 10 3" xfId="11950"/>
    <cellStyle name="Comma 8 11" xfId="11951"/>
    <cellStyle name="Comma 8 11 2" xfId="11952"/>
    <cellStyle name="Comma 8 11 3" xfId="11953"/>
    <cellStyle name="Comma 8 12" xfId="11954"/>
    <cellStyle name="Comma 8 12 2" xfId="11955"/>
    <cellStyle name="Comma 8 12 3" xfId="11956"/>
    <cellStyle name="Comma 8 13" xfId="11957"/>
    <cellStyle name="Comma 8 14" xfId="11958"/>
    <cellStyle name="Comma 8 15" xfId="11959"/>
    <cellStyle name="Comma 8 16" xfId="11960"/>
    <cellStyle name="Comma 8 17" xfId="11961"/>
    <cellStyle name="Comma 8 18" xfId="11962"/>
    <cellStyle name="Comma 8 19" xfId="11963"/>
    <cellStyle name="Comma 8 2" xfId="27"/>
    <cellStyle name="Comma 8 2 10" xfId="11964"/>
    <cellStyle name="Comma 8 2 10 2" xfId="11965"/>
    <cellStyle name="Comma 8 2 10 3" xfId="11966"/>
    <cellStyle name="Comma 8 2 11" xfId="11967"/>
    <cellStyle name="Comma 8 2 12" xfId="11968"/>
    <cellStyle name="Comma 8 2 2" xfId="11969"/>
    <cellStyle name="Comma 8 2 2 2" xfId="11970"/>
    <cellStyle name="Comma 8 2 2 2 2" xfId="11971"/>
    <cellStyle name="Comma 8 2 2 2 3" xfId="11972"/>
    <cellStyle name="Comma 8 2 2 3" xfId="11973"/>
    <cellStyle name="Comma 8 2 2 3 2" xfId="11974"/>
    <cellStyle name="Comma 8 2 2 3 3" xfId="11975"/>
    <cellStyle name="Comma 8 2 2 4" xfId="11976"/>
    <cellStyle name="Comma 8 2 2 4 2" xfId="11977"/>
    <cellStyle name="Comma 8 2 2 4 3" xfId="11978"/>
    <cellStyle name="Comma 8 2 2 5" xfId="11979"/>
    <cellStyle name="Comma 8 2 2 5 2" xfId="11980"/>
    <cellStyle name="Comma 8 2 2 5 3" xfId="11981"/>
    <cellStyle name="Comma 8 2 2 6" xfId="11982"/>
    <cellStyle name="Comma 8 2 2 7" xfId="11983"/>
    <cellStyle name="Comma 8 2 3" xfId="11984"/>
    <cellStyle name="Comma 8 2 3 2" xfId="11985"/>
    <cellStyle name="Comma 8 2 3 2 2" xfId="11986"/>
    <cellStyle name="Comma 8 2 3 2 3" xfId="11987"/>
    <cellStyle name="Comma 8 2 3 3" xfId="11988"/>
    <cellStyle name="Comma 8 2 3 3 2" xfId="11989"/>
    <cellStyle name="Comma 8 2 3 3 3" xfId="11990"/>
    <cellStyle name="Comma 8 2 3 4" xfId="11991"/>
    <cellStyle name="Comma 8 2 3 4 2" xfId="11992"/>
    <cellStyle name="Comma 8 2 3 4 3" xfId="11993"/>
    <cellStyle name="Comma 8 2 3 5" xfId="11994"/>
    <cellStyle name="Comma 8 2 3 5 2" xfId="11995"/>
    <cellStyle name="Comma 8 2 3 5 3" xfId="11996"/>
    <cellStyle name="Comma 8 2 3 6" xfId="11997"/>
    <cellStyle name="Comma 8 2 3 7" xfId="11998"/>
    <cellStyle name="Comma 8 2 4" xfId="11999"/>
    <cellStyle name="Comma 8 2 4 2" xfId="12000"/>
    <cellStyle name="Comma 8 2 4 2 2" xfId="12001"/>
    <cellStyle name="Comma 8 2 4 2 3" xfId="12002"/>
    <cellStyle name="Comma 8 2 4 3" xfId="12003"/>
    <cellStyle name="Comma 8 2 4 3 2" xfId="12004"/>
    <cellStyle name="Comma 8 2 4 3 3" xfId="12005"/>
    <cellStyle name="Comma 8 2 4 4" xfId="12006"/>
    <cellStyle name="Comma 8 2 4 4 2" xfId="12007"/>
    <cellStyle name="Comma 8 2 4 4 3" xfId="12008"/>
    <cellStyle name="Comma 8 2 4 5" xfId="12009"/>
    <cellStyle name="Comma 8 2 4 5 2" xfId="12010"/>
    <cellStyle name="Comma 8 2 4 5 3" xfId="12011"/>
    <cellStyle name="Comma 8 2 4 6" xfId="12012"/>
    <cellStyle name="Comma 8 2 4 7" xfId="12013"/>
    <cellStyle name="Comma 8 2 5" xfId="12014"/>
    <cellStyle name="Comma 8 2 5 2" xfId="12015"/>
    <cellStyle name="Comma 8 2 5 2 2" xfId="12016"/>
    <cellStyle name="Comma 8 2 5 2 3" xfId="12017"/>
    <cellStyle name="Comma 8 2 5 3" xfId="12018"/>
    <cellStyle name="Comma 8 2 5 3 2" xfId="12019"/>
    <cellStyle name="Comma 8 2 5 3 3" xfId="12020"/>
    <cellStyle name="Comma 8 2 5 4" xfId="12021"/>
    <cellStyle name="Comma 8 2 5 4 2" xfId="12022"/>
    <cellStyle name="Comma 8 2 5 4 3" xfId="12023"/>
    <cellStyle name="Comma 8 2 5 5" xfId="12024"/>
    <cellStyle name="Comma 8 2 5 5 2" xfId="12025"/>
    <cellStyle name="Comma 8 2 5 5 3" xfId="12026"/>
    <cellStyle name="Comma 8 2 5 6" xfId="12027"/>
    <cellStyle name="Comma 8 2 5 7" xfId="12028"/>
    <cellStyle name="Comma 8 2 6" xfId="12029"/>
    <cellStyle name="Comma 8 2 6 2" xfId="12030"/>
    <cellStyle name="Comma 8 2 6 2 2" xfId="12031"/>
    <cellStyle name="Comma 8 2 6 2 3" xfId="12032"/>
    <cellStyle name="Comma 8 2 6 3" xfId="12033"/>
    <cellStyle name="Comma 8 2 6 3 2" xfId="12034"/>
    <cellStyle name="Comma 8 2 6 3 3" xfId="12035"/>
    <cellStyle name="Comma 8 2 6 4" xfId="12036"/>
    <cellStyle name="Comma 8 2 6 4 2" xfId="12037"/>
    <cellStyle name="Comma 8 2 6 4 3" xfId="12038"/>
    <cellStyle name="Comma 8 2 6 5" xfId="12039"/>
    <cellStyle name="Comma 8 2 6 5 2" xfId="12040"/>
    <cellStyle name="Comma 8 2 6 5 3" xfId="12041"/>
    <cellStyle name="Comma 8 2 6 6" xfId="12042"/>
    <cellStyle name="Comma 8 2 6 7" xfId="12043"/>
    <cellStyle name="Comma 8 2 7" xfId="12044"/>
    <cellStyle name="Comma 8 2 7 2" xfId="12045"/>
    <cellStyle name="Comma 8 2 7 3" xfId="12046"/>
    <cellStyle name="Comma 8 2 8" xfId="12047"/>
    <cellStyle name="Comma 8 2 8 2" xfId="12048"/>
    <cellStyle name="Comma 8 2 8 3" xfId="12049"/>
    <cellStyle name="Comma 8 2 9" xfId="12050"/>
    <cellStyle name="Comma 8 2 9 2" xfId="12051"/>
    <cellStyle name="Comma 8 2 9 3" xfId="12052"/>
    <cellStyle name="Comma 8 20" xfId="12053"/>
    <cellStyle name="Comma 8 21" xfId="12054"/>
    <cellStyle name="Comma 8 22" xfId="12055"/>
    <cellStyle name="Comma 8 23" xfId="12056"/>
    <cellStyle name="Comma 8 24" xfId="12057"/>
    <cellStyle name="Comma 8 25" xfId="12058"/>
    <cellStyle name="Comma 8 26" xfId="12059"/>
    <cellStyle name="Comma 8 27" xfId="12060"/>
    <cellStyle name="Comma 8 28" xfId="12061"/>
    <cellStyle name="Comma 8 29" xfId="12062"/>
    <cellStyle name="Comma 8 3" xfId="12063"/>
    <cellStyle name="Comma 8 3 10" xfId="12064"/>
    <cellStyle name="Comma 8 3 10 2" xfId="12065"/>
    <cellStyle name="Comma 8 3 10 3" xfId="12066"/>
    <cellStyle name="Comma 8 3 11" xfId="12067"/>
    <cellStyle name="Comma 8 3 12" xfId="12068"/>
    <cellStyle name="Comma 8 3 2" xfId="12069"/>
    <cellStyle name="Comma 8 3 2 2" xfId="12070"/>
    <cellStyle name="Comma 8 3 2 2 2" xfId="12071"/>
    <cellStyle name="Comma 8 3 2 2 3" xfId="12072"/>
    <cellStyle name="Comma 8 3 2 3" xfId="12073"/>
    <cellStyle name="Comma 8 3 2 3 2" xfId="12074"/>
    <cellStyle name="Comma 8 3 2 3 3" xfId="12075"/>
    <cellStyle name="Comma 8 3 2 4" xfId="12076"/>
    <cellStyle name="Comma 8 3 2 4 2" xfId="12077"/>
    <cellStyle name="Comma 8 3 2 4 3" xfId="12078"/>
    <cellStyle name="Comma 8 3 2 5" xfId="12079"/>
    <cellStyle name="Comma 8 3 2 5 2" xfId="12080"/>
    <cellStyle name="Comma 8 3 2 5 3" xfId="12081"/>
    <cellStyle name="Comma 8 3 2 6" xfId="12082"/>
    <cellStyle name="Comma 8 3 2 7" xfId="12083"/>
    <cellStyle name="Comma 8 3 3" xfId="12084"/>
    <cellStyle name="Comma 8 3 3 2" xfId="12085"/>
    <cellStyle name="Comma 8 3 3 2 2" xfId="12086"/>
    <cellStyle name="Comma 8 3 3 2 3" xfId="12087"/>
    <cellStyle name="Comma 8 3 3 3" xfId="12088"/>
    <cellStyle name="Comma 8 3 3 3 2" xfId="12089"/>
    <cellStyle name="Comma 8 3 3 3 3" xfId="12090"/>
    <cellStyle name="Comma 8 3 3 4" xfId="12091"/>
    <cellStyle name="Comma 8 3 3 4 2" xfId="12092"/>
    <cellStyle name="Comma 8 3 3 4 3" xfId="12093"/>
    <cellStyle name="Comma 8 3 3 5" xfId="12094"/>
    <cellStyle name="Comma 8 3 3 5 2" xfId="12095"/>
    <cellStyle name="Comma 8 3 3 5 3" xfId="12096"/>
    <cellStyle name="Comma 8 3 3 6" xfId="12097"/>
    <cellStyle name="Comma 8 3 3 7" xfId="12098"/>
    <cellStyle name="Comma 8 3 4" xfId="12099"/>
    <cellStyle name="Comma 8 3 4 2" xfId="12100"/>
    <cellStyle name="Comma 8 3 4 2 2" xfId="12101"/>
    <cellStyle name="Comma 8 3 4 2 3" xfId="12102"/>
    <cellStyle name="Comma 8 3 4 3" xfId="12103"/>
    <cellStyle name="Comma 8 3 4 3 2" xfId="12104"/>
    <cellStyle name="Comma 8 3 4 3 3" xfId="12105"/>
    <cellStyle name="Comma 8 3 4 4" xfId="12106"/>
    <cellStyle name="Comma 8 3 4 4 2" xfId="12107"/>
    <cellStyle name="Comma 8 3 4 4 3" xfId="12108"/>
    <cellStyle name="Comma 8 3 4 5" xfId="12109"/>
    <cellStyle name="Comma 8 3 4 5 2" xfId="12110"/>
    <cellStyle name="Comma 8 3 4 5 3" xfId="12111"/>
    <cellStyle name="Comma 8 3 4 6" xfId="12112"/>
    <cellStyle name="Comma 8 3 4 7" xfId="12113"/>
    <cellStyle name="Comma 8 3 5" xfId="12114"/>
    <cellStyle name="Comma 8 3 5 2" xfId="12115"/>
    <cellStyle name="Comma 8 3 5 2 2" xfId="12116"/>
    <cellStyle name="Comma 8 3 5 2 3" xfId="12117"/>
    <cellStyle name="Comma 8 3 5 3" xfId="12118"/>
    <cellStyle name="Comma 8 3 5 3 2" xfId="12119"/>
    <cellStyle name="Comma 8 3 5 3 3" xfId="12120"/>
    <cellStyle name="Comma 8 3 5 4" xfId="12121"/>
    <cellStyle name="Comma 8 3 5 4 2" xfId="12122"/>
    <cellStyle name="Comma 8 3 5 4 3" xfId="12123"/>
    <cellStyle name="Comma 8 3 5 5" xfId="12124"/>
    <cellStyle name="Comma 8 3 5 5 2" xfId="12125"/>
    <cellStyle name="Comma 8 3 5 5 3" xfId="12126"/>
    <cellStyle name="Comma 8 3 5 6" xfId="12127"/>
    <cellStyle name="Comma 8 3 5 7" xfId="12128"/>
    <cellStyle name="Comma 8 3 6" xfId="12129"/>
    <cellStyle name="Comma 8 3 6 2" xfId="12130"/>
    <cellStyle name="Comma 8 3 6 2 2" xfId="12131"/>
    <cellStyle name="Comma 8 3 6 2 3" xfId="12132"/>
    <cellStyle name="Comma 8 3 6 3" xfId="12133"/>
    <cellStyle name="Comma 8 3 6 3 2" xfId="12134"/>
    <cellStyle name="Comma 8 3 6 3 3" xfId="12135"/>
    <cellStyle name="Comma 8 3 6 4" xfId="12136"/>
    <cellStyle name="Comma 8 3 6 4 2" xfId="12137"/>
    <cellStyle name="Comma 8 3 6 4 3" xfId="12138"/>
    <cellStyle name="Comma 8 3 6 5" xfId="12139"/>
    <cellStyle name="Comma 8 3 6 5 2" xfId="12140"/>
    <cellStyle name="Comma 8 3 6 5 3" xfId="12141"/>
    <cellStyle name="Comma 8 3 6 6" xfId="12142"/>
    <cellStyle name="Comma 8 3 6 7" xfId="12143"/>
    <cellStyle name="Comma 8 3 7" xfId="12144"/>
    <cellStyle name="Comma 8 3 7 2" xfId="12145"/>
    <cellStyle name="Comma 8 3 7 3" xfId="12146"/>
    <cellStyle name="Comma 8 3 8" xfId="12147"/>
    <cellStyle name="Comma 8 3 8 2" xfId="12148"/>
    <cellStyle name="Comma 8 3 8 3" xfId="12149"/>
    <cellStyle name="Comma 8 3 9" xfId="12150"/>
    <cellStyle name="Comma 8 3 9 2" xfId="12151"/>
    <cellStyle name="Comma 8 3 9 3" xfId="12152"/>
    <cellStyle name="Comma 8 30" xfId="12153"/>
    <cellStyle name="Comma 8 31" xfId="12154"/>
    <cellStyle name="Comma 8 32" xfId="12155"/>
    <cellStyle name="Comma 8 33" xfId="12156"/>
    <cellStyle name="Comma 8 34" xfId="12157"/>
    <cellStyle name="Comma 8 35" xfId="12158"/>
    <cellStyle name="Comma 8 36" xfId="12159"/>
    <cellStyle name="Comma 8 37" xfId="12160"/>
    <cellStyle name="Comma 8 38" xfId="12161"/>
    <cellStyle name="Comma 8 39" xfId="12162"/>
    <cellStyle name="Comma 8 4" xfId="12163"/>
    <cellStyle name="Comma 8 4 2" xfId="12164"/>
    <cellStyle name="Comma 8 4 2 2" xfId="12165"/>
    <cellStyle name="Comma 8 4 2 3" xfId="12166"/>
    <cellStyle name="Comma 8 4 3" xfId="12167"/>
    <cellStyle name="Comma 8 4 3 2" xfId="12168"/>
    <cellStyle name="Comma 8 4 3 3" xfId="12169"/>
    <cellStyle name="Comma 8 4 4" xfId="12170"/>
    <cellStyle name="Comma 8 4 4 2" xfId="12171"/>
    <cellStyle name="Comma 8 4 4 3" xfId="12172"/>
    <cellStyle name="Comma 8 4 5" xfId="12173"/>
    <cellStyle name="Comma 8 4 5 2" xfId="12174"/>
    <cellStyle name="Comma 8 4 5 3" xfId="12175"/>
    <cellStyle name="Comma 8 4 6" xfId="12176"/>
    <cellStyle name="Comma 8 4 7" xfId="12177"/>
    <cellStyle name="Comma 8 5" xfId="12178"/>
    <cellStyle name="Comma 8 5 2" xfId="12179"/>
    <cellStyle name="Comma 8 5 2 2" xfId="12180"/>
    <cellStyle name="Comma 8 5 2 3" xfId="12181"/>
    <cellStyle name="Comma 8 5 3" xfId="12182"/>
    <cellStyle name="Comma 8 5 3 2" xfId="12183"/>
    <cellStyle name="Comma 8 5 3 3" xfId="12184"/>
    <cellStyle name="Comma 8 5 4" xfId="12185"/>
    <cellStyle name="Comma 8 5 4 2" xfId="12186"/>
    <cellStyle name="Comma 8 5 4 3" xfId="12187"/>
    <cellStyle name="Comma 8 5 5" xfId="12188"/>
    <cellStyle name="Comma 8 5 5 2" xfId="12189"/>
    <cellStyle name="Comma 8 5 5 3" xfId="12190"/>
    <cellStyle name="Comma 8 5 6" xfId="12191"/>
    <cellStyle name="Comma 8 5 7" xfId="12192"/>
    <cellStyle name="Comma 8 6" xfId="12193"/>
    <cellStyle name="Comma 8 6 2" xfId="12194"/>
    <cellStyle name="Comma 8 6 2 2" xfId="12195"/>
    <cellStyle name="Comma 8 6 2 3" xfId="12196"/>
    <cellStyle name="Comma 8 6 3" xfId="12197"/>
    <cellStyle name="Comma 8 6 3 2" xfId="12198"/>
    <cellStyle name="Comma 8 6 3 3" xfId="12199"/>
    <cellStyle name="Comma 8 6 4" xfId="12200"/>
    <cellStyle name="Comma 8 6 4 2" xfId="12201"/>
    <cellStyle name="Comma 8 6 4 3" xfId="12202"/>
    <cellStyle name="Comma 8 6 5" xfId="12203"/>
    <cellStyle name="Comma 8 6 5 2" xfId="12204"/>
    <cellStyle name="Comma 8 6 5 3" xfId="12205"/>
    <cellStyle name="Comma 8 6 6" xfId="12206"/>
    <cellStyle name="Comma 8 6 7" xfId="12207"/>
    <cellStyle name="Comma 8 7" xfId="12208"/>
    <cellStyle name="Comma 8 7 2" xfId="12209"/>
    <cellStyle name="Comma 8 7 2 2" xfId="12210"/>
    <cellStyle name="Comma 8 7 2 3" xfId="12211"/>
    <cellStyle name="Comma 8 7 3" xfId="12212"/>
    <cellStyle name="Comma 8 7 3 2" xfId="12213"/>
    <cellStyle name="Comma 8 7 3 3" xfId="12214"/>
    <cellStyle name="Comma 8 7 4" xfId="12215"/>
    <cellStyle name="Comma 8 7 4 2" xfId="12216"/>
    <cellStyle name="Comma 8 7 4 3" xfId="12217"/>
    <cellStyle name="Comma 8 7 5" xfId="12218"/>
    <cellStyle name="Comma 8 7 5 2" xfId="12219"/>
    <cellStyle name="Comma 8 7 5 3" xfId="12220"/>
    <cellStyle name="Comma 8 7 6" xfId="12221"/>
    <cellStyle name="Comma 8 7 7" xfId="12222"/>
    <cellStyle name="Comma 8 8" xfId="12223"/>
    <cellStyle name="Comma 8 8 2" xfId="12224"/>
    <cellStyle name="Comma 8 8 2 2" xfId="12225"/>
    <cellStyle name="Comma 8 8 2 3" xfId="12226"/>
    <cellStyle name="Comma 8 8 3" xfId="12227"/>
    <cellStyle name="Comma 8 8 3 2" xfId="12228"/>
    <cellStyle name="Comma 8 8 3 3" xfId="12229"/>
    <cellStyle name="Comma 8 8 4" xfId="12230"/>
    <cellStyle name="Comma 8 8 4 2" xfId="12231"/>
    <cellStyle name="Comma 8 8 4 3" xfId="12232"/>
    <cellStyle name="Comma 8 8 5" xfId="12233"/>
    <cellStyle name="Comma 8 8 5 2" xfId="12234"/>
    <cellStyle name="Comma 8 8 5 3" xfId="12235"/>
    <cellStyle name="Comma 8 8 6" xfId="12236"/>
    <cellStyle name="Comma 8 8 7" xfId="12237"/>
    <cellStyle name="Comma 8 9" xfId="12238"/>
    <cellStyle name="Comma 8 9 2" xfId="12239"/>
    <cellStyle name="Comma 8 9 3" xfId="12240"/>
    <cellStyle name="Comma 9" xfId="127"/>
    <cellStyle name="Comma 9 10" xfId="12241"/>
    <cellStyle name="Comma 9 11" xfId="12242"/>
    <cellStyle name="Comma 9 12" xfId="12243"/>
    <cellStyle name="Comma 9 13" xfId="12244"/>
    <cellStyle name="Comma 9 14" xfId="12245"/>
    <cellStyle name="Comma 9 15" xfId="12246"/>
    <cellStyle name="Comma 9 16" xfId="12247"/>
    <cellStyle name="Comma 9 17" xfId="12248"/>
    <cellStyle name="Comma 9 18" xfId="12249"/>
    <cellStyle name="Comma 9 19" xfId="12250"/>
    <cellStyle name="Comma 9 2" xfId="128"/>
    <cellStyle name="Comma 9 2 10" xfId="12251"/>
    <cellStyle name="Comma 9 2 11" xfId="12252"/>
    <cellStyle name="Comma 9 2 12" xfId="12253"/>
    <cellStyle name="Comma 9 2 13" xfId="12254"/>
    <cellStyle name="Comma 9 2 14" xfId="12255"/>
    <cellStyle name="Comma 9 2 15" xfId="12256"/>
    <cellStyle name="Comma 9 2 16" xfId="12257"/>
    <cellStyle name="Comma 9 2 17" xfId="12258"/>
    <cellStyle name="Comma 9 2 18" xfId="12259"/>
    <cellStyle name="Comma 9 2 19" xfId="12260"/>
    <cellStyle name="Comma 9 2 2" xfId="12261"/>
    <cellStyle name="Comma 9 2 20" xfId="12262"/>
    <cellStyle name="Comma 9 2 21" xfId="12263"/>
    <cellStyle name="Comma 9 2 22" xfId="12264"/>
    <cellStyle name="Comma 9 2 23" xfId="12265"/>
    <cellStyle name="Comma 9 2 24" xfId="12266"/>
    <cellStyle name="Comma 9 2 25" xfId="12267"/>
    <cellStyle name="Comma 9 2 26" xfId="12268"/>
    <cellStyle name="Comma 9 2 27" xfId="12269"/>
    <cellStyle name="Comma 9 2 3" xfId="12270"/>
    <cellStyle name="Comma 9 2 4" xfId="12271"/>
    <cellStyle name="Comma 9 2 5" xfId="12272"/>
    <cellStyle name="Comma 9 2 6" xfId="12273"/>
    <cellStyle name="Comma 9 2 7" xfId="12274"/>
    <cellStyle name="Comma 9 2 8" xfId="12275"/>
    <cellStyle name="Comma 9 2 9" xfId="12276"/>
    <cellStyle name="Comma 9 20" xfId="12277"/>
    <cellStyle name="Comma 9 21" xfId="12278"/>
    <cellStyle name="Comma 9 22" xfId="12279"/>
    <cellStyle name="Comma 9 23" xfId="12280"/>
    <cellStyle name="Comma 9 24" xfId="12281"/>
    <cellStyle name="Comma 9 25" xfId="12282"/>
    <cellStyle name="Comma 9 26" xfId="12283"/>
    <cellStyle name="Comma 9 27" xfId="12284"/>
    <cellStyle name="Comma 9 28" xfId="12285"/>
    <cellStyle name="Comma 9 29" xfId="12286"/>
    <cellStyle name="Comma 9 3" xfId="12287"/>
    <cellStyle name="Comma 9 30" xfId="12288"/>
    <cellStyle name="Comma 9 31" xfId="12289"/>
    <cellStyle name="Comma 9 32" xfId="12290"/>
    <cellStyle name="Comma 9 33" xfId="12291"/>
    <cellStyle name="Comma 9 34" xfId="12292"/>
    <cellStyle name="Comma 9 35" xfId="12293"/>
    <cellStyle name="Comma 9 36" xfId="12294"/>
    <cellStyle name="Comma 9 37" xfId="12295"/>
    <cellStyle name="Comma 9 4" xfId="12296"/>
    <cellStyle name="Comma 9 5" xfId="12297"/>
    <cellStyle name="Comma 9 6" xfId="12298"/>
    <cellStyle name="Comma 9 7" xfId="12299"/>
    <cellStyle name="Comma 9 8" xfId="12300"/>
    <cellStyle name="Comma 9 9" xfId="12301"/>
    <cellStyle name="Comma_NAL - 2001 Financial Statements" xfId="28"/>
    <cellStyle name="Comma0" xfId="12302"/>
    <cellStyle name="Commentaire" xfId="12303"/>
    <cellStyle name="Control Check" xfId="12304"/>
    <cellStyle name="Copied" xfId="12305"/>
    <cellStyle name="COPY" xfId="129"/>
    <cellStyle name="Currency [00]" xfId="29"/>
    <cellStyle name="Currency 2" xfId="30"/>
    <cellStyle name="Currency0" xfId="12306"/>
    <cellStyle name="data" xfId="12307"/>
    <cellStyle name="Data Section Heading" xfId="12308"/>
    <cellStyle name="DATA_Amount" xfId="12309"/>
    <cellStyle name="Date" xfId="12310"/>
    <cellStyle name="Date Short" xfId="31"/>
    <cellStyle name="Dezimal [0]_BINV" xfId="32"/>
    <cellStyle name="Dezimal_BINV" xfId="33"/>
    <cellStyle name="E" xfId="12311"/>
    <cellStyle name="Ed" xfId="12312"/>
    <cellStyle name="Edm" xfId="12313"/>
    <cellStyle name="Effect Symbol" xfId="12314"/>
    <cellStyle name="Enter Currency (0)" xfId="34"/>
    <cellStyle name="Enter Currency (2)" xfId="35"/>
    <cellStyle name="Enter Units (0)" xfId="36"/>
    <cellStyle name="Enter Units (1)" xfId="37"/>
    <cellStyle name="Enter Units (2)" xfId="38"/>
    <cellStyle name="Entered" xfId="12315"/>
    <cellStyle name="Entrée" xfId="12316"/>
    <cellStyle name="Exception" xfId="12317"/>
    <cellStyle name="Exception - Light" xfId="12318"/>
    <cellStyle name="Exception_BizMo" xfId="12319"/>
    <cellStyle name="Explanatory Text 10" xfId="12320"/>
    <cellStyle name="Explanatory Text 10 10" xfId="12321"/>
    <cellStyle name="Explanatory Text 10 11" xfId="12322"/>
    <cellStyle name="Explanatory Text 10 12" xfId="12323"/>
    <cellStyle name="Explanatory Text 10 13" xfId="12324"/>
    <cellStyle name="Explanatory Text 10 14" xfId="12325"/>
    <cellStyle name="Explanatory Text 10 15" xfId="12326"/>
    <cellStyle name="Explanatory Text 10 16" xfId="12327"/>
    <cellStyle name="Explanatory Text 10 17" xfId="12328"/>
    <cellStyle name="Explanatory Text 10 18" xfId="12329"/>
    <cellStyle name="Explanatory Text 10 19" xfId="12330"/>
    <cellStyle name="Explanatory Text 10 2" xfId="12331"/>
    <cellStyle name="Explanatory Text 10 20" xfId="12332"/>
    <cellStyle name="Explanatory Text 10 21" xfId="12333"/>
    <cellStyle name="Explanatory Text 10 22" xfId="12334"/>
    <cellStyle name="Explanatory Text 10 23" xfId="12335"/>
    <cellStyle name="Explanatory Text 10 24" xfId="12336"/>
    <cellStyle name="Explanatory Text 10 25" xfId="12337"/>
    <cellStyle name="Explanatory Text 10 26" xfId="12338"/>
    <cellStyle name="Explanatory Text 10 27" xfId="12339"/>
    <cellStyle name="Explanatory Text 10 28" xfId="12340"/>
    <cellStyle name="Explanatory Text 10 29" xfId="12341"/>
    <cellStyle name="Explanatory Text 10 3" xfId="12342"/>
    <cellStyle name="Explanatory Text 10 30" xfId="12343"/>
    <cellStyle name="Explanatory Text 10 31" xfId="12344"/>
    <cellStyle name="Explanatory Text 10 32" xfId="12345"/>
    <cellStyle name="Explanatory Text 10 33" xfId="12346"/>
    <cellStyle name="Explanatory Text 10 34" xfId="12347"/>
    <cellStyle name="Explanatory Text 10 35" xfId="12348"/>
    <cellStyle name="Explanatory Text 10 4" xfId="12349"/>
    <cellStyle name="Explanatory Text 10 5" xfId="12350"/>
    <cellStyle name="Explanatory Text 10 6" xfId="12351"/>
    <cellStyle name="Explanatory Text 10 7" xfId="12352"/>
    <cellStyle name="Explanatory Text 10 8" xfId="12353"/>
    <cellStyle name="Explanatory Text 10 9" xfId="12354"/>
    <cellStyle name="Explanatory Text 11" xfId="12355"/>
    <cellStyle name="Explanatory Text 11 10" xfId="12356"/>
    <cellStyle name="Explanatory Text 11 2" xfId="12357"/>
    <cellStyle name="Explanatory Text 11 3" xfId="12358"/>
    <cellStyle name="Explanatory Text 11 4" xfId="12359"/>
    <cellStyle name="Explanatory Text 11 5" xfId="12360"/>
    <cellStyle name="Explanatory Text 11 6" xfId="12361"/>
    <cellStyle name="Explanatory Text 11 7" xfId="12362"/>
    <cellStyle name="Explanatory Text 11 8" xfId="12363"/>
    <cellStyle name="Explanatory Text 11 9" xfId="12364"/>
    <cellStyle name="Explanatory Text 12" xfId="12365"/>
    <cellStyle name="Explanatory Text 12 10" xfId="12366"/>
    <cellStyle name="Explanatory Text 12 2" xfId="12367"/>
    <cellStyle name="Explanatory Text 12 3" xfId="12368"/>
    <cellStyle name="Explanatory Text 12 4" xfId="12369"/>
    <cellStyle name="Explanatory Text 12 5" xfId="12370"/>
    <cellStyle name="Explanatory Text 12 6" xfId="12371"/>
    <cellStyle name="Explanatory Text 12 7" xfId="12372"/>
    <cellStyle name="Explanatory Text 12 8" xfId="12373"/>
    <cellStyle name="Explanatory Text 12 9" xfId="12374"/>
    <cellStyle name="Explanatory Text 13" xfId="12375"/>
    <cellStyle name="Explanatory Text 14" xfId="12376"/>
    <cellStyle name="Explanatory Text 15" xfId="12377"/>
    <cellStyle name="Explanatory Text 16" xfId="12378"/>
    <cellStyle name="Explanatory Text 17" xfId="12379"/>
    <cellStyle name="Explanatory Text 18" xfId="12380"/>
    <cellStyle name="Explanatory Text 19" xfId="12381"/>
    <cellStyle name="Explanatory Text 2" xfId="12382"/>
    <cellStyle name="Explanatory Text 2 10" xfId="12383"/>
    <cellStyle name="Explanatory Text 2 11" xfId="12384"/>
    <cellStyle name="Explanatory Text 2 12" xfId="12385"/>
    <cellStyle name="Explanatory Text 2 13" xfId="12386"/>
    <cellStyle name="Explanatory Text 2 14" xfId="12387"/>
    <cellStyle name="Explanatory Text 2 15" xfId="12388"/>
    <cellStyle name="Explanatory Text 2 16" xfId="12389"/>
    <cellStyle name="Explanatory Text 2 17" xfId="12390"/>
    <cellStyle name="Explanatory Text 2 18" xfId="12391"/>
    <cellStyle name="Explanatory Text 2 19" xfId="12392"/>
    <cellStyle name="Explanatory Text 2 2" xfId="12393"/>
    <cellStyle name="Explanatory Text 2 20" xfId="12394"/>
    <cellStyle name="Explanatory Text 2 21" xfId="12395"/>
    <cellStyle name="Explanatory Text 2 22" xfId="12396"/>
    <cellStyle name="Explanatory Text 2 23" xfId="12397"/>
    <cellStyle name="Explanatory Text 2 24" xfId="12398"/>
    <cellStyle name="Explanatory Text 2 25" xfId="12399"/>
    <cellStyle name="Explanatory Text 2 26" xfId="12400"/>
    <cellStyle name="Explanatory Text 2 27" xfId="12401"/>
    <cellStyle name="Explanatory Text 2 28" xfId="12402"/>
    <cellStyle name="Explanatory Text 2 29" xfId="12403"/>
    <cellStyle name="Explanatory Text 2 3" xfId="12404"/>
    <cellStyle name="Explanatory Text 2 30" xfId="12405"/>
    <cellStyle name="Explanatory Text 2 31" xfId="12406"/>
    <cellStyle name="Explanatory Text 2 32" xfId="12407"/>
    <cellStyle name="Explanatory Text 2 33" xfId="12408"/>
    <cellStyle name="Explanatory Text 2 34" xfId="12409"/>
    <cellStyle name="Explanatory Text 2 35" xfId="12410"/>
    <cellStyle name="Explanatory Text 2 36" xfId="12411"/>
    <cellStyle name="Explanatory Text 2 37" xfId="12412"/>
    <cellStyle name="Explanatory Text 2 38" xfId="12413"/>
    <cellStyle name="Explanatory Text 2 39" xfId="12414"/>
    <cellStyle name="Explanatory Text 2 4" xfId="12415"/>
    <cellStyle name="Explanatory Text 2 40" xfId="12416"/>
    <cellStyle name="Explanatory Text 2 41" xfId="12417"/>
    <cellStyle name="Explanatory Text 2 42" xfId="12418"/>
    <cellStyle name="Explanatory Text 2 43" xfId="12419"/>
    <cellStyle name="Explanatory Text 2 44" xfId="12420"/>
    <cellStyle name="Explanatory Text 2 45" xfId="12421"/>
    <cellStyle name="Explanatory Text 2 46" xfId="12422"/>
    <cellStyle name="Explanatory Text 2 47" xfId="12423"/>
    <cellStyle name="Explanatory Text 2 48" xfId="12424"/>
    <cellStyle name="Explanatory Text 2 49" xfId="12425"/>
    <cellStyle name="Explanatory Text 2 5" xfId="12426"/>
    <cellStyle name="Explanatory Text 2 50" xfId="12427"/>
    <cellStyle name="Explanatory Text 2 6" xfId="12428"/>
    <cellStyle name="Explanatory Text 2 7" xfId="12429"/>
    <cellStyle name="Explanatory Text 2 8" xfId="12430"/>
    <cellStyle name="Explanatory Text 2 9" xfId="12431"/>
    <cellStyle name="Explanatory Text 20" xfId="12432"/>
    <cellStyle name="Explanatory Text 21" xfId="12433"/>
    <cellStyle name="Explanatory Text 22" xfId="12434"/>
    <cellStyle name="Explanatory Text 23" xfId="12435"/>
    <cellStyle name="Explanatory Text 24" xfId="12436"/>
    <cellStyle name="Explanatory Text 25" xfId="12437"/>
    <cellStyle name="Explanatory Text 26" xfId="12438"/>
    <cellStyle name="Explanatory Text 27" xfId="12439"/>
    <cellStyle name="Explanatory Text 28" xfId="12440"/>
    <cellStyle name="Explanatory Text 29" xfId="12441"/>
    <cellStyle name="Explanatory Text 3" xfId="12442"/>
    <cellStyle name="Explanatory Text 3 10" xfId="12443"/>
    <cellStyle name="Explanatory Text 3 11" xfId="12444"/>
    <cellStyle name="Explanatory Text 3 12" xfId="12445"/>
    <cellStyle name="Explanatory Text 3 13" xfId="12446"/>
    <cellStyle name="Explanatory Text 3 14" xfId="12447"/>
    <cellStyle name="Explanatory Text 3 15" xfId="12448"/>
    <cellStyle name="Explanatory Text 3 16" xfId="12449"/>
    <cellStyle name="Explanatory Text 3 17" xfId="12450"/>
    <cellStyle name="Explanatory Text 3 18" xfId="12451"/>
    <cellStyle name="Explanatory Text 3 19" xfId="12452"/>
    <cellStyle name="Explanatory Text 3 2" xfId="12453"/>
    <cellStyle name="Explanatory Text 3 20" xfId="12454"/>
    <cellStyle name="Explanatory Text 3 21" xfId="12455"/>
    <cellStyle name="Explanatory Text 3 22" xfId="12456"/>
    <cellStyle name="Explanatory Text 3 23" xfId="12457"/>
    <cellStyle name="Explanatory Text 3 24" xfId="12458"/>
    <cellStyle name="Explanatory Text 3 25" xfId="12459"/>
    <cellStyle name="Explanatory Text 3 26" xfId="12460"/>
    <cellStyle name="Explanatory Text 3 27" xfId="12461"/>
    <cellStyle name="Explanatory Text 3 3" xfId="12462"/>
    <cellStyle name="Explanatory Text 3 4" xfId="12463"/>
    <cellStyle name="Explanatory Text 3 5" xfId="12464"/>
    <cellStyle name="Explanatory Text 3 6" xfId="12465"/>
    <cellStyle name="Explanatory Text 3 7" xfId="12466"/>
    <cellStyle name="Explanatory Text 3 8" xfId="12467"/>
    <cellStyle name="Explanatory Text 3 9" xfId="12468"/>
    <cellStyle name="Explanatory Text 30" xfId="12469"/>
    <cellStyle name="Explanatory Text 31" xfId="12470"/>
    <cellStyle name="Explanatory Text 32" xfId="12471"/>
    <cellStyle name="Explanatory Text 33" xfId="12472"/>
    <cellStyle name="Explanatory Text 34" xfId="12473"/>
    <cellStyle name="Explanatory Text 35" xfId="12474"/>
    <cellStyle name="Explanatory Text 36" xfId="12475"/>
    <cellStyle name="Explanatory Text 37" xfId="12476"/>
    <cellStyle name="Explanatory Text 38" xfId="12477"/>
    <cellStyle name="Explanatory Text 39" xfId="12478"/>
    <cellStyle name="Explanatory Text 4" xfId="12479"/>
    <cellStyle name="Explanatory Text 4 10" xfId="12480"/>
    <cellStyle name="Explanatory Text 4 11" xfId="12481"/>
    <cellStyle name="Explanatory Text 4 12" xfId="12482"/>
    <cellStyle name="Explanatory Text 4 13" xfId="12483"/>
    <cellStyle name="Explanatory Text 4 14" xfId="12484"/>
    <cellStyle name="Explanatory Text 4 15" xfId="12485"/>
    <cellStyle name="Explanatory Text 4 16" xfId="12486"/>
    <cellStyle name="Explanatory Text 4 17" xfId="12487"/>
    <cellStyle name="Explanatory Text 4 18" xfId="12488"/>
    <cellStyle name="Explanatory Text 4 19" xfId="12489"/>
    <cellStyle name="Explanatory Text 4 2" xfId="12490"/>
    <cellStyle name="Explanatory Text 4 20" xfId="12491"/>
    <cellStyle name="Explanatory Text 4 21" xfId="12492"/>
    <cellStyle name="Explanatory Text 4 22" xfId="12493"/>
    <cellStyle name="Explanatory Text 4 23" xfId="12494"/>
    <cellStyle name="Explanatory Text 4 24" xfId="12495"/>
    <cellStyle name="Explanatory Text 4 25" xfId="12496"/>
    <cellStyle name="Explanatory Text 4 26" xfId="12497"/>
    <cellStyle name="Explanatory Text 4 27" xfId="12498"/>
    <cellStyle name="Explanatory Text 4 3" xfId="12499"/>
    <cellStyle name="Explanatory Text 4 4" xfId="12500"/>
    <cellStyle name="Explanatory Text 4 5" xfId="12501"/>
    <cellStyle name="Explanatory Text 4 6" xfId="12502"/>
    <cellStyle name="Explanatory Text 4 7" xfId="12503"/>
    <cellStyle name="Explanatory Text 4 8" xfId="12504"/>
    <cellStyle name="Explanatory Text 4 9" xfId="12505"/>
    <cellStyle name="Explanatory Text 40" xfId="12506"/>
    <cellStyle name="Explanatory Text 41" xfId="12507"/>
    <cellStyle name="Explanatory Text 42" xfId="12508"/>
    <cellStyle name="Explanatory Text 43" xfId="12509"/>
    <cellStyle name="Explanatory Text 44" xfId="12510"/>
    <cellStyle name="Explanatory Text 45" xfId="12511"/>
    <cellStyle name="Explanatory Text 46" xfId="12512"/>
    <cellStyle name="Explanatory Text 47" xfId="12513"/>
    <cellStyle name="Explanatory Text 48" xfId="12514"/>
    <cellStyle name="Explanatory Text 49" xfId="12515"/>
    <cellStyle name="Explanatory Text 5" xfId="12516"/>
    <cellStyle name="Explanatory Text 5 10" xfId="12517"/>
    <cellStyle name="Explanatory Text 5 11" xfId="12518"/>
    <cellStyle name="Explanatory Text 5 12" xfId="12519"/>
    <cellStyle name="Explanatory Text 5 13" xfId="12520"/>
    <cellStyle name="Explanatory Text 5 14" xfId="12521"/>
    <cellStyle name="Explanatory Text 5 15" xfId="12522"/>
    <cellStyle name="Explanatory Text 5 16" xfId="12523"/>
    <cellStyle name="Explanatory Text 5 17" xfId="12524"/>
    <cellStyle name="Explanatory Text 5 18" xfId="12525"/>
    <cellStyle name="Explanatory Text 5 19" xfId="12526"/>
    <cellStyle name="Explanatory Text 5 2" xfId="12527"/>
    <cellStyle name="Explanatory Text 5 20" xfId="12528"/>
    <cellStyle name="Explanatory Text 5 21" xfId="12529"/>
    <cellStyle name="Explanatory Text 5 22" xfId="12530"/>
    <cellStyle name="Explanatory Text 5 23" xfId="12531"/>
    <cellStyle name="Explanatory Text 5 24" xfId="12532"/>
    <cellStyle name="Explanatory Text 5 25" xfId="12533"/>
    <cellStyle name="Explanatory Text 5 26" xfId="12534"/>
    <cellStyle name="Explanatory Text 5 27" xfId="12535"/>
    <cellStyle name="Explanatory Text 5 3" xfId="12536"/>
    <cellStyle name="Explanatory Text 5 4" xfId="12537"/>
    <cellStyle name="Explanatory Text 5 5" xfId="12538"/>
    <cellStyle name="Explanatory Text 5 6" xfId="12539"/>
    <cellStyle name="Explanatory Text 5 7" xfId="12540"/>
    <cellStyle name="Explanatory Text 5 8" xfId="12541"/>
    <cellStyle name="Explanatory Text 5 9" xfId="12542"/>
    <cellStyle name="Explanatory Text 50" xfId="12543"/>
    <cellStyle name="Explanatory Text 51" xfId="12544"/>
    <cellStyle name="Explanatory Text 52" xfId="12545"/>
    <cellStyle name="Explanatory Text 53" xfId="12546"/>
    <cellStyle name="Explanatory Text 54" xfId="12547"/>
    <cellStyle name="Explanatory Text 55" xfId="12548"/>
    <cellStyle name="Explanatory Text 56" xfId="12549"/>
    <cellStyle name="Explanatory Text 57" xfId="12550"/>
    <cellStyle name="Explanatory Text 58" xfId="12551"/>
    <cellStyle name="Explanatory Text 59" xfId="12552"/>
    <cellStyle name="Explanatory Text 6" xfId="12553"/>
    <cellStyle name="Explanatory Text 6 10" xfId="12554"/>
    <cellStyle name="Explanatory Text 6 11" xfId="12555"/>
    <cellStyle name="Explanatory Text 6 12" xfId="12556"/>
    <cellStyle name="Explanatory Text 6 13" xfId="12557"/>
    <cellStyle name="Explanatory Text 6 14" xfId="12558"/>
    <cellStyle name="Explanatory Text 6 15" xfId="12559"/>
    <cellStyle name="Explanatory Text 6 16" xfId="12560"/>
    <cellStyle name="Explanatory Text 6 17" xfId="12561"/>
    <cellStyle name="Explanatory Text 6 18" xfId="12562"/>
    <cellStyle name="Explanatory Text 6 19" xfId="12563"/>
    <cellStyle name="Explanatory Text 6 2" xfId="12564"/>
    <cellStyle name="Explanatory Text 6 20" xfId="12565"/>
    <cellStyle name="Explanatory Text 6 21" xfId="12566"/>
    <cellStyle name="Explanatory Text 6 22" xfId="12567"/>
    <cellStyle name="Explanatory Text 6 23" xfId="12568"/>
    <cellStyle name="Explanatory Text 6 24" xfId="12569"/>
    <cellStyle name="Explanatory Text 6 25" xfId="12570"/>
    <cellStyle name="Explanatory Text 6 26" xfId="12571"/>
    <cellStyle name="Explanatory Text 6 27" xfId="12572"/>
    <cellStyle name="Explanatory Text 6 28" xfId="12573"/>
    <cellStyle name="Explanatory Text 6 29" xfId="12574"/>
    <cellStyle name="Explanatory Text 6 3" xfId="12575"/>
    <cellStyle name="Explanatory Text 6 30" xfId="12576"/>
    <cellStyle name="Explanatory Text 6 31" xfId="12577"/>
    <cellStyle name="Explanatory Text 6 32" xfId="12578"/>
    <cellStyle name="Explanatory Text 6 33" xfId="12579"/>
    <cellStyle name="Explanatory Text 6 34" xfId="12580"/>
    <cellStyle name="Explanatory Text 6 35" xfId="12581"/>
    <cellStyle name="Explanatory Text 6 4" xfId="12582"/>
    <cellStyle name="Explanatory Text 6 5" xfId="12583"/>
    <cellStyle name="Explanatory Text 6 6" xfId="12584"/>
    <cellStyle name="Explanatory Text 6 7" xfId="12585"/>
    <cellStyle name="Explanatory Text 6 8" xfId="12586"/>
    <cellStyle name="Explanatory Text 6 9" xfId="12587"/>
    <cellStyle name="Explanatory Text 7" xfId="12588"/>
    <cellStyle name="Explanatory Text 7 10" xfId="12589"/>
    <cellStyle name="Explanatory Text 7 11" xfId="12590"/>
    <cellStyle name="Explanatory Text 7 12" xfId="12591"/>
    <cellStyle name="Explanatory Text 7 13" xfId="12592"/>
    <cellStyle name="Explanatory Text 7 14" xfId="12593"/>
    <cellStyle name="Explanatory Text 7 15" xfId="12594"/>
    <cellStyle name="Explanatory Text 7 16" xfId="12595"/>
    <cellStyle name="Explanatory Text 7 17" xfId="12596"/>
    <cellStyle name="Explanatory Text 7 18" xfId="12597"/>
    <cellStyle name="Explanatory Text 7 19" xfId="12598"/>
    <cellStyle name="Explanatory Text 7 2" xfId="12599"/>
    <cellStyle name="Explanatory Text 7 20" xfId="12600"/>
    <cellStyle name="Explanatory Text 7 21" xfId="12601"/>
    <cellStyle name="Explanatory Text 7 22" xfId="12602"/>
    <cellStyle name="Explanatory Text 7 23" xfId="12603"/>
    <cellStyle name="Explanatory Text 7 24" xfId="12604"/>
    <cellStyle name="Explanatory Text 7 25" xfId="12605"/>
    <cellStyle name="Explanatory Text 7 26" xfId="12606"/>
    <cellStyle name="Explanatory Text 7 27" xfId="12607"/>
    <cellStyle name="Explanatory Text 7 28" xfId="12608"/>
    <cellStyle name="Explanatory Text 7 29" xfId="12609"/>
    <cellStyle name="Explanatory Text 7 3" xfId="12610"/>
    <cellStyle name="Explanatory Text 7 30" xfId="12611"/>
    <cellStyle name="Explanatory Text 7 31" xfId="12612"/>
    <cellStyle name="Explanatory Text 7 32" xfId="12613"/>
    <cellStyle name="Explanatory Text 7 33" xfId="12614"/>
    <cellStyle name="Explanatory Text 7 34" xfId="12615"/>
    <cellStyle name="Explanatory Text 7 35" xfId="12616"/>
    <cellStyle name="Explanatory Text 7 4" xfId="12617"/>
    <cellStyle name="Explanatory Text 7 5" xfId="12618"/>
    <cellStyle name="Explanatory Text 7 6" xfId="12619"/>
    <cellStyle name="Explanatory Text 7 7" xfId="12620"/>
    <cellStyle name="Explanatory Text 7 8" xfId="12621"/>
    <cellStyle name="Explanatory Text 7 9" xfId="12622"/>
    <cellStyle name="Explanatory Text 8" xfId="12623"/>
    <cellStyle name="Explanatory Text 8 10" xfId="12624"/>
    <cellStyle name="Explanatory Text 8 11" xfId="12625"/>
    <cellStyle name="Explanatory Text 8 12" xfId="12626"/>
    <cellStyle name="Explanatory Text 8 13" xfId="12627"/>
    <cellStyle name="Explanatory Text 8 14" xfId="12628"/>
    <cellStyle name="Explanatory Text 8 15" xfId="12629"/>
    <cellStyle name="Explanatory Text 8 16" xfId="12630"/>
    <cellStyle name="Explanatory Text 8 17" xfId="12631"/>
    <cellStyle name="Explanatory Text 8 18" xfId="12632"/>
    <cellStyle name="Explanatory Text 8 19" xfId="12633"/>
    <cellStyle name="Explanatory Text 8 2" xfId="12634"/>
    <cellStyle name="Explanatory Text 8 20" xfId="12635"/>
    <cellStyle name="Explanatory Text 8 21" xfId="12636"/>
    <cellStyle name="Explanatory Text 8 22" xfId="12637"/>
    <cellStyle name="Explanatory Text 8 23" xfId="12638"/>
    <cellStyle name="Explanatory Text 8 24" xfId="12639"/>
    <cellStyle name="Explanatory Text 8 25" xfId="12640"/>
    <cellStyle name="Explanatory Text 8 26" xfId="12641"/>
    <cellStyle name="Explanatory Text 8 27" xfId="12642"/>
    <cellStyle name="Explanatory Text 8 28" xfId="12643"/>
    <cellStyle name="Explanatory Text 8 29" xfId="12644"/>
    <cellStyle name="Explanatory Text 8 3" xfId="12645"/>
    <cellStyle name="Explanatory Text 8 30" xfId="12646"/>
    <cellStyle name="Explanatory Text 8 31" xfId="12647"/>
    <cellStyle name="Explanatory Text 8 32" xfId="12648"/>
    <cellStyle name="Explanatory Text 8 33" xfId="12649"/>
    <cellStyle name="Explanatory Text 8 34" xfId="12650"/>
    <cellStyle name="Explanatory Text 8 35" xfId="12651"/>
    <cellStyle name="Explanatory Text 8 4" xfId="12652"/>
    <cellStyle name="Explanatory Text 8 5" xfId="12653"/>
    <cellStyle name="Explanatory Text 8 6" xfId="12654"/>
    <cellStyle name="Explanatory Text 8 7" xfId="12655"/>
    <cellStyle name="Explanatory Text 8 8" xfId="12656"/>
    <cellStyle name="Explanatory Text 8 9" xfId="12657"/>
    <cellStyle name="Explanatory Text 9" xfId="12658"/>
    <cellStyle name="Explanatory Text 9 10" xfId="12659"/>
    <cellStyle name="Explanatory Text 9 11" xfId="12660"/>
    <cellStyle name="Explanatory Text 9 12" xfId="12661"/>
    <cellStyle name="Explanatory Text 9 13" xfId="12662"/>
    <cellStyle name="Explanatory Text 9 14" xfId="12663"/>
    <cellStyle name="Explanatory Text 9 15" xfId="12664"/>
    <cellStyle name="Explanatory Text 9 16" xfId="12665"/>
    <cellStyle name="Explanatory Text 9 17" xfId="12666"/>
    <cellStyle name="Explanatory Text 9 18" xfId="12667"/>
    <cellStyle name="Explanatory Text 9 19" xfId="12668"/>
    <cellStyle name="Explanatory Text 9 2" xfId="12669"/>
    <cellStyle name="Explanatory Text 9 20" xfId="12670"/>
    <cellStyle name="Explanatory Text 9 21" xfId="12671"/>
    <cellStyle name="Explanatory Text 9 22" xfId="12672"/>
    <cellStyle name="Explanatory Text 9 23" xfId="12673"/>
    <cellStyle name="Explanatory Text 9 24" xfId="12674"/>
    <cellStyle name="Explanatory Text 9 25" xfId="12675"/>
    <cellStyle name="Explanatory Text 9 26" xfId="12676"/>
    <cellStyle name="Explanatory Text 9 27" xfId="12677"/>
    <cellStyle name="Explanatory Text 9 28" xfId="12678"/>
    <cellStyle name="Explanatory Text 9 29" xfId="12679"/>
    <cellStyle name="Explanatory Text 9 3" xfId="12680"/>
    <cellStyle name="Explanatory Text 9 30" xfId="12681"/>
    <cellStyle name="Explanatory Text 9 31" xfId="12682"/>
    <cellStyle name="Explanatory Text 9 32" xfId="12683"/>
    <cellStyle name="Explanatory Text 9 33" xfId="12684"/>
    <cellStyle name="Explanatory Text 9 34" xfId="12685"/>
    <cellStyle name="Explanatory Text 9 35" xfId="12686"/>
    <cellStyle name="Explanatory Text 9 4" xfId="12687"/>
    <cellStyle name="Explanatory Text 9 5" xfId="12688"/>
    <cellStyle name="Explanatory Text 9 6" xfId="12689"/>
    <cellStyle name="Explanatory Text 9 7" xfId="12690"/>
    <cellStyle name="Explanatory Text 9 8" xfId="12691"/>
    <cellStyle name="Explanatory Text 9 9" xfId="12692"/>
    <cellStyle name="Feeder Field" xfId="12693"/>
    <cellStyle name="Feeder Field - Light" xfId="12694"/>
    <cellStyle name="Feeder Field Light" xfId="12695"/>
    <cellStyle name="Feeder Field_(Rev) Practice Aid - Integrated Budgeting and Staffing Template Beta V0.01" xfId="12696"/>
    <cellStyle name="Fixed" xfId="12697"/>
    <cellStyle name="Fond" xfId="12698"/>
    <cellStyle name="FormSpace" xfId="39"/>
    <cellStyle name="General No - Black" xfId="12699"/>
    <cellStyle name="General No (Black)" xfId="12700"/>
    <cellStyle name="General No (Red)" xfId="12701"/>
    <cellStyle name="Good 10" xfId="12702"/>
    <cellStyle name="Good 10 10" xfId="12703"/>
    <cellStyle name="Good 10 11" xfId="12704"/>
    <cellStyle name="Good 10 12" xfId="12705"/>
    <cellStyle name="Good 10 13" xfId="12706"/>
    <cellStyle name="Good 10 14" xfId="12707"/>
    <cellStyle name="Good 10 15" xfId="12708"/>
    <cellStyle name="Good 10 16" xfId="12709"/>
    <cellStyle name="Good 10 17" xfId="12710"/>
    <cellStyle name="Good 10 18" xfId="12711"/>
    <cellStyle name="Good 10 19" xfId="12712"/>
    <cellStyle name="Good 10 2" xfId="12713"/>
    <cellStyle name="Good 10 20" xfId="12714"/>
    <cellStyle name="Good 10 21" xfId="12715"/>
    <cellStyle name="Good 10 22" xfId="12716"/>
    <cellStyle name="Good 10 23" xfId="12717"/>
    <cellStyle name="Good 10 24" xfId="12718"/>
    <cellStyle name="Good 10 25" xfId="12719"/>
    <cellStyle name="Good 10 26" xfId="12720"/>
    <cellStyle name="Good 10 27" xfId="12721"/>
    <cellStyle name="Good 10 28" xfId="12722"/>
    <cellStyle name="Good 10 29" xfId="12723"/>
    <cellStyle name="Good 10 3" xfId="12724"/>
    <cellStyle name="Good 10 30" xfId="12725"/>
    <cellStyle name="Good 10 31" xfId="12726"/>
    <cellStyle name="Good 10 32" xfId="12727"/>
    <cellStyle name="Good 10 33" xfId="12728"/>
    <cellStyle name="Good 10 34" xfId="12729"/>
    <cellStyle name="Good 10 35" xfId="12730"/>
    <cellStyle name="Good 10 4" xfId="12731"/>
    <cellStyle name="Good 10 5" xfId="12732"/>
    <cellStyle name="Good 10 6" xfId="12733"/>
    <cellStyle name="Good 10 7" xfId="12734"/>
    <cellStyle name="Good 10 8" xfId="12735"/>
    <cellStyle name="Good 10 9" xfId="12736"/>
    <cellStyle name="Good 11" xfId="12737"/>
    <cellStyle name="Good 11 10" xfId="12738"/>
    <cellStyle name="Good 11 2" xfId="12739"/>
    <cellStyle name="Good 11 3" xfId="12740"/>
    <cellStyle name="Good 11 4" xfId="12741"/>
    <cellStyle name="Good 11 5" xfId="12742"/>
    <cellStyle name="Good 11 6" xfId="12743"/>
    <cellStyle name="Good 11 7" xfId="12744"/>
    <cellStyle name="Good 11 8" xfId="12745"/>
    <cellStyle name="Good 11 9" xfId="12746"/>
    <cellStyle name="Good 12" xfId="12747"/>
    <cellStyle name="Good 12 10" xfId="12748"/>
    <cellStyle name="Good 12 2" xfId="12749"/>
    <cellStyle name="Good 12 3" xfId="12750"/>
    <cellStyle name="Good 12 4" xfId="12751"/>
    <cellStyle name="Good 12 5" xfId="12752"/>
    <cellStyle name="Good 12 6" xfId="12753"/>
    <cellStyle name="Good 12 7" xfId="12754"/>
    <cellStyle name="Good 12 8" xfId="12755"/>
    <cellStyle name="Good 12 9" xfId="12756"/>
    <cellStyle name="Good 13" xfId="12757"/>
    <cellStyle name="Good 14" xfId="12758"/>
    <cellStyle name="Good 15" xfId="12759"/>
    <cellStyle name="Good 16" xfId="12760"/>
    <cellStyle name="Good 17" xfId="12761"/>
    <cellStyle name="Good 18" xfId="12762"/>
    <cellStyle name="Good 19" xfId="12763"/>
    <cellStyle name="Good 2" xfId="12764"/>
    <cellStyle name="Good 2 10" xfId="12765"/>
    <cellStyle name="Good 2 11" xfId="12766"/>
    <cellStyle name="Good 2 12" xfId="12767"/>
    <cellStyle name="Good 2 13" xfId="12768"/>
    <cellStyle name="Good 2 14" xfId="12769"/>
    <cellStyle name="Good 2 15" xfId="12770"/>
    <cellStyle name="Good 2 16" xfId="12771"/>
    <cellStyle name="Good 2 17" xfId="12772"/>
    <cellStyle name="Good 2 18" xfId="12773"/>
    <cellStyle name="Good 2 19" xfId="12774"/>
    <cellStyle name="Good 2 2" xfId="12775"/>
    <cellStyle name="Good 2 20" xfId="12776"/>
    <cellStyle name="Good 2 21" xfId="12777"/>
    <cellStyle name="Good 2 22" xfId="12778"/>
    <cellStyle name="Good 2 23" xfId="12779"/>
    <cellStyle name="Good 2 24" xfId="12780"/>
    <cellStyle name="Good 2 25" xfId="12781"/>
    <cellStyle name="Good 2 26" xfId="12782"/>
    <cellStyle name="Good 2 27" xfId="12783"/>
    <cellStyle name="Good 2 28" xfId="12784"/>
    <cellStyle name="Good 2 29" xfId="12785"/>
    <cellStyle name="Good 2 3" xfId="12786"/>
    <cellStyle name="Good 2 30" xfId="12787"/>
    <cellStyle name="Good 2 31" xfId="12788"/>
    <cellStyle name="Good 2 32" xfId="12789"/>
    <cellStyle name="Good 2 33" xfId="12790"/>
    <cellStyle name="Good 2 34" xfId="12791"/>
    <cellStyle name="Good 2 35" xfId="12792"/>
    <cellStyle name="Good 2 36" xfId="12793"/>
    <cellStyle name="Good 2 37" xfId="12794"/>
    <cellStyle name="Good 2 38" xfId="12795"/>
    <cellStyle name="Good 2 39" xfId="12796"/>
    <cellStyle name="Good 2 4" xfId="12797"/>
    <cellStyle name="Good 2 40" xfId="12798"/>
    <cellStyle name="Good 2 41" xfId="12799"/>
    <cellStyle name="Good 2 42" xfId="12800"/>
    <cellStyle name="Good 2 43" xfId="12801"/>
    <cellStyle name="Good 2 44" xfId="12802"/>
    <cellStyle name="Good 2 45" xfId="12803"/>
    <cellStyle name="Good 2 46" xfId="12804"/>
    <cellStyle name="Good 2 47" xfId="12805"/>
    <cellStyle name="Good 2 48" xfId="12806"/>
    <cellStyle name="Good 2 49" xfId="12807"/>
    <cellStyle name="Good 2 5" xfId="12808"/>
    <cellStyle name="Good 2 50" xfId="12809"/>
    <cellStyle name="Good 2 6" xfId="12810"/>
    <cellStyle name="Good 2 7" xfId="12811"/>
    <cellStyle name="Good 2 8" xfId="12812"/>
    <cellStyle name="Good 2 9" xfId="12813"/>
    <cellStyle name="Good 20" xfId="12814"/>
    <cellStyle name="Good 21" xfId="12815"/>
    <cellStyle name="Good 22" xfId="12816"/>
    <cellStyle name="Good 23" xfId="12817"/>
    <cellStyle name="Good 24" xfId="12818"/>
    <cellStyle name="Good 25" xfId="12819"/>
    <cellStyle name="Good 26" xfId="12820"/>
    <cellStyle name="Good 27" xfId="12821"/>
    <cellStyle name="Good 28" xfId="12822"/>
    <cellStyle name="Good 29" xfId="12823"/>
    <cellStyle name="Good 3" xfId="12824"/>
    <cellStyle name="Good 3 10" xfId="12825"/>
    <cellStyle name="Good 3 11" xfId="12826"/>
    <cellStyle name="Good 3 12" xfId="12827"/>
    <cellStyle name="Good 3 13" xfId="12828"/>
    <cellStyle name="Good 3 14" xfId="12829"/>
    <cellStyle name="Good 3 15" xfId="12830"/>
    <cellStyle name="Good 3 16" xfId="12831"/>
    <cellStyle name="Good 3 17" xfId="12832"/>
    <cellStyle name="Good 3 18" xfId="12833"/>
    <cellStyle name="Good 3 19" xfId="12834"/>
    <cellStyle name="Good 3 2" xfId="12835"/>
    <cellStyle name="Good 3 20" xfId="12836"/>
    <cellStyle name="Good 3 21" xfId="12837"/>
    <cellStyle name="Good 3 22" xfId="12838"/>
    <cellStyle name="Good 3 23" xfId="12839"/>
    <cellStyle name="Good 3 24" xfId="12840"/>
    <cellStyle name="Good 3 25" xfId="12841"/>
    <cellStyle name="Good 3 26" xfId="12842"/>
    <cellStyle name="Good 3 27" xfId="12843"/>
    <cellStyle name="Good 3 3" xfId="12844"/>
    <cellStyle name="Good 3 4" xfId="12845"/>
    <cellStyle name="Good 3 5" xfId="12846"/>
    <cellStyle name="Good 3 6" xfId="12847"/>
    <cellStyle name="Good 3 7" xfId="12848"/>
    <cellStyle name="Good 3 8" xfId="12849"/>
    <cellStyle name="Good 3 9" xfId="12850"/>
    <cellStyle name="Good 30" xfId="12851"/>
    <cellStyle name="Good 31" xfId="12852"/>
    <cellStyle name="Good 32" xfId="12853"/>
    <cellStyle name="Good 33" xfId="12854"/>
    <cellStyle name="Good 34" xfId="12855"/>
    <cellStyle name="Good 35" xfId="12856"/>
    <cellStyle name="Good 36" xfId="12857"/>
    <cellStyle name="Good 37" xfId="12858"/>
    <cellStyle name="Good 38" xfId="12859"/>
    <cellStyle name="Good 39" xfId="12860"/>
    <cellStyle name="Good 4" xfId="12861"/>
    <cellStyle name="Good 4 10" xfId="12862"/>
    <cellStyle name="Good 4 11" xfId="12863"/>
    <cellStyle name="Good 4 12" xfId="12864"/>
    <cellStyle name="Good 4 13" xfId="12865"/>
    <cellStyle name="Good 4 14" xfId="12866"/>
    <cellStyle name="Good 4 15" xfId="12867"/>
    <cellStyle name="Good 4 16" xfId="12868"/>
    <cellStyle name="Good 4 17" xfId="12869"/>
    <cellStyle name="Good 4 18" xfId="12870"/>
    <cellStyle name="Good 4 19" xfId="12871"/>
    <cellStyle name="Good 4 2" xfId="12872"/>
    <cellStyle name="Good 4 20" xfId="12873"/>
    <cellStyle name="Good 4 21" xfId="12874"/>
    <cellStyle name="Good 4 22" xfId="12875"/>
    <cellStyle name="Good 4 23" xfId="12876"/>
    <cellStyle name="Good 4 24" xfId="12877"/>
    <cellStyle name="Good 4 25" xfId="12878"/>
    <cellStyle name="Good 4 26" xfId="12879"/>
    <cellStyle name="Good 4 27" xfId="12880"/>
    <cellStyle name="Good 4 3" xfId="12881"/>
    <cellStyle name="Good 4 4" xfId="12882"/>
    <cellStyle name="Good 4 5" xfId="12883"/>
    <cellStyle name="Good 4 6" xfId="12884"/>
    <cellStyle name="Good 4 7" xfId="12885"/>
    <cellStyle name="Good 4 8" xfId="12886"/>
    <cellStyle name="Good 4 9" xfId="12887"/>
    <cellStyle name="Good 40" xfId="12888"/>
    <cellStyle name="Good 41" xfId="12889"/>
    <cellStyle name="Good 42" xfId="12890"/>
    <cellStyle name="Good 43" xfId="12891"/>
    <cellStyle name="Good 44" xfId="12892"/>
    <cellStyle name="Good 45" xfId="12893"/>
    <cellStyle name="Good 46" xfId="12894"/>
    <cellStyle name="Good 47" xfId="12895"/>
    <cellStyle name="Good 48" xfId="12896"/>
    <cellStyle name="Good 49" xfId="12897"/>
    <cellStyle name="Good 5" xfId="12898"/>
    <cellStyle name="Good 5 10" xfId="12899"/>
    <cellStyle name="Good 5 11" xfId="12900"/>
    <cellStyle name="Good 5 12" xfId="12901"/>
    <cellStyle name="Good 5 13" xfId="12902"/>
    <cellStyle name="Good 5 14" xfId="12903"/>
    <cellStyle name="Good 5 15" xfId="12904"/>
    <cellStyle name="Good 5 16" xfId="12905"/>
    <cellStyle name="Good 5 17" xfId="12906"/>
    <cellStyle name="Good 5 18" xfId="12907"/>
    <cellStyle name="Good 5 19" xfId="12908"/>
    <cellStyle name="Good 5 2" xfId="12909"/>
    <cellStyle name="Good 5 20" xfId="12910"/>
    <cellStyle name="Good 5 21" xfId="12911"/>
    <cellStyle name="Good 5 22" xfId="12912"/>
    <cellStyle name="Good 5 23" xfId="12913"/>
    <cellStyle name="Good 5 24" xfId="12914"/>
    <cellStyle name="Good 5 25" xfId="12915"/>
    <cellStyle name="Good 5 26" xfId="12916"/>
    <cellStyle name="Good 5 27" xfId="12917"/>
    <cellStyle name="Good 5 3" xfId="12918"/>
    <cellStyle name="Good 5 4" xfId="12919"/>
    <cellStyle name="Good 5 5" xfId="12920"/>
    <cellStyle name="Good 5 6" xfId="12921"/>
    <cellStyle name="Good 5 7" xfId="12922"/>
    <cellStyle name="Good 5 8" xfId="12923"/>
    <cellStyle name="Good 5 9" xfId="12924"/>
    <cellStyle name="Good 50" xfId="12925"/>
    <cellStyle name="Good 51" xfId="12926"/>
    <cellStyle name="Good 52" xfId="12927"/>
    <cellStyle name="Good 53" xfId="12928"/>
    <cellStyle name="Good 54" xfId="12929"/>
    <cellStyle name="Good 55" xfId="12930"/>
    <cellStyle name="Good 56" xfId="12931"/>
    <cellStyle name="Good 57" xfId="12932"/>
    <cellStyle name="Good 58" xfId="12933"/>
    <cellStyle name="Good 59" xfId="12934"/>
    <cellStyle name="Good 6" xfId="12935"/>
    <cellStyle name="Good 6 10" xfId="12936"/>
    <cellStyle name="Good 6 11" xfId="12937"/>
    <cellStyle name="Good 6 12" xfId="12938"/>
    <cellStyle name="Good 6 13" xfId="12939"/>
    <cellStyle name="Good 6 14" xfId="12940"/>
    <cellStyle name="Good 6 15" xfId="12941"/>
    <cellStyle name="Good 6 16" xfId="12942"/>
    <cellStyle name="Good 6 17" xfId="12943"/>
    <cellStyle name="Good 6 18" xfId="12944"/>
    <cellStyle name="Good 6 19" xfId="12945"/>
    <cellStyle name="Good 6 2" xfId="12946"/>
    <cellStyle name="Good 6 20" xfId="12947"/>
    <cellStyle name="Good 6 21" xfId="12948"/>
    <cellStyle name="Good 6 22" xfId="12949"/>
    <cellStyle name="Good 6 23" xfId="12950"/>
    <cellStyle name="Good 6 24" xfId="12951"/>
    <cellStyle name="Good 6 25" xfId="12952"/>
    <cellStyle name="Good 6 26" xfId="12953"/>
    <cellStyle name="Good 6 27" xfId="12954"/>
    <cellStyle name="Good 6 28" xfId="12955"/>
    <cellStyle name="Good 6 29" xfId="12956"/>
    <cellStyle name="Good 6 3" xfId="12957"/>
    <cellStyle name="Good 6 30" xfId="12958"/>
    <cellStyle name="Good 6 31" xfId="12959"/>
    <cellStyle name="Good 6 32" xfId="12960"/>
    <cellStyle name="Good 6 33" xfId="12961"/>
    <cellStyle name="Good 6 34" xfId="12962"/>
    <cellStyle name="Good 6 35" xfId="12963"/>
    <cellStyle name="Good 6 4" xfId="12964"/>
    <cellStyle name="Good 6 5" xfId="12965"/>
    <cellStyle name="Good 6 6" xfId="12966"/>
    <cellStyle name="Good 6 7" xfId="12967"/>
    <cellStyle name="Good 6 8" xfId="12968"/>
    <cellStyle name="Good 6 9" xfId="12969"/>
    <cellStyle name="Good 7" xfId="12970"/>
    <cellStyle name="Good 7 10" xfId="12971"/>
    <cellStyle name="Good 7 11" xfId="12972"/>
    <cellStyle name="Good 7 12" xfId="12973"/>
    <cellStyle name="Good 7 13" xfId="12974"/>
    <cellStyle name="Good 7 14" xfId="12975"/>
    <cellStyle name="Good 7 15" xfId="12976"/>
    <cellStyle name="Good 7 16" xfId="12977"/>
    <cellStyle name="Good 7 17" xfId="12978"/>
    <cellStyle name="Good 7 18" xfId="12979"/>
    <cellStyle name="Good 7 19" xfId="12980"/>
    <cellStyle name="Good 7 2" xfId="12981"/>
    <cellStyle name="Good 7 20" xfId="12982"/>
    <cellStyle name="Good 7 21" xfId="12983"/>
    <cellStyle name="Good 7 22" xfId="12984"/>
    <cellStyle name="Good 7 23" xfId="12985"/>
    <cellStyle name="Good 7 24" xfId="12986"/>
    <cellStyle name="Good 7 25" xfId="12987"/>
    <cellStyle name="Good 7 26" xfId="12988"/>
    <cellStyle name="Good 7 27" xfId="12989"/>
    <cellStyle name="Good 7 28" xfId="12990"/>
    <cellStyle name="Good 7 29" xfId="12991"/>
    <cellStyle name="Good 7 3" xfId="12992"/>
    <cellStyle name="Good 7 30" xfId="12993"/>
    <cellStyle name="Good 7 31" xfId="12994"/>
    <cellStyle name="Good 7 32" xfId="12995"/>
    <cellStyle name="Good 7 33" xfId="12996"/>
    <cellStyle name="Good 7 34" xfId="12997"/>
    <cellStyle name="Good 7 35" xfId="12998"/>
    <cellStyle name="Good 7 4" xfId="12999"/>
    <cellStyle name="Good 7 5" xfId="13000"/>
    <cellStyle name="Good 7 6" xfId="13001"/>
    <cellStyle name="Good 7 7" xfId="13002"/>
    <cellStyle name="Good 7 8" xfId="13003"/>
    <cellStyle name="Good 7 9" xfId="13004"/>
    <cellStyle name="Good 8" xfId="13005"/>
    <cellStyle name="Good 8 10" xfId="13006"/>
    <cellStyle name="Good 8 11" xfId="13007"/>
    <cellStyle name="Good 8 12" xfId="13008"/>
    <cellStyle name="Good 8 13" xfId="13009"/>
    <cellStyle name="Good 8 14" xfId="13010"/>
    <cellStyle name="Good 8 15" xfId="13011"/>
    <cellStyle name="Good 8 16" xfId="13012"/>
    <cellStyle name="Good 8 17" xfId="13013"/>
    <cellStyle name="Good 8 18" xfId="13014"/>
    <cellStyle name="Good 8 19" xfId="13015"/>
    <cellStyle name="Good 8 2" xfId="13016"/>
    <cellStyle name="Good 8 20" xfId="13017"/>
    <cellStyle name="Good 8 21" xfId="13018"/>
    <cellStyle name="Good 8 22" xfId="13019"/>
    <cellStyle name="Good 8 23" xfId="13020"/>
    <cellStyle name="Good 8 24" xfId="13021"/>
    <cellStyle name="Good 8 25" xfId="13022"/>
    <cellStyle name="Good 8 26" xfId="13023"/>
    <cellStyle name="Good 8 27" xfId="13024"/>
    <cellStyle name="Good 8 28" xfId="13025"/>
    <cellStyle name="Good 8 29" xfId="13026"/>
    <cellStyle name="Good 8 3" xfId="13027"/>
    <cellStyle name="Good 8 30" xfId="13028"/>
    <cellStyle name="Good 8 31" xfId="13029"/>
    <cellStyle name="Good 8 32" xfId="13030"/>
    <cellStyle name="Good 8 33" xfId="13031"/>
    <cellStyle name="Good 8 34" xfId="13032"/>
    <cellStyle name="Good 8 35" xfId="13033"/>
    <cellStyle name="Good 8 4" xfId="13034"/>
    <cellStyle name="Good 8 5" xfId="13035"/>
    <cellStyle name="Good 8 6" xfId="13036"/>
    <cellStyle name="Good 8 7" xfId="13037"/>
    <cellStyle name="Good 8 8" xfId="13038"/>
    <cellStyle name="Good 8 9" xfId="13039"/>
    <cellStyle name="Good 9" xfId="13040"/>
    <cellStyle name="Good 9 10" xfId="13041"/>
    <cellStyle name="Good 9 11" xfId="13042"/>
    <cellStyle name="Good 9 12" xfId="13043"/>
    <cellStyle name="Good 9 13" xfId="13044"/>
    <cellStyle name="Good 9 14" xfId="13045"/>
    <cellStyle name="Good 9 15" xfId="13046"/>
    <cellStyle name="Good 9 16" xfId="13047"/>
    <cellStyle name="Good 9 17" xfId="13048"/>
    <cellStyle name="Good 9 18" xfId="13049"/>
    <cellStyle name="Good 9 19" xfId="13050"/>
    <cellStyle name="Good 9 2" xfId="13051"/>
    <cellStyle name="Good 9 20" xfId="13052"/>
    <cellStyle name="Good 9 21" xfId="13053"/>
    <cellStyle name="Good 9 22" xfId="13054"/>
    <cellStyle name="Good 9 23" xfId="13055"/>
    <cellStyle name="Good 9 24" xfId="13056"/>
    <cellStyle name="Good 9 25" xfId="13057"/>
    <cellStyle name="Good 9 26" xfId="13058"/>
    <cellStyle name="Good 9 27" xfId="13059"/>
    <cellStyle name="Good 9 28" xfId="13060"/>
    <cellStyle name="Good 9 29" xfId="13061"/>
    <cellStyle name="Good 9 3" xfId="13062"/>
    <cellStyle name="Good 9 30" xfId="13063"/>
    <cellStyle name="Good 9 31" xfId="13064"/>
    <cellStyle name="Good 9 32" xfId="13065"/>
    <cellStyle name="Good 9 33" xfId="13066"/>
    <cellStyle name="Good 9 34" xfId="13067"/>
    <cellStyle name="Good 9 35" xfId="13068"/>
    <cellStyle name="Good 9 4" xfId="13069"/>
    <cellStyle name="Good 9 5" xfId="13070"/>
    <cellStyle name="Good 9 6" xfId="13071"/>
    <cellStyle name="Good 9 7" xfId="13072"/>
    <cellStyle name="Good 9 8" xfId="13073"/>
    <cellStyle name="Good 9 9" xfId="13074"/>
    <cellStyle name="Grand Total" xfId="13075"/>
    <cellStyle name="Grey" xfId="40"/>
    <cellStyle name="Greyed out" xfId="13076"/>
    <cellStyle name="Greyed out - Light" xfId="13077"/>
    <cellStyle name="Greyed out_BizMo" xfId="13078"/>
    <cellStyle name="Header1" xfId="41"/>
    <cellStyle name="Header2" xfId="42"/>
    <cellStyle name="header3" xfId="13079"/>
    <cellStyle name="Heading" xfId="13080"/>
    <cellStyle name="Heading 1 10" xfId="13081"/>
    <cellStyle name="Heading 1 10 10" xfId="13082"/>
    <cellStyle name="Heading 1 10 11" xfId="13083"/>
    <cellStyle name="Heading 1 10 12" xfId="13084"/>
    <cellStyle name="Heading 1 10 13" xfId="13085"/>
    <cellStyle name="Heading 1 10 14" xfId="13086"/>
    <cellStyle name="Heading 1 10 15" xfId="13087"/>
    <cellStyle name="Heading 1 10 16" xfId="13088"/>
    <cellStyle name="Heading 1 10 17" xfId="13089"/>
    <cellStyle name="Heading 1 10 18" xfId="13090"/>
    <cellStyle name="Heading 1 10 19" xfId="13091"/>
    <cellStyle name="Heading 1 10 2" xfId="13092"/>
    <cellStyle name="Heading 1 10 20" xfId="13093"/>
    <cellStyle name="Heading 1 10 21" xfId="13094"/>
    <cellStyle name="Heading 1 10 22" xfId="13095"/>
    <cellStyle name="Heading 1 10 23" xfId="13096"/>
    <cellStyle name="Heading 1 10 24" xfId="13097"/>
    <cellStyle name="Heading 1 10 25" xfId="13098"/>
    <cellStyle name="Heading 1 10 26" xfId="13099"/>
    <cellStyle name="Heading 1 10 27" xfId="13100"/>
    <cellStyle name="Heading 1 10 28" xfId="13101"/>
    <cellStyle name="Heading 1 10 29" xfId="13102"/>
    <cellStyle name="Heading 1 10 3" xfId="13103"/>
    <cellStyle name="Heading 1 10 30" xfId="13104"/>
    <cellStyle name="Heading 1 10 31" xfId="13105"/>
    <cellStyle name="Heading 1 10 32" xfId="13106"/>
    <cellStyle name="Heading 1 10 33" xfId="13107"/>
    <cellStyle name="Heading 1 10 34" xfId="13108"/>
    <cellStyle name="Heading 1 10 35" xfId="13109"/>
    <cellStyle name="Heading 1 10 4" xfId="13110"/>
    <cellStyle name="Heading 1 10 5" xfId="13111"/>
    <cellStyle name="Heading 1 10 6" xfId="13112"/>
    <cellStyle name="Heading 1 10 7" xfId="13113"/>
    <cellStyle name="Heading 1 10 8" xfId="13114"/>
    <cellStyle name="Heading 1 10 9" xfId="13115"/>
    <cellStyle name="Heading 1 11" xfId="13116"/>
    <cellStyle name="Heading 1 11 10" xfId="13117"/>
    <cellStyle name="Heading 1 11 2" xfId="13118"/>
    <cellStyle name="Heading 1 11 3" xfId="13119"/>
    <cellStyle name="Heading 1 11 4" xfId="13120"/>
    <cellStyle name="Heading 1 11 5" xfId="13121"/>
    <cellStyle name="Heading 1 11 6" xfId="13122"/>
    <cellStyle name="Heading 1 11 7" xfId="13123"/>
    <cellStyle name="Heading 1 11 8" xfId="13124"/>
    <cellStyle name="Heading 1 11 9" xfId="13125"/>
    <cellStyle name="Heading 1 12" xfId="13126"/>
    <cellStyle name="Heading 1 12 10" xfId="13127"/>
    <cellStyle name="Heading 1 12 2" xfId="13128"/>
    <cellStyle name="Heading 1 12 3" xfId="13129"/>
    <cellStyle name="Heading 1 12 4" xfId="13130"/>
    <cellStyle name="Heading 1 12 5" xfId="13131"/>
    <cellStyle name="Heading 1 12 6" xfId="13132"/>
    <cellStyle name="Heading 1 12 7" xfId="13133"/>
    <cellStyle name="Heading 1 12 8" xfId="13134"/>
    <cellStyle name="Heading 1 12 9" xfId="13135"/>
    <cellStyle name="Heading 1 13" xfId="13136"/>
    <cellStyle name="Heading 1 14" xfId="13137"/>
    <cellStyle name="Heading 1 15" xfId="13138"/>
    <cellStyle name="Heading 1 16" xfId="13139"/>
    <cellStyle name="Heading 1 17" xfId="13140"/>
    <cellStyle name="Heading 1 18" xfId="13141"/>
    <cellStyle name="Heading 1 19" xfId="13142"/>
    <cellStyle name="Heading 1 2" xfId="13143"/>
    <cellStyle name="Heading 1 2 10" xfId="13144"/>
    <cellStyle name="Heading 1 2 11" xfId="13145"/>
    <cellStyle name="Heading 1 2 12" xfId="13146"/>
    <cellStyle name="Heading 1 2 13" xfId="13147"/>
    <cellStyle name="Heading 1 2 14" xfId="13148"/>
    <cellStyle name="Heading 1 2 15" xfId="13149"/>
    <cellStyle name="Heading 1 2 16" xfId="13150"/>
    <cellStyle name="Heading 1 2 17" xfId="13151"/>
    <cellStyle name="Heading 1 2 18" xfId="13152"/>
    <cellStyle name="Heading 1 2 19" xfId="13153"/>
    <cellStyle name="Heading 1 2 2" xfId="13154"/>
    <cellStyle name="Heading 1 2 20" xfId="13155"/>
    <cellStyle name="Heading 1 2 21" xfId="13156"/>
    <cellStyle name="Heading 1 2 22" xfId="13157"/>
    <cellStyle name="Heading 1 2 23" xfId="13158"/>
    <cellStyle name="Heading 1 2 24" xfId="13159"/>
    <cellStyle name="Heading 1 2 25" xfId="13160"/>
    <cellStyle name="Heading 1 2 26" xfId="13161"/>
    <cellStyle name="Heading 1 2 27" xfId="13162"/>
    <cellStyle name="Heading 1 2 28" xfId="13163"/>
    <cellStyle name="Heading 1 2 29" xfId="13164"/>
    <cellStyle name="Heading 1 2 3" xfId="13165"/>
    <cellStyle name="Heading 1 2 30" xfId="13166"/>
    <cellStyle name="Heading 1 2 31" xfId="13167"/>
    <cellStyle name="Heading 1 2 32" xfId="13168"/>
    <cellStyle name="Heading 1 2 33" xfId="13169"/>
    <cellStyle name="Heading 1 2 34" xfId="13170"/>
    <cellStyle name="Heading 1 2 35" xfId="13171"/>
    <cellStyle name="Heading 1 2 36" xfId="13172"/>
    <cellStyle name="Heading 1 2 37" xfId="13173"/>
    <cellStyle name="Heading 1 2 38" xfId="13174"/>
    <cellStyle name="Heading 1 2 39" xfId="13175"/>
    <cellStyle name="Heading 1 2 4" xfId="13176"/>
    <cellStyle name="Heading 1 2 40" xfId="13177"/>
    <cellStyle name="Heading 1 2 41" xfId="13178"/>
    <cellStyle name="Heading 1 2 42" xfId="13179"/>
    <cellStyle name="Heading 1 2 43" xfId="13180"/>
    <cellStyle name="Heading 1 2 44" xfId="13181"/>
    <cellStyle name="Heading 1 2 45" xfId="13182"/>
    <cellStyle name="Heading 1 2 46" xfId="13183"/>
    <cellStyle name="Heading 1 2 47" xfId="13184"/>
    <cellStyle name="Heading 1 2 48" xfId="13185"/>
    <cellStyle name="Heading 1 2 49" xfId="13186"/>
    <cellStyle name="Heading 1 2 5" xfId="13187"/>
    <cellStyle name="Heading 1 2 50" xfId="13188"/>
    <cellStyle name="Heading 1 2 6" xfId="13189"/>
    <cellStyle name="Heading 1 2 7" xfId="13190"/>
    <cellStyle name="Heading 1 2 8" xfId="13191"/>
    <cellStyle name="Heading 1 2 9" xfId="13192"/>
    <cellStyle name="Heading 1 20" xfId="13193"/>
    <cellStyle name="Heading 1 21" xfId="13194"/>
    <cellStyle name="Heading 1 22" xfId="13195"/>
    <cellStyle name="Heading 1 23" xfId="13196"/>
    <cellStyle name="Heading 1 24" xfId="13197"/>
    <cellStyle name="Heading 1 25" xfId="13198"/>
    <cellStyle name="Heading 1 26" xfId="13199"/>
    <cellStyle name="Heading 1 27" xfId="13200"/>
    <cellStyle name="Heading 1 28" xfId="13201"/>
    <cellStyle name="Heading 1 29" xfId="13202"/>
    <cellStyle name="Heading 1 3" xfId="13203"/>
    <cellStyle name="Heading 1 3 10" xfId="13204"/>
    <cellStyle name="Heading 1 3 11" xfId="13205"/>
    <cellStyle name="Heading 1 3 12" xfId="13206"/>
    <cellStyle name="Heading 1 3 13" xfId="13207"/>
    <cellStyle name="Heading 1 3 14" xfId="13208"/>
    <cellStyle name="Heading 1 3 15" xfId="13209"/>
    <cellStyle name="Heading 1 3 16" xfId="13210"/>
    <cellStyle name="Heading 1 3 17" xfId="13211"/>
    <cellStyle name="Heading 1 3 18" xfId="13212"/>
    <cellStyle name="Heading 1 3 19" xfId="13213"/>
    <cellStyle name="Heading 1 3 2" xfId="13214"/>
    <cellStyle name="Heading 1 3 20" xfId="13215"/>
    <cellStyle name="Heading 1 3 21" xfId="13216"/>
    <cellStyle name="Heading 1 3 22" xfId="13217"/>
    <cellStyle name="Heading 1 3 23" xfId="13218"/>
    <cellStyle name="Heading 1 3 24" xfId="13219"/>
    <cellStyle name="Heading 1 3 25" xfId="13220"/>
    <cellStyle name="Heading 1 3 26" xfId="13221"/>
    <cellStyle name="Heading 1 3 27" xfId="13222"/>
    <cellStyle name="Heading 1 3 3" xfId="13223"/>
    <cellStyle name="Heading 1 3 4" xfId="13224"/>
    <cellStyle name="Heading 1 3 5" xfId="13225"/>
    <cellStyle name="Heading 1 3 6" xfId="13226"/>
    <cellStyle name="Heading 1 3 7" xfId="13227"/>
    <cellStyle name="Heading 1 3 8" xfId="13228"/>
    <cellStyle name="Heading 1 3 9" xfId="13229"/>
    <cellStyle name="Heading 1 30" xfId="13230"/>
    <cellStyle name="Heading 1 31" xfId="13231"/>
    <cellStyle name="Heading 1 32" xfId="13232"/>
    <cellStyle name="Heading 1 33" xfId="13233"/>
    <cellStyle name="Heading 1 34" xfId="13234"/>
    <cellStyle name="Heading 1 35" xfId="13235"/>
    <cellStyle name="Heading 1 36" xfId="13236"/>
    <cellStyle name="Heading 1 37" xfId="13237"/>
    <cellStyle name="Heading 1 38" xfId="13238"/>
    <cellStyle name="Heading 1 39" xfId="13239"/>
    <cellStyle name="Heading 1 4" xfId="13240"/>
    <cellStyle name="Heading 1 4 10" xfId="13241"/>
    <cellStyle name="Heading 1 4 11" xfId="13242"/>
    <cellStyle name="Heading 1 4 12" xfId="13243"/>
    <cellStyle name="Heading 1 4 13" xfId="13244"/>
    <cellStyle name="Heading 1 4 14" xfId="13245"/>
    <cellStyle name="Heading 1 4 15" xfId="13246"/>
    <cellStyle name="Heading 1 4 16" xfId="13247"/>
    <cellStyle name="Heading 1 4 17" xfId="13248"/>
    <cellStyle name="Heading 1 4 18" xfId="13249"/>
    <cellStyle name="Heading 1 4 19" xfId="13250"/>
    <cellStyle name="Heading 1 4 2" xfId="13251"/>
    <cellStyle name="Heading 1 4 20" xfId="13252"/>
    <cellStyle name="Heading 1 4 21" xfId="13253"/>
    <cellStyle name="Heading 1 4 22" xfId="13254"/>
    <cellStyle name="Heading 1 4 23" xfId="13255"/>
    <cellStyle name="Heading 1 4 24" xfId="13256"/>
    <cellStyle name="Heading 1 4 25" xfId="13257"/>
    <cellStyle name="Heading 1 4 26" xfId="13258"/>
    <cellStyle name="Heading 1 4 27" xfId="13259"/>
    <cellStyle name="Heading 1 4 3" xfId="13260"/>
    <cellStyle name="Heading 1 4 4" xfId="13261"/>
    <cellStyle name="Heading 1 4 5" xfId="13262"/>
    <cellStyle name="Heading 1 4 6" xfId="13263"/>
    <cellStyle name="Heading 1 4 7" xfId="13264"/>
    <cellStyle name="Heading 1 4 8" xfId="13265"/>
    <cellStyle name="Heading 1 4 9" xfId="13266"/>
    <cellStyle name="Heading 1 40" xfId="13267"/>
    <cellStyle name="Heading 1 41" xfId="13268"/>
    <cellStyle name="Heading 1 42" xfId="13269"/>
    <cellStyle name="Heading 1 43" xfId="13270"/>
    <cellStyle name="Heading 1 44" xfId="13271"/>
    <cellStyle name="Heading 1 45" xfId="13272"/>
    <cellStyle name="Heading 1 46" xfId="13273"/>
    <cellStyle name="Heading 1 47" xfId="13274"/>
    <cellStyle name="Heading 1 48" xfId="13275"/>
    <cellStyle name="Heading 1 49" xfId="13276"/>
    <cellStyle name="Heading 1 5" xfId="13277"/>
    <cellStyle name="Heading 1 5 10" xfId="13278"/>
    <cellStyle name="Heading 1 5 11" xfId="13279"/>
    <cellStyle name="Heading 1 5 12" xfId="13280"/>
    <cellStyle name="Heading 1 5 13" xfId="13281"/>
    <cellStyle name="Heading 1 5 14" xfId="13282"/>
    <cellStyle name="Heading 1 5 15" xfId="13283"/>
    <cellStyle name="Heading 1 5 16" xfId="13284"/>
    <cellStyle name="Heading 1 5 17" xfId="13285"/>
    <cellStyle name="Heading 1 5 18" xfId="13286"/>
    <cellStyle name="Heading 1 5 19" xfId="13287"/>
    <cellStyle name="Heading 1 5 2" xfId="13288"/>
    <cellStyle name="Heading 1 5 20" xfId="13289"/>
    <cellStyle name="Heading 1 5 21" xfId="13290"/>
    <cellStyle name="Heading 1 5 22" xfId="13291"/>
    <cellStyle name="Heading 1 5 23" xfId="13292"/>
    <cellStyle name="Heading 1 5 24" xfId="13293"/>
    <cellStyle name="Heading 1 5 25" xfId="13294"/>
    <cellStyle name="Heading 1 5 26" xfId="13295"/>
    <cellStyle name="Heading 1 5 27" xfId="13296"/>
    <cellStyle name="Heading 1 5 3" xfId="13297"/>
    <cellStyle name="Heading 1 5 4" xfId="13298"/>
    <cellStyle name="Heading 1 5 5" xfId="13299"/>
    <cellStyle name="Heading 1 5 6" xfId="13300"/>
    <cellStyle name="Heading 1 5 7" xfId="13301"/>
    <cellStyle name="Heading 1 5 8" xfId="13302"/>
    <cellStyle name="Heading 1 5 9" xfId="13303"/>
    <cellStyle name="Heading 1 50" xfId="13304"/>
    <cellStyle name="Heading 1 51" xfId="13305"/>
    <cellStyle name="Heading 1 52" xfId="13306"/>
    <cellStyle name="Heading 1 53" xfId="13307"/>
    <cellStyle name="Heading 1 54" xfId="13308"/>
    <cellStyle name="Heading 1 55" xfId="13309"/>
    <cellStyle name="Heading 1 56" xfId="13310"/>
    <cellStyle name="Heading 1 57" xfId="13311"/>
    <cellStyle name="Heading 1 58" xfId="13312"/>
    <cellStyle name="Heading 1 59" xfId="13313"/>
    <cellStyle name="Heading 1 6" xfId="13314"/>
    <cellStyle name="Heading 1 6 10" xfId="13315"/>
    <cellStyle name="Heading 1 6 11" xfId="13316"/>
    <cellStyle name="Heading 1 6 12" xfId="13317"/>
    <cellStyle name="Heading 1 6 13" xfId="13318"/>
    <cellStyle name="Heading 1 6 14" xfId="13319"/>
    <cellStyle name="Heading 1 6 15" xfId="13320"/>
    <cellStyle name="Heading 1 6 16" xfId="13321"/>
    <cellStyle name="Heading 1 6 17" xfId="13322"/>
    <cellStyle name="Heading 1 6 18" xfId="13323"/>
    <cellStyle name="Heading 1 6 19" xfId="13324"/>
    <cellStyle name="Heading 1 6 2" xfId="13325"/>
    <cellStyle name="Heading 1 6 20" xfId="13326"/>
    <cellStyle name="Heading 1 6 21" xfId="13327"/>
    <cellStyle name="Heading 1 6 22" xfId="13328"/>
    <cellStyle name="Heading 1 6 23" xfId="13329"/>
    <cellStyle name="Heading 1 6 24" xfId="13330"/>
    <cellStyle name="Heading 1 6 25" xfId="13331"/>
    <cellStyle name="Heading 1 6 26" xfId="13332"/>
    <cellStyle name="Heading 1 6 27" xfId="13333"/>
    <cellStyle name="Heading 1 6 28" xfId="13334"/>
    <cellStyle name="Heading 1 6 29" xfId="13335"/>
    <cellStyle name="Heading 1 6 3" xfId="13336"/>
    <cellStyle name="Heading 1 6 30" xfId="13337"/>
    <cellStyle name="Heading 1 6 31" xfId="13338"/>
    <cellStyle name="Heading 1 6 32" xfId="13339"/>
    <cellStyle name="Heading 1 6 33" xfId="13340"/>
    <cellStyle name="Heading 1 6 34" xfId="13341"/>
    <cellStyle name="Heading 1 6 35" xfId="13342"/>
    <cellStyle name="Heading 1 6 4" xfId="13343"/>
    <cellStyle name="Heading 1 6 5" xfId="13344"/>
    <cellStyle name="Heading 1 6 6" xfId="13345"/>
    <cellStyle name="Heading 1 6 7" xfId="13346"/>
    <cellStyle name="Heading 1 6 8" xfId="13347"/>
    <cellStyle name="Heading 1 6 9" xfId="13348"/>
    <cellStyle name="Heading 1 7" xfId="13349"/>
    <cellStyle name="Heading 1 7 10" xfId="13350"/>
    <cellStyle name="Heading 1 7 11" xfId="13351"/>
    <cellStyle name="Heading 1 7 12" xfId="13352"/>
    <cellStyle name="Heading 1 7 13" xfId="13353"/>
    <cellStyle name="Heading 1 7 14" xfId="13354"/>
    <cellStyle name="Heading 1 7 15" xfId="13355"/>
    <cellStyle name="Heading 1 7 16" xfId="13356"/>
    <cellStyle name="Heading 1 7 17" xfId="13357"/>
    <cellStyle name="Heading 1 7 18" xfId="13358"/>
    <cellStyle name="Heading 1 7 19" xfId="13359"/>
    <cellStyle name="Heading 1 7 2" xfId="13360"/>
    <cellStyle name="Heading 1 7 20" xfId="13361"/>
    <cellStyle name="Heading 1 7 21" xfId="13362"/>
    <cellStyle name="Heading 1 7 22" xfId="13363"/>
    <cellStyle name="Heading 1 7 23" xfId="13364"/>
    <cellStyle name="Heading 1 7 24" xfId="13365"/>
    <cellStyle name="Heading 1 7 25" xfId="13366"/>
    <cellStyle name="Heading 1 7 26" xfId="13367"/>
    <cellStyle name="Heading 1 7 27" xfId="13368"/>
    <cellStyle name="Heading 1 7 28" xfId="13369"/>
    <cellStyle name="Heading 1 7 29" xfId="13370"/>
    <cellStyle name="Heading 1 7 3" xfId="13371"/>
    <cellStyle name="Heading 1 7 30" xfId="13372"/>
    <cellStyle name="Heading 1 7 31" xfId="13373"/>
    <cellStyle name="Heading 1 7 32" xfId="13374"/>
    <cellStyle name="Heading 1 7 33" xfId="13375"/>
    <cellStyle name="Heading 1 7 34" xfId="13376"/>
    <cellStyle name="Heading 1 7 35" xfId="13377"/>
    <cellStyle name="Heading 1 7 4" xfId="13378"/>
    <cellStyle name="Heading 1 7 5" xfId="13379"/>
    <cellStyle name="Heading 1 7 6" xfId="13380"/>
    <cellStyle name="Heading 1 7 7" xfId="13381"/>
    <cellStyle name="Heading 1 7 8" xfId="13382"/>
    <cellStyle name="Heading 1 7 9" xfId="13383"/>
    <cellStyle name="Heading 1 8" xfId="13384"/>
    <cellStyle name="Heading 1 8 10" xfId="13385"/>
    <cellStyle name="Heading 1 8 11" xfId="13386"/>
    <cellStyle name="Heading 1 8 12" xfId="13387"/>
    <cellStyle name="Heading 1 8 13" xfId="13388"/>
    <cellStyle name="Heading 1 8 14" xfId="13389"/>
    <cellStyle name="Heading 1 8 15" xfId="13390"/>
    <cellStyle name="Heading 1 8 16" xfId="13391"/>
    <cellStyle name="Heading 1 8 17" xfId="13392"/>
    <cellStyle name="Heading 1 8 18" xfId="13393"/>
    <cellStyle name="Heading 1 8 19" xfId="13394"/>
    <cellStyle name="Heading 1 8 2" xfId="13395"/>
    <cellStyle name="Heading 1 8 20" xfId="13396"/>
    <cellStyle name="Heading 1 8 21" xfId="13397"/>
    <cellStyle name="Heading 1 8 22" xfId="13398"/>
    <cellStyle name="Heading 1 8 23" xfId="13399"/>
    <cellStyle name="Heading 1 8 24" xfId="13400"/>
    <cellStyle name="Heading 1 8 25" xfId="13401"/>
    <cellStyle name="Heading 1 8 26" xfId="13402"/>
    <cellStyle name="Heading 1 8 27" xfId="13403"/>
    <cellStyle name="Heading 1 8 28" xfId="13404"/>
    <cellStyle name="Heading 1 8 29" xfId="13405"/>
    <cellStyle name="Heading 1 8 3" xfId="13406"/>
    <cellStyle name="Heading 1 8 30" xfId="13407"/>
    <cellStyle name="Heading 1 8 31" xfId="13408"/>
    <cellStyle name="Heading 1 8 32" xfId="13409"/>
    <cellStyle name="Heading 1 8 33" xfId="13410"/>
    <cellStyle name="Heading 1 8 34" xfId="13411"/>
    <cellStyle name="Heading 1 8 35" xfId="13412"/>
    <cellStyle name="Heading 1 8 4" xfId="13413"/>
    <cellStyle name="Heading 1 8 5" xfId="13414"/>
    <cellStyle name="Heading 1 8 6" xfId="13415"/>
    <cellStyle name="Heading 1 8 7" xfId="13416"/>
    <cellStyle name="Heading 1 8 8" xfId="13417"/>
    <cellStyle name="Heading 1 8 9" xfId="13418"/>
    <cellStyle name="Heading 1 9" xfId="13419"/>
    <cellStyle name="Heading 1 9 10" xfId="13420"/>
    <cellStyle name="Heading 1 9 11" xfId="13421"/>
    <cellStyle name="Heading 1 9 12" xfId="13422"/>
    <cellStyle name="Heading 1 9 13" xfId="13423"/>
    <cellStyle name="Heading 1 9 14" xfId="13424"/>
    <cellStyle name="Heading 1 9 15" xfId="13425"/>
    <cellStyle name="Heading 1 9 16" xfId="13426"/>
    <cellStyle name="Heading 1 9 17" xfId="13427"/>
    <cellStyle name="Heading 1 9 18" xfId="13428"/>
    <cellStyle name="Heading 1 9 19" xfId="13429"/>
    <cellStyle name="Heading 1 9 2" xfId="13430"/>
    <cellStyle name="Heading 1 9 20" xfId="13431"/>
    <cellStyle name="Heading 1 9 21" xfId="13432"/>
    <cellStyle name="Heading 1 9 22" xfId="13433"/>
    <cellStyle name="Heading 1 9 23" xfId="13434"/>
    <cellStyle name="Heading 1 9 24" xfId="13435"/>
    <cellStyle name="Heading 1 9 25" xfId="13436"/>
    <cellStyle name="Heading 1 9 26" xfId="13437"/>
    <cellStyle name="Heading 1 9 27" xfId="13438"/>
    <cellStyle name="Heading 1 9 28" xfId="13439"/>
    <cellStyle name="Heading 1 9 29" xfId="13440"/>
    <cellStyle name="Heading 1 9 3" xfId="13441"/>
    <cellStyle name="Heading 1 9 30" xfId="13442"/>
    <cellStyle name="Heading 1 9 31" xfId="13443"/>
    <cellStyle name="Heading 1 9 32" xfId="13444"/>
    <cellStyle name="Heading 1 9 33" xfId="13445"/>
    <cellStyle name="Heading 1 9 34" xfId="13446"/>
    <cellStyle name="Heading 1 9 35" xfId="13447"/>
    <cellStyle name="Heading 1 9 4" xfId="13448"/>
    <cellStyle name="Heading 1 9 5" xfId="13449"/>
    <cellStyle name="Heading 1 9 6" xfId="13450"/>
    <cellStyle name="Heading 1 9 7" xfId="13451"/>
    <cellStyle name="Heading 1 9 8" xfId="13452"/>
    <cellStyle name="Heading 1 9 9" xfId="13453"/>
    <cellStyle name="Heading 2 10" xfId="13454"/>
    <cellStyle name="Heading 2 10 10" xfId="13455"/>
    <cellStyle name="Heading 2 10 11" xfId="13456"/>
    <cellStyle name="Heading 2 10 12" xfId="13457"/>
    <cellStyle name="Heading 2 10 13" xfId="13458"/>
    <cellStyle name="Heading 2 10 14" xfId="13459"/>
    <cellStyle name="Heading 2 10 15" xfId="13460"/>
    <cellStyle name="Heading 2 10 16" xfId="13461"/>
    <cellStyle name="Heading 2 10 17" xfId="13462"/>
    <cellStyle name="Heading 2 10 18" xfId="13463"/>
    <cellStyle name="Heading 2 10 19" xfId="13464"/>
    <cellStyle name="Heading 2 10 2" xfId="13465"/>
    <cellStyle name="Heading 2 10 20" xfId="13466"/>
    <cellStyle name="Heading 2 10 21" xfId="13467"/>
    <cellStyle name="Heading 2 10 22" xfId="13468"/>
    <cellStyle name="Heading 2 10 23" xfId="13469"/>
    <cellStyle name="Heading 2 10 24" xfId="13470"/>
    <cellStyle name="Heading 2 10 25" xfId="13471"/>
    <cellStyle name="Heading 2 10 26" xfId="13472"/>
    <cellStyle name="Heading 2 10 27" xfId="13473"/>
    <cellStyle name="Heading 2 10 28" xfId="13474"/>
    <cellStyle name="Heading 2 10 29" xfId="13475"/>
    <cellStyle name="Heading 2 10 3" xfId="13476"/>
    <cellStyle name="Heading 2 10 30" xfId="13477"/>
    <cellStyle name="Heading 2 10 31" xfId="13478"/>
    <cellStyle name="Heading 2 10 32" xfId="13479"/>
    <cellStyle name="Heading 2 10 33" xfId="13480"/>
    <cellStyle name="Heading 2 10 34" xfId="13481"/>
    <cellStyle name="Heading 2 10 35" xfId="13482"/>
    <cellStyle name="Heading 2 10 4" xfId="13483"/>
    <cellStyle name="Heading 2 10 5" xfId="13484"/>
    <cellStyle name="Heading 2 10 6" xfId="13485"/>
    <cellStyle name="Heading 2 10 7" xfId="13486"/>
    <cellStyle name="Heading 2 10 8" xfId="13487"/>
    <cellStyle name="Heading 2 10 9" xfId="13488"/>
    <cellStyle name="Heading 2 11" xfId="13489"/>
    <cellStyle name="Heading 2 11 10" xfId="13490"/>
    <cellStyle name="Heading 2 11 2" xfId="13491"/>
    <cellStyle name="Heading 2 11 3" xfId="13492"/>
    <cellStyle name="Heading 2 11 4" xfId="13493"/>
    <cellStyle name="Heading 2 11 5" xfId="13494"/>
    <cellStyle name="Heading 2 11 6" xfId="13495"/>
    <cellStyle name="Heading 2 11 7" xfId="13496"/>
    <cellStyle name="Heading 2 11 8" xfId="13497"/>
    <cellStyle name="Heading 2 11 9" xfId="13498"/>
    <cellStyle name="Heading 2 12" xfId="13499"/>
    <cellStyle name="Heading 2 12 10" xfId="13500"/>
    <cellStyle name="Heading 2 12 2" xfId="13501"/>
    <cellStyle name="Heading 2 12 3" xfId="13502"/>
    <cellStyle name="Heading 2 12 4" xfId="13503"/>
    <cellStyle name="Heading 2 12 5" xfId="13504"/>
    <cellStyle name="Heading 2 12 6" xfId="13505"/>
    <cellStyle name="Heading 2 12 7" xfId="13506"/>
    <cellStyle name="Heading 2 12 8" xfId="13507"/>
    <cellStyle name="Heading 2 12 9" xfId="13508"/>
    <cellStyle name="Heading 2 13" xfId="13509"/>
    <cellStyle name="Heading 2 14" xfId="13510"/>
    <cellStyle name="Heading 2 15" xfId="13511"/>
    <cellStyle name="Heading 2 16" xfId="13512"/>
    <cellStyle name="Heading 2 17" xfId="13513"/>
    <cellStyle name="Heading 2 18" xfId="13514"/>
    <cellStyle name="Heading 2 19" xfId="13515"/>
    <cellStyle name="Heading 2 2" xfId="13516"/>
    <cellStyle name="Heading 2 2 10" xfId="13517"/>
    <cellStyle name="Heading 2 2 11" xfId="13518"/>
    <cellStyle name="Heading 2 2 12" xfId="13519"/>
    <cellStyle name="Heading 2 2 13" xfId="13520"/>
    <cellStyle name="Heading 2 2 14" xfId="13521"/>
    <cellStyle name="Heading 2 2 15" xfId="13522"/>
    <cellStyle name="Heading 2 2 16" xfId="13523"/>
    <cellStyle name="Heading 2 2 17" xfId="13524"/>
    <cellStyle name="Heading 2 2 18" xfId="13525"/>
    <cellStyle name="Heading 2 2 19" xfId="13526"/>
    <cellStyle name="Heading 2 2 2" xfId="13527"/>
    <cellStyle name="Heading 2 2 20" xfId="13528"/>
    <cellStyle name="Heading 2 2 21" xfId="13529"/>
    <cellStyle name="Heading 2 2 22" xfId="13530"/>
    <cellStyle name="Heading 2 2 23" xfId="13531"/>
    <cellStyle name="Heading 2 2 24" xfId="13532"/>
    <cellStyle name="Heading 2 2 25" xfId="13533"/>
    <cellStyle name="Heading 2 2 26" xfId="13534"/>
    <cellStyle name="Heading 2 2 27" xfId="13535"/>
    <cellStyle name="Heading 2 2 28" xfId="13536"/>
    <cellStyle name="Heading 2 2 29" xfId="13537"/>
    <cellStyle name="Heading 2 2 3" xfId="13538"/>
    <cellStyle name="Heading 2 2 30" xfId="13539"/>
    <cellStyle name="Heading 2 2 31" xfId="13540"/>
    <cellStyle name="Heading 2 2 32" xfId="13541"/>
    <cellStyle name="Heading 2 2 33" xfId="13542"/>
    <cellStyle name="Heading 2 2 34" xfId="13543"/>
    <cellStyle name="Heading 2 2 35" xfId="13544"/>
    <cellStyle name="Heading 2 2 36" xfId="13545"/>
    <cellStyle name="Heading 2 2 37" xfId="13546"/>
    <cellStyle name="Heading 2 2 38" xfId="13547"/>
    <cellStyle name="Heading 2 2 39" xfId="13548"/>
    <cellStyle name="Heading 2 2 4" xfId="13549"/>
    <cellStyle name="Heading 2 2 40" xfId="13550"/>
    <cellStyle name="Heading 2 2 41" xfId="13551"/>
    <cellStyle name="Heading 2 2 42" xfId="13552"/>
    <cellStyle name="Heading 2 2 43" xfId="13553"/>
    <cellStyle name="Heading 2 2 44" xfId="13554"/>
    <cellStyle name="Heading 2 2 45" xfId="13555"/>
    <cellStyle name="Heading 2 2 46" xfId="13556"/>
    <cellStyle name="Heading 2 2 47" xfId="13557"/>
    <cellStyle name="Heading 2 2 48" xfId="13558"/>
    <cellStyle name="Heading 2 2 49" xfId="13559"/>
    <cellStyle name="Heading 2 2 5" xfId="13560"/>
    <cellStyle name="Heading 2 2 50" xfId="13561"/>
    <cellStyle name="Heading 2 2 6" xfId="13562"/>
    <cellStyle name="Heading 2 2 7" xfId="13563"/>
    <cellStyle name="Heading 2 2 8" xfId="13564"/>
    <cellStyle name="Heading 2 2 9" xfId="13565"/>
    <cellStyle name="Heading 2 20" xfId="13566"/>
    <cellStyle name="Heading 2 21" xfId="13567"/>
    <cellStyle name="Heading 2 22" xfId="13568"/>
    <cellStyle name="Heading 2 23" xfId="13569"/>
    <cellStyle name="Heading 2 24" xfId="13570"/>
    <cellStyle name="Heading 2 25" xfId="13571"/>
    <cellStyle name="Heading 2 26" xfId="13572"/>
    <cellStyle name="Heading 2 27" xfId="13573"/>
    <cellStyle name="Heading 2 28" xfId="13574"/>
    <cellStyle name="Heading 2 29" xfId="13575"/>
    <cellStyle name="Heading 2 3" xfId="13576"/>
    <cellStyle name="Heading 2 3 10" xfId="13577"/>
    <cellStyle name="Heading 2 3 11" xfId="13578"/>
    <cellStyle name="Heading 2 3 12" xfId="13579"/>
    <cellStyle name="Heading 2 3 13" xfId="13580"/>
    <cellStyle name="Heading 2 3 14" xfId="13581"/>
    <cellStyle name="Heading 2 3 15" xfId="13582"/>
    <cellStyle name="Heading 2 3 16" xfId="13583"/>
    <cellStyle name="Heading 2 3 17" xfId="13584"/>
    <cellStyle name="Heading 2 3 18" xfId="13585"/>
    <cellStyle name="Heading 2 3 19" xfId="13586"/>
    <cellStyle name="Heading 2 3 2" xfId="13587"/>
    <cellStyle name="Heading 2 3 20" xfId="13588"/>
    <cellStyle name="Heading 2 3 21" xfId="13589"/>
    <cellStyle name="Heading 2 3 22" xfId="13590"/>
    <cellStyle name="Heading 2 3 23" xfId="13591"/>
    <cellStyle name="Heading 2 3 24" xfId="13592"/>
    <cellStyle name="Heading 2 3 25" xfId="13593"/>
    <cellStyle name="Heading 2 3 26" xfId="13594"/>
    <cellStyle name="Heading 2 3 27" xfId="13595"/>
    <cellStyle name="Heading 2 3 3" xfId="13596"/>
    <cellStyle name="Heading 2 3 4" xfId="13597"/>
    <cellStyle name="Heading 2 3 5" xfId="13598"/>
    <cellStyle name="Heading 2 3 6" xfId="13599"/>
    <cellStyle name="Heading 2 3 7" xfId="13600"/>
    <cellStyle name="Heading 2 3 8" xfId="13601"/>
    <cellStyle name="Heading 2 3 9" xfId="13602"/>
    <cellStyle name="Heading 2 30" xfId="13603"/>
    <cellStyle name="Heading 2 31" xfId="13604"/>
    <cellStyle name="Heading 2 32" xfId="13605"/>
    <cellStyle name="Heading 2 33" xfId="13606"/>
    <cellStyle name="Heading 2 34" xfId="13607"/>
    <cellStyle name="Heading 2 35" xfId="13608"/>
    <cellStyle name="Heading 2 36" xfId="13609"/>
    <cellStyle name="Heading 2 37" xfId="13610"/>
    <cellStyle name="Heading 2 38" xfId="13611"/>
    <cellStyle name="Heading 2 39" xfId="13612"/>
    <cellStyle name="Heading 2 4" xfId="13613"/>
    <cellStyle name="Heading 2 4 10" xfId="13614"/>
    <cellStyle name="Heading 2 4 11" xfId="13615"/>
    <cellStyle name="Heading 2 4 12" xfId="13616"/>
    <cellStyle name="Heading 2 4 13" xfId="13617"/>
    <cellStyle name="Heading 2 4 14" xfId="13618"/>
    <cellStyle name="Heading 2 4 15" xfId="13619"/>
    <cellStyle name="Heading 2 4 16" xfId="13620"/>
    <cellStyle name="Heading 2 4 17" xfId="13621"/>
    <cellStyle name="Heading 2 4 18" xfId="13622"/>
    <cellStyle name="Heading 2 4 19" xfId="13623"/>
    <cellStyle name="Heading 2 4 2" xfId="13624"/>
    <cellStyle name="Heading 2 4 20" xfId="13625"/>
    <cellStyle name="Heading 2 4 21" xfId="13626"/>
    <cellStyle name="Heading 2 4 22" xfId="13627"/>
    <cellStyle name="Heading 2 4 23" xfId="13628"/>
    <cellStyle name="Heading 2 4 24" xfId="13629"/>
    <cellStyle name="Heading 2 4 25" xfId="13630"/>
    <cellStyle name="Heading 2 4 26" xfId="13631"/>
    <cellStyle name="Heading 2 4 27" xfId="13632"/>
    <cellStyle name="Heading 2 4 3" xfId="13633"/>
    <cellStyle name="Heading 2 4 4" xfId="13634"/>
    <cellStyle name="Heading 2 4 5" xfId="13635"/>
    <cellStyle name="Heading 2 4 6" xfId="13636"/>
    <cellStyle name="Heading 2 4 7" xfId="13637"/>
    <cellStyle name="Heading 2 4 8" xfId="13638"/>
    <cellStyle name="Heading 2 4 9" xfId="13639"/>
    <cellStyle name="Heading 2 40" xfId="13640"/>
    <cellStyle name="Heading 2 41" xfId="13641"/>
    <cellStyle name="Heading 2 42" xfId="13642"/>
    <cellStyle name="Heading 2 43" xfId="13643"/>
    <cellStyle name="Heading 2 44" xfId="13644"/>
    <cellStyle name="Heading 2 45" xfId="13645"/>
    <cellStyle name="Heading 2 46" xfId="13646"/>
    <cellStyle name="Heading 2 47" xfId="13647"/>
    <cellStyle name="Heading 2 48" xfId="13648"/>
    <cellStyle name="Heading 2 49" xfId="13649"/>
    <cellStyle name="Heading 2 5" xfId="13650"/>
    <cellStyle name="Heading 2 5 10" xfId="13651"/>
    <cellStyle name="Heading 2 5 11" xfId="13652"/>
    <cellStyle name="Heading 2 5 12" xfId="13653"/>
    <cellStyle name="Heading 2 5 13" xfId="13654"/>
    <cellStyle name="Heading 2 5 14" xfId="13655"/>
    <cellStyle name="Heading 2 5 15" xfId="13656"/>
    <cellStyle name="Heading 2 5 16" xfId="13657"/>
    <cellStyle name="Heading 2 5 17" xfId="13658"/>
    <cellStyle name="Heading 2 5 18" xfId="13659"/>
    <cellStyle name="Heading 2 5 19" xfId="13660"/>
    <cellStyle name="Heading 2 5 2" xfId="13661"/>
    <cellStyle name="Heading 2 5 20" xfId="13662"/>
    <cellStyle name="Heading 2 5 21" xfId="13663"/>
    <cellStyle name="Heading 2 5 22" xfId="13664"/>
    <cellStyle name="Heading 2 5 23" xfId="13665"/>
    <cellStyle name="Heading 2 5 24" xfId="13666"/>
    <cellStyle name="Heading 2 5 25" xfId="13667"/>
    <cellStyle name="Heading 2 5 26" xfId="13668"/>
    <cellStyle name="Heading 2 5 27" xfId="13669"/>
    <cellStyle name="Heading 2 5 3" xfId="13670"/>
    <cellStyle name="Heading 2 5 4" xfId="13671"/>
    <cellStyle name="Heading 2 5 5" xfId="13672"/>
    <cellStyle name="Heading 2 5 6" xfId="13673"/>
    <cellStyle name="Heading 2 5 7" xfId="13674"/>
    <cellStyle name="Heading 2 5 8" xfId="13675"/>
    <cellStyle name="Heading 2 5 9" xfId="13676"/>
    <cellStyle name="Heading 2 50" xfId="13677"/>
    <cellStyle name="Heading 2 51" xfId="13678"/>
    <cellStyle name="Heading 2 52" xfId="13679"/>
    <cellStyle name="Heading 2 53" xfId="13680"/>
    <cellStyle name="Heading 2 54" xfId="13681"/>
    <cellStyle name="Heading 2 55" xfId="13682"/>
    <cellStyle name="Heading 2 56" xfId="13683"/>
    <cellStyle name="Heading 2 57" xfId="13684"/>
    <cellStyle name="Heading 2 58" xfId="13685"/>
    <cellStyle name="Heading 2 59" xfId="13686"/>
    <cellStyle name="Heading 2 6" xfId="13687"/>
    <cellStyle name="Heading 2 6 10" xfId="13688"/>
    <cellStyle name="Heading 2 6 11" xfId="13689"/>
    <cellStyle name="Heading 2 6 12" xfId="13690"/>
    <cellStyle name="Heading 2 6 13" xfId="13691"/>
    <cellStyle name="Heading 2 6 14" xfId="13692"/>
    <cellStyle name="Heading 2 6 15" xfId="13693"/>
    <cellStyle name="Heading 2 6 16" xfId="13694"/>
    <cellStyle name="Heading 2 6 17" xfId="13695"/>
    <cellStyle name="Heading 2 6 18" xfId="13696"/>
    <cellStyle name="Heading 2 6 19" xfId="13697"/>
    <cellStyle name="Heading 2 6 2" xfId="13698"/>
    <cellStyle name="Heading 2 6 20" xfId="13699"/>
    <cellStyle name="Heading 2 6 21" xfId="13700"/>
    <cellStyle name="Heading 2 6 22" xfId="13701"/>
    <cellStyle name="Heading 2 6 23" xfId="13702"/>
    <cellStyle name="Heading 2 6 24" xfId="13703"/>
    <cellStyle name="Heading 2 6 25" xfId="13704"/>
    <cellStyle name="Heading 2 6 26" xfId="13705"/>
    <cellStyle name="Heading 2 6 27" xfId="13706"/>
    <cellStyle name="Heading 2 6 28" xfId="13707"/>
    <cellStyle name="Heading 2 6 29" xfId="13708"/>
    <cellStyle name="Heading 2 6 3" xfId="13709"/>
    <cellStyle name="Heading 2 6 30" xfId="13710"/>
    <cellStyle name="Heading 2 6 31" xfId="13711"/>
    <cellStyle name="Heading 2 6 32" xfId="13712"/>
    <cellStyle name="Heading 2 6 33" xfId="13713"/>
    <cellStyle name="Heading 2 6 34" xfId="13714"/>
    <cellStyle name="Heading 2 6 35" xfId="13715"/>
    <cellStyle name="Heading 2 6 4" xfId="13716"/>
    <cellStyle name="Heading 2 6 5" xfId="13717"/>
    <cellStyle name="Heading 2 6 6" xfId="13718"/>
    <cellStyle name="Heading 2 6 7" xfId="13719"/>
    <cellStyle name="Heading 2 6 8" xfId="13720"/>
    <cellStyle name="Heading 2 6 9" xfId="13721"/>
    <cellStyle name="Heading 2 7" xfId="13722"/>
    <cellStyle name="Heading 2 7 10" xfId="13723"/>
    <cellStyle name="Heading 2 7 11" xfId="13724"/>
    <cellStyle name="Heading 2 7 12" xfId="13725"/>
    <cellStyle name="Heading 2 7 13" xfId="13726"/>
    <cellStyle name="Heading 2 7 14" xfId="13727"/>
    <cellStyle name="Heading 2 7 15" xfId="13728"/>
    <cellStyle name="Heading 2 7 16" xfId="13729"/>
    <cellStyle name="Heading 2 7 17" xfId="13730"/>
    <cellStyle name="Heading 2 7 18" xfId="13731"/>
    <cellStyle name="Heading 2 7 19" xfId="13732"/>
    <cellStyle name="Heading 2 7 2" xfId="13733"/>
    <cellStyle name="Heading 2 7 20" xfId="13734"/>
    <cellStyle name="Heading 2 7 21" xfId="13735"/>
    <cellStyle name="Heading 2 7 22" xfId="13736"/>
    <cellStyle name="Heading 2 7 23" xfId="13737"/>
    <cellStyle name="Heading 2 7 24" xfId="13738"/>
    <cellStyle name="Heading 2 7 25" xfId="13739"/>
    <cellStyle name="Heading 2 7 26" xfId="13740"/>
    <cellStyle name="Heading 2 7 27" xfId="13741"/>
    <cellStyle name="Heading 2 7 28" xfId="13742"/>
    <cellStyle name="Heading 2 7 29" xfId="13743"/>
    <cellStyle name="Heading 2 7 3" xfId="13744"/>
    <cellStyle name="Heading 2 7 30" xfId="13745"/>
    <cellStyle name="Heading 2 7 31" xfId="13746"/>
    <cellStyle name="Heading 2 7 32" xfId="13747"/>
    <cellStyle name="Heading 2 7 33" xfId="13748"/>
    <cellStyle name="Heading 2 7 34" xfId="13749"/>
    <cellStyle name="Heading 2 7 35" xfId="13750"/>
    <cellStyle name="Heading 2 7 4" xfId="13751"/>
    <cellStyle name="Heading 2 7 5" xfId="13752"/>
    <cellStyle name="Heading 2 7 6" xfId="13753"/>
    <cellStyle name="Heading 2 7 7" xfId="13754"/>
    <cellStyle name="Heading 2 7 8" xfId="13755"/>
    <cellStyle name="Heading 2 7 9" xfId="13756"/>
    <cellStyle name="Heading 2 8" xfId="13757"/>
    <cellStyle name="Heading 2 8 10" xfId="13758"/>
    <cellStyle name="Heading 2 8 11" xfId="13759"/>
    <cellStyle name="Heading 2 8 12" xfId="13760"/>
    <cellStyle name="Heading 2 8 13" xfId="13761"/>
    <cellStyle name="Heading 2 8 14" xfId="13762"/>
    <cellStyle name="Heading 2 8 15" xfId="13763"/>
    <cellStyle name="Heading 2 8 16" xfId="13764"/>
    <cellStyle name="Heading 2 8 17" xfId="13765"/>
    <cellStyle name="Heading 2 8 18" xfId="13766"/>
    <cellStyle name="Heading 2 8 19" xfId="13767"/>
    <cellStyle name="Heading 2 8 2" xfId="13768"/>
    <cellStyle name="Heading 2 8 20" xfId="13769"/>
    <cellStyle name="Heading 2 8 21" xfId="13770"/>
    <cellStyle name="Heading 2 8 22" xfId="13771"/>
    <cellStyle name="Heading 2 8 23" xfId="13772"/>
    <cellStyle name="Heading 2 8 24" xfId="13773"/>
    <cellStyle name="Heading 2 8 25" xfId="13774"/>
    <cellStyle name="Heading 2 8 26" xfId="13775"/>
    <cellStyle name="Heading 2 8 27" xfId="13776"/>
    <cellStyle name="Heading 2 8 28" xfId="13777"/>
    <cellStyle name="Heading 2 8 29" xfId="13778"/>
    <cellStyle name="Heading 2 8 3" xfId="13779"/>
    <cellStyle name="Heading 2 8 30" xfId="13780"/>
    <cellStyle name="Heading 2 8 31" xfId="13781"/>
    <cellStyle name="Heading 2 8 32" xfId="13782"/>
    <cellStyle name="Heading 2 8 33" xfId="13783"/>
    <cellStyle name="Heading 2 8 34" xfId="13784"/>
    <cellStyle name="Heading 2 8 35" xfId="13785"/>
    <cellStyle name="Heading 2 8 4" xfId="13786"/>
    <cellStyle name="Heading 2 8 5" xfId="13787"/>
    <cellStyle name="Heading 2 8 6" xfId="13788"/>
    <cellStyle name="Heading 2 8 7" xfId="13789"/>
    <cellStyle name="Heading 2 8 8" xfId="13790"/>
    <cellStyle name="Heading 2 8 9" xfId="13791"/>
    <cellStyle name="Heading 2 9" xfId="13792"/>
    <cellStyle name="Heading 2 9 10" xfId="13793"/>
    <cellStyle name="Heading 2 9 11" xfId="13794"/>
    <cellStyle name="Heading 2 9 12" xfId="13795"/>
    <cellStyle name="Heading 2 9 13" xfId="13796"/>
    <cellStyle name="Heading 2 9 14" xfId="13797"/>
    <cellStyle name="Heading 2 9 15" xfId="13798"/>
    <cellStyle name="Heading 2 9 16" xfId="13799"/>
    <cellStyle name="Heading 2 9 17" xfId="13800"/>
    <cellStyle name="Heading 2 9 18" xfId="13801"/>
    <cellStyle name="Heading 2 9 19" xfId="13802"/>
    <cellStyle name="Heading 2 9 2" xfId="13803"/>
    <cellStyle name="Heading 2 9 20" xfId="13804"/>
    <cellStyle name="Heading 2 9 21" xfId="13805"/>
    <cellStyle name="Heading 2 9 22" xfId="13806"/>
    <cellStyle name="Heading 2 9 23" xfId="13807"/>
    <cellStyle name="Heading 2 9 24" xfId="13808"/>
    <cellStyle name="Heading 2 9 25" xfId="13809"/>
    <cellStyle name="Heading 2 9 26" xfId="13810"/>
    <cellStyle name="Heading 2 9 27" xfId="13811"/>
    <cellStyle name="Heading 2 9 28" xfId="13812"/>
    <cellStyle name="Heading 2 9 29" xfId="13813"/>
    <cellStyle name="Heading 2 9 3" xfId="13814"/>
    <cellStyle name="Heading 2 9 30" xfId="13815"/>
    <cellStyle name="Heading 2 9 31" xfId="13816"/>
    <cellStyle name="Heading 2 9 32" xfId="13817"/>
    <cellStyle name="Heading 2 9 33" xfId="13818"/>
    <cellStyle name="Heading 2 9 34" xfId="13819"/>
    <cellStyle name="Heading 2 9 35" xfId="13820"/>
    <cellStyle name="Heading 2 9 4" xfId="13821"/>
    <cellStyle name="Heading 2 9 5" xfId="13822"/>
    <cellStyle name="Heading 2 9 6" xfId="13823"/>
    <cellStyle name="Heading 2 9 7" xfId="13824"/>
    <cellStyle name="Heading 2 9 8" xfId="13825"/>
    <cellStyle name="Heading 2 9 9" xfId="13826"/>
    <cellStyle name="Heading 3 10" xfId="13827"/>
    <cellStyle name="Heading 3 10 10" xfId="13828"/>
    <cellStyle name="Heading 3 10 11" xfId="13829"/>
    <cellStyle name="Heading 3 10 12" xfId="13830"/>
    <cellStyle name="Heading 3 10 13" xfId="13831"/>
    <cellStyle name="Heading 3 10 14" xfId="13832"/>
    <cellStyle name="Heading 3 10 15" xfId="13833"/>
    <cellStyle name="Heading 3 10 16" xfId="13834"/>
    <cellStyle name="Heading 3 10 17" xfId="13835"/>
    <cellStyle name="Heading 3 10 18" xfId="13836"/>
    <cellStyle name="Heading 3 10 19" xfId="13837"/>
    <cellStyle name="Heading 3 10 2" xfId="13838"/>
    <cellStyle name="Heading 3 10 20" xfId="13839"/>
    <cellStyle name="Heading 3 10 21" xfId="13840"/>
    <cellStyle name="Heading 3 10 22" xfId="13841"/>
    <cellStyle name="Heading 3 10 23" xfId="13842"/>
    <cellStyle name="Heading 3 10 24" xfId="13843"/>
    <cellStyle name="Heading 3 10 25" xfId="13844"/>
    <cellStyle name="Heading 3 10 26" xfId="13845"/>
    <cellStyle name="Heading 3 10 27" xfId="13846"/>
    <cellStyle name="Heading 3 10 28" xfId="13847"/>
    <cellStyle name="Heading 3 10 29" xfId="13848"/>
    <cellStyle name="Heading 3 10 3" xfId="13849"/>
    <cellStyle name="Heading 3 10 30" xfId="13850"/>
    <cellStyle name="Heading 3 10 31" xfId="13851"/>
    <cellStyle name="Heading 3 10 32" xfId="13852"/>
    <cellStyle name="Heading 3 10 33" xfId="13853"/>
    <cellStyle name="Heading 3 10 34" xfId="13854"/>
    <cellStyle name="Heading 3 10 35" xfId="13855"/>
    <cellStyle name="Heading 3 10 4" xfId="13856"/>
    <cellStyle name="Heading 3 10 5" xfId="13857"/>
    <cellStyle name="Heading 3 10 6" xfId="13858"/>
    <cellStyle name="Heading 3 10 7" xfId="13859"/>
    <cellStyle name="Heading 3 10 8" xfId="13860"/>
    <cellStyle name="Heading 3 10 9" xfId="13861"/>
    <cellStyle name="Heading 3 11" xfId="13862"/>
    <cellStyle name="Heading 3 11 10" xfId="13863"/>
    <cellStyle name="Heading 3 11 2" xfId="13864"/>
    <cellStyle name="Heading 3 11 3" xfId="13865"/>
    <cellStyle name="Heading 3 11 4" xfId="13866"/>
    <cellStyle name="Heading 3 11 5" xfId="13867"/>
    <cellStyle name="Heading 3 11 6" xfId="13868"/>
    <cellStyle name="Heading 3 11 7" xfId="13869"/>
    <cellStyle name="Heading 3 11 8" xfId="13870"/>
    <cellStyle name="Heading 3 11 9" xfId="13871"/>
    <cellStyle name="Heading 3 12" xfId="13872"/>
    <cellStyle name="Heading 3 12 10" xfId="13873"/>
    <cellStyle name="Heading 3 12 2" xfId="13874"/>
    <cellStyle name="Heading 3 12 3" xfId="13875"/>
    <cellStyle name="Heading 3 12 4" xfId="13876"/>
    <cellStyle name="Heading 3 12 5" xfId="13877"/>
    <cellStyle name="Heading 3 12 6" xfId="13878"/>
    <cellStyle name="Heading 3 12 7" xfId="13879"/>
    <cellStyle name="Heading 3 12 8" xfId="13880"/>
    <cellStyle name="Heading 3 12 9" xfId="13881"/>
    <cellStyle name="Heading 3 13" xfId="13882"/>
    <cellStyle name="Heading 3 14" xfId="13883"/>
    <cellStyle name="Heading 3 15" xfId="13884"/>
    <cellStyle name="Heading 3 16" xfId="13885"/>
    <cellStyle name="Heading 3 17" xfId="13886"/>
    <cellStyle name="Heading 3 18" xfId="13887"/>
    <cellStyle name="Heading 3 19" xfId="13888"/>
    <cellStyle name="Heading 3 2" xfId="13889"/>
    <cellStyle name="Heading 3 2 10" xfId="13890"/>
    <cellStyle name="Heading 3 2 11" xfId="13891"/>
    <cellStyle name="Heading 3 2 12" xfId="13892"/>
    <cellStyle name="Heading 3 2 13" xfId="13893"/>
    <cellStyle name="Heading 3 2 14" xfId="13894"/>
    <cellStyle name="Heading 3 2 15" xfId="13895"/>
    <cellStyle name="Heading 3 2 16" xfId="13896"/>
    <cellStyle name="Heading 3 2 17" xfId="13897"/>
    <cellStyle name="Heading 3 2 18" xfId="13898"/>
    <cellStyle name="Heading 3 2 19" xfId="13899"/>
    <cellStyle name="Heading 3 2 2" xfId="13900"/>
    <cellStyle name="Heading 3 2 20" xfId="13901"/>
    <cellStyle name="Heading 3 2 21" xfId="13902"/>
    <cellStyle name="Heading 3 2 22" xfId="13903"/>
    <cellStyle name="Heading 3 2 23" xfId="13904"/>
    <cellStyle name="Heading 3 2 24" xfId="13905"/>
    <cellStyle name="Heading 3 2 25" xfId="13906"/>
    <cellStyle name="Heading 3 2 26" xfId="13907"/>
    <cellStyle name="Heading 3 2 27" xfId="13908"/>
    <cellStyle name="Heading 3 2 28" xfId="13909"/>
    <cellStyle name="Heading 3 2 29" xfId="13910"/>
    <cellStyle name="Heading 3 2 3" xfId="13911"/>
    <cellStyle name="Heading 3 2 30" xfId="13912"/>
    <cellStyle name="Heading 3 2 31" xfId="13913"/>
    <cellStyle name="Heading 3 2 32" xfId="13914"/>
    <cellStyle name="Heading 3 2 33" xfId="13915"/>
    <cellStyle name="Heading 3 2 34" xfId="13916"/>
    <cellStyle name="Heading 3 2 35" xfId="13917"/>
    <cellStyle name="Heading 3 2 36" xfId="13918"/>
    <cellStyle name="Heading 3 2 37" xfId="13919"/>
    <cellStyle name="Heading 3 2 38" xfId="13920"/>
    <cellStyle name="Heading 3 2 39" xfId="13921"/>
    <cellStyle name="Heading 3 2 4" xfId="13922"/>
    <cellStyle name="Heading 3 2 40" xfId="13923"/>
    <cellStyle name="Heading 3 2 41" xfId="13924"/>
    <cellStyle name="Heading 3 2 42" xfId="13925"/>
    <cellStyle name="Heading 3 2 43" xfId="13926"/>
    <cellStyle name="Heading 3 2 44" xfId="13927"/>
    <cellStyle name="Heading 3 2 45" xfId="13928"/>
    <cellStyle name="Heading 3 2 46" xfId="13929"/>
    <cellStyle name="Heading 3 2 47" xfId="13930"/>
    <cellStyle name="Heading 3 2 48" xfId="13931"/>
    <cellStyle name="Heading 3 2 49" xfId="13932"/>
    <cellStyle name="Heading 3 2 5" xfId="13933"/>
    <cellStyle name="Heading 3 2 50" xfId="13934"/>
    <cellStyle name="Heading 3 2 6" xfId="13935"/>
    <cellStyle name="Heading 3 2 7" xfId="13936"/>
    <cellStyle name="Heading 3 2 8" xfId="13937"/>
    <cellStyle name="Heading 3 2 9" xfId="13938"/>
    <cellStyle name="Heading 3 20" xfId="13939"/>
    <cellStyle name="Heading 3 21" xfId="13940"/>
    <cellStyle name="Heading 3 22" xfId="13941"/>
    <cellStyle name="Heading 3 23" xfId="13942"/>
    <cellStyle name="Heading 3 24" xfId="13943"/>
    <cellStyle name="Heading 3 25" xfId="13944"/>
    <cellStyle name="Heading 3 26" xfId="13945"/>
    <cellStyle name="Heading 3 27" xfId="13946"/>
    <cellStyle name="Heading 3 28" xfId="13947"/>
    <cellStyle name="Heading 3 29" xfId="13948"/>
    <cellStyle name="Heading 3 3" xfId="13949"/>
    <cellStyle name="Heading 3 3 10" xfId="13950"/>
    <cellStyle name="Heading 3 3 11" xfId="13951"/>
    <cellStyle name="Heading 3 3 12" xfId="13952"/>
    <cellStyle name="Heading 3 3 13" xfId="13953"/>
    <cellStyle name="Heading 3 3 14" xfId="13954"/>
    <cellStyle name="Heading 3 3 15" xfId="13955"/>
    <cellStyle name="Heading 3 3 16" xfId="13956"/>
    <cellStyle name="Heading 3 3 17" xfId="13957"/>
    <cellStyle name="Heading 3 3 18" xfId="13958"/>
    <cellStyle name="Heading 3 3 19" xfId="13959"/>
    <cellStyle name="Heading 3 3 2" xfId="13960"/>
    <cellStyle name="Heading 3 3 20" xfId="13961"/>
    <cellStyle name="Heading 3 3 21" xfId="13962"/>
    <cellStyle name="Heading 3 3 22" xfId="13963"/>
    <cellStyle name="Heading 3 3 23" xfId="13964"/>
    <cellStyle name="Heading 3 3 24" xfId="13965"/>
    <cellStyle name="Heading 3 3 25" xfId="13966"/>
    <cellStyle name="Heading 3 3 26" xfId="13967"/>
    <cellStyle name="Heading 3 3 27" xfId="13968"/>
    <cellStyle name="Heading 3 3 3" xfId="13969"/>
    <cellStyle name="Heading 3 3 4" xfId="13970"/>
    <cellStyle name="Heading 3 3 5" xfId="13971"/>
    <cellStyle name="Heading 3 3 6" xfId="13972"/>
    <cellStyle name="Heading 3 3 7" xfId="13973"/>
    <cellStyle name="Heading 3 3 8" xfId="13974"/>
    <cellStyle name="Heading 3 3 9" xfId="13975"/>
    <cellStyle name="Heading 3 30" xfId="13976"/>
    <cellStyle name="Heading 3 31" xfId="13977"/>
    <cellStyle name="Heading 3 32" xfId="13978"/>
    <cellStyle name="Heading 3 33" xfId="13979"/>
    <cellStyle name="Heading 3 34" xfId="13980"/>
    <cellStyle name="Heading 3 35" xfId="13981"/>
    <cellStyle name="Heading 3 36" xfId="13982"/>
    <cellStyle name="Heading 3 37" xfId="13983"/>
    <cellStyle name="Heading 3 38" xfId="13984"/>
    <cellStyle name="Heading 3 39" xfId="13985"/>
    <cellStyle name="Heading 3 4" xfId="13986"/>
    <cellStyle name="Heading 3 4 10" xfId="13987"/>
    <cellStyle name="Heading 3 4 11" xfId="13988"/>
    <cellStyle name="Heading 3 4 12" xfId="13989"/>
    <cellStyle name="Heading 3 4 13" xfId="13990"/>
    <cellStyle name="Heading 3 4 14" xfId="13991"/>
    <cellStyle name="Heading 3 4 15" xfId="13992"/>
    <cellStyle name="Heading 3 4 16" xfId="13993"/>
    <cellStyle name="Heading 3 4 17" xfId="13994"/>
    <cellStyle name="Heading 3 4 18" xfId="13995"/>
    <cellStyle name="Heading 3 4 19" xfId="13996"/>
    <cellStyle name="Heading 3 4 2" xfId="13997"/>
    <cellStyle name="Heading 3 4 20" xfId="13998"/>
    <cellStyle name="Heading 3 4 21" xfId="13999"/>
    <cellStyle name="Heading 3 4 22" xfId="14000"/>
    <cellStyle name="Heading 3 4 23" xfId="14001"/>
    <cellStyle name="Heading 3 4 24" xfId="14002"/>
    <cellStyle name="Heading 3 4 25" xfId="14003"/>
    <cellStyle name="Heading 3 4 26" xfId="14004"/>
    <cellStyle name="Heading 3 4 27" xfId="14005"/>
    <cellStyle name="Heading 3 4 3" xfId="14006"/>
    <cellStyle name="Heading 3 4 4" xfId="14007"/>
    <cellStyle name="Heading 3 4 5" xfId="14008"/>
    <cellStyle name="Heading 3 4 6" xfId="14009"/>
    <cellStyle name="Heading 3 4 7" xfId="14010"/>
    <cellStyle name="Heading 3 4 8" xfId="14011"/>
    <cellStyle name="Heading 3 4 9" xfId="14012"/>
    <cellStyle name="Heading 3 40" xfId="14013"/>
    <cellStyle name="Heading 3 41" xfId="14014"/>
    <cellStyle name="Heading 3 42" xfId="14015"/>
    <cellStyle name="Heading 3 43" xfId="14016"/>
    <cellStyle name="Heading 3 44" xfId="14017"/>
    <cellStyle name="Heading 3 45" xfId="14018"/>
    <cellStyle name="Heading 3 46" xfId="14019"/>
    <cellStyle name="Heading 3 47" xfId="14020"/>
    <cellStyle name="Heading 3 48" xfId="14021"/>
    <cellStyle name="Heading 3 49" xfId="14022"/>
    <cellStyle name="Heading 3 5" xfId="14023"/>
    <cellStyle name="Heading 3 5 10" xfId="14024"/>
    <cellStyle name="Heading 3 5 11" xfId="14025"/>
    <cellStyle name="Heading 3 5 12" xfId="14026"/>
    <cellStyle name="Heading 3 5 13" xfId="14027"/>
    <cellStyle name="Heading 3 5 14" xfId="14028"/>
    <cellStyle name="Heading 3 5 15" xfId="14029"/>
    <cellStyle name="Heading 3 5 16" xfId="14030"/>
    <cellStyle name="Heading 3 5 17" xfId="14031"/>
    <cellStyle name="Heading 3 5 18" xfId="14032"/>
    <cellStyle name="Heading 3 5 19" xfId="14033"/>
    <cellStyle name="Heading 3 5 2" xfId="14034"/>
    <cellStyle name="Heading 3 5 20" xfId="14035"/>
    <cellStyle name="Heading 3 5 21" xfId="14036"/>
    <cellStyle name="Heading 3 5 22" xfId="14037"/>
    <cellStyle name="Heading 3 5 23" xfId="14038"/>
    <cellStyle name="Heading 3 5 24" xfId="14039"/>
    <cellStyle name="Heading 3 5 25" xfId="14040"/>
    <cellStyle name="Heading 3 5 26" xfId="14041"/>
    <cellStyle name="Heading 3 5 27" xfId="14042"/>
    <cellStyle name="Heading 3 5 3" xfId="14043"/>
    <cellStyle name="Heading 3 5 4" xfId="14044"/>
    <cellStyle name="Heading 3 5 5" xfId="14045"/>
    <cellStyle name="Heading 3 5 6" xfId="14046"/>
    <cellStyle name="Heading 3 5 7" xfId="14047"/>
    <cellStyle name="Heading 3 5 8" xfId="14048"/>
    <cellStyle name="Heading 3 5 9" xfId="14049"/>
    <cellStyle name="Heading 3 50" xfId="14050"/>
    <cellStyle name="Heading 3 51" xfId="14051"/>
    <cellStyle name="Heading 3 52" xfId="14052"/>
    <cellStyle name="Heading 3 53" xfId="14053"/>
    <cellStyle name="Heading 3 54" xfId="14054"/>
    <cellStyle name="Heading 3 55" xfId="14055"/>
    <cellStyle name="Heading 3 56" xfId="14056"/>
    <cellStyle name="Heading 3 57" xfId="14057"/>
    <cellStyle name="Heading 3 58" xfId="14058"/>
    <cellStyle name="Heading 3 59" xfId="14059"/>
    <cellStyle name="Heading 3 6" xfId="14060"/>
    <cellStyle name="Heading 3 6 10" xfId="14061"/>
    <cellStyle name="Heading 3 6 11" xfId="14062"/>
    <cellStyle name="Heading 3 6 12" xfId="14063"/>
    <cellStyle name="Heading 3 6 13" xfId="14064"/>
    <cellStyle name="Heading 3 6 14" xfId="14065"/>
    <cellStyle name="Heading 3 6 15" xfId="14066"/>
    <cellStyle name="Heading 3 6 16" xfId="14067"/>
    <cellStyle name="Heading 3 6 17" xfId="14068"/>
    <cellStyle name="Heading 3 6 18" xfId="14069"/>
    <cellStyle name="Heading 3 6 19" xfId="14070"/>
    <cellStyle name="Heading 3 6 2" xfId="14071"/>
    <cellStyle name="Heading 3 6 20" xfId="14072"/>
    <cellStyle name="Heading 3 6 21" xfId="14073"/>
    <cellStyle name="Heading 3 6 22" xfId="14074"/>
    <cellStyle name="Heading 3 6 23" xfId="14075"/>
    <cellStyle name="Heading 3 6 24" xfId="14076"/>
    <cellStyle name="Heading 3 6 25" xfId="14077"/>
    <cellStyle name="Heading 3 6 26" xfId="14078"/>
    <cellStyle name="Heading 3 6 27" xfId="14079"/>
    <cellStyle name="Heading 3 6 28" xfId="14080"/>
    <cellStyle name="Heading 3 6 29" xfId="14081"/>
    <cellStyle name="Heading 3 6 3" xfId="14082"/>
    <cellStyle name="Heading 3 6 30" xfId="14083"/>
    <cellStyle name="Heading 3 6 31" xfId="14084"/>
    <cellStyle name="Heading 3 6 32" xfId="14085"/>
    <cellStyle name="Heading 3 6 33" xfId="14086"/>
    <cellStyle name="Heading 3 6 34" xfId="14087"/>
    <cellStyle name="Heading 3 6 35" xfId="14088"/>
    <cellStyle name="Heading 3 6 4" xfId="14089"/>
    <cellStyle name="Heading 3 6 5" xfId="14090"/>
    <cellStyle name="Heading 3 6 6" xfId="14091"/>
    <cellStyle name="Heading 3 6 7" xfId="14092"/>
    <cellStyle name="Heading 3 6 8" xfId="14093"/>
    <cellStyle name="Heading 3 6 9" xfId="14094"/>
    <cellStyle name="Heading 3 7" xfId="14095"/>
    <cellStyle name="Heading 3 7 10" xfId="14096"/>
    <cellStyle name="Heading 3 7 11" xfId="14097"/>
    <cellStyle name="Heading 3 7 12" xfId="14098"/>
    <cellStyle name="Heading 3 7 13" xfId="14099"/>
    <cellStyle name="Heading 3 7 14" xfId="14100"/>
    <cellStyle name="Heading 3 7 15" xfId="14101"/>
    <cellStyle name="Heading 3 7 16" xfId="14102"/>
    <cellStyle name="Heading 3 7 17" xfId="14103"/>
    <cellStyle name="Heading 3 7 18" xfId="14104"/>
    <cellStyle name="Heading 3 7 19" xfId="14105"/>
    <cellStyle name="Heading 3 7 2" xfId="14106"/>
    <cellStyle name="Heading 3 7 20" xfId="14107"/>
    <cellStyle name="Heading 3 7 21" xfId="14108"/>
    <cellStyle name="Heading 3 7 22" xfId="14109"/>
    <cellStyle name="Heading 3 7 23" xfId="14110"/>
    <cellStyle name="Heading 3 7 24" xfId="14111"/>
    <cellStyle name="Heading 3 7 25" xfId="14112"/>
    <cellStyle name="Heading 3 7 26" xfId="14113"/>
    <cellStyle name="Heading 3 7 27" xfId="14114"/>
    <cellStyle name="Heading 3 7 28" xfId="14115"/>
    <cellStyle name="Heading 3 7 29" xfId="14116"/>
    <cellStyle name="Heading 3 7 3" xfId="14117"/>
    <cellStyle name="Heading 3 7 30" xfId="14118"/>
    <cellStyle name="Heading 3 7 31" xfId="14119"/>
    <cellStyle name="Heading 3 7 32" xfId="14120"/>
    <cellStyle name="Heading 3 7 33" xfId="14121"/>
    <cellStyle name="Heading 3 7 34" xfId="14122"/>
    <cellStyle name="Heading 3 7 35" xfId="14123"/>
    <cellStyle name="Heading 3 7 4" xfId="14124"/>
    <cellStyle name="Heading 3 7 5" xfId="14125"/>
    <cellStyle name="Heading 3 7 6" xfId="14126"/>
    <cellStyle name="Heading 3 7 7" xfId="14127"/>
    <cellStyle name="Heading 3 7 8" xfId="14128"/>
    <cellStyle name="Heading 3 7 9" xfId="14129"/>
    <cellStyle name="Heading 3 8" xfId="14130"/>
    <cellStyle name="Heading 3 8 10" xfId="14131"/>
    <cellStyle name="Heading 3 8 11" xfId="14132"/>
    <cellStyle name="Heading 3 8 12" xfId="14133"/>
    <cellStyle name="Heading 3 8 13" xfId="14134"/>
    <cellStyle name="Heading 3 8 14" xfId="14135"/>
    <cellStyle name="Heading 3 8 15" xfId="14136"/>
    <cellStyle name="Heading 3 8 16" xfId="14137"/>
    <cellStyle name="Heading 3 8 17" xfId="14138"/>
    <cellStyle name="Heading 3 8 18" xfId="14139"/>
    <cellStyle name="Heading 3 8 19" xfId="14140"/>
    <cellStyle name="Heading 3 8 2" xfId="14141"/>
    <cellStyle name="Heading 3 8 20" xfId="14142"/>
    <cellStyle name="Heading 3 8 21" xfId="14143"/>
    <cellStyle name="Heading 3 8 22" xfId="14144"/>
    <cellStyle name="Heading 3 8 23" xfId="14145"/>
    <cellStyle name="Heading 3 8 24" xfId="14146"/>
    <cellStyle name="Heading 3 8 25" xfId="14147"/>
    <cellStyle name="Heading 3 8 26" xfId="14148"/>
    <cellStyle name="Heading 3 8 27" xfId="14149"/>
    <cellStyle name="Heading 3 8 28" xfId="14150"/>
    <cellStyle name="Heading 3 8 29" xfId="14151"/>
    <cellStyle name="Heading 3 8 3" xfId="14152"/>
    <cellStyle name="Heading 3 8 30" xfId="14153"/>
    <cellStyle name="Heading 3 8 31" xfId="14154"/>
    <cellStyle name="Heading 3 8 32" xfId="14155"/>
    <cellStyle name="Heading 3 8 33" xfId="14156"/>
    <cellStyle name="Heading 3 8 34" xfId="14157"/>
    <cellStyle name="Heading 3 8 35" xfId="14158"/>
    <cellStyle name="Heading 3 8 4" xfId="14159"/>
    <cellStyle name="Heading 3 8 5" xfId="14160"/>
    <cellStyle name="Heading 3 8 6" xfId="14161"/>
    <cellStyle name="Heading 3 8 7" xfId="14162"/>
    <cellStyle name="Heading 3 8 8" xfId="14163"/>
    <cellStyle name="Heading 3 8 9" xfId="14164"/>
    <cellStyle name="Heading 3 9" xfId="14165"/>
    <cellStyle name="Heading 3 9 10" xfId="14166"/>
    <cellStyle name="Heading 3 9 11" xfId="14167"/>
    <cellStyle name="Heading 3 9 12" xfId="14168"/>
    <cellStyle name="Heading 3 9 13" xfId="14169"/>
    <cellStyle name="Heading 3 9 14" xfId="14170"/>
    <cellStyle name="Heading 3 9 15" xfId="14171"/>
    <cellStyle name="Heading 3 9 16" xfId="14172"/>
    <cellStyle name="Heading 3 9 17" xfId="14173"/>
    <cellStyle name="Heading 3 9 18" xfId="14174"/>
    <cellStyle name="Heading 3 9 19" xfId="14175"/>
    <cellStyle name="Heading 3 9 2" xfId="14176"/>
    <cellStyle name="Heading 3 9 20" xfId="14177"/>
    <cellStyle name="Heading 3 9 21" xfId="14178"/>
    <cellStyle name="Heading 3 9 22" xfId="14179"/>
    <cellStyle name="Heading 3 9 23" xfId="14180"/>
    <cellStyle name="Heading 3 9 24" xfId="14181"/>
    <cellStyle name="Heading 3 9 25" xfId="14182"/>
    <cellStyle name="Heading 3 9 26" xfId="14183"/>
    <cellStyle name="Heading 3 9 27" xfId="14184"/>
    <cellStyle name="Heading 3 9 28" xfId="14185"/>
    <cellStyle name="Heading 3 9 29" xfId="14186"/>
    <cellStyle name="Heading 3 9 3" xfId="14187"/>
    <cellStyle name="Heading 3 9 30" xfId="14188"/>
    <cellStyle name="Heading 3 9 31" xfId="14189"/>
    <cellStyle name="Heading 3 9 32" xfId="14190"/>
    <cellStyle name="Heading 3 9 33" xfId="14191"/>
    <cellStyle name="Heading 3 9 34" xfId="14192"/>
    <cellStyle name="Heading 3 9 35" xfId="14193"/>
    <cellStyle name="Heading 3 9 4" xfId="14194"/>
    <cellStyle name="Heading 3 9 5" xfId="14195"/>
    <cellStyle name="Heading 3 9 6" xfId="14196"/>
    <cellStyle name="Heading 3 9 7" xfId="14197"/>
    <cellStyle name="Heading 3 9 8" xfId="14198"/>
    <cellStyle name="Heading 3 9 9" xfId="14199"/>
    <cellStyle name="Heading 4 10" xfId="14200"/>
    <cellStyle name="Heading 4 10 10" xfId="14201"/>
    <cellStyle name="Heading 4 10 11" xfId="14202"/>
    <cellStyle name="Heading 4 10 12" xfId="14203"/>
    <cellStyle name="Heading 4 10 13" xfId="14204"/>
    <cellStyle name="Heading 4 10 14" xfId="14205"/>
    <cellStyle name="Heading 4 10 15" xfId="14206"/>
    <cellStyle name="Heading 4 10 16" xfId="14207"/>
    <cellStyle name="Heading 4 10 17" xfId="14208"/>
    <cellStyle name="Heading 4 10 18" xfId="14209"/>
    <cellStyle name="Heading 4 10 19" xfId="14210"/>
    <cellStyle name="Heading 4 10 2" xfId="14211"/>
    <cellStyle name="Heading 4 10 20" xfId="14212"/>
    <cellStyle name="Heading 4 10 21" xfId="14213"/>
    <cellStyle name="Heading 4 10 22" xfId="14214"/>
    <cellStyle name="Heading 4 10 23" xfId="14215"/>
    <cellStyle name="Heading 4 10 24" xfId="14216"/>
    <cellStyle name="Heading 4 10 25" xfId="14217"/>
    <cellStyle name="Heading 4 10 26" xfId="14218"/>
    <cellStyle name="Heading 4 10 27" xfId="14219"/>
    <cellStyle name="Heading 4 10 28" xfId="14220"/>
    <cellStyle name="Heading 4 10 29" xfId="14221"/>
    <cellStyle name="Heading 4 10 3" xfId="14222"/>
    <cellStyle name="Heading 4 10 30" xfId="14223"/>
    <cellStyle name="Heading 4 10 31" xfId="14224"/>
    <cellStyle name="Heading 4 10 32" xfId="14225"/>
    <cellStyle name="Heading 4 10 33" xfId="14226"/>
    <cellStyle name="Heading 4 10 34" xfId="14227"/>
    <cellStyle name="Heading 4 10 35" xfId="14228"/>
    <cellStyle name="Heading 4 10 4" xfId="14229"/>
    <cellStyle name="Heading 4 10 5" xfId="14230"/>
    <cellStyle name="Heading 4 10 6" xfId="14231"/>
    <cellStyle name="Heading 4 10 7" xfId="14232"/>
    <cellStyle name="Heading 4 10 8" xfId="14233"/>
    <cellStyle name="Heading 4 10 9" xfId="14234"/>
    <cellStyle name="Heading 4 11" xfId="14235"/>
    <cellStyle name="Heading 4 11 10" xfId="14236"/>
    <cellStyle name="Heading 4 11 2" xfId="14237"/>
    <cellStyle name="Heading 4 11 3" xfId="14238"/>
    <cellStyle name="Heading 4 11 4" xfId="14239"/>
    <cellStyle name="Heading 4 11 5" xfId="14240"/>
    <cellStyle name="Heading 4 11 6" xfId="14241"/>
    <cellStyle name="Heading 4 11 7" xfId="14242"/>
    <cellStyle name="Heading 4 11 8" xfId="14243"/>
    <cellStyle name="Heading 4 11 9" xfId="14244"/>
    <cellStyle name="Heading 4 12" xfId="14245"/>
    <cellStyle name="Heading 4 12 10" xfId="14246"/>
    <cellStyle name="Heading 4 12 2" xfId="14247"/>
    <cellStyle name="Heading 4 12 3" xfId="14248"/>
    <cellStyle name="Heading 4 12 4" xfId="14249"/>
    <cellStyle name="Heading 4 12 5" xfId="14250"/>
    <cellStyle name="Heading 4 12 6" xfId="14251"/>
    <cellStyle name="Heading 4 12 7" xfId="14252"/>
    <cellStyle name="Heading 4 12 8" xfId="14253"/>
    <cellStyle name="Heading 4 12 9" xfId="14254"/>
    <cellStyle name="Heading 4 13" xfId="14255"/>
    <cellStyle name="Heading 4 14" xfId="14256"/>
    <cellStyle name="Heading 4 15" xfId="14257"/>
    <cellStyle name="Heading 4 16" xfId="14258"/>
    <cellStyle name="Heading 4 17" xfId="14259"/>
    <cellStyle name="Heading 4 18" xfId="14260"/>
    <cellStyle name="Heading 4 19" xfId="14261"/>
    <cellStyle name="Heading 4 2" xfId="14262"/>
    <cellStyle name="Heading 4 2 10" xfId="14263"/>
    <cellStyle name="Heading 4 2 11" xfId="14264"/>
    <cellStyle name="Heading 4 2 12" xfId="14265"/>
    <cellStyle name="Heading 4 2 13" xfId="14266"/>
    <cellStyle name="Heading 4 2 14" xfId="14267"/>
    <cellStyle name="Heading 4 2 15" xfId="14268"/>
    <cellStyle name="Heading 4 2 16" xfId="14269"/>
    <cellStyle name="Heading 4 2 17" xfId="14270"/>
    <cellStyle name="Heading 4 2 18" xfId="14271"/>
    <cellStyle name="Heading 4 2 19" xfId="14272"/>
    <cellStyle name="Heading 4 2 2" xfId="14273"/>
    <cellStyle name="Heading 4 2 20" xfId="14274"/>
    <cellStyle name="Heading 4 2 21" xfId="14275"/>
    <cellStyle name="Heading 4 2 22" xfId="14276"/>
    <cellStyle name="Heading 4 2 23" xfId="14277"/>
    <cellStyle name="Heading 4 2 24" xfId="14278"/>
    <cellStyle name="Heading 4 2 25" xfId="14279"/>
    <cellStyle name="Heading 4 2 26" xfId="14280"/>
    <cellStyle name="Heading 4 2 27" xfId="14281"/>
    <cellStyle name="Heading 4 2 28" xfId="14282"/>
    <cellStyle name="Heading 4 2 29" xfId="14283"/>
    <cellStyle name="Heading 4 2 3" xfId="14284"/>
    <cellStyle name="Heading 4 2 30" xfId="14285"/>
    <cellStyle name="Heading 4 2 31" xfId="14286"/>
    <cellStyle name="Heading 4 2 32" xfId="14287"/>
    <cellStyle name="Heading 4 2 33" xfId="14288"/>
    <cellStyle name="Heading 4 2 34" xfId="14289"/>
    <cellStyle name="Heading 4 2 35" xfId="14290"/>
    <cellStyle name="Heading 4 2 36" xfId="14291"/>
    <cellStyle name="Heading 4 2 37" xfId="14292"/>
    <cellStyle name="Heading 4 2 38" xfId="14293"/>
    <cellStyle name="Heading 4 2 39" xfId="14294"/>
    <cellStyle name="Heading 4 2 4" xfId="14295"/>
    <cellStyle name="Heading 4 2 40" xfId="14296"/>
    <cellStyle name="Heading 4 2 41" xfId="14297"/>
    <cellStyle name="Heading 4 2 42" xfId="14298"/>
    <cellStyle name="Heading 4 2 43" xfId="14299"/>
    <cellStyle name="Heading 4 2 44" xfId="14300"/>
    <cellStyle name="Heading 4 2 45" xfId="14301"/>
    <cellStyle name="Heading 4 2 46" xfId="14302"/>
    <cellStyle name="Heading 4 2 47" xfId="14303"/>
    <cellStyle name="Heading 4 2 48" xfId="14304"/>
    <cellStyle name="Heading 4 2 49" xfId="14305"/>
    <cellStyle name="Heading 4 2 5" xfId="14306"/>
    <cellStyle name="Heading 4 2 50" xfId="14307"/>
    <cellStyle name="Heading 4 2 6" xfId="14308"/>
    <cellStyle name="Heading 4 2 7" xfId="14309"/>
    <cellStyle name="Heading 4 2 8" xfId="14310"/>
    <cellStyle name="Heading 4 2 9" xfId="14311"/>
    <cellStyle name="Heading 4 20" xfId="14312"/>
    <cellStyle name="Heading 4 21" xfId="14313"/>
    <cellStyle name="Heading 4 22" xfId="14314"/>
    <cellStyle name="Heading 4 23" xfId="14315"/>
    <cellStyle name="Heading 4 24" xfId="14316"/>
    <cellStyle name="Heading 4 25" xfId="14317"/>
    <cellStyle name="Heading 4 26" xfId="14318"/>
    <cellStyle name="Heading 4 27" xfId="14319"/>
    <cellStyle name="Heading 4 28" xfId="14320"/>
    <cellStyle name="Heading 4 29" xfId="14321"/>
    <cellStyle name="Heading 4 3" xfId="14322"/>
    <cellStyle name="Heading 4 3 10" xfId="14323"/>
    <cellStyle name="Heading 4 3 11" xfId="14324"/>
    <cellStyle name="Heading 4 3 12" xfId="14325"/>
    <cellStyle name="Heading 4 3 13" xfId="14326"/>
    <cellStyle name="Heading 4 3 14" xfId="14327"/>
    <cellStyle name="Heading 4 3 15" xfId="14328"/>
    <cellStyle name="Heading 4 3 16" xfId="14329"/>
    <cellStyle name="Heading 4 3 17" xfId="14330"/>
    <cellStyle name="Heading 4 3 18" xfId="14331"/>
    <cellStyle name="Heading 4 3 19" xfId="14332"/>
    <cellStyle name="Heading 4 3 2" xfId="14333"/>
    <cellStyle name="Heading 4 3 20" xfId="14334"/>
    <cellStyle name="Heading 4 3 21" xfId="14335"/>
    <cellStyle name="Heading 4 3 22" xfId="14336"/>
    <cellStyle name="Heading 4 3 23" xfId="14337"/>
    <cellStyle name="Heading 4 3 24" xfId="14338"/>
    <cellStyle name="Heading 4 3 25" xfId="14339"/>
    <cellStyle name="Heading 4 3 26" xfId="14340"/>
    <cellStyle name="Heading 4 3 27" xfId="14341"/>
    <cellStyle name="Heading 4 3 3" xfId="14342"/>
    <cellStyle name="Heading 4 3 4" xfId="14343"/>
    <cellStyle name="Heading 4 3 5" xfId="14344"/>
    <cellStyle name="Heading 4 3 6" xfId="14345"/>
    <cellStyle name="Heading 4 3 7" xfId="14346"/>
    <cellStyle name="Heading 4 3 8" xfId="14347"/>
    <cellStyle name="Heading 4 3 9" xfId="14348"/>
    <cellStyle name="Heading 4 30" xfId="14349"/>
    <cellStyle name="Heading 4 31" xfId="14350"/>
    <cellStyle name="Heading 4 32" xfId="14351"/>
    <cellStyle name="Heading 4 33" xfId="14352"/>
    <cellStyle name="Heading 4 34" xfId="14353"/>
    <cellStyle name="Heading 4 35" xfId="14354"/>
    <cellStyle name="Heading 4 36" xfId="14355"/>
    <cellStyle name="Heading 4 37" xfId="14356"/>
    <cellStyle name="Heading 4 38" xfId="14357"/>
    <cellStyle name="Heading 4 39" xfId="14358"/>
    <cellStyle name="Heading 4 4" xfId="14359"/>
    <cellStyle name="Heading 4 4 10" xfId="14360"/>
    <cellStyle name="Heading 4 4 11" xfId="14361"/>
    <cellStyle name="Heading 4 4 12" xfId="14362"/>
    <cellStyle name="Heading 4 4 13" xfId="14363"/>
    <cellStyle name="Heading 4 4 14" xfId="14364"/>
    <cellStyle name="Heading 4 4 15" xfId="14365"/>
    <cellStyle name="Heading 4 4 16" xfId="14366"/>
    <cellStyle name="Heading 4 4 17" xfId="14367"/>
    <cellStyle name="Heading 4 4 18" xfId="14368"/>
    <cellStyle name="Heading 4 4 19" xfId="14369"/>
    <cellStyle name="Heading 4 4 2" xfId="14370"/>
    <cellStyle name="Heading 4 4 20" xfId="14371"/>
    <cellStyle name="Heading 4 4 21" xfId="14372"/>
    <cellStyle name="Heading 4 4 22" xfId="14373"/>
    <cellStyle name="Heading 4 4 23" xfId="14374"/>
    <cellStyle name="Heading 4 4 24" xfId="14375"/>
    <cellStyle name="Heading 4 4 25" xfId="14376"/>
    <cellStyle name="Heading 4 4 26" xfId="14377"/>
    <cellStyle name="Heading 4 4 27" xfId="14378"/>
    <cellStyle name="Heading 4 4 3" xfId="14379"/>
    <cellStyle name="Heading 4 4 4" xfId="14380"/>
    <cellStyle name="Heading 4 4 5" xfId="14381"/>
    <cellStyle name="Heading 4 4 6" xfId="14382"/>
    <cellStyle name="Heading 4 4 7" xfId="14383"/>
    <cellStyle name="Heading 4 4 8" xfId="14384"/>
    <cellStyle name="Heading 4 4 9" xfId="14385"/>
    <cellStyle name="Heading 4 40" xfId="14386"/>
    <cellStyle name="Heading 4 41" xfId="14387"/>
    <cellStyle name="Heading 4 42" xfId="14388"/>
    <cellStyle name="Heading 4 43" xfId="14389"/>
    <cellStyle name="Heading 4 44" xfId="14390"/>
    <cellStyle name="Heading 4 45" xfId="14391"/>
    <cellStyle name="Heading 4 46" xfId="14392"/>
    <cellStyle name="Heading 4 47" xfId="14393"/>
    <cellStyle name="Heading 4 48" xfId="14394"/>
    <cellStyle name="Heading 4 49" xfId="14395"/>
    <cellStyle name="Heading 4 5" xfId="14396"/>
    <cellStyle name="Heading 4 5 10" xfId="14397"/>
    <cellStyle name="Heading 4 5 11" xfId="14398"/>
    <cellStyle name="Heading 4 5 12" xfId="14399"/>
    <cellStyle name="Heading 4 5 13" xfId="14400"/>
    <cellStyle name="Heading 4 5 14" xfId="14401"/>
    <cellStyle name="Heading 4 5 15" xfId="14402"/>
    <cellStyle name="Heading 4 5 16" xfId="14403"/>
    <cellStyle name="Heading 4 5 17" xfId="14404"/>
    <cellStyle name="Heading 4 5 18" xfId="14405"/>
    <cellStyle name="Heading 4 5 19" xfId="14406"/>
    <cellStyle name="Heading 4 5 2" xfId="14407"/>
    <cellStyle name="Heading 4 5 20" xfId="14408"/>
    <cellStyle name="Heading 4 5 21" xfId="14409"/>
    <cellStyle name="Heading 4 5 22" xfId="14410"/>
    <cellStyle name="Heading 4 5 23" xfId="14411"/>
    <cellStyle name="Heading 4 5 24" xfId="14412"/>
    <cellStyle name="Heading 4 5 25" xfId="14413"/>
    <cellStyle name="Heading 4 5 26" xfId="14414"/>
    <cellStyle name="Heading 4 5 27" xfId="14415"/>
    <cellStyle name="Heading 4 5 3" xfId="14416"/>
    <cellStyle name="Heading 4 5 4" xfId="14417"/>
    <cellStyle name="Heading 4 5 5" xfId="14418"/>
    <cellStyle name="Heading 4 5 6" xfId="14419"/>
    <cellStyle name="Heading 4 5 7" xfId="14420"/>
    <cellStyle name="Heading 4 5 8" xfId="14421"/>
    <cellStyle name="Heading 4 5 9" xfId="14422"/>
    <cellStyle name="Heading 4 50" xfId="14423"/>
    <cellStyle name="Heading 4 51" xfId="14424"/>
    <cellStyle name="Heading 4 52" xfId="14425"/>
    <cellStyle name="Heading 4 53" xfId="14426"/>
    <cellStyle name="Heading 4 54" xfId="14427"/>
    <cellStyle name="Heading 4 55" xfId="14428"/>
    <cellStyle name="Heading 4 56" xfId="14429"/>
    <cellStyle name="Heading 4 57" xfId="14430"/>
    <cellStyle name="Heading 4 58" xfId="14431"/>
    <cellStyle name="Heading 4 59" xfId="14432"/>
    <cellStyle name="Heading 4 6" xfId="14433"/>
    <cellStyle name="Heading 4 6 10" xfId="14434"/>
    <cellStyle name="Heading 4 6 11" xfId="14435"/>
    <cellStyle name="Heading 4 6 12" xfId="14436"/>
    <cellStyle name="Heading 4 6 13" xfId="14437"/>
    <cellStyle name="Heading 4 6 14" xfId="14438"/>
    <cellStyle name="Heading 4 6 15" xfId="14439"/>
    <cellStyle name="Heading 4 6 16" xfId="14440"/>
    <cellStyle name="Heading 4 6 17" xfId="14441"/>
    <cellStyle name="Heading 4 6 18" xfId="14442"/>
    <cellStyle name="Heading 4 6 19" xfId="14443"/>
    <cellStyle name="Heading 4 6 2" xfId="14444"/>
    <cellStyle name="Heading 4 6 20" xfId="14445"/>
    <cellStyle name="Heading 4 6 21" xfId="14446"/>
    <cellStyle name="Heading 4 6 22" xfId="14447"/>
    <cellStyle name="Heading 4 6 23" xfId="14448"/>
    <cellStyle name="Heading 4 6 24" xfId="14449"/>
    <cellStyle name="Heading 4 6 25" xfId="14450"/>
    <cellStyle name="Heading 4 6 26" xfId="14451"/>
    <cellStyle name="Heading 4 6 27" xfId="14452"/>
    <cellStyle name="Heading 4 6 28" xfId="14453"/>
    <cellStyle name="Heading 4 6 29" xfId="14454"/>
    <cellStyle name="Heading 4 6 3" xfId="14455"/>
    <cellStyle name="Heading 4 6 30" xfId="14456"/>
    <cellStyle name="Heading 4 6 31" xfId="14457"/>
    <cellStyle name="Heading 4 6 32" xfId="14458"/>
    <cellStyle name="Heading 4 6 33" xfId="14459"/>
    <cellStyle name="Heading 4 6 34" xfId="14460"/>
    <cellStyle name="Heading 4 6 35" xfId="14461"/>
    <cellStyle name="Heading 4 6 4" xfId="14462"/>
    <cellStyle name="Heading 4 6 5" xfId="14463"/>
    <cellStyle name="Heading 4 6 6" xfId="14464"/>
    <cellStyle name="Heading 4 6 7" xfId="14465"/>
    <cellStyle name="Heading 4 6 8" xfId="14466"/>
    <cellStyle name="Heading 4 6 9" xfId="14467"/>
    <cellStyle name="Heading 4 7" xfId="14468"/>
    <cellStyle name="Heading 4 7 10" xfId="14469"/>
    <cellStyle name="Heading 4 7 11" xfId="14470"/>
    <cellStyle name="Heading 4 7 12" xfId="14471"/>
    <cellStyle name="Heading 4 7 13" xfId="14472"/>
    <cellStyle name="Heading 4 7 14" xfId="14473"/>
    <cellStyle name="Heading 4 7 15" xfId="14474"/>
    <cellStyle name="Heading 4 7 16" xfId="14475"/>
    <cellStyle name="Heading 4 7 17" xfId="14476"/>
    <cellStyle name="Heading 4 7 18" xfId="14477"/>
    <cellStyle name="Heading 4 7 19" xfId="14478"/>
    <cellStyle name="Heading 4 7 2" xfId="14479"/>
    <cellStyle name="Heading 4 7 20" xfId="14480"/>
    <cellStyle name="Heading 4 7 21" xfId="14481"/>
    <cellStyle name="Heading 4 7 22" xfId="14482"/>
    <cellStyle name="Heading 4 7 23" xfId="14483"/>
    <cellStyle name="Heading 4 7 24" xfId="14484"/>
    <cellStyle name="Heading 4 7 25" xfId="14485"/>
    <cellStyle name="Heading 4 7 26" xfId="14486"/>
    <cellStyle name="Heading 4 7 27" xfId="14487"/>
    <cellStyle name="Heading 4 7 28" xfId="14488"/>
    <cellStyle name="Heading 4 7 29" xfId="14489"/>
    <cellStyle name="Heading 4 7 3" xfId="14490"/>
    <cellStyle name="Heading 4 7 30" xfId="14491"/>
    <cellStyle name="Heading 4 7 31" xfId="14492"/>
    <cellStyle name="Heading 4 7 32" xfId="14493"/>
    <cellStyle name="Heading 4 7 33" xfId="14494"/>
    <cellStyle name="Heading 4 7 34" xfId="14495"/>
    <cellStyle name="Heading 4 7 35" xfId="14496"/>
    <cellStyle name="Heading 4 7 4" xfId="14497"/>
    <cellStyle name="Heading 4 7 5" xfId="14498"/>
    <cellStyle name="Heading 4 7 6" xfId="14499"/>
    <cellStyle name="Heading 4 7 7" xfId="14500"/>
    <cellStyle name="Heading 4 7 8" xfId="14501"/>
    <cellStyle name="Heading 4 7 9" xfId="14502"/>
    <cellStyle name="Heading 4 8" xfId="14503"/>
    <cellStyle name="Heading 4 8 10" xfId="14504"/>
    <cellStyle name="Heading 4 8 11" xfId="14505"/>
    <cellStyle name="Heading 4 8 12" xfId="14506"/>
    <cellStyle name="Heading 4 8 13" xfId="14507"/>
    <cellStyle name="Heading 4 8 14" xfId="14508"/>
    <cellStyle name="Heading 4 8 15" xfId="14509"/>
    <cellStyle name="Heading 4 8 16" xfId="14510"/>
    <cellStyle name="Heading 4 8 17" xfId="14511"/>
    <cellStyle name="Heading 4 8 18" xfId="14512"/>
    <cellStyle name="Heading 4 8 19" xfId="14513"/>
    <cellStyle name="Heading 4 8 2" xfId="14514"/>
    <cellStyle name="Heading 4 8 20" xfId="14515"/>
    <cellStyle name="Heading 4 8 21" xfId="14516"/>
    <cellStyle name="Heading 4 8 22" xfId="14517"/>
    <cellStyle name="Heading 4 8 23" xfId="14518"/>
    <cellStyle name="Heading 4 8 24" xfId="14519"/>
    <cellStyle name="Heading 4 8 25" xfId="14520"/>
    <cellStyle name="Heading 4 8 26" xfId="14521"/>
    <cellStyle name="Heading 4 8 27" xfId="14522"/>
    <cellStyle name="Heading 4 8 28" xfId="14523"/>
    <cellStyle name="Heading 4 8 29" xfId="14524"/>
    <cellStyle name="Heading 4 8 3" xfId="14525"/>
    <cellStyle name="Heading 4 8 30" xfId="14526"/>
    <cellStyle name="Heading 4 8 31" xfId="14527"/>
    <cellStyle name="Heading 4 8 32" xfId="14528"/>
    <cellStyle name="Heading 4 8 33" xfId="14529"/>
    <cellStyle name="Heading 4 8 34" xfId="14530"/>
    <cellStyle name="Heading 4 8 35" xfId="14531"/>
    <cellStyle name="Heading 4 8 4" xfId="14532"/>
    <cellStyle name="Heading 4 8 5" xfId="14533"/>
    <cellStyle name="Heading 4 8 6" xfId="14534"/>
    <cellStyle name="Heading 4 8 7" xfId="14535"/>
    <cellStyle name="Heading 4 8 8" xfId="14536"/>
    <cellStyle name="Heading 4 8 9" xfId="14537"/>
    <cellStyle name="Heading 4 9" xfId="14538"/>
    <cellStyle name="Heading 4 9 10" xfId="14539"/>
    <cellStyle name="Heading 4 9 11" xfId="14540"/>
    <cellStyle name="Heading 4 9 12" xfId="14541"/>
    <cellStyle name="Heading 4 9 13" xfId="14542"/>
    <cellStyle name="Heading 4 9 14" xfId="14543"/>
    <cellStyle name="Heading 4 9 15" xfId="14544"/>
    <cellStyle name="Heading 4 9 16" xfId="14545"/>
    <cellStyle name="Heading 4 9 17" xfId="14546"/>
    <cellStyle name="Heading 4 9 18" xfId="14547"/>
    <cellStyle name="Heading 4 9 19" xfId="14548"/>
    <cellStyle name="Heading 4 9 2" xfId="14549"/>
    <cellStyle name="Heading 4 9 20" xfId="14550"/>
    <cellStyle name="Heading 4 9 21" xfId="14551"/>
    <cellStyle name="Heading 4 9 22" xfId="14552"/>
    <cellStyle name="Heading 4 9 23" xfId="14553"/>
    <cellStyle name="Heading 4 9 24" xfId="14554"/>
    <cellStyle name="Heading 4 9 25" xfId="14555"/>
    <cellStyle name="Heading 4 9 26" xfId="14556"/>
    <cellStyle name="Heading 4 9 27" xfId="14557"/>
    <cellStyle name="Heading 4 9 28" xfId="14558"/>
    <cellStyle name="Heading 4 9 29" xfId="14559"/>
    <cellStyle name="Heading 4 9 3" xfId="14560"/>
    <cellStyle name="Heading 4 9 30" xfId="14561"/>
    <cellStyle name="Heading 4 9 31" xfId="14562"/>
    <cellStyle name="Heading 4 9 32" xfId="14563"/>
    <cellStyle name="Heading 4 9 33" xfId="14564"/>
    <cellStyle name="Heading 4 9 34" xfId="14565"/>
    <cellStyle name="Heading 4 9 35" xfId="14566"/>
    <cellStyle name="Heading 4 9 4" xfId="14567"/>
    <cellStyle name="Heading 4 9 5" xfId="14568"/>
    <cellStyle name="Heading 4 9 6" xfId="14569"/>
    <cellStyle name="Heading 4 9 7" xfId="14570"/>
    <cellStyle name="Heading 4 9 8" xfId="14571"/>
    <cellStyle name="Heading 4 9 9" xfId="14572"/>
    <cellStyle name="Hidden" xfId="14573"/>
    <cellStyle name="Hyperlink" xfId="43" builtinId="8"/>
    <cellStyle name="Hyperlink 2" xfId="14574"/>
    <cellStyle name="Hyperlink 3" xfId="23362"/>
    <cellStyle name="Input [yellow]" xfId="44"/>
    <cellStyle name="Input 1" xfId="14575"/>
    <cellStyle name="Input 1 - Light" xfId="14576"/>
    <cellStyle name="Input 1_(Rev) Practice Aid - Integrated Budgeting and Staffing Template Beta V0.01" xfId="14577"/>
    <cellStyle name="Input 10" xfId="14578"/>
    <cellStyle name="Input 10 10" xfId="14579"/>
    <cellStyle name="Input 10 11" xfId="14580"/>
    <cellStyle name="Input 10 12" xfId="14581"/>
    <cellStyle name="Input 10 13" xfId="14582"/>
    <cellStyle name="Input 10 14" xfId="14583"/>
    <cellStyle name="Input 10 15" xfId="14584"/>
    <cellStyle name="Input 10 16" xfId="14585"/>
    <cellStyle name="Input 10 17" xfId="14586"/>
    <cellStyle name="Input 10 18" xfId="14587"/>
    <cellStyle name="Input 10 19" xfId="14588"/>
    <cellStyle name="Input 10 2" xfId="14589"/>
    <cellStyle name="Input 10 20" xfId="14590"/>
    <cellStyle name="Input 10 21" xfId="14591"/>
    <cellStyle name="Input 10 22" xfId="14592"/>
    <cellStyle name="Input 10 23" xfId="14593"/>
    <cellStyle name="Input 10 24" xfId="14594"/>
    <cellStyle name="Input 10 25" xfId="14595"/>
    <cellStyle name="Input 10 26" xfId="14596"/>
    <cellStyle name="Input 10 27" xfId="14597"/>
    <cellStyle name="Input 10 28" xfId="14598"/>
    <cellStyle name="Input 10 29" xfId="14599"/>
    <cellStyle name="Input 10 3" xfId="14600"/>
    <cellStyle name="Input 10 30" xfId="14601"/>
    <cellStyle name="Input 10 31" xfId="14602"/>
    <cellStyle name="Input 10 32" xfId="14603"/>
    <cellStyle name="Input 10 33" xfId="14604"/>
    <cellStyle name="Input 10 34" xfId="14605"/>
    <cellStyle name="Input 10 35" xfId="14606"/>
    <cellStyle name="Input 10 4" xfId="14607"/>
    <cellStyle name="Input 10 5" xfId="14608"/>
    <cellStyle name="Input 10 6" xfId="14609"/>
    <cellStyle name="Input 10 7" xfId="14610"/>
    <cellStyle name="Input 10 8" xfId="14611"/>
    <cellStyle name="Input 10 9" xfId="14612"/>
    <cellStyle name="Input 11" xfId="14613"/>
    <cellStyle name="Input 11 10" xfId="14614"/>
    <cellStyle name="Input 11 2" xfId="14615"/>
    <cellStyle name="Input 11 3" xfId="14616"/>
    <cellStyle name="Input 11 4" xfId="14617"/>
    <cellStyle name="Input 11 5" xfId="14618"/>
    <cellStyle name="Input 11 6" xfId="14619"/>
    <cellStyle name="Input 11 7" xfId="14620"/>
    <cellStyle name="Input 11 8" xfId="14621"/>
    <cellStyle name="Input 11 9" xfId="14622"/>
    <cellStyle name="Input 12" xfId="14623"/>
    <cellStyle name="Input 12 10" xfId="14624"/>
    <cellStyle name="Input 12 2" xfId="14625"/>
    <cellStyle name="Input 12 3" xfId="14626"/>
    <cellStyle name="Input 12 4" xfId="14627"/>
    <cellStyle name="Input 12 5" xfId="14628"/>
    <cellStyle name="Input 12 6" xfId="14629"/>
    <cellStyle name="Input 12 7" xfId="14630"/>
    <cellStyle name="Input 12 8" xfId="14631"/>
    <cellStyle name="Input 12 9" xfId="14632"/>
    <cellStyle name="Input 13" xfId="14633"/>
    <cellStyle name="Input 14" xfId="14634"/>
    <cellStyle name="Input 15" xfId="14635"/>
    <cellStyle name="Input 16" xfId="14636"/>
    <cellStyle name="Input 17" xfId="14637"/>
    <cellStyle name="Input 18" xfId="14638"/>
    <cellStyle name="Input 19" xfId="14639"/>
    <cellStyle name="Input 2" xfId="130"/>
    <cellStyle name="Input 2 - Light" xfId="14640"/>
    <cellStyle name="Input 2 10" xfId="14641"/>
    <cellStyle name="Input 2 11" xfId="14642"/>
    <cellStyle name="Input 2 12" xfId="14643"/>
    <cellStyle name="Input 2 13" xfId="14644"/>
    <cellStyle name="Input 2 14" xfId="14645"/>
    <cellStyle name="Input 2 15" xfId="14646"/>
    <cellStyle name="Input 2 16" xfId="14647"/>
    <cellStyle name="Input 2 17" xfId="14648"/>
    <cellStyle name="Input 2 18" xfId="14649"/>
    <cellStyle name="Input 2 19" xfId="14650"/>
    <cellStyle name="Input 2 2" xfId="14651"/>
    <cellStyle name="Input 2 20" xfId="14652"/>
    <cellStyle name="Input 2 21" xfId="14653"/>
    <cellStyle name="Input 2 22" xfId="14654"/>
    <cellStyle name="Input 2 23" xfId="14655"/>
    <cellStyle name="Input 2 24" xfId="14656"/>
    <cellStyle name="Input 2 25" xfId="14657"/>
    <cellStyle name="Input 2 26" xfId="14658"/>
    <cellStyle name="Input 2 27" xfId="14659"/>
    <cellStyle name="Input 2 28" xfId="14660"/>
    <cellStyle name="Input 2 29" xfId="14661"/>
    <cellStyle name="Input 2 3" xfId="14662"/>
    <cellStyle name="Input 2 30" xfId="14663"/>
    <cellStyle name="Input 2 31" xfId="14664"/>
    <cellStyle name="Input 2 32" xfId="14665"/>
    <cellStyle name="Input 2 33" xfId="14666"/>
    <cellStyle name="Input 2 34" xfId="14667"/>
    <cellStyle name="Input 2 35" xfId="14668"/>
    <cellStyle name="Input 2 36" xfId="14669"/>
    <cellStyle name="Input 2 37" xfId="14670"/>
    <cellStyle name="Input 2 38" xfId="14671"/>
    <cellStyle name="Input 2 39" xfId="14672"/>
    <cellStyle name="Input 2 4" xfId="14673"/>
    <cellStyle name="Input 2 40" xfId="14674"/>
    <cellStyle name="Input 2 41" xfId="14675"/>
    <cellStyle name="Input 2 42" xfId="14676"/>
    <cellStyle name="Input 2 43" xfId="14677"/>
    <cellStyle name="Input 2 44" xfId="14678"/>
    <cellStyle name="Input 2 45" xfId="14679"/>
    <cellStyle name="Input 2 46" xfId="14680"/>
    <cellStyle name="Input 2 47" xfId="14681"/>
    <cellStyle name="Input 2 48" xfId="14682"/>
    <cellStyle name="Input 2 49" xfId="14683"/>
    <cellStyle name="Input 2 5" xfId="14684"/>
    <cellStyle name="Input 2 50" xfId="14685"/>
    <cellStyle name="Input 2 6" xfId="14686"/>
    <cellStyle name="Input 2 7" xfId="14687"/>
    <cellStyle name="Input 2 8" xfId="14688"/>
    <cellStyle name="Input 2 9" xfId="14689"/>
    <cellStyle name="Input 2_(Rev) Practice Aid - Integrated Budgeting and Staffing Template Beta V0.01" xfId="14690"/>
    <cellStyle name="Input 20" xfId="14691"/>
    <cellStyle name="Input 21" xfId="14692"/>
    <cellStyle name="Input 22" xfId="14693"/>
    <cellStyle name="Input 23" xfId="14694"/>
    <cellStyle name="Input 24" xfId="14695"/>
    <cellStyle name="Input 25" xfId="14696"/>
    <cellStyle name="Input 26" xfId="14697"/>
    <cellStyle name="Input 27" xfId="14698"/>
    <cellStyle name="Input 28" xfId="14699"/>
    <cellStyle name="Input 29" xfId="14700"/>
    <cellStyle name="Input 3" xfId="14701"/>
    <cellStyle name="Input 3 10" xfId="14702"/>
    <cellStyle name="Input 3 11" xfId="14703"/>
    <cellStyle name="Input 3 12" xfId="14704"/>
    <cellStyle name="Input 3 13" xfId="14705"/>
    <cellStyle name="Input 3 14" xfId="14706"/>
    <cellStyle name="Input 3 15" xfId="14707"/>
    <cellStyle name="Input 3 16" xfId="14708"/>
    <cellStyle name="Input 3 17" xfId="14709"/>
    <cellStyle name="Input 3 18" xfId="14710"/>
    <cellStyle name="Input 3 19" xfId="14711"/>
    <cellStyle name="Input 3 2" xfId="14712"/>
    <cellStyle name="Input 3 20" xfId="14713"/>
    <cellStyle name="Input 3 21" xfId="14714"/>
    <cellStyle name="Input 3 22" xfId="14715"/>
    <cellStyle name="Input 3 23" xfId="14716"/>
    <cellStyle name="Input 3 24" xfId="14717"/>
    <cellStyle name="Input 3 25" xfId="14718"/>
    <cellStyle name="Input 3 26" xfId="14719"/>
    <cellStyle name="Input 3 27" xfId="14720"/>
    <cellStyle name="Input 3 3" xfId="14721"/>
    <cellStyle name="Input 3 4" xfId="14722"/>
    <cellStyle name="Input 3 5" xfId="14723"/>
    <cellStyle name="Input 3 6" xfId="14724"/>
    <cellStyle name="Input 3 7" xfId="14725"/>
    <cellStyle name="Input 3 8" xfId="14726"/>
    <cellStyle name="Input 3 9" xfId="14727"/>
    <cellStyle name="Input 30" xfId="14728"/>
    <cellStyle name="Input 31" xfId="14729"/>
    <cellStyle name="Input 32" xfId="14730"/>
    <cellStyle name="Input 33" xfId="14731"/>
    <cellStyle name="Input 34" xfId="14732"/>
    <cellStyle name="Input 35" xfId="14733"/>
    <cellStyle name="Input 36" xfId="14734"/>
    <cellStyle name="Input 37" xfId="14735"/>
    <cellStyle name="Input 38" xfId="14736"/>
    <cellStyle name="Input 39" xfId="14737"/>
    <cellStyle name="Input 4" xfId="14738"/>
    <cellStyle name="Input 4 10" xfId="14739"/>
    <cellStyle name="Input 4 11" xfId="14740"/>
    <cellStyle name="Input 4 12" xfId="14741"/>
    <cellStyle name="Input 4 13" xfId="14742"/>
    <cellStyle name="Input 4 14" xfId="14743"/>
    <cellStyle name="Input 4 15" xfId="14744"/>
    <cellStyle name="Input 4 16" xfId="14745"/>
    <cellStyle name="Input 4 17" xfId="14746"/>
    <cellStyle name="Input 4 18" xfId="14747"/>
    <cellStyle name="Input 4 19" xfId="14748"/>
    <cellStyle name="Input 4 2" xfId="14749"/>
    <cellStyle name="Input 4 20" xfId="14750"/>
    <cellStyle name="Input 4 21" xfId="14751"/>
    <cellStyle name="Input 4 22" xfId="14752"/>
    <cellStyle name="Input 4 23" xfId="14753"/>
    <cellStyle name="Input 4 24" xfId="14754"/>
    <cellStyle name="Input 4 25" xfId="14755"/>
    <cellStyle name="Input 4 26" xfId="14756"/>
    <cellStyle name="Input 4 27" xfId="14757"/>
    <cellStyle name="Input 4 3" xfId="14758"/>
    <cellStyle name="Input 4 4" xfId="14759"/>
    <cellStyle name="Input 4 5" xfId="14760"/>
    <cellStyle name="Input 4 6" xfId="14761"/>
    <cellStyle name="Input 4 7" xfId="14762"/>
    <cellStyle name="Input 4 8" xfId="14763"/>
    <cellStyle name="Input 4 9" xfId="14764"/>
    <cellStyle name="Input 40" xfId="14765"/>
    <cellStyle name="Input 41" xfId="14766"/>
    <cellStyle name="Input 42" xfId="14767"/>
    <cellStyle name="Input 43" xfId="14768"/>
    <cellStyle name="Input 44" xfId="14769"/>
    <cellStyle name="Input 45" xfId="14770"/>
    <cellStyle name="Input 46" xfId="14771"/>
    <cellStyle name="Input 47" xfId="14772"/>
    <cellStyle name="Input 48" xfId="14773"/>
    <cellStyle name="Input 49" xfId="14774"/>
    <cellStyle name="Input 5" xfId="14775"/>
    <cellStyle name="Input 5 10" xfId="14776"/>
    <cellStyle name="Input 5 11" xfId="14777"/>
    <cellStyle name="Input 5 12" xfId="14778"/>
    <cellStyle name="Input 5 13" xfId="14779"/>
    <cellStyle name="Input 5 14" xfId="14780"/>
    <cellStyle name="Input 5 15" xfId="14781"/>
    <cellStyle name="Input 5 16" xfId="14782"/>
    <cellStyle name="Input 5 17" xfId="14783"/>
    <cellStyle name="Input 5 18" xfId="14784"/>
    <cellStyle name="Input 5 19" xfId="14785"/>
    <cellStyle name="Input 5 2" xfId="14786"/>
    <cellStyle name="Input 5 20" xfId="14787"/>
    <cellStyle name="Input 5 21" xfId="14788"/>
    <cellStyle name="Input 5 22" xfId="14789"/>
    <cellStyle name="Input 5 23" xfId="14790"/>
    <cellStyle name="Input 5 24" xfId="14791"/>
    <cellStyle name="Input 5 25" xfId="14792"/>
    <cellStyle name="Input 5 26" xfId="14793"/>
    <cellStyle name="Input 5 27" xfId="14794"/>
    <cellStyle name="Input 5 3" xfId="14795"/>
    <cellStyle name="Input 5 4" xfId="14796"/>
    <cellStyle name="Input 5 5" xfId="14797"/>
    <cellStyle name="Input 5 6" xfId="14798"/>
    <cellStyle name="Input 5 7" xfId="14799"/>
    <cellStyle name="Input 5 8" xfId="14800"/>
    <cellStyle name="Input 5 9" xfId="14801"/>
    <cellStyle name="Input 50" xfId="14802"/>
    <cellStyle name="Input 51" xfId="14803"/>
    <cellStyle name="Input 52" xfId="14804"/>
    <cellStyle name="Input 53" xfId="14805"/>
    <cellStyle name="Input 54" xfId="14806"/>
    <cellStyle name="Input 55" xfId="14807"/>
    <cellStyle name="Input 56" xfId="14808"/>
    <cellStyle name="Input 57" xfId="14809"/>
    <cellStyle name="Input 58" xfId="14810"/>
    <cellStyle name="Input 59" xfId="14811"/>
    <cellStyle name="Input 6" xfId="14812"/>
    <cellStyle name="Input 6 10" xfId="14813"/>
    <cellStyle name="Input 6 11" xfId="14814"/>
    <cellStyle name="Input 6 12" xfId="14815"/>
    <cellStyle name="Input 6 13" xfId="14816"/>
    <cellStyle name="Input 6 14" xfId="14817"/>
    <cellStyle name="Input 6 15" xfId="14818"/>
    <cellStyle name="Input 6 16" xfId="14819"/>
    <cellStyle name="Input 6 17" xfId="14820"/>
    <cellStyle name="Input 6 18" xfId="14821"/>
    <cellStyle name="Input 6 19" xfId="14822"/>
    <cellStyle name="Input 6 2" xfId="14823"/>
    <cellStyle name="Input 6 20" xfId="14824"/>
    <cellStyle name="Input 6 21" xfId="14825"/>
    <cellStyle name="Input 6 22" xfId="14826"/>
    <cellStyle name="Input 6 23" xfId="14827"/>
    <cellStyle name="Input 6 24" xfId="14828"/>
    <cellStyle name="Input 6 25" xfId="14829"/>
    <cellStyle name="Input 6 26" xfId="14830"/>
    <cellStyle name="Input 6 27" xfId="14831"/>
    <cellStyle name="Input 6 28" xfId="14832"/>
    <cellStyle name="Input 6 29" xfId="14833"/>
    <cellStyle name="Input 6 3" xfId="14834"/>
    <cellStyle name="Input 6 30" xfId="14835"/>
    <cellStyle name="Input 6 31" xfId="14836"/>
    <cellStyle name="Input 6 32" xfId="14837"/>
    <cellStyle name="Input 6 33" xfId="14838"/>
    <cellStyle name="Input 6 34" xfId="14839"/>
    <cellStyle name="Input 6 35" xfId="14840"/>
    <cellStyle name="Input 6 4" xfId="14841"/>
    <cellStyle name="Input 6 5" xfId="14842"/>
    <cellStyle name="Input 6 6" xfId="14843"/>
    <cellStyle name="Input 6 7" xfId="14844"/>
    <cellStyle name="Input 6 8" xfId="14845"/>
    <cellStyle name="Input 6 9" xfId="14846"/>
    <cellStyle name="Input 7" xfId="14847"/>
    <cellStyle name="Input 7 10" xfId="14848"/>
    <cellStyle name="Input 7 11" xfId="14849"/>
    <cellStyle name="Input 7 12" xfId="14850"/>
    <cellStyle name="Input 7 13" xfId="14851"/>
    <cellStyle name="Input 7 14" xfId="14852"/>
    <cellStyle name="Input 7 15" xfId="14853"/>
    <cellStyle name="Input 7 16" xfId="14854"/>
    <cellStyle name="Input 7 17" xfId="14855"/>
    <cellStyle name="Input 7 18" xfId="14856"/>
    <cellStyle name="Input 7 19" xfId="14857"/>
    <cellStyle name="Input 7 2" xfId="14858"/>
    <cellStyle name="Input 7 20" xfId="14859"/>
    <cellStyle name="Input 7 21" xfId="14860"/>
    <cellStyle name="Input 7 22" xfId="14861"/>
    <cellStyle name="Input 7 23" xfId="14862"/>
    <cellStyle name="Input 7 24" xfId="14863"/>
    <cellStyle name="Input 7 25" xfId="14864"/>
    <cellStyle name="Input 7 26" xfId="14865"/>
    <cellStyle name="Input 7 27" xfId="14866"/>
    <cellStyle name="Input 7 28" xfId="14867"/>
    <cellStyle name="Input 7 29" xfId="14868"/>
    <cellStyle name="Input 7 3" xfId="14869"/>
    <cellStyle name="Input 7 30" xfId="14870"/>
    <cellStyle name="Input 7 31" xfId="14871"/>
    <cellStyle name="Input 7 32" xfId="14872"/>
    <cellStyle name="Input 7 33" xfId="14873"/>
    <cellStyle name="Input 7 34" xfId="14874"/>
    <cellStyle name="Input 7 35" xfId="14875"/>
    <cellStyle name="Input 7 4" xfId="14876"/>
    <cellStyle name="Input 7 5" xfId="14877"/>
    <cellStyle name="Input 7 6" xfId="14878"/>
    <cellStyle name="Input 7 7" xfId="14879"/>
    <cellStyle name="Input 7 8" xfId="14880"/>
    <cellStyle name="Input 7 9" xfId="14881"/>
    <cellStyle name="Input 8" xfId="14882"/>
    <cellStyle name="Input 8 10" xfId="14883"/>
    <cellStyle name="Input 8 11" xfId="14884"/>
    <cellStyle name="Input 8 12" xfId="14885"/>
    <cellStyle name="Input 8 13" xfId="14886"/>
    <cellStyle name="Input 8 14" xfId="14887"/>
    <cellStyle name="Input 8 15" xfId="14888"/>
    <cellStyle name="Input 8 16" xfId="14889"/>
    <cellStyle name="Input 8 17" xfId="14890"/>
    <cellStyle name="Input 8 18" xfId="14891"/>
    <cellStyle name="Input 8 19" xfId="14892"/>
    <cellStyle name="Input 8 2" xfId="14893"/>
    <cellStyle name="Input 8 20" xfId="14894"/>
    <cellStyle name="Input 8 21" xfId="14895"/>
    <cellStyle name="Input 8 22" xfId="14896"/>
    <cellStyle name="Input 8 23" xfId="14897"/>
    <cellStyle name="Input 8 24" xfId="14898"/>
    <cellStyle name="Input 8 25" xfId="14899"/>
    <cellStyle name="Input 8 26" xfId="14900"/>
    <cellStyle name="Input 8 27" xfId="14901"/>
    <cellStyle name="Input 8 28" xfId="14902"/>
    <cellStyle name="Input 8 29" xfId="14903"/>
    <cellStyle name="Input 8 3" xfId="14904"/>
    <cellStyle name="Input 8 30" xfId="14905"/>
    <cellStyle name="Input 8 31" xfId="14906"/>
    <cellStyle name="Input 8 32" xfId="14907"/>
    <cellStyle name="Input 8 33" xfId="14908"/>
    <cellStyle name="Input 8 34" xfId="14909"/>
    <cellStyle name="Input 8 35" xfId="14910"/>
    <cellStyle name="Input 8 4" xfId="14911"/>
    <cellStyle name="Input 8 5" xfId="14912"/>
    <cellStyle name="Input 8 6" xfId="14913"/>
    <cellStyle name="Input 8 7" xfId="14914"/>
    <cellStyle name="Input 8 8" xfId="14915"/>
    <cellStyle name="Input 8 9" xfId="14916"/>
    <cellStyle name="Input 9" xfId="14917"/>
    <cellStyle name="Input 9 10" xfId="14918"/>
    <cellStyle name="Input 9 11" xfId="14919"/>
    <cellStyle name="Input 9 12" xfId="14920"/>
    <cellStyle name="Input 9 13" xfId="14921"/>
    <cellStyle name="Input 9 14" xfId="14922"/>
    <cellStyle name="Input 9 15" xfId="14923"/>
    <cellStyle name="Input 9 16" xfId="14924"/>
    <cellStyle name="Input 9 17" xfId="14925"/>
    <cellStyle name="Input 9 18" xfId="14926"/>
    <cellStyle name="Input 9 19" xfId="14927"/>
    <cellStyle name="Input 9 2" xfId="14928"/>
    <cellStyle name="Input 9 20" xfId="14929"/>
    <cellStyle name="Input 9 21" xfId="14930"/>
    <cellStyle name="Input 9 22" xfId="14931"/>
    <cellStyle name="Input 9 23" xfId="14932"/>
    <cellStyle name="Input 9 24" xfId="14933"/>
    <cellStyle name="Input 9 25" xfId="14934"/>
    <cellStyle name="Input 9 26" xfId="14935"/>
    <cellStyle name="Input 9 27" xfId="14936"/>
    <cellStyle name="Input 9 28" xfId="14937"/>
    <cellStyle name="Input 9 29" xfId="14938"/>
    <cellStyle name="Input 9 3" xfId="14939"/>
    <cellStyle name="Input 9 30" xfId="14940"/>
    <cellStyle name="Input 9 31" xfId="14941"/>
    <cellStyle name="Input 9 32" xfId="14942"/>
    <cellStyle name="Input 9 33" xfId="14943"/>
    <cellStyle name="Input 9 34" xfId="14944"/>
    <cellStyle name="Input 9 35" xfId="14945"/>
    <cellStyle name="Input 9 4" xfId="14946"/>
    <cellStyle name="Input 9 5" xfId="14947"/>
    <cellStyle name="Input 9 6" xfId="14948"/>
    <cellStyle name="Input 9 7" xfId="14949"/>
    <cellStyle name="Input 9 8" xfId="14950"/>
    <cellStyle name="Input 9 9" xfId="14951"/>
    <cellStyle name="Input date" xfId="14952"/>
    <cellStyle name="InputDate" xfId="14953"/>
    <cellStyle name="InputHeading" xfId="14954"/>
    <cellStyle name="InputText" xfId="14955"/>
    <cellStyle name="Insatisfaisant" xfId="14956"/>
    <cellStyle name="Instructions" xfId="14957"/>
    <cellStyle name="Intitulé cours" xfId="45"/>
    <cellStyle name="inverse" xfId="14958"/>
    <cellStyle name="KATSINA M" xfId="14959"/>
    <cellStyle name="Label" xfId="14960"/>
    <cellStyle name="Libelle" xfId="14961"/>
    <cellStyle name="lien" xfId="14962"/>
    <cellStyle name="Lien hypertexte_VERA" xfId="46"/>
    <cellStyle name="Link Currency (0)" xfId="47"/>
    <cellStyle name="Link Currency (2)" xfId="48"/>
    <cellStyle name="Link Units (0)" xfId="49"/>
    <cellStyle name="Link Units (1)" xfId="50"/>
    <cellStyle name="Link Units (2)" xfId="51"/>
    <cellStyle name="Linked" xfId="14963"/>
    <cellStyle name="Linked Cell 10" xfId="14964"/>
    <cellStyle name="Linked Cell 10 10" xfId="14965"/>
    <cellStyle name="Linked Cell 10 11" xfId="14966"/>
    <cellStyle name="Linked Cell 10 12" xfId="14967"/>
    <cellStyle name="Linked Cell 10 13" xfId="14968"/>
    <cellStyle name="Linked Cell 10 14" xfId="14969"/>
    <cellStyle name="Linked Cell 10 15" xfId="14970"/>
    <cellStyle name="Linked Cell 10 16" xfId="14971"/>
    <cellStyle name="Linked Cell 10 17" xfId="14972"/>
    <cellStyle name="Linked Cell 10 18" xfId="14973"/>
    <cellStyle name="Linked Cell 10 19" xfId="14974"/>
    <cellStyle name="Linked Cell 10 2" xfId="14975"/>
    <cellStyle name="Linked Cell 10 20" xfId="14976"/>
    <cellStyle name="Linked Cell 10 21" xfId="14977"/>
    <cellStyle name="Linked Cell 10 22" xfId="14978"/>
    <cellStyle name="Linked Cell 10 23" xfId="14979"/>
    <cellStyle name="Linked Cell 10 24" xfId="14980"/>
    <cellStyle name="Linked Cell 10 25" xfId="14981"/>
    <cellStyle name="Linked Cell 10 26" xfId="14982"/>
    <cellStyle name="Linked Cell 10 27" xfId="14983"/>
    <cellStyle name="Linked Cell 10 28" xfId="14984"/>
    <cellStyle name="Linked Cell 10 29" xfId="14985"/>
    <cellStyle name="Linked Cell 10 3" xfId="14986"/>
    <cellStyle name="Linked Cell 10 30" xfId="14987"/>
    <cellStyle name="Linked Cell 10 31" xfId="14988"/>
    <cellStyle name="Linked Cell 10 32" xfId="14989"/>
    <cellStyle name="Linked Cell 10 33" xfId="14990"/>
    <cellStyle name="Linked Cell 10 34" xfId="14991"/>
    <cellStyle name="Linked Cell 10 35" xfId="14992"/>
    <cellStyle name="Linked Cell 10 4" xfId="14993"/>
    <cellStyle name="Linked Cell 10 5" xfId="14994"/>
    <cellStyle name="Linked Cell 10 6" xfId="14995"/>
    <cellStyle name="Linked Cell 10 7" xfId="14996"/>
    <cellStyle name="Linked Cell 10 8" xfId="14997"/>
    <cellStyle name="Linked Cell 10 9" xfId="14998"/>
    <cellStyle name="Linked Cell 11" xfId="14999"/>
    <cellStyle name="Linked Cell 11 10" xfId="15000"/>
    <cellStyle name="Linked Cell 11 2" xfId="15001"/>
    <cellStyle name="Linked Cell 11 3" xfId="15002"/>
    <cellStyle name="Linked Cell 11 4" xfId="15003"/>
    <cellStyle name="Linked Cell 11 5" xfId="15004"/>
    <cellStyle name="Linked Cell 11 6" xfId="15005"/>
    <cellStyle name="Linked Cell 11 7" xfId="15006"/>
    <cellStyle name="Linked Cell 11 8" xfId="15007"/>
    <cellStyle name="Linked Cell 11 9" xfId="15008"/>
    <cellStyle name="Linked Cell 12" xfId="15009"/>
    <cellStyle name="Linked Cell 12 10" xfId="15010"/>
    <cellStyle name="Linked Cell 12 2" xfId="15011"/>
    <cellStyle name="Linked Cell 12 3" xfId="15012"/>
    <cellStyle name="Linked Cell 12 4" xfId="15013"/>
    <cellStyle name="Linked Cell 12 5" xfId="15014"/>
    <cellStyle name="Linked Cell 12 6" xfId="15015"/>
    <cellStyle name="Linked Cell 12 7" xfId="15016"/>
    <cellStyle name="Linked Cell 12 8" xfId="15017"/>
    <cellStyle name="Linked Cell 12 9" xfId="15018"/>
    <cellStyle name="Linked Cell 13" xfId="15019"/>
    <cellStyle name="Linked Cell 14" xfId="15020"/>
    <cellStyle name="Linked Cell 15" xfId="15021"/>
    <cellStyle name="Linked Cell 16" xfId="15022"/>
    <cellStyle name="Linked Cell 17" xfId="15023"/>
    <cellStyle name="Linked Cell 18" xfId="15024"/>
    <cellStyle name="Linked Cell 19" xfId="15025"/>
    <cellStyle name="Linked Cell 2" xfId="15026"/>
    <cellStyle name="Linked Cell 2 10" xfId="15027"/>
    <cellStyle name="Linked Cell 2 11" xfId="15028"/>
    <cellStyle name="Linked Cell 2 12" xfId="15029"/>
    <cellStyle name="Linked Cell 2 13" xfId="15030"/>
    <cellStyle name="Linked Cell 2 14" xfId="15031"/>
    <cellStyle name="Linked Cell 2 15" xfId="15032"/>
    <cellStyle name="Linked Cell 2 16" xfId="15033"/>
    <cellStyle name="Linked Cell 2 17" xfId="15034"/>
    <cellStyle name="Linked Cell 2 18" xfId="15035"/>
    <cellStyle name="Linked Cell 2 19" xfId="15036"/>
    <cellStyle name="Linked Cell 2 2" xfId="15037"/>
    <cellStyle name="Linked Cell 2 20" xfId="15038"/>
    <cellStyle name="Linked Cell 2 21" xfId="15039"/>
    <cellStyle name="Linked Cell 2 22" xfId="15040"/>
    <cellStyle name="Linked Cell 2 23" xfId="15041"/>
    <cellStyle name="Linked Cell 2 24" xfId="15042"/>
    <cellStyle name="Linked Cell 2 25" xfId="15043"/>
    <cellStyle name="Linked Cell 2 26" xfId="15044"/>
    <cellStyle name="Linked Cell 2 27" xfId="15045"/>
    <cellStyle name="Linked Cell 2 28" xfId="15046"/>
    <cellStyle name="Linked Cell 2 29" xfId="15047"/>
    <cellStyle name="Linked Cell 2 3" xfId="15048"/>
    <cellStyle name="Linked Cell 2 30" xfId="15049"/>
    <cellStyle name="Linked Cell 2 31" xfId="15050"/>
    <cellStyle name="Linked Cell 2 32" xfId="15051"/>
    <cellStyle name="Linked Cell 2 33" xfId="15052"/>
    <cellStyle name="Linked Cell 2 34" xfId="15053"/>
    <cellStyle name="Linked Cell 2 35" xfId="15054"/>
    <cellStyle name="Linked Cell 2 36" xfId="15055"/>
    <cellStyle name="Linked Cell 2 37" xfId="15056"/>
    <cellStyle name="Linked Cell 2 38" xfId="15057"/>
    <cellStyle name="Linked Cell 2 39" xfId="15058"/>
    <cellStyle name="Linked Cell 2 4" xfId="15059"/>
    <cellStyle name="Linked Cell 2 40" xfId="15060"/>
    <cellStyle name="Linked Cell 2 41" xfId="15061"/>
    <cellStyle name="Linked Cell 2 42" xfId="15062"/>
    <cellStyle name="Linked Cell 2 43" xfId="15063"/>
    <cellStyle name="Linked Cell 2 44" xfId="15064"/>
    <cellStyle name="Linked Cell 2 45" xfId="15065"/>
    <cellStyle name="Linked Cell 2 46" xfId="15066"/>
    <cellStyle name="Linked Cell 2 47" xfId="15067"/>
    <cellStyle name="Linked Cell 2 48" xfId="15068"/>
    <cellStyle name="Linked Cell 2 49" xfId="15069"/>
    <cellStyle name="Linked Cell 2 5" xfId="15070"/>
    <cellStyle name="Linked Cell 2 50" xfId="15071"/>
    <cellStyle name="Linked Cell 2 6" xfId="15072"/>
    <cellStyle name="Linked Cell 2 7" xfId="15073"/>
    <cellStyle name="Linked Cell 2 8" xfId="15074"/>
    <cellStyle name="Linked Cell 2 9" xfId="15075"/>
    <cellStyle name="Linked Cell 20" xfId="15076"/>
    <cellStyle name="Linked Cell 21" xfId="15077"/>
    <cellStyle name="Linked Cell 22" xfId="15078"/>
    <cellStyle name="Linked Cell 23" xfId="15079"/>
    <cellStyle name="Linked Cell 24" xfId="15080"/>
    <cellStyle name="Linked Cell 25" xfId="15081"/>
    <cellStyle name="Linked Cell 26" xfId="15082"/>
    <cellStyle name="Linked Cell 27" xfId="15083"/>
    <cellStyle name="Linked Cell 28" xfId="15084"/>
    <cellStyle name="Linked Cell 29" xfId="15085"/>
    <cellStyle name="Linked Cell 3" xfId="15086"/>
    <cellStyle name="Linked Cell 3 10" xfId="15087"/>
    <cellStyle name="Linked Cell 3 11" xfId="15088"/>
    <cellStyle name="Linked Cell 3 12" xfId="15089"/>
    <cellStyle name="Linked Cell 3 13" xfId="15090"/>
    <cellStyle name="Linked Cell 3 14" xfId="15091"/>
    <cellStyle name="Linked Cell 3 15" xfId="15092"/>
    <cellStyle name="Linked Cell 3 16" xfId="15093"/>
    <cellStyle name="Linked Cell 3 17" xfId="15094"/>
    <cellStyle name="Linked Cell 3 18" xfId="15095"/>
    <cellStyle name="Linked Cell 3 19" xfId="15096"/>
    <cellStyle name="Linked Cell 3 2" xfId="15097"/>
    <cellStyle name="Linked Cell 3 20" xfId="15098"/>
    <cellStyle name="Linked Cell 3 21" xfId="15099"/>
    <cellStyle name="Linked Cell 3 22" xfId="15100"/>
    <cellStyle name="Linked Cell 3 23" xfId="15101"/>
    <cellStyle name="Linked Cell 3 24" xfId="15102"/>
    <cellStyle name="Linked Cell 3 25" xfId="15103"/>
    <cellStyle name="Linked Cell 3 26" xfId="15104"/>
    <cellStyle name="Linked Cell 3 27" xfId="15105"/>
    <cellStyle name="Linked Cell 3 3" xfId="15106"/>
    <cellStyle name="Linked Cell 3 4" xfId="15107"/>
    <cellStyle name="Linked Cell 3 5" xfId="15108"/>
    <cellStyle name="Linked Cell 3 6" xfId="15109"/>
    <cellStyle name="Linked Cell 3 7" xfId="15110"/>
    <cellStyle name="Linked Cell 3 8" xfId="15111"/>
    <cellStyle name="Linked Cell 3 9" xfId="15112"/>
    <cellStyle name="Linked Cell 30" xfId="15113"/>
    <cellStyle name="Linked Cell 31" xfId="15114"/>
    <cellStyle name="Linked Cell 32" xfId="15115"/>
    <cellStyle name="Linked Cell 33" xfId="15116"/>
    <cellStyle name="Linked Cell 34" xfId="15117"/>
    <cellStyle name="Linked Cell 35" xfId="15118"/>
    <cellStyle name="Linked Cell 36" xfId="15119"/>
    <cellStyle name="Linked Cell 37" xfId="15120"/>
    <cellStyle name="Linked Cell 38" xfId="15121"/>
    <cellStyle name="Linked Cell 39" xfId="15122"/>
    <cellStyle name="Linked Cell 4" xfId="15123"/>
    <cellStyle name="Linked Cell 4 10" xfId="15124"/>
    <cellStyle name="Linked Cell 4 11" xfId="15125"/>
    <cellStyle name="Linked Cell 4 12" xfId="15126"/>
    <cellStyle name="Linked Cell 4 13" xfId="15127"/>
    <cellStyle name="Linked Cell 4 14" xfId="15128"/>
    <cellStyle name="Linked Cell 4 15" xfId="15129"/>
    <cellStyle name="Linked Cell 4 16" xfId="15130"/>
    <cellStyle name="Linked Cell 4 17" xfId="15131"/>
    <cellStyle name="Linked Cell 4 18" xfId="15132"/>
    <cellStyle name="Linked Cell 4 19" xfId="15133"/>
    <cellStyle name="Linked Cell 4 2" xfId="15134"/>
    <cellStyle name="Linked Cell 4 20" xfId="15135"/>
    <cellStyle name="Linked Cell 4 21" xfId="15136"/>
    <cellStyle name="Linked Cell 4 22" xfId="15137"/>
    <cellStyle name="Linked Cell 4 23" xfId="15138"/>
    <cellStyle name="Linked Cell 4 24" xfId="15139"/>
    <cellStyle name="Linked Cell 4 25" xfId="15140"/>
    <cellStyle name="Linked Cell 4 26" xfId="15141"/>
    <cellStyle name="Linked Cell 4 27" xfId="15142"/>
    <cellStyle name="Linked Cell 4 3" xfId="15143"/>
    <cellStyle name="Linked Cell 4 4" xfId="15144"/>
    <cellStyle name="Linked Cell 4 5" xfId="15145"/>
    <cellStyle name="Linked Cell 4 6" xfId="15146"/>
    <cellStyle name="Linked Cell 4 7" xfId="15147"/>
    <cellStyle name="Linked Cell 4 8" xfId="15148"/>
    <cellStyle name="Linked Cell 4 9" xfId="15149"/>
    <cellStyle name="Linked Cell 40" xfId="15150"/>
    <cellStyle name="Linked Cell 41" xfId="15151"/>
    <cellStyle name="Linked Cell 42" xfId="15152"/>
    <cellStyle name="Linked Cell 43" xfId="15153"/>
    <cellStyle name="Linked Cell 44" xfId="15154"/>
    <cellStyle name="Linked Cell 45" xfId="15155"/>
    <cellStyle name="Linked Cell 46" xfId="15156"/>
    <cellStyle name="Linked Cell 47" xfId="15157"/>
    <cellStyle name="Linked Cell 48" xfId="15158"/>
    <cellStyle name="Linked Cell 49" xfId="15159"/>
    <cellStyle name="Linked Cell 5" xfId="15160"/>
    <cellStyle name="Linked Cell 5 10" xfId="15161"/>
    <cellStyle name="Linked Cell 5 11" xfId="15162"/>
    <cellStyle name="Linked Cell 5 12" xfId="15163"/>
    <cellStyle name="Linked Cell 5 13" xfId="15164"/>
    <cellStyle name="Linked Cell 5 14" xfId="15165"/>
    <cellStyle name="Linked Cell 5 15" xfId="15166"/>
    <cellStyle name="Linked Cell 5 16" xfId="15167"/>
    <cellStyle name="Linked Cell 5 17" xfId="15168"/>
    <cellStyle name="Linked Cell 5 18" xfId="15169"/>
    <cellStyle name="Linked Cell 5 19" xfId="15170"/>
    <cellStyle name="Linked Cell 5 2" xfId="15171"/>
    <cellStyle name="Linked Cell 5 20" xfId="15172"/>
    <cellStyle name="Linked Cell 5 21" xfId="15173"/>
    <cellStyle name="Linked Cell 5 22" xfId="15174"/>
    <cellStyle name="Linked Cell 5 23" xfId="15175"/>
    <cellStyle name="Linked Cell 5 24" xfId="15176"/>
    <cellStyle name="Linked Cell 5 25" xfId="15177"/>
    <cellStyle name="Linked Cell 5 26" xfId="15178"/>
    <cellStyle name="Linked Cell 5 27" xfId="15179"/>
    <cellStyle name="Linked Cell 5 3" xfId="15180"/>
    <cellStyle name="Linked Cell 5 4" xfId="15181"/>
    <cellStyle name="Linked Cell 5 5" xfId="15182"/>
    <cellStyle name="Linked Cell 5 6" xfId="15183"/>
    <cellStyle name="Linked Cell 5 7" xfId="15184"/>
    <cellStyle name="Linked Cell 5 8" xfId="15185"/>
    <cellStyle name="Linked Cell 5 9" xfId="15186"/>
    <cellStyle name="Linked Cell 50" xfId="15187"/>
    <cellStyle name="Linked Cell 51" xfId="15188"/>
    <cellStyle name="Linked Cell 52" xfId="15189"/>
    <cellStyle name="Linked Cell 53" xfId="15190"/>
    <cellStyle name="Linked Cell 54" xfId="15191"/>
    <cellStyle name="Linked Cell 55" xfId="15192"/>
    <cellStyle name="Linked Cell 56" xfId="15193"/>
    <cellStyle name="Linked Cell 57" xfId="15194"/>
    <cellStyle name="Linked Cell 58" xfId="15195"/>
    <cellStyle name="Linked Cell 59" xfId="15196"/>
    <cellStyle name="Linked Cell 6" xfId="15197"/>
    <cellStyle name="Linked Cell 6 10" xfId="15198"/>
    <cellStyle name="Linked Cell 6 11" xfId="15199"/>
    <cellStyle name="Linked Cell 6 12" xfId="15200"/>
    <cellStyle name="Linked Cell 6 13" xfId="15201"/>
    <cellStyle name="Linked Cell 6 14" xfId="15202"/>
    <cellStyle name="Linked Cell 6 15" xfId="15203"/>
    <cellStyle name="Linked Cell 6 16" xfId="15204"/>
    <cellStyle name="Linked Cell 6 17" xfId="15205"/>
    <cellStyle name="Linked Cell 6 18" xfId="15206"/>
    <cellStyle name="Linked Cell 6 19" xfId="15207"/>
    <cellStyle name="Linked Cell 6 2" xfId="15208"/>
    <cellStyle name="Linked Cell 6 20" xfId="15209"/>
    <cellStyle name="Linked Cell 6 21" xfId="15210"/>
    <cellStyle name="Linked Cell 6 22" xfId="15211"/>
    <cellStyle name="Linked Cell 6 23" xfId="15212"/>
    <cellStyle name="Linked Cell 6 24" xfId="15213"/>
    <cellStyle name="Linked Cell 6 25" xfId="15214"/>
    <cellStyle name="Linked Cell 6 26" xfId="15215"/>
    <cellStyle name="Linked Cell 6 27" xfId="15216"/>
    <cellStyle name="Linked Cell 6 28" xfId="15217"/>
    <cellStyle name="Linked Cell 6 29" xfId="15218"/>
    <cellStyle name="Linked Cell 6 3" xfId="15219"/>
    <cellStyle name="Linked Cell 6 30" xfId="15220"/>
    <cellStyle name="Linked Cell 6 31" xfId="15221"/>
    <cellStyle name="Linked Cell 6 32" xfId="15222"/>
    <cellStyle name="Linked Cell 6 33" xfId="15223"/>
    <cellStyle name="Linked Cell 6 34" xfId="15224"/>
    <cellStyle name="Linked Cell 6 35" xfId="15225"/>
    <cellStyle name="Linked Cell 6 4" xfId="15226"/>
    <cellStyle name="Linked Cell 6 5" xfId="15227"/>
    <cellStyle name="Linked Cell 6 6" xfId="15228"/>
    <cellStyle name="Linked Cell 6 7" xfId="15229"/>
    <cellStyle name="Linked Cell 6 8" xfId="15230"/>
    <cellStyle name="Linked Cell 6 9" xfId="15231"/>
    <cellStyle name="Linked Cell 7" xfId="15232"/>
    <cellStyle name="Linked Cell 7 10" xfId="15233"/>
    <cellStyle name="Linked Cell 7 11" xfId="15234"/>
    <cellStyle name="Linked Cell 7 12" xfId="15235"/>
    <cellStyle name="Linked Cell 7 13" xfId="15236"/>
    <cellStyle name="Linked Cell 7 14" xfId="15237"/>
    <cellStyle name="Linked Cell 7 15" xfId="15238"/>
    <cellStyle name="Linked Cell 7 16" xfId="15239"/>
    <cellStyle name="Linked Cell 7 17" xfId="15240"/>
    <cellStyle name="Linked Cell 7 18" xfId="15241"/>
    <cellStyle name="Linked Cell 7 19" xfId="15242"/>
    <cellStyle name="Linked Cell 7 2" xfId="15243"/>
    <cellStyle name="Linked Cell 7 20" xfId="15244"/>
    <cellStyle name="Linked Cell 7 21" xfId="15245"/>
    <cellStyle name="Linked Cell 7 22" xfId="15246"/>
    <cellStyle name="Linked Cell 7 23" xfId="15247"/>
    <cellStyle name="Linked Cell 7 24" xfId="15248"/>
    <cellStyle name="Linked Cell 7 25" xfId="15249"/>
    <cellStyle name="Linked Cell 7 26" xfId="15250"/>
    <cellStyle name="Linked Cell 7 27" xfId="15251"/>
    <cellStyle name="Linked Cell 7 28" xfId="15252"/>
    <cellStyle name="Linked Cell 7 29" xfId="15253"/>
    <cellStyle name="Linked Cell 7 3" xfId="15254"/>
    <cellStyle name="Linked Cell 7 30" xfId="15255"/>
    <cellStyle name="Linked Cell 7 31" xfId="15256"/>
    <cellStyle name="Linked Cell 7 32" xfId="15257"/>
    <cellStyle name="Linked Cell 7 33" xfId="15258"/>
    <cellStyle name="Linked Cell 7 34" xfId="15259"/>
    <cellStyle name="Linked Cell 7 35" xfId="15260"/>
    <cellStyle name="Linked Cell 7 4" xfId="15261"/>
    <cellStyle name="Linked Cell 7 5" xfId="15262"/>
    <cellStyle name="Linked Cell 7 6" xfId="15263"/>
    <cellStyle name="Linked Cell 7 7" xfId="15264"/>
    <cellStyle name="Linked Cell 7 8" xfId="15265"/>
    <cellStyle name="Linked Cell 7 9" xfId="15266"/>
    <cellStyle name="Linked Cell 8" xfId="15267"/>
    <cellStyle name="Linked Cell 8 10" xfId="15268"/>
    <cellStyle name="Linked Cell 8 11" xfId="15269"/>
    <cellStyle name="Linked Cell 8 12" xfId="15270"/>
    <cellStyle name="Linked Cell 8 13" xfId="15271"/>
    <cellStyle name="Linked Cell 8 14" xfId="15272"/>
    <cellStyle name="Linked Cell 8 15" xfId="15273"/>
    <cellStyle name="Linked Cell 8 16" xfId="15274"/>
    <cellStyle name="Linked Cell 8 17" xfId="15275"/>
    <cellStyle name="Linked Cell 8 18" xfId="15276"/>
    <cellStyle name="Linked Cell 8 19" xfId="15277"/>
    <cellStyle name="Linked Cell 8 2" xfId="15278"/>
    <cellStyle name="Linked Cell 8 20" xfId="15279"/>
    <cellStyle name="Linked Cell 8 21" xfId="15280"/>
    <cellStyle name="Linked Cell 8 22" xfId="15281"/>
    <cellStyle name="Linked Cell 8 23" xfId="15282"/>
    <cellStyle name="Linked Cell 8 24" xfId="15283"/>
    <cellStyle name="Linked Cell 8 25" xfId="15284"/>
    <cellStyle name="Linked Cell 8 26" xfId="15285"/>
    <cellStyle name="Linked Cell 8 27" xfId="15286"/>
    <cellStyle name="Linked Cell 8 28" xfId="15287"/>
    <cellStyle name="Linked Cell 8 29" xfId="15288"/>
    <cellStyle name="Linked Cell 8 3" xfId="15289"/>
    <cellStyle name="Linked Cell 8 30" xfId="15290"/>
    <cellStyle name="Linked Cell 8 31" xfId="15291"/>
    <cellStyle name="Linked Cell 8 32" xfId="15292"/>
    <cellStyle name="Linked Cell 8 33" xfId="15293"/>
    <cellStyle name="Linked Cell 8 34" xfId="15294"/>
    <cellStyle name="Linked Cell 8 35" xfId="15295"/>
    <cellStyle name="Linked Cell 8 4" xfId="15296"/>
    <cellStyle name="Linked Cell 8 5" xfId="15297"/>
    <cellStyle name="Linked Cell 8 6" xfId="15298"/>
    <cellStyle name="Linked Cell 8 7" xfId="15299"/>
    <cellStyle name="Linked Cell 8 8" xfId="15300"/>
    <cellStyle name="Linked Cell 8 9" xfId="15301"/>
    <cellStyle name="Linked Cell 9" xfId="15302"/>
    <cellStyle name="Linked Cell 9 10" xfId="15303"/>
    <cellStyle name="Linked Cell 9 11" xfId="15304"/>
    <cellStyle name="Linked Cell 9 12" xfId="15305"/>
    <cellStyle name="Linked Cell 9 13" xfId="15306"/>
    <cellStyle name="Linked Cell 9 14" xfId="15307"/>
    <cellStyle name="Linked Cell 9 15" xfId="15308"/>
    <cellStyle name="Linked Cell 9 16" xfId="15309"/>
    <cellStyle name="Linked Cell 9 17" xfId="15310"/>
    <cellStyle name="Linked Cell 9 18" xfId="15311"/>
    <cellStyle name="Linked Cell 9 19" xfId="15312"/>
    <cellStyle name="Linked Cell 9 2" xfId="15313"/>
    <cellStyle name="Linked Cell 9 20" xfId="15314"/>
    <cellStyle name="Linked Cell 9 21" xfId="15315"/>
    <cellStyle name="Linked Cell 9 22" xfId="15316"/>
    <cellStyle name="Linked Cell 9 23" xfId="15317"/>
    <cellStyle name="Linked Cell 9 24" xfId="15318"/>
    <cellStyle name="Linked Cell 9 25" xfId="15319"/>
    <cellStyle name="Linked Cell 9 26" xfId="15320"/>
    <cellStyle name="Linked Cell 9 27" xfId="15321"/>
    <cellStyle name="Linked Cell 9 28" xfId="15322"/>
    <cellStyle name="Linked Cell 9 29" xfId="15323"/>
    <cellStyle name="Linked Cell 9 3" xfId="15324"/>
    <cellStyle name="Linked Cell 9 30" xfId="15325"/>
    <cellStyle name="Linked Cell 9 31" xfId="15326"/>
    <cellStyle name="Linked Cell 9 32" xfId="15327"/>
    <cellStyle name="Linked Cell 9 33" xfId="15328"/>
    <cellStyle name="Linked Cell 9 34" xfId="15329"/>
    <cellStyle name="Linked Cell 9 35" xfId="15330"/>
    <cellStyle name="Linked Cell 9 4" xfId="15331"/>
    <cellStyle name="Linked Cell 9 5" xfId="15332"/>
    <cellStyle name="Linked Cell 9 6" xfId="15333"/>
    <cellStyle name="Linked Cell 9 7" xfId="15334"/>
    <cellStyle name="Linked Cell 9 8" xfId="15335"/>
    <cellStyle name="Linked Cell 9 9" xfId="15336"/>
    <cellStyle name="Lookup References" xfId="15337"/>
    <cellStyle name="MainHeading" xfId="15338"/>
    <cellStyle name="Milliers [0]_!!!GO" xfId="131"/>
    <cellStyle name="Milliers_!!!GO" xfId="132"/>
    <cellStyle name="Model_Calculation" xfId="15339"/>
    <cellStyle name="Monétaire [0]_!!!GO" xfId="133"/>
    <cellStyle name="Monétaire_!!!GO" xfId="134"/>
    <cellStyle name="month" xfId="15340"/>
    <cellStyle name="naira" xfId="15341"/>
    <cellStyle name="Named Range" xfId="15342"/>
    <cellStyle name="Named Range Tag" xfId="15343"/>
    <cellStyle name="Named Range_BizMo" xfId="15344"/>
    <cellStyle name="Neutral 10" xfId="15345"/>
    <cellStyle name="Neutral 10 10" xfId="15346"/>
    <cellStyle name="Neutral 10 11" xfId="15347"/>
    <cellStyle name="Neutral 10 12" xfId="15348"/>
    <cellStyle name="Neutral 10 13" xfId="15349"/>
    <cellStyle name="Neutral 10 14" xfId="15350"/>
    <cellStyle name="Neutral 10 15" xfId="15351"/>
    <cellStyle name="Neutral 10 16" xfId="15352"/>
    <cellStyle name="Neutral 10 17" xfId="15353"/>
    <cellStyle name="Neutral 10 18" xfId="15354"/>
    <cellStyle name="Neutral 10 19" xfId="15355"/>
    <cellStyle name="Neutral 10 2" xfId="15356"/>
    <cellStyle name="Neutral 10 20" xfId="15357"/>
    <cellStyle name="Neutral 10 21" xfId="15358"/>
    <cellStyle name="Neutral 10 22" xfId="15359"/>
    <cellStyle name="Neutral 10 23" xfId="15360"/>
    <cellStyle name="Neutral 10 24" xfId="15361"/>
    <cellStyle name="Neutral 10 25" xfId="15362"/>
    <cellStyle name="Neutral 10 26" xfId="15363"/>
    <cellStyle name="Neutral 10 27" xfId="15364"/>
    <cellStyle name="Neutral 10 28" xfId="15365"/>
    <cellStyle name="Neutral 10 29" xfId="15366"/>
    <cellStyle name="Neutral 10 3" xfId="15367"/>
    <cellStyle name="Neutral 10 30" xfId="15368"/>
    <cellStyle name="Neutral 10 31" xfId="15369"/>
    <cellStyle name="Neutral 10 32" xfId="15370"/>
    <cellStyle name="Neutral 10 33" xfId="15371"/>
    <cellStyle name="Neutral 10 34" xfId="15372"/>
    <cellStyle name="Neutral 10 35" xfId="15373"/>
    <cellStyle name="Neutral 10 4" xfId="15374"/>
    <cellStyle name="Neutral 10 5" xfId="15375"/>
    <cellStyle name="Neutral 10 6" xfId="15376"/>
    <cellStyle name="Neutral 10 7" xfId="15377"/>
    <cellStyle name="Neutral 10 8" xfId="15378"/>
    <cellStyle name="Neutral 10 9" xfId="15379"/>
    <cellStyle name="Neutral 11" xfId="15380"/>
    <cellStyle name="Neutral 11 10" xfId="15381"/>
    <cellStyle name="Neutral 11 2" xfId="15382"/>
    <cellStyle name="Neutral 11 3" xfId="15383"/>
    <cellStyle name="Neutral 11 4" xfId="15384"/>
    <cellStyle name="Neutral 11 5" xfId="15385"/>
    <cellStyle name="Neutral 11 6" xfId="15386"/>
    <cellStyle name="Neutral 11 7" xfId="15387"/>
    <cellStyle name="Neutral 11 8" xfId="15388"/>
    <cellStyle name="Neutral 11 9" xfId="15389"/>
    <cellStyle name="Neutral 12" xfId="15390"/>
    <cellStyle name="Neutral 12 10" xfId="15391"/>
    <cellStyle name="Neutral 12 2" xfId="15392"/>
    <cellStyle name="Neutral 12 3" xfId="15393"/>
    <cellStyle name="Neutral 12 4" xfId="15394"/>
    <cellStyle name="Neutral 12 5" xfId="15395"/>
    <cellStyle name="Neutral 12 6" xfId="15396"/>
    <cellStyle name="Neutral 12 7" xfId="15397"/>
    <cellStyle name="Neutral 12 8" xfId="15398"/>
    <cellStyle name="Neutral 12 9" xfId="15399"/>
    <cellStyle name="Neutral 13" xfId="15400"/>
    <cellStyle name="Neutral 14" xfId="15401"/>
    <cellStyle name="Neutral 15" xfId="15402"/>
    <cellStyle name="Neutral 16" xfId="15403"/>
    <cellStyle name="Neutral 17" xfId="15404"/>
    <cellStyle name="Neutral 18" xfId="15405"/>
    <cellStyle name="Neutral 19" xfId="15406"/>
    <cellStyle name="Neutral 2" xfId="15407"/>
    <cellStyle name="Neutral 2 10" xfId="15408"/>
    <cellStyle name="Neutral 2 11" xfId="15409"/>
    <cellStyle name="Neutral 2 12" xfId="15410"/>
    <cellStyle name="Neutral 2 13" xfId="15411"/>
    <cellStyle name="Neutral 2 14" xfId="15412"/>
    <cellStyle name="Neutral 2 15" xfId="15413"/>
    <cellStyle name="Neutral 2 16" xfId="15414"/>
    <cellStyle name="Neutral 2 17" xfId="15415"/>
    <cellStyle name="Neutral 2 18" xfId="15416"/>
    <cellStyle name="Neutral 2 19" xfId="15417"/>
    <cellStyle name="Neutral 2 2" xfId="15418"/>
    <cellStyle name="Neutral 2 20" xfId="15419"/>
    <cellStyle name="Neutral 2 21" xfId="15420"/>
    <cellStyle name="Neutral 2 22" xfId="15421"/>
    <cellStyle name="Neutral 2 23" xfId="15422"/>
    <cellStyle name="Neutral 2 24" xfId="15423"/>
    <cellStyle name="Neutral 2 25" xfId="15424"/>
    <cellStyle name="Neutral 2 26" xfId="15425"/>
    <cellStyle name="Neutral 2 27" xfId="15426"/>
    <cellStyle name="Neutral 2 28" xfId="15427"/>
    <cellStyle name="Neutral 2 29" xfId="15428"/>
    <cellStyle name="Neutral 2 3" xfId="15429"/>
    <cellStyle name="Neutral 2 30" xfId="15430"/>
    <cellStyle name="Neutral 2 31" xfId="15431"/>
    <cellStyle name="Neutral 2 32" xfId="15432"/>
    <cellStyle name="Neutral 2 33" xfId="15433"/>
    <cellStyle name="Neutral 2 34" xfId="15434"/>
    <cellStyle name="Neutral 2 35" xfId="15435"/>
    <cellStyle name="Neutral 2 36" xfId="15436"/>
    <cellStyle name="Neutral 2 37" xfId="15437"/>
    <cellStyle name="Neutral 2 38" xfId="15438"/>
    <cellStyle name="Neutral 2 39" xfId="15439"/>
    <cellStyle name="Neutral 2 4" xfId="15440"/>
    <cellStyle name="Neutral 2 40" xfId="15441"/>
    <cellStyle name="Neutral 2 41" xfId="15442"/>
    <cellStyle name="Neutral 2 42" xfId="15443"/>
    <cellStyle name="Neutral 2 43" xfId="15444"/>
    <cellStyle name="Neutral 2 44" xfId="15445"/>
    <cellStyle name="Neutral 2 45" xfId="15446"/>
    <cellStyle name="Neutral 2 46" xfId="15447"/>
    <cellStyle name="Neutral 2 47" xfId="15448"/>
    <cellStyle name="Neutral 2 48" xfId="15449"/>
    <cellStyle name="Neutral 2 49" xfId="15450"/>
    <cellStyle name="Neutral 2 5" xfId="15451"/>
    <cellStyle name="Neutral 2 50" xfId="15452"/>
    <cellStyle name="Neutral 2 6" xfId="15453"/>
    <cellStyle name="Neutral 2 7" xfId="15454"/>
    <cellStyle name="Neutral 2 8" xfId="15455"/>
    <cellStyle name="Neutral 2 9" xfId="15456"/>
    <cellStyle name="Neutral 20" xfId="15457"/>
    <cellStyle name="Neutral 21" xfId="15458"/>
    <cellStyle name="Neutral 22" xfId="15459"/>
    <cellStyle name="Neutral 23" xfId="15460"/>
    <cellStyle name="Neutral 24" xfId="15461"/>
    <cellStyle name="Neutral 25" xfId="15462"/>
    <cellStyle name="Neutral 26" xfId="15463"/>
    <cellStyle name="Neutral 27" xfId="15464"/>
    <cellStyle name="Neutral 28" xfId="15465"/>
    <cellStyle name="Neutral 29" xfId="15466"/>
    <cellStyle name="Neutral 3" xfId="15467"/>
    <cellStyle name="Neutral 3 10" xfId="15468"/>
    <cellStyle name="Neutral 3 11" xfId="15469"/>
    <cellStyle name="Neutral 3 12" xfId="15470"/>
    <cellStyle name="Neutral 3 13" xfId="15471"/>
    <cellStyle name="Neutral 3 14" xfId="15472"/>
    <cellStyle name="Neutral 3 15" xfId="15473"/>
    <cellStyle name="Neutral 3 16" xfId="15474"/>
    <cellStyle name="Neutral 3 17" xfId="15475"/>
    <cellStyle name="Neutral 3 18" xfId="15476"/>
    <cellStyle name="Neutral 3 19" xfId="15477"/>
    <cellStyle name="Neutral 3 2" xfId="15478"/>
    <cellStyle name="Neutral 3 20" xfId="15479"/>
    <cellStyle name="Neutral 3 21" xfId="15480"/>
    <cellStyle name="Neutral 3 22" xfId="15481"/>
    <cellStyle name="Neutral 3 23" xfId="15482"/>
    <cellStyle name="Neutral 3 24" xfId="15483"/>
    <cellStyle name="Neutral 3 25" xfId="15484"/>
    <cellStyle name="Neutral 3 26" xfId="15485"/>
    <cellStyle name="Neutral 3 27" xfId="15486"/>
    <cellStyle name="Neutral 3 3" xfId="15487"/>
    <cellStyle name="Neutral 3 4" xfId="15488"/>
    <cellStyle name="Neutral 3 5" xfId="15489"/>
    <cellStyle name="Neutral 3 6" xfId="15490"/>
    <cellStyle name="Neutral 3 7" xfId="15491"/>
    <cellStyle name="Neutral 3 8" xfId="15492"/>
    <cellStyle name="Neutral 3 9" xfId="15493"/>
    <cellStyle name="Neutral 30" xfId="15494"/>
    <cellStyle name="Neutral 31" xfId="15495"/>
    <cellStyle name="Neutral 32" xfId="15496"/>
    <cellStyle name="Neutral 33" xfId="15497"/>
    <cellStyle name="Neutral 34" xfId="15498"/>
    <cellStyle name="Neutral 35" xfId="15499"/>
    <cellStyle name="Neutral 36" xfId="15500"/>
    <cellStyle name="Neutral 37" xfId="15501"/>
    <cellStyle name="Neutral 38" xfId="15502"/>
    <cellStyle name="Neutral 39" xfId="15503"/>
    <cellStyle name="Neutral 4" xfId="15504"/>
    <cellStyle name="Neutral 4 10" xfId="15505"/>
    <cellStyle name="Neutral 4 11" xfId="15506"/>
    <cellStyle name="Neutral 4 12" xfId="15507"/>
    <cellStyle name="Neutral 4 13" xfId="15508"/>
    <cellStyle name="Neutral 4 14" xfId="15509"/>
    <cellStyle name="Neutral 4 15" xfId="15510"/>
    <cellStyle name="Neutral 4 16" xfId="15511"/>
    <cellStyle name="Neutral 4 17" xfId="15512"/>
    <cellStyle name="Neutral 4 18" xfId="15513"/>
    <cellStyle name="Neutral 4 19" xfId="15514"/>
    <cellStyle name="Neutral 4 2" xfId="15515"/>
    <cellStyle name="Neutral 4 20" xfId="15516"/>
    <cellStyle name="Neutral 4 21" xfId="15517"/>
    <cellStyle name="Neutral 4 22" xfId="15518"/>
    <cellStyle name="Neutral 4 23" xfId="15519"/>
    <cellStyle name="Neutral 4 24" xfId="15520"/>
    <cellStyle name="Neutral 4 25" xfId="15521"/>
    <cellStyle name="Neutral 4 26" xfId="15522"/>
    <cellStyle name="Neutral 4 27" xfId="15523"/>
    <cellStyle name="Neutral 4 3" xfId="15524"/>
    <cellStyle name="Neutral 4 4" xfId="15525"/>
    <cellStyle name="Neutral 4 5" xfId="15526"/>
    <cellStyle name="Neutral 4 6" xfId="15527"/>
    <cellStyle name="Neutral 4 7" xfId="15528"/>
    <cellStyle name="Neutral 4 8" xfId="15529"/>
    <cellStyle name="Neutral 4 9" xfId="15530"/>
    <cellStyle name="Neutral 40" xfId="15531"/>
    <cellStyle name="Neutral 41" xfId="15532"/>
    <cellStyle name="Neutral 42" xfId="15533"/>
    <cellStyle name="Neutral 43" xfId="15534"/>
    <cellStyle name="Neutral 44" xfId="15535"/>
    <cellStyle name="Neutral 45" xfId="15536"/>
    <cellStyle name="Neutral 46" xfId="15537"/>
    <cellStyle name="Neutral 47" xfId="15538"/>
    <cellStyle name="Neutral 48" xfId="15539"/>
    <cellStyle name="Neutral 49" xfId="15540"/>
    <cellStyle name="Neutral 5" xfId="15541"/>
    <cellStyle name="Neutral 5 10" xfId="15542"/>
    <cellStyle name="Neutral 5 11" xfId="15543"/>
    <cellStyle name="Neutral 5 12" xfId="15544"/>
    <cellStyle name="Neutral 5 13" xfId="15545"/>
    <cellStyle name="Neutral 5 14" xfId="15546"/>
    <cellStyle name="Neutral 5 15" xfId="15547"/>
    <cellStyle name="Neutral 5 16" xfId="15548"/>
    <cellStyle name="Neutral 5 17" xfId="15549"/>
    <cellStyle name="Neutral 5 18" xfId="15550"/>
    <cellStyle name="Neutral 5 19" xfId="15551"/>
    <cellStyle name="Neutral 5 2" xfId="15552"/>
    <cellStyle name="Neutral 5 20" xfId="15553"/>
    <cellStyle name="Neutral 5 21" xfId="15554"/>
    <cellStyle name="Neutral 5 22" xfId="15555"/>
    <cellStyle name="Neutral 5 23" xfId="15556"/>
    <cellStyle name="Neutral 5 24" xfId="15557"/>
    <cellStyle name="Neutral 5 25" xfId="15558"/>
    <cellStyle name="Neutral 5 26" xfId="15559"/>
    <cellStyle name="Neutral 5 27" xfId="15560"/>
    <cellStyle name="Neutral 5 3" xfId="15561"/>
    <cellStyle name="Neutral 5 4" xfId="15562"/>
    <cellStyle name="Neutral 5 5" xfId="15563"/>
    <cellStyle name="Neutral 5 6" xfId="15564"/>
    <cellStyle name="Neutral 5 7" xfId="15565"/>
    <cellStyle name="Neutral 5 8" xfId="15566"/>
    <cellStyle name="Neutral 5 9" xfId="15567"/>
    <cellStyle name="Neutral 50" xfId="15568"/>
    <cellStyle name="Neutral 51" xfId="15569"/>
    <cellStyle name="Neutral 52" xfId="15570"/>
    <cellStyle name="Neutral 53" xfId="15571"/>
    <cellStyle name="Neutral 54" xfId="15572"/>
    <cellStyle name="Neutral 55" xfId="15573"/>
    <cellStyle name="Neutral 56" xfId="15574"/>
    <cellStyle name="Neutral 57" xfId="15575"/>
    <cellStyle name="Neutral 58" xfId="15576"/>
    <cellStyle name="Neutral 59" xfId="15577"/>
    <cellStyle name="Neutral 6" xfId="15578"/>
    <cellStyle name="Neutral 6 10" xfId="15579"/>
    <cellStyle name="Neutral 6 11" xfId="15580"/>
    <cellStyle name="Neutral 6 12" xfId="15581"/>
    <cellStyle name="Neutral 6 13" xfId="15582"/>
    <cellStyle name="Neutral 6 14" xfId="15583"/>
    <cellStyle name="Neutral 6 15" xfId="15584"/>
    <cellStyle name="Neutral 6 16" xfId="15585"/>
    <cellStyle name="Neutral 6 17" xfId="15586"/>
    <cellStyle name="Neutral 6 18" xfId="15587"/>
    <cellStyle name="Neutral 6 19" xfId="15588"/>
    <cellStyle name="Neutral 6 2" xfId="15589"/>
    <cellStyle name="Neutral 6 20" xfId="15590"/>
    <cellStyle name="Neutral 6 21" xfId="15591"/>
    <cellStyle name="Neutral 6 22" xfId="15592"/>
    <cellStyle name="Neutral 6 23" xfId="15593"/>
    <cellStyle name="Neutral 6 24" xfId="15594"/>
    <cellStyle name="Neutral 6 25" xfId="15595"/>
    <cellStyle name="Neutral 6 26" xfId="15596"/>
    <cellStyle name="Neutral 6 27" xfId="15597"/>
    <cellStyle name="Neutral 6 28" xfId="15598"/>
    <cellStyle name="Neutral 6 29" xfId="15599"/>
    <cellStyle name="Neutral 6 3" xfId="15600"/>
    <cellStyle name="Neutral 6 30" xfId="15601"/>
    <cellStyle name="Neutral 6 31" xfId="15602"/>
    <cellStyle name="Neutral 6 32" xfId="15603"/>
    <cellStyle name="Neutral 6 33" xfId="15604"/>
    <cellStyle name="Neutral 6 34" xfId="15605"/>
    <cellStyle name="Neutral 6 35" xfId="15606"/>
    <cellStyle name="Neutral 6 4" xfId="15607"/>
    <cellStyle name="Neutral 6 5" xfId="15608"/>
    <cellStyle name="Neutral 6 6" xfId="15609"/>
    <cellStyle name="Neutral 6 7" xfId="15610"/>
    <cellStyle name="Neutral 6 8" xfId="15611"/>
    <cellStyle name="Neutral 6 9" xfId="15612"/>
    <cellStyle name="Neutral 7" xfId="15613"/>
    <cellStyle name="Neutral 7 10" xfId="15614"/>
    <cellStyle name="Neutral 7 11" xfId="15615"/>
    <cellStyle name="Neutral 7 12" xfId="15616"/>
    <cellStyle name="Neutral 7 13" xfId="15617"/>
    <cellStyle name="Neutral 7 14" xfId="15618"/>
    <cellStyle name="Neutral 7 15" xfId="15619"/>
    <cellStyle name="Neutral 7 16" xfId="15620"/>
    <cellStyle name="Neutral 7 17" xfId="15621"/>
    <cellStyle name="Neutral 7 18" xfId="15622"/>
    <cellStyle name="Neutral 7 19" xfId="15623"/>
    <cellStyle name="Neutral 7 2" xfId="15624"/>
    <cellStyle name="Neutral 7 20" xfId="15625"/>
    <cellStyle name="Neutral 7 21" xfId="15626"/>
    <cellStyle name="Neutral 7 22" xfId="15627"/>
    <cellStyle name="Neutral 7 23" xfId="15628"/>
    <cellStyle name="Neutral 7 24" xfId="15629"/>
    <cellStyle name="Neutral 7 25" xfId="15630"/>
    <cellStyle name="Neutral 7 26" xfId="15631"/>
    <cellStyle name="Neutral 7 27" xfId="15632"/>
    <cellStyle name="Neutral 7 28" xfId="15633"/>
    <cellStyle name="Neutral 7 29" xfId="15634"/>
    <cellStyle name="Neutral 7 3" xfId="15635"/>
    <cellStyle name="Neutral 7 30" xfId="15636"/>
    <cellStyle name="Neutral 7 31" xfId="15637"/>
    <cellStyle name="Neutral 7 32" xfId="15638"/>
    <cellStyle name="Neutral 7 33" xfId="15639"/>
    <cellStyle name="Neutral 7 34" xfId="15640"/>
    <cellStyle name="Neutral 7 35" xfId="15641"/>
    <cellStyle name="Neutral 7 4" xfId="15642"/>
    <cellStyle name="Neutral 7 5" xfId="15643"/>
    <cellStyle name="Neutral 7 6" xfId="15644"/>
    <cellStyle name="Neutral 7 7" xfId="15645"/>
    <cellStyle name="Neutral 7 8" xfId="15646"/>
    <cellStyle name="Neutral 7 9" xfId="15647"/>
    <cellStyle name="Neutral 8" xfId="15648"/>
    <cellStyle name="Neutral 8 10" xfId="15649"/>
    <cellStyle name="Neutral 8 11" xfId="15650"/>
    <cellStyle name="Neutral 8 12" xfId="15651"/>
    <cellStyle name="Neutral 8 13" xfId="15652"/>
    <cellStyle name="Neutral 8 14" xfId="15653"/>
    <cellStyle name="Neutral 8 15" xfId="15654"/>
    <cellStyle name="Neutral 8 16" xfId="15655"/>
    <cellStyle name="Neutral 8 17" xfId="15656"/>
    <cellStyle name="Neutral 8 18" xfId="15657"/>
    <cellStyle name="Neutral 8 19" xfId="15658"/>
    <cellStyle name="Neutral 8 2" xfId="15659"/>
    <cellStyle name="Neutral 8 20" xfId="15660"/>
    <cellStyle name="Neutral 8 21" xfId="15661"/>
    <cellStyle name="Neutral 8 22" xfId="15662"/>
    <cellStyle name="Neutral 8 23" xfId="15663"/>
    <cellStyle name="Neutral 8 24" xfId="15664"/>
    <cellStyle name="Neutral 8 25" xfId="15665"/>
    <cellStyle name="Neutral 8 26" xfId="15666"/>
    <cellStyle name="Neutral 8 27" xfId="15667"/>
    <cellStyle name="Neutral 8 28" xfId="15668"/>
    <cellStyle name="Neutral 8 29" xfId="15669"/>
    <cellStyle name="Neutral 8 3" xfId="15670"/>
    <cellStyle name="Neutral 8 30" xfId="15671"/>
    <cellStyle name="Neutral 8 31" xfId="15672"/>
    <cellStyle name="Neutral 8 32" xfId="15673"/>
    <cellStyle name="Neutral 8 33" xfId="15674"/>
    <cellStyle name="Neutral 8 34" xfId="15675"/>
    <cellStyle name="Neutral 8 35" xfId="15676"/>
    <cellStyle name="Neutral 8 4" xfId="15677"/>
    <cellStyle name="Neutral 8 5" xfId="15678"/>
    <cellStyle name="Neutral 8 6" xfId="15679"/>
    <cellStyle name="Neutral 8 7" xfId="15680"/>
    <cellStyle name="Neutral 8 8" xfId="15681"/>
    <cellStyle name="Neutral 8 9" xfId="15682"/>
    <cellStyle name="Neutral 9" xfId="15683"/>
    <cellStyle name="Neutral 9 10" xfId="15684"/>
    <cellStyle name="Neutral 9 11" xfId="15685"/>
    <cellStyle name="Neutral 9 12" xfId="15686"/>
    <cellStyle name="Neutral 9 13" xfId="15687"/>
    <cellStyle name="Neutral 9 14" xfId="15688"/>
    <cellStyle name="Neutral 9 15" xfId="15689"/>
    <cellStyle name="Neutral 9 16" xfId="15690"/>
    <cellStyle name="Neutral 9 17" xfId="15691"/>
    <cellStyle name="Neutral 9 18" xfId="15692"/>
    <cellStyle name="Neutral 9 19" xfId="15693"/>
    <cellStyle name="Neutral 9 2" xfId="15694"/>
    <cellStyle name="Neutral 9 20" xfId="15695"/>
    <cellStyle name="Neutral 9 21" xfId="15696"/>
    <cellStyle name="Neutral 9 22" xfId="15697"/>
    <cellStyle name="Neutral 9 23" xfId="15698"/>
    <cellStyle name="Neutral 9 24" xfId="15699"/>
    <cellStyle name="Neutral 9 25" xfId="15700"/>
    <cellStyle name="Neutral 9 26" xfId="15701"/>
    <cellStyle name="Neutral 9 27" xfId="15702"/>
    <cellStyle name="Neutral 9 28" xfId="15703"/>
    <cellStyle name="Neutral 9 29" xfId="15704"/>
    <cellStyle name="Neutral 9 3" xfId="15705"/>
    <cellStyle name="Neutral 9 30" xfId="15706"/>
    <cellStyle name="Neutral 9 31" xfId="15707"/>
    <cellStyle name="Neutral 9 32" xfId="15708"/>
    <cellStyle name="Neutral 9 33" xfId="15709"/>
    <cellStyle name="Neutral 9 34" xfId="15710"/>
    <cellStyle name="Neutral 9 35" xfId="15711"/>
    <cellStyle name="Neutral 9 4" xfId="15712"/>
    <cellStyle name="Neutral 9 5" xfId="15713"/>
    <cellStyle name="Neutral 9 6" xfId="15714"/>
    <cellStyle name="Neutral 9 7" xfId="15715"/>
    <cellStyle name="Neutral 9 8" xfId="15716"/>
    <cellStyle name="Neutral 9 9" xfId="15717"/>
    <cellStyle name="Neutre" xfId="15718"/>
    <cellStyle name="New" xfId="52"/>
    <cellStyle name="Nom Responsable" xfId="53"/>
    <cellStyle name="NormaBold" xfId="15719"/>
    <cellStyle name="Normal" xfId="0" builtinId="0"/>
    <cellStyle name="Normal - Style1" xfId="54"/>
    <cellStyle name="Normal - Style1 2" xfId="15720"/>
    <cellStyle name="Normal 10" xfId="135"/>
    <cellStyle name="Normal 10 10" xfId="15721"/>
    <cellStyle name="Normal 10 11" xfId="15722"/>
    <cellStyle name="Normal 10 12" xfId="15723"/>
    <cellStyle name="Normal 10 13" xfId="15724"/>
    <cellStyle name="Normal 10 14" xfId="15725"/>
    <cellStyle name="Normal 10 15" xfId="15726"/>
    <cellStyle name="Normal 10 16" xfId="15727"/>
    <cellStyle name="Normal 10 17" xfId="15728"/>
    <cellStyle name="Normal 10 18" xfId="15729"/>
    <cellStyle name="Normal 10 19" xfId="15730"/>
    <cellStyle name="Normal 10 2" xfId="136"/>
    <cellStyle name="Normal 10 2 2" xfId="15731"/>
    <cellStyle name="Normal 10 20" xfId="15732"/>
    <cellStyle name="Normal 10 21" xfId="15733"/>
    <cellStyle name="Normal 10 22" xfId="15734"/>
    <cellStyle name="Normal 10 23" xfId="15735"/>
    <cellStyle name="Normal 10 24" xfId="15736"/>
    <cellStyle name="Normal 10 25" xfId="15737"/>
    <cellStyle name="Normal 10 26" xfId="15738"/>
    <cellStyle name="Normal 10 27" xfId="15739"/>
    <cellStyle name="Normal 10 3" xfId="15740"/>
    <cellStyle name="Normal 10 4" xfId="15741"/>
    <cellStyle name="Normal 10 5" xfId="15742"/>
    <cellStyle name="Normal 10 6" xfId="15743"/>
    <cellStyle name="Normal 10 7" xfId="15744"/>
    <cellStyle name="Normal 10 8" xfId="15745"/>
    <cellStyle name="Normal 10 9" xfId="15746"/>
    <cellStyle name="Normal 11" xfId="137"/>
    <cellStyle name="Normal 11 10" xfId="15747"/>
    <cellStyle name="Normal 11 10 2" xfId="15748"/>
    <cellStyle name="Normal 11 10 3" xfId="15749"/>
    <cellStyle name="Normal 11 11" xfId="15750"/>
    <cellStyle name="Normal 11 11 2" xfId="15751"/>
    <cellStyle name="Normal 11 11 3" xfId="15752"/>
    <cellStyle name="Normal 11 12" xfId="15753"/>
    <cellStyle name="Normal 11 12 2" xfId="15754"/>
    <cellStyle name="Normal 11 12 3" xfId="15755"/>
    <cellStyle name="Normal 11 13" xfId="15756"/>
    <cellStyle name="Normal 11 14" xfId="15757"/>
    <cellStyle name="Normal 11 15" xfId="15758"/>
    <cellStyle name="Normal 11 16" xfId="15759"/>
    <cellStyle name="Normal 11 17" xfId="15760"/>
    <cellStyle name="Normal 11 18" xfId="15761"/>
    <cellStyle name="Normal 11 19" xfId="15762"/>
    <cellStyle name="Normal 11 2" xfId="138"/>
    <cellStyle name="Normal 11 2 10" xfId="15763"/>
    <cellStyle name="Normal 11 2 10 2" xfId="15764"/>
    <cellStyle name="Normal 11 2 10 3" xfId="15765"/>
    <cellStyle name="Normal 11 2 11" xfId="15766"/>
    <cellStyle name="Normal 11 2 12" xfId="15767"/>
    <cellStyle name="Normal 11 2 2" xfId="15768"/>
    <cellStyle name="Normal 11 2 2 2" xfId="15769"/>
    <cellStyle name="Normal 11 2 2 2 2" xfId="15770"/>
    <cellStyle name="Normal 11 2 2 2 3" xfId="15771"/>
    <cellStyle name="Normal 11 2 2 3" xfId="15772"/>
    <cellStyle name="Normal 11 2 2 3 2" xfId="15773"/>
    <cellStyle name="Normal 11 2 2 3 3" xfId="15774"/>
    <cellStyle name="Normal 11 2 2 4" xfId="15775"/>
    <cellStyle name="Normal 11 2 2 4 2" xfId="15776"/>
    <cellStyle name="Normal 11 2 2 4 3" xfId="15777"/>
    <cellStyle name="Normal 11 2 2 5" xfId="15778"/>
    <cellStyle name="Normal 11 2 2 5 2" xfId="15779"/>
    <cellStyle name="Normal 11 2 2 5 3" xfId="15780"/>
    <cellStyle name="Normal 11 2 2 6" xfId="15781"/>
    <cellStyle name="Normal 11 2 2 7" xfId="15782"/>
    <cellStyle name="Normal 11 2 3" xfId="15783"/>
    <cellStyle name="Normal 11 2 3 2" xfId="15784"/>
    <cellStyle name="Normal 11 2 3 2 2" xfId="15785"/>
    <cellStyle name="Normal 11 2 3 2 3" xfId="15786"/>
    <cellStyle name="Normal 11 2 3 3" xfId="15787"/>
    <cellStyle name="Normal 11 2 3 3 2" xfId="15788"/>
    <cellStyle name="Normal 11 2 3 3 3" xfId="15789"/>
    <cellStyle name="Normal 11 2 3 4" xfId="15790"/>
    <cellStyle name="Normal 11 2 3 4 2" xfId="15791"/>
    <cellStyle name="Normal 11 2 3 4 3" xfId="15792"/>
    <cellStyle name="Normal 11 2 3 5" xfId="15793"/>
    <cellStyle name="Normal 11 2 3 5 2" xfId="15794"/>
    <cellStyle name="Normal 11 2 3 5 3" xfId="15795"/>
    <cellStyle name="Normal 11 2 3 6" xfId="15796"/>
    <cellStyle name="Normal 11 2 3 7" xfId="15797"/>
    <cellStyle name="Normal 11 2 4" xfId="15798"/>
    <cellStyle name="Normal 11 2 4 2" xfId="15799"/>
    <cellStyle name="Normal 11 2 4 2 2" xfId="15800"/>
    <cellStyle name="Normal 11 2 4 2 3" xfId="15801"/>
    <cellStyle name="Normal 11 2 4 3" xfId="15802"/>
    <cellStyle name="Normal 11 2 4 3 2" xfId="15803"/>
    <cellStyle name="Normal 11 2 4 3 3" xfId="15804"/>
    <cellStyle name="Normal 11 2 4 4" xfId="15805"/>
    <cellStyle name="Normal 11 2 4 4 2" xfId="15806"/>
    <cellStyle name="Normal 11 2 4 4 3" xfId="15807"/>
    <cellStyle name="Normal 11 2 4 5" xfId="15808"/>
    <cellStyle name="Normal 11 2 4 5 2" xfId="15809"/>
    <cellStyle name="Normal 11 2 4 5 3" xfId="15810"/>
    <cellStyle name="Normal 11 2 4 6" xfId="15811"/>
    <cellStyle name="Normal 11 2 4 7" xfId="15812"/>
    <cellStyle name="Normal 11 2 5" xfId="15813"/>
    <cellStyle name="Normal 11 2 5 2" xfId="15814"/>
    <cellStyle name="Normal 11 2 5 2 2" xfId="15815"/>
    <cellStyle name="Normal 11 2 5 2 3" xfId="15816"/>
    <cellStyle name="Normal 11 2 5 3" xfId="15817"/>
    <cellStyle name="Normal 11 2 5 3 2" xfId="15818"/>
    <cellStyle name="Normal 11 2 5 3 3" xfId="15819"/>
    <cellStyle name="Normal 11 2 5 4" xfId="15820"/>
    <cellStyle name="Normal 11 2 5 4 2" xfId="15821"/>
    <cellStyle name="Normal 11 2 5 4 3" xfId="15822"/>
    <cellStyle name="Normal 11 2 5 5" xfId="15823"/>
    <cellStyle name="Normal 11 2 5 5 2" xfId="15824"/>
    <cellStyle name="Normal 11 2 5 5 3" xfId="15825"/>
    <cellStyle name="Normal 11 2 5 6" xfId="15826"/>
    <cellStyle name="Normal 11 2 5 7" xfId="15827"/>
    <cellStyle name="Normal 11 2 6" xfId="15828"/>
    <cellStyle name="Normal 11 2 6 2" xfId="15829"/>
    <cellStyle name="Normal 11 2 6 2 2" xfId="15830"/>
    <cellStyle name="Normal 11 2 6 2 3" xfId="15831"/>
    <cellStyle name="Normal 11 2 6 3" xfId="15832"/>
    <cellStyle name="Normal 11 2 6 3 2" xfId="15833"/>
    <cellStyle name="Normal 11 2 6 3 3" xfId="15834"/>
    <cellStyle name="Normal 11 2 6 4" xfId="15835"/>
    <cellStyle name="Normal 11 2 6 4 2" xfId="15836"/>
    <cellStyle name="Normal 11 2 6 4 3" xfId="15837"/>
    <cellStyle name="Normal 11 2 6 5" xfId="15838"/>
    <cellStyle name="Normal 11 2 6 5 2" xfId="15839"/>
    <cellStyle name="Normal 11 2 6 5 3" xfId="15840"/>
    <cellStyle name="Normal 11 2 6 6" xfId="15841"/>
    <cellStyle name="Normal 11 2 6 7" xfId="15842"/>
    <cellStyle name="Normal 11 2 7" xfId="15843"/>
    <cellStyle name="Normal 11 2 7 2" xfId="15844"/>
    <cellStyle name="Normal 11 2 7 3" xfId="15845"/>
    <cellStyle name="Normal 11 2 8" xfId="15846"/>
    <cellStyle name="Normal 11 2 8 2" xfId="15847"/>
    <cellStyle name="Normal 11 2 8 3" xfId="15848"/>
    <cellStyle name="Normal 11 2 9" xfId="15849"/>
    <cellStyle name="Normal 11 2 9 2" xfId="15850"/>
    <cellStyle name="Normal 11 2 9 3" xfId="15851"/>
    <cellStyle name="Normal 11 20" xfId="15852"/>
    <cellStyle name="Normal 11 21" xfId="15853"/>
    <cellStyle name="Normal 11 22" xfId="15854"/>
    <cellStyle name="Normal 11 23" xfId="15855"/>
    <cellStyle name="Normal 11 24" xfId="15856"/>
    <cellStyle name="Normal 11 25" xfId="15857"/>
    <cellStyle name="Normal 11 26" xfId="15858"/>
    <cellStyle name="Normal 11 27" xfId="15859"/>
    <cellStyle name="Normal 11 28" xfId="15860"/>
    <cellStyle name="Normal 11 29" xfId="15861"/>
    <cellStyle name="Normal 11 3" xfId="15862"/>
    <cellStyle name="Normal 11 3 10" xfId="15863"/>
    <cellStyle name="Normal 11 3 10 2" xfId="15864"/>
    <cellStyle name="Normal 11 3 10 3" xfId="15865"/>
    <cellStyle name="Normal 11 3 11" xfId="15866"/>
    <cellStyle name="Normal 11 3 12" xfId="15867"/>
    <cellStyle name="Normal 11 3 2" xfId="15868"/>
    <cellStyle name="Normal 11 3 2 2" xfId="15869"/>
    <cellStyle name="Normal 11 3 2 2 2" xfId="15870"/>
    <cellStyle name="Normal 11 3 2 2 3" xfId="15871"/>
    <cellStyle name="Normal 11 3 2 3" xfId="15872"/>
    <cellStyle name="Normal 11 3 2 3 2" xfId="15873"/>
    <cellStyle name="Normal 11 3 2 3 3" xfId="15874"/>
    <cellStyle name="Normal 11 3 2 4" xfId="15875"/>
    <cellStyle name="Normal 11 3 2 4 2" xfId="15876"/>
    <cellStyle name="Normal 11 3 2 4 3" xfId="15877"/>
    <cellStyle name="Normal 11 3 2 5" xfId="15878"/>
    <cellStyle name="Normal 11 3 2 5 2" xfId="15879"/>
    <cellStyle name="Normal 11 3 2 5 3" xfId="15880"/>
    <cellStyle name="Normal 11 3 2 6" xfId="15881"/>
    <cellStyle name="Normal 11 3 2 7" xfId="15882"/>
    <cellStyle name="Normal 11 3 3" xfId="15883"/>
    <cellStyle name="Normal 11 3 3 2" xfId="15884"/>
    <cellStyle name="Normal 11 3 3 2 2" xfId="15885"/>
    <cellStyle name="Normal 11 3 3 2 3" xfId="15886"/>
    <cellStyle name="Normal 11 3 3 3" xfId="15887"/>
    <cellStyle name="Normal 11 3 3 3 2" xfId="15888"/>
    <cellStyle name="Normal 11 3 3 3 3" xfId="15889"/>
    <cellStyle name="Normal 11 3 3 4" xfId="15890"/>
    <cellStyle name="Normal 11 3 3 4 2" xfId="15891"/>
    <cellStyle name="Normal 11 3 3 4 3" xfId="15892"/>
    <cellStyle name="Normal 11 3 3 5" xfId="15893"/>
    <cellStyle name="Normal 11 3 3 5 2" xfId="15894"/>
    <cellStyle name="Normal 11 3 3 5 3" xfId="15895"/>
    <cellStyle name="Normal 11 3 3 6" xfId="15896"/>
    <cellStyle name="Normal 11 3 3 7" xfId="15897"/>
    <cellStyle name="Normal 11 3 4" xfId="15898"/>
    <cellStyle name="Normal 11 3 4 2" xfId="15899"/>
    <cellStyle name="Normal 11 3 4 2 2" xfId="15900"/>
    <cellStyle name="Normal 11 3 4 2 3" xfId="15901"/>
    <cellStyle name="Normal 11 3 4 3" xfId="15902"/>
    <cellStyle name="Normal 11 3 4 3 2" xfId="15903"/>
    <cellStyle name="Normal 11 3 4 3 3" xfId="15904"/>
    <cellStyle name="Normal 11 3 4 4" xfId="15905"/>
    <cellStyle name="Normal 11 3 4 4 2" xfId="15906"/>
    <cellStyle name="Normal 11 3 4 4 3" xfId="15907"/>
    <cellStyle name="Normal 11 3 4 5" xfId="15908"/>
    <cellStyle name="Normal 11 3 4 5 2" xfId="15909"/>
    <cellStyle name="Normal 11 3 4 5 3" xfId="15910"/>
    <cellStyle name="Normal 11 3 4 6" xfId="15911"/>
    <cellStyle name="Normal 11 3 4 7" xfId="15912"/>
    <cellStyle name="Normal 11 3 5" xfId="15913"/>
    <cellStyle name="Normal 11 3 5 2" xfId="15914"/>
    <cellStyle name="Normal 11 3 5 2 2" xfId="15915"/>
    <cellStyle name="Normal 11 3 5 2 3" xfId="15916"/>
    <cellStyle name="Normal 11 3 5 3" xfId="15917"/>
    <cellStyle name="Normal 11 3 5 3 2" xfId="15918"/>
    <cellStyle name="Normal 11 3 5 3 3" xfId="15919"/>
    <cellStyle name="Normal 11 3 5 4" xfId="15920"/>
    <cellStyle name="Normal 11 3 5 4 2" xfId="15921"/>
    <cellStyle name="Normal 11 3 5 4 3" xfId="15922"/>
    <cellStyle name="Normal 11 3 5 5" xfId="15923"/>
    <cellStyle name="Normal 11 3 5 5 2" xfId="15924"/>
    <cellStyle name="Normal 11 3 5 5 3" xfId="15925"/>
    <cellStyle name="Normal 11 3 5 6" xfId="15926"/>
    <cellStyle name="Normal 11 3 5 7" xfId="15927"/>
    <cellStyle name="Normal 11 3 6" xfId="15928"/>
    <cellStyle name="Normal 11 3 6 2" xfId="15929"/>
    <cellStyle name="Normal 11 3 6 2 2" xfId="15930"/>
    <cellStyle name="Normal 11 3 6 2 3" xfId="15931"/>
    <cellStyle name="Normal 11 3 6 3" xfId="15932"/>
    <cellStyle name="Normal 11 3 6 3 2" xfId="15933"/>
    <cellStyle name="Normal 11 3 6 3 3" xfId="15934"/>
    <cellStyle name="Normal 11 3 6 4" xfId="15935"/>
    <cellStyle name="Normal 11 3 6 4 2" xfId="15936"/>
    <cellStyle name="Normal 11 3 6 4 3" xfId="15937"/>
    <cellStyle name="Normal 11 3 6 5" xfId="15938"/>
    <cellStyle name="Normal 11 3 6 5 2" xfId="15939"/>
    <cellStyle name="Normal 11 3 6 5 3" xfId="15940"/>
    <cellStyle name="Normal 11 3 6 6" xfId="15941"/>
    <cellStyle name="Normal 11 3 6 7" xfId="15942"/>
    <cellStyle name="Normal 11 3 7" xfId="15943"/>
    <cellStyle name="Normal 11 3 7 2" xfId="15944"/>
    <cellStyle name="Normal 11 3 7 3" xfId="15945"/>
    <cellStyle name="Normal 11 3 8" xfId="15946"/>
    <cellStyle name="Normal 11 3 8 2" xfId="15947"/>
    <cellStyle name="Normal 11 3 8 3" xfId="15948"/>
    <cellStyle name="Normal 11 3 9" xfId="15949"/>
    <cellStyle name="Normal 11 3 9 2" xfId="15950"/>
    <cellStyle name="Normal 11 3 9 3" xfId="15951"/>
    <cellStyle name="Normal 11 30" xfId="15952"/>
    <cellStyle name="Normal 11 31" xfId="15953"/>
    <cellStyle name="Normal 11 32" xfId="15954"/>
    <cellStyle name="Normal 11 33" xfId="15955"/>
    <cellStyle name="Normal 11 34" xfId="15956"/>
    <cellStyle name="Normal 11 35" xfId="15957"/>
    <cellStyle name="Normal 11 36" xfId="15958"/>
    <cellStyle name="Normal 11 37" xfId="15959"/>
    <cellStyle name="Normal 11 38" xfId="15960"/>
    <cellStyle name="Normal 11 39" xfId="15961"/>
    <cellStyle name="Normal 11 4" xfId="15962"/>
    <cellStyle name="Normal 11 4 2" xfId="15963"/>
    <cellStyle name="Normal 11 4 2 2" xfId="15964"/>
    <cellStyle name="Normal 11 4 2 3" xfId="15965"/>
    <cellStyle name="Normal 11 4 3" xfId="15966"/>
    <cellStyle name="Normal 11 4 3 2" xfId="15967"/>
    <cellStyle name="Normal 11 4 3 3" xfId="15968"/>
    <cellStyle name="Normal 11 4 4" xfId="15969"/>
    <cellStyle name="Normal 11 4 4 2" xfId="15970"/>
    <cellStyle name="Normal 11 4 4 3" xfId="15971"/>
    <cellStyle name="Normal 11 4 5" xfId="15972"/>
    <cellStyle name="Normal 11 4 5 2" xfId="15973"/>
    <cellStyle name="Normal 11 4 5 3" xfId="15974"/>
    <cellStyle name="Normal 11 4 6" xfId="15975"/>
    <cellStyle name="Normal 11 4 7" xfId="15976"/>
    <cellStyle name="Normal 11 5" xfId="15977"/>
    <cellStyle name="Normal 11 5 2" xfId="15978"/>
    <cellStyle name="Normal 11 5 2 2" xfId="15979"/>
    <cellStyle name="Normal 11 5 2 3" xfId="15980"/>
    <cellStyle name="Normal 11 5 3" xfId="15981"/>
    <cellStyle name="Normal 11 5 3 2" xfId="15982"/>
    <cellStyle name="Normal 11 5 3 3" xfId="15983"/>
    <cellStyle name="Normal 11 5 4" xfId="15984"/>
    <cellStyle name="Normal 11 5 4 2" xfId="15985"/>
    <cellStyle name="Normal 11 5 4 3" xfId="15986"/>
    <cellStyle name="Normal 11 5 5" xfId="15987"/>
    <cellStyle name="Normal 11 5 5 2" xfId="15988"/>
    <cellStyle name="Normal 11 5 5 3" xfId="15989"/>
    <cellStyle name="Normal 11 5 6" xfId="15990"/>
    <cellStyle name="Normal 11 5 7" xfId="15991"/>
    <cellStyle name="Normal 11 6" xfId="15992"/>
    <cellStyle name="Normal 11 6 2" xfId="15993"/>
    <cellStyle name="Normal 11 6 2 2" xfId="15994"/>
    <cellStyle name="Normal 11 6 2 3" xfId="15995"/>
    <cellStyle name="Normal 11 6 3" xfId="15996"/>
    <cellStyle name="Normal 11 6 3 2" xfId="15997"/>
    <cellStyle name="Normal 11 6 3 3" xfId="15998"/>
    <cellStyle name="Normal 11 6 4" xfId="15999"/>
    <cellStyle name="Normal 11 6 4 2" xfId="16000"/>
    <cellStyle name="Normal 11 6 4 3" xfId="16001"/>
    <cellStyle name="Normal 11 6 5" xfId="16002"/>
    <cellStyle name="Normal 11 6 5 2" xfId="16003"/>
    <cellStyle name="Normal 11 6 5 3" xfId="16004"/>
    <cellStyle name="Normal 11 6 6" xfId="16005"/>
    <cellStyle name="Normal 11 6 7" xfId="16006"/>
    <cellStyle name="Normal 11 7" xfId="16007"/>
    <cellStyle name="Normal 11 7 2" xfId="16008"/>
    <cellStyle name="Normal 11 7 2 2" xfId="16009"/>
    <cellStyle name="Normal 11 7 2 3" xfId="16010"/>
    <cellStyle name="Normal 11 7 3" xfId="16011"/>
    <cellStyle name="Normal 11 7 3 2" xfId="16012"/>
    <cellStyle name="Normal 11 7 3 3" xfId="16013"/>
    <cellStyle name="Normal 11 7 4" xfId="16014"/>
    <cellStyle name="Normal 11 7 4 2" xfId="16015"/>
    <cellStyle name="Normal 11 7 4 3" xfId="16016"/>
    <cellStyle name="Normal 11 7 5" xfId="16017"/>
    <cellStyle name="Normal 11 7 5 2" xfId="16018"/>
    <cellStyle name="Normal 11 7 5 3" xfId="16019"/>
    <cellStyle name="Normal 11 7 6" xfId="16020"/>
    <cellStyle name="Normal 11 7 7" xfId="16021"/>
    <cellStyle name="Normal 11 8" xfId="16022"/>
    <cellStyle name="Normal 11 8 2" xfId="16023"/>
    <cellStyle name="Normal 11 8 2 2" xfId="16024"/>
    <cellStyle name="Normal 11 8 2 3" xfId="16025"/>
    <cellStyle name="Normal 11 8 3" xfId="16026"/>
    <cellStyle name="Normal 11 8 3 2" xfId="16027"/>
    <cellStyle name="Normal 11 8 3 3" xfId="16028"/>
    <cellStyle name="Normal 11 8 4" xfId="16029"/>
    <cellStyle name="Normal 11 8 4 2" xfId="16030"/>
    <cellStyle name="Normal 11 8 4 3" xfId="16031"/>
    <cellStyle name="Normal 11 8 5" xfId="16032"/>
    <cellStyle name="Normal 11 8 5 2" xfId="16033"/>
    <cellStyle name="Normal 11 8 5 3" xfId="16034"/>
    <cellStyle name="Normal 11 8 6" xfId="16035"/>
    <cellStyle name="Normal 11 8 7" xfId="16036"/>
    <cellStyle name="Normal 11 9" xfId="16037"/>
    <cellStyle name="Normal 11 9 2" xfId="16038"/>
    <cellStyle name="Normal 11 9 3" xfId="16039"/>
    <cellStyle name="Normal 117" xfId="16040"/>
    <cellStyle name="Normal 119" xfId="16041"/>
    <cellStyle name="Normal 12" xfId="139"/>
    <cellStyle name="Normal 12 10" xfId="16042"/>
    <cellStyle name="Normal 12 10 2" xfId="16043"/>
    <cellStyle name="Normal 12 10 3" xfId="16044"/>
    <cellStyle name="Normal 12 11" xfId="16045"/>
    <cellStyle name="Normal 12 11 2" xfId="16046"/>
    <cellStyle name="Normal 12 11 3" xfId="16047"/>
    <cellStyle name="Normal 12 12" xfId="16048"/>
    <cellStyle name="Normal 12 12 2" xfId="16049"/>
    <cellStyle name="Normal 12 12 3" xfId="16050"/>
    <cellStyle name="Normal 12 13" xfId="16051"/>
    <cellStyle name="Normal 12 14" xfId="16052"/>
    <cellStyle name="Normal 12 15" xfId="16053"/>
    <cellStyle name="Normal 12 16" xfId="16054"/>
    <cellStyle name="Normal 12 17" xfId="16055"/>
    <cellStyle name="Normal 12 18" xfId="16056"/>
    <cellStyle name="Normal 12 19" xfId="16057"/>
    <cellStyle name="Normal 12 2" xfId="140"/>
    <cellStyle name="Normal 12 2 10" xfId="16058"/>
    <cellStyle name="Normal 12 2 10 2" xfId="16059"/>
    <cellStyle name="Normal 12 2 10 3" xfId="16060"/>
    <cellStyle name="Normal 12 2 11" xfId="16061"/>
    <cellStyle name="Normal 12 2 12" xfId="16062"/>
    <cellStyle name="Normal 12 2 2" xfId="16063"/>
    <cellStyle name="Normal 12 2 2 2" xfId="16064"/>
    <cellStyle name="Normal 12 2 2 2 2" xfId="16065"/>
    <cellStyle name="Normal 12 2 2 2 3" xfId="16066"/>
    <cellStyle name="Normal 12 2 2 3" xfId="16067"/>
    <cellStyle name="Normal 12 2 2 3 2" xfId="16068"/>
    <cellStyle name="Normal 12 2 2 3 3" xfId="16069"/>
    <cellStyle name="Normal 12 2 2 4" xfId="16070"/>
    <cellStyle name="Normal 12 2 2 4 2" xfId="16071"/>
    <cellStyle name="Normal 12 2 2 4 3" xfId="16072"/>
    <cellStyle name="Normal 12 2 2 5" xfId="16073"/>
    <cellStyle name="Normal 12 2 2 5 2" xfId="16074"/>
    <cellStyle name="Normal 12 2 2 5 3" xfId="16075"/>
    <cellStyle name="Normal 12 2 2 6" xfId="16076"/>
    <cellStyle name="Normal 12 2 2 7" xfId="16077"/>
    <cellStyle name="Normal 12 2 3" xfId="16078"/>
    <cellStyle name="Normal 12 2 3 2" xfId="16079"/>
    <cellStyle name="Normal 12 2 3 2 2" xfId="16080"/>
    <cellStyle name="Normal 12 2 3 2 3" xfId="16081"/>
    <cellStyle name="Normal 12 2 3 3" xfId="16082"/>
    <cellStyle name="Normal 12 2 3 3 2" xfId="16083"/>
    <cellStyle name="Normal 12 2 3 3 3" xfId="16084"/>
    <cellStyle name="Normal 12 2 3 4" xfId="16085"/>
    <cellStyle name="Normal 12 2 3 4 2" xfId="16086"/>
    <cellStyle name="Normal 12 2 3 4 3" xfId="16087"/>
    <cellStyle name="Normal 12 2 3 5" xfId="16088"/>
    <cellStyle name="Normal 12 2 3 5 2" xfId="16089"/>
    <cellStyle name="Normal 12 2 3 5 3" xfId="16090"/>
    <cellStyle name="Normal 12 2 3 6" xfId="16091"/>
    <cellStyle name="Normal 12 2 3 7" xfId="16092"/>
    <cellStyle name="Normal 12 2 4" xfId="16093"/>
    <cellStyle name="Normal 12 2 4 2" xfId="16094"/>
    <cellStyle name="Normal 12 2 4 2 2" xfId="16095"/>
    <cellStyle name="Normal 12 2 4 2 3" xfId="16096"/>
    <cellStyle name="Normal 12 2 4 3" xfId="16097"/>
    <cellStyle name="Normal 12 2 4 3 2" xfId="16098"/>
    <cellStyle name="Normal 12 2 4 3 3" xfId="16099"/>
    <cellStyle name="Normal 12 2 4 4" xfId="16100"/>
    <cellStyle name="Normal 12 2 4 4 2" xfId="16101"/>
    <cellStyle name="Normal 12 2 4 4 3" xfId="16102"/>
    <cellStyle name="Normal 12 2 4 5" xfId="16103"/>
    <cellStyle name="Normal 12 2 4 5 2" xfId="16104"/>
    <cellStyle name="Normal 12 2 4 5 3" xfId="16105"/>
    <cellStyle name="Normal 12 2 4 6" xfId="16106"/>
    <cellStyle name="Normal 12 2 4 7" xfId="16107"/>
    <cellStyle name="Normal 12 2 5" xfId="16108"/>
    <cellStyle name="Normal 12 2 5 2" xfId="16109"/>
    <cellStyle name="Normal 12 2 5 2 2" xfId="16110"/>
    <cellStyle name="Normal 12 2 5 2 3" xfId="16111"/>
    <cellStyle name="Normal 12 2 5 3" xfId="16112"/>
    <cellStyle name="Normal 12 2 5 3 2" xfId="16113"/>
    <cellStyle name="Normal 12 2 5 3 3" xfId="16114"/>
    <cellStyle name="Normal 12 2 5 4" xfId="16115"/>
    <cellStyle name="Normal 12 2 5 4 2" xfId="16116"/>
    <cellStyle name="Normal 12 2 5 4 3" xfId="16117"/>
    <cellStyle name="Normal 12 2 5 5" xfId="16118"/>
    <cellStyle name="Normal 12 2 5 5 2" xfId="16119"/>
    <cellStyle name="Normal 12 2 5 5 3" xfId="16120"/>
    <cellStyle name="Normal 12 2 5 6" xfId="16121"/>
    <cellStyle name="Normal 12 2 5 7" xfId="16122"/>
    <cellStyle name="Normal 12 2 6" xfId="16123"/>
    <cellStyle name="Normal 12 2 6 2" xfId="16124"/>
    <cellStyle name="Normal 12 2 6 2 2" xfId="16125"/>
    <cellStyle name="Normal 12 2 6 2 3" xfId="16126"/>
    <cellStyle name="Normal 12 2 6 3" xfId="16127"/>
    <cellStyle name="Normal 12 2 6 3 2" xfId="16128"/>
    <cellStyle name="Normal 12 2 6 3 3" xfId="16129"/>
    <cellStyle name="Normal 12 2 6 4" xfId="16130"/>
    <cellStyle name="Normal 12 2 6 4 2" xfId="16131"/>
    <cellStyle name="Normal 12 2 6 4 3" xfId="16132"/>
    <cellStyle name="Normal 12 2 6 5" xfId="16133"/>
    <cellStyle name="Normal 12 2 6 5 2" xfId="16134"/>
    <cellStyle name="Normal 12 2 6 5 3" xfId="16135"/>
    <cellStyle name="Normal 12 2 6 6" xfId="16136"/>
    <cellStyle name="Normal 12 2 6 7" xfId="16137"/>
    <cellStyle name="Normal 12 2 7" xfId="16138"/>
    <cellStyle name="Normal 12 2 7 2" xfId="16139"/>
    <cellStyle name="Normal 12 2 7 3" xfId="16140"/>
    <cellStyle name="Normal 12 2 8" xfId="16141"/>
    <cellStyle name="Normal 12 2 8 2" xfId="16142"/>
    <cellStyle name="Normal 12 2 8 3" xfId="16143"/>
    <cellStyle name="Normal 12 2 9" xfId="16144"/>
    <cellStyle name="Normal 12 2 9 2" xfId="16145"/>
    <cellStyle name="Normal 12 2 9 3" xfId="16146"/>
    <cellStyle name="Normal 12 20" xfId="16147"/>
    <cellStyle name="Normal 12 21" xfId="16148"/>
    <cellStyle name="Normal 12 22" xfId="16149"/>
    <cellStyle name="Normal 12 23" xfId="16150"/>
    <cellStyle name="Normal 12 24" xfId="16151"/>
    <cellStyle name="Normal 12 25" xfId="16152"/>
    <cellStyle name="Normal 12 26" xfId="16153"/>
    <cellStyle name="Normal 12 27" xfId="16154"/>
    <cellStyle name="Normal 12 28" xfId="16155"/>
    <cellStyle name="Normal 12 29" xfId="16156"/>
    <cellStyle name="Normal 12 3" xfId="16157"/>
    <cellStyle name="Normal 12 3 10" xfId="16158"/>
    <cellStyle name="Normal 12 3 10 2" xfId="16159"/>
    <cellStyle name="Normal 12 3 10 3" xfId="16160"/>
    <cellStyle name="Normal 12 3 11" xfId="16161"/>
    <cellStyle name="Normal 12 3 12" xfId="16162"/>
    <cellStyle name="Normal 12 3 2" xfId="16163"/>
    <cellStyle name="Normal 12 3 2 2" xfId="16164"/>
    <cellStyle name="Normal 12 3 2 2 2" xfId="16165"/>
    <cellStyle name="Normal 12 3 2 2 3" xfId="16166"/>
    <cellStyle name="Normal 12 3 2 3" xfId="16167"/>
    <cellStyle name="Normal 12 3 2 3 2" xfId="16168"/>
    <cellStyle name="Normal 12 3 2 3 3" xfId="16169"/>
    <cellStyle name="Normal 12 3 2 4" xfId="16170"/>
    <cellStyle name="Normal 12 3 2 4 2" xfId="16171"/>
    <cellStyle name="Normal 12 3 2 4 3" xfId="16172"/>
    <cellStyle name="Normal 12 3 2 5" xfId="16173"/>
    <cellStyle name="Normal 12 3 2 5 2" xfId="16174"/>
    <cellStyle name="Normal 12 3 2 5 3" xfId="16175"/>
    <cellStyle name="Normal 12 3 2 6" xfId="16176"/>
    <cellStyle name="Normal 12 3 2 7" xfId="16177"/>
    <cellStyle name="Normal 12 3 3" xfId="16178"/>
    <cellStyle name="Normal 12 3 3 2" xfId="16179"/>
    <cellStyle name="Normal 12 3 3 2 2" xfId="16180"/>
    <cellStyle name="Normal 12 3 3 2 3" xfId="16181"/>
    <cellStyle name="Normal 12 3 3 3" xfId="16182"/>
    <cellStyle name="Normal 12 3 3 3 2" xfId="16183"/>
    <cellStyle name="Normal 12 3 3 3 3" xfId="16184"/>
    <cellStyle name="Normal 12 3 3 4" xfId="16185"/>
    <cellStyle name="Normal 12 3 3 4 2" xfId="16186"/>
    <cellStyle name="Normal 12 3 3 4 3" xfId="16187"/>
    <cellStyle name="Normal 12 3 3 5" xfId="16188"/>
    <cellStyle name="Normal 12 3 3 5 2" xfId="16189"/>
    <cellStyle name="Normal 12 3 3 5 3" xfId="16190"/>
    <cellStyle name="Normal 12 3 3 6" xfId="16191"/>
    <cellStyle name="Normal 12 3 3 7" xfId="16192"/>
    <cellStyle name="Normal 12 3 4" xfId="16193"/>
    <cellStyle name="Normal 12 3 4 2" xfId="16194"/>
    <cellStyle name="Normal 12 3 4 2 2" xfId="16195"/>
    <cellStyle name="Normal 12 3 4 2 3" xfId="16196"/>
    <cellStyle name="Normal 12 3 4 3" xfId="16197"/>
    <cellStyle name="Normal 12 3 4 3 2" xfId="16198"/>
    <cellStyle name="Normal 12 3 4 3 3" xfId="16199"/>
    <cellStyle name="Normal 12 3 4 4" xfId="16200"/>
    <cellStyle name="Normal 12 3 4 4 2" xfId="16201"/>
    <cellStyle name="Normal 12 3 4 4 3" xfId="16202"/>
    <cellStyle name="Normal 12 3 4 5" xfId="16203"/>
    <cellStyle name="Normal 12 3 4 5 2" xfId="16204"/>
    <cellStyle name="Normal 12 3 4 5 3" xfId="16205"/>
    <cellStyle name="Normal 12 3 4 6" xfId="16206"/>
    <cellStyle name="Normal 12 3 4 7" xfId="16207"/>
    <cellStyle name="Normal 12 3 5" xfId="16208"/>
    <cellStyle name="Normal 12 3 5 2" xfId="16209"/>
    <cellStyle name="Normal 12 3 5 2 2" xfId="16210"/>
    <cellStyle name="Normal 12 3 5 2 3" xfId="16211"/>
    <cellStyle name="Normal 12 3 5 3" xfId="16212"/>
    <cellStyle name="Normal 12 3 5 3 2" xfId="16213"/>
    <cellStyle name="Normal 12 3 5 3 3" xfId="16214"/>
    <cellStyle name="Normal 12 3 5 4" xfId="16215"/>
    <cellStyle name="Normal 12 3 5 4 2" xfId="16216"/>
    <cellStyle name="Normal 12 3 5 4 3" xfId="16217"/>
    <cellStyle name="Normal 12 3 5 5" xfId="16218"/>
    <cellStyle name="Normal 12 3 5 5 2" xfId="16219"/>
    <cellStyle name="Normal 12 3 5 5 3" xfId="16220"/>
    <cellStyle name="Normal 12 3 5 6" xfId="16221"/>
    <cellStyle name="Normal 12 3 5 7" xfId="16222"/>
    <cellStyle name="Normal 12 3 6" xfId="16223"/>
    <cellStyle name="Normal 12 3 6 2" xfId="16224"/>
    <cellStyle name="Normal 12 3 6 2 2" xfId="16225"/>
    <cellStyle name="Normal 12 3 6 2 3" xfId="16226"/>
    <cellStyle name="Normal 12 3 6 3" xfId="16227"/>
    <cellStyle name="Normal 12 3 6 3 2" xfId="16228"/>
    <cellStyle name="Normal 12 3 6 3 3" xfId="16229"/>
    <cellStyle name="Normal 12 3 6 4" xfId="16230"/>
    <cellStyle name="Normal 12 3 6 4 2" xfId="16231"/>
    <cellStyle name="Normal 12 3 6 4 3" xfId="16232"/>
    <cellStyle name="Normal 12 3 6 5" xfId="16233"/>
    <cellStyle name="Normal 12 3 6 5 2" xfId="16234"/>
    <cellStyle name="Normal 12 3 6 5 3" xfId="16235"/>
    <cellStyle name="Normal 12 3 6 6" xfId="16236"/>
    <cellStyle name="Normal 12 3 6 7" xfId="16237"/>
    <cellStyle name="Normal 12 3 7" xfId="16238"/>
    <cellStyle name="Normal 12 3 7 2" xfId="16239"/>
    <cellStyle name="Normal 12 3 7 3" xfId="16240"/>
    <cellStyle name="Normal 12 3 8" xfId="16241"/>
    <cellStyle name="Normal 12 3 8 2" xfId="16242"/>
    <cellStyle name="Normal 12 3 8 3" xfId="16243"/>
    <cellStyle name="Normal 12 3 9" xfId="16244"/>
    <cellStyle name="Normal 12 3 9 2" xfId="16245"/>
    <cellStyle name="Normal 12 3 9 3" xfId="16246"/>
    <cellStyle name="Normal 12 30" xfId="16247"/>
    <cellStyle name="Normal 12 31" xfId="16248"/>
    <cellStyle name="Normal 12 32" xfId="16249"/>
    <cellStyle name="Normal 12 33" xfId="16250"/>
    <cellStyle name="Normal 12 34" xfId="16251"/>
    <cellStyle name="Normal 12 35" xfId="16252"/>
    <cellStyle name="Normal 12 36" xfId="16253"/>
    <cellStyle name="Normal 12 37" xfId="16254"/>
    <cellStyle name="Normal 12 38" xfId="16255"/>
    <cellStyle name="Normal 12 39" xfId="16256"/>
    <cellStyle name="Normal 12 4" xfId="16257"/>
    <cellStyle name="Normal 12 4 2" xfId="16258"/>
    <cellStyle name="Normal 12 4 2 2" xfId="16259"/>
    <cellStyle name="Normal 12 4 2 3" xfId="16260"/>
    <cellStyle name="Normal 12 4 3" xfId="16261"/>
    <cellStyle name="Normal 12 4 3 2" xfId="16262"/>
    <cellStyle name="Normal 12 4 3 3" xfId="16263"/>
    <cellStyle name="Normal 12 4 4" xfId="16264"/>
    <cellStyle name="Normal 12 4 4 2" xfId="16265"/>
    <cellStyle name="Normal 12 4 4 3" xfId="16266"/>
    <cellStyle name="Normal 12 4 5" xfId="16267"/>
    <cellStyle name="Normal 12 4 5 2" xfId="16268"/>
    <cellStyle name="Normal 12 4 5 3" xfId="16269"/>
    <cellStyle name="Normal 12 4 6" xfId="16270"/>
    <cellStyle name="Normal 12 4 7" xfId="16271"/>
    <cellStyle name="Normal 12 5" xfId="16272"/>
    <cellStyle name="Normal 12 5 2" xfId="16273"/>
    <cellStyle name="Normal 12 5 2 2" xfId="16274"/>
    <cellStyle name="Normal 12 5 2 3" xfId="16275"/>
    <cellStyle name="Normal 12 5 3" xfId="16276"/>
    <cellStyle name="Normal 12 5 3 2" xfId="16277"/>
    <cellStyle name="Normal 12 5 3 3" xfId="16278"/>
    <cellStyle name="Normal 12 5 4" xfId="16279"/>
    <cellStyle name="Normal 12 5 4 2" xfId="16280"/>
    <cellStyle name="Normal 12 5 4 3" xfId="16281"/>
    <cellStyle name="Normal 12 5 5" xfId="16282"/>
    <cellStyle name="Normal 12 5 5 2" xfId="16283"/>
    <cellStyle name="Normal 12 5 5 3" xfId="16284"/>
    <cellStyle name="Normal 12 5 6" xfId="16285"/>
    <cellStyle name="Normal 12 5 7" xfId="16286"/>
    <cellStyle name="Normal 12 6" xfId="16287"/>
    <cellStyle name="Normal 12 6 2" xfId="16288"/>
    <cellStyle name="Normal 12 6 2 2" xfId="16289"/>
    <cellStyle name="Normal 12 6 2 3" xfId="16290"/>
    <cellStyle name="Normal 12 6 3" xfId="16291"/>
    <cellStyle name="Normal 12 6 3 2" xfId="16292"/>
    <cellStyle name="Normal 12 6 3 3" xfId="16293"/>
    <cellStyle name="Normal 12 6 4" xfId="16294"/>
    <cellStyle name="Normal 12 6 4 2" xfId="16295"/>
    <cellStyle name="Normal 12 6 4 3" xfId="16296"/>
    <cellStyle name="Normal 12 6 5" xfId="16297"/>
    <cellStyle name="Normal 12 6 5 2" xfId="16298"/>
    <cellStyle name="Normal 12 6 5 3" xfId="16299"/>
    <cellStyle name="Normal 12 6 6" xfId="16300"/>
    <cellStyle name="Normal 12 6 7" xfId="16301"/>
    <cellStyle name="Normal 12 7" xfId="16302"/>
    <cellStyle name="Normal 12 7 2" xfId="16303"/>
    <cellStyle name="Normal 12 7 2 2" xfId="16304"/>
    <cellStyle name="Normal 12 7 2 3" xfId="16305"/>
    <cellStyle name="Normal 12 7 3" xfId="16306"/>
    <cellStyle name="Normal 12 7 3 2" xfId="16307"/>
    <cellStyle name="Normal 12 7 3 3" xfId="16308"/>
    <cellStyle name="Normal 12 7 4" xfId="16309"/>
    <cellStyle name="Normal 12 7 4 2" xfId="16310"/>
    <cellStyle name="Normal 12 7 4 3" xfId="16311"/>
    <cellStyle name="Normal 12 7 5" xfId="16312"/>
    <cellStyle name="Normal 12 7 5 2" xfId="16313"/>
    <cellStyle name="Normal 12 7 5 3" xfId="16314"/>
    <cellStyle name="Normal 12 7 6" xfId="16315"/>
    <cellStyle name="Normal 12 7 7" xfId="16316"/>
    <cellStyle name="Normal 12 8" xfId="16317"/>
    <cellStyle name="Normal 12 8 2" xfId="16318"/>
    <cellStyle name="Normal 12 8 2 2" xfId="16319"/>
    <cellStyle name="Normal 12 8 2 3" xfId="16320"/>
    <cellStyle name="Normal 12 8 3" xfId="16321"/>
    <cellStyle name="Normal 12 8 3 2" xfId="16322"/>
    <cellStyle name="Normal 12 8 3 3" xfId="16323"/>
    <cellStyle name="Normal 12 8 4" xfId="16324"/>
    <cellStyle name="Normal 12 8 4 2" xfId="16325"/>
    <cellStyle name="Normal 12 8 4 3" xfId="16326"/>
    <cellStyle name="Normal 12 8 5" xfId="16327"/>
    <cellStyle name="Normal 12 8 5 2" xfId="16328"/>
    <cellStyle name="Normal 12 8 5 3" xfId="16329"/>
    <cellStyle name="Normal 12 8 6" xfId="16330"/>
    <cellStyle name="Normal 12 8 7" xfId="16331"/>
    <cellStyle name="Normal 12 9" xfId="16332"/>
    <cellStyle name="Normal 12 9 2" xfId="16333"/>
    <cellStyle name="Normal 12 9 3" xfId="16334"/>
    <cellStyle name="Normal 120" xfId="16335"/>
    <cellStyle name="Normal 121" xfId="16336"/>
    <cellStyle name="Normal 122" xfId="16337"/>
    <cellStyle name="Normal 123" xfId="16338"/>
    <cellStyle name="Normal 124" xfId="16339"/>
    <cellStyle name="Normal 13" xfId="141"/>
    <cellStyle name="Normal 13 10" xfId="16340"/>
    <cellStyle name="Normal 13 10 2" xfId="16341"/>
    <cellStyle name="Normal 13 10 3" xfId="16342"/>
    <cellStyle name="Normal 13 11" xfId="16343"/>
    <cellStyle name="Normal 13 11 2" xfId="16344"/>
    <cellStyle name="Normal 13 11 3" xfId="16345"/>
    <cellStyle name="Normal 13 12" xfId="16346"/>
    <cellStyle name="Normal 13 12 2" xfId="16347"/>
    <cellStyle name="Normal 13 12 3" xfId="16348"/>
    <cellStyle name="Normal 13 13" xfId="16349"/>
    <cellStyle name="Normal 13 14" xfId="16350"/>
    <cellStyle name="Normal 13 15" xfId="16351"/>
    <cellStyle name="Normal 13 16" xfId="16352"/>
    <cellStyle name="Normal 13 17" xfId="16353"/>
    <cellStyle name="Normal 13 18" xfId="16354"/>
    <cellStyle name="Normal 13 19" xfId="16355"/>
    <cellStyle name="Normal 13 2" xfId="142"/>
    <cellStyle name="Normal 13 2 10" xfId="16356"/>
    <cellStyle name="Normal 13 2 10 2" xfId="16357"/>
    <cellStyle name="Normal 13 2 10 3" xfId="16358"/>
    <cellStyle name="Normal 13 2 11" xfId="16359"/>
    <cellStyle name="Normal 13 2 12" xfId="16360"/>
    <cellStyle name="Normal 13 2 2" xfId="16361"/>
    <cellStyle name="Normal 13 2 2 2" xfId="16362"/>
    <cellStyle name="Normal 13 2 2 2 2" xfId="16363"/>
    <cellStyle name="Normal 13 2 2 2 3" xfId="16364"/>
    <cellStyle name="Normal 13 2 2 3" xfId="16365"/>
    <cellStyle name="Normal 13 2 2 3 2" xfId="16366"/>
    <cellStyle name="Normal 13 2 2 3 3" xfId="16367"/>
    <cellStyle name="Normal 13 2 2 4" xfId="16368"/>
    <cellStyle name="Normal 13 2 2 4 2" xfId="16369"/>
    <cellStyle name="Normal 13 2 2 4 3" xfId="16370"/>
    <cellStyle name="Normal 13 2 2 5" xfId="16371"/>
    <cellStyle name="Normal 13 2 2 5 2" xfId="16372"/>
    <cellStyle name="Normal 13 2 2 5 3" xfId="16373"/>
    <cellStyle name="Normal 13 2 2 6" xfId="16374"/>
    <cellStyle name="Normal 13 2 2 7" xfId="16375"/>
    <cellStyle name="Normal 13 2 3" xfId="16376"/>
    <cellStyle name="Normal 13 2 3 2" xfId="16377"/>
    <cellStyle name="Normal 13 2 3 2 2" xfId="16378"/>
    <cellStyle name="Normal 13 2 3 2 3" xfId="16379"/>
    <cellStyle name="Normal 13 2 3 3" xfId="16380"/>
    <cellStyle name="Normal 13 2 3 3 2" xfId="16381"/>
    <cellStyle name="Normal 13 2 3 3 3" xfId="16382"/>
    <cellStyle name="Normal 13 2 3 4" xfId="16383"/>
    <cellStyle name="Normal 13 2 3 4 2" xfId="16384"/>
    <cellStyle name="Normal 13 2 3 4 3" xfId="16385"/>
    <cellStyle name="Normal 13 2 3 5" xfId="16386"/>
    <cellStyle name="Normal 13 2 3 5 2" xfId="16387"/>
    <cellStyle name="Normal 13 2 3 5 3" xfId="16388"/>
    <cellStyle name="Normal 13 2 3 6" xfId="16389"/>
    <cellStyle name="Normal 13 2 3 7" xfId="16390"/>
    <cellStyle name="Normal 13 2 4" xfId="16391"/>
    <cellStyle name="Normal 13 2 4 2" xfId="16392"/>
    <cellStyle name="Normal 13 2 4 2 2" xfId="16393"/>
    <cellStyle name="Normal 13 2 4 2 3" xfId="16394"/>
    <cellStyle name="Normal 13 2 4 3" xfId="16395"/>
    <cellStyle name="Normal 13 2 4 3 2" xfId="16396"/>
    <cellStyle name="Normal 13 2 4 3 3" xfId="16397"/>
    <cellStyle name="Normal 13 2 4 4" xfId="16398"/>
    <cellStyle name="Normal 13 2 4 4 2" xfId="16399"/>
    <cellStyle name="Normal 13 2 4 4 3" xfId="16400"/>
    <cellStyle name="Normal 13 2 4 5" xfId="16401"/>
    <cellStyle name="Normal 13 2 4 5 2" xfId="16402"/>
    <cellStyle name="Normal 13 2 4 5 3" xfId="16403"/>
    <cellStyle name="Normal 13 2 4 6" xfId="16404"/>
    <cellStyle name="Normal 13 2 4 7" xfId="16405"/>
    <cellStyle name="Normal 13 2 5" xfId="16406"/>
    <cellStyle name="Normal 13 2 5 2" xfId="16407"/>
    <cellStyle name="Normal 13 2 5 2 2" xfId="16408"/>
    <cellStyle name="Normal 13 2 5 2 3" xfId="16409"/>
    <cellStyle name="Normal 13 2 5 3" xfId="16410"/>
    <cellStyle name="Normal 13 2 5 3 2" xfId="16411"/>
    <cellStyle name="Normal 13 2 5 3 3" xfId="16412"/>
    <cellStyle name="Normal 13 2 5 4" xfId="16413"/>
    <cellStyle name="Normal 13 2 5 4 2" xfId="16414"/>
    <cellStyle name="Normal 13 2 5 4 3" xfId="16415"/>
    <cellStyle name="Normal 13 2 5 5" xfId="16416"/>
    <cellStyle name="Normal 13 2 5 5 2" xfId="16417"/>
    <cellStyle name="Normal 13 2 5 5 3" xfId="16418"/>
    <cellStyle name="Normal 13 2 5 6" xfId="16419"/>
    <cellStyle name="Normal 13 2 5 7" xfId="16420"/>
    <cellStyle name="Normal 13 2 6" xfId="16421"/>
    <cellStyle name="Normal 13 2 6 2" xfId="16422"/>
    <cellStyle name="Normal 13 2 6 2 2" xfId="16423"/>
    <cellStyle name="Normal 13 2 6 2 3" xfId="16424"/>
    <cellStyle name="Normal 13 2 6 3" xfId="16425"/>
    <cellStyle name="Normal 13 2 6 3 2" xfId="16426"/>
    <cellStyle name="Normal 13 2 6 3 3" xfId="16427"/>
    <cellStyle name="Normal 13 2 6 4" xfId="16428"/>
    <cellStyle name="Normal 13 2 6 4 2" xfId="16429"/>
    <cellStyle name="Normal 13 2 6 4 3" xfId="16430"/>
    <cellStyle name="Normal 13 2 6 5" xfId="16431"/>
    <cellStyle name="Normal 13 2 6 5 2" xfId="16432"/>
    <cellStyle name="Normal 13 2 6 5 3" xfId="16433"/>
    <cellStyle name="Normal 13 2 6 6" xfId="16434"/>
    <cellStyle name="Normal 13 2 6 7" xfId="16435"/>
    <cellStyle name="Normal 13 2 7" xfId="16436"/>
    <cellStyle name="Normal 13 2 7 2" xfId="16437"/>
    <cellStyle name="Normal 13 2 7 3" xfId="16438"/>
    <cellStyle name="Normal 13 2 8" xfId="16439"/>
    <cellStyle name="Normal 13 2 8 2" xfId="16440"/>
    <cellStyle name="Normal 13 2 8 3" xfId="16441"/>
    <cellStyle name="Normal 13 2 9" xfId="16442"/>
    <cellStyle name="Normal 13 2 9 2" xfId="16443"/>
    <cellStyle name="Normal 13 2 9 3" xfId="16444"/>
    <cellStyle name="Normal 13 20" xfId="16445"/>
    <cellStyle name="Normal 13 21" xfId="16446"/>
    <cellStyle name="Normal 13 22" xfId="16447"/>
    <cellStyle name="Normal 13 23" xfId="16448"/>
    <cellStyle name="Normal 13 24" xfId="16449"/>
    <cellStyle name="Normal 13 25" xfId="16450"/>
    <cellStyle name="Normal 13 26" xfId="16451"/>
    <cellStyle name="Normal 13 27" xfId="16452"/>
    <cellStyle name="Normal 13 28" xfId="16453"/>
    <cellStyle name="Normal 13 29" xfId="16454"/>
    <cellStyle name="Normal 13 3" xfId="143"/>
    <cellStyle name="Normal 13 3 10" xfId="16455"/>
    <cellStyle name="Normal 13 3 10 2" xfId="16456"/>
    <cellStyle name="Normal 13 3 10 3" xfId="16457"/>
    <cellStyle name="Normal 13 3 11" xfId="16458"/>
    <cellStyle name="Normal 13 3 12" xfId="16459"/>
    <cellStyle name="Normal 13 3 2" xfId="16460"/>
    <cellStyle name="Normal 13 3 2 2" xfId="16461"/>
    <cellStyle name="Normal 13 3 2 2 2" xfId="16462"/>
    <cellStyle name="Normal 13 3 2 2 3" xfId="16463"/>
    <cellStyle name="Normal 13 3 2 3" xfId="16464"/>
    <cellStyle name="Normal 13 3 2 3 2" xfId="16465"/>
    <cellStyle name="Normal 13 3 2 3 3" xfId="16466"/>
    <cellStyle name="Normal 13 3 2 4" xfId="16467"/>
    <cellStyle name="Normal 13 3 2 4 2" xfId="16468"/>
    <cellStyle name="Normal 13 3 2 4 3" xfId="16469"/>
    <cellStyle name="Normal 13 3 2 5" xfId="16470"/>
    <cellStyle name="Normal 13 3 2 5 2" xfId="16471"/>
    <cellStyle name="Normal 13 3 2 5 3" xfId="16472"/>
    <cellStyle name="Normal 13 3 2 6" xfId="16473"/>
    <cellStyle name="Normal 13 3 2 7" xfId="16474"/>
    <cellStyle name="Normal 13 3 3" xfId="16475"/>
    <cellStyle name="Normal 13 3 3 2" xfId="16476"/>
    <cellStyle name="Normal 13 3 3 2 2" xfId="16477"/>
    <cellStyle name="Normal 13 3 3 2 3" xfId="16478"/>
    <cellStyle name="Normal 13 3 3 3" xfId="16479"/>
    <cellStyle name="Normal 13 3 3 3 2" xfId="16480"/>
    <cellStyle name="Normal 13 3 3 3 3" xfId="16481"/>
    <cellStyle name="Normal 13 3 3 4" xfId="16482"/>
    <cellStyle name="Normal 13 3 3 4 2" xfId="16483"/>
    <cellStyle name="Normal 13 3 3 4 3" xfId="16484"/>
    <cellStyle name="Normal 13 3 3 5" xfId="16485"/>
    <cellStyle name="Normal 13 3 3 5 2" xfId="16486"/>
    <cellStyle name="Normal 13 3 3 5 3" xfId="16487"/>
    <cellStyle name="Normal 13 3 3 6" xfId="16488"/>
    <cellStyle name="Normal 13 3 3 7" xfId="16489"/>
    <cellStyle name="Normal 13 3 4" xfId="16490"/>
    <cellStyle name="Normal 13 3 4 2" xfId="16491"/>
    <cellStyle name="Normal 13 3 4 2 2" xfId="16492"/>
    <cellStyle name="Normal 13 3 4 2 3" xfId="16493"/>
    <cellStyle name="Normal 13 3 4 3" xfId="16494"/>
    <cellStyle name="Normal 13 3 4 3 2" xfId="16495"/>
    <cellStyle name="Normal 13 3 4 3 3" xfId="16496"/>
    <cellStyle name="Normal 13 3 4 4" xfId="16497"/>
    <cellStyle name="Normal 13 3 4 4 2" xfId="16498"/>
    <cellStyle name="Normal 13 3 4 4 3" xfId="16499"/>
    <cellStyle name="Normal 13 3 4 5" xfId="16500"/>
    <cellStyle name="Normal 13 3 4 5 2" xfId="16501"/>
    <cellStyle name="Normal 13 3 4 5 3" xfId="16502"/>
    <cellStyle name="Normal 13 3 4 6" xfId="16503"/>
    <cellStyle name="Normal 13 3 4 7" xfId="16504"/>
    <cellStyle name="Normal 13 3 5" xfId="16505"/>
    <cellStyle name="Normal 13 3 5 2" xfId="16506"/>
    <cellStyle name="Normal 13 3 5 2 2" xfId="16507"/>
    <cellStyle name="Normal 13 3 5 2 3" xfId="16508"/>
    <cellStyle name="Normal 13 3 5 3" xfId="16509"/>
    <cellStyle name="Normal 13 3 5 3 2" xfId="16510"/>
    <cellStyle name="Normal 13 3 5 3 3" xfId="16511"/>
    <cellStyle name="Normal 13 3 5 4" xfId="16512"/>
    <cellStyle name="Normal 13 3 5 4 2" xfId="16513"/>
    <cellStyle name="Normal 13 3 5 4 3" xfId="16514"/>
    <cellStyle name="Normal 13 3 5 5" xfId="16515"/>
    <cellStyle name="Normal 13 3 5 5 2" xfId="16516"/>
    <cellStyle name="Normal 13 3 5 5 3" xfId="16517"/>
    <cellStyle name="Normal 13 3 5 6" xfId="16518"/>
    <cellStyle name="Normal 13 3 5 7" xfId="16519"/>
    <cellStyle name="Normal 13 3 6" xfId="16520"/>
    <cellStyle name="Normal 13 3 6 2" xfId="16521"/>
    <cellStyle name="Normal 13 3 6 2 2" xfId="16522"/>
    <cellStyle name="Normal 13 3 6 2 3" xfId="16523"/>
    <cellStyle name="Normal 13 3 6 3" xfId="16524"/>
    <cellStyle name="Normal 13 3 6 3 2" xfId="16525"/>
    <cellStyle name="Normal 13 3 6 3 3" xfId="16526"/>
    <cellStyle name="Normal 13 3 6 4" xfId="16527"/>
    <cellStyle name="Normal 13 3 6 4 2" xfId="16528"/>
    <cellStyle name="Normal 13 3 6 4 3" xfId="16529"/>
    <cellStyle name="Normal 13 3 6 5" xfId="16530"/>
    <cellStyle name="Normal 13 3 6 5 2" xfId="16531"/>
    <cellStyle name="Normal 13 3 6 5 3" xfId="16532"/>
    <cellStyle name="Normal 13 3 6 6" xfId="16533"/>
    <cellStyle name="Normal 13 3 6 7" xfId="16534"/>
    <cellStyle name="Normal 13 3 7" xfId="16535"/>
    <cellStyle name="Normal 13 3 7 2" xfId="16536"/>
    <cellStyle name="Normal 13 3 7 3" xfId="16537"/>
    <cellStyle name="Normal 13 3 8" xfId="16538"/>
    <cellStyle name="Normal 13 3 8 2" xfId="16539"/>
    <cellStyle name="Normal 13 3 8 3" xfId="16540"/>
    <cellStyle name="Normal 13 3 9" xfId="16541"/>
    <cellStyle name="Normal 13 3 9 2" xfId="16542"/>
    <cellStyle name="Normal 13 3 9 3" xfId="16543"/>
    <cellStyle name="Normal 13 30" xfId="16544"/>
    <cellStyle name="Normal 13 31" xfId="16545"/>
    <cellStyle name="Normal 13 32" xfId="16546"/>
    <cellStyle name="Normal 13 33" xfId="16547"/>
    <cellStyle name="Normal 13 34" xfId="16548"/>
    <cellStyle name="Normal 13 35" xfId="16549"/>
    <cellStyle name="Normal 13 36" xfId="16550"/>
    <cellStyle name="Normal 13 37" xfId="16551"/>
    <cellStyle name="Normal 13 38" xfId="16552"/>
    <cellStyle name="Normal 13 39" xfId="16553"/>
    <cellStyle name="Normal 13 4" xfId="16554"/>
    <cellStyle name="Normal 13 4 2" xfId="16555"/>
    <cellStyle name="Normal 13 4 2 2" xfId="16556"/>
    <cellStyle name="Normal 13 4 2 3" xfId="16557"/>
    <cellStyle name="Normal 13 4 3" xfId="16558"/>
    <cellStyle name="Normal 13 4 3 2" xfId="16559"/>
    <cellStyle name="Normal 13 4 3 3" xfId="16560"/>
    <cellStyle name="Normal 13 4 4" xfId="16561"/>
    <cellStyle name="Normal 13 4 4 2" xfId="16562"/>
    <cellStyle name="Normal 13 4 4 3" xfId="16563"/>
    <cellStyle name="Normal 13 4 5" xfId="16564"/>
    <cellStyle name="Normal 13 4 5 2" xfId="16565"/>
    <cellStyle name="Normal 13 4 5 3" xfId="16566"/>
    <cellStyle name="Normal 13 4 6" xfId="16567"/>
    <cellStyle name="Normal 13 4 7" xfId="16568"/>
    <cellStyle name="Normal 13 5" xfId="16569"/>
    <cellStyle name="Normal 13 5 2" xfId="16570"/>
    <cellStyle name="Normal 13 5 2 2" xfId="16571"/>
    <cellStyle name="Normal 13 5 2 3" xfId="16572"/>
    <cellStyle name="Normal 13 5 3" xfId="16573"/>
    <cellStyle name="Normal 13 5 3 2" xfId="16574"/>
    <cellStyle name="Normal 13 5 3 3" xfId="16575"/>
    <cellStyle name="Normal 13 5 4" xfId="16576"/>
    <cellStyle name="Normal 13 5 4 2" xfId="16577"/>
    <cellStyle name="Normal 13 5 4 3" xfId="16578"/>
    <cellStyle name="Normal 13 5 5" xfId="16579"/>
    <cellStyle name="Normal 13 5 5 2" xfId="16580"/>
    <cellStyle name="Normal 13 5 5 3" xfId="16581"/>
    <cellStyle name="Normal 13 5 6" xfId="16582"/>
    <cellStyle name="Normal 13 5 7" xfId="16583"/>
    <cellStyle name="Normal 13 6" xfId="16584"/>
    <cellStyle name="Normal 13 6 2" xfId="16585"/>
    <cellStyle name="Normal 13 6 2 2" xfId="16586"/>
    <cellStyle name="Normal 13 6 2 3" xfId="16587"/>
    <cellStyle name="Normal 13 6 3" xfId="16588"/>
    <cellStyle name="Normal 13 6 3 2" xfId="16589"/>
    <cellStyle name="Normal 13 6 3 3" xfId="16590"/>
    <cellStyle name="Normal 13 6 4" xfId="16591"/>
    <cellStyle name="Normal 13 6 4 2" xfId="16592"/>
    <cellStyle name="Normal 13 6 4 3" xfId="16593"/>
    <cellStyle name="Normal 13 6 5" xfId="16594"/>
    <cellStyle name="Normal 13 6 5 2" xfId="16595"/>
    <cellStyle name="Normal 13 6 5 3" xfId="16596"/>
    <cellStyle name="Normal 13 6 6" xfId="16597"/>
    <cellStyle name="Normal 13 6 7" xfId="16598"/>
    <cellStyle name="Normal 13 7" xfId="16599"/>
    <cellStyle name="Normal 13 7 2" xfId="16600"/>
    <cellStyle name="Normal 13 7 2 2" xfId="16601"/>
    <cellStyle name="Normal 13 7 2 3" xfId="16602"/>
    <cellStyle name="Normal 13 7 3" xfId="16603"/>
    <cellStyle name="Normal 13 7 3 2" xfId="16604"/>
    <cellStyle name="Normal 13 7 3 3" xfId="16605"/>
    <cellStyle name="Normal 13 7 4" xfId="16606"/>
    <cellStyle name="Normal 13 7 4 2" xfId="16607"/>
    <cellStyle name="Normal 13 7 4 3" xfId="16608"/>
    <cellStyle name="Normal 13 7 5" xfId="16609"/>
    <cellStyle name="Normal 13 7 5 2" xfId="16610"/>
    <cellStyle name="Normal 13 7 5 3" xfId="16611"/>
    <cellStyle name="Normal 13 7 6" xfId="16612"/>
    <cellStyle name="Normal 13 7 7" xfId="16613"/>
    <cellStyle name="Normal 13 8" xfId="16614"/>
    <cellStyle name="Normal 13 8 2" xfId="16615"/>
    <cellStyle name="Normal 13 8 2 2" xfId="16616"/>
    <cellStyle name="Normal 13 8 2 3" xfId="16617"/>
    <cellStyle name="Normal 13 8 3" xfId="16618"/>
    <cellStyle name="Normal 13 8 3 2" xfId="16619"/>
    <cellStyle name="Normal 13 8 3 3" xfId="16620"/>
    <cellStyle name="Normal 13 8 4" xfId="16621"/>
    <cellStyle name="Normal 13 8 4 2" xfId="16622"/>
    <cellStyle name="Normal 13 8 4 3" xfId="16623"/>
    <cellStyle name="Normal 13 8 5" xfId="16624"/>
    <cellStyle name="Normal 13 8 5 2" xfId="16625"/>
    <cellStyle name="Normal 13 8 5 3" xfId="16626"/>
    <cellStyle name="Normal 13 8 6" xfId="16627"/>
    <cellStyle name="Normal 13 8 7" xfId="16628"/>
    <cellStyle name="Normal 13 9" xfId="16629"/>
    <cellStyle name="Normal 13 9 2" xfId="16630"/>
    <cellStyle name="Normal 13 9 3" xfId="16631"/>
    <cellStyle name="Normal 130" xfId="16632"/>
    <cellStyle name="Normal 131" xfId="16633"/>
    <cellStyle name="Normal 132" xfId="16634"/>
    <cellStyle name="Normal 133" xfId="16635"/>
    <cellStyle name="Normal 14" xfId="144"/>
    <cellStyle name="Normal 14 10" xfId="16636"/>
    <cellStyle name="Normal 14 10 2" xfId="16637"/>
    <cellStyle name="Normal 14 10 3" xfId="16638"/>
    <cellStyle name="Normal 14 11" xfId="16639"/>
    <cellStyle name="Normal 14 11 2" xfId="16640"/>
    <cellStyle name="Normal 14 11 3" xfId="16641"/>
    <cellStyle name="Normal 14 12" xfId="16642"/>
    <cellStyle name="Normal 14 12 2" xfId="16643"/>
    <cellStyle name="Normal 14 12 3" xfId="16644"/>
    <cellStyle name="Normal 14 13" xfId="16645"/>
    <cellStyle name="Normal 14 14" xfId="16646"/>
    <cellStyle name="Normal 14 15" xfId="16647"/>
    <cellStyle name="Normal 14 16" xfId="16648"/>
    <cellStyle name="Normal 14 17" xfId="16649"/>
    <cellStyle name="Normal 14 18" xfId="16650"/>
    <cellStyle name="Normal 14 19" xfId="16651"/>
    <cellStyle name="Normal 14 2" xfId="145"/>
    <cellStyle name="Normal 14 2 10" xfId="16652"/>
    <cellStyle name="Normal 14 2 10 2" xfId="16653"/>
    <cellStyle name="Normal 14 2 10 3" xfId="16654"/>
    <cellStyle name="Normal 14 2 11" xfId="16655"/>
    <cellStyle name="Normal 14 2 12" xfId="16656"/>
    <cellStyle name="Normal 14 2 2" xfId="16657"/>
    <cellStyle name="Normal 14 2 2 2" xfId="16658"/>
    <cellStyle name="Normal 14 2 2 2 2" xfId="16659"/>
    <cellStyle name="Normal 14 2 2 2 3" xfId="16660"/>
    <cellStyle name="Normal 14 2 2 3" xfId="16661"/>
    <cellStyle name="Normal 14 2 2 3 2" xfId="16662"/>
    <cellStyle name="Normal 14 2 2 3 3" xfId="16663"/>
    <cellStyle name="Normal 14 2 2 4" xfId="16664"/>
    <cellStyle name="Normal 14 2 2 4 2" xfId="16665"/>
    <cellStyle name="Normal 14 2 2 4 3" xfId="16666"/>
    <cellStyle name="Normal 14 2 2 5" xfId="16667"/>
    <cellStyle name="Normal 14 2 2 5 2" xfId="16668"/>
    <cellStyle name="Normal 14 2 2 5 3" xfId="16669"/>
    <cellStyle name="Normal 14 2 2 6" xfId="16670"/>
    <cellStyle name="Normal 14 2 2 7" xfId="16671"/>
    <cellStyle name="Normal 14 2 3" xfId="16672"/>
    <cellStyle name="Normal 14 2 3 2" xfId="16673"/>
    <cellStyle name="Normal 14 2 3 2 2" xfId="16674"/>
    <cellStyle name="Normal 14 2 3 2 3" xfId="16675"/>
    <cellStyle name="Normal 14 2 3 3" xfId="16676"/>
    <cellStyle name="Normal 14 2 3 3 2" xfId="16677"/>
    <cellStyle name="Normal 14 2 3 3 3" xfId="16678"/>
    <cellStyle name="Normal 14 2 3 4" xfId="16679"/>
    <cellStyle name="Normal 14 2 3 4 2" xfId="16680"/>
    <cellStyle name="Normal 14 2 3 4 3" xfId="16681"/>
    <cellStyle name="Normal 14 2 3 5" xfId="16682"/>
    <cellStyle name="Normal 14 2 3 5 2" xfId="16683"/>
    <cellStyle name="Normal 14 2 3 5 3" xfId="16684"/>
    <cellStyle name="Normal 14 2 3 6" xfId="16685"/>
    <cellStyle name="Normal 14 2 3 7" xfId="16686"/>
    <cellStyle name="Normal 14 2 4" xfId="16687"/>
    <cellStyle name="Normal 14 2 4 2" xfId="16688"/>
    <cellStyle name="Normal 14 2 4 2 2" xfId="16689"/>
    <cellStyle name="Normal 14 2 4 2 3" xfId="16690"/>
    <cellStyle name="Normal 14 2 4 3" xfId="16691"/>
    <cellStyle name="Normal 14 2 4 3 2" xfId="16692"/>
    <cellStyle name="Normal 14 2 4 3 3" xfId="16693"/>
    <cellStyle name="Normal 14 2 4 4" xfId="16694"/>
    <cellStyle name="Normal 14 2 4 4 2" xfId="16695"/>
    <cellStyle name="Normal 14 2 4 4 3" xfId="16696"/>
    <cellStyle name="Normal 14 2 4 5" xfId="16697"/>
    <cellStyle name="Normal 14 2 4 5 2" xfId="16698"/>
    <cellStyle name="Normal 14 2 4 5 3" xfId="16699"/>
    <cellStyle name="Normal 14 2 4 6" xfId="16700"/>
    <cellStyle name="Normal 14 2 4 7" xfId="16701"/>
    <cellStyle name="Normal 14 2 5" xfId="16702"/>
    <cellStyle name="Normal 14 2 5 2" xfId="16703"/>
    <cellStyle name="Normal 14 2 5 2 2" xfId="16704"/>
    <cellStyle name="Normal 14 2 5 2 3" xfId="16705"/>
    <cellStyle name="Normal 14 2 5 3" xfId="16706"/>
    <cellStyle name="Normal 14 2 5 3 2" xfId="16707"/>
    <cellStyle name="Normal 14 2 5 3 3" xfId="16708"/>
    <cellStyle name="Normal 14 2 5 4" xfId="16709"/>
    <cellStyle name="Normal 14 2 5 4 2" xfId="16710"/>
    <cellStyle name="Normal 14 2 5 4 3" xfId="16711"/>
    <cellStyle name="Normal 14 2 5 5" xfId="16712"/>
    <cellStyle name="Normal 14 2 5 5 2" xfId="16713"/>
    <cellStyle name="Normal 14 2 5 5 3" xfId="16714"/>
    <cellStyle name="Normal 14 2 5 6" xfId="16715"/>
    <cellStyle name="Normal 14 2 5 7" xfId="16716"/>
    <cellStyle name="Normal 14 2 6" xfId="16717"/>
    <cellStyle name="Normal 14 2 6 2" xfId="16718"/>
    <cellStyle name="Normal 14 2 6 2 2" xfId="16719"/>
    <cellStyle name="Normal 14 2 6 2 3" xfId="16720"/>
    <cellStyle name="Normal 14 2 6 3" xfId="16721"/>
    <cellStyle name="Normal 14 2 6 3 2" xfId="16722"/>
    <cellStyle name="Normal 14 2 6 3 3" xfId="16723"/>
    <cellStyle name="Normal 14 2 6 4" xfId="16724"/>
    <cellStyle name="Normal 14 2 6 4 2" xfId="16725"/>
    <cellStyle name="Normal 14 2 6 4 3" xfId="16726"/>
    <cellStyle name="Normal 14 2 6 5" xfId="16727"/>
    <cellStyle name="Normal 14 2 6 5 2" xfId="16728"/>
    <cellStyle name="Normal 14 2 6 5 3" xfId="16729"/>
    <cellStyle name="Normal 14 2 6 6" xfId="16730"/>
    <cellStyle name="Normal 14 2 6 7" xfId="16731"/>
    <cellStyle name="Normal 14 2 7" xfId="16732"/>
    <cellStyle name="Normal 14 2 7 2" xfId="16733"/>
    <cellStyle name="Normal 14 2 7 3" xfId="16734"/>
    <cellStyle name="Normal 14 2 8" xfId="16735"/>
    <cellStyle name="Normal 14 2 8 2" xfId="16736"/>
    <cellStyle name="Normal 14 2 8 3" xfId="16737"/>
    <cellStyle name="Normal 14 2 9" xfId="16738"/>
    <cellStyle name="Normal 14 2 9 2" xfId="16739"/>
    <cellStyle name="Normal 14 2 9 3" xfId="16740"/>
    <cellStyle name="Normal 14 20" xfId="16741"/>
    <cellStyle name="Normal 14 21" xfId="16742"/>
    <cellStyle name="Normal 14 22" xfId="16743"/>
    <cellStyle name="Normal 14 23" xfId="16744"/>
    <cellStyle name="Normal 14 24" xfId="16745"/>
    <cellStyle name="Normal 14 25" xfId="16746"/>
    <cellStyle name="Normal 14 26" xfId="16747"/>
    <cellStyle name="Normal 14 27" xfId="16748"/>
    <cellStyle name="Normal 14 28" xfId="16749"/>
    <cellStyle name="Normal 14 29" xfId="16750"/>
    <cellStyle name="Normal 14 3" xfId="16751"/>
    <cellStyle name="Normal 14 3 10" xfId="16752"/>
    <cellStyle name="Normal 14 3 10 2" xfId="16753"/>
    <cellStyle name="Normal 14 3 10 3" xfId="16754"/>
    <cellStyle name="Normal 14 3 11" xfId="16755"/>
    <cellStyle name="Normal 14 3 12" xfId="16756"/>
    <cellStyle name="Normal 14 3 2" xfId="16757"/>
    <cellStyle name="Normal 14 3 2 2" xfId="16758"/>
    <cellStyle name="Normal 14 3 2 2 2" xfId="16759"/>
    <cellStyle name="Normal 14 3 2 2 3" xfId="16760"/>
    <cellStyle name="Normal 14 3 2 3" xfId="16761"/>
    <cellStyle name="Normal 14 3 2 3 2" xfId="16762"/>
    <cellStyle name="Normal 14 3 2 3 3" xfId="16763"/>
    <cellStyle name="Normal 14 3 2 4" xfId="16764"/>
    <cellStyle name="Normal 14 3 2 4 2" xfId="16765"/>
    <cellStyle name="Normal 14 3 2 4 3" xfId="16766"/>
    <cellStyle name="Normal 14 3 2 5" xfId="16767"/>
    <cellStyle name="Normal 14 3 2 5 2" xfId="16768"/>
    <cellStyle name="Normal 14 3 2 5 3" xfId="16769"/>
    <cellStyle name="Normal 14 3 2 6" xfId="16770"/>
    <cellStyle name="Normal 14 3 2 7" xfId="16771"/>
    <cellStyle name="Normal 14 3 3" xfId="16772"/>
    <cellStyle name="Normal 14 3 3 2" xfId="16773"/>
    <cellStyle name="Normal 14 3 3 2 2" xfId="16774"/>
    <cellStyle name="Normal 14 3 3 2 3" xfId="16775"/>
    <cellStyle name="Normal 14 3 3 3" xfId="16776"/>
    <cellStyle name="Normal 14 3 3 3 2" xfId="16777"/>
    <cellStyle name="Normal 14 3 3 3 3" xfId="16778"/>
    <cellStyle name="Normal 14 3 3 4" xfId="16779"/>
    <cellStyle name="Normal 14 3 3 4 2" xfId="16780"/>
    <cellStyle name="Normal 14 3 3 4 3" xfId="16781"/>
    <cellStyle name="Normal 14 3 3 5" xfId="16782"/>
    <cellStyle name="Normal 14 3 3 5 2" xfId="16783"/>
    <cellStyle name="Normal 14 3 3 5 3" xfId="16784"/>
    <cellStyle name="Normal 14 3 3 6" xfId="16785"/>
    <cellStyle name="Normal 14 3 3 7" xfId="16786"/>
    <cellStyle name="Normal 14 3 4" xfId="16787"/>
    <cellStyle name="Normal 14 3 4 2" xfId="16788"/>
    <cellStyle name="Normal 14 3 4 2 2" xfId="16789"/>
    <cellStyle name="Normal 14 3 4 2 3" xfId="16790"/>
    <cellStyle name="Normal 14 3 4 3" xfId="16791"/>
    <cellStyle name="Normal 14 3 4 3 2" xfId="16792"/>
    <cellStyle name="Normal 14 3 4 3 3" xfId="16793"/>
    <cellStyle name="Normal 14 3 4 4" xfId="16794"/>
    <cellStyle name="Normal 14 3 4 4 2" xfId="16795"/>
    <cellStyle name="Normal 14 3 4 4 3" xfId="16796"/>
    <cellStyle name="Normal 14 3 4 5" xfId="16797"/>
    <cellStyle name="Normal 14 3 4 5 2" xfId="16798"/>
    <cellStyle name="Normal 14 3 4 5 3" xfId="16799"/>
    <cellStyle name="Normal 14 3 4 6" xfId="16800"/>
    <cellStyle name="Normal 14 3 4 7" xfId="16801"/>
    <cellStyle name="Normal 14 3 5" xfId="16802"/>
    <cellStyle name="Normal 14 3 5 2" xfId="16803"/>
    <cellStyle name="Normal 14 3 5 2 2" xfId="16804"/>
    <cellStyle name="Normal 14 3 5 2 3" xfId="16805"/>
    <cellStyle name="Normal 14 3 5 3" xfId="16806"/>
    <cellStyle name="Normal 14 3 5 3 2" xfId="16807"/>
    <cellStyle name="Normal 14 3 5 3 3" xfId="16808"/>
    <cellStyle name="Normal 14 3 5 4" xfId="16809"/>
    <cellStyle name="Normal 14 3 5 4 2" xfId="16810"/>
    <cellStyle name="Normal 14 3 5 4 3" xfId="16811"/>
    <cellStyle name="Normal 14 3 5 5" xfId="16812"/>
    <cellStyle name="Normal 14 3 5 5 2" xfId="16813"/>
    <cellStyle name="Normal 14 3 5 5 3" xfId="16814"/>
    <cellStyle name="Normal 14 3 5 6" xfId="16815"/>
    <cellStyle name="Normal 14 3 5 7" xfId="16816"/>
    <cellStyle name="Normal 14 3 6" xfId="16817"/>
    <cellStyle name="Normal 14 3 6 2" xfId="16818"/>
    <cellStyle name="Normal 14 3 6 2 2" xfId="16819"/>
    <cellStyle name="Normal 14 3 6 2 3" xfId="16820"/>
    <cellStyle name="Normal 14 3 6 3" xfId="16821"/>
    <cellStyle name="Normal 14 3 6 3 2" xfId="16822"/>
    <cellStyle name="Normal 14 3 6 3 3" xfId="16823"/>
    <cellStyle name="Normal 14 3 6 4" xfId="16824"/>
    <cellStyle name="Normal 14 3 6 4 2" xfId="16825"/>
    <cellStyle name="Normal 14 3 6 4 3" xfId="16826"/>
    <cellStyle name="Normal 14 3 6 5" xfId="16827"/>
    <cellStyle name="Normal 14 3 6 5 2" xfId="16828"/>
    <cellStyle name="Normal 14 3 6 5 3" xfId="16829"/>
    <cellStyle name="Normal 14 3 6 6" xfId="16830"/>
    <cellStyle name="Normal 14 3 6 7" xfId="16831"/>
    <cellStyle name="Normal 14 3 7" xfId="16832"/>
    <cellStyle name="Normal 14 3 7 2" xfId="16833"/>
    <cellStyle name="Normal 14 3 7 3" xfId="16834"/>
    <cellStyle name="Normal 14 3 8" xfId="16835"/>
    <cellStyle name="Normal 14 3 8 2" xfId="16836"/>
    <cellStyle name="Normal 14 3 8 3" xfId="16837"/>
    <cellStyle name="Normal 14 3 9" xfId="16838"/>
    <cellStyle name="Normal 14 3 9 2" xfId="16839"/>
    <cellStyle name="Normal 14 3 9 3" xfId="16840"/>
    <cellStyle name="Normal 14 30" xfId="16841"/>
    <cellStyle name="Normal 14 31" xfId="16842"/>
    <cellStyle name="Normal 14 32" xfId="16843"/>
    <cellStyle name="Normal 14 33" xfId="16844"/>
    <cellStyle name="Normal 14 34" xfId="16845"/>
    <cellStyle name="Normal 14 35" xfId="16846"/>
    <cellStyle name="Normal 14 36" xfId="16847"/>
    <cellStyle name="Normal 14 37" xfId="16848"/>
    <cellStyle name="Normal 14 38" xfId="16849"/>
    <cellStyle name="Normal 14 39" xfId="16850"/>
    <cellStyle name="Normal 14 4" xfId="16851"/>
    <cellStyle name="Normal 14 4 2" xfId="16852"/>
    <cellStyle name="Normal 14 4 2 2" xfId="16853"/>
    <cellStyle name="Normal 14 4 2 3" xfId="16854"/>
    <cellStyle name="Normal 14 4 3" xfId="16855"/>
    <cellStyle name="Normal 14 4 3 2" xfId="16856"/>
    <cellStyle name="Normal 14 4 3 3" xfId="16857"/>
    <cellStyle name="Normal 14 4 4" xfId="16858"/>
    <cellStyle name="Normal 14 4 4 2" xfId="16859"/>
    <cellStyle name="Normal 14 4 4 3" xfId="16860"/>
    <cellStyle name="Normal 14 4 5" xfId="16861"/>
    <cellStyle name="Normal 14 4 5 2" xfId="16862"/>
    <cellStyle name="Normal 14 4 5 3" xfId="16863"/>
    <cellStyle name="Normal 14 4 6" xfId="16864"/>
    <cellStyle name="Normal 14 4 7" xfId="16865"/>
    <cellStyle name="Normal 14 5" xfId="16866"/>
    <cellStyle name="Normal 14 5 2" xfId="16867"/>
    <cellStyle name="Normal 14 5 2 2" xfId="16868"/>
    <cellStyle name="Normal 14 5 2 3" xfId="16869"/>
    <cellStyle name="Normal 14 5 3" xfId="16870"/>
    <cellStyle name="Normal 14 5 3 2" xfId="16871"/>
    <cellStyle name="Normal 14 5 3 3" xfId="16872"/>
    <cellStyle name="Normal 14 5 4" xfId="16873"/>
    <cellStyle name="Normal 14 5 4 2" xfId="16874"/>
    <cellStyle name="Normal 14 5 4 3" xfId="16875"/>
    <cellStyle name="Normal 14 5 5" xfId="16876"/>
    <cellStyle name="Normal 14 5 5 2" xfId="16877"/>
    <cellStyle name="Normal 14 5 5 3" xfId="16878"/>
    <cellStyle name="Normal 14 5 6" xfId="16879"/>
    <cellStyle name="Normal 14 5 7" xfId="16880"/>
    <cellStyle name="Normal 14 6" xfId="16881"/>
    <cellStyle name="Normal 14 6 2" xfId="16882"/>
    <cellStyle name="Normal 14 6 2 2" xfId="16883"/>
    <cellStyle name="Normal 14 6 2 3" xfId="16884"/>
    <cellStyle name="Normal 14 6 3" xfId="16885"/>
    <cellStyle name="Normal 14 6 3 2" xfId="16886"/>
    <cellStyle name="Normal 14 6 3 3" xfId="16887"/>
    <cellStyle name="Normal 14 6 4" xfId="16888"/>
    <cellStyle name="Normal 14 6 4 2" xfId="16889"/>
    <cellStyle name="Normal 14 6 4 3" xfId="16890"/>
    <cellStyle name="Normal 14 6 5" xfId="16891"/>
    <cellStyle name="Normal 14 6 5 2" xfId="16892"/>
    <cellStyle name="Normal 14 6 5 3" xfId="16893"/>
    <cellStyle name="Normal 14 6 6" xfId="16894"/>
    <cellStyle name="Normal 14 6 7" xfId="16895"/>
    <cellStyle name="Normal 14 7" xfId="16896"/>
    <cellStyle name="Normal 14 7 2" xfId="16897"/>
    <cellStyle name="Normal 14 7 2 2" xfId="16898"/>
    <cellStyle name="Normal 14 7 2 3" xfId="16899"/>
    <cellStyle name="Normal 14 7 3" xfId="16900"/>
    <cellStyle name="Normal 14 7 3 2" xfId="16901"/>
    <cellStyle name="Normal 14 7 3 3" xfId="16902"/>
    <cellStyle name="Normal 14 7 4" xfId="16903"/>
    <cellStyle name="Normal 14 7 4 2" xfId="16904"/>
    <cellStyle name="Normal 14 7 4 3" xfId="16905"/>
    <cellStyle name="Normal 14 7 5" xfId="16906"/>
    <cellStyle name="Normal 14 7 5 2" xfId="16907"/>
    <cellStyle name="Normal 14 7 5 3" xfId="16908"/>
    <cellStyle name="Normal 14 7 6" xfId="16909"/>
    <cellStyle name="Normal 14 7 7" xfId="16910"/>
    <cellStyle name="Normal 14 8" xfId="16911"/>
    <cellStyle name="Normal 14 8 2" xfId="16912"/>
    <cellStyle name="Normal 14 8 2 2" xfId="16913"/>
    <cellStyle name="Normal 14 8 2 3" xfId="16914"/>
    <cellStyle name="Normal 14 8 3" xfId="16915"/>
    <cellStyle name="Normal 14 8 3 2" xfId="16916"/>
    <cellStyle name="Normal 14 8 3 3" xfId="16917"/>
    <cellStyle name="Normal 14 8 4" xfId="16918"/>
    <cellStyle name="Normal 14 8 4 2" xfId="16919"/>
    <cellStyle name="Normal 14 8 4 3" xfId="16920"/>
    <cellStyle name="Normal 14 8 5" xfId="16921"/>
    <cellStyle name="Normal 14 8 5 2" xfId="16922"/>
    <cellStyle name="Normal 14 8 5 3" xfId="16923"/>
    <cellStyle name="Normal 14 8 6" xfId="16924"/>
    <cellStyle name="Normal 14 8 7" xfId="16925"/>
    <cellStyle name="Normal 14 9" xfId="16926"/>
    <cellStyle name="Normal 14 9 2" xfId="16927"/>
    <cellStyle name="Normal 14 9 3" xfId="16928"/>
    <cellStyle name="Normal 15" xfId="146"/>
    <cellStyle name="Normal 15 10" xfId="16929"/>
    <cellStyle name="Normal 15 10 2" xfId="16930"/>
    <cellStyle name="Normal 15 10 3" xfId="16931"/>
    <cellStyle name="Normal 15 11" xfId="16932"/>
    <cellStyle name="Normal 15 11 2" xfId="16933"/>
    <cellStyle name="Normal 15 11 3" xfId="16934"/>
    <cellStyle name="Normal 15 12" xfId="16935"/>
    <cellStyle name="Normal 15 12 2" xfId="16936"/>
    <cellStyle name="Normal 15 12 3" xfId="16937"/>
    <cellStyle name="Normal 15 13" xfId="16938"/>
    <cellStyle name="Normal 15 14" xfId="16939"/>
    <cellStyle name="Normal 15 15" xfId="16940"/>
    <cellStyle name="Normal 15 16" xfId="16941"/>
    <cellStyle name="Normal 15 17" xfId="16942"/>
    <cellStyle name="Normal 15 18" xfId="16943"/>
    <cellStyle name="Normal 15 19" xfId="16944"/>
    <cellStyle name="Normal 15 2" xfId="147"/>
    <cellStyle name="Normal 15 2 10" xfId="16945"/>
    <cellStyle name="Normal 15 2 10 2" xfId="16946"/>
    <cellStyle name="Normal 15 2 10 3" xfId="16947"/>
    <cellStyle name="Normal 15 2 11" xfId="16948"/>
    <cellStyle name="Normal 15 2 12" xfId="16949"/>
    <cellStyle name="Normal 15 2 2" xfId="16950"/>
    <cellStyle name="Normal 15 2 2 2" xfId="16951"/>
    <cellStyle name="Normal 15 2 2 2 2" xfId="16952"/>
    <cellStyle name="Normal 15 2 2 2 3" xfId="16953"/>
    <cellStyle name="Normal 15 2 2 3" xfId="16954"/>
    <cellStyle name="Normal 15 2 2 3 2" xfId="16955"/>
    <cellStyle name="Normal 15 2 2 3 3" xfId="16956"/>
    <cellStyle name="Normal 15 2 2 4" xfId="16957"/>
    <cellStyle name="Normal 15 2 2 4 2" xfId="16958"/>
    <cellStyle name="Normal 15 2 2 4 3" xfId="16959"/>
    <cellStyle name="Normal 15 2 2 5" xfId="16960"/>
    <cellStyle name="Normal 15 2 2 5 2" xfId="16961"/>
    <cellStyle name="Normal 15 2 2 5 3" xfId="16962"/>
    <cellStyle name="Normal 15 2 2 6" xfId="16963"/>
    <cellStyle name="Normal 15 2 2 7" xfId="16964"/>
    <cellStyle name="Normal 15 2 3" xfId="16965"/>
    <cellStyle name="Normal 15 2 3 2" xfId="16966"/>
    <cellStyle name="Normal 15 2 3 2 2" xfId="16967"/>
    <cellStyle name="Normal 15 2 3 2 3" xfId="16968"/>
    <cellStyle name="Normal 15 2 3 3" xfId="16969"/>
    <cellStyle name="Normal 15 2 3 3 2" xfId="16970"/>
    <cellStyle name="Normal 15 2 3 3 3" xfId="16971"/>
    <cellStyle name="Normal 15 2 3 4" xfId="16972"/>
    <cellStyle name="Normal 15 2 3 4 2" xfId="16973"/>
    <cellStyle name="Normal 15 2 3 4 3" xfId="16974"/>
    <cellStyle name="Normal 15 2 3 5" xfId="16975"/>
    <cellStyle name="Normal 15 2 3 5 2" xfId="16976"/>
    <cellStyle name="Normal 15 2 3 5 3" xfId="16977"/>
    <cellStyle name="Normal 15 2 3 6" xfId="16978"/>
    <cellStyle name="Normal 15 2 3 7" xfId="16979"/>
    <cellStyle name="Normal 15 2 4" xfId="16980"/>
    <cellStyle name="Normal 15 2 4 2" xfId="16981"/>
    <cellStyle name="Normal 15 2 4 2 2" xfId="16982"/>
    <cellStyle name="Normal 15 2 4 2 3" xfId="16983"/>
    <cellStyle name="Normal 15 2 4 3" xfId="16984"/>
    <cellStyle name="Normal 15 2 4 3 2" xfId="16985"/>
    <cellStyle name="Normal 15 2 4 3 3" xfId="16986"/>
    <cellStyle name="Normal 15 2 4 4" xfId="16987"/>
    <cellStyle name="Normal 15 2 4 4 2" xfId="16988"/>
    <cellStyle name="Normal 15 2 4 4 3" xfId="16989"/>
    <cellStyle name="Normal 15 2 4 5" xfId="16990"/>
    <cellStyle name="Normal 15 2 4 5 2" xfId="16991"/>
    <cellStyle name="Normal 15 2 4 5 3" xfId="16992"/>
    <cellStyle name="Normal 15 2 4 6" xfId="16993"/>
    <cellStyle name="Normal 15 2 4 7" xfId="16994"/>
    <cellStyle name="Normal 15 2 5" xfId="16995"/>
    <cellStyle name="Normal 15 2 5 2" xfId="16996"/>
    <cellStyle name="Normal 15 2 5 2 2" xfId="16997"/>
    <cellStyle name="Normal 15 2 5 2 3" xfId="16998"/>
    <cellStyle name="Normal 15 2 5 3" xfId="16999"/>
    <cellStyle name="Normal 15 2 5 3 2" xfId="17000"/>
    <cellStyle name="Normal 15 2 5 3 3" xfId="17001"/>
    <cellStyle name="Normal 15 2 5 4" xfId="17002"/>
    <cellStyle name="Normal 15 2 5 4 2" xfId="17003"/>
    <cellStyle name="Normal 15 2 5 4 3" xfId="17004"/>
    <cellStyle name="Normal 15 2 5 5" xfId="17005"/>
    <cellStyle name="Normal 15 2 5 5 2" xfId="17006"/>
    <cellStyle name="Normal 15 2 5 5 3" xfId="17007"/>
    <cellStyle name="Normal 15 2 5 6" xfId="17008"/>
    <cellStyle name="Normal 15 2 5 7" xfId="17009"/>
    <cellStyle name="Normal 15 2 6" xfId="17010"/>
    <cellStyle name="Normal 15 2 6 2" xfId="17011"/>
    <cellStyle name="Normal 15 2 6 2 2" xfId="17012"/>
    <cellStyle name="Normal 15 2 6 2 3" xfId="17013"/>
    <cellStyle name="Normal 15 2 6 3" xfId="17014"/>
    <cellStyle name="Normal 15 2 6 3 2" xfId="17015"/>
    <cellStyle name="Normal 15 2 6 3 3" xfId="17016"/>
    <cellStyle name="Normal 15 2 6 4" xfId="17017"/>
    <cellStyle name="Normal 15 2 6 4 2" xfId="17018"/>
    <cellStyle name="Normal 15 2 6 4 3" xfId="17019"/>
    <cellStyle name="Normal 15 2 6 5" xfId="17020"/>
    <cellStyle name="Normal 15 2 6 5 2" xfId="17021"/>
    <cellStyle name="Normal 15 2 6 5 3" xfId="17022"/>
    <cellStyle name="Normal 15 2 6 6" xfId="17023"/>
    <cellStyle name="Normal 15 2 6 7" xfId="17024"/>
    <cellStyle name="Normal 15 2 7" xfId="17025"/>
    <cellStyle name="Normal 15 2 7 2" xfId="17026"/>
    <cellStyle name="Normal 15 2 7 3" xfId="17027"/>
    <cellStyle name="Normal 15 2 8" xfId="17028"/>
    <cellStyle name="Normal 15 2 8 2" xfId="17029"/>
    <cellStyle name="Normal 15 2 8 3" xfId="17030"/>
    <cellStyle name="Normal 15 2 9" xfId="17031"/>
    <cellStyle name="Normal 15 2 9 2" xfId="17032"/>
    <cellStyle name="Normal 15 2 9 3" xfId="17033"/>
    <cellStyle name="Normal 15 20" xfId="17034"/>
    <cellStyle name="Normal 15 21" xfId="17035"/>
    <cellStyle name="Normal 15 22" xfId="17036"/>
    <cellStyle name="Normal 15 23" xfId="17037"/>
    <cellStyle name="Normal 15 24" xfId="17038"/>
    <cellStyle name="Normal 15 25" xfId="17039"/>
    <cellStyle name="Normal 15 26" xfId="17040"/>
    <cellStyle name="Normal 15 27" xfId="17041"/>
    <cellStyle name="Normal 15 28" xfId="17042"/>
    <cellStyle name="Normal 15 29" xfId="17043"/>
    <cellStyle name="Normal 15 3" xfId="17044"/>
    <cellStyle name="Normal 15 3 10" xfId="17045"/>
    <cellStyle name="Normal 15 3 10 2" xfId="17046"/>
    <cellStyle name="Normal 15 3 10 3" xfId="17047"/>
    <cellStyle name="Normal 15 3 11" xfId="17048"/>
    <cellStyle name="Normal 15 3 12" xfId="17049"/>
    <cellStyle name="Normal 15 3 2" xfId="17050"/>
    <cellStyle name="Normal 15 3 2 2" xfId="17051"/>
    <cellStyle name="Normal 15 3 2 2 2" xfId="17052"/>
    <cellStyle name="Normal 15 3 2 2 3" xfId="17053"/>
    <cellStyle name="Normal 15 3 2 3" xfId="17054"/>
    <cellStyle name="Normal 15 3 2 3 2" xfId="17055"/>
    <cellStyle name="Normal 15 3 2 3 3" xfId="17056"/>
    <cellStyle name="Normal 15 3 2 4" xfId="17057"/>
    <cellStyle name="Normal 15 3 2 4 2" xfId="17058"/>
    <cellStyle name="Normal 15 3 2 4 3" xfId="17059"/>
    <cellStyle name="Normal 15 3 2 5" xfId="17060"/>
    <cellStyle name="Normal 15 3 2 5 2" xfId="17061"/>
    <cellStyle name="Normal 15 3 2 5 3" xfId="17062"/>
    <cellStyle name="Normal 15 3 2 6" xfId="17063"/>
    <cellStyle name="Normal 15 3 2 7" xfId="17064"/>
    <cellStyle name="Normal 15 3 3" xfId="17065"/>
    <cellStyle name="Normal 15 3 3 2" xfId="17066"/>
    <cellStyle name="Normal 15 3 3 2 2" xfId="17067"/>
    <cellStyle name="Normal 15 3 3 2 3" xfId="17068"/>
    <cellStyle name="Normal 15 3 3 3" xfId="17069"/>
    <cellStyle name="Normal 15 3 3 3 2" xfId="17070"/>
    <cellStyle name="Normal 15 3 3 3 3" xfId="17071"/>
    <cellStyle name="Normal 15 3 3 4" xfId="17072"/>
    <cellStyle name="Normal 15 3 3 4 2" xfId="17073"/>
    <cellStyle name="Normal 15 3 3 4 3" xfId="17074"/>
    <cellStyle name="Normal 15 3 3 5" xfId="17075"/>
    <cellStyle name="Normal 15 3 3 5 2" xfId="17076"/>
    <cellStyle name="Normal 15 3 3 5 3" xfId="17077"/>
    <cellStyle name="Normal 15 3 3 6" xfId="17078"/>
    <cellStyle name="Normal 15 3 3 7" xfId="17079"/>
    <cellStyle name="Normal 15 3 4" xfId="17080"/>
    <cellStyle name="Normal 15 3 4 2" xfId="17081"/>
    <cellStyle name="Normal 15 3 4 2 2" xfId="17082"/>
    <cellStyle name="Normal 15 3 4 2 3" xfId="17083"/>
    <cellStyle name="Normal 15 3 4 3" xfId="17084"/>
    <cellStyle name="Normal 15 3 4 3 2" xfId="17085"/>
    <cellStyle name="Normal 15 3 4 3 3" xfId="17086"/>
    <cellStyle name="Normal 15 3 4 4" xfId="17087"/>
    <cellStyle name="Normal 15 3 4 4 2" xfId="17088"/>
    <cellStyle name="Normal 15 3 4 4 3" xfId="17089"/>
    <cellStyle name="Normal 15 3 4 5" xfId="17090"/>
    <cellStyle name="Normal 15 3 4 5 2" xfId="17091"/>
    <cellStyle name="Normal 15 3 4 5 3" xfId="17092"/>
    <cellStyle name="Normal 15 3 4 6" xfId="17093"/>
    <cellStyle name="Normal 15 3 4 7" xfId="17094"/>
    <cellStyle name="Normal 15 3 5" xfId="17095"/>
    <cellStyle name="Normal 15 3 5 2" xfId="17096"/>
    <cellStyle name="Normal 15 3 5 2 2" xfId="17097"/>
    <cellStyle name="Normal 15 3 5 2 3" xfId="17098"/>
    <cellStyle name="Normal 15 3 5 3" xfId="17099"/>
    <cellStyle name="Normal 15 3 5 3 2" xfId="17100"/>
    <cellStyle name="Normal 15 3 5 3 3" xfId="17101"/>
    <cellStyle name="Normal 15 3 5 4" xfId="17102"/>
    <cellStyle name="Normal 15 3 5 4 2" xfId="17103"/>
    <cellStyle name="Normal 15 3 5 4 3" xfId="17104"/>
    <cellStyle name="Normal 15 3 5 5" xfId="17105"/>
    <cellStyle name="Normal 15 3 5 5 2" xfId="17106"/>
    <cellStyle name="Normal 15 3 5 5 3" xfId="17107"/>
    <cellStyle name="Normal 15 3 5 6" xfId="17108"/>
    <cellStyle name="Normal 15 3 5 7" xfId="17109"/>
    <cellStyle name="Normal 15 3 6" xfId="17110"/>
    <cellStyle name="Normal 15 3 6 2" xfId="17111"/>
    <cellStyle name="Normal 15 3 6 2 2" xfId="17112"/>
    <cellStyle name="Normal 15 3 6 2 3" xfId="17113"/>
    <cellStyle name="Normal 15 3 6 3" xfId="17114"/>
    <cellStyle name="Normal 15 3 6 3 2" xfId="17115"/>
    <cellStyle name="Normal 15 3 6 3 3" xfId="17116"/>
    <cellStyle name="Normal 15 3 6 4" xfId="17117"/>
    <cellStyle name="Normal 15 3 6 4 2" xfId="17118"/>
    <cellStyle name="Normal 15 3 6 4 3" xfId="17119"/>
    <cellStyle name="Normal 15 3 6 5" xfId="17120"/>
    <cellStyle name="Normal 15 3 6 5 2" xfId="17121"/>
    <cellStyle name="Normal 15 3 6 5 3" xfId="17122"/>
    <cellStyle name="Normal 15 3 6 6" xfId="17123"/>
    <cellStyle name="Normal 15 3 6 7" xfId="17124"/>
    <cellStyle name="Normal 15 3 7" xfId="17125"/>
    <cellStyle name="Normal 15 3 7 2" xfId="17126"/>
    <cellStyle name="Normal 15 3 7 3" xfId="17127"/>
    <cellStyle name="Normal 15 3 8" xfId="17128"/>
    <cellStyle name="Normal 15 3 8 2" xfId="17129"/>
    <cellStyle name="Normal 15 3 8 3" xfId="17130"/>
    <cellStyle name="Normal 15 3 9" xfId="17131"/>
    <cellStyle name="Normal 15 3 9 2" xfId="17132"/>
    <cellStyle name="Normal 15 3 9 3" xfId="17133"/>
    <cellStyle name="Normal 15 30" xfId="17134"/>
    <cellStyle name="Normal 15 31" xfId="17135"/>
    <cellStyle name="Normal 15 32" xfId="17136"/>
    <cellStyle name="Normal 15 33" xfId="17137"/>
    <cellStyle name="Normal 15 34" xfId="17138"/>
    <cellStyle name="Normal 15 35" xfId="17139"/>
    <cellStyle name="Normal 15 36" xfId="17140"/>
    <cellStyle name="Normal 15 37" xfId="17141"/>
    <cellStyle name="Normal 15 38" xfId="17142"/>
    <cellStyle name="Normal 15 39" xfId="17143"/>
    <cellStyle name="Normal 15 4" xfId="17144"/>
    <cellStyle name="Normal 15 4 2" xfId="17145"/>
    <cellStyle name="Normal 15 4 2 2" xfId="17146"/>
    <cellStyle name="Normal 15 4 2 3" xfId="17147"/>
    <cellStyle name="Normal 15 4 3" xfId="17148"/>
    <cellStyle name="Normal 15 4 3 2" xfId="17149"/>
    <cellStyle name="Normal 15 4 3 3" xfId="17150"/>
    <cellStyle name="Normal 15 4 4" xfId="17151"/>
    <cellStyle name="Normal 15 4 4 2" xfId="17152"/>
    <cellStyle name="Normal 15 4 4 3" xfId="17153"/>
    <cellStyle name="Normal 15 4 5" xfId="17154"/>
    <cellStyle name="Normal 15 4 5 2" xfId="17155"/>
    <cellStyle name="Normal 15 4 5 3" xfId="17156"/>
    <cellStyle name="Normal 15 4 6" xfId="17157"/>
    <cellStyle name="Normal 15 4 7" xfId="17158"/>
    <cellStyle name="Normal 15 5" xfId="17159"/>
    <cellStyle name="Normal 15 5 2" xfId="17160"/>
    <cellStyle name="Normal 15 5 2 2" xfId="17161"/>
    <cellStyle name="Normal 15 5 2 3" xfId="17162"/>
    <cellStyle name="Normal 15 5 3" xfId="17163"/>
    <cellStyle name="Normal 15 5 3 2" xfId="17164"/>
    <cellStyle name="Normal 15 5 3 3" xfId="17165"/>
    <cellStyle name="Normal 15 5 4" xfId="17166"/>
    <cellStyle name="Normal 15 5 4 2" xfId="17167"/>
    <cellStyle name="Normal 15 5 4 3" xfId="17168"/>
    <cellStyle name="Normal 15 5 5" xfId="17169"/>
    <cellStyle name="Normal 15 5 5 2" xfId="17170"/>
    <cellStyle name="Normal 15 5 5 3" xfId="17171"/>
    <cellStyle name="Normal 15 5 6" xfId="17172"/>
    <cellStyle name="Normal 15 5 7" xfId="17173"/>
    <cellStyle name="Normal 15 6" xfId="17174"/>
    <cellStyle name="Normal 15 6 2" xfId="17175"/>
    <cellStyle name="Normal 15 6 2 2" xfId="17176"/>
    <cellStyle name="Normal 15 6 2 3" xfId="17177"/>
    <cellStyle name="Normal 15 6 3" xfId="17178"/>
    <cellStyle name="Normal 15 6 3 2" xfId="17179"/>
    <cellStyle name="Normal 15 6 3 3" xfId="17180"/>
    <cellStyle name="Normal 15 6 4" xfId="17181"/>
    <cellStyle name="Normal 15 6 4 2" xfId="17182"/>
    <cellStyle name="Normal 15 6 4 3" xfId="17183"/>
    <cellStyle name="Normal 15 6 5" xfId="17184"/>
    <cellStyle name="Normal 15 6 5 2" xfId="17185"/>
    <cellStyle name="Normal 15 6 5 3" xfId="17186"/>
    <cellStyle name="Normal 15 6 6" xfId="17187"/>
    <cellStyle name="Normal 15 6 7" xfId="17188"/>
    <cellStyle name="Normal 15 7" xfId="17189"/>
    <cellStyle name="Normal 15 7 2" xfId="17190"/>
    <cellStyle name="Normal 15 7 2 2" xfId="17191"/>
    <cellStyle name="Normal 15 7 2 3" xfId="17192"/>
    <cellStyle name="Normal 15 7 3" xfId="17193"/>
    <cellStyle name="Normal 15 7 3 2" xfId="17194"/>
    <cellStyle name="Normal 15 7 3 3" xfId="17195"/>
    <cellStyle name="Normal 15 7 4" xfId="17196"/>
    <cellStyle name="Normal 15 7 4 2" xfId="17197"/>
    <cellStyle name="Normal 15 7 4 3" xfId="17198"/>
    <cellStyle name="Normal 15 7 5" xfId="17199"/>
    <cellStyle name="Normal 15 7 5 2" xfId="17200"/>
    <cellStyle name="Normal 15 7 5 3" xfId="17201"/>
    <cellStyle name="Normal 15 7 6" xfId="17202"/>
    <cellStyle name="Normal 15 7 7" xfId="17203"/>
    <cellStyle name="Normal 15 8" xfId="17204"/>
    <cellStyle name="Normal 15 8 2" xfId="17205"/>
    <cellStyle name="Normal 15 8 2 2" xfId="17206"/>
    <cellStyle name="Normal 15 8 2 3" xfId="17207"/>
    <cellStyle name="Normal 15 8 3" xfId="17208"/>
    <cellStyle name="Normal 15 8 3 2" xfId="17209"/>
    <cellStyle name="Normal 15 8 3 3" xfId="17210"/>
    <cellStyle name="Normal 15 8 4" xfId="17211"/>
    <cellStyle name="Normal 15 8 4 2" xfId="17212"/>
    <cellStyle name="Normal 15 8 4 3" xfId="17213"/>
    <cellStyle name="Normal 15 8 5" xfId="17214"/>
    <cellStyle name="Normal 15 8 5 2" xfId="17215"/>
    <cellStyle name="Normal 15 8 5 3" xfId="17216"/>
    <cellStyle name="Normal 15 8 6" xfId="17217"/>
    <cellStyle name="Normal 15 8 7" xfId="17218"/>
    <cellStyle name="Normal 15 9" xfId="17219"/>
    <cellStyle name="Normal 15 9 2" xfId="17220"/>
    <cellStyle name="Normal 15 9 3" xfId="17221"/>
    <cellStyle name="Normal 16" xfId="148"/>
    <cellStyle name="Normal 16 10" xfId="17222"/>
    <cellStyle name="Normal 16 10 2" xfId="17223"/>
    <cellStyle name="Normal 16 10 2 2" xfId="17224"/>
    <cellStyle name="Normal 16 10 2 3" xfId="17225"/>
    <cellStyle name="Normal 16 10 3" xfId="17226"/>
    <cellStyle name="Normal 16 10 3 2" xfId="17227"/>
    <cellStyle name="Normal 16 10 3 3" xfId="17228"/>
    <cellStyle name="Normal 16 10 4" xfId="17229"/>
    <cellStyle name="Normal 16 10 4 2" xfId="17230"/>
    <cellStyle name="Normal 16 10 4 3" xfId="17231"/>
    <cellStyle name="Normal 16 10 5" xfId="17232"/>
    <cellStyle name="Normal 16 10 5 2" xfId="17233"/>
    <cellStyle name="Normal 16 10 5 3" xfId="17234"/>
    <cellStyle name="Normal 16 10 6" xfId="17235"/>
    <cellStyle name="Normal 16 10 7" xfId="17236"/>
    <cellStyle name="Normal 16 11" xfId="17237"/>
    <cellStyle name="Normal 16 11 2" xfId="17238"/>
    <cellStyle name="Normal 16 11 3" xfId="17239"/>
    <cellStyle name="Normal 16 12" xfId="17240"/>
    <cellStyle name="Normal 16 12 2" xfId="17241"/>
    <cellStyle name="Normal 16 12 3" xfId="17242"/>
    <cellStyle name="Normal 16 13" xfId="17243"/>
    <cellStyle name="Normal 16 13 2" xfId="17244"/>
    <cellStyle name="Normal 16 13 3" xfId="17245"/>
    <cellStyle name="Normal 16 14" xfId="17246"/>
    <cellStyle name="Normal 16 14 2" xfId="17247"/>
    <cellStyle name="Normal 16 14 3" xfId="17248"/>
    <cellStyle name="Normal 16 15" xfId="17249"/>
    <cellStyle name="Normal 16 16" xfId="17250"/>
    <cellStyle name="Normal 16 17" xfId="17251"/>
    <cellStyle name="Normal 16 18" xfId="17252"/>
    <cellStyle name="Normal 16 19" xfId="17253"/>
    <cellStyle name="Normal 16 2" xfId="149"/>
    <cellStyle name="Normal 16 2 2" xfId="417"/>
    <cellStyle name="Normal 16 2 2 2" xfId="17254"/>
    <cellStyle name="Normal 16 2 2 3" xfId="17255"/>
    <cellStyle name="Normal 16 2 3" xfId="17256"/>
    <cellStyle name="Normal 16 2 3 2" xfId="17257"/>
    <cellStyle name="Normal 16 2 3 3" xfId="17258"/>
    <cellStyle name="Normal 16 2 4" xfId="17259"/>
    <cellStyle name="Normal 16 2 4 2" xfId="17260"/>
    <cellStyle name="Normal 16 2 4 3" xfId="17261"/>
    <cellStyle name="Normal 16 2 5" xfId="17262"/>
    <cellStyle name="Normal 16 2 5 2" xfId="17263"/>
    <cellStyle name="Normal 16 2 5 3" xfId="17264"/>
    <cellStyle name="Normal 16 2 6" xfId="17265"/>
    <cellStyle name="Normal 16 2 7" xfId="17266"/>
    <cellStyle name="Normal 16 20" xfId="17267"/>
    <cellStyle name="Normal 16 21" xfId="17268"/>
    <cellStyle name="Normal 16 22" xfId="17269"/>
    <cellStyle name="Normal 16 23" xfId="17270"/>
    <cellStyle name="Normal 16 24" xfId="17271"/>
    <cellStyle name="Normal 16 25" xfId="17272"/>
    <cellStyle name="Normal 16 26" xfId="17273"/>
    <cellStyle name="Normal 16 27" xfId="17274"/>
    <cellStyle name="Normal 16 28" xfId="17275"/>
    <cellStyle name="Normal 16 29" xfId="17276"/>
    <cellStyle name="Normal 16 3" xfId="17277"/>
    <cellStyle name="Normal 16 3 2" xfId="17278"/>
    <cellStyle name="Normal 16 3 2 2" xfId="17279"/>
    <cellStyle name="Normal 16 3 2 3" xfId="17280"/>
    <cellStyle name="Normal 16 3 3" xfId="17281"/>
    <cellStyle name="Normal 16 3 3 2" xfId="17282"/>
    <cellStyle name="Normal 16 3 3 3" xfId="17283"/>
    <cellStyle name="Normal 16 3 4" xfId="17284"/>
    <cellStyle name="Normal 16 3 4 2" xfId="17285"/>
    <cellStyle name="Normal 16 3 4 3" xfId="17286"/>
    <cellStyle name="Normal 16 3 5" xfId="17287"/>
    <cellStyle name="Normal 16 3 5 2" xfId="17288"/>
    <cellStyle name="Normal 16 3 5 3" xfId="17289"/>
    <cellStyle name="Normal 16 3 6" xfId="17290"/>
    <cellStyle name="Normal 16 3 7" xfId="17291"/>
    <cellStyle name="Normal 16 30" xfId="17292"/>
    <cellStyle name="Normal 16 31" xfId="17293"/>
    <cellStyle name="Normal 16 32" xfId="17294"/>
    <cellStyle name="Normal 16 33" xfId="17295"/>
    <cellStyle name="Normal 16 34" xfId="17296"/>
    <cellStyle name="Normal 16 35" xfId="17297"/>
    <cellStyle name="Normal 16 36" xfId="17298"/>
    <cellStyle name="Normal 16 37" xfId="17299"/>
    <cellStyle name="Normal 16 38" xfId="17300"/>
    <cellStyle name="Normal 16 39" xfId="17301"/>
    <cellStyle name="Normal 16 4" xfId="17302"/>
    <cellStyle name="Normal 16 4 2" xfId="17303"/>
    <cellStyle name="Normal 16 4 2 2" xfId="17304"/>
    <cellStyle name="Normal 16 4 2 3" xfId="17305"/>
    <cellStyle name="Normal 16 4 3" xfId="17306"/>
    <cellStyle name="Normal 16 4 3 2" xfId="17307"/>
    <cellStyle name="Normal 16 4 3 3" xfId="17308"/>
    <cellStyle name="Normal 16 4 4" xfId="17309"/>
    <cellStyle name="Normal 16 4 4 2" xfId="17310"/>
    <cellStyle name="Normal 16 4 4 3" xfId="17311"/>
    <cellStyle name="Normal 16 4 5" xfId="17312"/>
    <cellStyle name="Normal 16 4 5 2" xfId="17313"/>
    <cellStyle name="Normal 16 4 5 3" xfId="17314"/>
    <cellStyle name="Normal 16 4 6" xfId="17315"/>
    <cellStyle name="Normal 16 4 7" xfId="17316"/>
    <cellStyle name="Normal 16 40" xfId="17317"/>
    <cellStyle name="Normal 16 41" xfId="17318"/>
    <cellStyle name="Normal 16 5" xfId="17319"/>
    <cellStyle name="Normal 16 5 2" xfId="17320"/>
    <cellStyle name="Normal 16 5 2 2" xfId="17321"/>
    <cellStyle name="Normal 16 5 2 3" xfId="17322"/>
    <cellStyle name="Normal 16 5 3" xfId="17323"/>
    <cellStyle name="Normal 16 5 3 2" xfId="17324"/>
    <cellStyle name="Normal 16 5 3 3" xfId="17325"/>
    <cellStyle name="Normal 16 5 4" xfId="17326"/>
    <cellStyle name="Normal 16 5 4 2" xfId="17327"/>
    <cellStyle name="Normal 16 5 4 3" xfId="17328"/>
    <cellStyle name="Normal 16 5 5" xfId="17329"/>
    <cellStyle name="Normal 16 5 5 2" xfId="17330"/>
    <cellStyle name="Normal 16 5 5 3" xfId="17331"/>
    <cellStyle name="Normal 16 5 6" xfId="17332"/>
    <cellStyle name="Normal 16 5 7" xfId="17333"/>
    <cellStyle name="Normal 16 6" xfId="17334"/>
    <cellStyle name="Normal 16 6 2" xfId="17335"/>
    <cellStyle name="Normal 16 6 2 2" xfId="17336"/>
    <cellStyle name="Normal 16 6 2 3" xfId="17337"/>
    <cellStyle name="Normal 16 6 3" xfId="17338"/>
    <cellStyle name="Normal 16 6 3 2" xfId="17339"/>
    <cellStyle name="Normal 16 6 3 3" xfId="17340"/>
    <cellStyle name="Normal 16 6 4" xfId="17341"/>
    <cellStyle name="Normal 16 6 4 2" xfId="17342"/>
    <cellStyle name="Normal 16 6 4 3" xfId="17343"/>
    <cellStyle name="Normal 16 6 5" xfId="17344"/>
    <cellStyle name="Normal 16 6 5 2" xfId="17345"/>
    <cellStyle name="Normal 16 6 5 3" xfId="17346"/>
    <cellStyle name="Normal 16 6 6" xfId="17347"/>
    <cellStyle name="Normal 16 6 7" xfId="17348"/>
    <cellStyle name="Normal 16 7" xfId="17349"/>
    <cellStyle name="Normal 16 7 2" xfId="17350"/>
    <cellStyle name="Normal 16 7 2 2" xfId="17351"/>
    <cellStyle name="Normal 16 7 2 3" xfId="17352"/>
    <cellStyle name="Normal 16 7 3" xfId="17353"/>
    <cellStyle name="Normal 16 7 3 2" xfId="17354"/>
    <cellStyle name="Normal 16 7 3 3" xfId="17355"/>
    <cellStyle name="Normal 16 7 4" xfId="17356"/>
    <cellStyle name="Normal 16 7 4 2" xfId="17357"/>
    <cellStyle name="Normal 16 7 4 3" xfId="17358"/>
    <cellStyle name="Normal 16 7 5" xfId="17359"/>
    <cellStyle name="Normal 16 7 5 2" xfId="17360"/>
    <cellStyle name="Normal 16 7 5 3" xfId="17361"/>
    <cellStyle name="Normal 16 7 6" xfId="17362"/>
    <cellStyle name="Normal 16 7 7" xfId="17363"/>
    <cellStyle name="Normal 16 8" xfId="17364"/>
    <cellStyle name="Normal 16 8 2" xfId="17365"/>
    <cellStyle name="Normal 16 8 2 2" xfId="17366"/>
    <cellStyle name="Normal 16 8 2 3" xfId="17367"/>
    <cellStyle name="Normal 16 8 3" xfId="17368"/>
    <cellStyle name="Normal 16 8 3 2" xfId="17369"/>
    <cellStyle name="Normal 16 8 3 3" xfId="17370"/>
    <cellStyle name="Normal 16 8 4" xfId="17371"/>
    <cellStyle name="Normal 16 8 4 2" xfId="17372"/>
    <cellStyle name="Normal 16 8 4 3" xfId="17373"/>
    <cellStyle name="Normal 16 8 5" xfId="17374"/>
    <cellStyle name="Normal 16 8 5 2" xfId="17375"/>
    <cellStyle name="Normal 16 8 5 3" xfId="17376"/>
    <cellStyle name="Normal 16 8 6" xfId="17377"/>
    <cellStyle name="Normal 16 8 7" xfId="17378"/>
    <cellStyle name="Normal 16 9" xfId="17379"/>
    <cellStyle name="Normal 16 9 2" xfId="17380"/>
    <cellStyle name="Normal 16 9 2 2" xfId="17381"/>
    <cellStyle name="Normal 16 9 2 3" xfId="17382"/>
    <cellStyle name="Normal 16 9 3" xfId="17383"/>
    <cellStyle name="Normal 16 9 3 2" xfId="17384"/>
    <cellStyle name="Normal 16 9 3 3" xfId="17385"/>
    <cellStyle name="Normal 16 9 4" xfId="17386"/>
    <cellStyle name="Normal 16 9 4 2" xfId="17387"/>
    <cellStyle name="Normal 16 9 4 3" xfId="17388"/>
    <cellStyle name="Normal 16 9 5" xfId="17389"/>
    <cellStyle name="Normal 16 9 5 2" xfId="17390"/>
    <cellStyle name="Normal 16 9 5 3" xfId="17391"/>
    <cellStyle name="Normal 16 9 6" xfId="17392"/>
    <cellStyle name="Normal 16 9 7" xfId="17393"/>
    <cellStyle name="Normal 17" xfId="150"/>
    <cellStyle name="Normal 17 10" xfId="17394"/>
    <cellStyle name="Normal 17 10 2" xfId="17395"/>
    <cellStyle name="Normal 17 10 3" xfId="17396"/>
    <cellStyle name="Normal 17 11" xfId="17397"/>
    <cellStyle name="Normal 17 11 2" xfId="17398"/>
    <cellStyle name="Normal 17 11 3" xfId="17399"/>
    <cellStyle name="Normal 17 12" xfId="17400"/>
    <cellStyle name="Normal 17 13" xfId="17401"/>
    <cellStyle name="Normal 17 14" xfId="17402"/>
    <cellStyle name="Normal 17 15" xfId="17403"/>
    <cellStyle name="Normal 17 16" xfId="17404"/>
    <cellStyle name="Normal 17 17" xfId="17405"/>
    <cellStyle name="Normal 17 18" xfId="17406"/>
    <cellStyle name="Normal 17 19" xfId="17407"/>
    <cellStyle name="Normal 17 2" xfId="151"/>
    <cellStyle name="Normal 17 2 2" xfId="17408"/>
    <cellStyle name="Normal 17 2 2 2" xfId="17409"/>
    <cellStyle name="Normal 17 2 2 3" xfId="17410"/>
    <cellStyle name="Normal 17 2 3" xfId="17411"/>
    <cellStyle name="Normal 17 2 3 2" xfId="17412"/>
    <cellStyle name="Normal 17 2 3 3" xfId="17413"/>
    <cellStyle name="Normal 17 2 4" xfId="17414"/>
    <cellStyle name="Normal 17 2 4 2" xfId="17415"/>
    <cellStyle name="Normal 17 2 4 3" xfId="17416"/>
    <cellStyle name="Normal 17 2 5" xfId="17417"/>
    <cellStyle name="Normal 17 2 5 2" xfId="17418"/>
    <cellStyle name="Normal 17 2 5 3" xfId="17419"/>
    <cellStyle name="Normal 17 2 6" xfId="17420"/>
    <cellStyle name="Normal 17 2 7" xfId="17421"/>
    <cellStyle name="Normal 17 20" xfId="17422"/>
    <cellStyle name="Normal 17 21" xfId="17423"/>
    <cellStyle name="Normal 17 22" xfId="17424"/>
    <cellStyle name="Normal 17 23" xfId="17425"/>
    <cellStyle name="Normal 17 24" xfId="17426"/>
    <cellStyle name="Normal 17 25" xfId="17427"/>
    <cellStyle name="Normal 17 26" xfId="17428"/>
    <cellStyle name="Normal 17 27" xfId="17429"/>
    <cellStyle name="Normal 17 28" xfId="17430"/>
    <cellStyle name="Normal 17 29" xfId="17431"/>
    <cellStyle name="Normal 17 3" xfId="17432"/>
    <cellStyle name="Normal 17 3 2" xfId="17433"/>
    <cellStyle name="Normal 17 3 2 2" xfId="17434"/>
    <cellStyle name="Normal 17 3 2 3" xfId="17435"/>
    <cellStyle name="Normal 17 3 3" xfId="17436"/>
    <cellStyle name="Normal 17 3 3 2" xfId="17437"/>
    <cellStyle name="Normal 17 3 3 3" xfId="17438"/>
    <cellStyle name="Normal 17 3 4" xfId="17439"/>
    <cellStyle name="Normal 17 3 4 2" xfId="17440"/>
    <cellStyle name="Normal 17 3 4 3" xfId="17441"/>
    <cellStyle name="Normal 17 3 5" xfId="17442"/>
    <cellStyle name="Normal 17 3 5 2" xfId="17443"/>
    <cellStyle name="Normal 17 3 5 3" xfId="17444"/>
    <cellStyle name="Normal 17 3 6" xfId="17445"/>
    <cellStyle name="Normal 17 3 7" xfId="17446"/>
    <cellStyle name="Normal 17 30" xfId="17447"/>
    <cellStyle name="Normal 17 31" xfId="17448"/>
    <cellStyle name="Normal 17 32" xfId="17449"/>
    <cellStyle name="Normal 17 33" xfId="17450"/>
    <cellStyle name="Normal 17 34" xfId="17451"/>
    <cellStyle name="Normal 17 35" xfId="17452"/>
    <cellStyle name="Normal 17 36" xfId="17453"/>
    <cellStyle name="Normal 17 37" xfId="17454"/>
    <cellStyle name="Normal 17 38" xfId="17455"/>
    <cellStyle name="Normal 17 4" xfId="17456"/>
    <cellStyle name="Normal 17 4 2" xfId="17457"/>
    <cellStyle name="Normal 17 4 2 2" xfId="17458"/>
    <cellStyle name="Normal 17 4 2 3" xfId="17459"/>
    <cellStyle name="Normal 17 4 3" xfId="17460"/>
    <cellStyle name="Normal 17 4 3 2" xfId="17461"/>
    <cellStyle name="Normal 17 4 3 3" xfId="17462"/>
    <cellStyle name="Normal 17 4 4" xfId="17463"/>
    <cellStyle name="Normal 17 4 4 2" xfId="17464"/>
    <cellStyle name="Normal 17 4 4 3" xfId="17465"/>
    <cellStyle name="Normal 17 4 5" xfId="17466"/>
    <cellStyle name="Normal 17 4 5 2" xfId="17467"/>
    <cellStyle name="Normal 17 4 5 3" xfId="17468"/>
    <cellStyle name="Normal 17 4 6" xfId="17469"/>
    <cellStyle name="Normal 17 4 7" xfId="17470"/>
    <cellStyle name="Normal 17 5" xfId="17471"/>
    <cellStyle name="Normal 17 5 2" xfId="17472"/>
    <cellStyle name="Normal 17 5 2 2" xfId="17473"/>
    <cellStyle name="Normal 17 5 2 3" xfId="17474"/>
    <cellStyle name="Normal 17 5 3" xfId="17475"/>
    <cellStyle name="Normal 17 5 3 2" xfId="17476"/>
    <cellStyle name="Normal 17 5 3 3" xfId="17477"/>
    <cellStyle name="Normal 17 5 4" xfId="17478"/>
    <cellStyle name="Normal 17 5 4 2" xfId="17479"/>
    <cellStyle name="Normal 17 5 4 3" xfId="17480"/>
    <cellStyle name="Normal 17 5 5" xfId="17481"/>
    <cellStyle name="Normal 17 5 5 2" xfId="17482"/>
    <cellStyle name="Normal 17 5 5 3" xfId="17483"/>
    <cellStyle name="Normal 17 5 6" xfId="17484"/>
    <cellStyle name="Normal 17 5 7" xfId="17485"/>
    <cellStyle name="Normal 17 6" xfId="17486"/>
    <cellStyle name="Normal 17 6 2" xfId="17487"/>
    <cellStyle name="Normal 17 6 2 2" xfId="17488"/>
    <cellStyle name="Normal 17 6 2 3" xfId="17489"/>
    <cellStyle name="Normal 17 6 3" xfId="17490"/>
    <cellStyle name="Normal 17 6 3 2" xfId="17491"/>
    <cellStyle name="Normal 17 6 3 3" xfId="17492"/>
    <cellStyle name="Normal 17 6 4" xfId="17493"/>
    <cellStyle name="Normal 17 6 4 2" xfId="17494"/>
    <cellStyle name="Normal 17 6 4 3" xfId="17495"/>
    <cellStyle name="Normal 17 6 5" xfId="17496"/>
    <cellStyle name="Normal 17 6 5 2" xfId="17497"/>
    <cellStyle name="Normal 17 6 5 3" xfId="17498"/>
    <cellStyle name="Normal 17 6 6" xfId="17499"/>
    <cellStyle name="Normal 17 6 7" xfId="17500"/>
    <cellStyle name="Normal 17 7" xfId="17501"/>
    <cellStyle name="Normal 17 7 2" xfId="17502"/>
    <cellStyle name="Normal 17 7 2 2" xfId="17503"/>
    <cellStyle name="Normal 17 7 2 3" xfId="17504"/>
    <cellStyle name="Normal 17 7 3" xfId="17505"/>
    <cellStyle name="Normal 17 7 3 2" xfId="17506"/>
    <cellStyle name="Normal 17 7 3 3" xfId="17507"/>
    <cellStyle name="Normal 17 7 4" xfId="17508"/>
    <cellStyle name="Normal 17 7 4 2" xfId="17509"/>
    <cellStyle name="Normal 17 7 4 3" xfId="17510"/>
    <cellStyle name="Normal 17 7 5" xfId="17511"/>
    <cellStyle name="Normal 17 7 5 2" xfId="17512"/>
    <cellStyle name="Normal 17 7 5 3" xfId="17513"/>
    <cellStyle name="Normal 17 7 6" xfId="17514"/>
    <cellStyle name="Normal 17 7 7" xfId="17515"/>
    <cellStyle name="Normal 17 8" xfId="17516"/>
    <cellStyle name="Normal 17 8 2" xfId="17517"/>
    <cellStyle name="Normal 17 8 3" xfId="17518"/>
    <cellStyle name="Normal 17 9" xfId="17519"/>
    <cellStyle name="Normal 17 9 2" xfId="17520"/>
    <cellStyle name="Normal 17 9 3" xfId="17521"/>
    <cellStyle name="Normal 18" xfId="152"/>
    <cellStyle name="Normal 18 10" xfId="17522"/>
    <cellStyle name="Normal 18 10 2" xfId="17523"/>
    <cellStyle name="Normal 18 10 3" xfId="17524"/>
    <cellStyle name="Normal 18 11" xfId="17525"/>
    <cellStyle name="Normal 18 11 2" xfId="17526"/>
    <cellStyle name="Normal 18 11 3" xfId="17527"/>
    <cellStyle name="Normal 18 12" xfId="17528"/>
    <cellStyle name="Normal 18 13" xfId="17529"/>
    <cellStyle name="Normal 18 14" xfId="17530"/>
    <cellStyle name="Normal 18 15" xfId="17531"/>
    <cellStyle name="Normal 18 16" xfId="17532"/>
    <cellStyle name="Normal 18 17" xfId="17533"/>
    <cellStyle name="Normal 18 18" xfId="17534"/>
    <cellStyle name="Normal 18 19" xfId="17535"/>
    <cellStyle name="Normal 18 2" xfId="153"/>
    <cellStyle name="Normal 18 2 2" xfId="17536"/>
    <cellStyle name="Normal 18 2 2 2" xfId="17537"/>
    <cellStyle name="Normal 18 2 2 3" xfId="17538"/>
    <cellStyle name="Normal 18 2 3" xfId="17539"/>
    <cellStyle name="Normal 18 2 3 2" xfId="17540"/>
    <cellStyle name="Normal 18 2 3 3" xfId="17541"/>
    <cellStyle name="Normal 18 2 4" xfId="17542"/>
    <cellStyle name="Normal 18 2 4 2" xfId="17543"/>
    <cellStyle name="Normal 18 2 4 3" xfId="17544"/>
    <cellStyle name="Normal 18 2 5" xfId="17545"/>
    <cellStyle name="Normal 18 2 5 2" xfId="17546"/>
    <cellStyle name="Normal 18 2 5 3" xfId="17547"/>
    <cellStyle name="Normal 18 2 6" xfId="17548"/>
    <cellStyle name="Normal 18 2 7" xfId="17549"/>
    <cellStyle name="Normal 18 20" xfId="17550"/>
    <cellStyle name="Normal 18 21" xfId="17551"/>
    <cellStyle name="Normal 18 22" xfId="17552"/>
    <cellStyle name="Normal 18 23" xfId="17553"/>
    <cellStyle name="Normal 18 24" xfId="17554"/>
    <cellStyle name="Normal 18 25" xfId="17555"/>
    <cellStyle name="Normal 18 26" xfId="17556"/>
    <cellStyle name="Normal 18 27" xfId="17557"/>
    <cellStyle name="Normal 18 28" xfId="17558"/>
    <cellStyle name="Normal 18 29" xfId="17559"/>
    <cellStyle name="Normal 18 3" xfId="17560"/>
    <cellStyle name="Normal 18 3 2" xfId="17561"/>
    <cellStyle name="Normal 18 3 2 2" xfId="17562"/>
    <cellStyle name="Normal 18 3 2 3" xfId="17563"/>
    <cellStyle name="Normal 18 3 3" xfId="17564"/>
    <cellStyle name="Normal 18 3 3 2" xfId="17565"/>
    <cellStyle name="Normal 18 3 3 3" xfId="17566"/>
    <cellStyle name="Normal 18 3 4" xfId="17567"/>
    <cellStyle name="Normal 18 3 4 2" xfId="17568"/>
    <cellStyle name="Normal 18 3 4 3" xfId="17569"/>
    <cellStyle name="Normal 18 3 5" xfId="17570"/>
    <cellStyle name="Normal 18 3 5 2" xfId="17571"/>
    <cellStyle name="Normal 18 3 5 3" xfId="17572"/>
    <cellStyle name="Normal 18 3 6" xfId="17573"/>
    <cellStyle name="Normal 18 3 7" xfId="17574"/>
    <cellStyle name="Normal 18 30" xfId="17575"/>
    <cellStyle name="Normal 18 31" xfId="17576"/>
    <cellStyle name="Normal 18 32" xfId="17577"/>
    <cellStyle name="Normal 18 33" xfId="17578"/>
    <cellStyle name="Normal 18 34" xfId="17579"/>
    <cellStyle name="Normal 18 35" xfId="17580"/>
    <cellStyle name="Normal 18 36" xfId="17581"/>
    <cellStyle name="Normal 18 37" xfId="17582"/>
    <cellStyle name="Normal 18 38" xfId="17583"/>
    <cellStyle name="Normal 18 4" xfId="17584"/>
    <cellStyle name="Normal 18 4 2" xfId="17585"/>
    <cellStyle name="Normal 18 4 2 2" xfId="17586"/>
    <cellStyle name="Normal 18 4 2 3" xfId="17587"/>
    <cellStyle name="Normal 18 4 3" xfId="17588"/>
    <cellStyle name="Normal 18 4 3 2" xfId="17589"/>
    <cellStyle name="Normal 18 4 3 3" xfId="17590"/>
    <cellStyle name="Normal 18 4 4" xfId="17591"/>
    <cellStyle name="Normal 18 4 4 2" xfId="17592"/>
    <cellStyle name="Normal 18 4 4 3" xfId="17593"/>
    <cellStyle name="Normal 18 4 5" xfId="17594"/>
    <cellStyle name="Normal 18 4 5 2" xfId="17595"/>
    <cellStyle name="Normal 18 4 5 3" xfId="17596"/>
    <cellStyle name="Normal 18 4 6" xfId="17597"/>
    <cellStyle name="Normal 18 4 7" xfId="17598"/>
    <cellStyle name="Normal 18 5" xfId="17599"/>
    <cellStyle name="Normal 18 5 2" xfId="17600"/>
    <cellStyle name="Normal 18 5 2 2" xfId="17601"/>
    <cellStyle name="Normal 18 5 2 3" xfId="17602"/>
    <cellStyle name="Normal 18 5 3" xfId="17603"/>
    <cellStyle name="Normal 18 5 3 2" xfId="17604"/>
    <cellStyle name="Normal 18 5 3 3" xfId="17605"/>
    <cellStyle name="Normal 18 5 4" xfId="17606"/>
    <cellStyle name="Normal 18 5 4 2" xfId="17607"/>
    <cellStyle name="Normal 18 5 4 3" xfId="17608"/>
    <cellStyle name="Normal 18 5 5" xfId="17609"/>
    <cellStyle name="Normal 18 5 5 2" xfId="17610"/>
    <cellStyle name="Normal 18 5 5 3" xfId="17611"/>
    <cellStyle name="Normal 18 5 6" xfId="17612"/>
    <cellStyle name="Normal 18 5 7" xfId="17613"/>
    <cellStyle name="Normal 18 6" xfId="17614"/>
    <cellStyle name="Normal 18 6 2" xfId="17615"/>
    <cellStyle name="Normal 18 6 2 2" xfId="17616"/>
    <cellStyle name="Normal 18 6 2 3" xfId="17617"/>
    <cellStyle name="Normal 18 6 3" xfId="17618"/>
    <cellStyle name="Normal 18 6 3 2" xfId="17619"/>
    <cellStyle name="Normal 18 6 3 3" xfId="17620"/>
    <cellStyle name="Normal 18 6 4" xfId="17621"/>
    <cellStyle name="Normal 18 6 4 2" xfId="17622"/>
    <cellStyle name="Normal 18 6 4 3" xfId="17623"/>
    <cellStyle name="Normal 18 6 5" xfId="17624"/>
    <cellStyle name="Normal 18 6 5 2" xfId="17625"/>
    <cellStyle name="Normal 18 6 5 3" xfId="17626"/>
    <cellStyle name="Normal 18 6 6" xfId="17627"/>
    <cellStyle name="Normal 18 6 7" xfId="17628"/>
    <cellStyle name="Normal 18 7" xfId="17629"/>
    <cellStyle name="Normal 18 7 2" xfId="17630"/>
    <cellStyle name="Normal 18 7 2 2" xfId="17631"/>
    <cellStyle name="Normal 18 7 2 3" xfId="17632"/>
    <cellStyle name="Normal 18 7 3" xfId="17633"/>
    <cellStyle name="Normal 18 7 3 2" xfId="17634"/>
    <cellStyle name="Normal 18 7 3 3" xfId="17635"/>
    <cellStyle name="Normal 18 7 4" xfId="17636"/>
    <cellStyle name="Normal 18 7 4 2" xfId="17637"/>
    <cellStyle name="Normal 18 7 4 3" xfId="17638"/>
    <cellStyle name="Normal 18 7 5" xfId="17639"/>
    <cellStyle name="Normal 18 7 5 2" xfId="17640"/>
    <cellStyle name="Normal 18 7 5 3" xfId="17641"/>
    <cellStyle name="Normal 18 7 6" xfId="17642"/>
    <cellStyle name="Normal 18 7 7" xfId="17643"/>
    <cellStyle name="Normal 18 8" xfId="17644"/>
    <cellStyle name="Normal 18 8 2" xfId="17645"/>
    <cellStyle name="Normal 18 8 3" xfId="17646"/>
    <cellStyle name="Normal 18 9" xfId="17647"/>
    <cellStyle name="Normal 18 9 2" xfId="17648"/>
    <cellStyle name="Normal 18 9 3" xfId="17649"/>
    <cellStyle name="Normal 19" xfId="154"/>
    <cellStyle name="Normal 19 10" xfId="17650"/>
    <cellStyle name="Normal 19 10 2" xfId="17651"/>
    <cellStyle name="Normal 19 10 2 2" xfId="17652"/>
    <cellStyle name="Normal 19 10 2 3" xfId="17653"/>
    <cellStyle name="Normal 19 10 3" xfId="17654"/>
    <cellStyle name="Normal 19 10 3 2" xfId="17655"/>
    <cellStyle name="Normal 19 10 3 3" xfId="17656"/>
    <cellStyle name="Normal 19 10 4" xfId="17657"/>
    <cellStyle name="Normal 19 10 4 2" xfId="17658"/>
    <cellStyle name="Normal 19 10 4 3" xfId="17659"/>
    <cellStyle name="Normal 19 10 5" xfId="17660"/>
    <cellStyle name="Normal 19 10 5 2" xfId="17661"/>
    <cellStyle name="Normal 19 10 5 3" xfId="17662"/>
    <cellStyle name="Normal 19 10 6" xfId="17663"/>
    <cellStyle name="Normal 19 10 7" xfId="17664"/>
    <cellStyle name="Normal 19 11" xfId="17665"/>
    <cellStyle name="Normal 19 11 2" xfId="17666"/>
    <cellStyle name="Normal 19 11 3" xfId="17667"/>
    <cellStyle name="Normal 19 12" xfId="17668"/>
    <cellStyle name="Normal 19 12 2" xfId="17669"/>
    <cellStyle name="Normal 19 12 3" xfId="17670"/>
    <cellStyle name="Normal 19 13" xfId="17671"/>
    <cellStyle name="Normal 19 13 2" xfId="17672"/>
    <cellStyle name="Normal 19 13 3" xfId="17673"/>
    <cellStyle name="Normal 19 14" xfId="17674"/>
    <cellStyle name="Normal 19 14 2" xfId="17675"/>
    <cellStyle name="Normal 19 14 3" xfId="17676"/>
    <cellStyle name="Normal 19 15" xfId="17677"/>
    <cellStyle name="Normal 19 16" xfId="17678"/>
    <cellStyle name="Normal 19 17" xfId="17679"/>
    <cellStyle name="Normal 19 18" xfId="17680"/>
    <cellStyle name="Normal 19 19" xfId="17681"/>
    <cellStyle name="Normal 19 2" xfId="155"/>
    <cellStyle name="Normal 19 2 2" xfId="17682"/>
    <cellStyle name="Normal 19 2 2 2" xfId="17683"/>
    <cellStyle name="Normal 19 2 2 3" xfId="17684"/>
    <cellStyle name="Normal 19 2 3" xfId="17685"/>
    <cellStyle name="Normal 19 2 3 2" xfId="17686"/>
    <cellStyle name="Normal 19 2 3 3" xfId="17687"/>
    <cellStyle name="Normal 19 2 4" xfId="17688"/>
    <cellStyle name="Normal 19 2 4 2" xfId="17689"/>
    <cellStyle name="Normal 19 2 4 3" xfId="17690"/>
    <cellStyle name="Normal 19 2 5" xfId="17691"/>
    <cellStyle name="Normal 19 2 5 2" xfId="17692"/>
    <cellStyle name="Normal 19 2 5 3" xfId="17693"/>
    <cellStyle name="Normal 19 2 6" xfId="17694"/>
    <cellStyle name="Normal 19 2 7" xfId="17695"/>
    <cellStyle name="Normal 19 20" xfId="17696"/>
    <cellStyle name="Normal 19 21" xfId="17697"/>
    <cellStyle name="Normal 19 22" xfId="17698"/>
    <cellStyle name="Normal 19 23" xfId="17699"/>
    <cellStyle name="Normal 19 24" xfId="17700"/>
    <cellStyle name="Normal 19 25" xfId="17701"/>
    <cellStyle name="Normal 19 26" xfId="17702"/>
    <cellStyle name="Normal 19 27" xfId="17703"/>
    <cellStyle name="Normal 19 28" xfId="17704"/>
    <cellStyle name="Normal 19 29" xfId="17705"/>
    <cellStyle name="Normal 19 3" xfId="17706"/>
    <cellStyle name="Normal 19 3 2" xfId="17707"/>
    <cellStyle name="Normal 19 3 2 2" xfId="17708"/>
    <cellStyle name="Normal 19 3 2 3" xfId="17709"/>
    <cellStyle name="Normal 19 3 3" xfId="17710"/>
    <cellStyle name="Normal 19 3 3 2" xfId="17711"/>
    <cellStyle name="Normal 19 3 3 3" xfId="17712"/>
    <cellStyle name="Normal 19 3 4" xfId="17713"/>
    <cellStyle name="Normal 19 3 4 2" xfId="17714"/>
    <cellStyle name="Normal 19 3 4 3" xfId="17715"/>
    <cellStyle name="Normal 19 3 5" xfId="17716"/>
    <cellStyle name="Normal 19 3 5 2" xfId="17717"/>
    <cellStyle name="Normal 19 3 5 3" xfId="17718"/>
    <cellStyle name="Normal 19 3 6" xfId="17719"/>
    <cellStyle name="Normal 19 3 7" xfId="17720"/>
    <cellStyle name="Normal 19 30" xfId="17721"/>
    <cellStyle name="Normal 19 31" xfId="17722"/>
    <cellStyle name="Normal 19 32" xfId="17723"/>
    <cellStyle name="Normal 19 33" xfId="17724"/>
    <cellStyle name="Normal 19 34" xfId="17725"/>
    <cellStyle name="Normal 19 35" xfId="17726"/>
    <cellStyle name="Normal 19 36" xfId="17727"/>
    <cellStyle name="Normal 19 37" xfId="17728"/>
    <cellStyle name="Normal 19 38" xfId="17729"/>
    <cellStyle name="Normal 19 39" xfId="17730"/>
    <cellStyle name="Normal 19 4" xfId="17731"/>
    <cellStyle name="Normal 19 4 2" xfId="17732"/>
    <cellStyle name="Normal 19 4 2 2" xfId="17733"/>
    <cellStyle name="Normal 19 4 2 3" xfId="17734"/>
    <cellStyle name="Normal 19 4 3" xfId="17735"/>
    <cellStyle name="Normal 19 4 3 2" xfId="17736"/>
    <cellStyle name="Normal 19 4 3 3" xfId="17737"/>
    <cellStyle name="Normal 19 4 4" xfId="17738"/>
    <cellStyle name="Normal 19 4 4 2" xfId="17739"/>
    <cellStyle name="Normal 19 4 4 3" xfId="17740"/>
    <cellStyle name="Normal 19 4 5" xfId="17741"/>
    <cellStyle name="Normal 19 4 5 2" xfId="17742"/>
    <cellStyle name="Normal 19 4 5 3" xfId="17743"/>
    <cellStyle name="Normal 19 4 6" xfId="17744"/>
    <cellStyle name="Normal 19 4 7" xfId="17745"/>
    <cellStyle name="Normal 19 40" xfId="17746"/>
    <cellStyle name="Normal 19 41" xfId="17747"/>
    <cellStyle name="Normal 19 5" xfId="17748"/>
    <cellStyle name="Normal 19 5 2" xfId="17749"/>
    <cellStyle name="Normal 19 5 2 2" xfId="17750"/>
    <cellStyle name="Normal 19 5 2 3" xfId="17751"/>
    <cellStyle name="Normal 19 5 3" xfId="17752"/>
    <cellStyle name="Normal 19 5 3 2" xfId="17753"/>
    <cellStyle name="Normal 19 5 3 3" xfId="17754"/>
    <cellStyle name="Normal 19 5 4" xfId="17755"/>
    <cellStyle name="Normal 19 5 4 2" xfId="17756"/>
    <cellStyle name="Normal 19 5 4 3" xfId="17757"/>
    <cellStyle name="Normal 19 5 5" xfId="17758"/>
    <cellStyle name="Normal 19 5 5 2" xfId="17759"/>
    <cellStyle name="Normal 19 5 5 3" xfId="17760"/>
    <cellStyle name="Normal 19 5 6" xfId="17761"/>
    <cellStyle name="Normal 19 5 7" xfId="17762"/>
    <cellStyle name="Normal 19 6" xfId="17763"/>
    <cellStyle name="Normal 19 6 2" xfId="17764"/>
    <cellStyle name="Normal 19 6 2 2" xfId="17765"/>
    <cellStyle name="Normal 19 6 2 3" xfId="17766"/>
    <cellStyle name="Normal 19 6 3" xfId="17767"/>
    <cellStyle name="Normal 19 6 3 2" xfId="17768"/>
    <cellStyle name="Normal 19 6 3 3" xfId="17769"/>
    <cellStyle name="Normal 19 6 4" xfId="17770"/>
    <cellStyle name="Normal 19 6 4 2" xfId="17771"/>
    <cellStyle name="Normal 19 6 4 3" xfId="17772"/>
    <cellStyle name="Normal 19 6 5" xfId="17773"/>
    <cellStyle name="Normal 19 6 5 2" xfId="17774"/>
    <cellStyle name="Normal 19 6 5 3" xfId="17775"/>
    <cellStyle name="Normal 19 6 6" xfId="17776"/>
    <cellStyle name="Normal 19 6 7" xfId="17777"/>
    <cellStyle name="Normal 19 7" xfId="17778"/>
    <cellStyle name="Normal 19 7 2" xfId="17779"/>
    <cellStyle name="Normal 19 7 2 2" xfId="17780"/>
    <cellStyle name="Normal 19 7 2 3" xfId="17781"/>
    <cellStyle name="Normal 19 7 3" xfId="17782"/>
    <cellStyle name="Normal 19 7 3 2" xfId="17783"/>
    <cellStyle name="Normal 19 7 3 3" xfId="17784"/>
    <cellStyle name="Normal 19 7 4" xfId="17785"/>
    <cellStyle name="Normal 19 7 4 2" xfId="17786"/>
    <cellStyle name="Normal 19 7 4 3" xfId="17787"/>
    <cellStyle name="Normal 19 7 5" xfId="17788"/>
    <cellStyle name="Normal 19 7 5 2" xfId="17789"/>
    <cellStyle name="Normal 19 7 5 3" xfId="17790"/>
    <cellStyle name="Normal 19 7 6" xfId="17791"/>
    <cellStyle name="Normal 19 7 7" xfId="17792"/>
    <cellStyle name="Normal 19 8" xfId="17793"/>
    <cellStyle name="Normal 19 8 2" xfId="17794"/>
    <cellStyle name="Normal 19 8 2 2" xfId="17795"/>
    <cellStyle name="Normal 19 8 2 3" xfId="17796"/>
    <cellStyle name="Normal 19 8 3" xfId="17797"/>
    <cellStyle name="Normal 19 8 3 2" xfId="17798"/>
    <cellStyle name="Normal 19 8 3 3" xfId="17799"/>
    <cellStyle name="Normal 19 8 4" xfId="17800"/>
    <cellStyle name="Normal 19 8 4 2" xfId="17801"/>
    <cellStyle name="Normal 19 8 4 3" xfId="17802"/>
    <cellStyle name="Normal 19 8 5" xfId="17803"/>
    <cellStyle name="Normal 19 8 5 2" xfId="17804"/>
    <cellStyle name="Normal 19 8 5 3" xfId="17805"/>
    <cellStyle name="Normal 19 8 6" xfId="17806"/>
    <cellStyle name="Normal 19 8 7" xfId="17807"/>
    <cellStyle name="Normal 19 9" xfId="17808"/>
    <cellStyle name="Normal 19 9 2" xfId="17809"/>
    <cellStyle name="Normal 19 9 2 2" xfId="17810"/>
    <cellStyle name="Normal 19 9 2 3" xfId="17811"/>
    <cellStyle name="Normal 19 9 3" xfId="17812"/>
    <cellStyle name="Normal 19 9 3 2" xfId="17813"/>
    <cellStyle name="Normal 19 9 3 3" xfId="17814"/>
    <cellStyle name="Normal 19 9 4" xfId="17815"/>
    <cellStyle name="Normal 19 9 4 2" xfId="17816"/>
    <cellStyle name="Normal 19 9 4 3" xfId="17817"/>
    <cellStyle name="Normal 19 9 5" xfId="17818"/>
    <cellStyle name="Normal 19 9 5 2" xfId="17819"/>
    <cellStyle name="Normal 19 9 5 3" xfId="17820"/>
    <cellStyle name="Normal 19 9 6" xfId="17821"/>
    <cellStyle name="Normal 19 9 7" xfId="17822"/>
    <cellStyle name="Normal 2" xfId="55"/>
    <cellStyle name="Normal 2 10" xfId="17823"/>
    <cellStyle name="Normal 2 10 2" xfId="23361"/>
    <cellStyle name="Normal 2 11" xfId="17824"/>
    <cellStyle name="Normal 2 12" xfId="17825"/>
    <cellStyle name="Normal 2 13" xfId="17826"/>
    <cellStyle name="Normal 2 14" xfId="17827"/>
    <cellStyle name="Normal 2 14 10" xfId="17828"/>
    <cellStyle name="Normal 2 14 10 2" xfId="17829"/>
    <cellStyle name="Normal 2 14 10 3" xfId="17830"/>
    <cellStyle name="Normal 2 14 10 4" xfId="17831"/>
    <cellStyle name="Normal 2 14 10 5" xfId="17832"/>
    <cellStyle name="Normal 2 14 10 6" xfId="17833"/>
    <cellStyle name="Normal 2 14 10 7" xfId="17834"/>
    <cellStyle name="Normal 2 14 11" xfId="17835"/>
    <cellStyle name="Normal 2 14 12" xfId="17836"/>
    <cellStyle name="Normal 2 14 13" xfId="17837"/>
    <cellStyle name="Normal 2 14 14" xfId="17838"/>
    <cellStyle name="Normal 2 14 15" xfId="17839"/>
    <cellStyle name="Normal 2 14 16" xfId="17840"/>
    <cellStyle name="Normal 2 14 17" xfId="17841"/>
    <cellStyle name="Normal 2 14 2" xfId="17842"/>
    <cellStyle name="Normal 2 14 2 2" xfId="17843"/>
    <cellStyle name="Normal 2 14 2 2 2" xfId="17844"/>
    <cellStyle name="Normal 2 14 2 2 3" xfId="17845"/>
    <cellStyle name="Normal 2 14 2 2 4" xfId="17846"/>
    <cellStyle name="Normal 2 14 2 2 5" xfId="17847"/>
    <cellStyle name="Normal 2 14 2 2 6" xfId="17848"/>
    <cellStyle name="Normal 2 14 2 2 7" xfId="17849"/>
    <cellStyle name="Normal 2 14 2 3" xfId="17850"/>
    <cellStyle name="Normal 2 14 2 3 2" xfId="17851"/>
    <cellStyle name="Normal 2 14 2 3 3" xfId="17852"/>
    <cellStyle name="Normal 2 14 2 3 4" xfId="17853"/>
    <cellStyle name="Normal 2 14 2 3 5" xfId="17854"/>
    <cellStyle name="Normal 2 14 2 3 6" xfId="17855"/>
    <cellStyle name="Normal 2 14 2 3 7" xfId="17856"/>
    <cellStyle name="Normal 2 14 3" xfId="17857"/>
    <cellStyle name="Normal 2 14 3 2" xfId="17858"/>
    <cellStyle name="Normal 2 14 3 3" xfId="17859"/>
    <cellStyle name="Normal 2 14 3 4" xfId="17860"/>
    <cellStyle name="Normal 2 14 3 5" xfId="17861"/>
    <cellStyle name="Normal 2 14 3 6" xfId="17862"/>
    <cellStyle name="Normal 2 14 3 7" xfId="17863"/>
    <cellStyle name="Normal 2 14 4" xfId="17864"/>
    <cellStyle name="Normal 2 14 4 2" xfId="17865"/>
    <cellStyle name="Normal 2 14 4 3" xfId="17866"/>
    <cellStyle name="Normal 2 14 4 4" xfId="17867"/>
    <cellStyle name="Normal 2 14 4 5" xfId="17868"/>
    <cellStyle name="Normal 2 14 4 6" xfId="17869"/>
    <cellStyle name="Normal 2 14 4 7" xfId="17870"/>
    <cellStyle name="Normal 2 14 5" xfId="17871"/>
    <cellStyle name="Normal 2 14 5 2" xfId="17872"/>
    <cellStyle name="Normal 2 14 5 3" xfId="17873"/>
    <cellStyle name="Normal 2 14 5 4" xfId="17874"/>
    <cellStyle name="Normal 2 14 5 5" xfId="17875"/>
    <cellStyle name="Normal 2 14 5 6" xfId="17876"/>
    <cellStyle name="Normal 2 14 5 7" xfId="17877"/>
    <cellStyle name="Normal 2 14 6" xfId="17878"/>
    <cellStyle name="Normal 2 14 6 2" xfId="17879"/>
    <cellStyle name="Normal 2 14 6 3" xfId="17880"/>
    <cellStyle name="Normal 2 14 6 4" xfId="17881"/>
    <cellStyle name="Normal 2 14 6 5" xfId="17882"/>
    <cellStyle name="Normal 2 14 6 6" xfId="17883"/>
    <cellStyle name="Normal 2 14 6 7" xfId="17884"/>
    <cellStyle name="Normal 2 14 7" xfId="17885"/>
    <cellStyle name="Normal 2 14 7 2" xfId="17886"/>
    <cellStyle name="Normal 2 14 7 3" xfId="17887"/>
    <cellStyle name="Normal 2 14 7 4" xfId="17888"/>
    <cellStyle name="Normal 2 14 7 5" xfId="17889"/>
    <cellStyle name="Normal 2 14 7 6" xfId="17890"/>
    <cellStyle name="Normal 2 14 7 7" xfId="17891"/>
    <cellStyle name="Normal 2 14 8" xfId="17892"/>
    <cellStyle name="Normal 2 14 8 2" xfId="17893"/>
    <cellStyle name="Normal 2 14 8 3" xfId="17894"/>
    <cellStyle name="Normal 2 14 8 4" xfId="17895"/>
    <cellStyle name="Normal 2 14 8 5" xfId="17896"/>
    <cellStyle name="Normal 2 14 8 6" xfId="17897"/>
    <cellStyle name="Normal 2 14 8 7" xfId="17898"/>
    <cellStyle name="Normal 2 14 9" xfId="17899"/>
    <cellStyle name="Normal 2 14 9 2" xfId="17900"/>
    <cellStyle name="Normal 2 14 9 3" xfId="17901"/>
    <cellStyle name="Normal 2 14 9 4" xfId="17902"/>
    <cellStyle name="Normal 2 14 9 5" xfId="17903"/>
    <cellStyle name="Normal 2 14 9 6" xfId="17904"/>
    <cellStyle name="Normal 2 14 9 7" xfId="17905"/>
    <cellStyle name="Normal 2 15" xfId="17906"/>
    <cellStyle name="Normal 2 15 2" xfId="17907"/>
    <cellStyle name="Normal 2 15 3" xfId="17908"/>
    <cellStyle name="Normal 2 15 4" xfId="17909"/>
    <cellStyle name="Normal 2 15 5" xfId="17910"/>
    <cellStyle name="Normal 2 15 6" xfId="17911"/>
    <cellStyle name="Normal 2 15 7" xfId="17912"/>
    <cellStyle name="Normal 2 16" xfId="17913"/>
    <cellStyle name="Normal 2 16 2" xfId="17914"/>
    <cellStyle name="Normal 2 16 3" xfId="17915"/>
    <cellStyle name="Normal 2 16 4" xfId="17916"/>
    <cellStyle name="Normal 2 16 5" xfId="17917"/>
    <cellStyle name="Normal 2 16 6" xfId="17918"/>
    <cellStyle name="Normal 2 16 7" xfId="17919"/>
    <cellStyle name="Normal 2 16 8" xfId="17920"/>
    <cellStyle name="Normal 2 16 9" xfId="17921"/>
    <cellStyle name="Normal 2 17" xfId="17922"/>
    <cellStyle name="Normal 2 18" xfId="17923"/>
    <cellStyle name="Normal 2 19" xfId="17924"/>
    <cellStyle name="Normal 2 2" xfId="56"/>
    <cellStyle name="Normal 2 2 10" xfId="17925"/>
    <cellStyle name="Normal 2 2 11" xfId="17926"/>
    <cellStyle name="Normal 2 2 12" xfId="17927"/>
    <cellStyle name="Normal 2 2 13" xfId="17928"/>
    <cellStyle name="Normal 2 2 14" xfId="17929"/>
    <cellStyle name="Normal 2 2 14 10" xfId="17930"/>
    <cellStyle name="Normal 2 2 14 11" xfId="17931"/>
    <cellStyle name="Normal 2 2 14 2" xfId="17932"/>
    <cellStyle name="Normal 2 2 14 2 2" xfId="17933"/>
    <cellStyle name="Normal 2 2 14 2 3" xfId="17934"/>
    <cellStyle name="Normal 2 2 14 3" xfId="17935"/>
    <cellStyle name="Normal 2 2 14 4" xfId="17936"/>
    <cellStyle name="Normal 2 2 14 5" xfId="17937"/>
    <cellStyle name="Normal 2 2 14 6" xfId="17938"/>
    <cellStyle name="Normal 2 2 14 7" xfId="17939"/>
    <cellStyle name="Normal 2 2 14 8" xfId="17940"/>
    <cellStyle name="Normal 2 2 14 9" xfId="17941"/>
    <cellStyle name="Normal 2 2 15" xfId="17942"/>
    <cellStyle name="Normal 2 2 16" xfId="17943"/>
    <cellStyle name="Normal 2 2 16 2" xfId="17944"/>
    <cellStyle name="Normal 2 2 16 3" xfId="17945"/>
    <cellStyle name="Normal 2 2 17" xfId="17946"/>
    <cellStyle name="Normal 2 2 18" xfId="17947"/>
    <cellStyle name="Normal 2 2 19" xfId="17948"/>
    <cellStyle name="Normal 2 2 2" xfId="156"/>
    <cellStyle name="Normal 2 2 2 10" xfId="17949"/>
    <cellStyle name="Normal 2 2 2 11" xfId="17950"/>
    <cellStyle name="Normal 2 2 2 12" xfId="17951"/>
    <cellStyle name="Normal 2 2 2 13" xfId="17952"/>
    <cellStyle name="Normal 2 2 2 14" xfId="17953"/>
    <cellStyle name="Normal 2 2 2 14 10" xfId="17954"/>
    <cellStyle name="Normal 2 2 2 14 11" xfId="17955"/>
    <cellStyle name="Normal 2 2 2 14 2" xfId="17956"/>
    <cellStyle name="Normal 2 2 2 14 2 2" xfId="17957"/>
    <cellStyle name="Normal 2 2 2 14 2 3" xfId="17958"/>
    <cellStyle name="Normal 2 2 2 14 3" xfId="17959"/>
    <cellStyle name="Normal 2 2 2 14 4" xfId="17960"/>
    <cellStyle name="Normal 2 2 2 14 5" xfId="17961"/>
    <cellStyle name="Normal 2 2 2 14 6" xfId="17962"/>
    <cellStyle name="Normal 2 2 2 14 7" xfId="17963"/>
    <cellStyle name="Normal 2 2 2 14 8" xfId="17964"/>
    <cellStyle name="Normal 2 2 2 14 9" xfId="17965"/>
    <cellStyle name="Normal 2 2 2 15" xfId="17966"/>
    <cellStyle name="Normal 2 2 2 16" xfId="17967"/>
    <cellStyle name="Normal 2 2 2 16 2" xfId="17968"/>
    <cellStyle name="Normal 2 2 2 16 3" xfId="17969"/>
    <cellStyle name="Normal 2 2 2 17" xfId="17970"/>
    <cellStyle name="Normal 2 2 2 18" xfId="17971"/>
    <cellStyle name="Normal 2 2 2 19" xfId="17972"/>
    <cellStyle name="Normal 2 2 2 2" xfId="369"/>
    <cellStyle name="Normal 2 2 2 20" xfId="17973"/>
    <cellStyle name="Normal 2 2 2 21" xfId="17974"/>
    <cellStyle name="Normal 2 2 2 22" xfId="17975"/>
    <cellStyle name="Normal 2 2 2 23" xfId="17976"/>
    <cellStyle name="Normal 2 2 2 24" xfId="17977"/>
    <cellStyle name="Normal 2 2 2 25" xfId="17978"/>
    <cellStyle name="Normal 2 2 2 25 2" xfId="17979"/>
    <cellStyle name="Normal 2 2 2 25 3" xfId="17980"/>
    <cellStyle name="Normal 2 2 2 25 4" xfId="17981"/>
    <cellStyle name="Normal 2 2 2 25 5" xfId="17982"/>
    <cellStyle name="Normal 2 2 2 26" xfId="17983"/>
    <cellStyle name="Normal 2 2 2 27" xfId="17984"/>
    <cellStyle name="Normal 2 2 2 28" xfId="17985"/>
    <cellStyle name="Normal 2 2 2 29" xfId="17986"/>
    <cellStyle name="Normal 2 2 2 3" xfId="17987"/>
    <cellStyle name="Normal 2 2 2 3 2" xfId="17988"/>
    <cellStyle name="Normal 2 2 2 3 3" xfId="17989"/>
    <cellStyle name="Normal 2 2 2 30" xfId="17990"/>
    <cellStyle name="Normal 2 2 2 31" xfId="17991"/>
    <cellStyle name="Normal 2 2 2 32" xfId="17992"/>
    <cellStyle name="Normal 2 2 2 33" xfId="17993"/>
    <cellStyle name="Normal 2 2 2 34" xfId="17994"/>
    <cellStyle name="Normal 2 2 2 35" xfId="17995"/>
    <cellStyle name="Normal 2 2 2 36" xfId="17996"/>
    <cellStyle name="Normal 2 2 2 37" xfId="17997"/>
    <cellStyle name="Normal 2 2 2 38" xfId="17998"/>
    <cellStyle name="Normal 2 2 2 39" xfId="17999"/>
    <cellStyle name="Normal 2 2 2 4" xfId="18000"/>
    <cellStyle name="Normal 2 2 2 40" xfId="18001"/>
    <cellStyle name="Normal 2 2 2 41" xfId="18002"/>
    <cellStyle name="Normal 2 2 2 42" xfId="18003"/>
    <cellStyle name="Normal 2 2 2 43" xfId="18004"/>
    <cellStyle name="Normal 2 2 2 44" xfId="18005"/>
    <cellStyle name="Normal 2 2 2 45" xfId="18006"/>
    <cellStyle name="Normal 2 2 2 46" xfId="18007"/>
    <cellStyle name="Normal 2 2 2 47" xfId="18008"/>
    <cellStyle name="Normal 2 2 2 48" xfId="18009"/>
    <cellStyle name="Normal 2 2 2 49" xfId="18010"/>
    <cellStyle name="Normal 2 2 2 5" xfId="18011"/>
    <cellStyle name="Normal 2 2 2 50" xfId="18012"/>
    <cellStyle name="Normal 2 2 2 51" xfId="18013"/>
    <cellStyle name="Normal 2 2 2 52" xfId="18014"/>
    <cellStyle name="Normal 2 2 2 53" xfId="18015"/>
    <cellStyle name="Normal 2 2 2 54" xfId="18016"/>
    <cellStyle name="Normal 2 2 2 55" xfId="18017"/>
    <cellStyle name="Normal 2 2 2 56" xfId="18018"/>
    <cellStyle name="Normal 2 2 2 6" xfId="18019"/>
    <cellStyle name="Normal 2 2 2 7" xfId="18020"/>
    <cellStyle name="Normal 2 2 2 7 10" xfId="18021"/>
    <cellStyle name="Normal 2 2 2 7 11" xfId="18022"/>
    <cellStyle name="Normal 2 2 2 7 12" xfId="18023"/>
    <cellStyle name="Normal 2 2 2 7 13" xfId="18024"/>
    <cellStyle name="Normal 2 2 2 7 2" xfId="18025"/>
    <cellStyle name="Normal 2 2 2 7 2 10" xfId="18026"/>
    <cellStyle name="Normal 2 2 2 7 2 11" xfId="18027"/>
    <cellStyle name="Normal 2 2 2 7 2 2" xfId="18028"/>
    <cellStyle name="Normal 2 2 2 7 2 2 2" xfId="18029"/>
    <cellStyle name="Normal 2 2 2 7 2 2 3" xfId="18030"/>
    <cellStyle name="Normal 2 2 2 7 2 3" xfId="18031"/>
    <cellStyle name="Normal 2 2 2 7 2 4" xfId="18032"/>
    <cellStyle name="Normal 2 2 2 7 2 5" xfId="18033"/>
    <cellStyle name="Normal 2 2 2 7 2 6" xfId="18034"/>
    <cellStyle name="Normal 2 2 2 7 2 7" xfId="18035"/>
    <cellStyle name="Normal 2 2 2 7 2 8" xfId="18036"/>
    <cellStyle name="Normal 2 2 2 7 2 9" xfId="18037"/>
    <cellStyle name="Normal 2 2 2 7 3" xfId="18038"/>
    <cellStyle name="Normal 2 2 2 7 4" xfId="18039"/>
    <cellStyle name="Normal 2 2 2 7 5" xfId="18040"/>
    <cellStyle name="Normal 2 2 2 7 5 2" xfId="18041"/>
    <cellStyle name="Normal 2 2 2 7 5 3" xfId="18042"/>
    <cellStyle name="Normal 2 2 2 7 6" xfId="18043"/>
    <cellStyle name="Normal 2 2 2 7 7" xfId="18044"/>
    <cellStyle name="Normal 2 2 2 7 8" xfId="18045"/>
    <cellStyle name="Normal 2 2 2 7 9" xfId="18046"/>
    <cellStyle name="Normal 2 2 2 8" xfId="18047"/>
    <cellStyle name="Normal 2 2 2 9" xfId="18048"/>
    <cellStyle name="Normal 2 2 20" xfId="18049"/>
    <cellStyle name="Normal 2 2 21" xfId="18050"/>
    <cellStyle name="Normal 2 2 22" xfId="18051"/>
    <cellStyle name="Normal 2 2 23" xfId="18052"/>
    <cellStyle name="Normal 2 2 24" xfId="18053"/>
    <cellStyle name="Normal 2 2 25" xfId="18054"/>
    <cellStyle name="Normal 2 2 25 2" xfId="18055"/>
    <cellStyle name="Normal 2 2 25 3" xfId="18056"/>
    <cellStyle name="Normal 2 2 25 4" xfId="18057"/>
    <cellStyle name="Normal 2 2 25 5" xfId="18058"/>
    <cellStyle name="Normal 2 2 26" xfId="18059"/>
    <cellStyle name="Normal 2 2 27" xfId="18060"/>
    <cellStyle name="Normal 2 2 28" xfId="18061"/>
    <cellStyle name="Normal 2 2 29" xfId="18062"/>
    <cellStyle name="Normal 2 2 3" xfId="157"/>
    <cellStyle name="Normal 2 2 3 10" xfId="18063"/>
    <cellStyle name="Normal 2 2 3 11" xfId="18064"/>
    <cellStyle name="Normal 2 2 3 12" xfId="18065"/>
    <cellStyle name="Normal 2 2 3 13" xfId="18066"/>
    <cellStyle name="Normal 2 2 3 14" xfId="18067"/>
    <cellStyle name="Normal 2 2 3 15" xfId="18068"/>
    <cellStyle name="Normal 2 2 3 16" xfId="18069"/>
    <cellStyle name="Normal 2 2 3 17" xfId="18070"/>
    <cellStyle name="Normal 2 2 3 18" xfId="18071"/>
    <cellStyle name="Normal 2 2 3 19" xfId="18072"/>
    <cellStyle name="Normal 2 2 3 2" xfId="158"/>
    <cellStyle name="Normal 2 2 3 2 10" xfId="18073"/>
    <cellStyle name="Normal 2 2 3 2 11" xfId="18074"/>
    <cellStyle name="Normal 2 2 3 2 12" xfId="18075"/>
    <cellStyle name="Normal 2 2 3 2 13" xfId="18076"/>
    <cellStyle name="Normal 2 2 3 2 14" xfId="18077"/>
    <cellStyle name="Normal 2 2 3 2 15" xfId="18078"/>
    <cellStyle name="Normal 2 2 3 2 16" xfId="18079"/>
    <cellStyle name="Normal 2 2 3 2 17" xfId="18080"/>
    <cellStyle name="Normal 2 2 3 2 18" xfId="18081"/>
    <cellStyle name="Normal 2 2 3 2 19" xfId="18082"/>
    <cellStyle name="Normal 2 2 3 2 2" xfId="18083"/>
    <cellStyle name="Normal 2 2 3 2 20" xfId="18084"/>
    <cellStyle name="Normal 2 2 3 2 21" xfId="18085"/>
    <cellStyle name="Normal 2 2 3 2 22" xfId="18086"/>
    <cellStyle name="Normal 2 2 3 2 23" xfId="18087"/>
    <cellStyle name="Normal 2 2 3 2 24" xfId="18088"/>
    <cellStyle name="Normal 2 2 3 2 25" xfId="18089"/>
    <cellStyle name="Normal 2 2 3 2 26" xfId="18090"/>
    <cellStyle name="Normal 2 2 3 2 27" xfId="18091"/>
    <cellStyle name="Normal 2 2 3 2 3" xfId="18092"/>
    <cellStyle name="Normal 2 2 3 2 4" xfId="18093"/>
    <cellStyle name="Normal 2 2 3 2 5" xfId="18094"/>
    <cellStyle name="Normal 2 2 3 2 6" xfId="18095"/>
    <cellStyle name="Normal 2 2 3 2 7" xfId="18096"/>
    <cellStyle name="Normal 2 2 3 2 8" xfId="18097"/>
    <cellStyle name="Normal 2 2 3 2 9" xfId="18098"/>
    <cellStyle name="Normal 2 2 3 20" xfId="18099"/>
    <cellStyle name="Normal 2 2 3 21" xfId="18100"/>
    <cellStyle name="Normal 2 2 3 22" xfId="18101"/>
    <cellStyle name="Normal 2 2 3 23" xfId="18102"/>
    <cellStyle name="Normal 2 2 3 24" xfId="18103"/>
    <cellStyle name="Normal 2 2 3 25" xfId="18104"/>
    <cellStyle name="Normal 2 2 3 26" xfId="18105"/>
    <cellStyle name="Normal 2 2 3 27" xfId="18106"/>
    <cellStyle name="Normal 2 2 3 28" xfId="18107"/>
    <cellStyle name="Normal 2 2 3 3" xfId="18108"/>
    <cellStyle name="Normal 2 2 3 4" xfId="18109"/>
    <cellStyle name="Normal 2 2 3 5" xfId="18110"/>
    <cellStyle name="Normal 2 2 3 6" xfId="18111"/>
    <cellStyle name="Normal 2 2 3 7" xfId="18112"/>
    <cellStyle name="Normal 2 2 3 8" xfId="18113"/>
    <cellStyle name="Normal 2 2 3 9" xfId="18114"/>
    <cellStyle name="Normal 2 2 30" xfId="18115"/>
    <cellStyle name="Normal 2 2 31" xfId="18116"/>
    <cellStyle name="Normal 2 2 32" xfId="18117"/>
    <cellStyle name="Normal 2 2 33" xfId="18118"/>
    <cellStyle name="Normal 2 2 34" xfId="18119"/>
    <cellStyle name="Normal 2 2 35" xfId="18120"/>
    <cellStyle name="Normal 2 2 36" xfId="18121"/>
    <cellStyle name="Normal 2 2 37" xfId="18122"/>
    <cellStyle name="Normal 2 2 38" xfId="18123"/>
    <cellStyle name="Normal 2 2 39" xfId="18124"/>
    <cellStyle name="Normal 2 2 4" xfId="159"/>
    <cellStyle name="Normal 2 2 40" xfId="18125"/>
    <cellStyle name="Normal 2 2 41" xfId="18126"/>
    <cellStyle name="Normal 2 2 42" xfId="18127"/>
    <cellStyle name="Normal 2 2 43" xfId="18128"/>
    <cellStyle name="Normal 2 2 44" xfId="18129"/>
    <cellStyle name="Normal 2 2 45" xfId="18130"/>
    <cellStyle name="Normal 2 2 46" xfId="18131"/>
    <cellStyle name="Normal 2 2 47" xfId="18132"/>
    <cellStyle name="Normal 2 2 48" xfId="18133"/>
    <cellStyle name="Normal 2 2 49" xfId="18134"/>
    <cellStyle name="Normal 2 2 5" xfId="18135"/>
    <cellStyle name="Normal 2 2 50" xfId="18136"/>
    <cellStyle name="Normal 2 2 51" xfId="18137"/>
    <cellStyle name="Normal 2 2 52" xfId="18138"/>
    <cellStyle name="Normal 2 2 53" xfId="18139"/>
    <cellStyle name="Normal 2 2 54" xfId="18140"/>
    <cellStyle name="Normal 2 2 55" xfId="18141"/>
    <cellStyle name="Normal 2 2 56" xfId="18142"/>
    <cellStyle name="Normal 2 2 57" xfId="18143"/>
    <cellStyle name="Normal 2 2 58" xfId="18144"/>
    <cellStyle name="Normal 2 2 59" xfId="18145"/>
    <cellStyle name="Normal 2 2 6" xfId="18146"/>
    <cellStyle name="Normal 2 2 6 10" xfId="18147"/>
    <cellStyle name="Normal 2 2 6 11" xfId="18148"/>
    <cellStyle name="Normal 2 2 6 12" xfId="18149"/>
    <cellStyle name="Normal 2 2 6 13" xfId="18150"/>
    <cellStyle name="Normal 2 2 6 14" xfId="18151"/>
    <cellStyle name="Normal 2 2 6 15" xfId="18152"/>
    <cellStyle name="Normal 2 2 6 16" xfId="18153"/>
    <cellStyle name="Normal 2 2 6 17" xfId="18154"/>
    <cellStyle name="Normal 2 2 6 18" xfId="18155"/>
    <cellStyle name="Normal 2 2 6 19" xfId="18156"/>
    <cellStyle name="Normal 2 2 6 2" xfId="18157"/>
    <cellStyle name="Normal 2 2 6 20" xfId="18158"/>
    <cellStyle name="Normal 2 2 6 21" xfId="18159"/>
    <cellStyle name="Normal 2 2 6 22" xfId="18160"/>
    <cellStyle name="Normal 2 2 6 23" xfId="18161"/>
    <cellStyle name="Normal 2 2 6 24" xfId="18162"/>
    <cellStyle name="Normal 2 2 6 25" xfId="18163"/>
    <cellStyle name="Normal 2 2 6 26" xfId="18164"/>
    <cellStyle name="Normal 2 2 6 27" xfId="18165"/>
    <cellStyle name="Normal 2 2 6 3" xfId="18166"/>
    <cellStyle name="Normal 2 2 6 4" xfId="18167"/>
    <cellStyle name="Normal 2 2 6 5" xfId="18168"/>
    <cellStyle name="Normal 2 2 6 6" xfId="18169"/>
    <cellStyle name="Normal 2 2 6 7" xfId="18170"/>
    <cellStyle name="Normal 2 2 6 8" xfId="18171"/>
    <cellStyle name="Normal 2 2 6 9" xfId="18172"/>
    <cellStyle name="Normal 2 2 60" xfId="18173"/>
    <cellStyle name="Normal 2 2 61" xfId="18174"/>
    <cellStyle name="Normal 2 2 62" xfId="18175"/>
    <cellStyle name="Normal 2 2 63" xfId="18176"/>
    <cellStyle name="Normal 2 2 64" xfId="18177"/>
    <cellStyle name="Normal 2 2 65" xfId="18178"/>
    <cellStyle name="Normal 2 2 7" xfId="18179"/>
    <cellStyle name="Normal 2 2 7 10" xfId="18180"/>
    <cellStyle name="Normal 2 2 7 11" xfId="18181"/>
    <cellStyle name="Normal 2 2 7 12" xfId="18182"/>
    <cellStyle name="Normal 2 2 7 13" xfId="18183"/>
    <cellStyle name="Normal 2 2 7 14" xfId="18184"/>
    <cellStyle name="Normal 2 2 7 15" xfId="18185"/>
    <cellStyle name="Normal 2 2 7 16" xfId="18186"/>
    <cellStyle name="Normal 2 2 7 17" xfId="18187"/>
    <cellStyle name="Normal 2 2 7 18" xfId="18188"/>
    <cellStyle name="Normal 2 2 7 19" xfId="18189"/>
    <cellStyle name="Normal 2 2 7 2" xfId="18190"/>
    <cellStyle name="Normal 2 2 7 2 10" xfId="18191"/>
    <cellStyle name="Normal 2 2 7 2 11" xfId="18192"/>
    <cellStyle name="Normal 2 2 7 2 12" xfId="18193"/>
    <cellStyle name="Normal 2 2 7 2 13" xfId="18194"/>
    <cellStyle name="Normal 2 2 7 2 14" xfId="18195"/>
    <cellStyle name="Normal 2 2 7 2 15" xfId="18196"/>
    <cellStyle name="Normal 2 2 7 2 16" xfId="18197"/>
    <cellStyle name="Normal 2 2 7 2 17" xfId="18198"/>
    <cellStyle name="Normal 2 2 7 2 18" xfId="18199"/>
    <cellStyle name="Normal 2 2 7 2 19" xfId="18200"/>
    <cellStyle name="Normal 2 2 7 2 2" xfId="18201"/>
    <cellStyle name="Normal 2 2 7 2 2 10" xfId="18202"/>
    <cellStyle name="Normal 2 2 7 2 2 11" xfId="18203"/>
    <cellStyle name="Normal 2 2 7 2 2 12" xfId="18204"/>
    <cellStyle name="Normal 2 2 7 2 2 13" xfId="18205"/>
    <cellStyle name="Normal 2 2 7 2 2 14" xfId="18206"/>
    <cellStyle name="Normal 2 2 7 2 2 15" xfId="18207"/>
    <cellStyle name="Normal 2 2 7 2 2 16" xfId="18208"/>
    <cellStyle name="Normal 2 2 7 2 2 17" xfId="18209"/>
    <cellStyle name="Normal 2 2 7 2 2 18" xfId="18210"/>
    <cellStyle name="Normal 2 2 7 2 2 19" xfId="18211"/>
    <cellStyle name="Normal 2 2 7 2 2 2" xfId="18212"/>
    <cellStyle name="Normal 2 2 7 2 2 2 10" xfId="18213"/>
    <cellStyle name="Normal 2 2 7 2 2 2 11" xfId="18214"/>
    <cellStyle name="Normal 2 2 7 2 2 2 12" xfId="18215"/>
    <cellStyle name="Normal 2 2 7 2 2 2 13" xfId="18216"/>
    <cellStyle name="Normal 2 2 7 2 2 2 14" xfId="18217"/>
    <cellStyle name="Normal 2 2 7 2 2 2 15" xfId="18218"/>
    <cellStyle name="Normal 2 2 7 2 2 2 16" xfId="18219"/>
    <cellStyle name="Normal 2 2 7 2 2 2 17" xfId="18220"/>
    <cellStyle name="Normal 2 2 7 2 2 2 18" xfId="18221"/>
    <cellStyle name="Normal 2 2 7 2 2 2 19" xfId="18222"/>
    <cellStyle name="Normal 2 2 7 2 2 2 2" xfId="18223"/>
    <cellStyle name="Normal 2 2 7 2 2 2 20" xfId="18224"/>
    <cellStyle name="Normal 2 2 7 2 2 2 21" xfId="18225"/>
    <cellStyle name="Normal 2 2 7 2 2 2 22" xfId="18226"/>
    <cellStyle name="Normal 2 2 7 2 2 2 23" xfId="18227"/>
    <cellStyle name="Normal 2 2 7 2 2 2 24" xfId="18228"/>
    <cellStyle name="Normal 2 2 7 2 2 2 25" xfId="18229"/>
    <cellStyle name="Normal 2 2 7 2 2 2 26" xfId="18230"/>
    <cellStyle name="Normal 2 2 7 2 2 2 27" xfId="18231"/>
    <cellStyle name="Normal 2 2 7 2 2 2 3" xfId="18232"/>
    <cellStyle name="Normal 2 2 7 2 2 2 4" xfId="18233"/>
    <cellStyle name="Normal 2 2 7 2 2 2 5" xfId="18234"/>
    <cellStyle name="Normal 2 2 7 2 2 2 6" xfId="18235"/>
    <cellStyle name="Normal 2 2 7 2 2 2 7" xfId="18236"/>
    <cellStyle name="Normal 2 2 7 2 2 2 8" xfId="18237"/>
    <cellStyle name="Normal 2 2 7 2 2 2 9" xfId="18238"/>
    <cellStyle name="Normal 2 2 7 2 2 20" xfId="18239"/>
    <cellStyle name="Normal 2 2 7 2 2 21" xfId="18240"/>
    <cellStyle name="Normal 2 2 7 2 2 22" xfId="18241"/>
    <cellStyle name="Normal 2 2 7 2 2 23" xfId="18242"/>
    <cellStyle name="Normal 2 2 7 2 2 24" xfId="18243"/>
    <cellStyle name="Normal 2 2 7 2 2 25" xfId="18244"/>
    <cellStyle name="Normal 2 2 7 2 2 26" xfId="18245"/>
    <cellStyle name="Normal 2 2 7 2 2 27" xfId="18246"/>
    <cellStyle name="Normal 2 2 7 2 2 28" xfId="18247"/>
    <cellStyle name="Normal 2 2 7 2 2 3" xfId="18248"/>
    <cellStyle name="Normal 2 2 7 2 2 4" xfId="18249"/>
    <cellStyle name="Normal 2 2 7 2 2 5" xfId="18250"/>
    <cellStyle name="Normal 2 2 7 2 2 6" xfId="18251"/>
    <cellStyle name="Normal 2 2 7 2 2 7" xfId="18252"/>
    <cellStyle name="Normal 2 2 7 2 2 8" xfId="18253"/>
    <cellStyle name="Normal 2 2 7 2 2 9" xfId="18254"/>
    <cellStyle name="Normal 2 2 7 2 20" xfId="18255"/>
    <cellStyle name="Normal 2 2 7 2 21" xfId="18256"/>
    <cellStyle name="Normal 2 2 7 2 22" xfId="18257"/>
    <cellStyle name="Normal 2 2 7 2 23" xfId="18258"/>
    <cellStyle name="Normal 2 2 7 2 24" xfId="18259"/>
    <cellStyle name="Normal 2 2 7 2 25" xfId="18260"/>
    <cellStyle name="Normal 2 2 7 2 26" xfId="18261"/>
    <cellStyle name="Normal 2 2 7 2 27" xfId="18262"/>
    <cellStyle name="Normal 2 2 7 2 28" xfId="18263"/>
    <cellStyle name="Normal 2 2 7 2 29" xfId="18264"/>
    <cellStyle name="Normal 2 2 7 2 3" xfId="18265"/>
    <cellStyle name="Normal 2 2 7 2 30" xfId="18266"/>
    <cellStyle name="Normal 2 2 7 2 31" xfId="18267"/>
    <cellStyle name="Normal 2 2 7 2 32" xfId="18268"/>
    <cellStyle name="Normal 2 2 7 2 33" xfId="18269"/>
    <cellStyle name="Normal 2 2 7 2 34" xfId="18270"/>
    <cellStyle name="Normal 2 2 7 2 35" xfId="18271"/>
    <cellStyle name="Normal 2 2 7 2 36" xfId="18272"/>
    <cellStyle name="Normal 2 2 7 2 4" xfId="18273"/>
    <cellStyle name="Normal 2 2 7 2 5" xfId="18274"/>
    <cellStyle name="Normal 2 2 7 2 6" xfId="18275"/>
    <cellStyle name="Normal 2 2 7 2 7" xfId="18276"/>
    <cellStyle name="Normal 2 2 7 2 8" xfId="18277"/>
    <cellStyle name="Normal 2 2 7 2 9" xfId="18278"/>
    <cellStyle name="Normal 2 2 7 20" xfId="18279"/>
    <cellStyle name="Normal 2 2 7 21" xfId="18280"/>
    <cellStyle name="Normal 2 2 7 22" xfId="18281"/>
    <cellStyle name="Normal 2 2 7 23" xfId="18282"/>
    <cellStyle name="Normal 2 2 7 24" xfId="18283"/>
    <cellStyle name="Normal 2 2 7 25" xfId="18284"/>
    <cellStyle name="Normal 2 2 7 26" xfId="18285"/>
    <cellStyle name="Normal 2 2 7 27" xfId="18286"/>
    <cellStyle name="Normal 2 2 7 28" xfId="18287"/>
    <cellStyle name="Normal 2 2 7 29" xfId="18288"/>
    <cellStyle name="Normal 2 2 7 3" xfId="18289"/>
    <cellStyle name="Normal 2 2 7 30" xfId="18290"/>
    <cellStyle name="Normal 2 2 7 31" xfId="18291"/>
    <cellStyle name="Normal 2 2 7 32" xfId="18292"/>
    <cellStyle name="Normal 2 2 7 33" xfId="18293"/>
    <cellStyle name="Normal 2 2 7 34" xfId="18294"/>
    <cellStyle name="Normal 2 2 7 35" xfId="18295"/>
    <cellStyle name="Normal 2 2 7 36" xfId="18296"/>
    <cellStyle name="Normal 2 2 7 37" xfId="18297"/>
    <cellStyle name="Normal 2 2 7 38" xfId="18298"/>
    <cellStyle name="Normal 2 2 7 4" xfId="18299"/>
    <cellStyle name="Normal 2 2 7 5" xfId="18300"/>
    <cellStyle name="Normal 2 2 7 5 2" xfId="18301"/>
    <cellStyle name="Normal 2 2 7 5 3" xfId="18302"/>
    <cellStyle name="Normal 2 2 7 6" xfId="18303"/>
    <cellStyle name="Normal 2 2 7 7" xfId="18304"/>
    <cellStyle name="Normal 2 2 7 8" xfId="18305"/>
    <cellStyle name="Normal 2 2 7 9" xfId="18306"/>
    <cellStyle name="Normal 2 2 8" xfId="18307"/>
    <cellStyle name="Normal 2 2 9" xfId="18308"/>
    <cellStyle name="Normal 2 2_CASH" xfId="421"/>
    <cellStyle name="Normal 2 20" xfId="18309"/>
    <cellStyle name="Normal 2 21" xfId="18310"/>
    <cellStyle name="Normal 2 22" xfId="18311"/>
    <cellStyle name="Normal 2 23" xfId="18312"/>
    <cellStyle name="Normal 2 24" xfId="18313"/>
    <cellStyle name="Normal 2 24 2" xfId="18314"/>
    <cellStyle name="Normal 2 24 3" xfId="18315"/>
    <cellStyle name="Normal 2 24 4" xfId="18316"/>
    <cellStyle name="Normal 2 24 5" xfId="18317"/>
    <cellStyle name="Normal 2 24 6" xfId="18318"/>
    <cellStyle name="Normal 2 24 7" xfId="18319"/>
    <cellStyle name="Normal 2 25" xfId="18320"/>
    <cellStyle name="Normal 2 25 2" xfId="18321"/>
    <cellStyle name="Normal 2 25 3" xfId="18322"/>
    <cellStyle name="Normal 2 25 4" xfId="18323"/>
    <cellStyle name="Normal 2 25 5" xfId="18324"/>
    <cellStyle name="Normal 2 26" xfId="18325"/>
    <cellStyle name="Normal 2 27" xfId="18326"/>
    <cellStyle name="Normal 2 28" xfId="18327"/>
    <cellStyle name="Normal 2 29" xfId="18328"/>
    <cellStyle name="Normal 2 3" xfId="57"/>
    <cellStyle name="Normal 2 3 10" xfId="18329"/>
    <cellStyle name="Normal 2 3 11" xfId="18330"/>
    <cellStyle name="Normal 2 3 12" xfId="18331"/>
    <cellStyle name="Normal 2 3 13" xfId="18332"/>
    <cellStyle name="Normal 2 3 14" xfId="18333"/>
    <cellStyle name="Normal 2 3 15" xfId="18334"/>
    <cellStyle name="Normal 2 3 16" xfId="18335"/>
    <cellStyle name="Normal 2 3 17" xfId="18336"/>
    <cellStyle name="Normal 2 3 18" xfId="18337"/>
    <cellStyle name="Normal 2 3 19" xfId="18338"/>
    <cellStyle name="Normal 2 3 2" xfId="419"/>
    <cellStyle name="Normal 2 3 2 10" xfId="18339"/>
    <cellStyle name="Normal 2 3 2 11" xfId="18340"/>
    <cellStyle name="Normal 2 3 2 12" xfId="18341"/>
    <cellStyle name="Normal 2 3 2 13" xfId="18342"/>
    <cellStyle name="Normal 2 3 2 14" xfId="18343"/>
    <cellStyle name="Normal 2 3 2 15" xfId="18344"/>
    <cellStyle name="Normal 2 3 2 16" xfId="18345"/>
    <cellStyle name="Normal 2 3 2 17" xfId="18346"/>
    <cellStyle name="Normal 2 3 2 18" xfId="18347"/>
    <cellStyle name="Normal 2 3 2 19" xfId="18348"/>
    <cellStyle name="Normal 2 3 2 2" xfId="18349"/>
    <cellStyle name="Normal 2 3 2 20" xfId="18350"/>
    <cellStyle name="Normal 2 3 2 21" xfId="18351"/>
    <cellStyle name="Normal 2 3 2 22" xfId="18352"/>
    <cellStyle name="Normal 2 3 2 23" xfId="18353"/>
    <cellStyle name="Normal 2 3 2 24" xfId="18354"/>
    <cellStyle name="Normal 2 3 2 25" xfId="18355"/>
    <cellStyle name="Normal 2 3 2 26" xfId="18356"/>
    <cellStyle name="Normal 2 3 2 27" xfId="18357"/>
    <cellStyle name="Normal 2 3 2 3" xfId="18358"/>
    <cellStyle name="Normal 2 3 2 4" xfId="18359"/>
    <cellStyle name="Normal 2 3 2 5" xfId="18360"/>
    <cellStyle name="Normal 2 3 2 6" xfId="18361"/>
    <cellStyle name="Normal 2 3 2 7" xfId="18362"/>
    <cellStyle name="Normal 2 3 2 8" xfId="18363"/>
    <cellStyle name="Normal 2 3 2 9" xfId="18364"/>
    <cellStyle name="Normal 2 3 20" xfId="18365"/>
    <cellStyle name="Normal 2 3 21" xfId="18366"/>
    <cellStyle name="Normal 2 3 22" xfId="18367"/>
    <cellStyle name="Normal 2 3 23" xfId="18368"/>
    <cellStyle name="Normal 2 3 24" xfId="18369"/>
    <cellStyle name="Normal 2 3 25" xfId="18370"/>
    <cellStyle name="Normal 2 3 26" xfId="18371"/>
    <cellStyle name="Normal 2 3 27" xfId="18372"/>
    <cellStyle name="Normal 2 3 28" xfId="18373"/>
    <cellStyle name="Normal 2 3 3" xfId="18374"/>
    <cellStyle name="Normal 2 3 4" xfId="18375"/>
    <cellStyle name="Normal 2 3 5" xfId="18376"/>
    <cellStyle name="Normal 2 3 6" xfId="18377"/>
    <cellStyle name="Normal 2 3 7" xfId="18378"/>
    <cellStyle name="Normal 2 3 8" xfId="18379"/>
    <cellStyle name="Normal 2 3 9" xfId="18380"/>
    <cellStyle name="Normal 2 30" xfId="18381"/>
    <cellStyle name="Normal 2 31" xfId="18382"/>
    <cellStyle name="Normal 2 32" xfId="18383"/>
    <cellStyle name="Normal 2 33" xfId="18384"/>
    <cellStyle name="Normal 2 34" xfId="18385"/>
    <cellStyle name="Normal 2 35" xfId="18386"/>
    <cellStyle name="Normal 2 36" xfId="18387"/>
    <cellStyle name="Normal 2 37" xfId="18388"/>
    <cellStyle name="Normal 2 38" xfId="18389"/>
    <cellStyle name="Normal 2 39" xfId="18390"/>
    <cellStyle name="Normal 2 4" xfId="58"/>
    <cellStyle name="Normal 2 4 2" xfId="425"/>
    <cellStyle name="Normal 2 4 3" xfId="23353"/>
    <cellStyle name="Normal 2 4 4" xfId="23354"/>
    <cellStyle name="Normal 2 40" xfId="18391"/>
    <cellStyle name="Normal 2 41" xfId="18392"/>
    <cellStyle name="Normal 2 42" xfId="18393"/>
    <cellStyle name="Normal 2 43" xfId="18394"/>
    <cellStyle name="Normal 2 44" xfId="18395"/>
    <cellStyle name="Normal 2 45" xfId="18396"/>
    <cellStyle name="Normal 2 46" xfId="18397"/>
    <cellStyle name="Normal 2 47" xfId="18398"/>
    <cellStyle name="Normal 2 48" xfId="18399"/>
    <cellStyle name="Normal 2 49" xfId="18400"/>
    <cellStyle name="Normal 2 5" xfId="94"/>
    <cellStyle name="Normal 2 5 10" xfId="18401"/>
    <cellStyle name="Normal 2 5 11" xfId="18402"/>
    <cellStyle name="Normal 2 5 12" xfId="18403"/>
    <cellStyle name="Normal 2 5 13" xfId="18404"/>
    <cellStyle name="Normal 2 5 14" xfId="18405"/>
    <cellStyle name="Normal 2 5 15" xfId="18406"/>
    <cellStyle name="Normal 2 5 16" xfId="18407"/>
    <cellStyle name="Normal 2 5 17" xfId="18408"/>
    <cellStyle name="Normal 2 5 18" xfId="18409"/>
    <cellStyle name="Normal 2 5 19" xfId="18410"/>
    <cellStyle name="Normal 2 5 2" xfId="18411"/>
    <cellStyle name="Normal 2 5 20" xfId="18412"/>
    <cellStyle name="Normal 2 5 21" xfId="18413"/>
    <cellStyle name="Normal 2 5 22" xfId="18414"/>
    <cellStyle name="Normal 2 5 23" xfId="18415"/>
    <cellStyle name="Normal 2 5 24" xfId="18416"/>
    <cellStyle name="Normal 2 5 25" xfId="18417"/>
    <cellStyle name="Normal 2 5 26" xfId="18418"/>
    <cellStyle name="Normal 2 5 27" xfId="18419"/>
    <cellStyle name="Normal 2 5 3" xfId="18420"/>
    <cellStyle name="Normal 2 5 4" xfId="18421"/>
    <cellStyle name="Normal 2 5 5" xfId="18422"/>
    <cellStyle name="Normal 2 5 6" xfId="18423"/>
    <cellStyle name="Normal 2 5 7" xfId="18424"/>
    <cellStyle name="Normal 2 5 8" xfId="18425"/>
    <cellStyle name="Normal 2 5 9" xfId="18426"/>
    <cellStyle name="Normal 2 50" xfId="18427"/>
    <cellStyle name="Normal 2 51" xfId="18428"/>
    <cellStyle name="Normal 2 52" xfId="18429"/>
    <cellStyle name="Normal 2 53" xfId="18430"/>
    <cellStyle name="Normal 2 54" xfId="18431"/>
    <cellStyle name="Normal 2 55" xfId="18432"/>
    <cellStyle name="Normal 2 56" xfId="18433"/>
    <cellStyle name="Normal 2 57" xfId="18434"/>
    <cellStyle name="Normal 2 58" xfId="18435"/>
    <cellStyle name="Normal 2 59" xfId="18436"/>
    <cellStyle name="Normal 2 6" xfId="160"/>
    <cellStyle name="Normal 2 6 10" xfId="18437"/>
    <cellStyle name="Normal 2 6 11" xfId="18438"/>
    <cellStyle name="Normal 2 6 12" xfId="18439"/>
    <cellStyle name="Normal 2 6 13" xfId="18440"/>
    <cellStyle name="Normal 2 6 14" xfId="18441"/>
    <cellStyle name="Normal 2 6 15" xfId="18442"/>
    <cellStyle name="Normal 2 6 16" xfId="18443"/>
    <cellStyle name="Normal 2 6 17" xfId="18444"/>
    <cellStyle name="Normal 2 6 18" xfId="18445"/>
    <cellStyle name="Normal 2 6 19" xfId="18446"/>
    <cellStyle name="Normal 2 6 2" xfId="18447"/>
    <cellStyle name="Normal 2 6 20" xfId="18448"/>
    <cellStyle name="Normal 2 6 21" xfId="18449"/>
    <cellStyle name="Normal 2 6 22" xfId="18450"/>
    <cellStyle name="Normal 2 6 23" xfId="18451"/>
    <cellStyle name="Normal 2 6 24" xfId="18452"/>
    <cellStyle name="Normal 2 6 25" xfId="18453"/>
    <cellStyle name="Normal 2 6 26" xfId="18454"/>
    <cellStyle name="Normal 2 6 27" xfId="18455"/>
    <cellStyle name="Normal 2 6 3" xfId="18456"/>
    <cellStyle name="Normal 2 6 4" xfId="18457"/>
    <cellStyle name="Normal 2 6 5" xfId="18458"/>
    <cellStyle name="Normal 2 6 6" xfId="18459"/>
    <cellStyle name="Normal 2 6 7" xfId="18460"/>
    <cellStyle name="Normal 2 6 8" xfId="18461"/>
    <cellStyle name="Normal 2 6 9" xfId="18462"/>
    <cellStyle name="Normal 2 60" xfId="18463"/>
    <cellStyle name="Normal 2 61" xfId="18464"/>
    <cellStyle name="Normal 2 62" xfId="18465"/>
    <cellStyle name="Normal 2 63" xfId="18466"/>
    <cellStyle name="Normal 2 64" xfId="18467"/>
    <cellStyle name="Normal 2 65" xfId="18468"/>
    <cellStyle name="Normal 2 7" xfId="18469"/>
    <cellStyle name="Normal 2 7 10" xfId="18470"/>
    <cellStyle name="Normal 2 7 10 2" xfId="18471"/>
    <cellStyle name="Normal 2 7 10 3" xfId="18472"/>
    <cellStyle name="Normal 2 7 10 4" xfId="18473"/>
    <cellStyle name="Normal 2 7 10 5" xfId="18474"/>
    <cellStyle name="Normal 2 7 10 6" xfId="18475"/>
    <cellStyle name="Normal 2 7 10 7" xfId="18476"/>
    <cellStyle name="Normal 2 7 11" xfId="18477"/>
    <cellStyle name="Normal 2 7 11 2" xfId="18478"/>
    <cellStyle name="Normal 2 7 11 3" xfId="18479"/>
    <cellStyle name="Normal 2 7 11 4" xfId="18480"/>
    <cellStyle name="Normal 2 7 11 5" xfId="18481"/>
    <cellStyle name="Normal 2 7 11 6" xfId="18482"/>
    <cellStyle name="Normal 2 7 11 7" xfId="18483"/>
    <cellStyle name="Normal 2 7 12" xfId="18484"/>
    <cellStyle name="Normal 2 7 12 2" xfId="18485"/>
    <cellStyle name="Normal 2 7 12 3" xfId="18486"/>
    <cellStyle name="Normal 2 7 12 4" xfId="18487"/>
    <cellStyle name="Normal 2 7 12 5" xfId="18488"/>
    <cellStyle name="Normal 2 7 12 6" xfId="18489"/>
    <cellStyle name="Normal 2 7 12 7" xfId="18490"/>
    <cellStyle name="Normal 2 7 13" xfId="18491"/>
    <cellStyle name="Normal 2 7 14" xfId="18492"/>
    <cellStyle name="Normal 2 7 15" xfId="18493"/>
    <cellStyle name="Normal 2 7 16" xfId="18494"/>
    <cellStyle name="Normal 2 7 17" xfId="18495"/>
    <cellStyle name="Normal 2 7 18" xfId="18496"/>
    <cellStyle name="Normal 2 7 19" xfId="18497"/>
    <cellStyle name="Normal 2 7 2" xfId="18498"/>
    <cellStyle name="Normal 2 7 2 10" xfId="18499"/>
    <cellStyle name="Normal 2 7 2 11" xfId="18500"/>
    <cellStyle name="Normal 2 7 2 11 2" xfId="18501"/>
    <cellStyle name="Normal 2 7 2 11 3" xfId="18502"/>
    <cellStyle name="Normal 2 7 2 11 4" xfId="18503"/>
    <cellStyle name="Normal 2 7 2 11 5" xfId="18504"/>
    <cellStyle name="Normal 2 7 2 11 6" xfId="18505"/>
    <cellStyle name="Normal 2 7 2 11 7" xfId="18506"/>
    <cellStyle name="Normal 2 7 2 12" xfId="18507"/>
    <cellStyle name="Normal 2 7 2 13" xfId="18508"/>
    <cellStyle name="Normal 2 7 2 14" xfId="18509"/>
    <cellStyle name="Normal 2 7 2 15" xfId="18510"/>
    <cellStyle name="Normal 2 7 2 16" xfId="18511"/>
    <cellStyle name="Normal 2 7 2 17" xfId="18512"/>
    <cellStyle name="Normal 2 7 2 18" xfId="18513"/>
    <cellStyle name="Normal 2 7 2 19" xfId="18514"/>
    <cellStyle name="Normal 2 7 2 2" xfId="18515"/>
    <cellStyle name="Normal 2 7 2 2 10" xfId="18516"/>
    <cellStyle name="Normal 2 7 2 2 11" xfId="18517"/>
    <cellStyle name="Normal 2 7 2 2 12" xfId="18518"/>
    <cellStyle name="Normal 2 7 2 2 13" xfId="18519"/>
    <cellStyle name="Normal 2 7 2 2 14" xfId="18520"/>
    <cellStyle name="Normal 2 7 2 2 15" xfId="18521"/>
    <cellStyle name="Normal 2 7 2 2 16" xfId="18522"/>
    <cellStyle name="Normal 2 7 2 2 17" xfId="18523"/>
    <cellStyle name="Normal 2 7 2 2 18" xfId="18524"/>
    <cellStyle name="Normal 2 7 2 2 19" xfId="18525"/>
    <cellStyle name="Normal 2 7 2 2 2" xfId="18526"/>
    <cellStyle name="Normal 2 7 2 2 2 10" xfId="18527"/>
    <cellStyle name="Normal 2 7 2 2 2 11" xfId="18528"/>
    <cellStyle name="Normal 2 7 2 2 2 12" xfId="18529"/>
    <cellStyle name="Normal 2 7 2 2 2 13" xfId="18530"/>
    <cellStyle name="Normal 2 7 2 2 2 14" xfId="18531"/>
    <cellStyle name="Normal 2 7 2 2 2 15" xfId="18532"/>
    <cellStyle name="Normal 2 7 2 2 2 16" xfId="18533"/>
    <cellStyle name="Normal 2 7 2 2 2 17" xfId="18534"/>
    <cellStyle name="Normal 2 7 2 2 2 18" xfId="18535"/>
    <cellStyle name="Normal 2 7 2 2 2 19" xfId="18536"/>
    <cellStyle name="Normal 2 7 2 2 2 2" xfId="18537"/>
    <cellStyle name="Normal 2 7 2 2 2 20" xfId="18538"/>
    <cellStyle name="Normal 2 7 2 2 2 21" xfId="18539"/>
    <cellStyle name="Normal 2 7 2 2 2 22" xfId="18540"/>
    <cellStyle name="Normal 2 7 2 2 2 23" xfId="18541"/>
    <cellStyle name="Normal 2 7 2 2 2 24" xfId="18542"/>
    <cellStyle name="Normal 2 7 2 2 2 25" xfId="18543"/>
    <cellStyle name="Normal 2 7 2 2 2 26" xfId="18544"/>
    <cellStyle name="Normal 2 7 2 2 2 27" xfId="18545"/>
    <cellStyle name="Normal 2 7 2 2 2 3" xfId="18546"/>
    <cellStyle name="Normal 2 7 2 2 2 4" xfId="18547"/>
    <cellStyle name="Normal 2 7 2 2 2 5" xfId="18548"/>
    <cellStyle name="Normal 2 7 2 2 2 6" xfId="18549"/>
    <cellStyle name="Normal 2 7 2 2 2 7" xfId="18550"/>
    <cellStyle name="Normal 2 7 2 2 2 8" xfId="18551"/>
    <cellStyle name="Normal 2 7 2 2 2 9" xfId="18552"/>
    <cellStyle name="Normal 2 7 2 2 20" xfId="18553"/>
    <cellStyle name="Normal 2 7 2 2 21" xfId="18554"/>
    <cellStyle name="Normal 2 7 2 2 22" xfId="18555"/>
    <cellStyle name="Normal 2 7 2 2 23" xfId="18556"/>
    <cellStyle name="Normal 2 7 2 2 24" xfId="18557"/>
    <cellStyle name="Normal 2 7 2 2 25" xfId="18558"/>
    <cellStyle name="Normal 2 7 2 2 26" xfId="18559"/>
    <cellStyle name="Normal 2 7 2 2 27" xfId="18560"/>
    <cellStyle name="Normal 2 7 2 2 28" xfId="18561"/>
    <cellStyle name="Normal 2 7 2 2 29" xfId="18562"/>
    <cellStyle name="Normal 2 7 2 2 3" xfId="18563"/>
    <cellStyle name="Normal 2 7 2 2 30" xfId="18564"/>
    <cellStyle name="Normal 2 7 2 2 31" xfId="18565"/>
    <cellStyle name="Normal 2 7 2 2 32" xfId="18566"/>
    <cellStyle name="Normal 2 7 2 2 33" xfId="18567"/>
    <cellStyle name="Normal 2 7 2 2 34" xfId="18568"/>
    <cellStyle name="Normal 2 7 2 2 4" xfId="18569"/>
    <cellStyle name="Normal 2 7 2 2 5" xfId="18570"/>
    <cellStyle name="Normal 2 7 2 2 6" xfId="18571"/>
    <cellStyle name="Normal 2 7 2 2 7" xfId="18572"/>
    <cellStyle name="Normal 2 7 2 2 8" xfId="18573"/>
    <cellStyle name="Normal 2 7 2 2 9" xfId="18574"/>
    <cellStyle name="Normal 2 7 2 20" xfId="18575"/>
    <cellStyle name="Normal 2 7 2 21" xfId="18576"/>
    <cellStyle name="Normal 2 7 2 22" xfId="18577"/>
    <cellStyle name="Normal 2 7 2 23" xfId="18578"/>
    <cellStyle name="Normal 2 7 2 24" xfId="18579"/>
    <cellStyle name="Normal 2 7 2 25" xfId="18580"/>
    <cellStyle name="Normal 2 7 2 26" xfId="18581"/>
    <cellStyle name="Normal 2 7 2 27" xfId="18582"/>
    <cellStyle name="Normal 2 7 2 28" xfId="18583"/>
    <cellStyle name="Normal 2 7 2 29" xfId="18584"/>
    <cellStyle name="Normal 2 7 2 3" xfId="18585"/>
    <cellStyle name="Normal 2 7 2 30" xfId="18586"/>
    <cellStyle name="Normal 2 7 2 31" xfId="18587"/>
    <cellStyle name="Normal 2 7 2 32" xfId="18588"/>
    <cellStyle name="Normal 2 7 2 33" xfId="18589"/>
    <cellStyle name="Normal 2 7 2 34" xfId="18590"/>
    <cellStyle name="Normal 2 7 2 35" xfId="18591"/>
    <cellStyle name="Normal 2 7 2 36" xfId="18592"/>
    <cellStyle name="Normal 2 7 2 4" xfId="18593"/>
    <cellStyle name="Normal 2 7 2 5" xfId="18594"/>
    <cellStyle name="Normal 2 7 2 6" xfId="18595"/>
    <cellStyle name="Normal 2 7 2 7" xfId="18596"/>
    <cellStyle name="Normal 2 7 2 8" xfId="18597"/>
    <cellStyle name="Normal 2 7 2 9" xfId="18598"/>
    <cellStyle name="Normal 2 7 20" xfId="18599"/>
    <cellStyle name="Normal 2 7 21" xfId="18600"/>
    <cellStyle name="Normal 2 7 22" xfId="18601"/>
    <cellStyle name="Normal 2 7 23" xfId="18602"/>
    <cellStyle name="Normal 2 7 24" xfId="18603"/>
    <cellStyle name="Normal 2 7 25" xfId="18604"/>
    <cellStyle name="Normal 2 7 26" xfId="18605"/>
    <cellStyle name="Normal 2 7 27" xfId="18606"/>
    <cellStyle name="Normal 2 7 28" xfId="18607"/>
    <cellStyle name="Normal 2 7 29" xfId="18608"/>
    <cellStyle name="Normal 2 7 3" xfId="18609"/>
    <cellStyle name="Normal 2 7 30" xfId="18610"/>
    <cellStyle name="Normal 2 7 31" xfId="18611"/>
    <cellStyle name="Normal 2 7 32" xfId="18612"/>
    <cellStyle name="Normal 2 7 33" xfId="18613"/>
    <cellStyle name="Normal 2 7 34" xfId="18614"/>
    <cellStyle name="Normal 2 7 35" xfId="18615"/>
    <cellStyle name="Normal 2 7 36" xfId="18616"/>
    <cellStyle name="Normal 2 7 37" xfId="18617"/>
    <cellStyle name="Normal 2 7 38" xfId="18618"/>
    <cellStyle name="Normal 2 7 39" xfId="18619"/>
    <cellStyle name="Normal 2 7 4" xfId="18620"/>
    <cellStyle name="Normal 2 7 40" xfId="18621"/>
    <cellStyle name="Normal 2 7 41" xfId="18622"/>
    <cellStyle name="Normal 2 7 42" xfId="18623"/>
    <cellStyle name="Normal 2 7 43" xfId="18624"/>
    <cellStyle name="Normal 2 7 44" xfId="18625"/>
    <cellStyle name="Normal 2 7 5" xfId="18626"/>
    <cellStyle name="Normal 2 7 5 2" xfId="18627"/>
    <cellStyle name="Normal 2 7 5 2 2" xfId="18628"/>
    <cellStyle name="Normal 2 7 5 2 3" xfId="18629"/>
    <cellStyle name="Normal 2 7 5 2 4" xfId="18630"/>
    <cellStyle name="Normal 2 7 5 2 5" xfId="18631"/>
    <cellStyle name="Normal 2 7 5 2 6" xfId="18632"/>
    <cellStyle name="Normal 2 7 5 2 7" xfId="18633"/>
    <cellStyle name="Normal 2 7 5 3" xfId="18634"/>
    <cellStyle name="Normal 2 7 5 3 2" xfId="18635"/>
    <cellStyle name="Normal 2 7 5 3 3" xfId="18636"/>
    <cellStyle name="Normal 2 7 5 3 4" xfId="18637"/>
    <cellStyle name="Normal 2 7 5 3 5" xfId="18638"/>
    <cellStyle name="Normal 2 7 5 3 6" xfId="18639"/>
    <cellStyle name="Normal 2 7 5 3 7" xfId="18640"/>
    <cellStyle name="Normal 2 7 6" xfId="18641"/>
    <cellStyle name="Normal 2 7 6 2" xfId="18642"/>
    <cellStyle name="Normal 2 7 6 3" xfId="18643"/>
    <cellStyle name="Normal 2 7 6 4" xfId="18644"/>
    <cellStyle name="Normal 2 7 6 5" xfId="18645"/>
    <cellStyle name="Normal 2 7 6 6" xfId="18646"/>
    <cellStyle name="Normal 2 7 6 7" xfId="18647"/>
    <cellStyle name="Normal 2 7 7" xfId="18648"/>
    <cellStyle name="Normal 2 7 7 2" xfId="18649"/>
    <cellStyle name="Normal 2 7 7 3" xfId="18650"/>
    <cellStyle name="Normal 2 7 7 4" xfId="18651"/>
    <cellStyle name="Normal 2 7 7 5" xfId="18652"/>
    <cellStyle name="Normal 2 7 7 6" xfId="18653"/>
    <cellStyle name="Normal 2 7 7 7" xfId="18654"/>
    <cellStyle name="Normal 2 7 8" xfId="18655"/>
    <cellStyle name="Normal 2 7 8 2" xfId="18656"/>
    <cellStyle name="Normal 2 7 8 3" xfId="18657"/>
    <cellStyle name="Normal 2 7 8 4" xfId="18658"/>
    <cellStyle name="Normal 2 7 8 5" xfId="18659"/>
    <cellStyle name="Normal 2 7 8 6" xfId="18660"/>
    <cellStyle name="Normal 2 7 8 7" xfId="18661"/>
    <cellStyle name="Normal 2 7 9" xfId="18662"/>
    <cellStyle name="Normal 2 7 9 2" xfId="18663"/>
    <cellStyle name="Normal 2 7 9 3" xfId="18664"/>
    <cellStyle name="Normal 2 7 9 4" xfId="18665"/>
    <cellStyle name="Normal 2 7 9 5" xfId="18666"/>
    <cellStyle name="Normal 2 7 9 6" xfId="18667"/>
    <cellStyle name="Normal 2 7 9 7" xfId="18668"/>
    <cellStyle name="Normal 2 8" xfId="18669"/>
    <cellStyle name="Normal 2 9" xfId="18670"/>
    <cellStyle name="Normal 2_AP OILFIELD SERVICES ACCT- DRAFT-442011" xfId="23355"/>
    <cellStyle name="Normal 20" xfId="161"/>
    <cellStyle name="Normal 20 10" xfId="18671"/>
    <cellStyle name="Normal 20 10 2" xfId="18672"/>
    <cellStyle name="Normal 20 10 3" xfId="18673"/>
    <cellStyle name="Normal 20 11" xfId="18674"/>
    <cellStyle name="Normal 20 12" xfId="18675"/>
    <cellStyle name="Normal 20 2" xfId="162"/>
    <cellStyle name="Normal 20 2 2" xfId="18676"/>
    <cellStyle name="Normal 20 2 2 2" xfId="18677"/>
    <cellStyle name="Normal 20 2 2 3" xfId="18678"/>
    <cellStyle name="Normal 20 2 3" xfId="18679"/>
    <cellStyle name="Normal 20 2 3 2" xfId="18680"/>
    <cellStyle name="Normal 20 2 3 3" xfId="18681"/>
    <cellStyle name="Normal 20 2 4" xfId="18682"/>
    <cellStyle name="Normal 20 2 4 2" xfId="18683"/>
    <cellStyle name="Normal 20 2 4 3" xfId="18684"/>
    <cellStyle name="Normal 20 2 5" xfId="18685"/>
    <cellStyle name="Normal 20 2 5 2" xfId="18686"/>
    <cellStyle name="Normal 20 2 5 3" xfId="18687"/>
    <cellStyle name="Normal 20 2 6" xfId="18688"/>
    <cellStyle name="Normal 20 2 7" xfId="18689"/>
    <cellStyle name="Normal 20 3" xfId="18690"/>
    <cellStyle name="Normal 20 3 2" xfId="18691"/>
    <cellStyle name="Normal 20 3 2 2" xfId="18692"/>
    <cellStyle name="Normal 20 3 2 3" xfId="18693"/>
    <cellStyle name="Normal 20 3 3" xfId="18694"/>
    <cellStyle name="Normal 20 3 3 2" xfId="18695"/>
    <cellStyle name="Normal 20 3 3 3" xfId="18696"/>
    <cellStyle name="Normal 20 3 4" xfId="18697"/>
    <cellStyle name="Normal 20 3 4 2" xfId="18698"/>
    <cellStyle name="Normal 20 3 4 3" xfId="18699"/>
    <cellStyle name="Normal 20 3 5" xfId="18700"/>
    <cellStyle name="Normal 20 3 5 2" xfId="18701"/>
    <cellStyle name="Normal 20 3 5 3" xfId="18702"/>
    <cellStyle name="Normal 20 3 6" xfId="18703"/>
    <cellStyle name="Normal 20 3 7" xfId="18704"/>
    <cellStyle name="Normal 20 4" xfId="18705"/>
    <cellStyle name="Normal 20 4 2" xfId="18706"/>
    <cellStyle name="Normal 20 4 2 2" xfId="18707"/>
    <cellStyle name="Normal 20 4 2 3" xfId="18708"/>
    <cellStyle name="Normal 20 4 3" xfId="18709"/>
    <cellStyle name="Normal 20 4 3 2" xfId="18710"/>
    <cellStyle name="Normal 20 4 3 3" xfId="18711"/>
    <cellStyle name="Normal 20 4 4" xfId="18712"/>
    <cellStyle name="Normal 20 4 4 2" xfId="18713"/>
    <cellStyle name="Normal 20 4 4 3" xfId="18714"/>
    <cellStyle name="Normal 20 4 5" xfId="18715"/>
    <cellStyle name="Normal 20 4 5 2" xfId="18716"/>
    <cellStyle name="Normal 20 4 5 3" xfId="18717"/>
    <cellStyle name="Normal 20 4 6" xfId="18718"/>
    <cellStyle name="Normal 20 4 7" xfId="18719"/>
    <cellStyle name="Normal 20 5" xfId="18720"/>
    <cellStyle name="Normal 20 5 2" xfId="18721"/>
    <cellStyle name="Normal 20 5 2 2" xfId="18722"/>
    <cellStyle name="Normal 20 5 2 3" xfId="18723"/>
    <cellStyle name="Normal 20 5 3" xfId="18724"/>
    <cellStyle name="Normal 20 5 3 2" xfId="18725"/>
    <cellStyle name="Normal 20 5 3 3" xfId="18726"/>
    <cellStyle name="Normal 20 5 4" xfId="18727"/>
    <cellStyle name="Normal 20 5 4 2" xfId="18728"/>
    <cellStyle name="Normal 20 5 4 3" xfId="18729"/>
    <cellStyle name="Normal 20 5 5" xfId="18730"/>
    <cellStyle name="Normal 20 5 5 2" xfId="18731"/>
    <cellStyle name="Normal 20 5 5 3" xfId="18732"/>
    <cellStyle name="Normal 20 5 6" xfId="18733"/>
    <cellStyle name="Normal 20 5 7" xfId="18734"/>
    <cellStyle name="Normal 20 6" xfId="18735"/>
    <cellStyle name="Normal 20 6 2" xfId="18736"/>
    <cellStyle name="Normal 20 6 2 2" xfId="18737"/>
    <cellStyle name="Normal 20 6 2 3" xfId="18738"/>
    <cellStyle name="Normal 20 6 3" xfId="18739"/>
    <cellStyle name="Normal 20 6 3 2" xfId="18740"/>
    <cellStyle name="Normal 20 6 3 3" xfId="18741"/>
    <cellStyle name="Normal 20 6 4" xfId="18742"/>
    <cellStyle name="Normal 20 6 4 2" xfId="18743"/>
    <cellStyle name="Normal 20 6 4 3" xfId="18744"/>
    <cellStyle name="Normal 20 6 5" xfId="18745"/>
    <cellStyle name="Normal 20 6 5 2" xfId="18746"/>
    <cellStyle name="Normal 20 6 5 3" xfId="18747"/>
    <cellStyle name="Normal 20 6 6" xfId="18748"/>
    <cellStyle name="Normal 20 6 7" xfId="18749"/>
    <cellStyle name="Normal 20 7" xfId="18750"/>
    <cellStyle name="Normal 20 7 2" xfId="18751"/>
    <cellStyle name="Normal 20 7 3" xfId="18752"/>
    <cellStyle name="Normal 20 8" xfId="18753"/>
    <cellStyle name="Normal 20 8 2" xfId="18754"/>
    <cellStyle name="Normal 20 8 3" xfId="18755"/>
    <cellStyle name="Normal 20 9" xfId="18756"/>
    <cellStyle name="Normal 20 9 2" xfId="18757"/>
    <cellStyle name="Normal 20 9 3" xfId="18758"/>
    <cellStyle name="Normal 21" xfId="163"/>
    <cellStyle name="Normal 21 10" xfId="18759"/>
    <cellStyle name="Normal 21 10 2" xfId="18760"/>
    <cellStyle name="Normal 21 10 3" xfId="18761"/>
    <cellStyle name="Normal 21 11" xfId="18762"/>
    <cellStyle name="Normal 21 12" xfId="18763"/>
    <cellStyle name="Normal 21 2" xfId="164"/>
    <cellStyle name="Normal 21 2 2" xfId="18764"/>
    <cellStyle name="Normal 21 2 2 2" xfId="18765"/>
    <cellStyle name="Normal 21 2 2 3" xfId="18766"/>
    <cellStyle name="Normal 21 2 3" xfId="18767"/>
    <cellStyle name="Normal 21 2 3 2" xfId="18768"/>
    <cellStyle name="Normal 21 2 3 3" xfId="18769"/>
    <cellStyle name="Normal 21 2 4" xfId="18770"/>
    <cellStyle name="Normal 21 2 4 2" xfId="18771"/>
    <cellStyle name="Normal 21 2 4 3" xfId="18772"/>
    <cellStyle name="Normal 21 2 5" xfId="18773"/>
    <cellStyle name="Normal 21 2 5 2" xfId="18774"/>
    <cellStyle name="Normal 21 2 5 3" xfId="18775"/>
    <cellStyle name="Normal 21 2 6" xfId="18776"/>
    <cellStyle name="Normal 21 2 7" xfId="18777"/>
    <cellStyle name="Normal 21 3" xfId="18778"/>
    <cellStyle name="Normal 21 3 2" xfId="18779"/>
    <cellStyle name="Normal 21 3 2 2" xfId="18780"/>
    <cellStyle name="Normal 21 3 2 3" xfId="18781"/>
    <cellStyle name="Normal 21 3 3" xfId="18782"/>
    <cellStyle name="Normal 21 3 3 2" xfId="18783"/>
    <cellStyle name="Normal 21 3 3 3" xfId="18784"/>
    <cellStyle name="Normal 21 3 4" xfId="18785"/>
    <cellStyle name="Normal 21 3 4 2" xfId="18786"/>
    <cellStyle name="Normal 21 3 4 3" xfId="18787"/>
    <cellStyle name="Normal 21 3 5" xfId="18788"/>
    <cellStyle name="Normal 21 3 5 2" xfId="18789"/>
    <cellStyle name="Normal 21 3 5 3" xfId="18790"/>
    <cellStyle name="Normal 21 3 6" xfId="18791"/>
    <cellStyle name="Normal 21 3 7" xfId="18792"/>
    <cellStyle name="Normal 21 4" xfId="18793"/>
    <cellStyle name="Normal 21 4 2" xfId="18794"/>
    <cellStyle name="Normal 21 4 2 2" xfId="18795"/>
    <cellStyle name="Normal 21 4 2 3" xfId="18796"/>
    <cellStyle name="Normal 21 4 3" xfId="18797"/>
    <cellStyle name="Normal 21 4 3 2" xfId="18798"/>
    <cellStyle name="Normal 21 4 3 3" xfId="18799"/>
    <cellStyle name="Normal 21 4 4" xfId="18800"/>
    <cellStyle name="Normal 21 4 4 2" xfId="18801"/>
    <cellStyle name="Normal 21 4 4 3" xfId="18802"/>
    <cellStyle name="Normal 21 4 5" xfId="18803"/>
    <cellStyle name="Normal 21 4 5 2" xfId="18804"/>
    <cellStyle name="Normal 21 4 5 3" xfId="18805"/>
    <cellStyle name="Normal 21 4 6" xfId="18806"/>
    <cellStyle name="Normal 21 4 7" xfId="18807"/>
    <cellStyle name="Normal 21 5" xfId="18808"/>
    <cellStyle name="Normal 21 5 2" xfId="18809"/>
    <cellStyle name="Normal 21 5 2 2" xfId="18810"/>
    <cellStyle name="Normal 21 5 2 3" xfId="18811"/>
    <cellStyle name="Normal 21 5 3" xfId="18812"/>
    <cellStyle name="Normal 21 5 3 2" xfId="18813"/>
    <cellStyle name="Normal 21 5 3 3" xfId="18814"/>
    <cellStyle name="Normal 21 5 4" xfId="18815"/>
    <cellStyle name="Normal 21 5 4 2" xfId="18816"/>
    <cellStyle name="Normal 21 5 4 3" xfId="18817"/>
    <cellStyle name="Normal 21 5 5" xfId="18818"/>
    <cellStyle name="Normal 21 5 5 2" xfId="18819"/>
    <cellStyle name="Normal 21 5 5 3" xfId="18820"/>
    <cellStyle name="Normal 21 5 6" xfId="18821"/>
    <cellStyle name="Normal 21 5 7" xfId="18822"/>
    <cellStyle name="Normal 21 6" xfId="18823"/>
    <cellStyle name="Normal 21 6 2" xfId="18824"/>
    <cellStyle name="Normal 21 6 2 2" xfId="18825"/>
    <cellStyle name="Normal 21 6 2 3" xfId="18826"/>
    <cellStyle name="Normal 21 6 3" xfId="18827"/>
    <cellStyle name="Normal 21 6 3 2" xfId="18828"/>
    <cellStyle name="Normal 21 6 3 3" xfId="18829"/>
    <cellStyle name="Normal 21 6 4" xfId="18830"/>
    <cellStyle name="Normal 21 6 4 2" xfId="18831"/>
    <cellStyle name="Normal 21 6 4 3" xfId="18832"/>
    <cellStyle name="Normal 21 6 5" xfId="18833"/>
    <cellStyle name="Normal 21 6 5 2" xfId="18834"/>
    <cellStyle name="Normal 21 6 5 3" xfId="18835"/>
    <cellStyle name="Normal 21 6 6" xfId="18836"/>
    <cellStyle name="Normal 21 6 7" xfId="18837"/>
    <cellStyle name="Normal 21 7" xfId="18838"/>
    <cellStyle name="Normal 21 7 2" xfId="18839"/>
    <cellStyle name="Normal 21 7 3" xfId="18840"/>
    <cellStyle name="Normal 21 8" xfId="18841"/>
    <cellStyle name="Normal 21 8 2" xfId="18842"/>
    <cellStyle name="Normal 21 8 3" xfId="18843"/>
    <cellStyle name="Normal 21 9" xfId="18844"/>
    <cellStyle name="Normal 21 9 2" xfId="18845"/>
    <cellStyle name="Normal 21 9 3" xfId="18846"/>
    <cellStyle name="Normal 22" xfId="165"/>
    <cellStyle name="Normal 22 10" xfId="18847"/>
    <cellStyle name="Normal 22 10 2" xfId="18848"/>
    <cellStyle name="Normal 22 10 3" xfId="18849"/>
    <cellStyle name="Normal 22 11" xfId="18850"/>
    <cellStyle name="Normal 22 12" xfId="18851"/>
    <cellStyle name="Normal 22 2" xfId="59"/>
    <cellStyle name="Normal 22 2 2" xfId="424"/>
    <cellStyle name="Normal 22 2 2 2" xfId="18852"/>
    <cellStyle name="Normal 22 2 2 3" xfId="18853"/>
    <cellStyle name="Normal 22 2 3" xfId="18854"/>
    <cellStyle name="Normal 22 2 3 2" xfId="18855"/>
    <cellStyle name="Normal 22 2 3 3" xfId="18856"/>
    <cellStyle name="Normal 22 2 4" xfId="18857"/>
    <cellStyle name="Normal 22 2 4 2" xfId="18858"/>
    <cellStyle name="Normal 22 2 4 3" xfId="18859"/>
    <cellStyle name="Normal 22 2 5" xfId="18860"/>
    <cellStyle name="Normal 22 2 5 2" xfId="18861"/>
    <cellStyle name="Normal 22 2 5 3" xfId="18862"/>
    <cellStyle name="Normal 22 2 6" xfId="18863"/>
    <cellStyle name="Normal 22 2 7" xfId="18864"/>
    <cellStyle name="Normal 22 3" xfId="18865"/>
    <cellStyle name="Normal 22 3 2" xfId="18866"/>
    <cellStyle name="Normal 22 3 2 2" xfId="18867"/>
    <cellStyle name="Normal 22 3 2 3" xfId="18868"/>
    <cellStyle name="Normal 22 3 3" xfId="18869"/>
    <cellStyle name="Normal 22 3 3 2" xfId="18870"/>
    <cellStyle name="Normal 22 3 3 3" xfId="18871"/>
    <cellStyle name="Normal 22 3 4" xfId="18872"/>
    <cellStyle name="Normal 22 3 4 2" xfId="18873"/>
    <cellStyle name="Normal 22 3 4 3" xfId="18874"/>
    <cellStyle name="Normal 22 3 5" xfId="18875"/>
    <cellStyle name="Normal 22 3 5 2" xfId="18876"/>
    <cellStyle name="Normal 22 3 5 3" xfId="18877"/>
    <cellStyle name="Normal 22 3 6" xfId="18878"/>
    <cellStyle name="Normal 22 3 7" xfId="18879"/>
    <cellStyle name="Normal 22 4" xfId="18880"/>
    <cellStyle name="Normal 22 4 2" xfId="18881"/>
    <cellStyle name="Normal 22 4 2 2" xfId="18882"/>
    <cellStyle name="Normal 22 4 2 3" xfId="18883"/>
    <cellStyle name="Normal 22 4 3" xfId="18884"/>
    <cellStyle name="Normal 22 4 3 2" xfId="18885"/>
    <cellStyle name="Normal 22 4 3 3" xfId="18886"/>
    <cellStyle name="Normal 22 4 4" xfId="18887"/>
    <cellStyle name="Normal 22 4 4 2" xfId="18888"/>
    <cellStyle name="Normal 22 4 4 3" xfId="18889"/>
    <cellStyle name="Normal 22 4 5" xfId="18890"/>
    <cellStyle name="Normal 22 4 5 2" xfId="18891"/>
    <cellStyle name="Normal 22 4 5 3" xfId="18892"/>
    <cellStyle name="Normal 22 4 6" xfId="18893"/>
    <cellStyle name="Normal 22 4 7" xfId="18894"/>
    <cellStyle name="Normal 22 5" xfId="18895"/>
    <cellStyle name="Normal 22 5 2" xfId="18896"/>
    <cellStyle name="Normal 22 5 2 2" xfId="18897"/>
    <cellStyle name="Normal 22 5 2 3" xfId="18898"/>
    <cellStyle name="Normal 22 5 3" xfId="18899"/>
    <cellStyle name="Normal 22 5 3 2" xfId="18900"/>
    <cellStyle name="Normal 22 5 3 3" xfId="18901"/>
    <cellStyle name="Normal 22 5 4" xfId="18902"/>
    <cellStyle name="Normal 22 5 4 2" xfId="18903"/>
    <cellStyle name="Normal 22 5 4 3" xfId="18904"/>
    <cellStyle name="Normal 22 5 5" xfId="18905"/>
    <cellStyle name="Normal 22 5 5 2" xfId="18906"/>
    <cellStyle name="Normal 22 5 5 3" xfId="18907"/>
    <cellStyle name="Normal 22 5 6" xfId="18908"/>
    <cellStyle name="Normal 22 5 7" xfId="18909"/>
    <cellStyle name="Normal 22 6" xfId="18910"/>
    <cellStyle name="Normal 22 6 2" xfId="18911"/>
    <cellStyle name="Normal 22 6 2 2" xfId="18912"/>
    <cellStyle name="Normal 22 6 2 3" xfId="18913"/>
    <cellStyle name="Normal 22 6 3" xfId="18914"/>
    <cellStyle name="Normal 22 6 3 2" xfId="18915"/>
    <cellStyle name="Normal 22 6 3 3" xfId="18916"/>
    <cellStyle name="Normal 22 6 4" xfId="18917"/>
    <cellStyle name="Normal 22 6 4 2" xfId="18918"/>
    <cellStyle name="Normal 22 6 4 3" xfId="18919"/>
    <cellStyle name="Normal 22 6 5" xfId="18920"/>
    <cellStyle name="Normal 22 6 5 2" xfId="18921"/>
    <cellStyle name="Normal 22 6 5 3" xfId="18922"/>
    <cellStyle name="Normal 22 6 6" xfId="18923"/>
    <cellStyle name="Normal 22 6 7" xfId="18924"/>
    <cellStyle name="Normal 22 7" xfId="18925"/>
    <cellStyle name="Normal 22 7 2" xfId="18926"/>
    <cellStyle name="Normal 22 7 3" xfId="18927"/>
    <cellStyle name="Normal 22 8" xfId="18928"/>
    <cellStyle name="Normal 22 8 2" xfId="18929"/>
    <cellStyle name="Normal 22 8 3" xfId="18930"/>
    <cellStyle name="Normal 22 9" xfId="18931"/>
    <cellStyle name="Normal 22 9 2" xfId="18932"/>
    <cellStyle name="Normal 22 9 3" xfId="18933"/>
    <cellStyle name="Normal 23" xfId="60"/>
    <cellStyle name="Normal 23 10" xfId="18934"/>
    <cellStyle name="Normal 23 10 2" xfId="18935"/>
    <cellStyle name="Normal 23 10 3" xfId="18936"/>
    <cellStyle name="Normal 23 11" xfId="18937"/>
    <cellStyle name="Normal 23 12" xfId="18938"/>
    <cellStyle name="Normal 23 2" xfId="166"/>
    <cellStyle name="Normal 23 2 2" xfId="18939"/>
    <cellStyle name="Normal 23 2 2 2" xfId="18940"/>
    <cellStyle name="Normal 23 2 2 3" xfId="18941"/>
    <cellStyle name="Normal 23 2 3" xfId="18942"/>
    <cellStyle name="Normal 23 2 3 2" xfId="18943"/>
    <cellStyle name="Normal 23 2 3 3" xfId="18944"/>
    <cellStyle name="Normal 23 2 4" xfId="18945"/>
    <cellStyle name="Normal 23 2 4 2" xfId="18946"/>
    <cellStyle name="Normal 23 2 4 3" xfId="18947"/>
    <cellStyle name="Normal 23 2 5" xfId="18948"/>
    <cellStyle name="Normal 23 2 5 2" xfId="18949"/>
    <cellStyle name="Normal 23 2 5 3" xfId="18950"/>
    <cellStyle name="Normal 23 2 6" xfId="18951"/>
    <cellStyle name="Normal 23 2 7" xfId="18952"/>
    <cellStyle name="Normal 23 3" xfId="418"/>
    <cellStyle name="Normal 23 3 2" xfId="18953"/>
    <cellStyle name="Normal 23 3 2 2" xfId="18954"/>
    <cellStyle name="Normal 23 3 2 3" xfId="18955"/>
    <cellStyle name="Normal 23 3 3" xfId="18956"/>
    <cellStyle name="Normal 23 3 3 2" xfId="18957"/>
    <cellStyle name="Normal 23 3 3 3" xfId="18958"/>
    <cellStyle name="Normal 23 3 4" xfId="18959"/>
    <cellStyle name="Normal 23 3 4 2" xfId="18960"/>
    <cellStyle name="Normal 23 3 4 3" xfId="18961"/>
    <cellStyle name="Normal 23 3 5" xfId="18962"/>
    <cellStyle name="Normal 23 3 5 2" xfId="18963"/>
    <cellStyle name="Normal 23 3 5 3" xfId="18964"/>
    <cellStyle name="Normal 23 3 6" xfId="18965"/>
    <cellStyle name="Normal 23 3 7" xfId="18966"/>
    <cellStyle name="Normal 23 4" xfId="18967"/>
    <cellStyle name="Normal 23 4 2" xfId="18968"/>
    <cellStyle name="Normal 23 4 2 2" xfId="18969"/>
    <cellStyle name="Normal 23 4 2 3" xfId="18970"/>
    <cellStyle name="Normal 23 4 3" xfId="18971"/>
    <cellStyle name="Normal 23 4 3 2" xfId="18972"/>
    <cellStyle name="Normal 23 4 3 3" xfId="18973"/>
    <cellStyle name="Normal 23 4 4" xfId="18974"/>
    <cellStyle name="Normal 23 4 4 2" xfId="18975"/>
    <cellStyle name="Normal 23 4 4 3" xfId="18976"/>
    <cellStyle name="Normal 23 4 5" xfId="18977"/>
    <cellStyle name="Normal 23 4 5 2" xfId="18978"/>
    <cellStyle name="Normal 23 4 5 3" xfId="18979"/>
    <cellStyle name="Normal 23 4 6" xfId="18980"/>
    <cellStyle name="Normal 23 4 7" xfId="18981"/>
    <cellStyle name="Normal 23 5" xfId="18982"/>
    <cellStyle name="Normal 23 5 2" xfId="18983"/>
    <cellStyle name="Normal 23 5 2 2" xfId="18984"/>
    <cellStyle name="Normal 23 5 2 3" xfId="18985"/>
    <cellStyle name="Normal 23 5 3" xfId="18986"/>
    <cellStyle name="Normal 23 5 3 2" xfId="18987"/>
    <cellStyle name="Normal 23 5 3 3" xfId="18988"/>
    <cellStyle name="Normal 23 5 4" xfId="18989"/>
    <cellStyle name="Normal 23 5 4 2" xfId="18990"/>
    <cellStyle name="Normal 23 5 4 3" xfId="18991"/>
    <cellStyle name="Normal 23 5 5" xfId="18992"/>
    <cellStyle name="Normal 23 5 5 2" xfId="18993"/>
    <cellStyle name="Normal 23 5 5 3" xfId="18994"/>
    <cellStyle name="Normal 23 5 6" xfId="18995"/>
    <cellStyle name="Normal 23 5 7" xfId="18996"/>
    <cellStyle name="Normal 23 6" xfId="18997"/>
    <cellStyle name="Normal 23 6 2" xfId="18998"/>
    <cellStyle name="Normal 23 6 2 2" xfId="18999"/>
    <cellStyle name="Normal 23 6 2 3" xfId="19000"/>
    <cellStyle name="Normal 23 6 3" xfId="19001"/>
    <cellStyle name="Normal 23 6 3 2" xfId="19002"/>
    <cellStyle name="Normal 23 6 3 3" xfId="19003"/>
    <cellStyle name="Normal 23 6 4" xfId="19004"/>
    <cellStyle name="Normal 23 6 4 2" xfId="19005"/>
    <cellStyle name="Normal 23 6 4 3" xfId="19006"/>
    <cellStyle name="Normal 23 6 5" xfId="19007"/>
    <cellStyle name="Normal 23 6 5 2" xfId="19008"/>
    <cellStyle name="Normal 23 6 5 3" xfId="19009"/>
    <cellStyle name="Normal 23 6 6" xfId="19010"/>
    <cellStyle name="Normal 23 6 7" xfId="19011"/>
    <cellStyle name="Normal 23 7" xfId="19012"/>
    <cellStyle name="Normal 23 7 2" xfId="19013"/>
    <cellStyle name="Normal 23 7 3" xfId="19014"/>
    <cellStyle name="Normal 23 8" xfId="19015"/>
    <cellStyle name="Normal 23 8 2" xfId="19016"/>
    <cellStyle name="Normal 23 8 3" xfId="19017"/>
    <cellStyle name="Normal 23 9" xfId="19018"/>
    <cellStyle name="Normal 23 9 2" xfId="19019"/>
    <cellStyle name="Normal 23 9 3" xfId="19020"/>
    <cellStyle name="Normal 24" xfId="61"/>
    <cellStyle name="Normal 24 10" xfId="19021"/>
    <cellStyle name="Normal 24 10 2" xfId="19022"/>
    <cellStyle name="Normal 24 10 3" xfId="19023"/>
    <cellStyle name="Normal 24 11" xfId="19024"/>
    <cellStyle name="Normal 24 12" xfId="19025"/>
    <cellStyle name="Normal 24 2" xfId="167"/>
    <cellStyle name="Normal 24 2 2" xfId="19026"/>
    <cellStyle name="Normal 24 2 2 2" xfId="19027"/>
    <cellStyle name="Normal 24 2 2 3" xfId="19028"/>
    <cellStyle name="Normal 24 2 3" xfId="19029"/>
    <cellStyle name="Normal 24 2 3 2" xfId="19030"/>
    <cellStyle name="Normal 24 2 3 3" xfId="19031"/>
    <cellStyle name="Normal 24 2 4" xfId="19032"/>
    <cellStyle name="Normal 24 2 4 2" xfId="19033"/>
    <cellStyle name="Normal 24 2 4 3" xfId="19034"/>
    <cellStyle name="Normal 24 2 5" xfId="19035"/>
    <cellStyle name="Normal 24 2 5 2" xfId="19036"/>
    <cellStyle name="Normal 24 2 5 3" xfId="19037"/>
    <cellStyle name="Normal 24 2 6" xfId="19038"/>
    <cellStyle name="Normal 24 2 7" xfId="19039"/>
    <cellStyle name="Normal 24 3" xfId="19040"/>
    <cellStyle name="Normal 24 3 2" xfId="19041"/>
    <cellStyle name="Normal 24 3 2 2" xfId="19042"/>
    <cellStyle name="Normal 24 3 2 3" xfId="19043"/>
    <cellStyle name="Normal 24 3 3" xfId="19044"/>
    <cellStyle name="Normal 24 3 3 2" xfId="19045"/>
    <cellStyle name="Normal 24 3 3 3" xfId="19046"/>
    <cellStyle name="Normal 24 3 4" xfId="19047"/>
    <cellStyle name="Normal 24 3 4 2" xfId="19048"/>
    <cellStyle name="Normal 24 3 4 3" xfId="19049"/>
    <cellStyle name="Normal 24 3 5" xfId="19050"/>
    <cellStyle name="Normal 24 3 5 2" xfId="19051"/>
    <cellStyle name="Normal 24 3 5 3" xfId="19052"/>
    <cellStyle name="Normal 24 3 6" xfId="19053"/>
    <cellStyle name="Normal 24 3 7" xfId="19054"/>
    <cellStyle name="Normal 24 4" xfId="19055"/>
    <cellStyle name="Normal 24 4 2" xfId="19056"/>
    <cellStyle name="Normal 24 4 2 2" xfId="19057"/>
    <cellStyle name="Normal 24 4 2 3" xfId="19058"/>
    <cellStyle name="Normal 24 4 3" xfId="19059"/>
    <cellStyle name="Normal 24 4 3 2" xfId="19060"/>
    <cellStyle name="Normal 24 4 3 3" xfId="19061"/>
    <cellStyle name="Normal 24 4 4" xfId="19062"/>
    <cellStyle name="Normal 24 4 4 2" xfId="19063"/>
    <cellStyle name="Normal 24 4 4 3" xfId="19064"/>
    <cellStyle name="Normal 24 4 5" xfId="19065"/>
    <cellStyle name="Normal 24 4 5 2" xfId="19066"/>
    <cellStyle name="Normal 24 4 5 3" xfId="19067"/>
    <cellStyle name="Normal 24 4 6" xfId="19068"/>
    <cellStyle name="Normal 24 4 7" xfId="19069"/>
    <cellStyle name="Normal 24 5" xfId="19070"/>
    <cellStyle name="Normal 24 5 2" xfId="19071"/>
    <cellStyle name="Normal 24 5 2 2" xfId="19072"/>
    <cellStyle name="Normal 24 5 2 3" xfId="19073"/>
    <cellStyle name="Normal 24 5 3" xfId="19074"/>
    <cellStyle name="Normal 24 5 3 2" xfId="19075"/>
    <cellStyle name="Normal 24 5 3 3" xfId="19076"/>
    <cellStyle name="Normal 24 5 4" xfId="19077"/>
    <cellStyle name="Normal 24 5 4 2" xfId="19078"/>
    <cellStyle name="Normal 24 5 4 3" xfId="19079"/>
    <cellStyle name="Normal 24 5 5" xfId="19080"/>
    <cellStyle name="Normal 24 5 5 2" xfId="19081"/>
    <cellStyle name="Normal 24 5 5 3" xfId="19082"/>
    <cellStyle name="Normal 24 5 6" xfId="19083"/>
    <cellStyle name="Normal 24 5 7" xfId="19084"/>
    <cellStyle name="Normal 24 6" xfId="19085"/>
    <cellStyle name="Normal 24 6 2" xfId="19086"/>
    <cellStyle name="Normal 24 6 2 2" xfId="19087"/>
    <cellStyle name="Normal 24 6 2 3" xfId="19088"/>
    <cellStyle name="Normal 24 6 3" xfId="19089"/>
    <cellStyle name="Normal 24 6 3 2" xfId="19090"/>
    <cellStyle name="Normal 24 6 3 3" xfId="19091"/>
    <cellStyle name="Normal 24 6 4" xfId="19092"/>
    <cellStyle name="Normal 24 6 4 2" xfId="19093"/>
    <cellStyle name="Normal 24 6 4 3" xfId="19094"/>
    <cellStyle name="Normal 24 6 5" xfId="19095"/>
    <cellStyle name="Normal 24 6 5 2" xfId="19096"/>
    <cellStyle name="Normal 24 6 5 3" xfId="19097"/>
    <cellStyle name="Normal 24 6 6" xfId="19098"/>
    <cellStyle name="Normal 24 6 7" xfId="19099"/>
    <cellStyle name="Normal 24 7" xfId="19100"/>
    <cellStyle name="Normal 24 7 2" xfId="19101"/>
    <cellStyle name="Normal 24 7 3" xfId="19102"/>
    <cellStyle name="Normal 24 8" xfId="19103"/>
    <cellStyle name="Normal 24 8 2" xfId="19104"/>
    <cellStyle name="Normal 24 8 3" xfId="19105"/>
    <cellStyle name="Normal 24 9" xfId="19106"/>
    <cellStyle name="Normal 24 9 2" xfId="19107"/>
    <cellStyle name="Normal 24 9 3" xfId="19108"/>
    <cellStyle name="Normal 25" xfId="168"/>
    <cellStyle name="Normal 25 10" xfId="19109"/>
    <cellStyle name="Normal 25 10 2" xfId="19110"/>
    <cellStyle name="Normal 25 10 3" xfId="19111"/>
    <cellStyle name="Normal 25 11" xfId="19112"/>
    <cellStyle name="Normal 25 12" xfId="19113"/>
    <cellStyle name="Normal 25 2" xfId="169"/>
    <cellStyle name="Normal 25 2 2" xfId="19114"/>
    <cellStyle name="Normal 25 2 2 2" xfId="19115"/>
    <cellStyle name="Normal 25 2 2 3" xfId="19116"/>
    <cellStyle name="Normal 25 2 3" xfId="19117"/>
    <cellStyle name="Normal 25 2 3 2" xfId="19118"/>
    <cellStyle name="Normal 25 2 3 3" xfId="19119"/>
    <cellStyle name="Normal 25 2 4" xfId="19120"/>
    <cellStyle name="Normal 25 2 4 2" xfId="19121"/>
    <cellStyle name="Normal 25 2 4 3" xfId="19122"/>
    <cellStyle name="Normal 25 2 5" xfId="19123"/>
    <cellStyle name="Normal 25 2 5 2" xfId="19124"/>
    <cellStyle name="Normal 25 2 5 3" xfId="19125"/>
    <cellStyle name="Normal 25 2 6" xfId="19126"/>
    <cellStyle name="Normal 25 2 7" xfId="19127"/>
    <cellStyle name="Normal 25 3" xfId="19128"/>
    <cellStyle name="Normal 25 3 2" xfId="19129"/>
    <cellStyle name="Normal 25 3 2 2" xfId="19130"/>
    <cellStyle name="Normal 25 3 2 3" xfId="19131"/>
    <cellStyle name="Normal 25 3 3" xfId="19132"/>
    <cellStyle name="Normal 25 3 3 2" xfId="19133"/>
    <cellStyle name="Normal 25 3 3 3" xfId="19134"/>
    <cellStyle name="Normal 25 3 4" xfId="19135"/>
    <cellStyle name="Normal 25 3 4 2" xfId="19136"/>
    <cellStyle name="Normal 25 3 4 3" xfId="19137"/>
    <cellStyle name="Normal 25 3 5" xfId="19138"/>
    <cellStyle name="Normal 25 3 5 2" xfId="19139"/>
    <cellStyle name="Normal 25 3 5 3" xfId="19140"/>
    <cellStyle name="Normal 25 3 6" xfId="19141"/>
    <cellStyle name="Normal 25 3 7" xfId="19142"/>
    <cellStyle name="Normal 25 4" xfId="19143"/>
    <cellStyle name="Normal 25 4 2" xfId="19144"/>
    <cellStyle name="Normal 25 4 2 2" xfId="19145"/>
    <cellStyle name="Normal 25 4 2 3" xfId="19146"/>
    <cellStyle name="Normal 25 4 3" xfId="19147"/>
    <cellStyle name="Normal 25 4 3 2" xfId="19148"/>
    <cellStyle name="Normal 25 4 3 3" xfId="19149"/>
    <cellStyle name="Normal 25 4 4" xfId="19150"/>
    <cellStyle name="Normal 25 4 4 2" xfId="19151"/>
    <cellStyle name="Normal 25 4 4 3" xfId="19152"/>
    <cellStyle name="Normal 25 4 5" xfId="19153"/>
    <cellStyle name="Normal 25 4 5 2" xfId="19154"/>
    <cellStyle name="Normal 25 4 5 3" xfId="19155"/>
    <cellStyle name="Normal 25 4 6" xfId="19156"/>
    <cellStyle name="Normal 25 4 7" xfId="19157"/>
    <cellStyle name="Normal 25 5" xfId="19158"/>
    <cellStyle name="Normal 25 5 2" xfId="19159"/>
    <cellStyle name="Normal 25 5 2 2" xfId="19160"/>
    <cellStyle name="Normal 25 5 2 3" xfId="19161"/>
    <cellStyle name="Normal 25 5 3" xfId="19162"/>
    <cellStyle name="Normal 25 5 3 2" xfId="19163"/>
    <cellStyle name="Normal 25 5 3 3" xfId="19164"/>
    <cellStyle name="Normal 25 5 4" xfId="19165"/>
    <cellStyle name="Normal 25 5 4 2" xfId="19166"/>
    <cellStyle name="Normal 25 5 4 3" xfId="19167"/>
    <cellStyle name="Normal 25 5 5" xfId="19168"/>
    <cellStyle name="Normal 25 5 5 2" xfId="19169"/>
    <cellStyle name="Normal 25 5 5 3" xfId="19170"/>
    <cellStyle name="Normal 25 5 6" xfId="19171"/>
    <cellStyle name="Normal 25 5 7" xfId="19172"/>
    <cellStyle name="Normal 25 6" xfId="19173"/>
    <cellStyle name="Normal 25 6 2" xfId="19174"/>
    <cellStyle name="Normal 25 6 2 2" xfId="19175"/>
    <cellStyle name="Normal 25 6 2 3" xfId="19176"/>
    <cellStyle name="Normal 25 6 3" xfId="19177"/>
    <cellStyle name="Normal 25 6 3 2" xfId="19178"/>
    <cellStyle name="Normal 25 6 3 3" xfId="19179"/>
    <cellStyle name="Normal 25 6 4" xfId="19180"/>
    <cellStyle name="Normal 25 6 4 2" xfId="19181"/>
    <cellStyle name="Normal 25 6 4 3" xfId="19182"/>
    <cellStyle name="Normal 25 6 5" xfId="19183"/>
    <cellStyle name="Normal 25 6 5 2" xfId="19184"/>
    <cellStyle name="Normal 25 6 5 3" xfId="19185"/>
    <cellStyle name="Normal 25 6 6" xfId="19186"/>
    <cellStyle name="Normal 25 6 7" xfId="19187"/>
    <cellStyle name="Normal 25 7" xfId="19188"/>
    <cellStyle name="Normal 25 7 2" xfId="19189"/>
    <cellStyle name="Normal 25 7 3" xfId="19190"/>
    <cellStyle name="Normal 25 8" xfId="19191"/>
    <cellStyle name="Normal 25 8 2" xfId="19192"/>
    <cellStyle name="Normal 25 8 3" xfId="19193"/>
    <cellStyle name="Normal 25 9" xfId="19194"/>
    <cellStyle name="Normal 25 9 2" xfId="19195"/>
    <cellStyle name="Normal 25 9 3" xfId="19196"/>
    <cellStyle name="Normal 26" xfId="170"/>
    <cellStyle name="Normal 26 10" xfId="19197"/>
    <cellStyle name="Normal 26 10 2" xfId="19198"/>
    <cellStyle name="Normal 26 10 3" xfId="19199"/>
    <cellStyle name="Normal 26 11" xfId="19200"/>
    <cellStyle name="Normal 26 12" xfId="19201"/>
    <cellStyle name="Normal 26 2" xfId="171"/>
    <cellStyle name="Normal 26 2 2" xfId="19202"/>
    <cellStyle name="Normal 26 2 2 2" xfId="19203"/>
    <cellStyle name="Normal 26 2 2 3" xfId="19204"/>
    <cellStyle name="Normal 26 2 3" xfId="19205"/>
    <cellStyle name="Normal 26 2 3 2" xfId="19206"/>
    <cellStyle name="Normal 26 2 3 3" xfId="19207"/>
    <cellStyle name="Normal 26 2 4" xfId="19208"/>
    <cellStyle name="Normal 26 2 4 2" xfId="19209"/>
    <cellStyle name="Normal 26 2 4 3" xfId="19210"/>
    <cellStyle name="Normal 26 2 5" xfId="19211"/>
    <cellStyle name="Normal 26 2 5 2" xfId="19212"/>
    <cellStyle name="Normal 26 2 5 3" xfId="19213"/>
    <cellStyle name="Normal 26 2 6" xfId="19214"/>
    <cellStyle name="Normal 26 2 7" xfId="19215"/>
    <cellStyle name="Normal 26 3" xfId="19216"/>
    <cellStyle name="Normal 26 3 2" xfId="19217"/>
    <cellStyle name="Normal 26 3 2 2" xfId="19218"/>
    <cellStyle name="Normal 26 3 2 3" xfId="19219"/>
    <cellStyle name="Normal 26 3 3" xfId="19220"/>
    <cellStyle name="Normal 26 3 3 2" xfId="19221"/>
    <cellStyle name="Normal 26 3 3 3" xfId="19222"/>
    <cellStyle name="Normal 26 3 4" xfId="19223"/>
    <cellStyle name="Normal 26 3 4 2" xfId="19224"/>
    <cellStyle name="Normal 26 3 4 3" xfId="19225"/>
    <cellStyle name="Normal 26 3 5" xfId="19226"/>
    <cellStyle name="Normal 26 3 5 2" xfId="19227"/>
    <cellStyle name="Normal 26 3 5 3" xfId="19228"/>
    <cellStyle name="Normal 26 3 6" xfId="19229"/>
    <cellStyle name="Normal 26 3 7" xfId="19230"/>
    <cellStyle name="Normal 26 4" xfId="19231"/>
    <cellStyle name="Normal 26 4 2" xfId="19232"/>
    <cellStyle name="Normal 26 4 2 2" xfId="19233"/>
    <cellStyle name="Normal 26 4 2 3" xfId="19234"/>
    <cellStyle name="Normal 26 4 3" xfId="19235"/>
    <cellStyle name="Normal 26 4 3 2" xfId="19236"/>
    <cellStyle name="Normal 26 4 3 3" xfId="19237"/>
    <cellStyle name="Normal 26 4 4" xfId="19238"/>
    <cellStyle name="Normal 26 4 4 2" xfId="19239"/>
    <cellStyle name="Normal 26 4 4 3" xfId="19240"/>
    <cellStyle name="Normal 26 4 5" xfId="19241"/>
    <cellStyle name="Normal 26 4 5 2" xfId="19242"/>
    <cellStyle name="Normal 26 4 5 3" xfId="19243"/>
    <cellStyle name="Normal 26 4 6" xfId="19244"/>
    <cellStyle name="Normal 26 4 7" xfId="19245"/>
    <cellStyle name="Normal 26 5" xfId="19246"/>
    <cellStyle name="Normal 26 5 2" xfId="19247"/>
    <cellStyle name="Normal 26 5 2 2" xfId="19248"/>
    <cellStyle name="Normal 26 5 2 3" xfId="19249"/>
    <cellStyle name="Normal 26 5 3" xfId="19250"/>
    <cellStyle name="Normal 26 5 3 2" xfId="19251"/>
    <cellStyle name="Normal 26 5 3 3" xfId="19252"/>
    <cellStyle name="Normal 26 5 4" xfId="19253"/>
    <cellStyle name="Normal 26 5 4 2" xfId="19254"/>
    <cellStyle name="Normal 26 5 4 3" xfId="19255"/>
    <cellStyle name="Normal 26 5 5" xfId="19256"/>
    <cellStyle name="Normal 26 5 5 2" xfId="19257"/>
    <cellStyle name="Normal 26 5 5 3" xfId="19258"/>
    <cellStyle name="Normal 26 5 6" xfId="19259"/>
    <cellStyle name="Normal 26 5 7" xfId="19260"/>
    <cellStyle name="Normal 26 6" xfId="19261"/>
    <cellStyle name="Normal 26 6 2" xfId="19262"/>
    <cellStyle name="Normal 26 6 2 2" xfId="19263"/>
    <cellStyle name="Normal 26 6 2 3" xfId="19264"/>
    <cellStyle name="Normal 26 6 3" xfId="19265"/>
    <cellStyle name="Normal 26 6 3 2" xfId="19266"/>
    <cellStyle name="Normal 26 6 3 3" xfId="19267"/>
    <cellStyle name="Normal 26 6 4" xfId="19268"/>
    <cellStyle name="Normal 26 6 4 2" xfId="19269"/>
    <cellStyle name="Normal 26 6 4 3" xfId="19270"/>
    <cellStyle name="Normal 26 6 5" xfId="19271"/>
    <cellStyle name="Normal 26 6 5 2" xfId="19272"/>
    <cellStyle name="Normal 26 6 5 3" xfId="19273"/>
    <cellStyle name="Normal 26 6 6" xfId="19274"/>
    <cellStyle name="Normal 26 6 7" xfId="19275"/>
    <cellStyle name="Normal 26 7" xfId="19276"/>
    <cellStyle name="Normal 26 7 2" xfId="19277"/>
    <cellStyle name="Normal 26 7 3" xfId="19278"/>
    <cellStyle name="Normal 26 8" xfId="19279"/>
    <cellStyle name="Normal 26 8 2" xfId="19280"/>
    <cellStyle name="Normal 26 8 3" xfId="19281"/>
    <cellStyle name="Normal 26 9" xfId="19282"/>
    <cellStyle name="Normal 26 9 2" xfId="19283"/>
    <cellStyle name="Normal 26 9 3" xfId="19284"/>
    <cellStyle name="Normal 27" xfId="172"/>
    <cellStyle name="Normal 27 10" xfId="19285"/>
    <cellStyle name="Normal 27 10 2" xfId="19286"/>
    <cellStyle name="Normal 27 10 3" xfId="19287"/>
    <cellStyle name="Normal 27 11" xfId="19288"/>
    <cellStyle name="Normal 27 12" xfId="19289"/>
    <cellStyle name="Normal 27 2" xfId="173"/>
    <cellStyle name="Normal 27 2 2" xfId="19290"/>
    <cellStyle name="Normal 27 2 2 2" xfId="19291"/>
    <cellStyle name="Normal 27 2 2 3" xfId="19292"/>
    <cellStyle name="Normal 27 2 3" xfId="19293"/>
    <cellStyle name="Normal 27 2 3 2" xfId="19294"/>
    <cellStyle name="Normal 27 2 3 3" xfId="19295"/>
    <cellStyle name="Normal 27 2 4" xfId="19296"/>
    <cellStyle name="Normal 27 2 4 2" xfId="19297"/>
    <cellStyle name="Normal 27 2 4 3" xfId="19298"/>
    <cellStyle name="Normal 27 2 5" xfId="19299"/>
    <cellStyle name="Normal 27 2 5 2" xfId="19300"/>
    <cellStyle name="Normal 27 2 5 3" xfId="19301"/>
    <cellStyle name="Normal 27 2 6" xfId="19302"/>
    <cellStyle name="Normal 27 2 7" xfId="19303"/>
    <cellStyle name="Normal 27 3" xfId="19304"/>
    <cellStyle name="Normal 27 3 2" xfId="19305"/>
    <cellStyle name="Normal 27 3 2 2" xfId="19306"/>
    <cellStyle name="Normal 27 3 2 3" xfId="19307"/>
    <cellStyle name="Normal 27 3 3" xfId="19308"/>
    <cellStyle name="Normal 27 3 3 2" xfId="19309"/>
    <cellStyle name="Normal 27 3 3 3" xfId="19310"/>
    <cellStyle name="Normal 27 3 4" xfId="19311"/>
    <cellStyle name="Normal 27 3 4 2" xfId="19312"/>
    <cellStyle name="Normal 27 3 4 3" xfId="19313"/>
    <cellStyle name="Normal 27 3 5" xfId="19314"/>
    <cellStyle name="Normal 27 3 5 2" xfId="19315"/>
    <cellStyle name="Normal 27 3 5 3" xfId="19316"/>
    <cellStyle name="Normal 27 3 6" xfId="19317"/>
    <cellStyle name="Normal 27 3 7" xfId="19318"/>
    <cellStyle name="Normal 27 4" xfId="19319"/>
    <cellStyle name="Normal 27 4 2" xfId="19320"/>
    <cellStyle name="Normal 27 4 2 2" xfId="19321"/>
    <cellStyle name="Normal 27 4 2 3" xfId="19322"/>
    <cellStyle name="Normal 27 4 3" xfId="19323"/>
    <cellStyle name="Normal 27 4 3 2" xfId="19324"/>
    <cellStyle name="Normal 27 4 3 3" xfId="19325"/>
    <cellStyle name="Normal 27 4 4" xfId="19326"/>
    <cellStyle name="Normal 27 4 4 2" xfId="19327"/>
    <cellStyle name="Normal 27 4 4 3" xfId="19328"/>
    <cellStyle name="Normal 27 4 5" xfId="19329"/>
    <cellStyle name="Normal 27 4 5 2" xfId="19330"/>
    <cellStyle name="Normal 27 4 5 3" xfId="19331"/>
    <cellStyle name="Normal 27 4 6" xfId="19332"/>
    <cellStyle name="Normal 27 4 7" xfId="19333"/>
    <cellStyle name="Normal 27 5" xfId="19334"/>
    <cellStyle name="Normal 27 5 2" xfId="19335"/>
    <cellStyle name="Normal 27 5 2 2" xfId="19336"/>
    <cellStyle name="Normal 27 5 2 3" xfId="19337"/>
    <cellStyle name="Normal 27 5 3" xfId="19338"/>
    <cellStyle name="Normal 27 5 3 2" xfId="19339"/>
    <cellStyle name="Normal 27 5 3 3" xfId="19340"/>
    <cellStyle name="Normal 27 5 4" xfId="19341"/>
    <cellStyle name="Normal 27 5 4 2" xfId="19342"/>
    <cellStyle name="Normal 27 5 4 3" xfId="19343"/>
    <cellStyle name="Normal 27 5 5" xfId="19344"/>
    <cellStyle name="Normal 27 5 5 2" xfId="19345"/>
    <cellStyle name="Normal 27 5 5 3" xfId="19346"/>
    <cellStyle name="Normal 27 5 6" xfId="19347"/>
    <cellStyle name="Normal 27 5 7" xfId="19348"/>
    <cellStyle name="Normal 27 6" xfId="19349"/>
    <cellStyle name="Normal 27 6 2" xfId="19350"/>
    <cellStyle name="Normal 27 6 2 2" xfId="19351"/>
    <cellStyle name="Normal 27 6 2 3" xfId="19352"/>
    <cellStyle name="Normal 27 6 3" xfId="19353"/>
    <cellStyle name="Normal 27 6 3 2" xfId="19354"/>
    <cellStyle name="Normal 27 6 3 3" xfId="19355"/>
    <cellStyle name="Normal 27 6 4" xfId="19356"/>
    <cellStyle name="Normal 27 6 4 2" xfId="19357"/>
    <cellStyle name="Normal 27 6 4 3" xfId="19358"/>
    <cellStyle name="Normal 27 6 5" xfId="19359"/>
    <cellStyle name="Normal 27 6 5 2" xfId="19360"/>
    <cellStyle name="Normal 27 6 5 3" xfId="19361"/>
    <cellStyle name="Normal 27 6 6" xfId="19362"/>
    <cellStyle name="Normal 27 6 7" xfId="19363"/>
    <cellStyle name="Normal 27 7" xfId="19364"/>
    <cellStyle name="Normal 27 7 2" xfId="19365"/>
    <cellStyle name="Normal 27 7 3" xfId="19366"/>
    <cellStyle name="Normal 27 8" xfId="19367"/>
    <cellStyle name="Normal 27 8 2" xfId="19368"/>
    <cellStyle name="Normal 27 8 3" xfId="19369"/>
    <cellStyle name="Normal 27 9" xfId="19370"/>
    <cellStyle name="Normal 27 9 2" xfId="19371"/>
    <cellStyle name="Normal 27 9 3" xfId="19372"/>
    <cellStyle name="Normal 28" xfId="174"/>
    <cellStyle name="Normal 28 10" xfId="19373"/>
    <cellStyle name="Normal 28 10 2" xfId="19374"/>
    <cellStyle name="Normal 28 10 3" xfId="19375"/>
    <cellStyle name="Normal 28 11" xfId="19376"/>
    <cellStyle name="Normal 28 12" xfId="19377"/>
    <cellStyle name="Normal 28 2" xfId="175"/>
    <cellStyle name="Normal 28 2 2" xfId="19378"/>
    <cellStyle name="Normal 28 2 2 2" xfId="19379"/>
    <cellStyle name="Normal 28 2 2 3" xfId="19380"/>
    <cellStyle name="Normal 28 2 3" xfId="19381"/>
    <cellStyle name="Normal 28 2 3 2" xfId="19382"/>
    <cellStyle name="Normal 28 2 3 3" xfId="19383"/>
    <cellStyle name="Normal 28 2 4" xfId="19384"/>
    <cellStyle name="Normal 28 2 4 2" xfId="19385"/>
    <cellStyle name="Normal 28 2 4 3" xfId="19386"/>
    <cellStyle name="Normal 28 2 5" xfId="19387"/>
    <cellStyle name="Normal 28 2 5 2" xfId="19388"/>
    <cellStyle name="Normal 28 2 5 3" xfId="19389"/>
    <cellStyle name="Normal 28 2 6" xfId="19390"/>
    <cellStyle name="Normal 28 2 7" xfId="19391"/>
    <cellStyle name="Normal 28 3" xfId="19392"/>
    <cellStyle name="Normal 28 3 2" xfId="19393"/>
    <cellStyle name="Normal 28 3 2 2" xfId="19394"/>
    <cellStyle name="Normal 28 3 2 3" xfId="19395"/>
    <cellStyle name="Normal 28 3 3" xfId="19396"/>
    <cellStyle name="Normal 28 3 3 2" xfId="19397"/>
    <cellStyle name="Normal 28 3 3 3" xfId="19398"/>
    <cellStyle name="Normal 28 3 4" xfId="19399"/>
    <cellStyle name="Normal 28 3 4 2" xfId="19400"/>
    <cellStyle name="Normal 28 3 4 3" xfId="19401"/>
    <cellStyle name="Normal 28 3 5" xfId="19402"/>
    <cellStyle name="Normal 28 3 5 2" xfId="19403"/>
    <cellStyle name="Normal 28 3 5 3" xfId="19404"/>
    <cellStyle name="Normal 28 3 6" xfId="19405"/>
    <cellStyle name="Normal 28 3 7" xfId="19406"/>
    <cellStyle name="Normal 28 4" xfId="19407"/>
    <cellStyle name="Normal 28 4 2" xfId="19408"/>
    <cellStyle name="Normal 28 4 2 2" xfId="19409"/>
    <cellStyle name="Normal 28 4 2 3" xfId="19410"/>
    <cellStyle name="Normal 28 4 3" xfId="19411"/>
    <cellStyle name="Normal 28 4 3 2" xfId="19412"/>
    <cellStyle name="Normal 28 4 3 3" xfId="19413"/>
    <cellStyle name="Normal 28 4 4" xfId="19414"/>
    <cellStyle name="Normal 28 4 4 2" xfId="19415"/>
    <cellStyle name="Normal 28 4 4 3" xfId="19416"/>
    <cellStyle name="Normal 28 4 5" xfId="19417"/>
    <cellStyle name="Normal 28 4 5 2" xfId="19418"/>
    <cellStyle name="Normal 28 4 5 3" xfId="19419"/>
    <cellStyle name="Normal 28 4 6" xfId="19420"/>
    <cellStyle name="Normal 28 4 7" xfId="19421"/>
    <cellStyle name="Normal 28 5" xfId="19422"/>
    <cellStyle name="Normal 28 5 2" xfId="19423"/>
    <cellStyle name="Normal 28 5 2 2" xfId="19424"/>
    <cellStyle name="Normal 28 5 2 3" xfId="19425"/>
    <cellStyle name="Normal 28 5 3" xfId="19426"/>
    <cellStyle name="Normal 28 5 3 2" xfId="19427"/>
    <cellStyle name="Normal 28 5 3 3" xfId="19428"/>
    <cellStyle name="Normal 28 5 4" xfId="19429"/>
    <cellStyle name="Normal 28 5 4 2" xfId="19430"/>
    <cellStyle name="Normal 28 5 4 3" xfId="19431"/>
    <cellStyle name="Normal 28 5 5" xfId="19432"/>
    <cellStyle name="Normal 28 5 5 2" xfId="19433"/>
    <cellStyle name="Normal 28 5 5 3" xfId="19434"/>
    <cellStyle name="Normal 28 5 6" xfId="19435"/>
    <cellStyle name="Normal 28 5 7" xfId="19436"/>
    <cellStyle name="Normal 28 6" xfId="19437"/>
    <cellStyle name="Normal 28 6 2" xfId="19438"/>
    <cellStyle name="Normal 28 6 2 2" xfId="19439"/>
    <cellStyle name="Normal 28 6 2 3" xfId="19440"/>
    <cellStyle name="Normal 28 6 3" xfId="19441"/>
    <cellStyle name="Normal 28 6 3 2" xfId="19442"/>
    <cellStyle name="Normal 28 6 3 3" xfId="19443"/>
    <cellStyle name="Normal 28 6 4" xfId="19444"/>
    <cellStyle name="Normal 28 6 4 2" xfId="19445"/>
    <cellStyle name="Normal 28 6 4 3" xfId="19446"/>
    <cellStyle name="Normal 28 6 5" xfId="19447"/>
    <cellStyle name="Normal 28 6 5 2" xfId="19448"/>
    <cellStyle name="Normal 28 6 5 3" xfId="19449"/>
    <cellStyle name="Normal 28 6 6" xfId="19450"/>
    <cellStyle name="Normal 28 6 7" xfId="19451"/>
    <cellStyle name="Normal 28 7" xfId="19452"/>
    <cellStyle name="Normal 28 7 2" xfId="19453"/>
    <cellStyle name="Normal 28 7 3" xfId="19454"/>
    <cellStyle name="Normal 28 8" xfId="19455"/>
    <cellStyle name="Normal 28 8 2" xfId="19456"/>
    <cellStyle name="Normal 28 8 3" xfId="19457"/>
    <cellStyle name="Normal 28 9" xfId="19458"/>
    <cellStyle name="Normal 28 9 2" xfId="19459"/>
    <cellStyle name="Normal 28 9 3" xfId="19460"/>
    <cellStyle name="Normal 29" xfId="176"/>
    <cellStyle name="Normal 29 10" xfId="19461"/>
    <cellStyle name="Normal 29 10 2" xfId="19462"/>
    <cellStyle name="Normal 29 10 3" xfId="19463"/>
    <cellStyle name="Normal 29 11" xfId="19464"/>
    <cellStyle name="Normal 29 12" xfId="19465"/>
    <cellStyle name="Normal 29 2" xfId="177"/>
    <cellStyle name="Normal 29 2 2" xfId="19466"/>
    <cellStyle name="Normal 29 2 2 2" xfId="19467"/>
    <cellStyle name="Normal 29 2 2 3" xfId="19468"/>
    <cellStyle name="Normal 29 2 3" xfId="19469"/>
    <cellStyle name="Normal 29 2 3 2" xfId="19470"/>
    <cellStyle name="Normal 29 2 3 3" xfId="19471"/>
    <cellStyle name="Normal 29 2 4" xfId="19472"/>
    <cellStyle name="Normal 29 2 4 2" xfId="19473"/>
    <cellStyle name="Normal 29 2 4 3" xfId="19474"/>
    <cellStyle name="Normal 29 2 5" xfId="19475"/>
    <cellStyle name="Normal 29 2 5 2" xfId="19476"/>
    <cellStyle name="Normal 29 2 5 3" xfId="19477"/>
    <cellStyle name="Normal 29 2 6" xfId="19478"/>
    <cellStyle name="Normal 29 2 7" xfId="19479"/>
    <cellStyle name="Normal 29 3" xfId="19480"/>
    <cellStyle name="Normal 29 3 2" xfId="19481"/>
    <cellStyle name="Normal 29 3 2 2" xfId="19482"/>
    <cellStyle name="Normal 29 3 2 3" xfId="19483"/>
    <cellStyle name="Normal 29 3 3" xfId="19484"/>
    <cellStyle name="Normal 29 3 3 2" xfId="19485"/>
    <cellStyle name="Normal 29 3 3 3" xfId="19486"/>
    <cellStyle name="Normal 29 3 4" xfId="19487"/>
    <cellStyle name="Normal 29 3 4 2" xfId="19488"/>
    <cellStyle name="Normal 29 3 4 3" xfId="19489"/>
    <cellStyle name="Normal 29 3 5" xfId="19490"/>
    <cellStyle name="Normal 29 3 5 2" xfId="19491"/>
    <cellStyle name="Normal 29 3 5 3" xfId="19492"/>
    <cellStyle name="Normal 29 3 6" xfId="19493"/>
    <cellStyle name="Normal 29 3 7" xfId="19494"/>
    <cellStyle name="Normal 29 4" xfId="19495"/>
    <cellStyle name="Normal 29 4 2" xfId="19496"/>
    <cellStyle name="Normal 29 4 2 2" xfId="19497"/>
    <cellStyle name="Normal 29 4 2 3" xfId="19498"/>
    <cellStyle name="Normal 29 4 3" xfId="19499"/>
    <cellStyle name="Normal 29 4 3 2" xfId="19500"/>
    <cellStyle name="Normal 29 4 3 3" xfId="19501"/>
    <cellStyle name="Normal 29 4 4" xfId="19502"/>
    <cellStyle name="Normal 29 4 4 2" xfId="19503"/>
    <cellStyle name="Normal 29 4 4 3" xfId="19504"/>
    <cellStyle name="Normal 29 4 5" xfId="19505"/>
    <cellStyle name="Normal 29 4 5 2" xfId="19506"/>
    <cellStyle name="Normal 29 4 5 3" xfId="19507"/>
    <cellStyle name="Normal 29 4 6" xfId="19508"/>
    <cellStyle name="Normal 29 4 7" xfId="19509"/>
    <cellStyle name="Normal 29 5" xfId="19510"/>
    <cellStyle name="Normal 29 5 2" xfId="19511"/>
    <cellStyle name="Normal 29 5 2 2" xfId="19512"/>
    <cellStyle name="Normal 29 5 2 3" xfId="19513"/>
    <cellStyle name="Normal 29 5 3" xfId="19514"/>
    <cellStyle name="Normal 29 5 3 2" xfId="19515"/>
    <cellStyle name="Normal 29 5 3 3" xfId="19516"/>
    <cellStyle name="Normal 29 5 4" xfId="19517"/>
    <cellStyle name="Normal 29 5 4 2" xfId="19518"/>
    <cellStyle name="Normal 29 5 4 3" xfId="19519"/>
    <cellStyle name="Normal 29 5 5" xfId="19520"/>
    <cellStyle name="Normal 29 5 5 2" xfId="19521"/>
    <cellStyle name="Normal 29 5 5 3" xfId="19522"/>
    <cellStyle name="Normal 29 5 6" xfId="19523"/>
    <cellStyle name="Normal 29 5 7" xfId="19524"/>
    <cellStyle name="Normal 29 6" xfId="19525"/>
    <cellStyle name="Normal 29 6 2" xfId="19526"/>
    <cellStyle name="Normal 29 6 2 2" xfId="19527"/>
    <cellStyle name="Normal 29 6 2 3" xfId="19528"/>
    <cellStyle name="Normal 29 6 3" xfId="19529"/>
    <cellStyle name="Normal 29 6 3 2" xfId="19530"/>
    <cellStyle name="Normal 29 6 3 3" xfId="19531"/>
    <cellStyle name="Normal 29 6 4" xfId="19532"/>
    <cellStyle name="Normal 29 6 4 2" xfId="19533"/>
    <cellStyle name="Normal 29 6 4 3" xfId="19534"/>
    <cellStyle name="Normal 29 6 5" xfId="19535"/>
    <cellStyle name="Normal 29 6 5 2" xfId="19536"/>
    <cellStyle name="Normal 29 6 5 3" xfId="19537"/>
    <cellStyle name="Normal 29 6 6" xfId="19538"/>
    <cellStyle name="Normal 29 6 7" xfId="19539"/>
    <cellStyle name="Normal 29 7" xfId="19540"/>
    <cellStyle name="Normal 29 7 2" xfId="19541"/>
    <cellStyle name="Normal 29 7 3" xfId="19542"/>
    <cellStyle name="Normal 29 8" xfId="19543"/>
    <cellStyle name="Normal 29 8 2" xfId="19544"/>
    <cellStyle name="Normal 29 8 3" xfId="19545"/>
    <cellStyle name="Normal 29 9" xfId="19546"/>
    <cellStyle name="Normal 29 9 2" xfId="19547"/>
    <cellStyle name="Normal 29 9 3" xfId="19548"/>
    <cellStyle name="Normal 3" xfId="62"/>
    <cellStyle name="Normal 3 2" xfId="92"/>
    <cellStyle name="Normal 3 2 2" xfId="178"/>
    <cellStyle name="Normal 3 2 3" xfId="179"/>
    <cellStyle name="Normal 3 2 4" xfId="370"/>
    <cellStyle name="Normal 3 2 4 2" xfId="371"/>
    <cellStyle name="Normal 3 2 4 3" xfId="23384"/>
    <cellStyle name="Normal 3 2 5" xfId="372"/>
    <cellStyle name="Normal 3 3" xfId="180"/>
    <cellStyle name="Normal 3 4" xfId="181"/>
    <cellStyle name="Normal 3 5" xfId="373"/>
    <cellStyle name="Normal 3 6" xfId="19549"/>
    <cellStyle name="Normal 3_AP OILFIELD SERVICES ACCT- DRAFT-442011" xfId="23356"/>
    <cellStyle name="Normal 30" xfId="182"/>
    <cellStyle name="Normal 30 10" xfId="19550"/>
    <cellStyle name="Normal 30 10 2" xfId="19551"/>
    <cellStyle name="Normal 30 10 3" xfId="19552"/>
    <cellStyle name="Normal 30 11" xfId="19553"/>
    <cellStyle name="Normal 30 12" xfId="19554"/>
    <cellStyle name="Normal 30 2" xfId="183"/>
    <cellStyle name="Normal 30 2 2" xfId="19555"/>
    <cellStyle name="Normal 30 2 2 2" xfId="19556"/>
    <cellStyle name="Normal 30 2 2 3" xfId="19557"/>
    <cellStyle name="Normal 30 2 3" xfId="19558"/>
    <cellStyle name="Normal 30 2 3 2" xfId="19559"/>
    <cellStyle name="Normal 30 2 3 3" xfId="19560"/>
    <cellStyle name="Normal 30 2 4" xfId="19561"/>
    <cellStyle name="Normal 30 2 4 2" xfId="19562"/>
    <cellStyle name="Normal 30 2 4 3" xfId="19563"/>
    <cellStyle name="Normal 30 2 5" xfId="19564"/>
    <cellStyle name="Normal 30 2 5 2" xfId="19565"/>
    <cellStyle name="Normal 30 2 5 3" xfId="19566"/>
    <cellStyle name="Normal 30 2 6" xfId="19567"/>
    <cellStyle name="Normal 30 2 7" xfId="19568"/>
    <cellStyle name="Normal 30 3" xfId="19569"/>
    <cellStyle name="Normal 30 3 2" xfId="19570"/>
    <cellStyle name="Normal 30 3 2 2" xfId="19571"/>
    <cellStyle name="Normal 30 3 2 3" xfId="19572"/>
    <cellStyle name="Normal 30 3 3" xfId="19573"/>
    <cellStyle name="Normal 30 3 3 2" xfId="19574"/>
    <cellStyle name="Normal 30 3 3 3" xfId="19575"/>
    <cellStyle name="Normal 30 3 4" xfId="19576"/>
    <cellStyle name="Normal 30 3 4 2" xfId="19577"/>
    <cellStyle name="Normal 30 3 4 3" xfId="19578"/>
    <cellStyle name="Normal 30 3 5" xfId="19579"/>
    <cellStyle name="Normal 30 3 5 2" xfId="19580"/>
    <cellStyle name="Normal 30 3 5 3" xfId="19581"/>
    <cellStyle name="Normal 30 3 6" xfId="19582"/>
    <cellStyle name="Normal 30 3 7" xfId="19583"/>
    <cellStyle name="Normal 30 4" xfId="19584"/>
    <cellStyle name="Normal 30 4 2" xfId="19585"/>
    <cellStyle name="Normal 30 4 2 2" xfId="19586"/>
    <cellStyle name="Normal 30 4 2 3" xfId="19587"/>
    <cellStyle name="Normal 30 4 3" xfId="19588"/>
    <cellStyle name="Normal 30 4 3 2" xfId="19589"/>
    <cellStyle name="Normal 30 4 3 3" xfId="19590"/>
    <cellStyle name="Normal 30 4 4" xfId="19591"/>
    <cellStyle name="Normal 30 4 4 2" xfId="19592"/>
    <cellStyle name="Normal 30 4 4 3" xfId="19593"/>
    <cellStyle name="Normal 30 4 5" xfId="19594"/>
    <cellStyle name="Normal 30 4 5 2" xfId="19595"/>
    <cellStyle name="Normal 30 4 5 3" xfId="19596"/>
    <cellStyle name="Normal 30 4 6" xfId="19597"/>
    <cellStyle name="Normal 30 4 7" xfId="19598"/>
    <cellStyle name="Normal 30 5" xfId="19599"/>
    <cellStyle name="Normal 30 5 2" xfId="19600"/>
    <cellStyle name="Normal 30 5 2 2" xfId="19601"/>
    <cellStyle name="Normal 30 5 2 3" xfId="19602"/>
    <cellStyle name="Normal 30 5 3" xfId="19603"/>
    <cellStyle name="Normal 30 5 3 2" xfId="19604"/>
    <cellStyle name="Normal 30 5 3 3" xfId="19605"/>
    <cellStyle name="Normal 30 5 4" xfId="19606"/>
    <cellStyle name="Normal 30 5 4 2" xfId="19607"/>
    <cellStyle name="Normal 30 5 4 3" xfId="19608"/>
    <cellStyle name="Normal 30 5 5" xfId="19609"/>
    <cellStyle name="Normal 30 5 5 2" xfId="19610"/>
    <cellStyle name="Normal 30 5 5 3" xfId="19611"/>
    <cellStyle name="Normal 30 5 6" xfId="19612"/>
    <cellStyle name="Normal 30 5 7" xfId="19613"/>
    <cellStyle name="Normal 30 6" xfId="19614"/>
    <cellStyle name="Normal 30 6 2" xfId="19615"/>
    <cellStyle name="Normal 30 6 2 2" xfId="19616"/>
    <cellStyle name="Normal 30 6 2 3" xfId="19617"/>
    <cellStyle name="Normal 30 6 3" xfId="19618"/>
    <cellStyle name="Normal 30 6 3 2" xfId="19619"/>
    <cellStyle name="Normal 30 6 3 3" xfId="19620"/>
    <cellStyle name="Normal 30 6 4" xfId="19621"/>
    <cellStyle name="Normal 30 6 4 2" xfId="19622"/>
    <cellStyle name="Normal 30 6 4 3" xfId="19623"/>
    <cellStyle name="Normal 30 6 5" xfId="19624"/>
    <cellStyle name="Normal 30 6 5 2" xfId="19625"/>
    <cellStyle name="Normal 30 6 5 3" xfId="19626"/>
    <cellStyle name="Normal 30 6 6" xfId="19627"/>
    <cellStyle name="Normal 30 6 7" xfId="19628"/>
    <cellStyle name="Normal 30 7" xfId="19629"/>
    <cellStyle name="Normal 30 7 2" xfId="19630"/>
    <cellStyle name="Normal 30 7 3" xfId="19631"/>
    <cellStyle name="Normal 30 8" xfId="19632"/>
    <cellStyle name="Normal 30 8 2" xfId="19633"/>
    <cellStyle name="Normal 30 8 3" xfId="19634"/>
    <cellStyle name="Normal 30 9" xfId="19635"/>
    <cellStyle name="Normal 30 9 2" xfId="19636"/>
    <cellStyle name="Normal 30 9 3" xfId="19637"/>
    <cellStyle name="Normal 31" xfId="184"/>
    <cellStyle name="Normal 31 10" xfId="19638"/>
    <cellStyle name="Normal 31 10 2" xfId="19639"/>
    <cellStyle name="Normal 31 10 2 2" xfId="19640"/>
    <cellStyle name="Normal 31 10 2 3" xfId="19641"/>
    <cellStyle name="Normal 31 10 3" xfId="19642"/>
    <cellStyle name="Normal 31 10 3 2" xfId="19643"/>
    <cellStyle name="Normal 31 10 3 3" xfId="19644"/>
    <cellStyle name="Normal 31 10 4" xfId="19645"/>
    <cellStyle name="Normal 31 10 4 2" xfId="19646"/>
    <cellStyle name="Normal 31 10 4 3" xfId="19647"/>
    <cellStyle name="Normal 31 10 5" xfId="19648"/>
    <cellStyle name="Normal 31 10 5 2" xfId="19649"/>
    <cellStyle name="Normal 31 10 5 3" xfId="19650"/>
    <cellStyle name="Normal 31 10 6" xfId="19651"/>
    <cellStyle name="Normal 31 10 7" xfId="19652"/>
    <cellStyle name="Normal 31 11" xfId="19653"/>
    <cellStyle name="Normal 31 11 2" xfId="19654"/>
    <cellStyle name="Normal 31 11 3" xfId="19655"/>
    <cellStyle name="Normal 31 12" xfId="19656"/>
    <cellStyle name="Normal 31 12 2" xfId="19657"/>
    <cellStyle name="Normal 31 12 3" xfId="19658"/>
    <cellStyle name="Normal 31 13" xfId="19659"/>
    <cellStyle name="Normal 31 13 2" xfId="19660"/>
    <cellStyle name="Normal 31 13 3" xfId="19661"/>
    <cellStyle name="Normal 31 14" xfId="19662"/>
    <cellStyle name="Normal 31 14 2" xfId="19663"/>
    <cellStyle name="Normal 31 14 3" xfId="19664"/>
    <cellStyle name="Normal 31 15" xfId="19665"/>
    <cellStyle name="Normal 31 16" xfId="19666"/>
    <cellStyle name="Normal 31 2" xfId="185"/>
    <cellStyle name="Normal 31 2 2" xfId="19667"/>
    <cellStyle name="Normal 31 2 2 2" xfId="19668"/>
    <cellStyle name="Normal 31 2 2 3" xfId="19669"/>
    <cellStyle name="Normal 31 2 3" xfId="19670"/>
    <cellStyle name="Normal 31 2 3 2" xfId="19671"/>
    <cellStyle name="Normal 31 2 3 3" xfId="19672"/>
    <cellStyle name="Normal 31 2 4" xfId="19673"/>
    <cellStyle name="Normal 31 2 4 2" xfId="19674"/>
    <cellStyle name="Normal 31 2 4 3" xfId="19675"/>
    <cellStyle name="Normal 31 2 5" xfId="19676"/>
    <cellStyle name="Normal 31 2 5 2" xfId="19677"/>
    <cellStyle name="Normal 31 2 5 3" xfId="19678"/>
    <cellStyle name="Normal 31 2 6" xfId="19679"/>
    <cellStyle name="Normal 31 2 7" xfId="19680"/>
    <cellStyle name="Normal 31 3" xfId="19681"/>
    <cellStyle name="Normal 31 3 2" xfId="19682"/>
    <cellStyle name="Normal 31 3 2 2" xfId="19683"/>
    <cellStyle name="Normal 31 3 2 3" xfId="19684"/>
    <cellStyle name="Normal 31 3 3" xfId="19685"/>
    <cellStyle name="Normal 31 3 3 2" xfId="19686"/>
    <cellStyle name="Normal 31 3 3 3" xfId="19687"/>
    <cellStyle name="Normal 31 3 4" xfId="19688"/>
    <cellStyle name="Normal 31 3 4 2" xfId="19689"/>
    <cellStyle name="Normal 31 3 4 3" xfId="19690"/>
    <cellStyle name="Normal 31 3 5" xfId="19691"/>
    <cellStyle name="Normal 31 3 5 2" xfId="19692"/>
    <cellStyle name="Normal 31 3 5 3" xfId="19693"/>
    <cellStyle name="Normal 31 3 6" xfId="19694"/>
    <cellStyle name="Normal 31 3 7" xfId="19695"/>
    <cellStyle name="Normal 31 4" xfId="19696"/>
    <cellStyle name="Normal 31 4 2" xfId="19697"/>
    <cellStyle name="Normal 31 4 2 2" xfId="19698"/>
    <cellStyle name="Normal 31 4 2 3" xfId="19699"/>
    <cellStyle name="Normal 31 4 3" xfId="19700"/>
    <cellStyle name="Normal 31 4 3 2" xfId="19701"/>
    <cellStyle name="Normal 31 4 3 3" xfId="19702"/>
    <cellStyle name="Normal 31 4 4" xfId="19703"/>
    <cellStyle name="Normal 31 4 4 2" xfId="19704"/>
    <cellStyle name="Normal 31 4 4 3" xfId="19705"/>
    <cellStyle name="Normal 31 4 5" xfId="19706"/>
    <cellStyle name="Normal 31 4 5 2" xfId="19707"/>
    <cellStyle name="Normal 31 4 5 3" xfId="19708"/>
    <cellStyle name="Normal 31 4 6" xfId="19709"/>
    <cellStyle name="Normal 31 4 7" xfId="19710"/>
    <cellStyle name="Normal 31 5" xfId="19711"/>
    <cellStyle name="Normal 31 5 2" xfId="19712"/>
    <cellStyle name="Normal 31 5 2 2" xfId="19713"/>
    <cellStyle name="Normal 31 5 2 3" xfId="19714"/>
    <cellStyle name="Normal 31 5 3" xfId="19715"/>
    <cellStyle name="Normal 31 5 3 2" xfId="19716"/>
    <cellStyle name="Normal 31 5 3 3" xfId="19717"/>
    <cellStyle name="Normal 31 5 4" xfId="19718"/>
    <cellStyle name="Normal 31 5 4 2" xfId="19719"/>
    <cellStyle name="Normal 31 5 4 3" xfId="19720"/>
    <cellStyle name="Normal 31 5 5" xfId="19721"/>
    <cellStyle name="Normal 31 5 5 2" xfId="19722"/>
    <cellStyle name="Normal 31 5 5 3" xfId="19723"/>
    <cellStyle name="Normal 31 5 6" xfId="19724"/>
    <cellStyle name="Normal 31 5 7" xfId="19725"/>
    <cellStyle name="Normal 31 6" xfId="19726"/>
    <cellStyle name="Normal 31 6 2" xfId="19727"/>
    <cellStyle name="Normal 31 6 2 2" xfId="19728"/>
    <cellStyle name="Normal 31 6 2 3" xfId="19729"/>
    <cellStyle name="Normal 31 6 3" xfId="19730"/>
    <cellStyle name="Normal 31 6 3 2" xfId="19731"/>
    <cellStyle name="Normal 31 6 3 3" xfId="19732"/>
    <cellStyle name="Normal 31 6 4" xfId="19733"/>
    <cellStyle name="Normal 31 6 4 2" xfId="19734"/>
    <cellStyle name="Normal 31 6 4 3" xfId="19735"/>
    <cellStyle name="Normal 31 6 5" xfId="19736"/>
    <cellStyle name="Normal 31 6 5 2" xfId="19737"/>
    <cellStyle name="Normal 31 6 5 3" xfId="19738"/>
    <cellStyle name="Normal 31 6 6" xfId="19739"/>
    <cellStyle name="Normal 31 6 7" xfId="19740"/>
    <cellStyle name="Normal 31 7" xfId="19741"/>
    <cellStyle name="Normal 31 7 2" xfId="19742"/>
    <cellStyle name="Normal 31 7 2 2" xfId="19743"/>
    <cellStyle name="Normal 31 7 2 3" xfId="19744"/>
    <cellStyle name="Normal 31 7 3" xfId="19745"/>
    <cellStyle name="Normal 31 7 3 2" xfId="19746"/>
    <cellStyle name="Normal 31 7 3 3" xfId="19747"/>
    <cellStyle name="Normal 31 7 4" xfId="19748"/>
    <cellStyle name="Normal 31 7 4 2" xfId="19749"/>
    <cellStyle name="Normal 31 7 4 3" xfId="19750"/>
    <cellStyle name="Normal 31 7 5" xfId="19751"/>
    <cellStyle name="Normal 31 7 5 2" xfId="19752"/>
    <cellStyle name="Normal 31 7 5 3" xfId="19753"/>
    <cellStyle name="Normal 31 7 6" xfId="19754"/>
    <cellStyle name="Normal 31 7 7" xfId="19755"/>
    <cellStyle name="Normal 31 8" xfId="19756"/>
    <cellStyle name="Normal 31 8 2" xfId="19757"/>
    <cellStyle name="Normal 31 8 2 2" xfId="19758"/>
    <cellStyle name="Normal 31 8 2 3" xfId="19759"/>
    <cellStyle name="Normal 31 8 3" xfId="19760"/>
    <cellStyle name="Normal 31 8 3 2" xfId="19761"/>
    <cellStyle name="Normal 31 8 3 3" xfId="19762"/>
    <cellStyle name="Normal 31 8 4" xfId="19763"/>
    <cellStyle name="Normal 31 8 4 2" xfId="19764"/>
    <cellStyle name="Normal 31 8 4 3" xfId="19765"/>
    <cellStyle name="Normal 31 8 5" xfId="19766"/>
    <cellStyle name="Normal 31 8 5 2" xfId="19767"/>
    <cellStyle name="Normal 31 8 5 3" xfId="19768"/>
    <cellStyle name="Normal 31 8 6" xfId="19769"/>
    <cellStyle name="Normal 31 8 7" xfId="19770"/>
    <cellStyle name="Normal 31 9" xfId="19771"/>
    <cellStyle name="Normal 31 9 2" xfId="19772"/>
    <cellStyle name="Normal 31 9 2 2" xfId="19773"/>
    <cellStyle name="Normal 31 9 2 3" xfId="19774"/>
    <cellStyle name="Normal 31 9 3" xfId="19775"/>
    <cellStyle name="Normal 31 9 3 2" xfId="19776"/>
    <cellStyle name="Normal 31 9 3 3" xfId="19777"/>
    <cellStyle name="Normal 31 9 4" xfId="19778"/>
    <cellStyle name="Normal 31 9 4 2" xfId="19779"/>
    <cellStyle name="Normal 31 9 4 3" xfId="19780"/>
    <cellStyle name="Normal 31 9 5" xfId="19781"/>
    <cellStyle name="Normal 31 9 5 2" xfId="19782"/>
    <cellStyle name="Normal 31 9 5 3" xfId="19783"/>
    <cellStyle name="Normal 31 9 6" xfId="19784"/>
    <cellStyle name="Normal 31 9 7" xfId="19785"/>
    <cellStyle name="Normal 32" xfId="186"/>
    <cellStyle name="Normal 32 2" xfId="19786"/>
    <cellStyle name="Normal 32 2 2" xfId="19787"/>
    <cellStyle name="Normal 32 2 3" xfId="19788"/>
    <cellStyle name="Normal 32 3" xfId="19789"/>
    <cellStyle name="Normal 32 3 2" xfId="19790"/>
    <cellStyle name="Normal 32 3 3" xfId="19791"/>
    <cellStyle name="Normal 32 4" xfId="19792"/>
    <cellStyle name="Normal 32 4 2" xfId="19793"/>
    <cellStyle name="Normal 32 4 3" xfId="19794"/>
    <cellStyle name="Normal 32 5" xfId="19795"/>
    <cellStyle name="Normal 32 5 2" xfId="19796"/>
    <cellStyle name="Normal 32 5 3" xfId="19797"/>
    <cellStyle name="Normal 32 6" xfId="19798"/>
    <cellStyle name="Normal 32 7" xfId="19799"/>
    <cellStyle name="Normal 33" xfId="187"/>
    <cellStyle name="Normal 33 2" xfId="19800"/>
    <cellStyle name="Normal 33 2 2" xfId="19801"/>
    <cellStyle name="Normal 33 2 3" xfId="19802"/>
    <cellStyle name="Normal 33 3" xfId="19803"/>
    <cellStyle name="Normal 33 3 2" xfId="19804"/>
    <cellStyle name="Normal 33 3 3" xfId="19805"/>
    <cellStyle name="Normal 33 4" xfId="19806"/>
    <cellStyle name="Normal 33 4 2" xfId="19807"/>
    <cellStyle name="Normal 33 4 3" xfId="19808"/>
    <cellStyle name="Normal 33 5" xfId="19809"/>
    <cellStyle name="Normal 33 5 2" xfId="19810"/>
    <cellStyle name="Normal 33 5 3" xfId="19811"/>
    <cellStyle name="Normal 33 6" xfId="19812"/>
    <cellStyle name="Normal 33 7" xfId="19813"/>
    <cellStyle name="Normal 34" xfId="188"/>
    <cellStyle name="Normal 34 2" xfId="19814"/>
    <cellStyle name="Normal 34 2 2" xfId="19815"/>
    <cellStyle name="Normal 34 2 3" xfId="19816"/>
    <cellStyle name="Normal 34 3" xfId="19817"/>
    <cellStyle name="Normal 34 3 2" xfId="19818"/>
    <cellStyle name="Normal 34 3 3" xfId="19819"/>
    <cellStyle name="Normal 34 4" xfId="19820"/>
    <cellStyle name="Normal 34 4 2" xfId="19821"/>
    <cellStyle name="Normal 34 4 3" xfId="19822"/>
    <cellStyle name="Normal 34 5" xfId="19823"/>
    <cellStyle name="Normal 34 5 2" xfId="19824"/>
    <cellStyle name="Normal 34 5 3" xfId="19825"/>
    <cellStyle name="Normal 34 6" xfId="19826"/>
    <cellStyle name="Normal 34 7" xfId="19827"/>
    <cellStyle name="Normal 35" xfId="189"/>
    <cellStyle name="Normal 36" xfId="190"/>
    <cellStyle name="Normal 36 2" xfId="19828"/>
    <cellStyle name="Normal 36 2 2" xfId="19829"/>
    <cellStyle name="Normal 36 2 3" xfId="19830"/>
    <cellStyle name="Normal 36 3" xfId="19831"/>
    <cellStyle name="Normal 36 3 2" xfId="19832"/>
    <cellStyle name="Normal 36 3 3" xfId="19833"/>
    <cellStyle name="Normal 36 4" xfId="19834"/>
    <cellStyle name="Normal 36 4 2" xfId="19835"/>
    <cellStyle name="Normal 36 4 3" xfId="19836"/>
    <cellStyle name="Normal 36 5" xfId="19837"/>
    <cellStyle name="Normal 36 5 2" xfId="19838"/>
    <cellStyle name="Normal 36 5 3" xfId="19839"/>
    <cellStyle name="Normal 37" xfId="191"/>
    <cellStyle name="Normal 38" xfId="192"/>
    <cellStyle name="Normal 38 2" xfId="19840"/>
    <cellStyle name="Normal 38 2 2" xfId="19841"/>
    <cellStyle name="Normal 38 2 3" xfId="19842"/>
    <cellStyle name="Normal 38 3" xfId="19843"/>
    <cellStyle name="Normal 38 3 2" xfId="19844"/>
    <cellStyle name="Normal 38 3 3" xfId="19845"/>
    <cellStyle name="Normal 38 4" xfId="19846"/>
    <cellStyle name="Normal 38 4 2" xfId="19847"/>
    <cellStyle name="Normal 38 4 3" xfId="19848"/>
    <cellStyle name="Normal 38 5" xfId="19849"/>
    <cellStyle name="Normal 38 5 2" xfId="19850"/>
    <cellStyle name="Normal 38 5 3" xfId="19851"/>
    <cellStyle name="Normal 39" xfId="193"/>
    <cellStyle name="Normal 4" xfId="63"/>
    <cellStyle name="Normal 4 10" xfId="19852"/>
    <cellStyle name="Normal 4 10 2" xfId="19853"/>
    <cellStyle name="Normal 4 10 3" xfId="19854"/>
    <cellStyle name="Normal 4 11" xfId="19855"/>
    <cellStyle name="Normal 4 11 2" xfId="19856"/>
    <cellStyle name="Normal 4 11 3" xfId="19857"/>
    <cellStyle name="Normal 4 12" xfId="19858"/>
    <cellStyle name="Normal 4 12 2" xfId="19859"/>
    <cellStyle name="Normal 4 12 3" xfId="19860"/>
    <cellStyle name="Normal 4 13" xfId="19861"/>
    <cellStyle name="Normal 4 13 2" xfId="19862"/>
    <cellStyle name="Normal 4 13 3" xfId="19863"/>
    <cellStyle name="Normal 4 14" xfId="19864"/>
    <cellStyle name="Normal 4 15" xfId="19865"/>
    <cellStyle name="Normal 4 16" xfId="19866"/>
    <cellStyle name="Normal 4 17" xfId="19867"/>
    <cellStyle name="Normal 4 18" xfId="19868"/>
    <cellStyle name="Normal 4 19" xfId="19869"/>
    <cellStyle name="Normal 4 2" xfId="194"/>
    <cellStyle name="Normal 4 2 10" xfId="19870"/>
    <cellStyle name="Normal 4 2 10 2" xfId="19871"/>
    <cellStyle name="Normal 4 2 10 3" xfId="19872"/>
    <cellStyle name="Normal 4 2 11" xfId="19873"/>
    <cellStyle name="Normal 4 2 11 2" xfId="19874"/>
    <cellStyle name="Normal 4 2 11 3" xfId="19875"/>
    <cellStyle name="Normal 4 2 12" xfId="19876"/>
    <cellStyle name="Normal 4 2 12 2" xfId="19877"/>
    <cellStyle name="Normal 4 2 12 3" xfId="19878"/>
    <cellStyle name="Normal 4 2 13" xfId="19879"/>
    <cellStyle name="Normal 4 2 14" xfId="19880"/>
    <cellStyle name="Normal 4 2 2" xfId="195"/>
    <cellStyle name="Normal 4 2 2 10" xfId="19881"/>
    <cellStyle name="Normal 4 2 2 10 2" xfId="19882"/>
    <cellStyle name="Normal 4 2 2 10 3" xfId="19883"/>
    <cellStyle name="Normal 4 2 2 11" xfId="19884"/>
    <cellStyle name="Normal 4 2 2 12" xfId="19885"/>
    <cellStyle name="Normal 4 2 2 2" xfId="19886"/>
    <cellStyle name="Normal 4 2 2 2 2" xfId="19887"/>
    <cellStyle name="Normal 4 2 2 2 2 2" xfId="19888"/>
    <cellStyle name="Normal 4 2 2 2 2 3" xfId="19889"/>
    <cellStyle name="Normal 4 2 2 2 3" xfId="19890"/>
    <cellStyle name="Normal 4 2 2 2 3 2" xfId="19891"/>
    <cellStyle name="Normal 4 2 2 2 3 3" xfId="19892"/>
    <cellStyle name="Normal 4 2 2 2 4" xfId="19893"/>
    <cellStyle name="Normal 4 2 2 2 4 2" xfId="19894"/>
    <cellStyle name="Normal 4 2 2 2 4 3" xfId="19895"/>
    <cellStyle name="Normal 4 2 2 2 5" xfId="19896"/>
    <cellStyle name="Normal 4 2 2 2 5 2" xfId="19897"/>
    <cellStyle name="Normal 4 2 2 2 5 3" xfId="19898"/>
    <cellStyle name="Normal 4 2 2 2 6" xfId="19899"/>
    <cellStyle name="Normal 4 2 2 2 7" xfId="19900"/>
    <cellStyle name="Normal 4 2 2 3" xfId="19901"/>
    <cellStyle name="Normal 4 2 2 3 2" xfId="19902"/>
    <cellStyle name="Normal 4 2 2 3 2 2" xfId="19903"/>
    <cellStyle name="Normal 4 2 2 3 2 3" xfId="19904"/>
    <cellStyle name="Normal 4 2 2 3 3" xfId="19905"/>
    <cellStyle name="Normal 4 2 2 3 3 2" xfId="19906"/>
    <cellStyle name="Normal 4 2 2 3 3 3" xfId="19907"/>
    <cellStyle name="Normal 4 2 2 3 4" xfId="19908"/>
    <cellStyle name="Normal 4 2 2 3 4 2" xfId="19909"/>
    <cellStyle name="Normal 4 2 2 3 4 3" xfId="19910"/>
    <cellStyle name="Normal 4 2 2 3 5" xfId="19911"/>
    <cellStyle name="Normal 4 2 2 3 5 2" xfId="19912"/>
    <cellStyle name="Normal 4 2 2 3 5 3" xfId="19913"/>
    <cellStyle name="Normal 4 2 2 3 6" xfId="19914"/>
    <cellStyle name="Normal 4 2 2 3 7" xfId="19915"/>
    <cellStyle name="Normal 4 2 2 4" xfId="19916"/>
    <cellStyle name="Normal 4 2 2 4 2" xfId="19917"/>
    <cellStyle name="Normal 4 2 2 4 2 2" xfId="19918"/>
    <cellStyle name="Normal 4 2 2 4 2 3" xfId="19919"/>
    <cellStyle name="Normal 4 2 2 4 3" xfId="19920"/>
    <cellStyle name="Normal 4 2 2 4 3 2" xfId="19921"/>
    <cellStyle name="Normal 4 2 2 4 3 3" xfId="19922"/>
    <cellStyle name="Normal 4 2 2 4 4" xfId="19923"/>
    <cellStyle name="Normal 4 2 2 4 4 2" xfId="19924"/>
    <cellStyle name="Normal 4 2 2 4 4 3" xfId="19925"/>
    <cellStyle name="Normal 4 2 2 4 5" xfId="19926"/>
    <cellStyle name="Normal 4 2 2 4 5 2" xfId="19927"/>
    <cellStyle name="Normal 4 2 2 4 5 3" xfId="19928"/>
    <cellStyle name="Normal 4 2 2 4 6" xfId="19929"/>
    <cellStyle name="Normal 4 2 2 4 7" xfId="19930"/>
    <cellStyle name="Normal 4 2 2 5" xfId="19931"/>
    <cellStyle name="Normal 4 2 2 5 2" xfId="19932"/>
    <cellStyle name="Normal 4 2 2 5 2 2" xfId="19933"/>
    <cellStyle name="Normal 4 2 2 5 2 3" xfId="19934"/>
    <cellStyle name="Normal 4 2 2 5 3" xfId="19935"/>
    <cellStyle name="Normal 4 2 2 5 3 2" xfId="19936"/>
    <cellStyle name="Normal 4 2 2 5 3 3" xfId="19937"/>
    <cellStyle name="Normal 4 2 2 5 4" xfId="19938"/>
    <cellStyle name="Normal 4 2 2 5 4 2" xfId="19939"/>
    <cellStyle name="Normal 4 2 2 5 4 3" xfId="19940"/>
    <cellStyle name="Normal 4 2 2 5 5" xfId="19941"/>
    <cellStyle name="Normal 4 2 2 5 5 2" xfId="19942"/>
    <cellStyle name="Normal 4 2 2 5 5 3" xfId="19943"/>
    <cellStyle name="Normal 4 2 2 5 6" xfId="19944"/>
    <cellStyle name="Normal 4 2 2 5 7" xfId="19945"/>
    <cellStyle name="Normal 4 2 2 6" xfId="19946"/>
    <cellStyle name="Normal 4 2 2 6 2" xfId="19947"/>
    <cellStyle name="Normal 4 2 2 6 2 2" xfId="19948"/>
    <cellStyle name="Normal 4 2 2 6 2 3" xfId="19949"/>
    <cellStyle name="Normal 4 2 2 6 3" xfId="19950"/>
    <cellStyle name="Normal 4 2 2 6 3 2" xfId="19951"/>
    <cellStyle name="Normal 4 2 2 6 3 3" xfId="19952"/>
    <cellStyle name="Normal 4 2 2 6 4" xfId="19953"/>
    <cellStyle name="Normal 4 2 2 6 4 2" xfId="19954"/>
    <cellStyle name="Normal 4 2 2 6 4 3" xfId="19955"/>
    <cellStyle name="Normal 4 2 2 6 5" xfId="19956"/>
    <cellStyle name="Normal 4 2 2 6 5 2" xfId="19957"/>
    <cellStyle name="Normal 4 2 2 6 5 3" xfId="19958"/>
    <cellStyle name="Normal 4 2 2 6 6" xfId="19959"/>
    <cellStyle name="Normal 4 2 2 6 7" xfId="19960"/>
    <cellStyle name="Normal 4 2 2 7" xfId="19961"/>
    <cellStyle name="Normal 4 2 2 7 2" xfId="19962"/>
    <cellStyle name="Normal 4 2 2 7 3" xfId="19963"/>
    <cellStyle name="Normal 4 2 2 8" xfId="19964"/>
    <cellStyle name="Normal 4 2 2 8 2" xfId="19965"/>
    <cellStyle name="Normal 4 2 2 8 3" xfId="19966"/>
    <cellStyle name="Normal 4 2 2 9" xfId="19967"/>
    <cellStyle name="Normal 4 2 2 9 2" xfId="19968"/>
    <cellStyle name="Normal 4 2 2 9 3" xfId="19969"/>
    <cellStyle name="Normal 4 2 3" xfId="19970"/>
    <cellStyle name="Normal 4 2 3 10" xfId="19971"/>
    <cellStyle name="Normal 4 2 3 10 2" xfId="19972"/>
    <cellStyle name="Normal 4 2 3 10 3" xfId="19973"/>
    <cellStyle name="Normal 4 2 3 11" xfId="19974"/>
    <cellStyle name="Normal 4 2 3 12" xfId="19975"/>
    <cellStyle name="Normal 4 2 3 2" xfId="19976"/>
    <cellStyle name="Normal 4 2 3 2 2" xfId="19977"/>
    <cellStyle name="Normal 4 2 3 2 2 2" xfId="19978"/>
    <cellStyle name="Normal 4 2 3 2 2 3" xfId="19979"/>
    <cellStyle name="Normal 4 2 3 2 3" xfId="19980"/>
    <cellStyle name="Normal 4 2 3 2 3 2" xfId="19981"/>
    <cellStyle name="Normal 4 2 3 2 3 3" xfId="19982"/>
    <cellStyle name="Normal 4 2 3 2 4" xfId="19983"/>
    <cellStyle name="Normal 4 2 3 2 4 2" xfId="19984"/>
    <cellStyle name="Normal 4 2 3 2 4 3" xfId="19985"/>
    <cellStyle name="Normal 4 2 3 2 5" xfId="19986"/>
    <cellStyle name="Normal 4 2 3 2 5 2" xfId="19987"/>
    <cellStyle name="Normal 4 2 3 2 5 3" xfId="19988"/>
    <cellStyle name="Normal 4 2 3 2 6" xfId="19989"/>
    <cellStyle name="Normal 4 2 3 2 7" xfId="19990"/>
    <cellStyle name="Normal 4 2 3 3" xfId="19991"/>
    <cellStyle name="Normal 4 2 3 3 2" xfId="19992"/>
    <cellStyle name="Normal 4 2 3 3 2 2" xfId="19993"/>
    <cellStyle name="Normal 4 2 3 3 2 3" xfId="19994"/>
    <cellStyle name="Normal 4 2 3 3 3" xfId="19995"/>
    <cellStyle name="Normal 4 2 3 3 3 2" xfId="19996"/>
    <cellStyle name="Normal 4 2 3 3 3 3" xfId="19997"/>
    <cellStyle name="Normal 4 2 3 3 4" xfId="19998"/>
    <cellStyle name="Normal 4 2 3 3 4 2" xfId="19999"/>
    <cellStyle name="Normal 4 2 3 3 4 3" xfId="20000"/>
    <cellStyle name="Normal 4 2 3 3 5" xfId="20001"/>
    <cellStyle name="Normal 4 2 3 3 5 2" xfId="20002"/>
    <cellStyle name="Normal 4 2 3 3 5 3" xfId="20003"/>
    <cellStyle name="Normal 4 2 3 3 6" xfId="20004"/>
    <cellStyle name="Normal 4 2 3 3 7" xfId="20005"/>
    <cellStyle name="Normal 4 2 3 4" xfId="20006"/>
    <cellStyle name="Normal 4 2 3 4 2" xfId="20007"/>
    <cellStyle name="Normal 4 2 3 4 2 2" xfId="20008"/>
    <cellStyle name="Normal 4 2 3 4 2 3" xfId="20009"/>
    <cellStyle name="Normal 4 2 3 4 3" xfId="20010"/>
    <cellStyle name="Normal 4 2 3 4 3 2" xfId="20011"/>
    <cellStyle name="Normal 4 2 3 4 3 3" xfId="20012"/>
    <cellStyle name="Normal 4 2 3 4 4" xfId="20013"/>
    <cellStyle name="Normal 4 2 3 4 4 2" xfId="20014"/>
    <cellStyle name="Normal 4 2 3 4 4 3" xfId="20015"/>
    <cellStyle name="Normal 4 2 3 4 5" xfId="20016"/>
    <cellStyle name="Normal 4 2 3 4 5 2" xfId="20017"/>
    <cellStyle name="Normal 4 2 3 4 5 3" xfId="20018"/>
    <cellStyle name="Normal 4 2 3 4 6" xfId="20019"/>
    <cellStyle name="Normal 4 2 3 4 7" xfId="20020"/>
    <cellStyle name="Normal 4 2 3 5" xfId="20021"/>
    <cellStyle name="Normal 4 2 3 5 2" xfId="20022"/>
    <cellStyle name="Normal 4 2 3 5 2 2" xfId="20023"/>
    <cellStyle name="Normal 4 2 3 5 2 3" xfId="20024"/>
    <cellStyle name="Normal 4 2 3 5 3" xfId="20025"/>
    <cellStyle name="Normal 4 2 3 5 3 2" xfId="20026"/>
    <cellStyle name="Normal 4 2 3 5 3 3" xfId="20027"/>
    <cellStyle name="Normal 4 2 3 5 4" xfId="20028"/>
    <cellStyle name="Normal 4 2 3 5 4 2" xfId="20029"/>
    <cellStyle name="Normal 4 2 3 5 4 3" xfId="20030"/>
    <cellStyle name="Normal 4 2 3 5 5" xfId="20031"/>
    <cellStyle name="Normal 4 2 3 5 5 2" xfId="20032"/>
    <cellStyle name="Normal 4 2 3 5 5 3" xfId="20033"/>
    <cellStyle name="Normal 4 2 3 5 6" xfId="20034"/>
    <cellStyle name="Normal 4 2 3 5 7" xfId="20035"/>
    <cellStyle name="Normal 4 2 3 6" xfId="20036"/>
    <cellStyle name="Normal 4 2 3 6 2" xfId="20037"/>
    <cellStyle name="Normal 4 2 3 6 2 2" xfId="20038"/>
    <cellStyle name="Normal 4 2 3 6 2 3" xfId="20039"/>
    <cellStyle name="Normal 4 2 3 6 3" xfId="20040"/>
    <cellStyle name="Normal 4 2 3 6 3 2" xfId="20041"/>
    <cellStyle name="Normal 4 2 3 6 3 3" xfId="20042"/>
    <cellStyle name="Normal 4 2 3 6 4" xfId="20043"/>
    <cellStyle name="Normal 4 2 3 6 4 2" xfId="20044"/>
    <cellStyle name="Normal 4 2 3 6 4 3" xfId="20045"/>
    <cellStyle name="Normal 4 2 3 6 5" xfId="20046"/>
    <cellStyle name="Normal 4 2 3 6 5 2" xfId="20047"/>
    <cellStyle name="Normal 4 2 3 6 5 3" xfId="20048"/>
    <cellStyle name="Normal 4 2 3 6 6" xfId="20049"/>
    <cellStyle name="Normal 4 2 3 6 7" xfId="20050"/>
    <cellStyle name="Normal 4 2 3 7" xfId="20051"/>
    <cellStyle name="Normal 4 2 3 7 2" xfId="20052"/>
    <cellStyle name="Normal 4 2 3 7 3" xfId="20053"/>
    <cellStyle name="Normal 4 2 3 8" xfId="20054"/>
    <cellStyle name="Normal 4 2 3 8 2" xfId="20055"/>
    <cellStyle name="Normal 4 2 3 8 3" xfId="20056"/>
    <cellStyle name="Normal 4 2 3 9" xfId="20057"/>
    <cellStyle name="Normal 4 2 3 9 2" xfId="20058"/>
    <cellStyle name="Normal 4 2 3 9 3" xfId="20059"/>
    <cellStyle name="Normal 4 2 4" xfId="20060"/>
    <cellStyle name="Normal 4 2 4 2" xfId="20061"/>
    <cellStyle name="Normal 4 2 4 2 2" xfId="20062"/>
    <cellStyle name="Normal 4 2 4 2 3" xfId="20063"/>
    <cellStyle name="Normal 4 2 4 3" xfId="20064"/>
    <cellStyle name="Normal 4 2 4 3 2" xfId="20065"/>
    <cellStyle name="Normal 4 2 4 3 3" xfId="20066"/>
    <cellStyle name="Normal 4 2 4 4" xfId="20067"/>
    <cellStyle name="Normal 4 2 4 4 2" xfId="20068"/>
    <cellStyle name="Normal 4 2 4 4 3" xfId="20069"/>
    <cellStyle name="Normal 4 2 4 5" xfId="20070"/>
    <cellStyle name="Normal 4 2 4 5 2" xfId="20071"/>
    <cellStyle name="Normal 4 2 4 5 3" xfId="20072"/>
    <cellStyle name="Normal 4 2 4 6" xfId="20073"/>
    <cellStyle name="Normal 4 2 4 7" xfId="20074"/>
    <cellStyle name="Normal 4 2 5" xfId="20075"/>
    <cellStyle name="Normal 4 2 5 2" xfId="20076"/>
    <cellStyle name="Normal 4 2 5 2 2" xfId="20077"/>
    <cellStyle name="Normal 4 2 5 2 3" xfId="20078"/>
    <cellStyle name="Normal 4 2 5 3" xfId="20079"/>
    <cellStyle name="Normal 4 2 5 3 2" xfId="20080"/>
    <cellStyle name="Normal 4 2 5 3 3" xfId="20081"/>
    <cellStyle name="Normal 4 2 5 4" xfId="20082"/>
    <cellStyle name="Normal 4 2 5 4 2" xfId="20083"/>
    <cellStyle name="Normal 4 2 5 4 3" xfId="20084"/>
    <cellStyle name="Normal 4 2 5 5" xfId="20085"/>
    <cellStyle name="Normal 4 2 5 5 2" xfId="20086"/>
    <cellStyle name="Normal 4 2 5 5 3" xfId="20087"/>
    <cellStyle name="Normal 4 2 5 6" xfId="20088"/>
    <cellStyle name="Normal 4 2 5 7" xfId="20089"/>
    <cellStyle name="Normal 4 2 6" xfId="20090"/>
    <cellStyle name="Normal 4 2 6 2" xfId="20091"/>
    <cellStyle name="Normal 4 2 6 2 2" xfId="20092"/>
    <cellStyle name="Normal 4 2 6 2 3" xfId="20093"/>
    <cellStyle name="Normal 4 2 6 3" xfId="20094"/>
    <cellStyle name="Normal 4 2 6 3 2" xfId="20095"/>
    <cellStyle name="Normal 4 2 6 3 3" xfId="20096"/>
    <cellStyle name="Normal 4 2 6 4" xfId="20097"/>
    <cellStyle name="Normal 4 2 6 4 2" xfId="20098"/>
    <cellStyle name="Normal 4 2 6 4 3" xfId="20099"/>
    <cellStyle name="Normal 4 2 6 5" xfId="20100"/>
    <cellStyle name="Normal 4 2 6 5 2" xfId="20101"/>
    <cellStyle name="Normal 4 2 6 5 3" xfId="20102"/>
    <cellStyle name="Normal 4 2 6 6" xfId="20103"/>
    <cellStyle name="Normal 4 2 6 7" xfId="20104"/>
    <cellStyle name="Normal 4 2 7" xfId="20105"/>
    <cellStyle name="Normal 4 2 7 2" xfId="20106"/>
    <cellStyle name="Normal 4 2 7 2 2" xfId="20107"/>
    <cellStyle name="Normal 4 2 7 2 3" xfId="20108"/>
    <cellStyle name="Normal 4 2 7 3" xfId="20109"/>
    <cellStyle name="Normal 4 2 7 3 2" xfId="20110"/>
    <cellStyle name="Normal 4 2 7 3 3" xfId="20111"/>
    <cellStyle name="Normal 4 2 7 4" xfId="20112"/>
    <cellStyle name="Normal 4 2 7 4 2" xfId="20113"/>
    <cellStyle name="Normal 4 2 7 4 3" xfId="20114"/>
    <cellStyle name="Normal 4 2 7 5" xfId="20115"/>
    <cellStyle name="Normal 4 2 7 5 2" xfId="20116"/>
    <cellStyle name="Normal 4 2 7 5 3" xfId="20117"/>
    <cellStyle name="Normal 4 2 7 6" xfId="20118"/>
    <cellStyle name="Normal 4 2 7 7" xfId="20119"/>
    <cellStyle name="Normal 4 2 8" xfId="20120"/>
    <cellStyle name="Normal 4 2 8 2" xfId="20121"/>
    <cellStyle name="Normal 4 2 8 2 2" xfId="20122"/>
    <cellStyle name="Normal 4 2 8 2 3" xfId="20123"/>
    <cellStyle name="Normal 4 2 8 3" xfId="20124"/>
    <cellStyle name="Normal 4 2 8 3 2" xfId="20125"/>
    <cellStyle name="Normal 4 2 8 3 3" xfId="20126"/>
    <cellStyle name="Normal 4 2 8 4" xfId="20127"/>
    <cellStyle name="Normal 4 2 8 4 2" xfId="20128"/>
    <cellStyle name="Normal 4 2 8 4 3" xfId="20129"/>
    <cellStyle name="Normal 4 2 8 5" xfId="20130"/>
    <cellStyle name="Normal 4 2 8 5 2" xfId="20131"/>
    <cellStyle name="Normal 4 2 8 5 3" xfId="20132"/>
    <cellStyle name="Normal 4 2 8 6" xfId="20133"/>
    <cellStyle name="Normal 4 2 8 7" xfId="20134"/>
    <cellStyle name="Normal 4 2 9" xfId="20135"/>
    <cellStyle name="Normal 4 2 9 2" xfId="20136"/>
    <cellStyle name="Normal 4 2 9 3" xfId="20137"/>
    <cellStyle name="Normal 4 20" xfId="20138"/>
    <cellStyle name="Normal 4 21" xfId="20139"/>
    <cellStyle name="Normal 4 22" xfId="20140"/>
    <cellStyle name="Normal 4 23" xfId="20141"/>
    <cellStyle name="Normal 4 24" xfId="20142"/>
    <cellStyle name="Normal 4 25" xfId="20143"/>
    <cellStyle name="Normal 4 26" xfId="20144"/>
    <cellStyle name="Normal 4 27" xfId="20145"/>
    <cellStyle name="Normal 4 28" xfId="20146"/>
    <cellStyle name="Normal 4 29" xfId="20147"/>
    <cellStyle name="Normal 4 3" xfId="196"/>
    <cellStyle name="Normal 4 3 10" xfId="20148"/>
    <cellStyle name="Normal 4 3 10 2" xfId="20149"/>
    <cellStyle name="Normal 4 3 10 3" xfId="20150"/>
    <cellStyle name="Normal 4 3 11" xfId="20151"/>
    <cellStyle name="Normal 4 3 12" xfId="20152"/>
    <cellStyle name="Normal 4 3 2" xfId="20153"/>
    <cellStyle name="Normal 4 3 2 2" xfId="20154"/>
    <cellStyle name="Normal 4 3 2 2 2" xfId="20155"/>
    <cellStyle name="Normal 4 3 2 2 3" xfId="20156"/>
    <cellStyle name="Normal 4 3 2 3" xfId="20157"/>
    <cellStyle name="Normal 4 3 2 3 2" xfId="20158"/>
    <cellStyle name="Normal 4 3 2 3 3" xfId="20159"/>
    <cellStyle name="Normal 4 3 2 4" xfId="20160"/>
    <cellStyle name="Normal 4 3 2 4 2" xfId="20161"/>
    <cellStyle name="Normal 4 3 2 4 3" xfId="20162"/>
    <cellStyle name="Normal 4 3 2 5" xfId="20163"/>
    <cellStyle name="Normal 4 3 2 5 2" xfId="20164"/>
    <cellStyle name="Normal 4 3 2 5 3" xfId="20165"/>
    <cellStyle name="Normal 4 3 2 6" xfId="20166"/>
    <cellStyle name="Normal 4 3 2 7" xfId="20167"/>
    <cellStyle name="Normal 4 3 3" xfId="20168"/>
    <cellStyle name="Normal 4 3 3 2" xfId="20169"/>
    <cellStyle name="Normal 4 3 3 2 2" xfId="20170"/>
    <cellStyle name="Normal 4 3 3 2 3" xfId="20171"/>
    <cellStyle name="Normal 4 3 3 3" xfId="20172"/>
    <cellStyle name="Normal 4 3 3 3 2" xfId="20173"/>
    <cellStyle name="Normal 4 3 3 3 3" xfId="20174"/>
    <cellStyle name="Normal 4 3 3 4" xfId="20175"/>
    <cellStyle name="Normal 4 3 3 4 2" xfId="20176"/>
    <cellStyle name="Normal 4 3 3 4 3" xfId="20177"/>
    <cellStyle name="Normal 4 3 3 5" xfId="20178"/>
    <cellStyle name="Normal 4 3 3 5 2" xfId="20179"/>
    <cellStyle name="Normal 4 3 3 5 3" xfId="20180"/>
    <cellStyle name="Normal 4 3 3 6" xfId="20181"/>
    <cellStyle name="Normal 4 3 3 7" xfId="20182"/>
    <cellStyle name="Normal 4 3 4" xfId="20183"/>
    <cellStyle name="Normal 4 3 4 2" xfId="20184"/>
    <cellStyle name="Normal 4 3 4 2 2" xfId="20185"/>
    <cellStyle name="Normal 4 3 4 2 3" xfId="20186"/>
    <cellStyle name="Normal 4 3 4 3" xfId="20187"/>
    <cellStyle name="Normal 4 3 4 3 2" xfId="20188"/>
    <cellStyle name="Normal 4 3 4 3 3" xfId="20189"/>
    <cellStyle name="Normal 4 3 4 4" xfId="20190"/>
    <cellStyle name="Normal 4 3 4 4 2" xfId="20191"/>
    <cellStyle name="Normal 4 3 4 4 3" xfId="20192"/>
    <cellStyle name="Normal 4 3 4 5" xfId="20193"/>
    <cellStyle name="Normal 4 3 4 5 2" xfId="20194"/>
    <cellStyle name="Normal 4 3 4 5 3" xfId="20195"/>
    <cellStyle name="Normal 4 3 4 6" xfId="20196"/>
    <cellStyle name="Normal 4 3 4 7" xfId="20197"/>
    <cellStyle name="Normal 4 3 5" xfId="20198"/>
    <cellStyle name="Normal 4 3 5 2" xfId="20199"/>
    <cellStyle name="Normal 4 3 5 2 2" xfId="20200"/>
    <cellStyle name="Normal 4 3 5 2 3" xfId="20201"/>
    <cellStyle name="Normal 4 3 5 3" xfId="20202"/>
    <cellStyle name="Normal 4 3 5 3 2" xfId="20203"/>
    <cellStyle name="Normal 4 3 5 3 3" xfId="20204"/>
    <cellStyle name="Normal 4 3 5 4" xfId="20205"/>
    <cellStyle name="Normal 4 3 5 4 2" xfId="20206"/>
    <cellStyle name="Normal 4 3 5 4 3" xfId="20207"/>
    <cellStyle name="Normal 4 3 5 5" xfId="20208"/>
    <cellStyle name="Normal 4 3 5 5 2" xfId="20209"/>
    <cellStyle name="Normal 4 3 5 5 3" xfId="20210"/>
    <cellStyle name="Normal 4 3 5 6" xfId="20211"/>
    <cellStyle name="Normal 4 3 5 7" xfId="20212"/>
    <cellStyle name="Normal 4 3 6" xfId="20213"/>
    <cellStyle name="Normal 4 3 6 2" xfId="20214"/>
    <cellStyle name="Normal 4 3 6 2 2" xfId="20215"/>
    <cellStyle name="Normal 4 3 6 2 3" xfId="20216"/>
    <cellStyle name="Normal 4 3 6 3" xfId="20217"/>
    <cellStyle name="Normal 4 3 6 3 2" xfId="20218"/>
    <cellStyle name="Normal 4 3 6 3 3" xfId="20219"/>
    <cellStyle name="Normal 4 3 6 4" xfId="20220"/>
    <cellStyle name="Normal 4 3 6 4 2" xfId="20221"/>
    <cellStyle name="Normal 4 3 6 4 3" xfId="20222"/>
    <cellStyle name="Normal 4 3 6 5" xfId="20223"/>
    <cellStyle name="Normal 4 3 6 5 2" xfId="20224"/>
    <cellStyle name="Normal 4 3 6 5 3" xfId="20225"/>
    <cellStyle name="Normal 4 3 6 6" xfId="20226"/>
    <cellStyle name="Normal 4 3 6 7" xfId="20227"/>
    <cellStyle name="Normal 4 3 7" xfId="20228"/>
    <cellStyle name="Normal 4 3 7 2" xfId="20229"/>
    <cellStyle name="Normal 4 3 7 3" xfId="20230"/>
    <cellStyle name="Normal 4 3 8" xfId="20231"/>
    <cellStyle name="Normal 4 3 8 2" xfId="20232"/>
    <cellStyle name="Normal 4 3 8 3" xfId="20233"/>
    <cellStyle name="Normal 4 3 9" xfId="20234"/>
    <cellStyle name="Normal 4 3 9 2" xfId="20235"/>
    <cellStyle name="Normal 4 3 9 3" xfId="20236"/>
    <cellStyle name="Normal 4 30" xfId="20237"/>
    <cellStyle name="Normal 4 31" xfId="20238"/>
    <cellStyle name="Normal 4 32" xfId="20239"/>
    <cellStyle name="Normal 4 33" xfId="20240"/>
    <cellStyle name="Normal 4 34" xfId="20241"/>
    <cellStyle name="Normal 4 35" xfId="20242"/>
    <cellStyle name="Normal 4 36" xfId="20243"/>
    <cellStyle name="Normal 4 37" xfId="20244"/>
    <cellStyle name="Normal 4 38" xfId="20245"/>
    <cellStyle name="Normal 4 39" xfId="20246"/>
    <cellStyle name="Normal 4 4" xfId="197"/>
    <cellStyle name="Normal 4 4 10" xfId="20247"/>
    <cellStyle name="Normal 4 4 10 2" xfId="20248"/>
    <cellStyle name="Normal 4 4 10 3" xfId="20249"/>
    <cellStyle name="Normal 4 4 11" xfId="20250"/>
    <cellStyle name="Normal 4 4 12" xfId="20251"/>
    <cellStyle name="Normal 4 4 2" xfId="20252"/>
    <cellStyle name="Normal 4 4 2 2" xfId="20253"/>
    <cellStyle name="Normal 4 4 2 2 2" xfId="20254"/>
    <cellStyle name="Normal 4 4 2 2 3" xfId="20255"/>
    <cellStyle name="Normal 4 4 2 3" xfId="20256"/>
    <cellStyle name="Normal 4 4 2 3 2" xfId="20257"/>
    <cellStyle name="Normal 4 4 2 3 3" xfId="20258"/>
    <cellStyle name="Normal 4 4 2 4" xfId="20259"/>
    <cellStyle name="Normal 4 4 2 4 2" xfId="20260"/>
    <cellStyle name="Normal 4 4 2 4 3" xfId="20261"/>
    <cellStyle name="Normal 4 4 2 5" xfId="20262"/>
    <cellStyle name="Normal 4 4 2 5 2" xfId="20263"/>
    <cellStyle name="Normal 4 4 2 5 3" xfId="20264"/>
    <cellStyle name="Normal 4 4 2 6" xfId="20265"/>
    <cellStyle name="Normal 4 4 2 7" xfId="20266"/>
    <cellStyle name="Normal 4 4 3" xfId="20267"/>
    <cellStyle name="Normal 4 4 3 2" xfId="20268"/>
    <cellStyle name="Normal 4 4 3 2 2" xfId="20269"/>
    <cellStyle name="Normal 4 4 3 2 3" xfId="20270"/>
    <cellStyle name="Normal 4 4 3 3" xfId="20271"/>
    <cellStyle name="Normal 4 4 3 3 2" xfId="20272"/>
    <cellStyle name="Normal 4 4 3 3 3" xfId="20273"/>
    <cellStyle name="Normal 4 4 3 4" xfId="20274"/>
    <cellStyle name="Normal 4 4 3 4 2" xfId="20275"/>
    <cellStyle name="Normal 4 4 3 4 3" xfId="20276"/>
    <cellStyle name="Normal 4 4 3 5" xfId="20277"/>
    <cellStyle name="Normal 4 4 3 5 2" xfId="20278"/>
    <cellStyle name="Normal 4 4 3 5 3" xfId="20279"/>
    <cellStyle name="Normal 4 4 3 6" xfId="20280"/>
    <cellStyle name="Normal 4 4 3 7" xfId="20281"/>
    <cellStyle name="Normal 4 4 4" xfId="20282"/>
    <cellStyle name="Normal 4 4 4 2" xfId="20283"/>
    <cellStyle name="Normal 4 4 4 2 2" xfId="20284"/>
    <cellStyle name="Normal 4 4 4 2 3" xfId="20285"/>
    <cellStyle name="Normal 4 4 4 3" xfId="20286"/>
    <cellStyle name="Normal 4 4 4 3 2" xfId="20287"/>
    <cellStyle name="Normal 4 4 4 3 3" xfId="20288"/>
    <cellStyle name="Normal 4 4 4 4" xfId="20289"/>
    <cellStyle name="Normal 4 4 4 4 2" xfId="20290"/>
    <cellStyle name="Normal 4 4 4 4 3" xfId="20291"/>
    <cellStyle name="Normal 4 4 4 5" xfId="20292"/>
    <cellStyle name="Normal 4 4 4 5 2" xfId="20293"/>
    <cellStyle name="Normal 4 4 4 5 3" xfId="20294"/>
    <cellStyle name="Normal 4 4 4 6" xfId="20295"/>
    <cellStyle name="Normal 4 4 4 7" xfId="20296"/>
    <cellStyle name="Normal 4 4 5" xfId="20297"/>
    <cellStyle name="Normal 4 4 5 2" xfId="20298"/>
    <cellStyle name="Normal 4 4 5 2 2" xfId="20299"/>
    <cellStyle name="Normal 4 4 5 2 3" xfId="20300"/>
    <cellStyle name="Normal 4 4 5 3" xfId="20301"/>
    <cellStyle name="Normal 4 4 5 3 2" xfId="20302"/>
    <cellStyle name="Normal 4 4 5 3 3" xfId="20303"/>
    <cellStyle name="Normal 4 4 5 4" xfId="20304"/>
    <cellStyle name="Normal 4 4 5 4 2" xfId="20305"/>
    <cellStyle name="Normal 4 4 5 4 3" xfId="20306"/>
    <cellStyle name="Normal 4 4 5 5" xfId="20307"/>
    <cellStyle name="Normal 4 4 5 5 2" xfId="20308"/>
    <cellStyle name="Normal 4 4 5 5 3" xfId="20309"/>
    <cellStyle name="Normal 4 4 5 6" xfId="20310"/>
    <cellStyle name="Normal 4 4 5 7" xfId="20311"/>
    <cellStyle name="Normal 4 4 6" xfId="20312"/>
    <cellStyle name="Normal 4 4 6 2" xfId="20313"/>
    <cellStyle name="Normal 4 4 6 2 2" xfId="20314"/>
    <cellStyle name="Normal 4 4 6 2 3" xfId="20315"/>
    <cellStyle name="Normal 4 4 6 3" xfId="20316"/>
    <cellStyle name="Normal 4 4 6 3 2" xfId="20317"/>
    <cellStyle name="Normal 4 4 6 3 3" xfId="20318"/>
    <cellStyle name="Normal 4 4 6 4" xfId="20319"/>
    <cellStyle name="Normal 4 4 6 4 2" xfId="20320"/>
    <cellStyle name="Normal 4 4 6 4 3" xfId="20321"/>
    <cellStyle name="Normal 4 4 6 5" xfId="20322"/>
    <cellStyle name="Normal 4 4 6 5 2" xfId="20323"/>
    <cellStyle name="Normal 4 4 6 5 3" xfId="20324"/>
    <cellStyle name="Normal 4 4 6 6" xfId="20325"/>
    <cellStyle name="Normal 4 4 6 7" xfId="20326"/>
    <cellStyle name="Normal 4 4 7" xfId="20327"/>
    <cellStyle name="Normal 4 4 7 2" xfId="20328"/>
    <cellStyle name="Normal 4 4 7 3" xfId="20329"/>
    <cellStyle name="Normal 4 4 8" xfId="20330"/>
    <cellStyle name="Normal 4 4 8 2" xfId="20331"/>
    <cellStyle name="Normal 4 4 8 3" xfId="20332"/>
    <cellStyle name="Normal 4 4 9" xfId="20333"/>
    <cellStyle name="Normal 4 4 9 2" xfId="20334"/>
    <cellStyle name="Normal 4 4 9 3" xfId="20335"/>
    <cellStyle name="Normal 4 40" xfId="20336"/>
    <cellStyle name="Normal 4 5" xfId="198"/>
    <cellStyle name="Normal 4 5 2" xfId="20337"/>
    <cellStyle name="Normal 4 5 2 2" xfId="20338"/>
    <cellStyle name="Normal 4 5 2 3" xfId="20339"/>
    <cellStyle name="Normal 4 5 3" xfId="20340"/>
    <cellStyle name="Normal 4 5 3 2" xfId="20341"/>
    <cellStyle name="Normal 4 5 3 3" xfId="20342"/>
    <cellStyle name="Normal 4 5 4" xfId="20343"/>
    <cellStyle name="Normal 4 5 4 2" xfId="20344"/>
    <cellStyle name="Normal 4 5 4 3" xfId="20345"/>
    <cellStyle name="Normal 4 5 5" xfId="20346"/>
    <cellStyle name="Normal 4 5 5 2" xfId="20347"/>
    <cellStyle name="Normal 4 5 5 3" xfId="20348"/>
    <cellStyle name="Normal 4 5 6" xfId="20349"/>
    <cellStyle name="Normal 4 5 7" xfId="20350"/>
    <cellStyle name="Normal 4 6" xfId="20351"/>
    <cellStyle name="Normal 4 6 2" xfId="20352"/>
    <cellStyle name="Normal 4 6 2 2" xfId="20353"/>
    <cellStyle name="Normal 4 6 2 3" xfId="20354"/>
    <cellStyle name="Normal 4 6 3" xfId="20355"/>
    <cellStyle name="Normal 4 6 3 2" xfId="20356"/>
    <cellStyle name="Normal 4 6 3 3" xfId="20357"/>
    <cellStyle name="Normal 4 6 4" xfId="20358"/>
    <cellStyle name="Normal 4 6 4 2" xfId="20359"/>
    <cellStyle name="Normal 4 6 4 3" xfId="20360"/>
    <cellStyle name="Normal 4 6 5" xfId="20361"/>
    <cellStyle name="Normal 4 6 5 2" xfId="20362"/>
    <cellStyle name="Normal 4 6 5 3" xfId="20363"/>
    <cellStyle name="Normal 4 6 6" xfId="20364"/>
    <cellStyle name="Normal 4 6 7" xfId="20365"/>
    <cellStyle name="Normal 4 7" xfId="20366"/>
    <cellStyle name="Normal 4 7 2" xfId="20367"/>
    <cellStyle name="Normal 4 7 2 2" xfId="20368"/>
    <cellStyle name="Normal 4 7 2 3" xfId="20369"/>
    <cellStyle name="Normal 4 7 3" xfId="20370"/>
    <cellStyle name="Normal 4 7 3 2" xfId="20371"/>
    <cellStyle name="Normal 4 7 3 3" xfId="20372"/>
    <cellStyle name="Normal 4 7 4" xfId="20373"/>
    <cellStyle name="Normal 4 7 4 2" xfId="20374"/>
    <cellStyle name="Normal 4 7 4 3" xfId="20375"/>
    <cellStyle name="Normal 4 7 5" xfId="20376"/>
    <cellStyle name="Normal 4 7 5 2" xfId="20377"/>
    <cellStyle name="Normal 4 7 5 3" xfId="20378"/>
    <cellStyle name="Normal 4 7 6" xfId="20379"/>
    <cellStyle name="Normal 4 7 7" xfId="20380"/>
    <cellStyle name="Normal 4 8" xfId="20381"/>
    <cellStyle name="Normal 4 8 2" xfId="20382"/>
    <cellStyle name="Normal 4 8 2 2" xfId="20383"/>
    <cellStyle name="Normal 4 8 2 3" xfId="20384"/>
    <cellStyle name="Normal 4 8 3" xfId="20385"/>
    <cellStyle name="Normal 4 8 3 2" xfId="20386"/>
    <cellStyle name="Normal 4 8 3 3" xfId="20387"/>
    <cellStyle name="Normal 4 8 4" xfId="20388"/>
    <cellStyle name="Normal 4 8 4 2" xfId="20389"/>
    <cellStyle name="Normal 4 8 4 3" xfId="20390"/>
    <cellStyle name="Normal 4 8 5" xfId="20391"/>
    <cellStyle name="Normal 4 8 5 2" xfId="20392"/>
    <cellStyle name="Normal 4 8 5 3" xfId="20393"/>
    <cellStyle name="Normal 4 8 6" xfId="20394"/>
    <cellStyle name="Normal 4 8 7" xfId="20395"/>
    <cellStyle name="Normal 4 9" xfId="20396"/>
    <cellStyle name="Normal 4 9 2" xfId="20397"/>
    <cellStyle name="Normal 4 9 2 2" xfId="20398"/>
    <cellStyle name="Normal 4 9 2 3" xfId="20399"/>
    <cellStyle name="Normal 4 9 3" xfId="20400"/>
    <cellStyle name="Normal 4 9 3 2" xfId="20401"/>
    <cellStyle name="Normal 4 9 3 3" xfId="20402"/>
    <cellStyle name="Normal 4 9 4" xfId="20403"/>
    <cellStyle name="Normal 4 9 4 2" xfId="20404"/>
    <cellStyle name="Normal 4 9 4 3" xfId="20405"/>
    <cellStyle name="Normal 4 9 5" xfId="20406"/>
    <cellStyle name="Normal 4 9 5 2" xfId="20407"/>
    <cellStyle name="Normal 4 9 5 3" xfId="20408"/>
    <cellStyle name="Normal 4 9 6" xfId="20409"/>
    <cellStyle name="Normal 4 9 7" xfId="20410"/>
    <cellStyle name="Normal 40" xfId="199"/>
    <cellStyle name="Normal 41" xfId="200"/>
    <cellStyle name="Normal 42" xfId="201"/>
    <cellStyle name="Normal 42 2" xfId="20411"/>
    <cellStyle name="Normal 42 3" xfId="20412"/>
    <cellStyle name="Normal 43" xfId="202"/>
    <cellStyle name="Normal 43 2" xfId="20413"/>
    <cellStyle name="Normal 43 3" xfId="20414"/>
    <cellStyle name="Normal 43 4" xfId="20415"/>
    <cellStyle name="Normal 43 5" xfId="20416"/>
    <cellStyle name="Normal 43 6" xfId="20417"/>
    <cellStyle name="Normal 43 7" xfId="20418"/>
    <cellStyle name="Normal 44" xfId="203"/>
    <cellStyle name="Normal 44 2" xfId="20419"/>
    <cellStyle name="Normal 44 3" xfId="20420"/>
    <cellStyle name="Normal 44 4" xfId="20421"/>
    <cellStyle name="Normal 44 5" xfId="20422"/>
    <cellStyle name="Normal 44 6" xfId="20423"/>
    <cellStyle name="Normal 44 7" xfId="20424"/>
    <cellStyle name="Normal 45" xfId="204"/>
    <cellStyle name="Normal 46" xfId="205"/>
    <cellStyle name="Normal 47" xfId="206"/>
    <cellStyle name="Normal 48" xfId="207"/>
    <cellStyle name="Normal 49" xfId="208"/>
    <cellStyle name="Normal 5" xfId="64"/>
    <cellStyle name="Normal 5 10" xfId="20425"/>
    <cellStyle name="Normal 5 11" xfId="20426"/>
    <cellStyle name="Normal 5 12" xfId="20427"/>
    <cellStyle name="Normal 5 13" xfId="20428"/>
    <cellStyle name="Normal 5 14" xfId="20429"/>
    <cellStyle name="Normal 5 15" xfId="20430"/>
    <cellStyle name="Normal 5 2" xfId="209"/>
    <cellStyle name="Normal 5 2 2" xfId="374"/>
    <cellStyle name="Normal 5 3" xfId="210"/>
    <cellStyle name="Normal 5 4" xfId="375"/>
    <cellStyle name="Normal 5 5" xfId="20431"/>
    <cellStyle name="Normal 5 6" xfId="20432"/>
    <cellStyle name="Normal 5 7" xfId="20433"/>
    <cellStyle name="Normal 5 8" xfId="20434"/>
    <cellStyle name="Normal 5 9" xfId="20435"/>
    <cellStyle name="Normal 50" xfId="211"/>
    <cellStyle name="Normal 51" xfId="376"/>
    <cellStyle name="Normal 51 2" xfId="253"/>
    <cellStyle name="Normal 51 2 2" xfId="377"/>
    <cellStyle name="Normal 51 3" xfId="378"/>
    <cellStyle name="Normal 51 4" xfId="23363"/>
    <cellStyle name="Normal 52" xfId="379"/>
    <cellStyle name="Normal 52 2" xfId="20436"/>
    <cellStyle name="Normal 53" xfId="380"/>
    <cellStyle name="Normal 54" xfId="381"/>
    <cellStyle name="Normal 55" xfId="382"/>
    <cellStyle name="Normal 56" xfId="413"/>
    <cellStyle name="Normal 57" xfId="414"/>
    <cellStyle name="Normal 58" xfId="415"/>
    <cellStyle name="Normal 59" xfId="428"/>
    <cellStyle name="Normal 59 2" xfId="23380"/>
    <cellStyle name="Normal 59 3" xfId="23378"/>
    <cellStyle name="Normal 6" xfId="65"/>
    <cellStyle name="Normal 6 10" xfId="20437"/>
    <cellStyle name="Normal 6 10 2" xfId="20438"/>
    <cellStyle name="Normal 6 10 3" xfId="20439"/>
    <cellStyle name="Normal 6 11" xfId="20440"/>
    <cellStyle name="Normal 6 11 2" xfId="20441"/>
    <cellStyle name="Normal 6 11 3" xfId="20442"/>
    <cellStyle name="Normal 6 12" xfId="20443"/>
    <cellStyle name="Normal 6 12 2" xfId="20444"/>
    <cellStyle name="Normal 6 12 3" xfId="20445"/>
    <cellStyle name="Normal 6 13" xfId="20446"/>
    <cellStyle name="Normal 6 13 2" xfId="20447"/>
    <cellStyle name="Normal 6 13 3" xfId="20448"/>
    <cellStyle name="Normal 6 14" xfId="20449"/>
    <cellStyle name="Normal 6 15" xfId="20450"/>
    <cellStyle name="Normal 6 16" xfId="20451"/>
    <cellStyle name="Normal 6 17" xfId="20452"/>
    <cellStyle name="Normal 6 18" xfId="20453"/>
    <cellStyle name="Normal 6 19" xfId="20454"/>
    <cellStyle name="Normal 6 2" xfId="212"/>
    <cellStyle name="Normal 6 2 10" xfId="20455"/>
    <cellStyle name="Normal 6 2 10 2" xfId="20456"/>
    <cellStyle name="Normal 6 2 10 3" xfId="20457"/>
    <cellStyle name="Normal 6 2 11" xfId="20458"/>
    <cellStyle name="Normal 6 2 11 2" xfId="20459"/>
    <cellStyle name="Normal 6 2 11 3" xfId="20460"/>
    <cellStyle name="Normal 6 2 12" xfId="20461"/>
    <cellStyle name="Normal 6 2 12 2" xfId="20462"/>
    <cellStyle name="Normal 6 2 12 3" xfId="20463"/>
    <cellStyle name="Normal 6 2 13" xfId="20464"/>
    <cellStyle name="Normal 6 2 14" xfId="20465"/>
    <cellStyle name="Normal 6 2 2" xfId="20466"/>
    <cellStyle name="Normal 6 2 2 10" xfId="20467"/>
    <cellStyle name="Normal 6 2 2 10 2" xfId="20468"/>
    <cellStyle name="Normal 6 2 2 10 3" xfId="20469"/>
    <cellStyle name="Normal 6 2 2 11" xfId="20470"/>
    <cellStyle name="Normal 6 2 2 12" xfId="20471"/>
    <cellStyle name="Normal 6 2 2 2" xfId="20472"/>
    <cellStyle name="Normal 6 2 2 2 2" xfId="20473"/>
    <cellStyle name="Normal 6 2 2 2 2 2" xfId="20474"/>
    <cellStyle name="Normal 6 2 2 2 2 3" xfId="20475"/>
    <cellStyle name="Normal 6 2 2 2 3" xfId="20476"/>
    <cellStyle name="Normal 6 2 2 2 3 2" xfId="20477"/>
    <cellStyle name="Normal 6 2 2 2 3 3" xfId="20478"/>
    <cellStyle name="Normal 6 2 2 2 4" xfId="20479"/>
    <cellStyle name="Normal 6 2 2 2 4 2" xfId="20480"/>
    <cellStyle name="Normal 6 2 2 2 4 3" xfId="20481"/>
    <cellStyle name="Normal 6 2 2 2 5" xfId="20482"/>
    <cellStyle name="Normal 6 2 2 2 5 2" xfId="20483"/>
    <cellStyle name="Normal 6 2 2 2 5 3" xfId="20484"/>
    <cellStyle name="Normal 6 2 2 2 6" xfId="20485"/>
    <cellStyle name="Normal 6 2 2 2 7" xfId="20486"/>
    <cellStyle name="Normal 6 2 2 3" xfId="20487"/>
    <cellStyle name="Normal 6 2 2 3 2" xfId="20488"/>
    <cellStyle name="Normal 6 2 2 3 2 2" xfId="20489"/>
    <cellStyle name="Normal 6 2 2 3 2 3" xfId="20490"/>
    <cellStyle name="Normal 6 2 2 3 3" xfId="20491"/>
    <cellStyle name="Normal 6 2 2 3 3 2" xfId="20492"/>
    <cellStyle name="Normal 6 2 2 3 3 3" xfId="20493"/>
    <cellStyle name="Normal 6 2 2 3 4" xfId="20494"/>
    <cellStyle name="Normal 6 2 2 3 4 2" xfId="20495"/>
    <cellStyle name="Normal 6 2 2 3 4 3" xfId="20496"/>
    <cellStyle name="Normal 6 2 2 3 5" xfId="20497"/>
    <cellStyle name="Normal 6 2 2 3 5 2" xfId="20498"/>
    <cellStyle name="Normal 6 2 2 3 5 3" xfId="20499"/>
    <cellStyle name="Normal 6 2 2 3 6" xfId="20500"/>
    <cellStyle name="Normal 6 2 2 3 7" xfId="20501"/>
    <cellStyle name="Normal 6 2 2 4" xfId="20502"/>
    <cellStyle name="Normal 6 2 2 4 2" xfId="20503"/>
    <cellStyle name="Normal 6 2 2 4 2 2" xfId="20504"/>
    <cellStyle name="Normal 6 2 2 4 2 3" xfId="20505"/>
    <cellStyle name="Normal 6 2 2 4 3" xfId="20506"/>
    <cellStyle name="Normal 6 2 2 4 3 2" xfId="20507"/>
    <cellStyle name="Normal 6 2 2 4 3 3" xfId="20508"/>
    <cellStyle name="Normal 6 2 2 4 4" xfId="20509"/>
    <cellStyle name="Normal 6 2 2 4 4 2" xfId="20510"/>
    <cellStyle name="Normal 6 2 2 4 4 3" xfId="20511"/>
    <cellStyle name="Normal 6 2 2 4 5" xfId="20512"/>
    <cellStyle name="Normal 6 2 2 4 5 2" xfId="20513"/>
    <cellStyle name="Normal 6 2 2 4 5 3" xfId="20514"/>
    <cellStyle name="Normal 6 2 2 4 6" xfId="20515"/>
    <cellStyle name="Normal 6 2 2 4 7" xfId="20516"/>
    <cellStyle name="Normal 6 2 2 5" xfId="20517"/>
    <cellStyle name="Normal 6 2 2 5 2" xfId="20518"/>
    <cellStyle name="Normal 6 2 2 5 2 2" xfId="20519"/>
    <cellStyle name="Normal 6 2 2 5 2 3" xfId="20520"/>
    <cellStyle name="Normal 6 2 2 5 3" xfId="20521"/>
    <cellStyle name="Normal 6 2 2 5 3 2" xfId="20522"/>
    <cellStyle name="Normal 6 2 2 5 3 3" xfId="20523"/>
    <cellStyle name="Normal 6 2 2 5 4" xfId="20524"/>
    <cellStyle name="Normal 6 2 2 5 4 2" xfId="20525"/>
    <cellStyle name="Normal 6 2 2 5 4 3" xfId="20526"/>
    <cellStyle name="Normal 6 2 2 5 5" xfId="20527"/>
    <cellStyle name="Normal 6 2 2 5 5 2" xfId="20528"/>
    <cellStyle name="Normal 6 2 2 5 5 3" xfId="20529"/>
    <cellStyle name="Normal 6 2 2 5 6" xfId="20530"/>
    <cellStyle name="Normal 6 2 2 5 7" xfId="20531"/>
    <cellStyle name="Normal 6 2 2 6" xfId="20532"/>
    <cellStyle name="Normal 6 2 2 6 2" xfId="20533"/>
    <cellStyle name="Normal 6 2 2 6 2 2" xfId="20534"/>
    <cellStyle name="Normal 6 2 2 6 2 3" xfId="20535"/>
    <cellStyle name="Normal 6 2 2 6 3" xfId="20536"/>
    <cellStyle name="Normal 6 2 2 6 3 2" xfId="20537"/>
    <cellStyle name="Normal 6 2 2 6 3 3" xfId="20538"/>
    <cellStyle name="Normal 6 2 2 6 4" xfId="20539"/>
    <cellStyle name="Normal 6 2 2 6 4 2" xfId="20540"/>
    <cellStyle name="Normal 6 2 2 6 4 3" xfId="20541"/>
    <cellStyle name="Normal 6 2 2 6 5" xfId="20542"/>
    <cellStyle name="Normal 6 2 2 6 5 2" xfId="20543"/>
    <cellStyle name="Normal 6 2 2 6 5 3" xfId="20544"/>
    <cellStyle name="Normal 6 2 2 6 6" xfId="20545"/>
    <cellStyle name="Normal 6 2 2 6 7" xfId="20546"/>
    <cellStyle name="Normal 6 2 2 7" xfId="20547"/>
    <cellStyle name="Normal 6 2 2 7 2" xfId="20548"/>
    <cellStyle name="Normal 6 2 2 7 3" xfId="20549"/>
    <cellStyle name="Normal 6 2 2 8" xfId="20550"/>
    <cellStyle name="Normal 6 2 2 8 2" xfId="20551"/>
    <cellStyle name="Normal 6 2 2 8 3" xfId="20552"/>
    <cellStyle name="Normal 6 2 2 9" xfId="20553"/>
    <cellStyle name="Normal 6 2 2 9 2" xfId="20554"/>
    <cellStyle name="Normal 6 2 2 9 3" xfId="20555"/>
    <cellStyle name="Normal 6 2 3" xfId="20556"/>
    <cellStyle name="Normal 6 2 3 10" xfId="20557"/>
    <cellStyle name="Normal 6 2 3 10 2" xfId="20558"/>
    <cellStyle name="Normal 6 2 3 10 3" xfId="20559"/>
    <cellStyle name="Normal 6 2 3 11" xfId="20560"/>
    <cellStyle name="Normal 6 2 3 12" xfId="20561"/>
    <cellStyle name="Normal 6 2 3 2" xfId="20562"/>
    <cellStyle name="Normal 6 2 3 2 2" xfId="20563"/>
    <cellStyle name="Normal 6 2 3 2 2 2" xfId="20564"/>
    <cellStyle name="Normal 6 2 3 2 2 3" xfId="20565"/>
    <cellStyle name="Normal 6 2 3 2 3" xfId="20566"/>
    <cellStyle name="Normal 6 2 3 2 3 2" xfId="20567"/>
    <cellStyle name="Normal 6 2 3 2 3 3" xfId="20568"/>
    <cellStyle name="Normal 6 2 3 2 4" xfId="20569"/>
    <cellStyle name="Normal 6 2 3 2 4 2" xfId="20570"/>
    <cellStyle name="Normal 6 2 3 2 4 3" xfId="20571"/>
    <cellStyle name="Normal 6 2 3 2 5" xfId="20572"/>
    <cellStyle name="Normal 6 2 3 2 5 2" xfId="20573"/>
    <cellStyle name="Normal 6 2 3 2 5 3" xfId="20574"/>
    <cellStyle name="Normal 6 2 3 2 6" xfId="20575"/>
    <cellStyle name="Normal 6 2 3 2 7" xfId="20576"/>
    <cellStyle name="Normal 6 2 3 3" xfId="20577"/>
    <cellStyle name="Normal 6 2 3 3 2" xfId="20578"/>
    <cellStyle name="Normal 6 2 3 3 2 2" xfId="20579"/>
    <cellStyle name="Normal 6 2 3 3 2 3" xfId="20580"/>
    <cellStyle name="Normal 6 2 3 3 3" xfId="20581"/>
    <cellStyle name="Normal 6 2 3 3 3 2" xfId="20582"/>
    <cellStyle name="Normal 6 2 3 3 3 3" xfId="20583"/>
    <cellStyle name="Normal 6 2 3 3 4" xfId="20584"/>
    <cellStyle name="Normal 6 2 3 3 4 2" xfId="20585"/>
    <cellStyle name="Normal 6 2 3 3 4 3" xfId="20586"/>
    <cellStyle name="Normal 6 2 3 3 5" xfId="20587"/>
    <cellStyle name="Normal 6 2 3 3 5 2" xfId="20588"/>
    <cellStyle name="Normal 6 2 3 3 5 3" xfId="20589"/>
    <cellStyle name="Normal 6 2 3 3 6" xfId="20590"/>
    <cellStyle name="Normal 6 2 3 3 7" xfId="20591"/>
    <cellStyle name="Normal 6 2 3 4" xfId="20592"/>
    <cellStyle name="Normal 6 2 3 4 2" xfId="20593"/>
    <cellStyle name="Normal 6 2 3 4 2 2" xfId="20594"/>
    <cellStyle name="Normal 6 2 3 4 2 3" xfId="20595"/>
    <cellStyle name="Normal 6 2 3 4 3" xfId="20596"/>
    <cellStyle name="Normal 6 2 3 4 3 2" xfId="20597"/>
    <cellStyle name="Normal 6 2 3 4 3 3" xfId="20598"/>
    <cellStyle name="Normal 6 2 3 4 4" xfId="20599"/>
    <cellStyle name="Normal 6 2 3 4 4 2" xfId="20600"/>
    <cellStyle name="Normal 6 2 3 4 4 3" xfId="20601"/>
    <cellStyle name="Normal 6 2 3 4 5" xfId="20602"/>
    <cellStyle name="Normal 6 2 3 4 5 2" xfId="20603"/>
    <cellStyle name="Normal 6 2 3 4 5 3" xfId="20604"/>
    <cellStyle name="Normal 6 2 3 4 6" xfId="20605"/>
    <cellStyle name="Normal 6 2 3 4 7" xfId="20606"/>
    <cellStyle name="Normal 6 2 3 5" xfId="20607"/>
    <cellStyle name="Normal 6 2 3 5 2" xfId="20608"/>
    <cellStyle name="Normal 6 2 3 5 2 2" xfId="20609"/>
    <cellStyle name="Normal 6 2 3 5 2 3" xfId="20610"/>
    <cellStyle name="Normal 6 2 3 5 3" xfId="20611"/>
    <cellStyle name="Normal 6 2 3 5 3 2" xfId="20612"/>
    <cellStyle name="Normal 6 2 3 5 3 3" xfId="20613"/>
    <cellStyle name="Normal 6 2 3 5 4" xfId="20614"/>
    <cellStyle name="Normal 6 2 3 5 4 2" xfId="20615"/>
    <cellStyle name="Normal 6 2 3 5 4 3" xfId="20616"/>
    <cellStyle name="Normal 6 2 3 5 5" xfId="20617"/>
    <cellStyle name="Normal 6 2 3 5 5 2" xfId="20618"/>
    <cellStyle name="Normal 6 2 3 5 5 3" xfId="20619"/>
    <cellStyle name="Normal 6 2 3 5 6" xfId="20620"/>
    <cellStyle name="Normal 6 2 3 5 7" xfId="20621"/>
    <cellStyle name="Normal 6 2 3 6" xfId="20622"/>
    <cellStyle name="Normal 6 2 3 6 2" xfId="20623"/>
    <cellStyle name="Normal 6 2 3 6 2 2" xfId="20624"/>
    <cellStyle name="Normal 6 2 3 6 2 3" xfId="20625"/>
    <cellStyle name="Normal 6 2 3 6 3" xfId="20626"/>
    <cellStyle name="Normal 6 2 3 6 3 2" xfId="20627"/>
    <cellStyle name="Normal 6 2 3 6 3 3" xfId="20628"/>
    <cellStyle name="Normal 6 2 3 6 4" xfId="20629"/>
    <cellStyle name="Normal 6 2 3 6 4 2" xfId="20630"/>
    <cellStyle name="Normal 6 2 3 6 4 3" xfId="20631"/>
    <cellStyle name="Normal 6 2 3 6 5" xfId="20632"/>
    <cellStyle name="Normal 6 2 3 6 5 2" xfId="20633"/>
    <cellStyle name="Normal 6 2 3 6 5 3" xfId="20634"/>
    <cellStyle name="Normal 6 2 3 6 6" xfId="20635"/>
    <cellStyle name="Normal 6 2 3 6 7" xfId="20636"/>
    <cellStyle name="Normal 6 2 3 7" xfId="20637"/>
    <cellStyle name="Normal 6 2 3 7 2" xfId="20638"/>
    <cellStyle name="Normal 6 2 3 7 3" xfId="20639"/>
    <cellStyle name="Normal 6 2 3 8" xfId="20640"/>
    <cellStyle name="Normal 6 2 3 8 2" xfId="20641"/>
    <cellStyle name="Normal 6 2 3 8 3" xfId="20642"/>
    <cellStyle name="Normal 6 2 3 9" xfId="20643"/>
    <cellStyle name="Normal 6 2 3 9 2" xfId="20644"/>
    <cellStyle name="Normal 6 2 3 9 3" xfId="20645"/>
    <cellStyle name="Normal 6 2 4" xfId="20646"/>
    <cellStyle name="Normal 6 2 4 2" xfId="20647"/>
    <cellStyle name="Normal 6 2 4 2 2" xfId="20648"/>
    <cellStyle name="Normal 6 2 4 2 3" xfId="20649"/>
    <cellStyle name="Normal 6 2 4 3" xfId="20650"/>
    <cellStyle name="Normal 6 2 4 3 2" xfId="20651"/>
    <cellStyle name="Normal 6 2 4 3 3" xfId="20652"/>
    <cellStyle name="Normal 6 2 4 4" xfId="20653"/>
    <cellStyle name="Normal 6 2 4 4 2" xfId="20654"/>
    <cellStyle name="Normal 6 2 4 4 3" xfId="20655"/>
    <cellStyle name="Normal 6 2 4 5" xfId="20656"/>
    <cellStyle name="Normal 6 2 4 5 2" xfId="20657"/>
    <cellStyle name="Normal 6 2 4 5 3" xfId="20658"/>
    <cellStyle name="Normal 6 2 4 6" xfId="20659"/>
    <cellStyle name="Normal 6 2 4 7" xfId="20660"/>
    <cellStyle name="Normal 6 2 5" xfId="20661"/>
    <cellStyle name="Normal 6 2 5 2" xfId="20662"/>
    <cellStyle name="Normal 6 2 5 2 2" xfId="20663"/>
    <cellStyle name="Normal 6 2 5 2 3" xfId="20664"/>
    <cellStyle name="Normal 6 2 5 3" xfId="20665"/>
    <cellStyle name="Normal 6 2 5 3 2" xfId="20666"/>
    <cellStyle name="Normal 6 2 5 3 3" xfId="20667"/>
    <cellStyle name="Normal 6 2 5 4" xfId="20668"/>
    <cellStyle name="Normal 6 2 5 4 2" xfId="20669"/>
    <cellStyle name="Normal 6 2 5 4 3" xfId="20670"/>
    <cellStyle name="Normal 6 2 5 5" xfId="20671"/>
    <cellStyle name="Normal 6 2 5 5 2" xfId="20672"/>
    <cellStyle name="Normal 6 2 5 5 3" xfId="20673"/>
    <cellStyle name="Normal 6 2 5 6" xfId="20674"/>
    <cellStyle name="Normal 6 2 5 7" xfId="20675"/>
    <cellStyle name="Normal 6 2 6" xfId="20676"/>
    <cellStyle name="Normal 6 2 6 2" xfId="20677"/>
    <cellStyle name="Normal 6 2 6 2 2" xfId="20678"/>
    <cellStyle name="Normal 6 2 6 2 3" xfId="20679"/>
    <cellStyle name="Normal 6 2 6 3" xfId="20680"/>
    <cellStyle name="Normal 6 2 6 3 2" xfId="20681"/>
    <cellStyle name="Normal 6 2 6 3 3" xfId="20682"/>
    <cellStyle name="Normal 6 2 6 4" xfId="20683"/>
    <cellStyle name="Normal 6 2 6 4 2" xfId="20684"/>
    <cellStyle name="Normal 6 2 6 4 3" xfId="20685"/>
    <cellStyle name="Normal 6 2 6 5" xfId="20686"/>
    <cellStyle name="Normal 6 2 6 5 2" xfId="20687"/>
    <cellStyle name="Normal 6 2 6 5 3" xfId="20688"/>
    <cellStyle name="Normal 6 2 6 6" xfId="20689"/>
    <cellStyle name="Normal 6 2 6 7" xfId="20690"/>
    <cellStyle name="Normal 6 2 7" xfId="20691"/>
    <cellStyle name="Normal 6 2 7 2" xfId="20692"/>
    <cellStyle name="Normal 6 2 7 2 2" xfId="20693"/>
    <cellStyle name="Normal 6 2 7 2 3" xfId="20694"/>
    <cellStyle name="Normal 6 2 7 3" xfId="20695"/>
    <cellStyle name="Normal 6 2 7 3 2" xfId="20696"/>
    <cellStyle name="Normal 6 2 7 3 3" xfId="20697"/>
    <cellStyle name="Normal 6 2 7 4" xfId="20698"/>
    <cellStyle name="Normal 6 2 7 4 2" xfId="20699"/>
    <cellStyle name="Normal 6 2 7 4 3" xfId="20700"/>
    <cellStyle name="Normal 6 2 7 5" xfId="20701"/>
    <cellStyle name="Normal 6 2 7 5 2" xfId="20702"/>
    <cellStyle name="Normal 6 2 7 5 3" xfId="20703"/>
    <cellStyle name="Normal 6 2 7 6" xfId="20704"/>
    <cellStyle name="Normal 6 2 7 7" xfId="20705"/>
    <cellStyle name="Normal 6 2 8" xfId="20706"/>
    <cellStyle name="Normal 6 2 8 2" xfId="20707"/>
    <cellStyle name="Normal 6 2 8 2 2" xfId="20708"/>
    <cellStyle name="Normal 6 2 8 2 3" xfId="20709"/>
    <cellStyle name="Normal 6 2 8 3" xfId="20710"/>
    <cellStyle name="Normal 6 2 8 3 2" xfId="20711"/>
    <cellStyle name="Normal 6 2 8 3 3" xfId="20712"/>
    <cellStyle name="Normal 6 2 8 4" xfId="20713"/>
    <cellStyle name="Normal 6 2 8 4 2" xfId="20714"/>
    <cellStyle name="Normal 6 2 8 4 3" xfId="20715"/>
    <cellStyle name="Normal 6 2 8 5" xfId="20716"/>
    <cellStyle name="Normal 6 2 8 5 2" xfId="20717"/>
    <cellStyle name="Normal 6 2 8 5 3" xfId="20718"/>
    <cellStyle name="Normal 6 2 8 6" xfId="20719"/>
    <cellStyle name="Normal 6 2 8 7" xfId="20720"/>
    <cellStyle name="Normal 6 2 9" xfId="20721"/>
    <cellStyle name="Normal 6 2 9 2" xfId="20722"/>
    <cellStyle name="Normal 6 2 9 3" xfId="20723"/>
    <cellStyle name="Normal 6 20" xfId="20724"/>
    <cellStyle name="Normal 6 21" xfId="20725"/>
    <cellStyle name="Normal 6 22" xfId="20726"/>
    <cellStyle name="Normal 6 23" xfId="20727"/>
    <cellStyle name="Normal 6 24" xfId="20728"/>
    <cellStyle name="Normal 6 25" xfId="20729"/>
    <cellStyle name="Normal 6 26" xfId="20730"/>
    <cellStyle name="Normal 6 27" xfId="20731"/>
    <cellStyle name="Normal 6 28" xfId="20732"/>
    <cellStyle name="Normal 6 29" xfId="20733"/>
    <cellStyle name="Normal 6 3" xfId="20734"/>
    <cellStyle name="Normal 6 3 10" xfId="20735"/>
    <cellStyle name="Normal 6 3 10 2" xfId="20736"/>
    <cellStyle name="Normal 6 3 10 3" xfId="20737"/>
    <cellStyle name="Normal 6 3 11" xfId="20738"/>
    <cellStyle name="Normal 6 3 12" xfId="20739"/>
    <cellStyle name="Normal 6 3 2" xfId="20740"/>
    <cellStyle name="Normal 6 3 2 2" xfId="20741"/>
    <cellStyle name="Normal 6 3 2 2 2" xfId="20742"/>
    <cellStyle name="Normal 6 3 2 2 3" xfId="20743"/>
    <cellStyle name="Normal 6 3 2 3" xfId="20744"/>
    <cellStyle name="Normal 6 3 2 3 2" xfId="20745"/>
    <cellStyle name="Normal 6 3 2 3 3" xfId="20746"/>
    <cellStyle name="Normal 6 3 2 4" xfId="20747"/>
    <cellStyle name="Normal 6 3 2 4 2" xfId="20748"/>
    <cellStyle name="Normal 6 3 2 4 3" xfId="20749"/>
    <cellStyle name="Normal 6 3 2 5" xfId="20750"/>
    <cellStyle name="Normal 6 3 2 5 2" xfId="20751"/>
    <cellStyle name="Normal 6 3 2 5 3" xfId="20752"/>
    <cellStyle name="Normal 6 3 2 6" xfId="20753"/>
    <cellStyle name="Normal 6 3 2 7" xfId="20754"/>
    <cellStyle name="Normal 6 3 3" xfId="20755"/>
    <cellStyle name="Normal 6 3 3 2" xfId="20756"/>
    <cellStyle name="Normal 6 3 3 2 2" xfId="20757"/>
    <cellStyle name="Normal 6 3 3 2 3" xfId="20758"/>
    <cellStyle name="Normal 6 3 3 3" xfId="20759"/>
    <cellStyle name="Normal 6 3 3 3 2" xfId="20760"/>
    <cellStyle name="Normal 6 3 3 3 3" xfId="20761"/>
    <cellStyle name="Normal 6 3 3 4" xfId="20762"/>
    <cellStyle name="Normal 6 3 3 4 2" xfId="20763"/>
    <cellStyle name="Normal 6 3 3 4 3" xfId="20764"/>
    <cellStyle name="Normal 6 3 3 5" xfId="20765"/>
    <cellStyle name="Normal 6 3 3 5 2" xfId="20766"/>
    <cellStyle name="Normal 6 3 3 5 3" xfId="20767"/>
    <cellStyle name="Normal 6 3 3 6" xfId="20768"/>
    <cellStyle name="Normal 6 3 3 7" xfId="20769"/>
    <cellStyle name="Normal 6 3 4" xfId="20770"/>
    <cellStyle name="Normal 6 3 4 2" xfId="20771"/>
    <cellStyle name="Normal 6 3 4 2 2" xfId="20772"/>
    <cellStyle name="Normal 6 3 4 2 3" xfId="20773"/>
    <cellStyle name="Normal 6 3 4 3" xfId="20774"/>
    <cellStyle name="Normal 6 3 4 3 2" xfId="20775"/>
    <cellStyle name="Normal 6 3 4 3 3" xfId="20776"/>
    <cellStyle name="Normal 6 3 4 4" xfId="20777"/>
    <cellStyle name="Normal 6 3 4 4 2" xfId="20778"/>
    <cellStyle name="Normal 6 3 4 4 3" xfId="20779"/>
    <cellStyle name="Normal 6 3 4 5" xfId="20780"/>
    <cellStyle name="Normal 6 3 4 5 2" xfId="20781"/>
    <cellStyle name="Normal 6 3 4 5 3" xfId="20782"/>
    <cellStyle name="Normal 6 3 4 6" xfId="20783"/>
    <cellStyle name="Normal 6 3 4 7" xfId="20784"/>
    <cellStyle name="Normal 6 3 5" xfId="20785"/>
    <cellStyle name="Normal 6 3 5 2" xfId="20786"/>
    <cellStyle name="Normal 6 3 5 2 2" xfId="20787"/>
    <cellStyle name="Normal 6 3 5 2 3" xfId="20788"/>
    <cellStyle name="Normal 6 3 5 3" xfId="20789"/>
    <cellStyle name="Normal 6 3 5 3 2" xfId="20790"/>
    <cellStyle name="Normal 6 3 5 3 3" xfId="20791"/>
    <cellStyle name="Normal 6 3 5 4" xfId="20792"/>
    <cellStyle name="Normal 6 3 5 4 2" xfId="20793"/>
    <cellStyle name="Normal 6 3 5 4 3" xfId="20794"/>
    <cellStyle name="Normal 6 3 5 5" xfId="20795"/>
    <cellStyle name="Normal 6 3 5 5 2" xfId="20796"/>
    <cellStyle name="Normal 6 3 5 5 3" xfId="20797"/>
    <cellStyle name="Normal 6 3 5 6" xfId="20798"/>
    <cellStyle name="Normal 6 3 5 7" xfId="20799"/>
    <cellStyle name="Normal 6 3 6" xfId="20800"/>
    <cellStyle name="Normal 6 3 6 2" xfId="20801"/>
    <cellStyle name="Normal 6 3 6 2 2" xfId="20802"/>
    <cellStyle name="Normal 6 3 6 2 3" xfId="20803"/>
    <cellStyle name="Normal 6 3 6 3" xfId="20804"/>
    <cellStyle name="Normal 6 3 6 3 2" xfId="20805"/>
    <cellStyle name="Normal 6 3 6 3 3" xfId="20806"/>
    <cellStyle name="Normal 6 3 6 4" xfId="20807"/>
    <cellStyle name="Normal 6 3 6 4 2" xfId="20808"/>
    <cellStyle name="Normal 6 3 6 4 3" xfId="20809"/>
    <cellStyle name="Normal 6 3 6 5" xfId="20810"/>
    <cellStyle name="Normal 6 3 6 5 2" xfId="20811"/>
    <cellStyle name="Normal 6 3 6 5 3" xfId="20812"/>
    <cellStyle name="Normal 6 3 6 6" xfId="20813"/>
    <cellStyle name="Normal 6 3 6 7" xfId="20814"/>
    <cellStyle name="Normal 6 3 7" xfId="20815"/>
    <cellStyle name="Normal 6 3 7 2" xfId="20816"/>
    <cellStyle name="Normal 6 3 7 3" xfId="20817"/>
    <cellStyle name="Normal 6 3 8" xfId="20818"/>
    <cellStyle name="Normal 6 3 8 2" xfId="20819"/>
    <cellStyle name="Normal 6 3 8 3" xfId="20820"/>
    <cellStyle name="Normal 6 3 9" xfId="20821"/>
    <cellStyle name="Normal 6 3 9 2" xfId="20822"/>
    <cellStyle name="Normal 6 3 9 3" xfId="20823"/>
    <cellStyle name="Normal 6 30" xfId="20824"/>
    <cellStyle name="Normal 6 31" xfId="20825"/>
    <cellStyle name="Normal 6 32" xfId="20826"/>
    <cellStyle name="Normal 6 33" xfId="20827"/>
    <cellStyle name="Normal 6 34" xfId="20828"/>
    <cellStyle name="Normal 6 35" xfId="20829"/>
    <cellStyle name="Normal 6 36" xfId="20830"/>
    <cellStyle name="Normal 6 37" xfId="20831"/>
    <cellStyle name="Normal 6 38" xfId="20832"/>
    <cellStyle name="Normal 6 39" xfId="20833"/>
    <cellStyle name="Normal 6 4" xfId="20834"/>
    <cellStyle name="Normal 6 4 10" xfId="20835"/>
    <cellStyle name="Normal 6 4 10 2" xfId="20836"/>
    <cellStyle name="Normal 6 4 10 3" xfId="20837"/>
    <cellStyle name="Normal 6 4 11" xfId="20838"/>
    <cellStyle name="Normal 6 4 12" xfId="20839"/>
    <cellStyle name="Normal 6 4 2" xfId="20840"/>
    <cellStyle name="Normal 6 4 2 2" xfId="20841"/>
    <cellStyle name="Normal 6 4 2 2 2" xfId="20842"/>
    <cellStyle name="Normal 6 4 2 2 3" xfId="20843"/>
    <cellStyle name="Normal 6 4 2 3" xfId="20844"/>
    <cellStyle name="Normal 6 4 2 3 2" xfId="20845"/>
    <cellStyle name="Normal 6 4 2 3 3" xfId="20846"/>
    <cellStyle name="Normal 6 4 2 4" xfId="20847"/>
    <cellStyle name="Normal 6 4 2 4 2" xfId="20848"/>
    <cellStyle name="Normal 6 4 2 4 3" xfId="20849"/>
    <cellStyle name="Normal 6 4 2 5" xfId="20850"/>
    <cellStyle name="Normal 6 4 2 5 2" xfId="20851"/>
    <cellStyle name="Normal 6 4 2 5 3" xfId="20852"/>
    <cellStyle name="Normal 6 4 2 6" xfId="20853"/>
    <cellStyle name="Normal 6 4 2 7" xfId="20854"/>
    <cellStyle name="Normal 6 4 3" xfId="20855"/>
    <cellStyle name="Normal 6 4 3 2" xfId="20856"/>
    <cellStyle name="Normal 6 4 3 2 2" xfId="20857"/>
    <cellStyle name="Normal 6 4 3 2 3" xfId="20858"/>
    <cellStyle name="Normal 6 4 3 3" xfId="20859"/>
    <cellStyle name="Normal 6 4 3 3 2" xfId="20860"/>
    <cellStyle name="Normal 6 4 3 3 3" xfId="20861"/>
    <cellStyle name="Normal 6 4 3 4" xfId="20862"/>
    <cellStyle name="Normal 6 4 3 4 2" xfId="20863"/>
    <cellStyle name="Normal 6 4 3 4 3" xfId="20864"/>
    <cellStyle name="Normal 6 4 3 5" xfId="20865"/>
    <cellStyle name="Normal 6 4 3 5 2" xfId="20866"/>
    <cellStyle name="Normal 6 4 3 5 3" xfId="20867"/>
    <cellStyle name="Normal 6 4 3 6" xfId="20868"/>
    <cellStyle name="Normal 6 4 3 7" xfId="20869"/>
    <cellStyle name="Normal 6 4 4" xfId="20870"/>
    <cellStyle name="Normal 6 4 4 2" xfId="20871"/>
    <cellStyle name="Normal 6 4 4 2 2" xfId="20872"/>
    <cellStyle name="Normal 6 4 4 2 3" xfId="20873"/>
    <cellStyle name="Normal 6 4 4 3" xfId="20874"/>
    <cellStyle name="Normal 6 4 4 3 2" xfId="20875"/>
    <cellStyle name="Normal 6 4 4 3 3" xfId="20876"/>
    <cellStyle name="Normal 6 4 4 4" xfId="20877"/>
    <cellStyle name="Normal 6 4 4 4 2" xfId="20878"/>
    <cellStyle name="Normal 6 4 4 4 3" xfId="20879"/>
    <cellStyle name="Normal 6 4 4 5" xfId="20880"/>
    <cellStyle name="Normal 6 4 4 5 2" xfId="20881"/>
    <cellStyle name="Normal 6 4 4 5 3" xfId="20882"/>
    <cellStyle name="Normal 6 4 4 6" xfId="20883"/>
    <cellStyle name="Normal 6 4 4 7" xfId="20884"/>
    <cellStyle name="Normal 6 4 5" xfId="20885"/>
    <cellStyle name="Normal 6 4 5 2" xfId="20886"/>
    <cellStyle name="Normal 6 4 5 2 2" xfId="20887"/>
    <cellStyle name="Normal 6 4 5 2 3" xfId="20888"/>
    <cellStyle name="Normal 6 4 5 3" xfId="20889"/>
    <cellStyle name="Normal 6 4 5 3 2" xfId="20890"/>
    <cellStyle name="Normal 6 4 5 3 3" xfId="20891"/>
    <cellStyle name="Normal 6 4 5 4" xfId="20892"/>
    <cellStyle name="Normal 6 4 5 4 2" xfId="20893"/>
    <cellStyle name="Normal 6 4 5 4 3" xfId="20894"/>
    <cellStyle name="Normal 6 4 5 5" xfId="20895"/>
    <cellStyle name="Normal 6 4 5 5 2" xfId="20896"/>
    <cellStyle name="Normal 6 4 5 5 3" xfId="20897"/>
    <cellStyle name="Normal 6 4 5 6" xfId="20898"/>
    <cellStyle name="Normal 6 4 5 7" xfId="20899"/>
    <cellStyle name="Normal 6 4 6" xfId="20900"/>
    <cellStyle name="Normal 6 4 6 2" xfId="20901"/>
    <cellStyle name="Normal 6 4 6 2 2" xfId="20902"/>
    <cellStyle name="Normal 6 4 6 2 3" xfId="20903"/>
    <cellStyle name="Normal 6 4 6 3" xfId="20904"/>
    <cellStyle name="Normal 6 4 6 3 2" xfId="20905"/>
    <cellStyle name="Normal 6 4 6 3 3" xfId="20906"/>
    <cellStyle name="Normal 6 4 6 4" xfId="20907"/>
    <cellStyle name="Normal 6 4 6 4 2" xfId="20908"/>
    <cellStyle name="Normal 6 4 6 4 3" xfId="20909"/>
    <cellStyle name="Normal 6 4 6 5" xfId="20910"/>
    <cellStyle name="Normal 6 4 6 5 2" xfId="20911"/>
    <cellStyle name="Normal 6 4 6 5 3" xfId="20912"/>
    <cellStyle name="Normal 6 4 6 6" xfId="20913"/>
    <cellStyle name="Normal 6 4 6 7" xfId="20914"/>
    <cellStyle name="Normal 6 4 7" xfId="20915"/>
    <cellStyle name="Normal 6 4 7 2" xfId="20916"/>
    <cellStyle name="Normal 6 4 7 3" xfId="20917"/>
    <cellStyle name="Normal 6 4 8" xfId="20918"/>
    <cellStyle name="Normal 6 4 8 2" xfId="20919"/>
    <cellStyle name="Normal 6 4 8 3" xfId="20920"/>
    <cellStyle name="Normal 6 4 9" xfId="20921"/>
    <cellStyle name="Normal 6 4 9 2" xfId="20922"/>
    <cellStyle name="Normal 6 4 9 3" xfId="20923"/>
    <cellStyle name="Normal 6 40" xfId="20924"/>
    <cellStyle name="Normal 6 5" xfId="20925"/>
    <cellStyle name="Normal 6 5 2" xfId="20926"/>
    <cellStyle name="Normal 6 5 2 2" xfId="20927"/>
    <cellStyle name="Normal 6 5 2 3" xfId="20928"/>
    <cellStyle name="Normal 6 5 3" xfId="20929"/>
    <cellStyle name="Normal 6 5 3 2" xfId="20930"/>
    <cellStyle name="Normal 6 5 3 3" xfId="20931"/>
    <cellStyle name="Normal 6 5 4" xfId="20932"/>
    <cellStyle name="Normal 6 5 4 2" xfId="20933"/>
    <cellStyle name="Normal 6 5 4 3" xfId="20934"/>
    <cellStyle name="Normal 6 5 5" xfId="20935"/>
    <cellStyle name="Normal 6 5 5 2" xfId="20936"/>
    <cellStyle name="Normal 6 5 5 3" xfId="20937"/>
    <cellStyle name="Normal 6 5 6" xfId="20938"/>
    <cellStyle name="Normal 6 5 7" xfId="20939"/>
    <cellStyle name="Normal 6 6" xfId="20940"/>
    <cellStyle name="Normal 6 6 2" xfId="20941"/>
    <cellStyle name="Normal 6 6 2 2" xfId="20942"/>
    <cellStyle name="Normal 6 6 2 3" xfId="20943"/>
    <cellStyle name="Normal 6 6 3" xfId="20944"/>
    <cellStyle name="Normal 6 6 3 2" xfId="20945"/>
    <cellStyle name="Normal 6 6 3 3" xfId="20946"/>
    <cellStyle name="Normal 6 6 4" xfId="20947"/>
    <cellStyle name="Normal 6 6 4 2" xfId="20948"/>
    <cellStyle name="Normal 6 6 4 3" xfId="20949"/>
    <cellStyle name="Normal 6 6 5" xfId="20950"/>
    <cellStyle name="Normal 6 6 5 2" xfId="20951"/>
    <cellStyle name="Normal 6 6 5 3" xfId="20952"/>
    <cellStyle name="Normal 6 6 6" xfId="20953"/>
    <cellStyle name="Normal 6 6 7" xfId="20954"/>
    <cellStyle name="Normal 6 7" xfId="20955"/>
    <cellStyle name="Normal 6 7 2" xfId="20956"/>
    <cellStyle name="Normal 6 7 2 2" xfId="20957"/>
    <cellStyle name="Normal 6 7 2 3" xfId="20958"/>
    <cellStyle name="Normal 6 7 3" xfId="20959"/>
    <cellStyle name="Normal 6 7 3 2" xfId="20960"/>
    <cellStyle name="Normal 6 7 3 3" xfId="20961"/>
    <cellStyle name="Normal 6 7 4" xfId="20962"/>
    <cellStyle name="Normal 6 7 4 2" xfId="20963"/>
    <cellStyle name="Normal 6 7 4 3" xfId="20964"/>
    <cellStyle name="Normal 6 7 5" xfId="20965"/>
    <cellStyle name="Normal 6 7 5 2" xfId="20966"/>
    <cellStyle name="Normal 6 7 5 3" xfId="20967"/>
    <cellStyle name="Normal 6 7 6" xfId="20968"/>
    <cellStyle name="Normal 6 7 7" xfId="20969"/>
    <cellStyle name="Normal 6 8" xfId="20970"/>
    <cellStyle name="Normal 6 8 2" xfId="20971"/>
    <cellStyle name="Normal 6 8 2 2" xfId="20972"/>
    <cellStyle name="Normal 6 8 2 3" xfId="20973"/>
    <cellStyle name="Normal 6 8 3" xfId="20974"/>
    <cellStyle name="Normal 6 8 3 2" xfId="20975"/>
    <cellStyle name="Normal 6 8 3 3" xfId="20976"/>
    <cellStyle name="Normal 6 8 4" xfId="20977"/>
    <cellStyle name="Normal 6 8 4 2" xfId="20978"/>
    <cellStyle name="Normal 6 8 4 3" xfId="20979"/>
    <cellStyle name="Normal 6 8 5" xfId="20980"/>
    <cellStyle name="Normal 6 8 5 2" xfId="20981"/>
    <cellStyle name="Normal 6 8 5 3" xfId="20982"/>
    <cellStyle name="Normal 6 8 6" xfId="20983"/>
    <cellStyle name="Normal 6 8 7" xfId="20984"/>
    <cellStyle name="Normal 6 9" xfId="20985"/>
    <cellStyle name="Normal 6 9 2" xfId="20986"/>
    <cellStyle name="Normal 6 9 2 2" xfId="20987"/>
    <cellStyle name="Normal 6 9 2 3" xfId="20988"/>
    <cellStyle name="Normal 6 9 3" xfId="20989"/>
    <cellStyle name="Normal 6 9 3 2" xfId="20990"/>
    <cellStyle name="Normal 6 9 3 3" xfId="20991"/>
    <cellStyle name="Normal 6 9 4" xfId="20992"/>
    <cellStyle name="Normal 6 9 4 2" xfId="20993"/>
    <cellStyle name="Normal 6 9 4 3" xfId="20994"/>
    <cellStyle name="Normal 6 9 5" xfId="20995"/>
    <cellStyle name="Normal 6 9 5 2" xfId="20996"/>
    <cellStyle name="Normal 6 9 5 3" xfId="20997"/>
    <cellStyle name="Normal 6 9 6" xfId="20998"/>
    <cellStyle name="Normal 6 9 7" xfId="20999"/>
    <cellStyle name="Normal 60" xfId="21000"/>
    <cellStyle name="Normal 61" xfId="23364"/>
    <cellStyle name="Normal 61 2" xfId="23381"/>
    <cellStyle name="Normal 61 3" xfId="23379"/>
    <cellStyle name="Normal 62" xfId="23366"/>
    <cellStyle name="Normal 63" xfId="23376"/>
    <cellStyle name="Normal 64" xfId="23383"/>
    <cellStyle name="Normal 65" xfId="21001"/>
    <cellStyle name="Normal 66" xfId="21002"/>
    <cellStyle name="Normal 67" xfId="21003"/>
    <cellStyle name="Normal 68" xfId="21004"/>
    <cellStyle name="Normal 69" xfId="21005"/>
    <cellStyle name="Normal 7" xfId="66"/>
    <cellStyle name="Normal 7 10" xfId="21006"/>
    <cellStyle name="Normal 7 10 2" xfId="21007"/>
    <cellStyle name="Normal 7 10 3" xfId="21008"/>
    <cellStyle name="Normal 7 11" xfId="21009"/>
    <cellStyle name="Normal 7 11 2" xfId="21010"/>
    <cellStyle name="Normal 7 11 3" xfId="21011"/>
    <cellStyle name="Normal 7 12" xfId="21012"/>
    <cellStyle name="Normal 7 12 2" xfId="21013"/>
    <cellStyle name="Normal 7 12 3" xfId="21014"/>
    <cellStyle name="Normal 7 13" xfId="21015"/>
    <cellStyle name="Normal 7 14" xfId="21016"/>
    <cellStyle name="Normal 7 15" xfId="21017"/>
    <cellStyle name="Normal 7 16" xfId="21018"/>
    <cellStyle name="Normal 7 17" xfId="21019"/>
    <cellStyle name="Normal 7 18" xfId="21020"/>
    <cellStyle name="Normal 7 19" xfId="21021"/>
    <cellStyle name="Normal 7 2" xfId="213"/>
    <cellStyle name="Normal 7 2 10" xfId="21022"/>
    <cellStyle name="Normal 7 2 10 2" xfId="21023"/>
    <cellStyle name="Normal 7 2 10 3" xfId="21024"/>
    <cellStyle name="Normal 7 2 11" xfId="21025"/>
    <cellStyle name="Normal 7 2 12" xfId="21026"/>
    <cellStyle name="Normal 7 2 2" xfId="21027"/>
    <cellStyle name="Normal 7 2 2 2" xfId="21028"/>
    <cellStyle name="Normal 7 2 2 2 2" xfId="21029"/>
    <cellStyle name="Normal 7 2 2 2 3" xfId="21030"/>
    <cellStyle name="Normal 7 2 2 3" xfId="21031"/>
    <cellStyle name="Normal 7 2 2 3 2" xfId="21032"/>
    <cellStyle name="Normal 7 2 2 3 3" xfId="21033"/>
    <cellStyle name="Normal 7 2 2 4" xfId="21034"/>
    <cellStyle name="Normal 7 2 2 4 2" xfId="21035"/>
    <cellStyle name="Normal 7 2 2 4 3" xfId="21036"/>
    <cellStyle name="Normal 7 2 2 5" xfId="21037"/>
    <cellStyle name="Normal 7 2 2 5 2" xfId="21038"/>
    <cellStyle name="Normal 7 2 2 5 3" xfId="21039"/>
    <cellStyle name="Normal 7 2 2 6" xfId="21040"/>
    <cellStyle name="Normal 7 2 2 7" xfId="21041"/>
    <cellStyle name="Normal 7 2 3" xfId="21042"/>
    <cellStyle name="Normal 7 2 3 2" xfId="21043"/>
    <cellStyle name="Normal 7 2 3 2 2" xfId="21044"/>
    <cellStyle name="Normal 7 2 3 2 3" xfId="21045"/>
    <cellStyle name="Normal 7 2 3 3" xfId="21046"/>
    <cellStyle name="Normal 7 2 3 3 2" xfId="21047"/>
    <cellStyle name="Normal 7 2 3 3 3" xfId="21048"/>
    <cellStyle name="Normal 7 2 3 4" xfId="21049"/>
    <cellStyle name="Normal 7 2 3 4 2" xfId="21050"/>
    <cellStyle name="Normal 7 2 3 4 3" xfId="21051"/>
    <cellStyle name="Normal 7 2 3 5" xfId="21052"/>
    <cellStyle name="Normal 7 2 3 5 2" xfId="21053"/>
    <cellStyle name="Normal 7 2 3 5 3" xfId="21054"/>
    <cellStyle name="Normal 7 2 3 6" xfId="21055"/>
    <cellStyle name="Normal 7 2 3 7" xfId="21056"/>
    <cellStyle name="Normal 7 2 4" xfId="21057"/>
    <cellStyle name="Normal 7 2 4 2" xfId="21058"/>
    <cellStyle name="Normal 7 2 4 2 2" xfId="21059"/>
    <cellStyle name="Normal 7 2 4 2 3" xfId="21060"/>
    <cellStyle name="Normal 7 2 4 3" xfId="21061"/>
    <cellStyle name="Normal 7 2 4 3 2" xfId="21062"/>
    <cellStyle name="Normal 7 2 4 3 3" xfId="21063"/>
    <cellStyle name="Normal 7 2 4 4" xfId="21064"/>
    <cellStyle name="Normal 7 2 4 4 2" xfId="21065"/>
    <cellStyle name="Normal 7 2 4 4 3" xfId="21066"/>
    <cellStyle name="Normal 7 2 4 5" xfId="21067"/>
    <cellStyle name="Normal 7 2 4 5 2" xfId="21068"/>
    <cellStyle name="Normal 7 2 4 5 3" xfId="21069"/>
    <cellStyle name="Normal 7 2 4 6" xfId="21070"/>
    <cellStyle name="Normal 7 2 4 7" xfId="21071"/>
    <cellStyle name="Normal 7 2 5" xfId="21072"/>
    <cellStyle name="Normal 7 2 5 2" xfId="21073"/>
    <cellStyle name="Normal 7 2 5 2 2" xfId="21074"/>
    <cellStyle name="Normal 7 2 5 2 3" xfId="21075"/>
    <cellStyle name="Normal 7 2 5 3" xfId="21076"/>
    <cellStyle name="Normal 7 2 5 3 2" xfId="21077"/>
    <cellStyle name="Normal 7 2 5 3 3" xfId="21078"/>
    <cellStyle name="Normal 7 2 5 4" xfId="21079"/>
    <cellStyle name="Normal 7 2 5 4 2" xfId="21080"/>
    <cellStyle name="Normal 7 2 5 4 3" xfId="21081"/>
    <cellStyle name="Normal 7 2 5 5" xfId="21082"/>
    <cellStyle name="Normal 7 2 5 5 2" xfId="21083"/>
    <cellStyle name="Normal 7 2 5 5 3" xfId="21084"/>
    <cellStyle name="Normal 7 2 5 6" xfId="21085"/>
    <cellStyle name="Normal 7 2 5 7" xfId="21086"/>
    <cellStyle name="Normal 7 2 6" xfId="21087"/>
    <cellStyle name="Normal 7 2 6 2" xfId="21088"/>
    <cellStyle name="Normal 7 2 6 2 2" xfId="21089"/>
    <cellStyle name="Normal 7 2 6 2 3" xfId="21090"/>
    <cellStyle name="Normal 7 2 6 3" xfId="21091"/>
    <cellStyle name="Normal 7 2 6 3 2" xfId="21092"/>
    <cellStyle name="Normal 7 2 6 3 3" xfId="21093"/>
    <cellStyle name="Normal 7 2 6 4" xfId="21094"/>
    <cellStyle name="Normal 7 2 6 4 2" xfId="21095"/>
    <cellStyle name="Normal 7 2 6 4 3" xfId="21096"/>
    <cellStyle name="Normal 7 2 6 5" xfId="21097"/>
    <cellStyle name="Normal 7 2 6 5 2" xfId="21098"/>
    <cellStyle name="Normal 7 2 6 5 3" xfId="21099"/>
    <cellStyle name="Normal 7 2 6 6" xfId="21100"/>
    <cellStyle name="Normal 7 2 6 7" xfId="21101"/>
    <cellStyle name="Normal 7 2 7" xfId="21102"/>
    <cellStyle name="Normal 7 2 7 2" xfId="21103"/>
    <cellStyle name="Normal 7 2 7 3" xfId="21104"/>
    <cellStyle name="Normal 7 2 8" xfId="21105"/>
    <cellStyle name="Normal 7 2 8 2" xfId="21106"/>
    <cellStyle name="Normal 7 2 8 3" xfId="21107"/>
    <cellStyle name="Normal 7 2 9" xfId="21108"/>
    <cellStyle name="Normal 7 2 9 2" xfId="21109"/>
    <cellStyle name="Normal 7 2 9 3" xfId="21110"/>
    <cellStyle name="Normal 7 20" xfId="21111"/>
    <cellStyle name="Normal 7 21" xfId="21112"/>
    <cellStyle name="Normal 7 22" xfId="21113"/>
    <cellStyle name="Normal 7 23" xfId="21114"/>
    <cellStyle name="Normal 7 24" xfId="21115"/>
    <cellStyle name="Normal 7 25" xfId="21116"/>
    <cellStyle name="Normal 7 26" xfId="21117"/>
    <cellStyle name="Normal 7 27" xfId="21118"/>
    <cellStyle name="Normal 7 28" xfId="21119"/>
    <cellStyle name="Normal 7 29" xfId="21120"/>
    <cellStyle name="Normal 7 3" xfId="214"/>
    <cellStyle name="Normal 7 3 10" xfId="21121"/>
    <cellStyle name="Normal 7 3 10 2" xfId="21122"/>
    <cellStyle name="Normal 7 3 10 3" xfId="21123"/>
    <cellStyle name="Normal 7 3 11" xfId="21124"/>
    <cellStyle name="Normal 7 3 12" xfId="21125"/>
    <cellStyle name="Normal 7 3 2" xfId="21126"/>
    <cellStyle name="Normal 7 3 2 2" xfId="21127"/>
    <cellStyle name="Normal 7 3 2 2 2" xfId="21128"/>
    <cellStyle name="Normal 7 3 2 2 3" xfId="21129"/>
    <cellStyle name="Normal 7 3 2 3" xfId="21130"/>
    <cellStyle name="Normal 7 3 2 3 2" xfId="21131"/>
    <cellStyle name="Normal 7 3 2 3 3" xfId="21132"/>
    <cellStyle name="Normal 7 3 2 4" xfId="21133"/>
    <cellStyle name="Normal 7 3 2 4 2" xfId="21134"/>
    <cellStyle name="Normal 7 3 2 4 3" xfId="21135"/>
    <cellStyle name="Normal 7 3 2 5" xfId="21136"/>
    <cellStyle name="Normal 7 3 2 5 2" xfId="21137"/>
    <cellStyle name="Normal 7 3 2 5 3" xfId="21138"/>
    <cellStyle name="Normal 7 3 2 6" xfId="21139"/>
    <cellStyle name="Normal 7 3 2 7" xfId="21140"/>
    <cellStyle name="Normal 7 3 3" xfId="21141"/>
    <cellStyle name="Normal 7 3 3 2" xfId="21142"/>
    <cellStyle name="Normal 7 3 3 2 2" xfId="21143"/>
    <cellStyle name="Normal 7 3 3 2 3" xfId="21144"/>
    <cellStyle name="Normal 7 3 3 3" xfId="21145"/>
    <cellStyle name="Normal 7 3 3 3 2" xfId="21146"/>
    <cellStyle name="Normal 7 3 3 3 3" xfId="21147"/>
    <cellStyle name="Normal 7 3 3 4" xfId="21148"/>
    <cellStyle name="Normal 7 3 3 4 2" xfId="21149"/>
    <cellStyle name="Normal 7 3 3 4 3" xfId="21150"/>
    <cellStyle name="Normal 7 3 3 5" xfId="21151"/>
    <cellStyle name="Normal 7 3 3 5 2" xfId="21152"/>
    <cellStyle name="Normal 7 3 3 5 3" xfId="21153"/>
    <cellStyle name="Normal 7 3 3 6" xfId="21154"/>
    <cellStyle name="Normal 7 3 3 7" xfId="21155"/>
    <cellStyle name="Normal 7 3 4" xfId="21156"/>
    <cellStyle name="Normal 7 3 4 2" xfId="21157"/>
    <cellStyle name="Normal 7 3 4 2 2" xfId="21158"/>
    <cellStyle name="Normal 7 3 4 2 3" xfId="21159"/>
    <cellStyle name="Normal 7 3 4 3" xfId="21160"/>
    <cellStyle name="Normal 7 3 4 3 2" xfId="21161"/>
    <cellStyle name="Normal 7 3 4 3 3" xfId="21162"/>
    <cellStyle name="Normal 7 3 4 4" xfId="21163"/>
    <cellStyle name="Normal 7 3 4 4 2" xfId="21164"/>
    <cellStyle name="Normal 7 3 4 4 3" xfId="21165"/>
    <cellStyle name="Normal 7 3 4 5" xfId="21166"/>
    <cellStyle name="Normal 7 3 4 5 2" xfId="21167"/>
    <cellStyle name="Normal 7 3 4 5 3" xfId="21168"/>
    <cellStyle name="Normal 7 3 4 6" xfId="21169"/>
    <cellStyle name="Normal 7 3 4 7" xfId="21170"/>
    <cellStyle name="Normal 7 3 5" xfId="21171"/>
    <cellStyle name="Normal 7 3 5 2" xfId="21172"/>
    <cellStyle name="Normal 7 3 5 2 2" xfId="21173"/>
    <cellStyle name="Normal 7 3 5 2 3" xfId="21174"/>
    <cellStyle name="Normal 7 3 5 3" xfId="21175"/>
    <cellStyle name="Normal 7 3 5 3 2" xfId="21176"/>
    <cellStyle name="Normal 7 3 5 3 3" xfId="21177"/>
    <cellStyle name="Normal 7 3 5 4" xfId="21178"/>
    <cellStyle name="Normal 7 3 5 4 2" xfId="21179"/>
    <cellStyle name="Normal 7 3 5 4 3" xfId="21180"/>
    <cellStyle name="Normal 7 3 5 5" xfId="21181"/>
    <cellStyle name="Normal 7 3 5 5 2" xfId="21182"/>
    <cellStyle name="Normal 7 3 5 5 3" xfId="21183"/>
    <cellStyle name="Normal 7 3 5 6" xfId="21184"/>
    <cellStyle name="Normal 7 3 5 7" xfId="21185"/>
    <cellStyle name="Normal 7 3 6" xfId="21186"/>
    <cellStyle name="Normal 7 3 6 2" xfId="21187"/>
    <cellStyle name="Normal 7 3 6 2 2" xfId="21188"/>
    <cellStyle name="Normal 7 3 6 2 3" xfId="21189"/>
    <cellStyle name="Normal 7 3 6 3" xfId="21190"/>
    <cellStyle name="Normal 7 3 6 3 2" xfId="21191"/>
    <cellStyle name="Normal 7 3 6 3 3" xfId="21192"/>
    <cellStyle name="Normal 7 3 6 4" xfId="21193"/>
    <cellStyle name="Normal 7 3 6 4 2" xfId="21194"/>
    <cellStyle name="Normal 7 3 6 4 3" xfId="21195"/>
    <cellStyle name="Normal 7 3 6 5" xfId="21196"/>
    <cellStyle name="Normal 7 3 6 5 2" xfId="21197"/>
    <cellStyle name="Normal 7 3 6 5 3" xfId="21198"/>
    <cellStyle name="Normal 7 3 6 6" xfId="21199"/>
    <cellStyle name="Normal 7 3 6 7" xfId="21200"/>
    <cellStyle name="Normal 7 3 7" xfId="21201"/>
    <cellStyle name="Normal 7 3 7 2" xfId="21202"/>
    <cellStyle name="Normal 7 3 7 3" xfId="21203"/>
    <cellStyle name="Normal 7 3 8" xfId="21204"/>
    <cellStyle name="Normal 7 3 8 2" xfId="21205"/>
    <cellStyle name="Normal 7 3 8 3" xfId="21206"/>
    <cellStyle name="Normal 7 3 9" xfId="21207"/>
    <cellStyle name="Normal 7 3 9 2" xfId="21208"/>
    <cellStyle name="Normal 7 3 9 3" xfId="21209"/>
    <cellStyle name="Normal 7 30" xfId="21210"/>
    <cellStyle name="Normal 7 31" xfId="21211"/>
    <cellStyle name="Normal 7 32" xfId="21212"/>
    <cellStyle name="Normal 7 33" xfId="21213"/>
    <cellStyle name="Normal 7 34" xfId="21214"/>
    <cellStyle name="Normal 7 35" xfId="21215"/>
    <cellStyle name="Normal 7 36" xfId="21216"/>
    <cellStyle name="Normal 7 37" xfId="21217"/>
    <cellStyle name="Normal 7 38" xfId="21218"/>
    <cellStyle name="Normal 7 39" xfId="21219"/>
    <cellStyle name="Normal 7 4" xfId="383"/>
    <cellStyle name="Normal 7 4 2" xfId="21220"/>
    <cellStyle name="Normal 7 4 2 2" xfId="21221"/>
    <cellStyle name="Normal 7 4 2 3" xfId="21222"/>
    <cellStyle name="Normal 7 4 3" xfId="21223"/>
    <cellStyle name="Normal 7 4 3 2" xfId="21224"/>
    <cellStyle name="Normal 7 4 3 3" xfId="21225"/>
    <cellStyle name="Normal 7 4 4" xfId="21226"/>
    <cellStyle name="Normal 7 4 4 2" xfId="21227"/>
    <cellStyle name="Normal 7 4 4 3" xfId="21228"/>
    <cellStyle name="Normal 7 4 5" xfId="21229"/>
    <cellStyle name="Normal 7 4 5 2" xfId="21230"/>
    <cellStyle name="Normal 7 4 5 3" xfId="21231"/>
    <cellStyle name="Normal 7 4 6" xfId="21232"/>
    <cellStyle name="Normal 7 4 7" xfId="21233"/>
    <cellStyle name="Normal 7 5" xfId="21234"/>
    <cellStyle name="Normal 7 5 2" xfId="21235"/>
    <cellStyle name="Normal 7 5 2 2" xfId="21236"/>
    <cellStyle name="Normal 7 5 2 3" xfId="21237"/>
    <cellStyle name="Normal 7 5 3" xfId="21238"/>
    <cellStyle name="Normal 7 5 3 2" xfId="21239"/>
    <cellStyle name="Normal 7 5 3 3" xfId="21240"/>
    <cellStyle name="Normal 7 5 4" xfId="21241"/>
    <cellStyle name="Normal 7 5 4 2" xfId="21242"/>
    <cellStyle name="Normal 7 5 4 3" xfId="21243"/>
    <cellStyle name="Normal 7 5 5" xfId="21244"/>
    <cellStyle name="Normal 7 5 5 2" xfId="21245"/>
    <cellStyle name="Normal 7 5 5 3" xfId="21246"/>
    <cellStyle name="Normal 7 5 6" xfId="21247"/>
    <cellStyle name="Normal 7 5 7" xfId="21248"/>
    <cellStyle name="Normal 7 6" xfId="21249"/>
    <cellStyle name="Normal 7 6 2" xfId="21250"/>
    <cellStyle name="Normal 7 6 2 2" xfId="21251"/>
    <cellStyle name="Normal 7 6 2 3" xfId="21252"/>
    <cellStyle name="Normal 7 6 3" xfId="21253"/>
    <cellStyle name="Normal 7 6 3 2" xfId="21254"/>
    <cellStyle name="Normal 7 6 3 3" xfId="21255"/>
    <cellStyle name="Normal 7 6 4" xfId="21256"/>
    <cellStyle name="Normal 7 6 4 2" xfId="21257"/>
    <cellStyle name="Normal 7 6 4 3" xfId="21258"/>
    <cellStyle name="Normal 7 6 5" xfId="21259"/>
    <cellStyle name="Normal 7 6 5 2" xfId="21260"/>
    <cellStyle name="Normal 7 6 5 3" xfId="21261"/>
    <cellStyle name="Normal 7 6 6" xfId="21262"/>
    <cellStyle name="Normal 7 6 7" xfId="21263"/>
    <cellStyle name="Normal 7 7" xfId="21264"/>
    <cellStyle name="Normal 7 7 2" xfId="21265"/>
    <cellStyle name="Normal 7 7 2 2" xfId="21266"/>
    <cellStyle name="Normal 7 7 2 3" xfId="21267"/>
    <cellStyle name="Normal 7 7 3" xfId="21268"/>
    <cellStyle name="Normal 7 7 3 2" xfId="21269"/>
    <cellStyle name="Normal 7 7 3 3" xfId="21270"/>
    <cellStyle name="Normal 7 7 4" xfId="21271"/>
    <cellStyle name="Normal 7 7 4 2" xfId="21272"/>
    <cellStyle name="Normal 7 7 4 3" xfId="21273"/>
    <cellStyle name="Normal 7 7 5" xfId="21274"/>
    <cellStyle name="Normal 7 7 5 2" xfId="21275"/>
    <cellStyle name="Normal 7 7 5 3" xfId="21276"/>
    <cellStyle name="Normal 7 7 6" xfId="21277"/>
    <cellStyle name="Normal 7 7 7" xfId="21278"/>
    <cellStyle name="Normal 7 8" xfId="21279"/>
    <cellStyle name="Normal 7 8 2" xfId="21280"/>
    <cellStyle name="Normal 7 8 2 2" xfId="21281"/>
    <cellStyle name="Normal 7 8 2 3" xfId="21282"/>
    <cellStyle name="Normal 7 8 3" xfId="21283"/>
    <cellStyle name="Normal 7 8 3 2" xfId="21284"/>
    <cellStyle name="Normal 7 8 3 3" xfId="21285"/>
    <cellStyle name="Normal 7 8 4" xfId="21286"/>
    <cellStyle name="Normal 7 8 4 2" xfId="21287"/>
    <cellStyle name="Normal 7 8 4 3" xfId="21288"/>
    <cellStyle name="Normal 7 8 5" xfId="21289"/>
    <cellStyle name="Normal 7 8 5 2" xfId="21290"/>
    <cellStyle name="Normal 7 8 5 3" xfId="21291"/>
    <cellStyle name="Normal 7 8 6" xfId="21292"/>
    <cellStyle name="Normal 7 8 7" xfId="21293"/>
    <cellStyle name="Normal 7 9" xfId="21294"/>
    <cellStyle name="Normal 7 9 2" xfId="21295"/>
    <cellStyle name="Normal 7 9 3" xfId="21296"/>
    <cellStyle name="Normal 70" xfId="21297"/>
    <cellStyle name="Normal 71" xfId="21298"/>
    <cellStyle name="Normal 79" xfId="21299"/>
    <cellStyle name="Normal 8" xfId="67"/>
    <cellStyle name="Normal 8 2" xfId="215"/>
    <cellStyle name="Normal 8 3" xfId="216"/>
    <cellStyle name="Normal 81" xfId="21300"/>
    <cellStyle name="Normal 82" xfId="21301"/>
    <cellStyle name="Normal 83" xfId="21302"/>
    <cellStyle name="Normal 9" xfId="217"/>
    <cellStyle name="Normal 9 10" xfId="21303"/>
    <cellStyle name="Normal 9 11" xfId="21304"/>
    <cellStyle name="Normal 9 12" xfId="21305"/>
    <cellStyle name="Normal 9 13" xfId="21306"/>
    <cellStyle name="Normal 9 14" xfId="21307"/>
    <cellStyle name="Normal 9 15" xfId="21308"/>
    <cellStyle name="Normal 9 16" xfId="21309"/>
    <cellStyle name="Normal 9 17" xfId="21310"/>
    <cellStyle name="Normal 9 18" xfId="21311"/>
    <cellStyle name="Normal 9 19" xfId="21312"/>
    <cellStyle name="Normal 9 2" xfId="218"/>
    <cellStyle name="Normal 9 20" xfId="21313"/>
    <cellStyle name="Normal 9 21" xfId="21314"/>
    <cellStyle name="Normal 9 22" xfId="21315"/>
    <cellStyle name="Normal 9 23" xfId="21316"/>
    <cellStyle name="Normal 9 24" xfId="21317"/>
    <cellStyle name="Normal 9 25" xfId="21318"/>
    <cellStyle name="Normal 9 26" xfId="21319"/>
    <cellStyle name="Normal 9 27" xfId="21320"/>
    <cellStyle name="Normal 9 3" xfId="21321"/>
    <cellStyle name="Normal 9 4" xfId="21322"/>
    <cellStyle name="Normal 9 5" xfId="21323"/>
    <cellStyle name="Normal 9 6" xfId="21324"/>
    <cellStyle name="Normal 9 7" xfId="21325"/>
    <cellStyle name="Normal 9 8" xfId="21326"/>
    <cellStyle name="Normal 9 9" xfId="21327"/>
    <cellStyle name="Normal 90" xfId="21328"/>
    <cellStyle name="Normal 91" xfId="21329"/>
    <cellStyle name="Normal 95" xfId="21330"/>
    <cellStyle name="Normal 96" xfId="21331"/>
    <cellStyle name="Normal 98" xfId="21332"/>
    <cellStyle name="Normal RIPH" xfId="21333"/>
    <cellStyle name="Normal_CNL Draft FS 2002(for Tim edit)" xfId="68"/>
    <cellStyle name="Normal_NAL - 2001 Financial Statements" xfId="69"/>
    <cellStyle name="Normal_NAL - 2001 Financial Statements 2" xfId="23382"/>
    <cellStyle name="NormalBoldUnderline" xfId="21334"/>
    <cellStyle name="NormalProcedure" xfId="21335"/>
    <cellStyle name="Note 10" xfId="21336"/>
    <cellStyle name="Note 10 10" xfId="21337"/>
    <cellStyle name="Note 10 11" xfId="21338"/>
    <cellStyle name="Note 10 12" xfId="21339"/>
    <cellStyle name="Note 10 13" xfId="21340"/>
    <cellStyle name="Note 10 14" xfId="21341"/>
    <cellStyle name="Note 10 15" xfId="21342"/>
    <cellStyle name="Note 10 16" xfId="21343"/>
    <cellStyle name="Note 10 17" xfId="21344"/>
    <cellStyle name="Note 10 18" xfId="21345"/>
    <cellStyle name="Note 10 19" xfId="21346"/>
    <cellStyle name="Note 10 2" xfId="21347"/>
    <cellStyle name="Note 10 20" xfId="21348"/>
    <cellStyle name="Note 10 21" xfId="21349"/>
    <cellStyle name="Note 10 22" xfId="21350"/>
    <cellStyle name="Note 10 23" xfId="21351"/>
    <cellStyle name="Note 10 24" xfId="21352"/>
    <cellStyle name="Note 10 25" xfId="21353"/>
    <cellStyle name="Note 10 26" xfId="21354"/>
    <cellStyle name="Note 10 27" xfId="21355"/>
    <cellStyle name="Note 10 28" xfId="21356"/>
    <cellStyle name="Note 10 29" xfId="21357"/>
    <cellStyle name="Note 10 3" xfId="21358"/>
    <cellStyle name="Note 10 30" xfId="21359"/>
    <cellStyle name="Note 10 31" xfId="21360"/>
    <cellStyle name="Note 10 32" xfId="21361"/>
    <cellStyle name="Note 10 33" xfId="21362"/>
    <cellStyle name="Note 10 34" xfId="21363"/>
    <cellStyle name="Note 10 35" xfId="21364"/>
    <cellStyle name="Note 10 4" xfId="21365"/>
    <cellStyle name="Note 10 5" xfId="21366"/>
    <cellStyle name="Note 10 6" xfId="21367"/>
    <cellStyle name="Note 10 7" xfId="21368"/>
    <cellStyle name="Note 10 8" xfId="21369"/>
    <cellStyle name="Note 10 9" xfId="21370"/>
    <cellStyle name="Note 11" xfId="21371"/>
    <cellStyle name="Note 11 10" xfId="21372"/>
    <cellStyle name="Note 11 2" xfId="21373"/>
    <cellStyle name="Note 11 3" xfId="21374"/>
    <cellStyle name="Note 11 4" xfId="21375"/>
    <cellStyle name="Note 11 5" xfId="21376"/>
    <cellStyle name="Note 11 6" xfId="21377"/>
    <cellStyle name="Note 11 7" xfId="21378"/>
    <cellStyle name="Note 11 8" xfId="21379"/>
    <cellStyle name="Note 11 9" xfId="21380"/>
    <cellStyle name="Note 12" xfId="21381"/>
    <cellStyle name="Note 12 10" xfId="21382"/>
    <cellStyle name="Note 12 2" xfId="21383"/>
    <cellStyle name="Note 12 3" xfId="21384"/>
    <cellStyle name="Note 12 4" xfId="21385"/>
    <cellStyle name="Note 12 5" xfId="21386"/>
    <cellStyle name="Note 12 6" xfId="21387"/>
    <cellStyle name="Note 12 7" xfId="21388"/>
    <cellStyle name="Note 12 8" xfId="21389"/>
    <cellStyle name="Note 12 9" xfId="21390"/>
    <cellStyle name="Note 13" xfId="21391"/>
    <cellStyle name="Note 14" xfId="21392"/>
    <cellStyle name="Note 15" xfId="21393"/>
    <cellStyle name="Note 16" xfId="21394"/>
    <cellStyle name="Note 17" xfId="21395"/>
    <cellStyle name="Note 18" xfId="21396"/>
    <cellStyle name="Note 19" xfId="21397"/>
    <cellStyle name="Note 2" xfId="384"/>
    <cellStyle name="Note 2 10" xfId="21398"/>
    <cellStyle name="Note 2 11" xfId="21399"/>
    <cellStyle name="Note 2 12" xfId="21400"/>
    <cellStyle name="Note 2 13" xfId="21401"/>
    <cellStyle name="Note 2 14" xfId="21402"/>
    <cellStyle name="Note 2 15" xfId="21403"/>
    <cellStyle name="Note 2 16" xfId="21404"/>
    <cellStyle name="Note 2 17" xfId="21405"/>
    <cellStyle name="Note 2 18" xfId="21406"/>
    <cellStyle name="Note 2 19" xfId="21407"/>
    <cellStyle name="Note 2 2" xfId="385"/>
    <cellStyle name="Note 2 2 2" xfId="386"/>
    <cellStyle name="Note 2 20" xfId="21408"/>
    <cellStyle name="Note 2 21" xfId="21409"/>
    <cellStyle name="Note 2 22" xfId="21410"/>
    <cellStyle name="Note 2 23" xfId="21411"/>
    <cellStyle name="Note 2 24" xfId="21412"/>
    <cellStyle name="Note 2 25" xfId="21413"/>
    <cellStyle name="Note 2 26" xfId="21414"/>
    <cellStyle name="Note 2 27" xfId="21415"/>
    <cellStyle name="Note 2 28" xfId="21416"/>
    <cellStyle name="Note 2 29" xfId="21417"/>
    <cellStyle name="Note 2 3" xfId="387"/>
    <cellStyle name="Note 2 30" xfId="21418"/>
    <cellStyle name="Note 2 31" xfId="21419"/>
    <cellStyle name="Note 2 32" xfId="21420"/>
    <cellStyle name="Note 2 33" xfId="21421"/>
    <cellStyle name="Note 2 34" xfId="21422"/>
    <cellStyle name="Note 2 35" xfId="21423"/>
    <cellStyle name="Note 2 36" xfId="21424"/>
    <cellStyle name="Note 2 37" xfId="21425"/>
    <cellStyle name="Note 2 38" xfId="21426"/>
    <cellStyle name="Note 2 39" xfId="21427"/>
    <cellStyle name="Note 2 4" xfId="21428"/>
    <cellStyle name="Note 2 40" xfId="21429"/>
    <cellStyle name="Note 2 41" xfId="21430"/>
    <cellStyle name="Note 2 42" xfId="21431"/>
    <cellStyle name="Note 2 43" xfId="21432"/>
    <cellStyle name="Note 2 44" xfId="21433"/>
    <cellStyle name="Note 2 45" xfId="21434"/>
    <cellStyle name="Note 2 46" xfId="21435"/>
    <cellStyle name="Note 2 47" xfId="21436"/>
    <cellStyle name="Note 2 48" xfId="21437"/>
    <cellStyle name="Note 2 49" xfId="21438"/>
    <cellStyle name="Note 2 5" xfId="21439"/>
    <cellStyle name="Note 2 50" xfId="21440"/>
    <cellStyle name="Note 2 6" xfId="21441"/>
    <cellStyle name="Note 2 7" xfId="21442"/>
    <cellStyle name="Note 2 8" xfId="21443"/>
    <cellStyle name="Note 2 9" xfId="21444"/>
    <cellStyle name="Note 20" xfId="21445"/>
    <cellStyle name="Note 21" xfId="21446"/>
    <cellStyle name="Note 22" xfId="21447"/>
    <cellStyle name="Note 23" xfId="21448"/>
    <cellStyle name="Note 24" xfId="21449"/>
    <cellStyle name="Note 25" xfId="21450"/>
    <cellStyle name="Note 26" xfId="21451"/>
    <cellStyle name="Note 27" xfId="21452"/>
    <cellStyle name="Note 28" xfId="21453"/>
    <cellStyle name="Note 29" xfId="21454"/>
    <cellStyle name="Note 3" xfId="388"/>
    <cellStyle name="Note 3 10" xfId="21455"/>
    <cellStyle name="Note 3 11" xfId="21456"/>
    <cellStyle name="Note 3 12" xfId="21457"/>
    <cellStyle name="Note 3 13" xfId="21458"/>
    <cellStyle name="Note 3 14" xfId="21459"/>
    <cellStyle name="Note 3 15" xfId="21460"/>
    <cellStyle name="Note 3 16" xfId="21461"/>
    <cellStyle name="Note 3 17" xfId="21462"/>
    <cellStyle name="Note 3 18" xfId="21463"/>
    <cellStyle name="Note 3 19" xfId="21464"/>
    <cellStyle name="Note 3 2" xfId="389"/>
    <cellStyle name="Note 3 2 2" xfId="390"/>
    <cellStyle name="Note 3 20" xfId="21465"/>
    <cellStyle name="Note 3 21" xfId="21466"/>
    <cellStyle name="Note 3 22" xfId="21467"/>
    <cellStyle name="Note 3 23" xfId="21468"/>
    <cellStyle name="Note 3 24" xfId="21469"/>
    <cellStyle name="Note 3 25" xfId="21470"/>
    <cellStyle name="Note 3 26" xfId="21471"/>
    <cellStyle name="Note 3 27" xfId="21472"/>
    <cellStyle name="Note 3 3" xfId="391"/>
    <cellStyle name="Note 3 4" xfId="21473"/>
    <cellStyle name="Note 3 5" xfId="21474"/>
    <cellStyle name="Note 3 6" xfId="21475"/>
    <cellStyle name="Note 3 7" xfId="21476"/>
    <cellStyle name="Note 3 8" xfId="21477"/>
    <cellStyle name="Note 3 9" xfId="21478"/>
    <cellStyle name="Note 30" xfId="21479"/>
    <cellStyle name="Note 31" xfId="21480"/>
    <cellStyle name="Note 32" xfId="21481"/>
    <cellStyle name="Note 33" xfId="21482"/>
    <cellStyle name="Note 34" xfId="21483"/>
    <cellStyle name="Note 35" xfId="21484"/>
    <cellStyle name="Note 36" xfId="21485"/>
    <cellStyle name="Note 37" xfId="21486"/>
    <cellStyle name="Note 38" xfId="21487"/>
    <cellStyle name="Note 39" xfId="21488"/>
    <cellStyle name="Note 4" xfId="392"/>
    <cellStyle name="Note 4 10" xfId="21489"/>
    <cellStyle name="Note 4 11" xfId="21490"/>
    <cellStyle name="Note 4 12" xfId="21491"/>
    <cellStyle name="Note 4 13" xfId="21492"/>
    <cellStyle name="Note 4 14" xfId="21493"/>
    <cellStyle name="Note 4 15" xfId="21494"/>
    <cellStyle name="Note 4 16" xfId="21495"/>
    <cellStyle name="Note 4 17" xfId="21496"/>
    <cellStyle name="Note 4 18" xfId="21497"/>
    <cellStyle name="Note 4 19" xfId="21498"/>
    <cellStyle name="Note 4 2" xfId="393"/>
    <cellStyle name="Note 4 20" xfId="21499"/>
    <cellStyle name="Note 4 21" xfId="21500"/>
    <cellStyle name="Note 4 22" xfId="21501"/>
    <cellStyle name="Note 4 23" xfId="21502"/>
    <cellStyle name="Note 4 24" xfId="21503"/>
    <cellStyle name="Note 4 25" xfId="21504"/>
    <cellStyle name="Note 4 26" xfId="21505"/>
    <cellStyle name="Note 4 27" xfId="21506"/>
    <cellStyle name="Note 4 3" xfId="21507"/>
    <cellStyle name="Note 4 4" xfId="21508"/>
    <cellStyle name="Note 4 5" xfId="21509"/>
    <cellStyle name="Note 4 6" xfId="21510"/>
    <cellStyle name="Note 4 7" xfId="21511"/>
    <cellStyle name="Note 4 8" xfId="21512"/>
    <cellStyle name="Note 4 9" xfId="21513"/>
    <cellStyle name="Note 40" xfId="21514"/>
    <cellStyle name="Note 41" xfId="21515"/>
    <cellStyle name="Note 42" xfId="21516"/>
    <cellStyle name="Note 43" xfId="21517"/>
    <cellStyle name="Note 44" xfId="21518"/>
    <cellStyle name="Note 45" xfId="21519"/>
    <cellStyle name="Note 46" xfId="21520"/>
    <cellStyle name="Note 47" xfId="21521"/>
    <cellStyle name="Note 48" xfId="21522"/>
    <cellStyle name="Note 49" xfId="21523"/>
    <cellStyle name="Note 5" xfId="394"/>
    <cellStyle name="Note 5 10" xfId="21524"/>
    <cellStyle name="Note 5 11" xfId="21525"/>
    <cellStyle name="Note 5 12" xfId="21526"/>
    <cellStyle name="Note 5 13" xfId="21527"/>
    <cellStyle name="Note 5 14" xfId="21528"/>
    <cellStyle name="Note 5 15" xfId="21529"/>
    <cellStyle name="Note 5 16" xfId="21530"/>
    <cellStyle name="Note 5 17" xfId="21531"/>
    <cellStyle name="Note 5 18" xfId="21532"/>
    <cellStyle name="Note 5 19" xfId="21533"/>
    <cellStyle name="Note 5 2" xfId="395"/>
    <cellStyle name="Note 5 20" xfId="21534"/>
    <cellStyle name="Note 5 21" xfId="21535"/>
    <cellStyle name="Note 5 22" xfId="21536"/>
    <cellStyle name="Note 5 23" xfId="21537"/>
    <cellStyle name="Note 5 24" xfId="21538"/>
    <cellStyle name="Note 5 25" xfId="21539"/>
    <cellStyle name="Note 5 26" xfId="21540"/>
    <cellStyle name="Note 5 27" xfId="21541"/>
    <cellStyle name="Note 5 3" xfId="21542"/>
    <cellStyle name="Note 5 4" xfId="21543"/>
    <cellStyle name="Note 5 5" xfId="21544"/>
    <cellStyle name="Note 5 6" xfId="21545"/>
    <cellStyle name="Note 5 7" xfId="21546"/>
    <cellStyle name="Note 5 8" xfId="21547"/>
    <cellStyle name="Note 5 9" xfId="21548"/>
    <cellStyle name="Note 50" xfId="21549"/>
    <cellStyle name="Note 51" xfId="21550"/>
    <cellStyle name="Note 52" xfId="21551"/>
    <cellStyle name="Note 53" xfId="21552"/>
    <cellStyle name="Note 54" xfId="21553"/>
    <cellStyle name="Note 55" xfId="21554"/>
    <cellStyle name="Note 56" xfId="21555"/>
    <cellStyle name="Note 57" xfId="21556"/>
    <cellStyle name="Note 58" xfId="21557"/>
    <cellStyle name="Note 59" xfId="21558"/>
    <cellStyle name="Note 6" xfId="396"/>
    <cellStyle name="Note 6 10" xfId="21559"/>
    <cellStyle name="Note 6 11" xfId="21560"/>
    <cellStyle name="Note 6 12" xfId="21561"/>
    <cellStyle name="Note 6 13" xfId="21562"/>
    <cellStyle name="Note 6 14" xfId="21563"/>
    <cellStyle name="Note 6 15" xfId="21564"/>
    <cellStyle name="Note 6 16" xfId="21565"/>
    <cellStyle name="Note 6 17" xfId="21566"/>
    <cellStyle name="Note 6 18" xfId="21567"/>
    <cellStyle name="Note 6 19" xfId="21568"/>
    <cellStyle name="Note 6 2" xfId="21569"/>
    <cellStyle name="Note 6 20" xfId="21570"/>
    <cellStyle name="Note 6 21" xfId="21571"/>
    <cellStyle name="Note 6 22" xfId="21572"/>
    <cellStyle name="Note 6 23" xfId="21573"/>
    <cellStyle name="Note 6 24" xfId="21574"/>
    <cellStyle name="Note 6 25" xfId="21575"/>
    <cellStyle name="Note 6 26" xfId="21576"/>
    <cellStyle name="Note 6 27" xfId="21577"/>
    <cellStyle name="Note 6 28" xfId="21578"/>
    <cellStyle name="Note 6 29" xfId="21579"/>
    <cellStyle name="Note 6 3" xfId="21580"/>
    <cellStyle name="Note 6 30" xfId="21581"/>
    <cellStyle name="Note 6 31" xfId="21582"/>
    <cellStyle name="Note 6 32" xfId="21583"/>
    <cellStyle name="Note 6 33" xfId="21584"/>
    <cellStyle name="Note 6 34" xfId="21585"/>
    <cellStyle name="Note 6 35" xfId="21586"/>
    <cellStyle name="Note 6 4" xfId="21587"/>
    <cellStyle name="Note 6 5" xfId="21588"/>
    <cellStyle name="Note 6 6" xfId="21589"/>
    <cellStyle name="Note 6 7" xfId="21590"/>
    <cellStyle name="Note 6 8" xfId="21591"/>
    <cellStyle name="Note 6 9" xfId="21592"/>
    <cellStyle name="Note 60" xfId="21593"/>
    <cellStyle name="Note 61" xfId="21594"/>
    <cellStyle name="Note 7" xfId="416"/>
    <cellStyle name="Note 7 10" xfId="21595"/>
    <cellStyle name="Note 7 11" xfId="21596"/>
    <cellStyle name="Note 7 12" xfId="21597"/>
    <cellStyle name="Note 7 13" xfId="21598"/>
    <cellStyle name="Note 7 14" xfId="21599"/>
    <cellStyle name="Note 7 15" xfId="21600"/>
    <cellStyle name="Note 7 16" xfId="21601"/>
    <cellStyle name="Note 7 17" xfId="21602"/>
    <cellStyle name="Note 7 18" xfId="21603"/>
    <cellStyle name="Note 7 19" xfId="21604"/>
    <cellStyle name="Note 7 2" xfId="21605"/>
    <cellStyle name="Note 7 20" xfId="21606"/>
    <cellStyle name="Note 7 21" xfId="21607"/>
    <cellStyle name="Note 7 22" xfId="21608"/>
    <cellStyle name="Note 7 23" xfId="21609"/>
    <cellStyle name="Note 7 24" xfId="21610"/>
    <cellStyle name="Note 7 25" xfId="21611"/>
    <cellStyle name="Note 7 26" xfId="21612"/>
    <cellStyle name="Note 7 27" xfId="21613"/>
    <cellStyle name="Note 7 28" xfId="21614"/>
    <cellStyle name="Note 7 29" xfId="21615"/>
    <cellStyle name="Note 7 3" xfId="21616"/>
    <cellStyle name="Note 7 30" xfId="21617"/>
    <cellStyle name="Note 7 31" xfId="21618"/>
    <cellStyle name="Note 7 32" xfId="21619"/>
    <cellStyle name="Note 7 33" xfId="21620"/>
    <cellStyle name="Note 7 34" xfId="21621"/>
    <cellStyle name="Note 7 35" xfId="21622"/>
    <cellStyle name="Note 7 4" xfId="21623"/>
    <cellStyle name="Note 7 5" xfId="21624"/>
    <cellStyle name="Note 7 6" xfId="21625"/>
    <cellStyle name="Note 7 7" xfId="21626"/>
    <cellStyle name="Note 7 8" xfId="21627"/>
    <cellStyle name="Note 7 9" xfId="21628"/>
    <cellStyle name="Note 8" xfId="21629"/>
    <cellStyle name="Note 8 10" xfId="21630"/>
    <cellStyle name="Note 8 11" xfId="21631"/>
    <cellStyle name="Note 8 12" xfId="21632"/>
    <cellStyle name="Note 8 13" xfId="21633"/>
    <cellStyle name="Note 8 14" xfId="21634"/>
    <cellStyle name="Note 8 15" xfId="21635"/>
    <cellStyle name="Note 8 16" xfId="21636"/>
    <cellStyle name="Note 8 17" xfId="21637"/>
    <cellStyle name="Note 8 18" xfId="21638"/>
    <cellStyle name="Note 8 19" xfId="21639"/>
    <cellStyle name="Note 8 2" xfId="21640"/>
    <cellStyle name="Note 8 20" xfId="21641"/>
    <cellStyle name="Note 8 21" xfId="21642"/>
    <cellStyle name="Note 8 22" xfId="21643"/>
    <cellStyle name="Note 8 23" xfId="21644"/>
    <cellStyle name="Note 8 24" xfId="21645"/>
    <cellStyle name="Note 8 25" xfId="21646"/>
    <cellStyle name="Note 8 26" xfId="21647"/>
    <cellStyle name="Note 8 27" xfId="21648"/>
    <cellStyle name="Note 8 28" xfId="21649"/>
    <cellStyle name="Note 8 29" xfId="21650"/>
    <cellStyle name="Note 8 3" xfId="21651"/>
    <cellStyle name="Note 8 30" xfId="21652"/>
    <cellStyle name="Note 8 31" xfId="21653"/>
    <cellStyle name="Note 8 32" xfId="21654"/>
    <cellStyle name="Note 8 33" xfId="21655"/>
    <cellStyle name="Note 8 34" xfId="21656"/>
    <cellStyle name="Note 8 35" xfId="21657"/>
    <cellStyle name="Note 8 4" xfId="21658"/>
    <cellStyle name="Note 8 5" xfId="21659"/>
    <cellStyle name="Note 8 6" xfId="21660"/>
    <cellStyle name="Note 8 7" xfId="21661"/>
    <cellStyle name="Note 8 8" xfId="21662"/>
    <cellStyle name="Note 8 9" xfId="21663"/>
    <cellStyle name="Note 9" xfId="21664"/>
    <cellStyle name="Note 9 10" xfId="21665"/>
    <cellStyle name="Note 9 11" xfId="21666"/>
    <cellStyle name="Note 9 12" xfId="21667"/>
    <cellStyle name="Note 9 13" xfId="21668"/>
    <cellStyle name="Note 9 14" xfId="21669"/>
    <cellStyle name="Note 9 15" xfId="21670"/>
    <cellStyle name="Note 9 16" xfId="21671"/>
    <cellStyle name="Note 9 17" xfId="21672"/>
    <cellStyle name="Note 9 18" xfId="21673"/>
    <cellStyle name="Note 9 19" xfId="21674"/>
    <cellStyle name="Note 9 2" xfId="21675"/>
    <cellStyle name="Note 9 20" xfId="21676"/>
    <cellStyle name="Note 9 21" xfId="21677"/>
    <cellStyle name="Note 9 22" xfId="21678"/>
    <cellStyle name="Note 9 23" xfId="21679"/>
    <cellStyle name="Note 9 24" xfId="21680"/>
    <cellStyle name="Note 9 25" xfId="21681"/>
    <cellStyle name="Note 9 26" xfId="21682"/>
    <cellStyle name="Note 9 27" xfId="21683"/>
    <cellStyle name="Note 9 28" xfId="21684"/>
    <cellStyle name="Note 9 29" xfId="21685"/>
    <cellStyle name="Note 9 3" xfId="21686"/>
    <cellStyle name="Note 9 30" xfId="21687"/>
    <cellStyle name="Note 9 31" xfId="21688"/>
    <cellStyle name="Note 9 32" xfId="21689"/>
    <cellStyle name="Note 9 33" xfId="21690"/>
    <cellStyle name="Note 9 34" xfId="21691"/>
    <cellStyle name="Note 9 35" xfId="21692"/>
    <cellStyle name="Note 9 4" xfId="21693"/>
    <cellStyle name="Note 9 5" xfId="21694"/>
    <cellStyle name="Note 9 6" xfId="21695"/>
    <cellStyle name="Note 9 7" xfId="21696"/>
    <cellStyle name="Note 9 8" xfId="21697"/>
    <cellStyle name="Note 9 9" xfId="21698"/>
    <cellStyle name="Number [0]" xfId="21699"/>
    <cellStyle name="Numeric point input" xfId="21700"/>
    <cellStyle name="Œ…‹æØ‚è [0.00]_fcs1" xfId="219"/>
    <cellStyle name="Œ…‹æØ‚è_fcs1" xfId="220"/>
    <cellStyle name="Output 10" xfId="21701"/>
    <cellStyle name="Output 10 10" xfId="21702"/>
    <cellStyle name="Output 10 11" xfId="21703"/>
    <cellStyle name="Output 10 12" xfId="21704"/>
    <cellStyle name="Output 10 13" xfId="21705"/>
    <cellStyle name="Output 10 14" xfId="21706"/>
    <cellStyle name="Output 10 15" xfId="21707"/>
    <cellStyle name="Output 10 16" xfId="21708"/>
    <cellStyle name="Output 10 17" xfId="21709"/>
    <cellStyle name="Output 10 18" xfId="21710"/>
    <cellStyle name="Output 10 19" xfId="21711"/>
    <cellStyle name="Output 10 2" xfId="21712"/>
    <cellStyle name="Output 10 20" xfId="21713"/>
    <cellStyle name="Output 10 21" xfId="21714"/>
    <cellStyle name="Output 10 22" xfId="21715"/>
    <cellStyle name="Output 10 23" xfId="21716"/>
    <cellStyle name="Output 10 24" xfId="21717"/>
    <cellStyle name="Output 10 25" xfId="21718"/>
    <cellStyle name="Output 10 26" xfId="21719"/>
    <cellStyle name="Output 10 27" xfId="21720"/>
    <cellStyle name="Output 10 28" xfId="21721"/>
    <cellStyle name="Output 10 29" xfId="21722"/>
    <cellStyle name="Output 10 3" xfId="21723"/>
    <cellStyle name="Output 10 30" xfId="21724"/>
    <cellStyle name="Output 10 31" xfId="21725"/>
    <cellStyle name="Output 10 32" xfId="21726"/>
    <cellStyle name="Output 10 33" xfId="21727"/>
    <cellStyle name="Output 10 34" xfId="21728"/>
    <cellStyle name="Output 10 35" xfId="21729"/>
    <cellStyle name="Output 10 4" xfId="21730"/>
    <cellStyle name="Output 10 5" xfId="21731"/>
    <cellStyle name="Output 10 6" xfId="21732"/>
    <cellStyle name="Output 10 7" xfId="21733"/>
    <cellStyle name="Output 10 8" xfId="21734"/>
    <cellStyle name="Output 10 9" xfId="21735"/>
    <cellStyle name="Output 11" xfId="21736"/>
    <cellStyle name="Output 11 10" xfId="21737"/>
    <cellStyle name="Output 11 2" xfId="21738"/>
    <cellStyle name="Output 11 3" xfId="21739"/>
    <cellStyle name="Output 11 4" xfId="21740"/>
    <cellStyle name="Output 11 5" xfId="21741"/>
    <cellStyle name="Output 11 6" xfId="21742"/>
    <cellStyle name="Output 11 7" xfId="21743"/>
    <cellStyle name="Output 11 8" xfId="21744"/>
    <cellStyle name="Output 11 9" xfId="21745"/>
    <cellStyle name="Output 12" xfId="21746"/>
    <cellStyle name="Output 12 10" xfId="21747"/>
    <cellStyle name="Output 12 2" xfId="21748"/>
    <cellStyle name="Output 12 3" xfId="21749"/>
    <cellStyle name="Output 12 4" xfId="21750"/>
    <cellStyle name="Output 12 5" xfId="21751"/>
    <cellStyle name="Output 12 6" xfId="21752"/>
    <cellStyle name="Output 12 7" xfId="21753"/>
    <cellStyle name="Output 12 8" xfId="21754"/>
    <cellStyle name="Output 12 9" xfId="21755"/>
    <cellStyle name="Output 13" xfId="21756"/>
    <cellStyle name="Output 14" xfId="21757"/>
    <cellStyle name="Output 15" xfId="21758"/>
    <cellStyle name="Output 16" xfId="21759"/>
    <cellStyle name="Output 17" xfId="21760"/>
    <cellStyle name="Output 18" xfId="21761"/>
    <cellStyle name="Output 19" xfId="21762"/>
    <cellStyle name="Output 2" xfId="21763"/>
    <cellStyle name="Output 2 10" xfId="21764"/>
    <cellStyle name="Output 2 11" xfId="21765"/>
    <cellStyle name="Output 2 12" xfId="21766"/>
    <cellStyle name="Output 2 13" xfId="21767"/>
    <cellStyle name="Output 2 14" xfId="21768"/>
    <cellStyle name="Output 2 15" xfId="21769"/>
    <cellStyle name="Output 2 16" xfId="21770"/>
    <cellStyle name="Output 2 17" xfId="21771"/>
    <cellStyle name="Output 2 18" xfId="21772"/>
    <cellStyle name="Output 2 19" xfId="21773"/>
    <cellStyle name="Output 2 2" xfId="21774"/>
    <cellStyle name="Output 2 20" xfId="21775"/>
    <cellStyle name="Output 2 21" xfId="21776"/>
    <cellStyle name="Output 2 22" xfId="21777"/>
    <cellStyle name="Output 2 23" xfId="21778"/>
    <cellStyle name="Output 2 24" xfId="21779"/>
    <cellStyle name="Output 2 25" xfId="21780"/>
    <cellStyle name="Output 2 26" xfId="21781"/>
    <cellStyle name="Output 2 27" xfId="21782"/>
    <cellStyle name="Output 2 28" xfId="21783"/>
    <cellStyle name="Output 2 29" xfId="21784"/>
    <cellStyle name="Output 2 3" xfId="21785"/>
    <cellStyle name="Output 2 30" xfId="21786"/>
    <cellStyle name="Output 2 31" xfId="21787"/>
    <cellStyle name="Output 2 32" xfId="21788"/>
    <cellStyle name="Output 2 33" xfId="21789"/>
    <cellStyle name="Output 2 34" xfId="21790"/>
    <cellStyle name="Output 2 35" xfId="21791"/>
    <cellStyle name="Output 2 36" xfId="21792"/>
    <cellStyle name="Output 2 37" xfId="21793"/>
    <cellStyle name="Output 2 38" xfId="21794"/>
    <cellStyle name="Output 2 39" xfId="21795"/>
    <cellStyle name="Output 2 4" xfId="21796"/>
    <cellStyle name="Output 2 40" xfId="21797"/>
    <cellStyle name="Output 2 41" xfId="21798"/>
    <cellStyle name="Output 2 42" xfId="21799"/>
    <cellStyle name="Output 2 43" xfId="21800"/>
    <cellStyle name="Output 2 44" xfId="21801"/>
    <cellStyle name="Output 2 45" xfId="21802"/>
    <cellStyle name="Output 2 46" xfId="21803"/>
    <cellStyle name="Output 2 47" xfId="21804"/>
    <cellStyle name="Output 2 48" xfId="21805"/>
    <cellStyle name="Output 2 49" xfId="21806"/>
    <cellStyle name="Output 2 5" xfId="21807"/>
    <cellStyle name="Output 2 50" xfId="21808"/>
    <cellStyle name="Output 2 6" xfId="21809"/>
    <cellStyle name="Output 2 7" xfId="21810"/>
    <cellStyle name="Output 2 8" xfId="21811"/>
    <cellStyle name="Output 2 9" xfId="21812"/>
    <cellStyle name="Output 20" xfId="21813"/>
    <cellStyle name="Output 21" xfId="21814"/>
    <cellStyle name="Output 22" xfId="21815"/>
    <cellStyle name="Output 23" xfId="21816"/>
    <cellStyle name="Output 24" xfId="21817"/>
    <cellStyle name="Output 25" xfId="21818"/>
    <cellStyle name="Output 26" xfId="21819"/>
    <cellStyle name="Output 27" xfId="21820"/>
    <cellStyle name="Output 28" xfId="21821"/>
    <cellStyle name="Output 29" xfId="21822"/>
    <cellStyle name="Output 3" xfId="21823"/>
    <cellStyle name="Output 3 10" xfId="21824"/>
    <cellStyle name="Output 3 11" xfId="21825"/>
    <cellStyle name="Output 3 12" xfId="21826"/>
    <cellStyle name="Output 3 13" xfId="21827"/>
    <cellStyle name="Output 3 14" xfId="21828"/>
    <cellStyle name="Output 3 15" xfId="21829"/>
    <cellStyle name="Output 3 16" xfId="21830"/>
    <cellStyle name="Output 3 17" xfId="21831"/>
    <cellStyle name="Output 3 18" xfId="21832"/>
    <cellStyle name="Output 3 19" xfId="21833"/>
    <cellStyle name="Output 3 2" xfId="21834"/>
    <cellStyle name="Output 3 20" xfId="21835"/>
    <cellStyle name="Output 3 21" xfId="21836"/>
    <cellStyle name="Output 3 22" xfId="21837"/>
    <cellStyle name="Output 3 23" xfId="21838"/>
    <cellStyle name="Output 3 24" xfId="21839"/>
    <cellStyle name="Output 3 25" xfId="21840"/>
    <cellStyle name="Output 3 26" xfId="21841"/>
    <cellStyle name="Output 3 27" xfId="21842"/>
    <cellStyle name="Output 3 3" xfId="21843"/>
    <cellStyle name="Output 3 4" xfId="21844"/>
    <cellStyle name="Output 3 5" xfId="21845"/>
    <cellStyle name="Output 3 6" xfId="21846"/>
    <cellStyle name="Output 3 7" xfId="21847"/>
    <cellStyle name="Output 3 8" xfId="21848"/>
    <cellStyle name="Output 3 9" xfId="21849"/>
    <cellStyle name="Output 30" xfId="21850"/>
    <cellStyle name="Output 31" xfId="21851"/>
    <cellStyle name="Output 32" xfId="21852"/>
    <cellStyle name="Output 33" xfId="21853"/>
    <cellStyle name="Output 34" xfId="21854"/>
    <cellStyle name="Output 35" xfId="21855"/>
    <cellStyle name="Output 36" xfId="21856"/>
    <cellStyle name="Output 37" xfId="21857"/>
    <cellStyle name="Output 38" xfId="21858"/>
    <cellStyle name="Output 39" xfId="21859"/>
    <cellStyle name="Output 4" xfId="21860"/>
    <cellStyle name="Output 4 10" xfId="21861"/>
    <cellStyle name="Output 4 11" xfId="21862"/>
    <cellStyle name="Output 4 12" xfId="21863"/>
    <cellStyle name="Output 4 13" xfId="21864"/>
    <cellStyle name="Output 4 14" xfId="21865"/>
    <cellStyle name="Output 4 15" xfId="21866"/>
    <cellStyle name="Output 4 16" xfId="21867"/>
    <cellStyle name="Output 4 17" xfId="21868"/>
    <cellStyle name="Output 4 18" xfId="21869"/>
    <cellStyle name="Output 4 19" xfId="21870"/>
    <cellStyle name="Output 4 2" xfId="21871"/>
    <cellStyle name="Output 4 20" xfId="21872"/>
    <cellStyle name="Output 4 21" xfId="21873"/>
    <cellStyle name="Output 4 22" xfId="21874"/>
    <cellStyle name="Output 4 23" xfId="21875"/>
    <cellStyle name="Output 4 24" xfId="21876"/>
    <cellStyle name="Output 4 25" xfId="21877"/>
    <cellStyle name="Output 4 26" xfId="21878"/>
    <cellStyle name="Output 4 27" xfId="21879"/>
    <cellStyle name="Output 4 3" xfId="21880"/>
    <cellStyle name="Output 4 4" xfId="21881"/>
    <cellStyle name="Output 4 5" xfId="21882"/>
    <cellStyle name="Output 4 6" xfId="21883"/>
    <cellStyle name="Output 4 7" xfId="21884"/>
    <cellStyle name="Output 4 8" xfId="21885"/>
    <cellStyle name="Output 4 9" xfId="21886"/>
    <cellStyle name="Output 40" xfId="21887"/>
    <cellStyle name="Output 41" xfId="21888"/>
    <cellStyle name="Output 42" xfId="21889"/>
    <cellStyle name="Output 43" xfId="21890"/>
    <cellStyle name="Output 44" xfId="21891"/>
    <cellStyle name="Output 45" xfId="21892"/>
    <cellStyle name="Output 46" xfId="21893"/>
    <cellStyle name="Output 47" xfId="21894"/>
    <cellStyle name="Output 48" xfId="21895"/>
    <cellStyle name="Output 49" xfId="21896"/>
    <cellStyle name="Output 5" xfId="21897"/>
    <cellStyle name="Output 5 10" xfId="21898"/>
    <cellStyle name="Output 5 11" xfId="21899"/>
    <cellStyle name="Output 5 12" xfId="21900"/>
    <cellStyle name="Output 5 13" xfId="21901"/>
    <cellStyle name="Output 5 14" xfId="21902"/>
    <cellStyle name="Output 5 15" xfId="21903"/>
    <cellStyle name="Output 5 16" xfId="21904"/>
    <cellStyle name="Output 5 17" xfId="21905"/>
    <cellStyle name="Output 5 18" xfId="21906"/>
    <cellStyle name="Output 5 19" xfId="21907"/>
    <cellStyle name="Output 5 2" xfId="21908"/>
    <cellStyle name="Output 5 20" xfId="21909"/>
    <cellStyle name="Output 5 21" xfId="21910"/>
    <cellStyle name="Output 5 22" xfId="21911"/>
    <cellStyle name="Output 5 23" xfId="21912"/>
    <cellStyle name="Output 5 24" xfId="21913"/>
    <cellStyle name="Output 5 25" xfId="21914"/>
    <cellStyle name="Output 5 26" xfId="21915"/>
    <cellStyle name="Output 5 27" xfId="21916"/>
    <cellStyle name="Output 5 3" xfId="21917"/>
    <cellStyle name="Output 5 4" xfId="21918"/>
    <cellStyle name="Output 5 5" xfId="21919"/>
    <cellStyle name="Output 5 6" xfId="21920"/>
    <cellStyle name="Output 5 7" xfId="21921"/>
    <cellStyle name="Output 5 8" xfId="21922"/>
    <cellStyle name="Output 5 9" xfId="21923"/>
    <cellStyle name="Output 50" xfId="21924"/>
    <cellStyle name="Output 51" xfId="21925"/>
    <cellStyle name="Output 52" xfId="21926"/>
    <cellStyle name="Output 53" xfId="21927"/>
    <cellStyle name="Output 54" xfId="21928"/>
    <cellStyle name="Output 55" xfId="21929"/>
    <cellStyle name="Output 56" xfId="21930"/>
    <cellStyle name="Output 57" xfId="21931"/>
    <cellStyle name="Output 58" xfId="21932"/>
    <cellStyle name="Output 59" xfId="21933"/>
    <cellStyle name="Output 6" xfId="21934"/>
    <cellStyle name="Output 6 10" xfId="21935"/>
    <cellStyle name="Output 6 11" xfId="21936"/>
    <cellStyle name="Output 6 12" xfId="21937"/>
    <cellStyle name="Output 6 13" xfId="21938"/>
    <cellStyle name="Output 6 14" xfId="21939"/>
    <cellStyle name="Output 6 15" xfId="21940"/>
    <cellStyle name="Output 6 16" xfId="21941"/>
    <cellStyle name="Output 6 17" xfId="21942"/>
    <cellStyle name="Output 6 18" xfId="21943"/>
    <cellStyle name="Output 6 19" xfId="21944"/>
    <cellStyle name="Output 6 2" xfId="21945"/>
    <cellStyle name="Output 6 20" xfId="21946"/>
    <cellStyle name="Output 6 21" xfId="21947"/>
    <cellStyle name="Output 6 22" xfId="21948"/>
    <cellStyle name="Output 6 23" xfId="21949"/>
    <cellStyle name="Output 6 24" xfId="21950"/>
    <cellStyle name="Output 6 25" xfId="21951"/>
    <cellStyle name="Output 6 26" xfId="21952"/>
    <cellStyle name="Output 6 27" xfId="21953"/>
    <cellStyle name="Output 6 28" xfId="21954"/>
    <cellStyle name="Output 6 29" xfId="21955"/>
    <cellStyle name="Output 6 3" xfId="21956"/>
    <cellStyle name="Output 6 30" xfId="21957"/>
    <cellStyle name="Output 6 31" xfId="21958"/>
    <cellStyle name="Output 6 32" xfId="21959"/>
    <cellStyle name="Output 6 33" xfId="21960"/>
    <cellStyle name="Output 6 34" xfId="21961"/>
    <cellStyle name="Output 6 35" xfId="21962"/>
    <cellStyle name="Output 6 4" xfId="21963"/>
    <cellStyle name="Output 6 5" xfId="21964"/>
    <cellStyle name="Output 6 6" xfId="21965"/>
    <cellStyle name="Output 6 7" xfId="21966"/>
    <cellStyle name="Output 6 8" xfId="21967"/>
    <cellStyle name="Output 6 9" xfId="21968"/>
    <cellStyle name="Output 7" xfId="21969"/>
    <cellStyle name="Output 7 10" xfId="21970"/>
    <cellStyle name="Output 7 11" xfId="21971"/>
    <cellStyle name="Output 7 12" xfId="21972"/>
    <cellStyle name="Output 7 13" xfId="21973"/>
    <cellStyle name="Output 7 14" xfId="21974"/>
    <cellStyle name="Output 7 15" xfId="21975"/>
    <cellStyle name="Output 7 16" xfId="21976"/>
    <cellStyle name="Output 7 17" xfId="21977"/>
    <cellStyle name="Output 7 18" xfId="21978"/>
    <cellStyle name="Output 7 19" xfId="21979"/>
    <cellStyle name="Output 7 2" xfId="21980"/>
    <cellStyle name="Output 7 20" xfId="21981"/>
    <cellStyle name="Output 7 21" xfId="21982"/>
    <cellStyle name="Output 7 22" xfId="21983"/>
    <cellStyle name="Output 7 23" xfId="21984"/>
    <cellStyle name="Output 7 24" xfId="21985"/>
    <cellStyle name="Output 7 25" xfId="21986"/>
    <cellStyle name="Output 7 26" xfId="21987"/>
    <cellStyle name="Output 7 27" xfId="21988"/>
    <cellStyle name="Output 7 28" xfId="21989"/>
    <cellStyle name="Output 7 29" xfId="21990"/>
    <cellStyle name="Output 7 3" xfId="21991"/>
    <cellStyle name="Output 7 30" xfId="21992"/>
    <cellStyle name="Output 7 31" xfId="21993"/>
    <cellStyle name="Output 7 32" xfId="21994"/>
    <cellStyle name="Output 7 33" xfId="21995"/>
    <cellStyle name="Output 7 34" xfId="21996"/>
    <cellStyle name="Output 7 35" xfId="21997"/>
    <cellStyle name="Output 7 4" xfId="21998"/>
    <cellStyle name="Output 7 5" xfId="21999"/>
    <cellStyle name="Output 7 6" xfId="22000"/>
    <cellStyle name="Output 7 7" xfId="22001"/>
    <cellStyle name="Output 7 8" xfId="22002"/>
    <cellStyle name="Output 7 9" xfId="22003"/>
    <cellStyle name="Output 8" xfId="22004"/>
    <cellStyle name="Output 8 10" xfId="22005"/>
    <cellStyle name="Output 8 11" xfId="22006"/>
    <cellStyle name="Output 8 12" xfId="22007"/>
    <cellStyle name="Output 8 13" xfId="22008"/>
    <cellStyle name="Output 8 14" xfId="22009"/>
    <cellStyle name="Output 8 15" xfId="22010"/>
    <cellStyle name="Output 8 16" xfId="22011"/>
    <cellStyle name="Output 8 17" xfId="22012"/>
    <cellStyle name="Output 8 18" xfId="22013"/>
    <cellStyle name="Output 8 19" xfId="22014"/>
    <cellStyle name="Output 8 2" xfId="22015"/>
    <cellStyle name="Output 8 20" xfId="22016"/>
    <cellStyle name="Output 8 21" xfId="22017"/>
    <cellStyle name="Output 8 22" xfId="22018"/>
    <cellStyle name="Output 8 23" xfId="22019"/>
    <cellStyle name="Output 8 24" xfId="22020"/>
    <cellStyle name="Output 8 25" xfId="22021"/>
    <cellStyle name="Output 8 26" xfId="22022"/>
    <cellStyle name="Output 8 27" xfId="22023"/>
    <cellStyle name="Output 8 28" xfId="22024"/>
    <cellStyle name="Output 8 29" xfId="22025"/>
    <cellStyle name="Output 8 3" xfId="22026"/>
    <cellStyle name="Output 8 30" xfId="22027"/>
    <cellStyle name="Output 8 31" xfId="22028"/>
    <cellStyle name="Output 8 32" xfId="22029"/>
    <cellStyle name="Output 8 33" xfId="22030"/>
    <cellStyle name="Output 8 34" xfId="22031"/>
    <cellStyle name="Output 8 35" xfId="22032"/>
    <cellStyle name="Output 8 4" xfId="22033"/>
    <cellStyle name="Output 8 5" xfId="22034"/>
    <cellStyle name="Output 8 6" xfId="22035"/>
    <cellStyle name="Output 8 7" xfId="22036"/>
    <cellStyle name="Output 8 8" xfId="22037"/>
    <cellStyle name="Output 8 9" xfId="22038"/>
    <cellStyle name="Output 9" xfId="22039"/>
    <cellStyle name="Output 9 10" xfId="22040"/>
    <cellStyle name="Output 9 11" xfId="22041"/>
    <cellStyle name="Output 9 12" xfId="22042"/>
    <cellStyle name="Output 9 13" xfId="22043"/>
    <cellStyle name="Output 9 14" xfId="22044"/>
    <cellStyle name="Output 9 15" xfId="22045"/>
    <cellStyle name="Output 9 16" xfId="22046"/>
    <cellStyle name="Output 9 17" xfId="22047"/>
    <cellStyle name="Output 9 18" xfId="22048"/>
    <cellStyle name="Output 9 19" xfId="22049"/>
    <cellStyle name="Output 9 2" xfId="22050"/>
    <cellStyle name="Output 9 20" xfId="22051"/>
    <cellStyle name="Output 9 21" xfId="22052"/>
    <cellStyle name="Output 9 22" xfId="22053"/>
    <cellStyle name="Output 9 23" xfId="22054"/>
    <cellStyle name="Output 9 24" xfId="22055"/>
    <cellStyle name="Output 9 25" xfId="22056"/>
    <cellStyle name="Output 9 26" xfId="22057"/>
    <cellStyle name="Output 9 27" xfId="22058"/>
    <cellStyle name="Output 9 28" xfId="22059"/>
    <cellStyle name="Output 9 29" xfId="22060"/>
    <cellStyle name="Output 9 3" xfId="22061"/>
    <cellStyle name="Output 9 30" xfId="22062"/>
    <cellStyle name="Output 9 31" xfId="22063"/>
    <cellStyle name="Output 9 32" xfId="22064"/>
    <cellStyle name="Output 9 33" xfId="22065"/>
    <cellStyle name="Output 9 34" xfId="22066"/>
    <cellStyle name="Output 9 35" xfId="22067"/>
    <cellStyle name="Output 9 4" xfId="22068"/>
    <cellStyle name="Output 9 5" xfId="22069"/>
    <cellStyle name="Output 9 6" xfId="22070"/>
    <cellStyle name="Output 9 7" xfId="22071"/>
    <cellStyle name="Output 9 8" xfId="22072"/>
    <cellStyle name="Output 9 9" xfId="22073"/>
    <cellStyle name="per.style" xfId="221"/>
    <cellStyle name="Percent" xfId="70" builtinId="5"/>
    <cellStyle name="Percent [0]" xfId="71"/>
    <cellStyle name="Percent [00]" xfId="72"/>
    <cellStyle name="Percent [2]" xfId="73"/>
    <cellStyle name="Percent 10" xfId="22074"/>
    <cellStyle name="Percent 2" xfId="74"/>
    <cellStyle name="Percent 2 10" xfId="22075"/>
    <cellStyle name="Percent 2 11" xfId="22076"/>
    <cellStyle name="Percent 2 12" xfId="22077"/>
    <cellStyle name="Percent 2 13" xfId="22078"/>
    <cellStyle name="Percent 2 14" xfId="22079"/>
    <cellStyle name="Percent 2 15" xfId="22080"/>
    <cellStyle name="Percent 2 16" xfId="22081"/>
    <cellStyle name="Percent 2 17" xfId="22082"/>
    <cellStyle name="Percent 2 18" xfId="22083"/>
    <cellStyle name="Percent 2 19" xfId="22084"/>
    <cellStyle name="Percent 2 2" xfId="75"/>
    <cellStyle name="Percent 2 2 2" xfId="23357"/>
    <cellStyle name="Percent 2 2 3" xfId="23358"/>
    <cellStyle name="Percent 2 2 4" xfId="23359"/>
    <cellStyle name="Percent 2 20" xfId="22085"/>
    <cellStyle name="Percent 2 21" xfId="22086"/>
    <cellStyle name="Percent 2 22" xfId="22087"/>
    <cellStyle name="Percent 2 23" xfId="22088"/>
    <cellStyle name="Percent 2 24" xfId="22089"/>
    <cellStyle name="Percent 2 25" xfId="22090"/>
    <cellStyle name="Percent 2 26" xfId="22091"/>
    <cellStyle name="Percent 2 27" xfId="22092"/>
    <cellStyle name="Percent 2 3" xfId="422"/>
    <cellStyle name="Percent 2 4" xfId="22093"/>
    <cellStyle name="Percent 2 5" xfId="22094"/>
    <cellStyle name="Percent 2 6" xfId="22095"/>
    <cellStyle name="Percent 2 7" xfId="22096"/>
    <cellStyle name="Percent 2 8" xfId="22097"/>
    <cellStyle name="Percent 2 9" xfId="22098"/>
    <cellStyle name="Percent 23" xfId="22099"/>
    <cellStyle name="Percent 24" xfId="22100"/>
    <cellStyle name="Percent 25" xfId="22101"/>
    <cellStyle name="Percent 27" xfId="22102"/>
    <cellStyle name="Percent 28" xfId="22103"/>
    <cellStyle name="Percent 29" xfId="22104"/>
    <cellStyle name="Percent 3" xfId="423"/>
    <cellStyle name="Percent 31" xfId="22105"/>
    <cellStyle name="Percent 4" xfId="22106"/>
    <cellStyle name="Percent 6" xfId="22107"/>
    <cellStyle name="Percent 7" xfId="22108"/>
    <cellStyle name="Percent 8" xfId="22109"/>
    <cellStyle name="Percent 9" xfId="22110"/>
    <cellStyle name="phasing" xfId="22111"/>
    <cellStyle name="point variable" xfId="22112"/>
    <cellStyle name="PrePop Currency (0)" xfId="76"/>
    <cellStyle name="PrePop Currency (2)" xfId="77"/>
    <cellStyle name="PrePop Units (0)" xfId="78"/>
    <cellStyle name="PrePop Units (1)" xfId="79"/>
    <cellStyle name="PrePop Units (2)" xfId="80"/>
    <cellStyle name="pricing" xfId="222"/>
    <cellStyle name="Protected" xfId="223"/>
    <cellStyle name="PSChar" xfId="22113"/>
    <cellStyle name="ResulatModif" xfId="22114"/>
    <cellStyle name="Resultat" xfId="22115"/>
    <cellStyle name="ResultatModif" xfId="22116"/>
    <cellStyle name="ResultatModifMgt" xfId="22117"/>
    <cellStyle name="RevList" xfId="22118"/>
    <cellStyle name="rf0" xfId="224"/>
    <cellStyle name="rf1" xfId="225"/>
    <cellStyle name="rf1 2" xfId="23367"/>
    <cellStyle name="rf10" xfId="226"/>
    <cellStyle name="rf11" xfId="227"/>
    <cellStyle name="rf12" xfId="228"/>
    <cellStyle name="rf13" xfId="229"/>
    <cellStyle name="rf14" xfId="230"/>
    <cellStyle name="rf15" xfId="231"/>
    <cellStyle name="rf16" xfId="232"/>
    <cellStyle name="rf17" xfId="233"/>
    <cellStyle name="rf17 2" xfId="23369"/>
    <cellStyle name="rf18" xfId="234"/>
    <cellStyle name="rf19" xfId="235"/>
    <cellStyle name="rf2" xfId="236"/>
    <cellStyle name="rf2 2" xfId="23368"/>
    <cellStyle name="rf20" xfId="237"/>
    <cellStyle name="rf20 2" xfId="23374"/>
    <cellStyle name="rf21" xfId="238"/>
    <cellStyle name="rf22" xfId="239"/>
    <cellStyle name="rf23" xfId="240"/>
    <cellStyle name="rf24" xfId="241"/>
    <cellStyle name="rf25" xfId="242"/>
    <cellStyle name="rf26" xfId="243"/>
    <cellStyle name="rf27" xfId="244"/>
    <cellStyle name="rf3" xfId="245"/>
    <cellStyle name="rf3 2" xfId="23370"/>
    <cellStyle name="rf4" xfId="246"/>
    <cellStyle name="rf4 2" xfId="23375"/>
    <cellStyle name="rf5" xfId="96"/>
    <cellStyle name="rf5 2" xfId="23371"/>
    <cellStyle name="rf6" xfId="247"/>
    <cellStyle name="rf7" xfId="248"/>
    <cellStyle name="rf7 2" xfId="23372"/>
    <cellStyle name="rf8" xfId="93"/>
    <cellStyle name="rf8 2" xfId="23373"/>
    <cellStyle name="rf9" xfId="249"/>
    <cellStyle name="ROA Ref" xfId="22119"/>
    <cellStyle name="s]_x000d__x000a_skipmouseredetect=0_x000d__x000a_NullPort=None_x000d__x000a_device=HP LaserJet 5Si/5Si MX,HP5SI,\\Cpclm\v2243_hp5si_x000d__x000a_DefaultQueueSize=32_x000d__x000a_P" xfId="81"/>
    <cellStyle name="SAISIE" xfId="22120"/>
    <cellStyle name="SaisieDaily" xfId="22121"/>
    <cellStyle name="SaisieMgt" xfId="22122"/>
    <cellStyle name="SAPBEXaggData" xfId="22123"/>
    <cellStyle name="SAPBEXaggDataEmph" xfId="22124"/>
    <cellStyle name="SAPBEXaggItem" xfId="22125"/>
    <cellStyle name="SAPBEXaggItemX" xfId="22126"/>
    <cellStyle name="SAPBEXchaText" xfId="22127"/>
    <cellStyle name="SAPBEXexcBad7" xfId="22128"/>
    <cellStyle name="SAPBEXexcBad8" xfId="22129"/>
    <cellStyle name="SAPBEXexcBad9" xfId="22130"/>
    <cellStyle name="SAPBEXexcCritical4" xfId="22131"/>
    <cellStyle name="SAPBEXexcCritical5" xfId="22132"/>
    <cellStyle name="SAPBEXexcCritical6" xfId="22133"/>
    <cellStyle name="SAPBEXexcGood1" xfId="22134"/>
    <cellStyle name="SAPBEXexcGood2" xfId="22135"/>
    <cellStyle name="SAPBEXexcGood3" xfId="22136"/>
    <cellStyle name="SAPBEXfilterDrill" xfId="22137"/>
    <cellStyle name="SAPBEXfilterItem" xfId="22138"/>
    <cellStyle name="SAPBEXfilterText" xfId="22139"/>
    <cellStyle name="SAPBEXformats" xfId="22140"/>
    <cellStyle name="SAPBEXheaderItem" xfId="22141"/>
    <cellStyle name="SAPBEXheaderItem 2" xfId="22142"/>
    <cellStyle name="SAPBEXheaderItem 2 2" xfId="22143"/>
    <cellStyle name="SAPBEXheaderItem 3" xfId="22144"/>
    <cellStyle name="SAPBEXheaderItem 4" xfId="22145"/>
    <cellStyle name="SAPBEXheaderItem 5" xfId="22146"/>
    <cellStyle name="SAPBEXheaderItem 6" xfId="22147"/>
    <cellStyle name="SAPBEXheaderItem 7" xfId="22148"/>
    <cellStyle name="SAPBEXheaderItem 8" xfId="22149"/>
    <cellStyle name="SAPBEXheaderItem 9" xfId="22150"/>
    <cellStyle name="SAPBEXheaderText" xfId="22151"/>
    <cellStyle name="SAPBEXheaderText 2" xfId="22152"/>
    <cellStyle name="SAPBEXheaderText 2 2" xfId="22153"/>
    <cellStyle name="SAPBEXheaderText 3" xfId="22154"/>
    <cellStyle name="SAPBEXheaderText 4" xfId="22155"/>
    <cellStyle name="SAPBEXheaderText 5" xfId="22156"/>
    <cellStyle name="SAPBEXheaderText 6" xfId="22157"/>
    <cellStyle name="SAPBEXheaderText 7" xfId="22158"/>
    <cellStyle name="SAPBEXheaderText 8" xfId="22159"/>
    <cellStyle name="SAPBEXheaderText 9" xfId="22160"/>
    <cellStyle name="SAPBEXHLevel0" xfId="22161"/>
    <cellStyle name="SAPBEXHLevel0X" xfId="22162"/>
    <cellStyle name="SAPBEXHLevel1" xfId="22163"/>
    <cellStyle name="SAPBEXHLevel1X" xfId="22164"/>
    <cellStyle name="SAPBEXHLevel2" xfId="22165"/>
    <cellStyle name="SAPBEXHLevel2X" xfId="22166"/>
    <cellStyle name="SAPBEXHLevel3" xfId="22167"/>
    <cellStyle name="SAPBEXHLevel3X" xfId="22168"/>
    <cellStyle name="SAPBEXresData" xfId="22169"/>
    <cellStyle name="SAPBEXresDataEmph" xfId="22170"/>
    <cellStyle name="SAPBEXresItem" xfId="22171"/>
    <cellStyle name="SAPBEXresItemX" xfId="22172"/>
    <cellStyle name="SAPBEXstdData" xfId="250"/>
    <cellStyle name="SAPBEXstdDataEmph" xfId="22173"/>
    <cellStyle name="SAPBEXstdItem" xfId="251"/>
    <cellStyle name="SAPBEXstdItemX" xfId="22174"/>
    <cellStyle name="SAPBEXtitle" xfId="22175"/>
    <cellStyle name="SAPBEXtitle 2" xfId="22176"/>
    <cellStyle name="SAPBEXtitle 2 2" xfId="22177"/>
    <cellStyle name="SAPBEXtitle 3" xfId="22178"/>
    <cellStyle name="SAPBEXtitle 4" xfId="22179"/>
    <cellStyle name="SAPBEXtitle 5" xfId="22180"/>
    <cellStyle name="SAPBEXtitle 6" xfId="22181"/>
    <cellStyle name="SAPBEXtitle 7" xfId="22182"/>
    <cellStyle name="SAPBEXtitle 8" xfId="22183"/>
    <cellStyle name="SAPBEXtitle 9" xfId="22184"/>
    <cellStyle name="SAPBEXundefined" xfId="22185"/>
    <cellStyle name="Satisfaisant" xfId="22186"/>
    <cellStyle name="Section Heading" xfId="22187"/>
    <cellStyle name="Section Title no wrap" xfId="22188"/>
    <cellStyle name="Section Title wrap" xfId="22189"/>
    <cellStyle name="Sheet Background" xfId="22190"/>
    <cellStyle name="sheet title" xfId="22191"/>
    <cellStyle name="Sortie" xfId="22192"/>
    <cellStyle name="Standard_Adjustments_Consulting_2000" xfId="23360"/>
    <cellStyle name="String point input" xfId="22193"/>
    <cellStyle name="Stylar8gras" xfId="22194"/>
    <cellStyle name="Style 1" xfId="252"/>
    <cellStyle name="Style 2" xfId="22195"/>
    <cellStyle name="subhead" xfId="82"/>
    <cellStyle name="SubHeading1" xfId="22196"/>
    <cellStyle name="SubHeading2" xfId="22197"/>
    <cellStyle name="Subsection Heading" xfId="22198"/>
    <cellStyle name="Sub-section heading" xfId="22199"/>
    <cellStyle name="subtitle" xfId="22200"/>
    <cellStyle name="Subtotal" xfId="22201"/>
    <cellStyle name="Sub-Total" xfId="22202"/>
    <cellStyle name="SubTotals" xfId="22203"/>
    <cellStyle name="tab" xfId="22204"/>
    <cellStyle name="Text Indent A" xfId="83"/>
    <cellStyle name="Text Indent B" xfId="84"/>
    <cellStyle name="Text Indent C" xfId="85"/>
    <cellStyle name="Texte explicatif" xfId="22205"/>
    <cellStyle name="TextInput" xfId="86"/>
    <cellStyle name="time variable" xfId="22206"/>
    <cellStyle name="Times New Roman" xfId="22207"/>
    <cellStyle name="Title 1" xfId="22208"/>
    <cellStyle name="Title 10" xfId="22209"/>
    <cellStyle name="Title 10 10" xfId="22210"/>
    <cellStyle name="Title 10 11" xfId="22211"/>
    <cellStyle name="Title 10 12" xfId="22212"/>
    <cellStyle name="Title 10 13" xfId="22213"/>
    <cellStyle name="Title 10 14" xfId="22214"/>
    <cellStyle name="Title 10 15" xfId="22215"/>
    <cellStyle name="Title 10 16" xfId="22216"/>
    <cellStyle name="Title 10 17" xfId="22217"/>
    <cellStyle name="Title 10 18" xfId="22218"/>
    <cellStyle name="Title 10 19" xfId="22219"/>
    <cellStyle name="Title 10 2" xfId="22220"/>
    <cellStyle name="Title 10 20" xfId="22221"/>
    <cellStyle name="Title 10 21" xfId="22222"/>
    <cellStyle name="Title 10 22" xfId="22223"/>
    <cellStyle name="Title 10 23" xfId="22224"/>
    <cellStyle name="Title 10 24" xfId="22225"/>
    <cellStyle name="Title 10 25" xfId="22226"/>
    <cellStyle name="Title 10 26" xfId="22227"/>
    <cellStyle name="Title 10 27" xfId="22228"/>
    <cellStyle name="Title 10 28" xfId="22229"/>
    <cellStyle name="Title 10 29" xfId="22230"/>
    <cellStyle name="Title 10 3" xfId="22231"/>
    <cellStyle name="Title 10 30" xfId="22232"/>
    <cellStyle name="Title 10 31" xfId="22233"/>
    <cellStyle name="Title 10 32" xfId="22234"/>
    <cellStyle name="Title 10 33" xfId="22235"/>
    <cellStyle name="Title 10 34" xfId="22236"/>
    <cellStyle name="Title 10 35" xfId="22237"/>
    <cellStyle name="Title 10 4" xfId="22238"/>
    <cellStyle name="Title 10 5" xfId="22239"/>
    <cellStyle name="Title 10 6" xfId="22240"/>
    <cellStyle name="Title 10 7" xfId="22241"/>
    <cellStyle name="Title 10 8" xfId="22242"/>
    <cellStyle name="Title 10 9" xfId="22243"/>
    <cellStyle name="Title 11" xfId="22244"/>
    <cellStyle name="Title 11 10" xfId="22245"/>
    <cellStyle name="Title 11 2" xfId="22246"/>
    <cellStyle name="Title 11 3" xfId="22247"/>
    <cellStyle name="Title 11 4" xfId="22248"/>
    <cellStyle name="Title 11 5" xfId="22249"/>
    <cellStyle name="Title 11 6" xfId="22250"/>
    <cellStyle name="Title 11 7" xfId="22251"/>
    <cellStyle name="Title 11 8" xfId="22252"/>
    <cellStyle name="Title 11 9" xfId="22253"/>
    <cellStyle name="Title 12" xfId="22254"/>
    <cellStyle name="Title 12 10" xfId="22255"/>
    <cellStyle name="Title 12 2" xfId="22256"/>
    <cellStyle name="Title 12 3" xfId="22257"/>
    <cellStyle name="Title 12 4" xfId="22258"/>
    <cellStyle name="Title 12 5" xfId="22259"/>
    <cellStyle name="Title 12 6" xfId="22260"/>
    <cellStyle name="Title 12 7" xfId="22261"/>
    <cellStyle name="Title 12 8" xfId="22262"/>
    <cellStyle name="Title 12 9" xfId="22263"/>
    <cellStyle name="Title 13" xfId="22264"/>
    <cellStyle name="Title 14" xfId="22265"/>
    <cellStyle name="Title 15" xfId="22266"/>
    <cellStyle name="Title 16" xfId="22267"/>
    <cellStyle name="Title 17" xfId="22268"/>
    <cellStyle name="Title 18" xfId="22269"/>
    <cellStyle name="Title 19" xfId="22270"/>
    <cellStyle name="Title 2" xfId="22271"/>
    <cellStyle name="Title 2 10" xfId="22272"/>
    <cellStyle name="Title 2 11" xfId="22273"/>
    <cellStyle name="Title 2 12" xfId="22274"/>
    <cellStyle name="Title 2 13" xfId="22275"/>
    <cellStyle name="Title 2 14" xfId="22276"/>
    <cellStyle name="Title 2 15" xfId="22277"/>
    <cellStyle name="Title 2 16" xfId="22278"/>
    <cellStyle name="Title 2 17" xfId="22279"/>
    <cellStyle name="Title 2 18" xfId="22280"/>
    <cellStyle name="Title 2 19" xfId="22281"/>
    <cellStyle name="Title 2 2" xfId="22282"/>
    <cellStyle name="Title 2 20" xfId="22283"/>
    <cellStyle name="Title 2 21" xfId="22284"/>
    <cellStyle name="Title 2 22" xfId="22285"/>
    <cellStyle name="Title 2 23" xfId="22286"/>
    <cellStyle name="Title 2 24" xfId="22287"/>
    <cellStyle name="Title 2 25" xfId="22288"/>
    <cellStyle name="Title 2 26" xfId="22289"/>
    <cellStyle name="Title 2 27" xfId="22290"/>
    <cellStyle name="Title 2 28" xfId="22291"/>
    <cellStyle name="Title 2 29" xfId="22292"/>
    <cellStyle name="Title 2 3" xfId="22293"/>
    <cellStyle name="Title 2 30" xfId="22294"/>
    <cellStyle name="Title 2 31" xfId="22295"/>
    <cellStyle name="Title 2 32" xfId="22296"/>
    <cellStyle name="Title 2 33" xfId="22297"/>
    <cellStyle name="Title 2 34" xfId="22298"/>
    <cellStyle name="Title 2 35" xfId="22299"/>
    <cellStyle name="Title 2 36" xfId="22300"/>
    <cellStyle name="Title 2 37" xfId="22301"/>
    <cellStyle name="Title 2 38" xfId="22302"/>
    <cellStyle name="Title 2 39" xfId="22303"/>
    <cellStyle name="Title 2 4" xfId="22304"/>
    <cellStyle name="Title 2 40" xfId="22305"/>
    <cellStyle name="Title 2 41" xfId="22306"/>
    <cellStyle name="Title 2 42" xfId="22307"/>
    <cellStyle name="Title 2 43" xfId="22308"/>
    <cellStyle name="Title 2 44" xfId="22309"/>
    <cellStyle name="Title 2 45" xfId="22310"/>
    <cellStyle name="Title 2 46" xfId="22311"/>
    <cellStyle name="Title 2 47" xfId="22312"/>
    <cellStyle name="Title 2 48" xfId="22313"/>
    <cellStyle name="Title 2 49" xfId="22314"/>
    <cellStyle name="Title 2 5" xfId="22315"/>
    <cellStyle name="Title 2 50" xfId="22316"/>
    <cellStyle name="Title 2 6" xfId="22317"/>
    <cellStyle name="Title 2 7" xfId="22318"/>
    <cellStyle name="Title 2 8" xfId="22319"/>
    <cellStyle name="Title 2 9" xfId="22320"/>
    <cellStyle name="Title 20" xfId="22321"/>
    <cellStyle name="Title 21" xfId="22322"/>
    <cellStyle name="Title 22" xfId="22323"/>
    <cellStyle name="Title 23" xfId="22324"/>
    <cellStyle name="Title 24" xfId="22325"/>
    <cellStyle name="Title 25" xfId="22326"/>
    <cellStyle name="Title 26" xfId="22327"/>
    <cellStyle name="Title 27" xfId="22328"/>
    <cellStyle name="Title 28" xfId="22329"/>
    <cellStyle name="Title 29" xfId="22330"/>
    <cellStyle name="Title 3" xfId="22331"/>
    <cellStyle name="Title 3 10" xfId="22332"/>
    <cellStyle name="Title 3 11" xfId="22333"/>
    <cellStyle name="Title 3 12" xfId="22334"/>
    <cellStyle name="Title 3 13" xfId="22335"/>
    <cellStyle name="Title 3 14" xfId="22336"/>
    <cellStyle name="Title 3 15" xfId="22337"/>
    <cellStyle name="Title 3 16" xfId="22338"/>
    <cellStyle name="Title 3 17" xfId="22339"/>
    <cellStyle name="Title 3 18" xfId="22340"/>
    <cellStyle name="Title 3 19" xfId="22341"/>
    <cellStyle name="Title 3 2" xfId="22342"/>
    <cellStyle name="Title 3 20" xfId="22343"/>
    <cellStyle name="Title 3 21" xfId="22344"/>
    <cellStyle name="Title 3 22" xfId="22345"/>
    <cellStyle name="Title 3 23" xfId="22346"/>
    <cellStyle name="Title 3 24" xfId="22347"/>
    <cellStyle name="Title 3 25" xfId="22348"/>
    <cellStyle name="Title 3 26" xfId="22349"/>
    <cellStyle name="Title 3 27" xfId="22350"/>
    <cellStyle name="Title 3 3" xfId="22351"/>
    <cellStyle name="Title 3 4" xfId="22352"/>
    <cellStyle name="Title 3 5" xfId="22353"/>
    <cellStyle name="Title 3 6" xfId="22354"/>
    <cellStyle name="Title 3 7" xfId="22355"/>
    <cellStyle name="Title 3 8" xfId="22356"/>
    <cellStyle name="Title 3 9" xfId="22357"/>
    <cellStyle name="Title 30" xfId="22358"/>
    <cellStyle name="Title 31" xfId="22359"/>
    <cellStyle name="Title 32" xfId="22360"/>
    <cellStyle name="Title 33" xfId="22361"/>
    <cellStyle name="Title 34" xfId="22362"/>
    <cellStyle name="Title 35" xfId="22363"/>
    <cellStyle name="Title 36" xfId="22364"/>
    <cellStyle name="Title 37" xfId="22365"/>
    <cellStyle name="Title 38" xfId="22366"/>
    <cellStyle name="Title 39" xfId="22367"/>
    <cellStyle name="Title 4" xfId="22368"/>
    <cellStyle name="Title 4 10" xfId="22369"/>
    <cellStyle name="Title 4 11" xfId="22370"/>
    <cellStyle name="Title 4 12" xfId="22371"/>
    <cellStyle name="Title 4 13" xfId="22372"/>
    <cellStyle name="Title 4 14" xfId="22373"/>
    <cellStyle name="Title 4 15" xfId="22374"/>
    <cellStyle name="Title 4 16" xfId="22375"/>
    <cellStyle name="Title 4 17" xfId="22376"/>
    <cellStyle name="Title 4 18" xfId="22377"/>
    <cellStyle name="Title 4 19" xfId="22378"/>
    <cellStyle name="Title 4 2" xfId="22379"/>
    <cellStyle name="Title 4 20" xfId="22380"/>
    <cellStyle name="Title 4 21" xfId="22381"/>
    <cellStyle name="Title 4 22" xfId="22382"/>
    <cellStyle name="Title 4 23" xfId="22383"/>
    <cellStyle name="Title 4 24" xfId="22384"/>
    <cellStyle name="Title 4 25" xfId="22385"/>
    <cellStyle name="Title 4 26" xfId="22386"/>
    <cellStyle name="Title 4 27" xfId="22387"/>
    <cellStyle name="Title 4 3" xfId="22388"/>
    <cellStyle name="Title 4 4" xfId="22389"/>
    <cellStyle name="Title 4 5" xfId="22390"/>
    <cellStyle name="Title 4 6" xfId="22391"/>
    <cellStyle name="Title 4 7" xfId="22392"/>
    <cellStyle name="Title 4 8" xfId="22393"/>
    <cellStyle name="Title 4 9" xfId="22394"/>
    <cellStyle name="Title 40" xfId="22395"/>
    <cellStyle name="Title 41" xfId="22396"/>
    <cellStyle name="Title 42" xfId="22397"/>
    <cellStyle name="Title 43" xfId="22398"/>
    <cellStyle name="Title 44" xfId="22399"/>
    <cellStyle name="Title 45" xfId="22400"/>
    <cellStyle name="Title 46" xfId="22401"/>
    <cellStyle name="Title 47" xfId="22402"/>
    <cellStyle name="Title 48" xfId="22403"/>
    <cellStyle name="Title 49" xfId="22404"/>
    <cellStyle name="Title 5" xfId="22405"/>
    <cellStyle name="Title 5 10" xfId="22406"/>
    <cellStyle name="Title 5 11" xfId="22407"/>
    <cellStyle name="Title 5 12" xfId="22408"/>
    <cellStyle name="Title 5 13" xfId="22409"/>
    <cellStyle name="Title 5 14" xfId="22410"/>
    <cellStyle name="Title 5 15" xfId="22411"/>
    <cellStyle name="Title 5 16" xfId="22412"/>
    <cellStyle name="Title 5 17" xfId="22413"/>
    <cellStyle name="Title 5 18" xfId="22414"/>
    <cellStyle name="Title 5 19" xfId="22415"/>
    <cellStyle name="Title 5 2" xfId="22416"/>
    <cellStyle name="Title 5 20" xfId="22417"/>
    <cellStyle name="Title 5 21" xfId="22418"/>
    <cellStyle name="Title 5 22" xfId="22419"/>
    <cellStyle name="Title 5 23" xfId="22420"/>
    <cellStyle name="Title 5 24" xfId="22421"/>
    <cellStyle name="Title 5 25" xfId="22422"/>
    <cellStyle name="Title 5 26" xfId="22423"/>
    <cellStyle name="Title 5 27" xfId="22424"/>
    <cellStyle name="Title 5 3" xfId="22425"/>
    <cellStyle name="Title 5 4" xfId="22426"/>
    <cellStyle name="Title 5 5" xfId="22427"/>
    <cellStyle name="Title 5 6" xfId="22428"/>
    <cellStyle name="Title 5 7" xfId="22429"/>
    <cellStyle name="Title 5 8" xfId="22430"/>
    <cellStyle name="Title 5 9" xfId="22431"/>
    <cellStyle name="Title 50" xfId="22432"/>
    <cellStyle name="Title 51" xfId="22433"/>
    <cellStyle name="Title 52" xfId="22434"/>
    <cellStyle name="Title 53" xfId="22435"/>
    <cellStyle name="Title 54" xfId="22436"/>
    <cellStyle name="Title 55" xfId="22437"/>
    <cellStyle name="Title 56" xfId="22438"/>
    <cellStyle name="Title 57" xfId="22439"/>
    <cellStyle name="Title 58" xfId="22440"/>
    <cellStyle name="Title 59" xfId="22441"/>
    <cellStyle name="Title 6" xfId="22442"/>
    <cellStyle name="Title 6 10" xfId="22443"/>
    <cellStyle name="Title 6 11" xfId="22444"/>
    <cellStyle name="Title 6 12" xfId="22445"/>
    <cellStyle name="Title 6 13" xfId="22446"/>
    <cellStyle name="Title 6 14" xfId="22447"/>
    <cellStyle name="Title 6 15" xfId="22448"/>
    <cellStyle name="Title 6 16" xfId="22449"/>
    <cellStyle name="Title 6 17" xfId="22450"/>
    <cellStyle name="Title 6 18" xfId="22451"/>
    <cellStyle name="Title 6 19" xfId="22452"/>
    <cellStyle name="Title 6 2" xfId="22453"/>
    <cellStyle name="Title 6 20" xfId="22454"/>
    <cellStyle name="Title 6 21" xfId="22455"/>
    <cellStyle name="Title 6 22" xfId="22456"/>
    <cellStyle name="Title 6 23" xfId="22457"/>
    <cellStyle name="Title 6 24" xfId="22458"/>
    <cellStyle name="Title 6 25" xfId="22459"/>
    <cellStyle name="Title 6 26" xfId="22460"/>
    <cellStyle name="Title 6 27" xfId="22461"/>
    <cellStyle name="Title 6 28" xfId="22462"/>
    <cellStyle name="Title 6 29" xfId="22463"/>
    <cellStyle name="Title 6 3" xfId="22464"/>
    <cellStyle name="Title 6 30" xfId="22465"/>
    <cellStyle name="Title 6 31" xfId="22466"/>
    <cellStyle name="Title 6 32" xfId="22467"/>
    <cellStyle name="Title 6 33" xfId="22468"/>
    <cellStyle name="Title 6 34" xfId="22469"/>
    <cellStyle name="Title 6 35" xfId="22470"/>
    <cellStyle name="Title 6 4" xfId="22471"/>
    <cellStyle name="Title 6 5" xfId="22472"/>
    <cellStyle name="Title 6 6" xfId="22473"/>
    <cellStyle name="Title 6 7" xfId="22474"/>
    <cellStyle name="Title 6 8" xfId="22475"/>
    <cellStyle name="Title 6 9" xfId="22476"/>
    <cellStyle name="Title 7" xfId="22477"/>
    <cellStyle name="Title 7 10" xfId="22478"/>
    <cellStyle name="Title 7 11" xfId="22479"/>
    <cellStyle name="Title 7 12" xfId="22480"/>
    <cellStyle name="Title 7 13" xfId="22481"/>
    <cellStyle name="Title 7 14" xfId="22482"/>
    <cellStyle name="Title 7 15" xfId="22483"/>
    <cellStyle name="Title 7 16" xfId="22484"/>
    <cellStyle name="Title 7 17" xfId="22485"/>
    <cellStyle name="Title 7 18" xfId="22486"/>
    <cellStyle name="Title 7 19" xfId="22487"/>
    <cellStyle name="Title 7 2" xfId="22488"/>
    <cellStyle name="Title 7 20" xfId="22489"/>
    <cellStyle name="Title 7 21" xfId="22490"/>
    <cellStyle name="Title 7 22" xfId="22491"/>
    <cellStyle name="Title 7 23" xfId="22492"/>
    <cellStyle name="Title 7 24" xfId="22493"/>
    <cellStyle name="Title 7 25" xfId="22494"/>
    <cellStyle name="Title 7 26" xfId="22495"/>
    <cellStyle name="Title 7 27" xfId="22496"/>
    <cellStyle name="Title 7 28" xfId="22497"/>
    <cellStyle name="Title 7 29" xfId="22498"/>
    <cellStyle name="Title 7 3" xfId="22499"/>
    <cellStyle name="Title 7 30" xfId="22500"/>
    <cellStyle name="Title 7 31" xfId="22501"/>
    <cellStyle name="Title 7 32" xfId="22502"/>
    <cellStyle name="Title 7 33" xfId="22503"/>
    <cellStyle name="Title 7 34" xfId="22504"/>
    <cellStyle name="Title 7 35" xfId="22505"/>
    <cellStyle name="Title 7 4" xfId="22506"/>
    <cellStyle name="Title 7 5" xfId="22507"/>
    <cellStyle name="Title 7 6" xfId="22508"/>
    <cellStyle name="Title 7 7" xfId="22509"/>
    <cellStyle name="Title 7 8" xfId="22510"/>
    <cellStyle name="Title 7 9" xfId="22511"/>
    <cellStyle name="Title 8" xfId="22512"/>
    <cellStyle name="Title 8 10" xfId="22513"/>
    <cellStyle name="Title 8 11" xfId="22514"/>
    <cellStyle name="Title 8 12" xfId="22515"/>
    <cellStyle name="Title 8 13" xfId="22516"/>
    <cellStyle name="Title 8 14" xfId="22517"/>
    <cellStyle name="Title 8 15" xfId="22518"/>
    <cellStyle name="Title 8 16" xfId="22519"/>
    <cellStyle name="Title 8 17" xfId="22520"/>
    <cellStyle name="Title 8 18" xfId="22521"/>
    <cellStyle name="Title 8 19" xfId="22522"/>
    <cellStyle name="Title 8 2" xfId="22523"/>
    <cellStyle name="Title 8 20" xfId="22524"/>
    <cellStyle name="Title 8 21" xfId="22525"/>
    <cellStyle name="Title 8 22" xfId="22526"/>
    <cellStyle name="Title 8 23" xfId="22527"/>
    <cellStyle name="Title 8 24" xfId="22528"/>
    <cellStyle name="Title 8 25" xfId="22529"/>
    <cellStyle name="Title 8 26" xfId="22530"/>
    <cellStyle name="Title 8 27" xfId="22531"/>
    <cellStyle name="Title 8 28" xfId="22532"/>
    <cellStyle name="Title 8 29" xfId="22533"/>
    <cellStyle name="Title 8 3" xfId="22534"/>
    <cellStyle name="Title 8 30" xfId="22535"/>
    <cellStyle name="Title 8 31" xfId="22536"/>
    <cellStyle name="Title 8 32" xfId="22537"/>
    <cellStyle name="Title 8 33" xfId="22538"/>
    <cellStyle name="Title 8 34" xfId="22539"/>
    <cellStyle name="Title 8 35" xfId="22540"/>
    <cellStyle name="Title 8 4" xfId="22541"/>
    <cellStyle name="Title 8 5" xfId="22542"/>
    <cellStyle name="Title 8 6" xfId="22543"/>
    <cellStyle name="Title 8 7" xfId="22544"/>
    <cellStyle name="Title 8 8" xfId="22545"/>
    <cellStyle name="Title 8 9" xfId="22546"/>
    <cellStyle name="Title 9" xfId="22547"/>
    <cellStyle name="Title 9 10" xfId="22548"/>
    <cellStyle name="Title 9 11" xfId="22549"/>
    <cellStyle name="Title 9 12" xfId="22550"/>
    <cellStyle name="Title 9 13" xfId="22551"/>
    <cellStyle name="Title 9 14" xfId="22552"/>
    <cellStyle name="Title 9 15" xfId="22553"/>
    <cellStyle name="Title 9 16" xfId="22554"/>
    <cellStyle name="Title 9 17" xfId="22555"/>
    <cellStyle name="Title 9 18" xfId="22556"/>
    <cellStyle name="Title 9 19" xfId="22557"/>
    <cellStyle name="Title 9 2" xfId="22558"/>
    <cellStyle name="Title 9 20" xfId="22559"/>
    <cellStyle name="Title 9 21" xfId="22560"/>
    <cellStyle name="Title 9 22" xfId="22561"/>
    <cellStyle name="Title 9 23" xfId="22562"/>
    <cellStyle name="Title 9 24" xfId="22563"/>
    <cellStyle name="Title 9 25" xfId="22564"/>
    <cellStyle name="Title 9 26" xfId="22565"/>
    <cellStyle name="Title 9 27" xfId="22566"/>
    <cellStyle name="Title 9 28" xfId="22567"/>
    <cellStyle name="Title 9 29" xfId="22568"/>
    <cellStyle name="Title 9 3" xfId="22569"/>
    <cellStyle name="Title 9 30" xfId="22570"/>
    <cellStyle name="Title 9 31" xfId="22571"/>
    <cellStyle name="Title 9 32" xfId="22572"/>
    <cellStyle name="Title 9 33" xfId="22573"/>
    <cellStyle name="Title 9 34" xfId="22574"/>
    <cellStyle name="Title 9 35" xfId="22575"/>
    <cellStyle name="Title 9 4" xfId="22576"/>
    <cellStyle name="Title 9 5" xfId="22577"/>
    <cellStyle name="Title 9 6" xfId="22578"/>
    <cellStyle name="Title 9 7" xfId="22579"/>
    <cellStyle name="Title 9 8" xfId="22580"/>
    <cellStyle name="Title 9 9" xfId="22581"/>
    <cellStyle name="TitleBar" xfId="87"/>
    <cellStyle name="TitlePage" xfId="22582"/>
    <cellStyle name="Titre" xfId="22583"/>
    <cellStyle name="Titre Colonnes" xfId="88"/>
    <cellStyle name="Titre 1" xfId="22584"/>
    <cellStyle name="Titre 2" xfId="22585"/>
    <cellStyle name="Titre 3" xfId="22586"/>
    <cellStyle name="Titre 4" xfId="22587"/>
    <cellStyle name="Titre_post conso rra v3" xfId="22588"/>
    <cellStyle name="Total - Grand" xfId="22589"/>
    <cellStyle name="Total - Sub" xfId="22590"/>
    <cellStyle name="Total 10" xfId="22591"/>
    <cellStyle name="Total 10 10" xfId="22592"/>
    <cellStyle name="Total 10 11" xfId="22593"/>
    <cellStyle name="Total 10 12" xfId="22594"/>
    <cellStyle name="Total 10 13" xfId="22595"/>
    <cellStyle name="Total 10 14" xfId="22596"/>
    <cellStyle name="Total 10 15" xfId="22597"/>
    <cellStyle name="Total 10 16" xfId="22598"/>
    <cellStyle name="Total 10 17" xfId="22599"/>
    <cellStyle name="Total 10 18" xfId="22600"/>
    <cellStyle name="Total 10 19" xfId="22601"/>
    <cellStyle name="Total 10 2" xfId="22602"/>
    <cellStyle name="Total 10 20" xfId="22603"/>
    <cellStyle name="Total 10 21" xfId="22604"/>
    <cellStyle name="Total 10 22" xfId="22605"/>
    <cellStyle name="Total 10 23" xfId="22606"/>
    <cellStyle name="Total 10 24" xfId="22607"/>
    <cellStyle name="Total 10 25" xfId="22608"/>
    <cellStyle name="Total 10 26" xfId="22609"/>
    <cellStyle name="Total 10 27" xfId="22610"/>
    <cellStyle name="Total 10 28" xfId="22611"/>
    <cellStyle name="Total 10 29" xfId="22612"/>
    <cellStyle name="Total 10 3" xfId="22613"/>
    <cellStyle name="Total 10 30" xfId="22614"/>
    <cellStyle name="Total 10 31" xfId="22615"/>
    <cellStyle name="Total 10 32" xfId="22616"/>
    <cellStyle name="Total 10 33" xfId="22617"/>
    <cellStyle name="Total 10 34" xfId="22618"/>
    <cellStyle name="Total 10 35" xfId="22619"/>
    <cellStyle name="Total 10 4" xfId="22620"/>
    <cellStyle name="Total 10 5" xfId="22621"/>
    <cellStyle name="Total 10 6" xfId="22622"/>
    <cellStyle name="Total 10 7" xfId="22623"/>
    <cellStyle name="Total 10 8" xfId="22624"/>
    <cellStyle name="Total 10 9" xfId="22625"/>
    <cellStyle name="Total 11" xfId="22626"/>
    <cellStyle name="Total 11 10" xfId="22627"/>
    <cellStyle name="Total 11 2" xfId="22628"/>
    <cellStyle name="Total 11 3" xfId="22629"/>
    <cellStyle name="Total 11 4" xfId="22630"/>
    <cellStyle name="Total 11 5" xfId="22631"/>
    <cellStyle name="Total 11 6" xfId="22632"/>
    <cellStyle name="Total 11 7" xfId="22633"/>
    <cellStyle name="Total 11 8" xfId="22634"/>
    <cellStyle name="Total 11 9" xfId="22635"/>
    <cellStyle name="Total 12" xfId="22636"/>
    <cellStyle name="Total 12 10" xfId="22637"/>
    <cellStyle name="Total 12 2" xfId="22638"/>
    <cellStyle name="Total 12 3" xfId="22639"/>
    <cellStyle name="Total 12 4" xfId="22640"/>
    <cellStyle name="Total 12 5" xfId="22641"/>
    <cellStyle name="Total 12 6" xfId="22642"/>
    <cellStyle name="Total 12 7" xfId="22643"/>
    <cellStyle name="Total 12 8" xfId="22644"/>
    <cellStyle name="Total 12 9" xfId="22645"/>
    <cellStyle name="Total 13" xfId="22646"/>
    <cellStyle name="Total 14" xfId="22647"/>
    <cellStyle name="Total 15" xfId="22648"/>
    <cellStyle name="Total 16" xfId="22649"/>
    <cellStyle name="Total 17" xfId="22650"/>
    <cellStyle name="Total 18" xfId="22651"/>
    <cellStyle name="Total 19" xfId="22652"/>
    <cellStyle name="Total 2" xfId="22653"/>
    <cellStyle name="Total 2 10" xfId="22654"/>
    <cellStyle name="Total 2 11" xfId="22655"/>
    <cellStyle name="Total 2 12" xfId="22656"/>
    <cellStyle name="Total 2 13" xfId="22657"/>
    <cellStyle name="Total 2 14" xfId="22658"/>
    <cellStyle name="Total 2 15" xfId="22659"/>
    <cellStyle name="Total 2 16" xfId="22660"/>
    <cellStyle name="Total 2 17" xfId="22661"/>
    <cellStyle name="Total 2 18" xfId="22662"/>
    <cellStyle name="Total 2 19" xfId="22663"/>
    <cellStyle name="Total 2 2" xfId="22664"/>
    <cellStyle name="Total 2 20" xfId="22665"/>
    <cellStyle name="Total 2 21" xfId="22666"/>
    <cellStyle name="Total 2 22" xfId="22667"/>
    <cellStyle name="Total 2 23" xfId="22668"/>
    <cellStyle name="Total 2 24" xfId="22669"/>
    <cellStyle name="Total 2 25" xfId="22670"/>
    <cellStyle name="Total 2 26" xfId="22671"/>
    <cellStyle name="Total 2 27" xfId="22672"/>
    <cellStyle name="Total 2 28" xfId="22673"/>
    <cellStyle name="Total 2 29" xfId="22674"/>
    <cellStyle name="Total 2 3" xfId="22675"/>
    <cellStyle name="Total 2 30" xfId="22676"/>
    <cellStyle name="Total 2 31" xfId="22677"/>
    <cellStyle name="Total 2 32" xfId="22678"/>
    <cellStyle name="Total 2 33" xfId="22679"/>
    <cellStyle name="Total 2 34" xfId="22680"/>
    <cellStyle name="Total 2 35" xfId="22681"/>
    <cellStyle name="Total 2 36" xfId="22682"/>
    <cellStyle name="Total 2 37" xfId="22683"/>
    <cellStyle name="Total 2 38" xfId="22684"/>
    <cellStyle name="Total 2 39" xfId="22685"/>
    <cellStyle name="Total 2 4" xfId="22686"/>
    <cellStyle name="Total 2 40" xfId="22687"/>
    <cellStyle name="Total 2 41" xfId="22688"/>
    <cellStyle name="Total 2 42" xfId="22689"/>
    <cellStyle name="Total 2 43" xfId="22690"/>
    <cellStyle name="Total 2 44" xfId="22691"/>
    <cellStyle name="Total 2 45" xfId="22692"/>
    <cellStyle name="Total 2 46" xfId="22693"/>
    <cellStyle name="Total 2 47" xfId="22694"/>
    <cellStyle name="Total 2 48" xfId="22695"/>
    <cellStyle name="Total 2 49" xfId="22696"/>
    <cellStyle name="Total 2 5" xfId="22697"/>
    <cellStyle name="Total 2 50" xfId="22698"/>
    <cellStyle name="Total 2 6" xfId="22699"/>
    <cellStyle name="Total 2 7" xfId="22700"/>
    <cellStyle name="Total 2 8" xfId="22701"/>
    <cellStyle name="Total 2 9" xfId="22702"/>
    <cellStyle name="Total 20" xfId="22703"/>
    <cellStyle name="Total 21" xfId="22704"/>
    <cellStyle name="Total 22" xfId="22705"/>
    <cellStyle name="Total 23" xfId="22706"/>
    <cellStyle name="Total 24" xfId="22707"/>
    <cellStyle name="Total 25" xfId="22708"/>
    <cellStyle name="Total 26" xfId="22709"/>
    <cellStyle name="Total 27" xfId="22710"/>
    <cellStyle name="Total 28" xfId="22711"/>
    <cellStyle name="Total 29" xfId="22712"/>
    <cellStyle name="Total 3" xfId="22713"/>
    <cellStyle name="Total 3 10" xfId="22714"/>
    <cellStyle name="Total 3 11" xfId="22715"/>
    <cellStyle name="Total 3 12" xfId="22716"/>
    <cellStyle name="Total 3 13" xfId="22717"/>
    <cellStyle name="Total 3 14" xfId="22718"/>
    <cellStyle name="Total 3 15" xfId="22719"/>
    <cellStyle name="Total 3 16" xfId="22720"/>
    <cellStyle name="Total 3 17" xfId="22721"/>
    <cellStyle name="Total 3 18" xfId="22722"/>
    <cellStyle name="Total 3 19" xfId="22723"/>
    <cellStyle name="Total 3 2" xfId="22724"/>
    <cellStyle name="Total 3 20" xfId="22725"/>
    <cellStyle name="Total 3 21" xfId="22726"/>
    <cellStyle name="Total 3 22" xfId="22727"/>
    <cellStyle name="Total 3 23" xfId="22728"/>
    <cellStyle name="Total 3 24" xfId="22729"/>
    <cellStyle name="Total 3 25" xfId="22730"/>
    <cellStyle name="Total 3 26" xfId="22731"/>
    <cellStyle name="Total 3 27" xfId="22732"/>
    <cellStyle name="Total 3 3" xfId="22733"/>
    <cellStyle name="Total 3 4" xfId="22734"/>
    <cellStyle name="Total 3 5" xfId="22735"/>
    <cellStyle name="Total 3 6" xfId="22736"/>
    <cellStyle name="Total 3 7" xfId="22737"/>
    <cellStyle name="Total 3 8" xfId="22738"/>
    <cellStyle name="Total 3 9" xfId="22739"/>
    <cellStyle name="Total 30" xfId="22740"/>
    <cellStyle name="Total 31" xfId="22741"/>
    <cellStyle name="Total 32" xfId="22742"/>
    <cellStyle name="Total 33" xfId="22743"/>
    <cellStyle name="Total 34" xfId="22744"/>
    <cellStyle name="Total 35" xfId="22745"/>
    <cellStyle name="Total 36" xfId="22746"/>
    <cellStyle name="Total 37" xfId="22747"/>
    <cellStyle name="Total 38" xfId="22748"/>
    <cellStyle name="Total 39" xfId="22749"/>
    <cellStyle name="Total 4" xfId="22750"/>
    <cellStyle name="Total 4 10" xfId="22751"/>
    <cellStyle name="Total 4 11" xfId="22752"/>
    <cellStyle name="Total 4 12" xfId="22753"/>
    <cellStyle name="Total 4 13" xfId="22754"/>
    <cellStyle name="Total 4 14" xfId="22755"/>
    <cellStyle name="Total 4 15" xfId="22756"/>
    <cellStyle name="Total 4 16" xfId="22757"/>
    <cellStyle name="Total 4 17" xfId="22758"/>
    <cellStyle name="Total 4 18" xfId="22759"/>
    <cellStyle name="Total 4 19" xfId="22760"/>
    <cellStyle name="Total 4 2" xfId="22761"/>
    <cellStyle name="Total 4 20" xfId="22762"/>
    <cellStyle name="Total 4 21" xfId="22763"/>
    <cellStyle name="Total 4 22" xfId="22764"/>
    <cellStyle name="Total 4 23" xfId="22765"/>
    <cellStyle name="Total 4 24" xfId="22766"/>
    <cellStyle name="Total 4 25" xfId="22767"/>
    <cellStyle name="Total 4 26" xfId="22768"/>
    <cellStyle name="Total 4 27" xfId="22769"/>
    <cellStyle name="Total 4 3" xfId="22770"/>
    <cellStyle name="Total 4 4" xfId="22771"/>
    <cellStyle name="Total 4 5" xfId="22772"/>
    <cellStyle name="Total 4 6" xfId="22773"/>
    <cellStyle name="Total 4 7" xfId="22774"/>
    <cellStyle name="Total 4 8" xfId="22775"/>
    <cellStyle name="Total 4 9" xfId="22776"/>
    <cellStyle name="Total 40" xfId="22777"/>
    <cellStyle name="Total 41" xfId="22778"/>
    <cellStyle name="Total 42" xfId="22779"/>
    <cellStyle name="Total 43" xfId="22780"/>
    <cellStyle name="Total 44" xfId="22781"/>
    <cellStyle name="Total 45" xfId="22782"/>
    <cellStyle name="Total 46" xfId="22783"/>
    <cellStyle name="Total 47" xfId="22784"/>
    <cellStyle name="Total 48" xfId="22785"/>
    <cellStyle name="Total 49" xfId="22786"/>
    <cellStyle name="Total 5" xfId="22787"/>
    <cellStyle name="Total 5 10" xfId="22788"/>
    <cellStyle name="Total 5 11" xfId="22789"/>
    <cellStyle name="Total 5 12" xfId="22790"/>
    <cellStyle name="Total 5 13" xfId="22791"/>
    <cellStyle name="Total 5 14" xfId="22792"/>
    <cellStyle name="Total 5 15" xfId="22793"/>
    <cellStyle name="Total 5 16" xfId="22794"/>
    <cellStyle name="Total 5 17" xfId="22795"/>
    <cellStyle name="Total 5 18" xfId="22796"/>
    <cellStyle name="Total 5 19" xfId="22797"/>
    <cellStyle name="Total 5 2" xfId="22798"/>
    <cellStyle name="Total 5 20" xfId="22799"/>
    <cellStyle name="Total 5 21" xfId="22800"/>
    <cellStyle name="Total 5 22" xfId="22801"/>
    <cellStyle name="Total 5 23" xfId="22802"/>
    <cellStyle name="Total 5 24" xfId="22803"/>
    <cellStyle name="Total 5 25" xfId="22804"/>
    <cellStyle name="Total 5 26" xfId="22805"/>
    <cellStyle name="Total 5 27" xfId="22806"/>
    <cellStyle name="Total 5 3" xfId="22807"/>
    <cellStyle name="Total 5 4" xfId="22808"/>
    <cellStyle name="Total 5 5" xfId="22809"/>
    <cellStyle name="Total 5 6" xfId="22810"/>
    <cellStyle name="Total 5 7" xfId="22811"/>
    <cellStyle name="Total 5 8" xfId="22812"/>
    <cellStyle name="Total 5 9" xfId="22813"/>
    <cellStyle name="Total 50" xfId="22814"/>
    <cellStyle name="Total 51" xfId="22815"/>
    <cellStyle name="Total 52" xfId="22816"/>
    <cellStyle name="Total 53" xfId="22817"/>
    <cellStyle name="Total 54" xfId="22818"/>
    <cellStyle name="Total 55" xfId="22819"/>
    <cellStyle name="Total 56" xfId="22820"/>
    <cellStyle name="Total 57" xfId="22821"/>
    <cellStyle name="Total 58" xfId="22822"/>
    <cellStyle name="Total 59" xfId="22823"/>
    <cellStyle name="Total 6" xfId="22824"/>
    <cellStyle name="Total 6 10" xfId="22825"/>
    <cellStyle name="Total 6 11" xfId="22826"/>
    <cellStyle name="Total 6 12" xfId="22827"/>
    <cellStyle name="Total 6 13" xfId="22828"/>
    <cellStyle name="Total 6 14" xfId="22829"/>
    <cellStyle name="Total 6 15" xfId="22830"/>
    <cellStyle name="Total 6 16" xfId="22831"/>
    <cellStyle name="Total 6 17" xfId="22832"/>
    <cellStyle name="Total 6 18" xfId="22833"/>
    <cellStyle name="Total 6 19" xfId="22834"/>
    <cellStyle name="Total 6 2" xfId="22835"/>
    <cellStyle name="Total 6 20" xfId="22836"/>
    <cellStyle name="Total 6 21" xfId="22837"/>
    <cellStyle name="Total 6 22" xfId="22838"/>
    <cellStyle name="Total 6 23" xfId="22839"/>
    <cellStyle name="Total 6 24" xfId="22840"/>
    <cellStyle name="Total 6 25" xfId="22841"/>
    <cellStyle name="Total 6 26" xfId="22842"/>
    <cellStyle name="Total 6 27" xfId="22843"/>
    <cellStyle name="Total 6 28" xfId="22844"/>
    <cellStyle name="Total 6 29" xfId="22845"/>
    <cellStyle name="Total 6 3" xfId="22846"/>
    <cellStyle name="Total 6 30" xfId="22847"/>
    <cellStyle name="Total 6 31" xfId="22848"/>
    <cellStyle name="Total 6 32" xfId="22849"/>
    <cellStyle name="Total 6 33" xfId="22850"/>
    <cellStyle name="Total 6 34" xfId="22851"/>
    <cellStyle name="Total 6 35" xfId="22852"/>
    <cellStyle name="Total 6 4" xfId="22853"/>
    <cellStyle name="Total 6 5" xfId="22854"/>
    <cellStyle name="Total 6 6" xfId="22855"/>
    <cellStyle name="Total 6 7" xfId="22856"/>
    <cellStyle name="Total 6 8" xfId="22857"/>
    <cellStyle name="Total 6 9" xfId="22858"/>
    <cellStyle name="Total 7" xfId="22859"/>
    <cellStyle name="Total 7 10" xfId="22860"/>
    <cellStyle name="Total 7 11" xfId="22861"/>
    <cellStyle name="Total 7 12" xfId="22862"/>
    <cellStyle name="Total 7 13" xfId="22863"/>
    <cellStyle name="Total 7 14" xfId="22864"/>
    <cellStyle name="Total 7 15" xfId="22865"/>
    <cellStyle name="Total 7 16" xfId="22866"/>
    <cellStyle name="Total 7 17" xfId="22867"/>
    <cellStyle name="Total 7 18" xfId="22868"/>
    <cellStyle name="Total 7 19" xfId="22869"/>
    <cellStyle name="Total 7 2" xfId="22870"/>
    <cellStyle name="Total 7 20" xfId="22871"/>
    <cellStyle name="Total 7 21" xfId="22872"/>
    <cellStyle name="Total 7 22" xfId="22873"/>
    <cellStyle name="Total 7 23" xfId="22874"/>
    <cellStyle name="Total 7 24" xfId="22875"/>
    <cellStyle name="Total 7 25" xfId="22876"/>
    <cellStyle name="Total 7 26" xfId="22877"/>
    <cellStyle name="Total 7 27" xfId="22878"/>
    <cellStyle name="Total 7 28" xfId="22879"/>
    <cellStyle name="Total 7 29" xfId="22880"/>
    <cellStyle name="Total 7 3" xfId="22881"/>
    <cellStyle name="Total 7 30" xfId="22882"/>
    <cellStyle name="Total 7 31" xfId="22883"/>
    <cellStyle name="Total 7 32" xfId="22884"/>
    <cellStyle name="Total 7 33" xfId="22885"/>
    <cellStyle name="Total 7 34" xfId="22886"/>
    <cellStyle name="Total 7 35" xfId="22887"/>
    <cellStyle name="Total 7 4" xfId="22888"/>
    <cellStyle name="Total 7 5" xfId="22889"/>
    <cellStyle name="Total 7 6" xfId="22890"/>
    <cellStyle name="Total 7 7" xfId="22891"/>
    <cellStyle name="Total 7 8" xfId="22892"/>
    <cellStyle name="Total 7 9" xfId="22893"/>
    <cellStyle name="Total 8" xfId="22894"/>
    <cellStyle name="Total 8 10" xfId="22895"/>
    <cellStyle name="Total 8 11" xfId="22896"/>
    <cellStyle name="Total 8 12" xfId="22897"/>
    <cellStyle name="Total 8 13" xfId="22898"/>
    <cellStyle name="Total 8 14" xfId="22899"/>
    <cellStyle name="Total 8 15" xfId="22900"/>
    <cellStyle name="Total 8 16" xfId="22901"/>
    <cellStyle name="Total 8 17" xfId="22902"/>
    <cellStyle name="Total 8 18" xfId="22903"/>
    <cellStyle name="Total 8 19" xfId="22904"/>
    <cellStyle name="Total 8 2" xfId="22905"/>
    <cellStyle name="Total 8 20" xfId="22906"/>
    <cellStyle name="Total 8 21" xfId="22907"/>
    <cellStyle name="Total 8 22" xfId="22908"/>
    <cellStyle name="Total 8 23" xfId="22909"/>
    <cellStyle name="Total 8 24" xfId="22910"/>
    <cellStyle name="Total 8 25" xfId="22911"/>
    <cellStyle name="Total 8 26" xfId="22912"/>
    <cellStyle name="Total 8 27" xfId="22913"/>
    <cellStyle name="Total 8 28" xfId="22914"/>
    <cellStyle name="Total 8 29" xfId="22915"/>
    <cellStyle name="Total 8 3" xfId="22916"/>
    <cellStyle name="Total 8 30" xfId="22917"/>
    <cellStyle name="Total 8 31" xfId="22918"/>
    <cellStyle name="Total 8 32" xfId="22919"/>
    <cellStyle name="Total 8 33" xfId="22920"/>
    <cellStyle name="Total 8 34" xfId="22921"/>
    <cellStyle name="Total 8 35" xfId="22922"/>
    <cellStyle name="Total 8 4" xfId="22923"/>
    <cellStyle name="Total 8 5" xfId="22924"/>
    <cellStyle name="Total 8 6" xfId="22925"/>
    <cellStyle name="Total 8 7" xfId="22926"/>
    <cellStyle name="Total 8 8" xfId="22927"/>
    <cellStyle name="Total 8 9" xfId="22928"/>
    <cellStyle name="Total 9" xfId="22929"/>
    <cellStyle name="Total 9 10" xfId="22930"/>
    <cellStyle name="Total 9 11" xfId="22931"/>
    <cellStyle name="Total 9 12" xfId="22932"/>
    <cellStyle name="Total 9 13" xfId="22933"/>
    <cellStyle name="Total 9 14" xfId="22934"/>
    <cellStyle name="Total 9 15" xfId="22935"/>
    <cellStyle name="Total 9 16" xfId="22936"/>
    <cellStyle name="Total 9 17" xfId="22937"/>
    <cellStyle name="Total 9 18" xfId="22938"/>
    <cellStyle name="Total 9 19" xfId="22939"/>
    <cellStyle name="Total 9 2" xfId="22940"/>
    <cellStyle name="Total 9 20" xfId="22941"/>
    <cellStyle name="Total 9 21" xfId="22942"/>
    <cellStyle name="Total 9 22" xfId="22943"/>
    <cellStyle name="Total 9 23" xfId="22944"/>
    <cellStyle name="Total 9 24" xfId="22945"/>
    <cellStyle name="Total 9 25" xfId="22946"/>
    <cellStyle name="Total 9 26" xfId="22947"/>
    <cellStyle name="Total 9 27" xfId="22948"/>
    <cellStyle name="Total 9 28" xfId="22949"/>
    <cellStyle name="Total 9 29" xfId="22950"/>
    <cellStyle name="Total 9 3" xfId="22951"/>
    <cellStyle name="Total 9 30" xfId="22952"/>
    <cellStyle name="Total 9 31" xfId="22953"/>
    <cellStyle name="Total 9 32" xfId="22954"/>
    <cellStyle name="Total 9 33" xfId="22955"/>
    <cellStyle name="Total 9 34" xfId="22956"/>
    <cellStyle name="Total 9 35" xfId="22957"/>
    <cellStyle name="Total 9 4" xfId="22958"/>
    <cellStyle name="Total 9 5" xfId="22959"/>
    <cellStyle name="Total 9 6" xfId="22960"/>
    <cellStyle name="Total 9 7" xfId="22961"/>
    <cellStyle name="Total 9 8" xfId="22962"/>
    <cellStyle name="Total 9 9" xfId="22963"/>
    <cellStyle name="total label" xfId="22964"/>
    <cellStyle name="total variable" xfId="22965"/>
    <cellStyle name="TRS COEF" xfId="22966"/>
    <cellStyle name="TRS NB" xfId="22967"/>
    <cellStyle name="TRS PX" xfId="22968"/>
    <cellStyle name="TRS Ret02c" xfId="22969"/>
    <cellStyle name="TRS Ret06c" xfId="22970"/>
    <cellStyle name="TRS Ret10c" xfId="22971"/>
    <cellStyle name="True value/switch" xfId="22972"/>
    <cellStyle name="Under Construction Flag" xfId="22973"/>
    <cellStyle name="UnitModif" xfId="22974"/>
    <cellStyle name="Vérification" xfId="22975"/>
    <cellStyle name="Währung [0]_BINV" xfId="89"/>
    <cellStyle name="Währung_BINV" xfId="90"/>
    <cellStyle name="Warning Text 10" xfId="22976"/>
    <cellStyle name="Warning Text 10 10" xfId="22977"/>
    <cellStyle name="Warning Text 10 11" xfId="22978"/>
    <cellStyle name="Warning Text 10 12" xfId="22979"/>
    <cellStyle name="Warning Text 10 13" xfId="22980"/>
    <cellStyle name="Warning Text 10 14" xfId="22981"/>
    <cellStyle name="Warning Text 10 15" xfId="22982"/>
    <cellStyle name="Warning Text 10 16" xfId="22983"/>
    <cellStyle name="Warning Text 10 17" xfId="22984"/>
    <cellStyle name="Warning Text 10 18" xfId="22985"/>
    <cellStyle name="Warning Text 10 19" xfId="22986"/>
    <cellStyle name="Warning Text 10 2" xfId="22987"/>
    <cellStyle name="Warning Text 10 20" xfId="22988"/>
    <cellStyle name="Warning Text 10 21" xfId="22989"/>
    <cellStyle name="Warning Text 10 22" xfId="22990"/>
    <cellStyle name="Warning Text 10 23" xfId="22991"/>
    <cellStyle name="Warning Text 10 24" xfId="22992"/>
    <cellStyle name="Warning Text 10 25" xfId="22993"/>
    <cellStyle name="Warning Text 10 26" xfId="22994"/>
    <cellStyle name="Warning Text 10 27" xfId="22995"/>
    <cellStyle name="Warning Text 10 28" xfId="22996"/>
    <cellStyle name="Warning Text 10 29" xfId="22997"/>
    <cellStyle name="Warning Text 10 3" xfId="22998"/>
    <cellStyle name="Warning Text 10 30" xfId="22999"/>
    <cellStyle name="Warning Text 10 31" xfId="23000"/>
    <cellStyle name="Warning Text 10 32" xfId="23001"/>
    <cellStyle name="Warning Text 10 33" xfId="23002"/>
    <cellStyle name="Warning Text 10 34" xfId="23003"/>
    <cellStyle name="Warning Text 10 35" xfId="23004"/>
    <cellStyle name="Warning Text 10 4" xfId="23005"/>
    <cellStyle name="Warning Text 10 5" xfId="23006"/>
    <cellStyle name="Warning Text 10 6" xfId="23007"/>
    <cellStyle name="Warning Text 10 7" xfId="23008"/>
    <cellStyle name="Warning Text 10 8" xfId="23009"/>
    <cellStyle name="Warning Text 10 9" xfId="23010"/>
    <cellStyle name="Warning Text 11" xfId="23011"/>
    <cellStyle name="Warning Text 11 10" xfId="23012"/>
    <cellStyle name="Warning Text 11 2" xfId="23013"/>
    <cellStyle name="Warning Text 11 3" xfId="23014"/>
    <cellStyle name="Warning Text 11 4" xfId="23015"/>
    <cellStyle name="Warning Text 11 5" xfId="23016"/>
    <cellStyle name="Warning Text 11 6" xfId="23017"/>
    <cellStyle name="Warning Text 11 7" xfId="23018"/>
    <cellStyle name="Warning Text 11 8" xfId="23019"/>
    <cellStyle name="Warning Text 11 9" xfId="23020"/>
    <cellStyle name="Warning Text 12" xfId="23021"/>
    <cellStyle name="Warning Text 12 10" xfId="23022"/>
    <cellStyle name="Warning Text 12 2" xfId="23023"/>
    <cellStyle name="Warning Text 12 3" xfId="23024"/>
    <cellStyle name="Warning Text 12 4" xfId="23025"/>
    <cellStyle name="Warning Text 12 5" xfId="23026"/>
    <cellStyle name="Warning Text 12 6" xfId="23027"/>
    <cellStyle name="Warning Text 12 7" xfId="23028"/>
    <cellStyle name="Warning Text 12 8" xfId="23029"/>
    <cellStyle name="Warning Text 12 9" xfId="23030"/>
    <cellStyle name="Warning Text 13" xfId="23031"/>
    <cellStyle name="Warning Text 14" xfId="23032"/>
    <cellStyle name="Warning Text 15" xfId="23033"/>
    <cellStyle name="Warning Text 16" xfId="23034"/>
    <cellStyle name="Warning Text 17" xfId="23035"/>
    <cellStyle name="Warning Text 18" xfId="23036"/>
    <cellStyle name="Warning Text 19" xfId="23037"/>
    <cellStyle name="Warning Text 2" xfId="23038"/>
    <cellStyle name="Warning Text 2 10" xfId="23039"/>
    <cellStyle name="Warning Text 2 11" xfId="23040"/>
    <cellStyle name="Warning Text 2 12" xfId="23041"/>
    <cellStyle name="Warning Text 2 13" xfId="23042"/>
    <cellStyle name="Warning Text 2 14" xfId="23043"/>
    <cellStyle name="Warning Text 2 15" xfId="23044"/>
    <cellStyle name="Warning Text 2 16" xfId="23045"/>
    <cellStyle name="Warning Text 2 17" xfId="23046"/>
    <cellStyle name="Warning Text 2 18" xfId="23047"/>
    <cellStyle name="Warning Text 2 19" xfId="23048"/>
    <cellStyle name="Warning Text 2 2" xfId="23049"/>
    <cellStyle name="Warning Text 2 20" xfId="23050"/>
    <cellStyle name="Warning Text 2 21" xfId="23051"/>
    <cellStyle name="Warning Text 2 22" xfId="23052"/>
    <cellStyle name="Warning Text 2 23" xfId="23053"/>
    <cellStyle name="Warning Text 2 24" xfId="23054"/>
    <cellStyle name="Warning Text 2 25" xfId="23055"/>
    <cellStyle name="Warning Text 2 26" xfId="23056"/>
    <cellStyle name="Warning Text 2 27" xfId="23057"/>
    <cellStyle name="Warning Text 2 28" xfId="23058"/>
    <cellStyle name="Warning Text 2 29" xfId="23059"/>
    <cellStyle name="Warning Text 2 3" xfId="23060"/>
    <cellStyle name="Warning Text 2 30" xfId="23061"/>
    <cellStyle name="Warning Text 2 31" xfId="23062"/>
    <cellStyle name="Warning Text 2 32" xfId="23063"/>
    <cellStyle name="Warning Text 2 33" xfId="23064"/>
    <cellStyle name="Warning Text 2 34" xfId="23065"/>
    <cellStyle name="Warning Text 2 35" xfId="23066"/>
    <cellStyle name="Warning Text 2 36" xfId="23067"/>
    <cellStyle name="Warning Text 2 37" xfId="23068"/>
    <cellStyle name="Warning Text 2 38" xfId="23069"/>
    <cellStyle name="Warning Text 2 39" xfId="23070"/>
    <cellStyle name="Warning Text 2 4" xfId="23071"/>
    <cellStyle name="Warning Text 2 40" xfId="23072"/>
    <cellStyle name="Warning Text 2 41" xfId="23073"/>
    <cellStyle name="Warning Text 2 42" xfId="23074"/>
    <cellStyle name="Warning Text 2 43" xfId="23075"/>
    <cellStyle name="Warning Text 2 44" xfId="23076"/>
    <cellStyle name="Warning Text 2 45" xfId="23077"/>
    <cellStyle name="Warning Text 2 46" xfId="23078"/>
    <cellStyle name="Warning Text 2 47" xfId="23079"/>
    <cellStyle name="Warning Text 2 48" xfId="23080"/>
    <cellStyle name="Warning Text 2 49" xfId="23081"/>
    <cellStyle name="Warning Text 2 5" xfId="23082"/>
    <cellStyle name="Warning Text 2 50" xfId="23083"/>
    <cellStyle name="Warning Text 2 6" xfId="23084"/>
    <cellStyle name="Warning Text 2 7" xfId="23085"/>
    <cellStyle name="Warning Text 2 8" xfId="23086"/>
    <cellStyle name="Warning Text 2 9" xfId="23087"/>
    <cellStyle name="Warning Text 20" xfId="23088"/>
    <cellStyle name="Warning Text 21" xfId="23089"/>
    <cellStyle name="Warning Text 22" xfId="23090"/>
    <cellStyle name="Warning Text 23" xfId="23091"/>
    <cellStyle name="Warning Text 24" xfId="23092"/>
    <cellStyle name="Warning Text 25" xfId="23093"/>
    <cellStyle name="Warning Text 26" xfId="23094"/>
    <cellStyle name="Warning Text 27" xfId="23095"/>
    <cellStyle name="Warning Text 28" xfId="23096"/>
    <cellStyle name="Warning Text 29" xfId="23097"/>
    <cellStyle name="Warning Text 3" xfId="23098"/>
    <cellStyle name="Warning Text 3 10" xfId="23099"/>
    <cellStyle name="Warning Text 3 11" xfId="23100"/>
    <cellStyle name="Warning Text 3 12" xfId="23101"/>
    <cellStyle name="Warning Text 3 13" xfId="23102"/>
    <cellStyle name="Warning Text 3 14" xfId="23103"/>
    <cellStyle name="Warning Text 3 15" xfId="23104"/>
    <cellStyle name="Warning Text 3 16" xfId="23105"/>
    <cellStyle name="Warning Text 3 17" xfId="23106"/>
    <cellStyle name="Warning Text 3 18" xfId="23107"/>
    <cellStyle name="Warning Text 3 19" xfId="23108"/>
    <cellStyle name="Warning Text 3 2" xfId="23109"/>
    <cellStyle name="Warning Text 3 20" xfId="23110"/>
    <cellStyle name="Warning Text 3 21" xfId="23111"/>
    <cellStyle name="Warning Text 3 22" xfId="23112"/>
    <cellStyle name="Warning Text 3 23" xfId="23113"/>
    <cellStyle name="Warning Text 3 24" xfId="23114"/>
    <cellStyle name="Warning Text 3 25" xfId="23115"/>
    <cellStyle name="Warning Text 3 26" xfId="23116"/>
    <cellStyle name="Warning Text 3 27" xfId="23117"/>
    <cellStyle name="Warning Text 3 3" xfId="23118"/>
    <cellStyle name="Warning Text 3 4" xfId="23119"/>
    <cellStyle name="Warning Text 3 5" xfId="23120"/>
    <cellStyle name="Warning Text 3 6" xfId="23121"/>
    <cellStyle name="Warning Text 3 7" xfId="23122"/>
    <cellStyle name="Warning Text 3 8" xfId="23123"/>
    <cellStyle name="Warning Text 3 9" xfId="23124"/>
    <cellStyle name="Warning Text 30" xfId="23125"/>
    <cellStyle name="Warning Text 31" xfId="23126"/>
    <cellStyle name="Warning Text 32" xfId="23127"/>
    <cellStyle name="Warning Text 33" xfId="23128"/>
    <cellStyle name="Warning Text 34" xfId="23129"/>
    <cellStyle name="Warning Text 35" xfId="23130"/>
    <cellStyle name="Warning Text 36" xfId="23131"/>
    <cellStyle name="Warning Text 37" xfId="23132"/>
    <cellStyle name="Warning Text 38" xfId="23133"/>
    <cellStyle name="Warning Text 39" xfId="23134"/>
    <cellStyle name="Warning Text 4" xfId="23135"/>
    <cellStyle name="Warning Text 4 10" xfId="23136"/>
    <cellStyle name="Warning Text 4 11" xfId="23137"/>
    <cellStyle name="Warning Text 4 12" xfId="23138"/>
    <cellStyle name="Warning Text 4 13" xfId="23139"/>
    <cellStyle name="Warning Text 4 14" xfId="23140"/>
    <cellStyle name="Warning Text 4 15" xfId="23141"/>
    <cellStyle name="Warning Text 4 16" xfId="23142"/>
    <cellStyle name="Warning Text 4 17" xfId="23143"/>
    <cellStyle name="Warning Text 4 18" xfId="23144"/>
    <cellStyle name="Warning Text 4 19" xfId="23145"/>
    <cellStyle name="Warning Text 4 2" xfId="23146"/>
    <cellStyle name="Warning Text 4 20" xfId="23147"/>
    <cellStyle name="Warning Text 4 21" xfId="23148"/>
    <cellStyle name="Warning Text 4 22" xfId="23149"/>
    <cellStyle name="Warning Text 4 23" xfId="23150"/>
    <cellStyle name="Warning Text 4 24" xfId="23151"/>
    <cellStyle name="Warning Text 4 25" xfId="23152"/>
    <cellStyle name="Warning Text 4 26" xfId="23153"/>
    <cellStyle name="Warning Text 4 27" xfId="23154"/>
    <cellStyle name="Warning Text 4 3" xfId="23155"/>
    <cellStyle name="Warning Text 4 4" xfId="23156"/>
    <cellStyle name="Warning Text 4 5" xfId="23157"/>
    <cellStyle name="Warning Text 4 6" xfId="23158"/>
    <cellStyle name="Warning Text 4 7" xfId="23159"/>
    <cellStyle name="Warning Text 4 8" xfId="23160"/>
    <cellStyle name="Warning Text 4 9" xfId="23161"/>
    <cellStyle name="Warning Text 40" xfId="23162"/>
    <cellStyle name="Warning Text 41" xfId="23163"/>
    <cellStyle name="Warning Text 42" xfId="23164"/>
    <cellStyle name="Warning Text 43" xfId="23165"/>
    <cellStyle name="Warning Text 44" xfId="23166"/>
    <cellStyle name="Warning Text 45" xfId="23167"/>
    <cellStyle name="Warning Text 46" xfId="23168"/>
    <cellStyle name="Warning Text 47" xfId="23169"/>
    <cellStyle name="Warning Text 48" xfId="23170"/>
    <cellStyle name="Warning Text 49" xfId="23171"/>
    <cellStyle name="Warning Text 5" xfId="23172"/>
    <cellStyle name="Warning Text 5 10" xfId="23173"/>
    <cellStyle name="Warning Text 5 11" xfId="23174"/>
    <cellStyle name="Warning Text 5 12" xfId="23175"/>
    <cellStyle name="Warning Text 5 13" xfId="23176"/>
    <cellStyle name="Warning Text 5 14" xfId="23177"/>
    <cellStyle name="Warning Text 5 15" xfId="23178"/>
    <cellStyle name="Warning Text 5 16" xfId="23179"/>
    <cellStyle name="Warning Text 5 17" xfId="23180"/>
    <cellStyle name="Warning Text 5 18" xfId="23181"/>
    <cellStyle name="Warning Text 5 19" xfId="23182"/>
    <cellStyle name="Warning Text 5 2" xfId="23183"/>
    <cellStyle name="Warning Text 5 20" xfId="23184"/>
    <cellStyle name="Warning Text 5 21" xfId="23185"/>
    <cellStyle name="Warning Text 5 22" xfId="23186"/>
    <cellStyle name="Warning Text 5 23" xfId="23187"/>
    <cellStyle name="Warning Text 5 24" xfId="23188"/>
    <cellStyle name="Warning Text 5 25" xfId="23189"/>
    <cellStyle name="Warning Text 5 26" xfId="23190"/>
    <cellStyle name="Warning Text 5 27" xfId="23191"/>
    <cellStyle name="Warning Text 5 3" xfId="23192"/>
    <cellStyle name="Warning Text 5 4" xfId="23193"/>
    <cellStyle name="Warning Text 5 5" xfId="23194"/>
    <cellStyle name="Warning Text 5 6" xfId="23195"/>
    <cellStyle name="Warning Text 5 7" xfId="23196"/>
    <cellStyle name="Warning Text 5 8" xfId="23197"/>
    <cellStyle name="Warning Text 5 9" xfId="23198"/>
    <cellStyle name="Warning Text 50" xfId="23199"/>
    <cellStyle name="Warning Text 51" xfId="23200"/>
    <cellStyle name="Warning Text 52" xfId="23201"/>
    <cellStyle name="Warning Text 53" xfId="23202"/>
    <cellStyle name="Warning Text 54" xfId="23203"/>
    <cellStyle name="Warning Text 55" xfId="23204"/>
    <cellStyle name="Warning Text 56" xfId="23205"/>
    <cellStyle name="Warning Text 57" xfId="23206"/>
    <cellStyle name="Warning Text 58" xfId="23207"/>
    <cellStyle name="Warning Text 59" xfId="23208"/>
    <cellStyle name="Warning Text 6" xfId="23209"/>
    <cellStyle name="Warning Text 6 10" xfId="23210"/>
    <cellStyle name="Warning Text 6 11" xfId="23211"/>
    <cellStyle name="Warning Text 6 12" xfId="23212"/>
    <cellStyle name="Warning Text 6 13" xfId="23213"/>
    <cellStyle name="Warning Text 6 14" xfId="23214"/>
    <cellStyle name="Warning Text 6 15" xfId="23215"/>
    <cellStyle name="Warning Text 6 16" xfId="23216"/>
    <cellStyle name="Warning Text 6 17" xfId="23217"/>
    <cellStyle name="Warning Text 6 18" xfId="23218"/>
    <cellStyle name="Warning Text 6 19" xfId="23219"/>
    <cellStyle name="Warning Text 6 2" xfId="23220"/>
    <cellStyle name="Warning Text 6 20" xfId="23221"/>
    <cellStyle name="Warning Text 6 21" xfId="23222"/>
    <cellStyle name="Warning Text 6 22" xfId="23223"/>
    <cellStyle name="Warning Text 6 23" xfId="23224"/>
    <cellStyle name="Warning Text 6 24" xfId="23225"/>
    <cellStyle name="Warning Text 6 25" xfId="23226"/>
    <cellStyle name="Warning Text 6 26" xfId="23227"/>
    <cellStyle name="Warning Text 6 27" xfId="23228"/>
    <cellStyle name="Warning Text 6 28" xfId="23229"/>
    <cellStyle name="Warning Text 6 29" xfId="23230"/>
    <cellStyle name="Warning Text 6 3" xfId="23231"/>
    <cellStyle name="Warning Text 6 30" xfId="23232"/>
    <cellStyle name="Warning Text 6 31" xfId="23233"/>
    <cellStyle name="Warning Text 6 32" xfId="23234"/>
    <cellStyle name="Warning Text 6 33" xfId="23235"/>
    <cellStyle name="Warning Text 6 34" xfId="23236"/>
    <cellStyle name="Warning Text 6 35" xfId="23237"/>
    <cellStyle name="Warning Text 6 4" xfId="23238"/>
    <cellStyle name="Warning Text 6 5" xfId="23239"/>
    <cellStyle name="Warning Text 6 6" xfId="23240"/>
    <cellStyle name="Warning Text 6 7" xfId="23241"/>
    <cellStyle name="Warning Text 6 8" xfId="23242"/>
    <cellStyle name="Warning Text 6 9" xfId="23243"/>
    <cellStyle name="Warning Text 7" xfId="23244"/>
    <cellStyle name="Warning Text 7 10" xfId="23245"/>
    <cellStyle name="Warning Text 7 11" xfId="23246"/>
    <cellStyle name="Warning Text 7 12" xfId="23247"/>
    <cellStyle name="Warning Text 7 13" xfId="23248"/>
    <cellStyle name="Warning Text 7 14" xfId="23249"/>
    <cellStyle name="Warning Text 7 15" xfId="23250"/>
    <cellStyle name="Warning Text 7 16" xfId="23251"/>
    <cellStyle name="Warning Text 7 17" xfId="23252"/>
    <cellStyle name="Warning Text 7 18" xfId="23253"/>
    <cellStyle name="Warning Text 7 19" xfId="23254"/>
    <cellStyle name="Warning Text 7 2" xfId="23255"/>
    <cellStyle name="Warning Text 7 20" xfId="23256"/>
    <cellStyle name="Warning Text 7 21" xfId="23257"/>
    <cellStyle name="Warning Text 7 22" xfId="23258"/>
    <cellStyle name="Warning Text 7 23" xfId="23259"/>
    <cellStyle name="Warning Text 7 24" xfId="23260"/>
    <cellStyle name="Warning Text 7 25" xfId="23261"/>
    <cellStyle name="Warning Text 7 26" xfId="23262"/>
    <cellStyle name="Warning Text 7 27" xfId="23263"/>
    <cellStyle name="Warning Text 7 28" xfId="23264"/>
    <cellStyle name="Warning Text 7 29" xfId="23265"/>
    <cellStyle name="Warning Text 7 3" xfId="23266"/>
    <cellStyle name="Warning Text 7 30" xfId="23267"/>
    <cellStyle name="Warning Text 7 31" xfId="23268"/>
    <cellStyle name="Warning Text 7 32" xfId="23269"/>
    <cellStyle name="Warning Text 7 33" xfId="23270"/>
    <cellStyle name="Warning Text 7 34" xfId="23271"/>
    <cellStyle name="Warning Text 7 35" xfId="23272"/>
    <cellStyle name="Warning Text 7 4" xfId="23273"/>
    <cellStyle name="Warning Text 7 5" xfId="23274"/>
    <cellStyle name="Warning Text 7 6" xfId="23275"/>
    <cellStyle name="Warning Text 7 7" xfId="23276"/>
    <cellStyle name="Warning Text 7 8" xfId="23277"/>
    <cellStyle name="Warning Text 7 9" xfId="23278"/>
    <cellStyle name="Warning Text 8" xfId="23279"/>
    <cellStyle name="Warning Text 8 10" xfId="23280"/>
    <cellStyle name="Warning Text 8 11" xfId="23281"/>
    <cellStyle name="Warning Text 8 12" xfId="23282"/>
    <cellStyle name="Warning Text 8 13" xfId="23283"/>
    <cellStyle name="Warning Text 8 14" xfId="23284"/>
    <cellStyle name="Warning Text 8 15" xfId="23285"/>
    <cellStyle name="Warning Text 8 16" xfId="23286"/>
    <cellStyle name="Warning Text 8 17" xfId="23287"/>
    <cellStyle name="Warning Text 8 18" xfId="23288"/>
    <cellStyle name="Warning Text 8 19" xfId="23289"/>
    <cellStyle name="Warning Text 8 2" xfId="23290"/>
    <cellStyle name="Warning Text 8 20" xfId="23291"/>
    <cellStyle name="Warning Text 8 21" xfId="23292"/>
    <cellStyle name="Warning Text 8 22" xfId="23293"/>
    <cellStyle name="Warning Text 8 23" xfId="23294"/>
    <cellStyle name="Warning Text 8 24" xfId="23295"/>
    <cellStyle name="Warning Text 8 25" xfId="23296"/>
    <cellStyle name="Warning Text 8 26" xfId="23297"/>
    <cellStyle name="Warning Text 8 27" xfId="23298"/>
    <cellStyle name="Warning Text 8 28" xfId="23299"/>
    <cellStyle name="Warning Text 8 29" xfId="23300"/>
    <cellStyle name="Warning Text 8 3" xfId="23301"/>
    <cellStyle name="Warning Text 8 30" xfId="23302"/>
    <cellStyle name="Warning Text 8 31" xfId="23303"/>
    <cellStyle name="Warning Text 8 32" xfId="23304"/>
    <cellStyle name="Warning Text 8 33" xfId="23305"/>
    <cellStyle name="Warning Text 8 34" xfId="23306"/>
    <cellStyle name="Warning Text 8 35" xfId="23307"/>
    <cellStyle name="Warning Text 8 4" xfId="23308"/>
    <cellStyle name="Warning Text 8 5" xfId="23309"/>
    <cellStyle name="Warning Text 8 6" xfId="23310"/>
    <cellStyle name="Warning Text 8 7" xfId="23311"/>
    <cellStyle name="Warning Text 8 8" xfId="23312"/>
    <cellStyle name="Warning Text 8 9" xfId="23313"/>
    <cellStyle name="Warning Text 9" xfId="23314"/>
    <cellStyle name="Warning Text 9 10" xfId="23315"/>
    <cellStyle name="Warning Text 9 11" xfId="23316"/>
    <cellStyle name="Warning Text 9 12" xfId="23317"/>
    <cellStyle name="Warning Text 9 13" xfId="23318"/>
    <cellStyle name="Warning Text 9 14" xfId="23319"/>
    <cellStyle name="Warning Text 9 15" xfId="23320"/>
    <cellStyle name="Warning Text 9 16" xfId="23321"/>
    <cellStyle name="Warning Text 9 17" xfId="23322"/>
    <cellStyle name="Warning Text 9 18" xfId="23323"/>
    <cellStyle name="Warning Text 9 19" xfId="23324"/>
    <cellStyle name="Warning Text 9 2" xfId="23325"/>
    <cellStyle name="Warning Text 9 20" xfId="23326"/>
    <cellStyle name="Warning Text 9 21" xfId="23327"/>
    <cellStyle name="Warning Text 9 22" xfId="23328"/>
    <cellStyle name="Warning Text 9 23" xfId="23329"/>
    <cellStyle name="Warning Text 9 24" xfId="23330"/>
    <cellStyle name="Warning Text 9 25" xfId="23331"/>
    <cellStyle name="Warning Text 9 26" xfId="23332"/>
    <cellStyle name="Warning Text 9 27" xfId="23333"/>
    <cellStyle name="Warning Text 9 28" xfId="23334"/>
    <cellStyle name="Warning Text 9 29" xfId="23335"/>
    <cellStyle name="Warning Text 9 3" xfId="23336"/>
    <cellStyle name="Warning Text 9 30" xfId="23337"/>
    <cellStyle name="Warning Text 9 31" xfId="23338"/>
    <cellStyle name="Warning Text 9 32" xfId="23339"/>
    <cellStyle name="Warning Text 9 33" xfId="23340"/>
    <cellStyle name="Warning Text 9 34" xfId="23341"/>
    <cellStyle name="Warning Text 9 35" xfId="23342"/>
    <cellStyle name="Warning Text 9 4" xfId="23343"/>
    <cellStyle name="Warning Text 9 5" xfId="23344"/>
    <cellStyle name="Warning Text 9 6" xfId="23345"/>
    <cellStyle name="Warning Text 9 7" xfId="23346"/>
    <cellStyle name="Warning Text 9 8" xfId="23347"/>
    <cellStyle name="Warning Text 9 9" xfId="23348"/>
    <cellStyle name="year" xfId="23349"/>
    <cellStyle name="yeardate" xfId="23350"/>
    <cellStyle name="Yearline" xfId="2335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86.xml"/><Relationship Id="rId21" Type="http://schemas.openxmlformats.org/officeDocument/2006/relationships/worksheet" Target="worksheets/sheet21.xml"/><Relationship Id="rId42" Type="http://schemas.openxmlformats.org/officeDocument/2006/relationships/externalLink" Target="externalLinks/externalLink11.xml"/><Relationship Id="rId47" Type="http://schemas.openxmlformats.org/officeDocument/2006/relationships/externalLink" Target="externalLinks/externalLink16.xml"/><Relationship Id="rId63" Type="http://schemas.openxmlformats.org/officeDocument/2006/relationships/externalLink" Target="externalLinks/externalLink32.xml"/><Relationship Id="rId68" Type="http://schemas.openxmlformats.org/officeDocument/2006/relationships/externalLink" Target="externalLinks/externalLink37.xml"/><Relationship Id="rId84" Type="http://schemas.openxmlformats.org/officeDocument/2006/relationships/externalLink" Target="externalLinks/externalLink53.xml"/><Relationship Id="rId89" Type="http://schemas.openxmlformats.org/officeDocument/2006/relationships/externalLink" Target="externalLinks/externalLink58.xml"/><Relationship Id="rId112" Type="http://schemas.openxmlformats.org/officeDocument/2006/relationships/externalLink" Target="externalLinks/externalLink81.xml"/><Relationship Id="rId133" Type="http://schemas.openxmlformats.org/officeDocument/2006/relationships/externalLink" Target="externalLinks/externalLink102.xml"/><Relationship Id="rId138" Type="http://schemas.openxmlformats.org/officeDocument/2006/relationships/externalLink" Target="externalLinks/externalLink107.xml"/><Relationship Id="rId154" Type="http://schemas.openxmlformats.org/officeDocument/2006/relationships/externalLink" Target="externalLinks/externalLink123.xml"/><Relationship Id="rId159" Type="http://schemas.openxmlformats.org/officeDocument/2006/relationships/externalLink" Target="externalLinks/externalLink128.xml"/><Relationship Id="rId175" Type="http://schemas.openxmlformats.org/officeDocument/2006/relationships/externalLink" Target="externalLinks/externalLink144.xml"/><Relationship Id="rId170" Type="http://schemas.openxmlformats.org/officeDocument/2006/relationships/externalLink" Target="externalLinks/externalLink139.xml"/><Relationship Id="rId191" Type="http://schemas.openxmlformats.org/officeDocument/2006/relationships/externalLink" Target="externalLinks/externalLink160.xml"/><Relationship Id="rId196" Type="http://schemas.openxmlformats.org/officeDocument/2006/relationships/calcChain" Target="calcChain.xml"/><Relationship Id="rId16" Type="http://schemas.openxmlformats.org/officeDocument/2006/relationships/worksheet" Target="worksheets/sheet16.xml"/><Relationship Id="rId107" Type="http://schemas.openxmlformats.org/officeDocument/2006/relationships/externalLink" Target="externalLinks/externalLink76.xml"/><Relationship Id="rId11" Type="http://schemas.openxmlformats.org/officeDocument/2006/relationships/worksheet" Target="worksheets/sheet11.xml"/><Relationship Id="rId32" Type="http://schemas.openxmlformats.org/officeDocument/2006/relationships/externalLink" Target="externalLinks/externalLink1.xml"/><Relationship Id="rId37" Type="http://schemas.openxmlformats.org/officeDocument/2006/relationships/externalLink" Target="externalLinks/externalLink6.xml"/><Relationship Id="rId53" Type="http://schemas.openxmlformats.org/officeDocument/2006/relationships/externalLink" Target="externalLinks/externalLink22.xml"/><Relationship Id="rId58" Type="http://schemas.openxmlformats.org/officeDocument/2006/relationships/externalLink" Target="externalLinks/externalLink27.xml"/><Relationship Id="rId74" Type="http://schemas.openxmlformats.org/officeDocument/2006/relationships/externalLink" Target="externalLinks/externalLink43.xml"/><Relationship Id="rId79" Type="http://schemas.openxmlformats.org/officeDocument/2006/relationships/externalLink" Target="externalLinks/externalLink48.xml"/><Relationship Id="rId102" Type="http://schemas.openxmlformats.org/officeDocument/2006/relationships/externalLink" Target="externalLinks/externalLink71.xml"/><Relationship Id="rId123" Type="http://schemas.openxmlformats.org/officeDocument/2006/relationships/externalLink" Target="externalLinks/externalLink92.xml"/><Relationship Id="rId128" Type="http://schemas.openxmlformats.org/officeDocument/2006/relationships/externalLink" Target="externalLinks/externalLink97.xml"/><Relationship Id="rId144" Type="http://schemas.openxmlformats.org/officeDocument/2006/relationships/externalLink" Target="externalLinks/externalLink113.xml"/><Relationship Id="rId149" Type="http://schemas.openxmlformats.org/officeDocument/2006/relationships/externalLink" Target="externalLinks/externalLink118.xml"/><Relationship Id="rId5" Type="http://schemas.openxmlformats.org/officeDocument/2006/relationships/worksheet" Target="worksheets/sheet5.xml"/><Relationship Id="rId90" Type="http://schemas.openxmlformats.org/officeDocument/2006/relationships/externalLink" Target="externalLinks/externalLink59.xml"/><Relationship Id="rId95" Type="http://schemas.openxmlformats.org/officeDocument/2006/relationships/externalLink" Target="externalLinks/externalLink64.xml"/><Relationship Id="rId160" Type="http://schemas.openxmlformats.org/officeDocument/2006/relationships/externalLink" Target="externalLinks/externalLink129.xml"/><Relationship Id="rId165" Type="http://schemas.openxmlformats.org/officeDocument/2006/relationships/externalLink" Target="externalLinks/externalLink134.xml"/><Relationship Id="rId181" Type="http://schemas.openxmlformats.org/officeDocument/2006/relationships/externalLink" Target="externalLinks/externalLink150.xml"/><Relationship Id="rId186" Type="http://schemas.openxmlformats.org/officeDocument/2006/relationships/externalLink" Target="externalLinks/externalLink15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2.xml"/><Relationship Id="rId48" Type="http://schemas.openxmlformats.org/officeDocument/2006/relationships/externalLink" Target="externalLinks/externalLink17.xml"/><Relationship Id="rId64" Type="http://schemas.openxmlformats.org/officeDocument/2006/relationships/externalLink" Target="externalLinks/externalLink33.xml"/><Relationship Id="rId69" Type="http://schemas.openxmlformats.org/officeDocument/2006/relationships/externalLink" Target="externalLinks/externalLink38.xml"/><Relationship Id="rId113" Type="http://schemas.openxmlformats.org/officeDocument/2006/relationships/externalLink" Target="externalLinks/externalLink82.xml"/><Relationship Id="rId118" Type="http://schemas.openxmlformats.org/officeDocument/2006/relationships/externalLink" Target="externalLinks/externalLink87.xml"/><Relationship Id="rId134" Type="http://schemas.openxmlformats.org/officeDocument/2006/relationships/externalLink" Target="externalLinks/externalLink103.xml"/><Relationship Id="rId139" Type="http://schemas.openxmlformats.org/officeDocument/2006/relationships/externalLink" Target="externalLinks/externalLink108.xml"/><Relationship Id="rId80" Type="http://schemas.openxmlformats.org/officeDocument/2006/relationships/externalLink" Target="externalLinks/externalLink49.xml"/><Relationship Id="rId85" Type="http://schemas.openxmlformats.org/officeDocument/2006/relationships/externalLink" Target="externalLinks/externalLink54.xml"/><Relationship Id="rId150" Type="http://schemas.openxmlformats.org/officeDocument/2006/relationships/externalLink" Target="externalLinks/externalLink119.xml"/><Relationship Id="rId155" Type="http://schemas.openxmlformats.org/officeDocument/2006/relationships/externalLink" Target="externalLinks/externalLink124.xml"/><Relationship Id="rId171" Type="http://schemas.openxmlformats.org/officeDocument/2006/relationships/externalLink" Target="externalLinks/externalLink140.xml"/><Relationship Id="rId176" Type="http://schemas.openxmlformats.org/officeDocument/2006/relationships/externalLink" Target="externalLinks/externalLink145.xml"/><Relationship Id="rId192" Type="http://schemas.openxmlformats.org/officeDocument/2006/relationships/externalLink" Target="externalLinks/externalLink161.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externalLink" Target="externalLinks/externalLink2.xml"/><Relationship Id="rId38" Type="http://schemas.openxmlformats.org/officeDocument/2006/relationships/externalLink" Target="externalLinks/externalLink7.xml"/><Relationship Id="rId59" Type="http://schemas.openxmlformats.org/officeDocument/2006/relationships/externalLink" Target="externalLinks/externalLink28.xml"/><Relationship Id="rId103" Type="http://schemas.openxmlformats.org/officeDocument/2006/relationships/externalLink" Target="externalLinks/externalLink72.xml"/><Relationship Id="rId108" Type="http://schemas.openxmlformats.org/officeDocument/2006/relationships/externalLink" Target="externalLinks/externalLink77.xml"/><Relationship Id="rId124" Type="http://schemas.openxmlformats.org/officeDocument/2006/relationships/externalLink" Target="externalLinks/externalLink93.xml"/><Relationship Id="rId129" Type="http://schemas.openxmlformats.org/officeDocument/2006/relationships/externalLink" Target="externalLinks/externalLink98.xml"/><Relationship Id="rId54" Type="http://schemas.openxmlformats.org/officeDocument/2006/relationships/externalLink" Target="externalLinks/externalLink23.xml"/><Relationship Id="rId70" Type="http://schemas.openxmlformats.org/officeDocument/2006/relationships/externalLink" Target="externalLinks/externalLink39.xml"/><Relationship Id="rId75" Type="http://schemas.openxmlformats.org/officeDocument/2006/relationships/externalLink" Target="externalLinks/externalLink44.xml"/><Relationship Id="rId91" Type="http://schemas.openxmlformats.org/officeDocument/2006/relationships/externalLink" Target="externalLinks/externalLink60.xml"/><Relationship Id="rId96" Type="http://schemas.openxmlformats.org/officeDocument/2006/relationships/externalLink" Target="externalLinks/externalLink65.xml"/><Relationship Id="rId140" Type="http://schemas.openxmlformats.org/officeDocument/2006/relationships/externalLink" Target="externalLinks/externalLink109.xml"/><Relationship Id="rId145" Type="http://schemas.openxmlformats.org/officeDocument/2006/relationships/externalLink" Target="externalLinks/externalLink114.xml"/><Relationship Id="rId161" Type="http://schemas.openxmlformats.org/officeDocument/2006/relationships/externalLink" Target="externalLinks/externalLink130.xml"/><Relationship Id="rId166" Type="http://schemas.openxmlformats.org/officeDocument/2006/relationships/externalLink" Target="externalLinks/externalLink135.xml"/><Relationship Id="rId182" Type="http://schemas.openxmlformats.org/officeDocument/2006/relationships/externalLink" Target="externalLinks/externalLink151.xml"/><Relationship Id="rId187" Type="http://schemas.openxmlformats.org/officeDocument/2006/relationships/externalLink" Target="externalLinks/externalLink15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externalLink" Target="externalLinks/externalLink18.xml"/><Relationship Id="rId114" Type="http://schemas.openxmlformats.org/officeDocument/2006/relationships/externalLink" Target="externalLinks/externalLink83.xml"/><Relationship Id="rId119" Type="http://schemas.openxmlformats.org/officeDocument/2006/relationships/externalLink" Target="externalLinks/externalLink88.xml"/><Relationship Id="rId44" Type="http://schemas.openxmlformats.org/officeDocument/2006/relationships/externalLink" Target="externalLinks/externalLink13.xml"/><Relationship Id="rId60" Type="http://schemas.openxmlformats.org/officeDocument/2006/relationships/externalLink" Target="externalLinks/externalLink29.xml"/><Relationship Id="rId65" Type="http://schemas.openxmlformats.org/officeDocument/2006/relationships/externalLink" Target="externalLinks/externalLink34.xml"/><Relationship Id="rId81" Type="http://schemas.openxmlformats.org/officeDocument/2006/relationships/externalLink" Target="externalLinks/externalLink50.xml"/><Relationship Id="rId86" Type="http://schemas.openxmlformats.org/officeDocument/2006/relationships/externalLink" Target="externalLinks/externalLink55.xml"/><Relationship Id="rId130" Type="http://schemas.openxmlformats.org/officeDocument/2006/relationships/externalLink" Target="externalLinks/externalLink99.xml"/><Relationship Id="rId135" Type="http://schemas.openxmlformats.org/officeDocument/2006/relationships/externalLink" Target="externalLinks/externalLink104.xml"/><Relationship Id="rId151" Type="http://schemas.openxmlformats.org/officeDocument/2006/relationships/externalLink" Target="externalLinks/externalLink120.xml"/><Relationship Id="rId156" Type="http://schemas.openxmlformats.org/officeDocument/2006/relationships/externalLink" Target="externalLinks/externalLink125.xml"/><Relationship Id="rId177" Type="http://schemas.openxmlformats.org/officeDocument/2006/relationships/externalLink" Target="externalLinks/externalLink146.xml"/><Relationship Id="rId172" Type="http://schemas.openxmlformats.org/officeDocument/2006/relationships/externalLink" Target="externalLinks/externalLink141.xml"/><Relationship Id="rId193" Type="http://schemas.openxmlformats.org/officeDocument/2006/relationships/theme" Target="theme/theme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8.xml"/><Relationship Id="rId109" Type="http://schemas.openxmlformats.org/officeDocument/2006/relationships/externalLink" Target="externalLinks/externalLink78.xml"/><Relationship Id="rId34" Type="http://schemas.openxmlformats.org/officeDocument/2006/relationships/externalLink" Target="externalLinks/externalLink3.xml"/><Relationship Id="rId50" Type="http://schemas.openxmlformats.org/officeDocument/2006/relationships/externalLink" Target="externalLinks/externalLink19.xml"/><Relationship Id="rId55" Type="http://schemas.openxmlformats.org/officeDocument/2006/relationships/externalLink" Target="externalLinks/externalLink24.xml"/><Relationship Id="rId76" Type="http://schemas.openxmlformats.org/officeDocument/2006/relationships/externalLink" Target="externalLinks/externalLink45.xml"/><Relationship Id="rId97" Type="http://schemas.openxmlformats.org/officeDocument/2006/relationships/externalLink" Target="externalLinks/externalLink66.xml"/><Relationship Id="rId104" Type="http://schemas.openxmlformats.org/officeDocument/2006/relationships/externalLink" Target="externalLinks/externalLink73.xml"/><Relationship Id="rId120" Type="http://schemas.openxmlformats.org/officeDocument/2006/relationships/externalLink" Target="externalLinks/externalLink89.xml"/><Relationship Id="rId125" Type="http://schemas.openxmlformats.org/officeDocument/2006/relationships/externalLink" Target="externalLinks/externalLink94.xml"/><Relationship Id="rId141" Type="http://schemas.openxmlformats.org/officeDocument/2006/relationships/externalLink" Target="externalLinks/externalLink110.xml"/><Relationship Id="rId146" Type="http://schemas.openxmlformats.org/officeDocument/2006/relationships/externalLink" Target="externalLinks/externalLink115.xml"/><Relationship Id="rId167" Type="http://schemas.openxmlformats.org/officeDocument/2006/relationships/externalLink" Target="externalLinks/externalLink136.xml"/><Relationship Id="rId188" Type="http://schemas.openxmlformats.org/officeDocument/2006/relationships/externalLink" Target="externalLinks/externalLink157.xml"/><Relationship Id="rId7" Type="http://schemas.openxmlformats.org/officeDocument/2006/relationships/worksheet" Target="worksheets/sheet7.xml"/><Relationship Id="rId71" Type="http://schemas.openxmlformats.org/officeDocument/2006/relationships/externalLink" Target="externalLinks/externalLink40.xml"/><Relationship Id="rId92" Type="http://schemas.openxmlformats.org/officeDocument/2006/relationships/externalLink" Target="externalLinks/externalLink61.xml"/><Relationship Id="rId162" Type="http://schemas.openxmlformats.org/officeDocument/2006/relationships/externalLink" Target="externalLinks/externalLink131.xml"/><Relationship Id="rId183" Type="http://schemas.openxmlformats.org/officeDocument/2006/relationships/externalLink" Target="externalLinks/externalLink15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9.xml"/><Relationship Id="rId45" Type="http://schemas.openxmlformats.org/officeDocument/2006/relationships/externalLink" Target="externalLinks/externalLink14.xml"/><Relationship Id="rId66" Type="http://schemas.openxmlformats.org/officeDocument/2006/relationships/externalLink" Target="externalLinks/externalLink35.xml"/><Relationship Id="rId87" Type="http://schemas.openxmlformats.org/officeDocument/2006/relationships/externalLink" Target="externalLinks/externalLink56.xml"/><Relationship Id="rId110" Type="http://schemas.openxmlformats.org/officeDocument/2006/relationships/externalLink" Target="externalLinks/externalLink79.xml"/><Relationship Id="rId115" Type="http://schemas.openxmlformats.org/officeDocument/2006/relationships/externalLink" Target="externalLinks/externalLink84.xml"/><Relationship Id="rId131" Type="http://schemas.openxmlformats.org/officeDocument/2006/relationships/externalLink" Target="externalLinks/externalLink100.xml"/><Relationship Id="rId136" Type="http://schemas.openxmlformats.org/officeDocument/2006/relationships/externalLink" Target="externalLinks/externalLink105.xml"/><Relationship Id="rId157" Type="http://schemas.openxmlformats.org/officeDocument/2006/relationships/externalLink" Target="externalLinks/externalLink126.xml"/><Relationship Id="rId178" Type="http://schemas.openxmlformats.org/officeDocument/2006/relationships/externalLink" Target="externalLinks/externalLink147.xml"/><Relationship Id="rId61" Type="http://schemas.openxmlformats.org/officeDocument/2006/relationships/externalLink" Target="externalLinks/externalLink30.xml"/><Relationship Id="rId82" Type="http://schemas.openxmlformats.org/officeDocument/2006/relationships/externalLink" Target="externalLinks/externalLink51.xml"/><Relationship Id="rId152" Type="http://schemas.openxmlformats.org/officeDocument/2006/relationships/externalLink" Target="externalLinks/externalLink121.xml"/><Relationship Id="rId173" Type="http://schemas.openxmlformats.org/officeDocument/2006/relationships/externalLink" Target="externalLinks/externalLink142.xml"/><Relationship Id="rId194"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externalLink" Target="externalLinks/externalLink4.xml"/><Relationship Id="rId56" Type="http://schemas.openxmlformats.org/officeDocument/2006/relationships/externalLink" Target="externalLinks/externalLink25.xml"/><Relationship Id="rId77" Type="http://schemas.openxmlformats.org/officeDocument/2006/relationships/externalLink" Target="externalLinks/externalLink46.xml"/><Relationship Id="rId100" Type="http://schemas.openxmlformats.org/officeDocument/2006/relationships/externalLink" Target="externalLinks/externalLink69.xml"/><Relationship Id="rId105" Type="http://schemas.openxmlformats.org/officeDocument/2006/relationships/externalLink" Target="externalLinks/externalLink74.xml"/><Relationship Id="rId126" Type="http://schemas.openxmlformats.org/officeDocument/2006/relationships/externalLink" Target="externalLinks/externalLink95.xml"/><Relationship Id="rId147" Type="http://schemas.openxmlformats.org/officeDocument/2006/relationships/externalLink" Target="externalLinks/externalLink116.xml"/><Relationship Id="rId168" Type="http://schemas.openxmlformats.org/officeDocument/2006/relationships/externalLink" Target="externalLinks/externalLink137.xml"/><Relationship Id="rId8" Type="http://schemas.openxmlformats.org/officeDocument/2006/relationships/worksheet" Target="worksheets/sheet8.xml"/><Relationship Id="rId51" Type="http://schemas.openxmlformats.org/officeDocument/2006/relationships/externalLink" Target="externalLinks/externalLink20.xml"/><Relationship Id="rId72" Type="http://schemas.openxmlformats.org/officeDocument/2006/relationships/externalLink" Target="externalLinks/externalLink41.xml"/><Relationship Id="rId93" Type="http://schemas.openxmlformats.org/officeDocument/2006/relationships/externalLink" Target="externalLinks/externalLink62.xml"/><Relationship Id="rId98" Type="http://schemas.openxmlformats.org/officeDocument/2006/relationships/externalLink" Target="externalLinks/externalLink67.xml"/><Relationship Id="rId121" Type="http://schemas.openxmlformats.org/officeDocument/2006/relationships/externalLink" Target="externalLinks/externalLink90.xml"/><Relationship Id="rId142" Type="http://schemas.openxmlformats.org/officeDocument/2006/relationships/externalLink" Target="externalLinks/externalLink111.xml"/><Relationship Id="rId163" Type="http://schemas.openxmlformats.org/officeDocument/2006/relationships/externalLink" Target="externalLinks/externalLink132.xml"/><Relationship Id="rId184" Type="http://schemas.openxmlformats.org/officeDocument/2006/relationships/externalLink" Target="externalLinks/externalLink153.xml"/><Relationship Id="rId189" Type="http://schemas.openxmlformats.org/officeDocument/2006/relationships/externalLink" Target="externalLinks/externalLink15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15.xml"/><Relationship Id="rId67" Type="http://schemas.openxmlformats.org/officeDocument/2006/relationships/externalLink" Target="externalLinks/externalLink36.xml"/><Relationship Id="rId116" Type="http://schemas.openxmlformats.org/officeDocument/2006/relationships/externalLink" Target="externalLinks/externalLink85.xml"/><Relationship Id="rId137" Type="http://schemas.openxmlformats.org/officeDocument/2006/relationships/externalLink" Target="externalLinks/externalLink106.xml"/><Relationship Id="rId158" Type="http://schemas.openxmlformats.org/officeDocument/2006/relationships/externalLink" Target="externalLinks/externalLink127.xml"/><Relationship Id="rId20" Type="http://schemas.openxmlformats.org/officeDocument/2006/relationships/worksheet" Target="worksheets/sheet20.xml"/><Relationship Id="rId41" Type="http://schemas.openxmlformats.org/officeDocument/2006/relationships/externalLink" Target="externalLinks/externalLink10.xml"/><Relationship Id="rId62" Type="http://schemas.openxmlformats.org/officeDocument/2006/relationships/externalLink" Target="externalLinks/externalLink31.xml"/><Relationship Id="rId83" Type="http://schemas.openxmlformats.org/officeDocument/2006/relationships/externalLink" Target="externalLinks/externalLink52.xml"/><Relationship Id="rId88" Type="http://schemas.openxmlformats.org/officeDocument/2006/relationships/externalLink" Target="externalLinks/externalLink57.xml"/><Relationship Id="rId111" Type="http://schemas.openxmlformats.org/officeDocument/2006/relationships/externalLink" Target="externalLinks/externalLink80.xml"/><Relationship Id="rId132" Type="http://schemas.openxmlformats.org/officeDocument/2006/relationships/externalLink" Target="externalLinks/externalLink101.xml"/><Relationship Id="rId153" Type="http://schemas.openxmlformats.org/officeDocument/2006/relationships/externalLink" Target="externalLinks/externalLink122.xml"/><Relationship Id="rId174" Type="http://schemas.openxmlformats.org/officeDocument/2006/relationships/externalLink" Target="externalLinks/externalLink143.xml"/><Relationship Id="rId179" Type="http://schemas.openxmlformats.org/officeDocument/2006/relationships/externalLink" Target="externalLinks/externalLink148.xml"/><Relationship Id="rId195" Type="http://schemas.openxmlformats.org/officeDocument/2006/relationships/sharedStrings" Target="sharedStrings.xml"/><Relationship Id="rId190" Type="http://schemas.openxmlformats.org/officeDocument/2006/relationships/externalLink" Target="externalLinks/externalLink159.xml"/><Relationship Id="rId15" Type="http://schemas.openxmlformats.org/officeDocument/2006/relationships/worksheet" Target="worksheets/sheet15.xml"/><Relationship Id="rId36" Type="http://schemas.openxmlformats.org/officeDocument/2006/relationships/externalLink" Target="externalLinks/externalLink5.xml"/><Relationship Id="rId57" Type="http://schemas.openxmlformats.org/officeDocument/2006/relationships/externalLink" Target="externalLinks/externalLink26.xml"/><Relationship Id="rId106" Type="http://schemas.openxmlformats.org/officeDocument/2006/relationships/externalLink" Target="externalLinks/externalLink75.xml"/><Relationship Id="rId127" Type="http://schemas.openxmlformats.org/officeDocument/2006/relationships/externalLink" Target="externalLinks/externalLink9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externalLink" Target="externalLinks/externalLink21.xml"/><Relationship Id="rId73" Type="http://schemas.openxmlformats.org/officeDocument/2006/relationships/externalLink" Target="externalLinks/externalLink42.xml"/><Relationship Id="rId78" Type="http://schemas.openxmlformats.org/officeDocument/2006/relationships/externalLink" Target="externalLinks/externalLink47.xml"/><Relationship Id="rId94" Type="http://schemas.openxmlformats.org/officeDocument/2006/relationships/externalLink" Target="externalLinks/externalLink63.xml"/><Relationship Id="rId99" Type="http://schemas.openxmlformats.org/officeDocument/2006/relationships/externalLink" Target="externalLinks/externalLink68.xml"/><Relationship Id="rId101" Type="http://schemas.openxmlformats.org/officeDocument/2006/relationships/externalLink" Target="externalLinks/externalLink70.xml"/><Relationship Id="rId122" Type="http://schemas.openxmlformats.org/officeDocument/2006/relationships/externalLink" Target="externalLinks/externalLink91.xml"/><Relationship Id="rId143" Type="http://schemas.openxmlformats.org/officeDocument/2006/relationships/externalLink" Target="externalLinks/externalLink112.xml"/><Relationship Id="rId148" Type="http://schemas.openxmlformats.org/officeDocument/2006/relationships/externalLink" Target="externalLinks/externalLink117.xml"/><Relationship Id="rId164" Type="http://schemas.openxmlformats.org/officeDocument/2006/relationships/externalLink" Target="externalLinks/externalLink133.xml"/><Relationship Id="rId169" Type="http://schemas.openxmlformats.org/officeDocument/2006/relationships/externalLink" Target="externalLinks/externalLink138.xml"/><Relationship Id="rId185" Type="http://schemas.openxmlformats.org/officeDocument/2006/relationships/externalLink" Target="externalLinks/externalLink154.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49.xml"/><Relationship Id="rId26" Type="http://schemas.openxmlformats.org/officeDocument/2006/relationships/worksheet" Target="worksheets/sheet2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Analysis</a:t>
            </a:r>
            <a:r>
              <a:rPr lang="en-US" baseline="0"/>
              <a:t> of provisions,write-backs and one-off entries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Sheet6!$K$5</c:f>
              <c:strCache>
                <c:ptCount val="1"/>
                <c:pt idx="0">
                  <c:v>2015</c:v>
                </c:pt>
              </c:strCache>
            </c:strRef>
          </c:tx>
          <c:spPr>
            <a:solidFill>
              <a:schemeClr val="accent1"/>
            </a:solidFill>
            <a:ln>
              <a:noFill/>
            </a:ln>
            <a:effectLst/>
          </c:spPr>
          <c:invertIfNegative val="0"/>
          <c:cat>
            <c:strRef>
              <c:f>Sheet6!$J$6:$J$10</c:f>
              <c:strCache>
                <c:ptCount val="5"/>
                <c:pt idx="0">
                  <c:v>Provisions</c:v>
                </c:pt>
                <c:pt idx="1">
                  <c:v>Write backs </c:v>
                </c:pt>
                <c:pt idx="2">
                  <c:v>Exchange losses</c:v>
                </c:pt>
                <c:pt idx="3">
                  <c:v>One -off income (PSF interest and forex)</c:v>
                </c:pt>
                <c:pt idx="4">
                  <c:v>Others </c:v>
                </c:pt>
              </c:strCache>
            </c:strRef>
          </c:cat>
          <c:val>
            <c:numRef>
              <c:f>Sheet6!$K$6:$K$10</c:f>
              <c:numCache>
                <c:formatCode>_(* #,##0.00_);_(* \(#,##0.00\);_(* "-"??_);_(@_)</c:formatCode>
                <c:ptCount val="5"/>
                <c:pt idx="0">
                  <c:v>3</c:v>
                </c:pt>
                <c:pt idx="1">
                  <c:v>6.838310048408891</c:v>
                </c:pt>
                <c:pt idx="2">
                  <c:v>2.7519119998458841</c:v>
                </c:pt>
                <c:pt idx="3">
                  <c:v>3</c:v>
                </c:pt>
                <c:pt idx="4">
                  <c:v>0.40977795174522447</c:v>
                </c:pt>
              </c:numCache>
            </c:numRef>
          </c:val>
        </c:ser>
        <c:ser>
          <c:idx val="1"/>
          <c:order val="1"/>
          <c:tx>
            <c:strRef>
              <c:f>Sheet6!$L$5</c:f>
              <c:strCache>
                <c:ptCount val="1"/>
                <c:pt idx="0">
                  <c:v>2014</c:v>
                </c:pt>
              </c:strCache>
            </c:strRef>
          </c:tx>
          <c:spPr>
            <a:solidFill>
              <a:schemeClr val="accent2"/>
            </a:solidFill>
            <a:ln>
              <a:noFill/>
            </a:ln>
            <a:effectLst/>
          </c:spPr>
          <c:invertIfNegative val="0"/>
          <c:cat>
            <c:strRef>
              <c:f>Sheet6!$J$6:$J$10</c:f>
              <c:strCache>
                <c:ptCount val="5"/>
                <c:pt idx="0">
                  <c:v>Provisions</c:v>
                </c:pt>
                <c:pt idx="1">
                  <c:v>Write backs </c:v>
                </c:pt>
                <c:pt idx="2">
                  <c:v>Exchange losses</c:v>
                </c:pt>
                <c:pt idx="3">
                  <c:v>One -off income (PSF interest and forex)</c:v>
                </c:pt>
                <c:pt idx="4">
                  <c:v>Others </c:v>
                </c:pt>
              </c:strCache>
            </c:strRef>
          </c:cat>
          <c:val>
            <c:numRef>
              <c:f>Sheet6!$L$6:$L$10</c:f>
              <c:numCache>
                <c:formatCode>_(* #,##0.00_);_(* \(#,##0.00\);_(* "-"??_);_(@_)</c:formatCode>
                <c:ptCount val="5"/>
                <c:pt idx="0">
                  <c:v>3.2357669878331037</c:v>
                </c:pt>
                <c:pt idx="1">
                  <c:v>3</c:v>
                </c:pt>
                <c:pt idx="2">
                  <c:v>-0.32148567685757756</c:v>
                </c:pt>
                <c:pt idx="3">
                  <c:v>3</c:v>
                </c:pt>
                <c:pt idx="4">
                  <c:v>3.5542859344512236</c:v>
                </c:pt>
              </c:numCache>
            </c:numRef>
          </c:val>
        </c:ser>
        <c:dLbls>
          <c:showLegendKey val="0"/>
          <c:showVal val="0"/>
          <c:showCatName val="0"/>
          <c:showSerName val="0"/>
          <c:showPercent val="0"/>
          <c:showBubbleSize val="0"/>
        </c:dLbls>
        <c:gapWidth val="150"/>
        <c:axId val="390963656"/>
        <c:axId val="390964048"/>
      </c:barChart>
      <c:catAx>
        <c:axId val="390963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0964048"/>
        <c:crosses val="autoZero"/>
        <c:auto val="1"/>
        <c:lblAlgn val="ctr"/>
        <c:lblOffset val="100"/>
        <c:noMultiLvlLbl val="0"/>
      </c:catAx>
      <c:valAx>
        <c:axId val="390964048"/>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096365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2" Type="http://schemas.openxmlformats.org/officeDocument/2006/relationships/image" Target="file:///C:\ProgramData\eOfficeSupportFiles\Products\OfficeSpecific\Tickmarks\UserDefinedTickMarks\circleA.jp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file:///C:\ProgramData\eOfficeSupportFiles\Products\OfficeSpecific\Tickmarks\agree_to_prior.jpg" TargetMode="External"/><Relationship Id="rId1" Type="http://schemas.openxmlformats.org/officeDocument/2006/relationships/image" Target="../media/image2.jpeg"/><Relationship Id="rId4" Type="http://schemas.openxmlformats.org/officeDocument/2006/relationships/image" Target="file:///C:\ProgramData\eAudIT10\Temp\4a08ce73\added.jpg" TargetMode="External"/></Relationships>
</file>

<file path=xl/drawings/_rels/drawing7.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file:///C:\ProgramData\eOfficeSupportFiles\Products\OfficeSpecific\Tickmarks\added.jpg" TargetMode="External"/><Relationship Id="rId1" Type="http://schemas.openxmlformats.org/officeDocument/2006/relationships/image" Target="../media/image4.jpeg"/><Relationship Id="rId4" Type="http://schemas.openxmlformats.org/officeDocument/2006/relationships/image" Target="file:///C:\ProgramData\eOfficeSupportFiles\Products\OfficeSpecific\Tickmarks\cross_added.jpg" TargetMode="External"/></Relationships>
</file>

<file path=xl/drawings/drawing1.xml><?xml version="1.0" encoding="utf-8"?>
<xdr:wsDr xmlns:xdr="http://schemas.openxmlformats.org/drawingml/2006/spreadsheetDrawing" xmlns:a="http://schemas.openxmlformats.org/drawingml/2006/main">
  <xdr:twoCellAnchor editAs="oneCell">
    <xdr:from>
      <xdr:col>1</xdr:col>
      <xdr:colOff>676275</xdr:colOff>
      <xdr:row>36</xdr:row>
      <xdr:rowOff>0</xdr:rowOff>
    </xdr:from>
    <xdr:to>
      <xdr:col>1</xdr:col>
      <xdr:colOff>681566</xdr:colOff>
      <xdr:row>40</xdr:row>
      <xdr:rowOff>123824</xdr:rowOff>
    </xdr:to>
    <xdr:sp macro="" textlink="">
      <xdr:nvSpPr>
        <xdr:cNvPr id="7" name="Text Box 33"/>
        <xdr:cNvSpPr txBox="1">
          <a:spLocks noChangeArrowheads="1"/>
        </xdr:cNvSpPr>
      </xdr:nvSpPr>
      <xdr:spPr bwMode="auto">
        <a:xfrm>
          <a:off x="676275" y="10687050"/>
          <a:ext cx="5291" cy="923924"/>
        </a:xfrm>
        <a:prstGeom prst="rect">
          <a:avLst/>
        </a:prstGeom>
        <a:noFill/>
        <a:ln w="9525">
          <a:noFill/>
          <a:miter lim="800000"/>
          <a:headEnd/>
          <a:tailEnd/>
        </a:ln>
      </xdr:spPr>
    </xdr:sp>
    <xdr:clientData/>
  </xdr:twoCellAnchor>
  <xdr:twoCellAnchor editAs="oneCell">
    <xdr:from>
      <xdr:col>1</xdr:col>
      <xdr:colOff>876300</xdr:colOff>
      <xdr:row>34</xdr:row>
      <xdr:rowOff>0</xdr:rowOff>
    </xdr:from>
    <xdr:to>
      <xdr:col>1</xdr:col>
      <xdr:colOff>881591</xdr:colOff>
      <xdr:row>44</xdr:row>
      <xdr:rowOff>129118</xdr:rowOff>
    </xdr:to>
    <xdr:sp macro="" textlink="">
      <xdr:nvSpPr>
        <xdr:cNvPr id="8" name="Text Box 36"/>
        <xdr:cNvSpPr txBox="1">
          <a:spLocks noChangeArrowheads="1"/>
        </xdr:cNvSpPr>
      </xdr:nvSpPr>
      <xdr:spPr bwMode="auto">
        <a:xfrm>
          <a:off x="876300" y="9686925"/>
          <a:ext cx="5291" cy="1929344"/>
        </a:xfrm>
        <a:prstGeom prst="rect">
          <a:avLst/>
        </a:prstGeom>
        <a:noFill/>
        <a:ln w="9525">
          <a:noFill/>
          <a:miter lim="800000"/>
          <a:headEnd/>
          <a:tailEnd/>
        </a:ln>
      </xdr:spPr>
    </xdr:sp>
    <xdr:clientData/>
  </xdr:twoCellAnchor>
  <xdr:twoCellAnchor editAs="oneCell">
    <xdr:from>
      <xdr:col>1</xdr:col>
      <xdr:colOff>876300</xdr:colOff>
      <xdr:row>34</xdr:row>
      <xdr:rowOff>0</xdr:rowOff>
    </xdr:from>
    <xdr:to>
      <xdr:col>1</xdr:col>
      <xdr:colOff>881591</xdr:colOff>
      <xdr:row>44</xdr:row>
      <xdr:rowOff>129118</xdr:rowOff>
    </xdr:to>
    <xdr:sp macro="" textlink="">
      <xdr:nvSpPr>
        <xdr:cNvPr id="9" name="Text Box 37"/>
        <xdr:cNvSpPr txBox="1">
          <a:spLocks noChangeArrowheads="1"/>
        </xdr:cNvSpPr>
      </xdr:nvSpPr>
      <xdr:spPr bwMode="auto">
        <a:xfrm>
          <a:off x="876300" y="9686925"/>
          <a:ext cx="5291" cy="1929344"/>
        </a:xfrm>
        <a:prstGeom prst="rect">
          <a:avLst/>
        </a:prstGeom>
        <a:noFill/>
        <a:ln w="9525">
          <a:noFill/>
          <a:miter lim="800000"/>
          <a:headEnd/>
          <a:tailEnd/>
        </a:ln>
      </xdr:spPr>
    </xdr:sp>
    <xdr:clientData/>
  </xdr:twoCellAnchor>
  <xdr:twoCellAnchor editAs="oneCell">
    <xdr:from>
      <xdr:col>1</xdr:col>
      <xdr:colOff>676275</xdr:colOff>
      <xdr:row>38</xdr:row>
      <xdr:rowOff>0</xdr:rowOff>
    </xdr:from>
    <xdr:to>
      <xdr:col>1</xdr:col>
      <xdr:colOff>681566</xdr:colOff>
      <xdr:row>40</xdr:row>
      <xdr:rowOff>123824</xdr:rowOff>
    </xdr:to>
    <xdr:sp macro="" textlink="">
      <xdr:nvSpPr>
        <xdr:cNvPr id="10" name="Text Box 33"/>
        <xdr:cNvSpPr txBox="1">
          <a:spLocks noChangeArrowheads="1"/>
        </xdr:cNvSpPr>
      </xdr:nvSpPr>
      <xdr:spPr bwMode="auto">
        <a:xfrm>
          <a:off x="676275" y="11087100"/>
          <a:ext cx="5291" cy="523874"/>
        </a:xfrm>
        <a:prstGeom prst="rect">
          <a:avLst/>
        </a:prstGeom>
        <a:noFill/>
        <a:ln w="9525">
          <a:noFill/>
          <a:miter lim="800000"/>
          <a:headEnd/>
          <a:tailEnd/>
        </a:ln>
      </xdr:spPr>
    </xdr:sp>
    <xdr:clientData/>
  </xdr:twoCellAnchor>
  <xdr:twoCellAnchor editAs="oneCell">
    <xdr:from>
      <xdr:col>1</xdr:col>
      <xdr:colOff>647700</xdr:colOff>
      <xdr:row>35</xdr:row>
      <xdr:rowOff>0</xdr:rowOff>
    </xdr:from>
    <xdr:to>
      <xdr:col>1</xdr:col>
      <xdr:colOff>652991</xdr:colOff>
      <xdr:row>41</xdr:row>
      <xdr:rowOff>129120</xdr:rowOff>
    </xdr:to>
    <xdr:sp macro="" textlink="">
      <xdr:nvSpPr>
        <xdr:cNvPr id="12" name="Text Box 31"/>
        <xdr:cNvSpPr txBox="1">
          <a:spLocks noChangeArrowheads="1"/>
        </xdr:cNvSpPr>
      </xdr:nvSpPr>
      <xdr:spPr bwMode="auto">
        <a:xfrm>
          <a:off x="647700" y="10287000"/>
          <a:ext cx="5291" cy="1329269"/>
        </a:xfrm>
        <a:prstGeom prst="rect">
          <a:avLst/>
        </a:prstGeom>
        <a:noFill/>
        <a:ln w="9525">
          <a:noFill/>
          <a:miter lim="800000"/>
          <a:headEnd/>
          <a:tailEnd/>
        </a:ln>
      </xdr:spPr>
    </xdr:sp>
    <xdr:clientData/>
  </xdr:twoCellAnchor>
  <xdr:twoCellAnchor editAs="oneCell">
    <xdr:from>
      <xdr:col>1</xdr:col>
      <xdr:colOff>647700</xdr:colOff>
      <xdr:row>35</xdr:row>
      <xdr:rowOff>0</xdr:rowOff>
    </xdr:from>
    <xdr:to>
      <xdr:col>1</xdr:col>
      <xdr:colOff>652991</xdr:colOff>
      <xdr:row>41</xdr:row>
      <xdr:rowOff>129120</xdr:rowOff>
    </xdr:to>
    <xdr:sp macro="" textlink="">
      <xdr:nvSpPr>
        <xdr:cNvPr id="13" name="Text Box 32"/>
        <xdr:cNvSpPr txBox="1">
          <a:spLocks noChangeArrowheads="1"/>
        </xdr:cNvSpPr>
      </xdr:nvSpPr>
      <xdr:spPr bwMode="auto">
        <a:xfrm>
          <a:off x="647700" y="10287000"/>
          <a:ext cx="5291" cy="1329269"/>
        </a:xfrm>
        <a:prstGeom prst="rect">
          <a:avLst/>
        </a:prstGeom>
        <a:noFill/>
        <a:ln w="9525">
          <a:noFill/>
          <a:miter lim="800000"/>
          <a:headEnd/>
          <a:tailEnd/>
        </a:ln>
      </xdr:spPr>
    </xdr:sp>
    <xdr:clientData/>
  </xdr:twoCellAnchor>
  <xdr:twoCellAnchor editAs="oneCell">
    <xdr:from>
      <xdr:col>1</xdr:col>
      <xdr:colOff>676275</xdr:colOff>
      <xdr:row>39</xdr:row>
      <xdr:rowOff>0</xdr:rowOff>
    </xdr:from>
    <xdr:to>
      <xdr:col>1</xdr:col>
      <xdr:colOff>681566</xdr:colOff>
      <xdr:row>40</xdr:row>
      <xdr:rowOff>123824</xdr:rowOff>
    </xdr:to>
    <xdr:sp macro="" textlink="">
      <xdr:nvSpPr>
        <xdr:cNvPr id="14" name="Text Box 33"/>
        <xdr:cNvSpPr txBox="1">
          <a:spLocks noChangeArrowheads="1"/>
        </xdr:cNvSpPr>
      </xdr:nvSpPr>
      <xdr:spPr bwMode="auto">
        <a:xfrm>
          <a:off x="676275" y="11287125"/>
          <a:ext cx="5291" cy="323849"/>
        </a:xfrm>
        <a:prstGeom prst="rect">
          <a:avLst/>
        </a:prstGeom>
        <a:noFill/>
        <a:ln w="9525">
          <a:noFill/>
          <a:miter lim="800000"/>
          <a:headEnd/>
          <a:tailEnd/>
        </a:ln>
      </xdr:spPr>
    </xdr:sp>
    <xdr:clientData/>
  </xdr:twoCellAnchor>
  <xdr:twoCellAnchor editAs="oneCell">
    <xdr:from>
      <xdr:col>1</xdr:col>
      <xdr:colOff>876300</xdr:colOff>
      <xdr:row>35</xdr:row>
      <xdr:rowOff>0</xdr:rowOff>
    </xdr:from>
    <xdr:to>
      <xdr:col>1</xdr:col>
      <xdr:colOff>881591</xdr:colOff>
      <xdr:row>41</xdr:row>
      <xdr:rowOff>129120</xdr:rowOff>
    </xdr:to>
    <xdr:sp macro="" textlink="">
      <xdr:nvSpPr>
        <xdr:cNvPr id="15" name="Text Box 36"/>
        <xdr:cNvSpPr txBox="1">
          <a:spLocks noChangeArrowheads="1"/>
        </xdr:cNvSpPr>
      </xdr:nvSpPr>
      <xdr:spPr bwMode="auto">
        <a:xfrm>
          <a:off x="876300" y="10287000"/>
          <a:ext cx="5291" cy="1329269"/>
        </a:xfrm>
        <a:prstGeom prst="rect">
          <a:avLst/>
        </a:prstGeom>
        <a:noFill/>
        <a:ln w="9525">
          <a:noFill/>
          <a:miter lim="800000"/>
          <a:headEnd/>
          <a:tailEnd/>
        </a:ln>
      </xdr:spPr>
    </xdr:sp>
    <xdr:clientData/>
  </xdr:twoCellAnchor>
  <xdr:twoCellAnchor editAs="oneCell">
    <xdr:from>
      <xdr:col>1</xdr:col>
      <xdr:colOff>876300</xdr:colOff>
      <xdr:row>35</xdr:row>
      <xdr:rowOff>0</xdr:rowOff>
    </xdr:from>
    <xdr:to>
      <xdr:col>1</xdr:col>
      <xdr:colOff>881591</xdr:colOff>
      <xdr:row>41</xdr:row>
      <xdr:rowOff>129120</xdr:rowOff>
    </xdr:to>
    <xdr:sp macro="" textlink="">
      <xdr:nvSpPr>
        <xdr:cNvPr id="16" name="Text Box 37"/>
        <xdr:cNvSpPr txBox="1">
          <a:spLocks noChangeArrowheads="1"/>
        </xdr:cNvSpPr>
      </xdr:nvSpPr>
      <xdr:spPr bwMode="auto">
        <a:xfrm>
          <a:off x="876300" y="10287000"/>
          <a:ext cx="5291" cy="1329269"/>
        </a:xfrm>
        <a:prstGeom prst="rect">
          <a:avLst/>
        </a:prstGeom>
        <a:noFill/>
        <a:ln w="9525">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647700</xdr:colOff>
      <xdr:row>174</xdr:row>
      <xdr:rowOff>0</xdr:rowOff>
    </xdr:from>
    <xdr:to>
      <xdr:col>1</xdr:col>
      <xdr:colOff>762000</xdr:colOff>
      <xdr:row>177</xdr:row>
      <xdr:rowOff>136313</xdr:rowOff>
    </xdr:to>
    <xdr:sp macro="" textlink="">
      <xdr:nvSpPr>
        <xdr:cNvPr id="2" name="Text Box 30"/>
        <xdr:cNvSpPr txBox="1">
          <a:spLocks noChangeArrowheads="1"/>
        </xdr:cNvSpPr>
      </xdr:nvSpPr>
      <xdr:spPr bwMode="auto">
        <a:xfrm>
          <a:off x="1047750" y="98536125"/>
          <a:ext cx="114300" cy="274108"/>
        </a:xfrm>
        <a:prstGeom prst="rect">
          <a:avLst/>
        </a:prstGeom>
        <a:noFill/>
        <a:ln w="9525">
          <a:noFill/>
          <a:miter lim="800000"/>
          <a:headEnd/>
          <a:tailEnd/>
        </a:ln>
      </xdr:spPr>
    </xdr:sp>
    <xdr:clientData/>
  </xdr:twoCellAnchor>
  <xdr:twoCellAnchor editAs="oneCell">
    <xdr:from>
      <xdr:col>1</xdr:col>
      <xdr:colOff>647700</xdr:colOff>
      <xdr:row>174</xdr:row>
      <xdr:rowOff>0</xdr:rowOff>
    </xdr:from>
    <xdr:to>
      <xdr:col>1</xdr:col>
      <xdr:colOff>762000</xdr:colOff>
      <xdr:row>177</xdr:row>
      <xdr:rowOff>151131</xdr:rowOff>
    </xdr:to>
    <xdr:sp macro="" textlink="">
      <xdr:nvSpPr>
        <xdr:cNvPr id="3" name="Text Box 31"/>
        <xdr:cNvSpPr txBox="1">
          <a:spLocks noChangeArrowheads="1"/>
        </xdr:cNvSpPr>
      </xdr:nvSpPr>
      <xdr:spPr bwMode="auto">
        <a:xfrm>
          <a:off x="1047750" y="98536125"/>
          <a:ext cx="114300" cy="288926"/>
        </a:xfrm>
        <a:prstGeom prst="rect">
          <a:avLst/>
        </a:prstGeom>
        <a:noFill/>
        <a:ln w="9525">
          <a:noFill/>
          <a:miter lim="800000"/>
          <a:headEnd/>
          <a:tailEnd/>
        </a:ln>
      </xdr:spPr>
    </xdr:sp>
    <xdr:clientData/>
  </xdr:twoCellAnchor>
  <xdr:twoCellAnchor editAs="oneCell">
    <xdr:from>
      <xdr:col>1</xdr:col>
      <xdr:colOff>647700</xdr:colOff>
      <xdr:row>174</xdr:row>
      <xdr:rowOff>0</xdr:rowOff>
    </xdr:from>
    <xdr:to>
      <xdr:col>1</xdr:col>
      <xdr:colOff>762000</xdr:colOff>
      <xdr:row>177</xdr:row>
      <xdr:rowOff>151131</xdr:rowOff>
    </xdr:to>
    <xdr:sp macro="" textlink="">
      <xdr:nvSpPr>
        <xdr:cNvPr id="4" name="Text Box 32"/>
        <xdr:cNvSpPr txBox="1">
          <a:spLocks noChangeArrowheads="1"/>
        </xdr:cNvSpPr>
      </xdr:nvSpPr>
      <xdr:spPr bwMode="auto">
        <a:xfrm>
          <a:off x="1047750" y="98536125"/>
          <a:ext cx="114300" cy="288926"/>
        </a:xfrm>
        <a:prstGeom prst="rect">
          <a:avLst/>
        </a:prstGeom>
        <a:noFill/>
        <a:ln w="9525">
          <a:noFill/>
          <a:miter lim="800000"/>
          <a:headEnd/>
          <a:tailEnd/>
        </a:ln>
      </xdr:spPr>
    </xdr:sp>
    <xdr:clientData/>
  </xdr:twoCellAnchor>
  <xdr:twoCellAnchor editAs="oneCell">
    <xdr:from>
      <xdr:col>1</xdr:col>
      <xdr:colOff>876300</xdr:colOff>
      <xdr:row>174</xdr:row>
      <xdr:rowOff>0</xdr:rowOff>
    </xdr:from>
    <xdr:to>
      <xdr:col>1</xdr:col>
      <xdr:colOff>981075</xdr:colOff>
      <xdr:row>177</xdr:row>
      <xdr:rowOff>151131</xdr:rowOff>
    </xdr:to>
    <xdr:sp macro="" textlink="">
      <xdr:nvSpPr>
        <xdr:cNvPr id="7" name="Text Box 36"/>
        <xdr:cNvSpPr txBox="1">
          <a:spLocks noChangeArrowheads="1"/>
        </xdr:cNvSpPr>
      </xdr:nvSpPr>
      <xdr:spPr bwMode="auto">
        <a:xfrm>
          <a:off x="1276350" y="98536125"/>
          <a:ext cx="104775" cy="288926"/>
        </a:xfrm>
        <a:prstGeom prst="rect">
          <a:avLst/>
        </a:prstGeom>
        <a:noFill/>
        <a:ln w="9525">
          <a:noFill/>
          <a:miter lim="800000"/>
          <a:headEnd/>
          <a:tailEnd/>
        </a:ln>
      </xdr:spPr>
    </xdr:sp>
    <xdr:clientData/>
  </xdr:twoCellAnchor>
  <xdr:twoCellAnchor editAs="oneCell">
    <xdr:from>
      <xdr:col>1</xdr:col>
      <xdr:colOff>876300</xdr:colOff>
      <xdr:row>174</xdr:row>
      <xdr:rowOff>0</xdr:rowOff>
    </xdr:from>
    <xdr:to>
      <xdr:col>1</xdr:col>
      <xdr:colOff>981075</xdr:colOff>
      <xdr:row>177</xdr:row>
      <xdr:rowOff>151131</xdr:rowOff>
    </xdr:to>
    <xdr:sp macro="" textlink="">
      <xdr:nvSpPr>
        <xdr:cNvPr id="8" name="Text Box 37"/>
        <xdr:cNvSpPr txBox="1">
          <a:spLocks noChangeArrowheads="1"/>
        </xdr:cNvSpPr>
      </xdr:nvSpPr>
      <xdr:spPr bwMode="auto">
        <a:xfrm>
          <a:off x="1276350" y="98536125"/>
          <a:ext cx="104775" cy="288926"/>
        </a:xfrm>
        <a:prstGeom prst="rect">
          <a:avLst/>
        </a:prstGeom>
        <a:noFill/>
        <a:ln w="9525">
          <a:noFill/>
          <a:miter lim="800000"/>
          <a:headEnd/>
          <a:tailEnd/>
        </a:ln>
      </xdr:spPr>
    </xdr:sp>
    <xdr:clientData/>
  </xdr:twoCellAnchor>
  <xdr:twoCellAnchor editAs="oneCell">
    <xdr:from>
      <xdr:col>10</xdr:col>
      <xdr:colOff>0</xdr:colOff>
      <xdr:row>234</xdr:row>
      <xdr:rowOff>0</xdr:rowOff>
    </xdr:from>
    <xdr:to>
      <xdr:col>10</xdr:col>
      <xdr:colOff>114300</xdr:colOff>
      <xdr:row>234</xdr:row>
      <xdr:rowOff>280458</xdr:rowOff>
    </xdr:to>
    <xdr:sp macro="" textlink="">
      <xdr:nvSpPr>
        <xdr:cNvPr id="9" name="Text Box 38"/>
        <xdr:cNvSpPr txBox="1">
          <a:spLocks noChangeArrowheads="1"/>
        </xdr:cNvSpPr>
      </xdr:nvSpPr>
      <xdr:spPr bwMode="auto">
        <a:xfrm>
          <a:off x="9296400" y="98536125"/>
          <a:ext cx="114300" cy="283633"/>
        </a:xfrm>
        <a:prstGeom prst="rect">
          <a:avLst/>
        </a:prstGeom>
        <a:noFill/>
        <a:ln w="9525">
          <a:noFill/>
          <a:miter lim="800000"/>
          <a:headEnd/>
          <a:tailEnd/>
        </a:ln>
      </xdr:spPr>
    </xdr:sp>
    <xdr:clientData/>
  </xdr:twoCellAnchor>
  <xdr:twoCellAnchor editAs="oneCell">
    <xdr:from>
      <xdr:col>10</xdr:col>
      <xdr:colOff>0</xdr:colOff>
      <xdr:row>234</xdr:row>
      <xdr:rowOff>0</xdr:rowOff>
    </xdr:from>
    <xdr:to>
      <xdr:col>10</xdr:col>
      <xdr:colOff>114300</xdr:colOff>
      <xdr:row>234</xdr:row>
      <xdr:rowOff>280458</xdr:rowOff>
    </xdr:to>
    <xdr:sp macro="" textlink="">
      <xdr:nvSpPr>
        <xdr:cNvPr id="10" name="Text Box 39"/>
        <xdr:cNvSpPr txBox="1">
          <a:spLocks noChangeArrowheads="1"/>
        </xdr:cNvSpPr>
      </xdr:nvSpPr>
      <xdr:spPr bwMode="auto">
        <a:xfrm>
          <a:off x="9296400" y="98536125"/>
          <a:ext cx="114300" cy="283633"/>
        </a:xfrm>
        <a:prstGeom prst="rect">
          <a:avLst/>
        </a:prstGeom>
        <a:noFill/>
        <a:ln w="9525">
          <a:noFill/>
          <a:miter lim="800000"/>
          <a:headEnd/>
          <a:tailEnd/>
        </a:ln>
      </xdr:spPr>
    </xdr:sp>
    <xdr:clientData/>
  </xdr:twoCellAnchor>
  <xdr:twoCellAnchor editAs="oneCell">
    <xdr:from>
      <xdr:col>10</xdr:col>
      <xdr:colOff>0</xdr:colOff>
      <xdr:row>234</xdr:row>
      <xdr:rowOff>0</xdr:rowOff>
    </xdr:from>
    <xdr:to>
      <xdr:col>10</xdr:col>
      <xdr:colOff>114300</xdr:colOff>
      <xdr:row>234</xdr:row>
      <xdr:rowOff>280458</xdr:rowOff>
    </xdr:to>
    <xdr:sp macro="" textlink="">
      <xdr:nvSpPr>
        <xdr:cNvPr id="11" name="Text Box 40"/>
        <xdr:cNvSpPr txBox="1">
          <a:spLocks noChangeArrowheads="1"/>
        </xdr:cNvSpPr>
      </xdr:nvSpPr>
      <xdr:spPr bwMode="auto">
        <a:xfrm>
          <a:off x="9296400" y="98536125"/>
          <a:ext cx="114300" cy="283633"/>
        </a:xfrm>
        <a:prstGeom prst="rect">
          <a:avLst/>
        </a:prstGeom>
        <a:noFill/>
        <a:ln w="9525">
          <a:noFill/>
          <a:miter lim="800000"/>
          <a:headEnd/>
          <a:tailEnd/>
        </a:ln>
      </xdr:spPr>
    </xdr:sp>
    <xdr:clientData/>
  </xdr:twoCellAnchor>
  <xdr:twoCellAnchor editAs="oneCell">
    <xdr:from>
      <xdr:col>10</xdr:col>
      <xdr:colOff>0</xdr:colOff>
      <xdr:row>234</xdr:row>
      <xdr:rowOff>0</xdr:rowOff>
    </xdr:from>
    <xdr:to>
      <xdr:col>10</xdr:col>
      <xdr:colOff>114300</xdr:colOff>
      <xdr:row>234</xdr:row>
      <xdr:rowOff>280458</xdr:rowOff>
    </xdr:to>
    <xdr:sp macro="" textlink="">
      <xdr:nvSpPr>
        <xdr:cNvPr id="12" name="Text Box 41"/>
        <xdr:cNvSpPr txBox="1">
          <a:spLocks noChangeArrowheads="1"/>
        </xdr:cNvSpPr>
      </xdr:nvSpPr>
      <xdr:spPr bwMode="auto">
        <a:xfrm>
          <a:off x="9296400" y="98536125"/>
          <a:ext cx="114300" cy="283633"/>
        </a:xfrm>
        <a:prstGeom prst="rect">
          <a:avLst/>
        </a:prstGeom>
        <a:noFill/>
        <a:ln w="9525">
          <a:noFill/>
          <a:miter lim="800000"/>
          <a:headEnd/>
          <a:tailEnd/>
        </a:ln>
      </xdr:spPr>
    </xdr:sp>
    <xdr:clientData/>
  </xdr:twoCellAnchor>
  <xdr:twoCellAnchor editAs="oneCell">
    <xdr:from>
      <xdr:col>10</xdr:col>
      <xdr:colOff>0</xdr:colOff>
      <xdr:row>234</xdr:row>
      <xdr:rowOff>0</xdr:rowOff>
    </xdr:from>
    <xdr:to>
      <xdr:col>10</xdr:col>
      <xdr:colOff>114300</xdr:colOff>
      <xdr:row>234</xdr:row>
      <xdr:rowOff>280458</xdr:rowOff>
    </xdr:to>
    <xdr:sp macro="" textlink="">
      <xdr:nvSpPr>
        <xdr:cNvPr id="13" name="Text Box 42"/>
        <xdr:cNvSpPr txBox="1">
          <a:spLocks noChangeArrowheads="1"/>
        </xdr:cNvSpPr>
      </xdr:nvSpPr>
      <xdr:spPr bwMode="auto">
        <a:xfrm>
          <a:off x="9296400" y="98536125"/>
          <a:ext cx="114300" cy="283633"/>
        </a:xfrm>
        <a:prstGeom prst="rect">
          <a:avLst/>
        </a:prstGeom>
        <a:noFill/>
        <a:ln w="9525">
          <a:noFill/>
          <a:miter lim="800000"/>
          <a:headEnd/>
          <a:tailEnd/>
        </a:ln>
      </xdr:spPr>
    </xdr:sp>
    <xdr:clientData/>
  </xdr:twoCellAnchor>
  <xdr:twoCellAnchor editAs="oneCell">
    <xdr:from>
      <xdr:col>10</xdr:col>
      <xdr:colOff>0</xdr:colOff>
      <xdr:row>234</xdr:row>
      <xdr:rowOff>0</xdr:rowOff>
    </xdr:from>
    <xdr:to>
      <xdr:col>10</xdr:col>
      <xdr:colOff>114300</xdr:colOff>
      <xdr:row>234</xdr:row>
      <xdr:rowOff>280458</xdr:rowOff>
    </xdr:to>
    <xdr:sp macro="" textlink="">
      <xdr:nvSpPr>
        <xdr:cNvPr id="14" name="Text Box 43"/>
        <xdr:cNvSpPr txBox="1">
          <a:spLocks noChangeArrowheads="1"/>
        </xdr:cNvSpPr>
      </xdr:nvSpPr>
      <xdr:spPr bwMode="auto">
        <a:xfrm>
          <a:off x="9296400" y="98536125"/>
          <a:ext cx="114300" cy="283633"/>
        </a:xfrm>
        <a:prstGeom prst="rect">
          <a:avLst/>
        </a:prstGeom>
        <a:noFill/>
        <a:ln w="9525">
          <a:noFill/>
          <a:miter lim="800000"/>
          <a:headEnd/>
          <a:tailEnd/>
        </a:ln>
      </xdr:spPr>
    </xdr:sp>
    <xdr:clientData/>
  </xdr:twoCellAnchor>
  <xdr:twoCellAnchor editAs="oneCell">
    <xdr:from>
      <xdr:col>10</xdr:col>
      <xdr:colOff>0</xdr:colOff>
      <xdr:row>234</xdr:row>
      <xdr:rowOff>0</xdr:rowOff>
    </xdr:from>
    <xdr:to>
      <xdr:col>10</xdr:col>
      <xdr:colOff>114300</xdr:colOff>
      <xdr:row>234</xdr:row>
      <xdr:rowOff>280458</xdr:rowOff>
    </xdr:to>
    <xdr:sp macro="" textlink="">
      <xdr:nvSpPr>
        <xdr:cNvPr id="15" name="Text Box 44"/>
        <xdr:cNvSpPr txBox="1">
          <a:spLocks noChangeArrowheads="1"/>
        </xdr:cNvSpPr>
      </xdr:nvSpPr>
      <xdr:spPr bwMode="auto">
        <a:xfrm>
          <a:off x="9296400" y="98536125"/>
          <a:ext cx="114300" cy="283633"/>
        </a:xfrm>
        <a:prstGeom prst="rect">
          <a:avLst/>
        </a:prstGeom>
        <a:noFill/>
        <a:ln w="9525">
          <a:noFill/>
          <a:miter lim="800000"/>
          <a:headEnd/>
          <a:tailEnd/>
        </a:ln>
      </xdr:spPr>
    </xdr:sp>
    <xdr:clientData/>
  </xdr:twoCellAnchor>
  <xdr:twoCellAnchor editAs="oneCell">
    <xdr:from>
      <xdr:col>0</xdr:col>
      <xdr:colOff>304800</xdr:colOff>
      <xdr:row>174</xdr:row>
      <xdr:rowOff>0</xdr:rowOff>
    </xdr:from>
    <xdr:to>
      <xdr:col>1</xdr:col>
      <xdr:colOff>48683</xdr:colOff>
      <xdr:row>177</xdr:row>
      <xdr:rowOff>151131</xdr:rowOff>
    </xdr:to>
    <xdr:sp macro="" textlink="">
      <xdr:nvSpPr>
        <xdr:cNvPr id="16" name="Text Box 28"/>
        <xdr:cNvSpPr txBox="1">
          <a:spLocks noChangeArrowheads="1"/>
        </xdr:cNvSpPr>
      </xdr:nvSpPr>
      <xdr:spPr bwMode="auto">
        <a:xfrm>
          <a:off x="304800" y="85582125"/>
          <a:ext cx="143933" cy="288926"/>
        </a:xfrm>
        <a:prstGeom prst="rect">
          <a:avLst/>
        </a:prstGeom>
        <a:noFill/>
        <a:ln w="9525">
          <a:noFill/>
          <a:miter lim="800000"/>
          <a:headEnd/>
          <a:tailEnd/>
        </a:ln>
      </xdr:spPr>
    </xdr:sp>
    <xdr:clientData/>
  </xdr:twoCellAnchor>
  <xdr:twoCellAnchor editAs="oneCell">
    <xdr:from>
      <xdr:col>0</xdr:col>
      <xdr:colOff>232834</xdr:colOff>
      <xdr:row>174</xdr:row>
      <xdr:rowOff>0</xdr:rowOff>
    </xdr:from>
    <xdr:to>
      <xdr:col>0</xdr:col>
      <xdr:colOff>347134</xdr:colOff>
      <xdr:row>177</xdr:row>
      <xdr:rowOff>151131</xdr:rowOff>
    </xdr:to>
    <xdr:sp macro="" textlink="">
      <xdr:nvSpPr>
        <xdr:cNvPr id="17" name="Text Box 29"/>
        <xdr:cNvSpPr txBox="1">
          <a:spLocks noChangeArrowheads="1"/>
        </xdr:cNvSpPr>
      </xdr:nvSpPr>
      <xdr:spPr bwMode="auto">
        <a:xfrm>
          <a:off x="232834" y="85582125"/>
          <a:ext cx="114300" cy="288926"/>
        </a:xfrm>
        <a:prstGeom prst="rect">
          <a:avLst/>
        </a:prstGeom>
        <a:noFill/>
        <a:ln w="9525">
          <a:noFill/>
          <a:miter lim="800000"/>
          <a:headEnd/>
          <a:tailEnd/>
        </a:ln>
      </xdr:spPr>
    </xdr:sp>
    <xdr:clientData/>
  </xdr:twoCellAnchor>
  <xdr:twoCellAnchor editAs="oneCell">
    <xdr:from>
      <xdr:col>1</xdr:col>
      <xdr:colOff>676275</xdr:colOff>
      <xdr:row>142</xdr:row>
      <xdr:rowOff>0</xdr:rowOff>
    </xdr:from>
    <xdr:to>
      <xdr:col>1</xdr:col>
      <xdr:colOff>2310342</xdr:colOff>
      <xdr:row>143</xdr:row>
      <xdr:rowOff>42331</xdr:rowOff>
    </xdr:to>
    <xdr:sp macro="" textlink="">
      <xdr:nvSpPr>
        <xdr:cNvPr id="18" name="Text Box 33"/>
        <xdr:cNvSpPr txBox="1">
          <a:spLocks noChangeArrowheads="1"/>
        </xdr:cNvSpPr>
      </xdr:nvSpPr>
      <xdr:spPr bwMode="auto">
        <a:xfrm>
          <a:off x="742950" y="129016125"/>
          <a:ext cx="115359" cy="287866"/>
        </a:xfrm>
        <a:prstGeom prst="rect">
          <a:avLst/>
        </a:prstGeom>
        <a:noFill/>
        <a:ln w="9525">
          <a:noFill/>
          <a:miter lim="800000"/>
          <a:headEnd/>
          <a:tailEnd/>
        </a:ln>
      </xdr:spPr>
    </xdr:sp>
    <xdr:clientData/>
  </xdr:twoCellAnchor>
  <xdr:twoCellAnchor editAs="oneCell">
    <xdr:from>
      <xdr:col>1</xdr:col>
      <xdr:colOff>676275</xdr:colOff>
      <xdr:row>142</xdr:row>
      <xdr:rowOff>0</xdr:rowOff>
    </xdr:from>
    <xdr:to>
      <xdr:col>1</xdr:col>
      <xdr:colOff>2310342</xdr:colOff>
      <xdr:row>143</xdr:row>
      <xdr:rowOff>42331</xdr:rowOff>
    </xdr:to>
    <xdr:sp macro="" textlink="">
      <xdr:nvSpPr>
        <xdr:cNvPr id="19" name="Text Box 34"/>
        <xdr:cNvSpPr txBox="1">
          <a:spLocks noChangeArrowheads="1"/>
        </xdr:cNvSpPr>
      </xdr:nvSpPr>
      <xdr:spPr bwMode="auto">
        <a:xfrm>
          <a:off x="742950" y="129016125"/>
          <a:ext cx="115359" cy="287866"/>
        </a:xfrm>
        <a:prstGeom prst="rect">
          <a:avLst/>
        </a:prstGeom>
        <a:noFill/>
        <a:ln w="9525">
          <a:noFill/>
          <a:miter lim="800000"/>
          <a:headEnd/>
          <a:tailEnd/>
        </a:ln>
      </xdr:spPr>
    </xdr:sp>
    <xdr:clientData/>
  </xdr:twoCellAnchor>
  <xdr:twoCellAnchor editAs="oneCell">
    <xdr:from>
      <xdr:col>1</xdr:col>
      <xdr:colOff>676275</xdr:colOff>
      <xdr:row>176</xdr:row>
      <xdr:rowOff>0</xdr:rowOff>
    </xdr:from>
    <xdr:to>
      <xdr:col>1</xdr:col>
      <xdr:colOff>2310342</xdr:colOff>
      <xdr:row>177</xdr:row>
      <xdr:rowOff>151129</xdr:rowOff>
    </xdr:to>
    <xdr:sp macro="" textlink="">
      <xdr:nvSpPr>
        <xdr:cNvPr id="20" name="Text Box 33"/>
        <xdr:cNvSpPr txBox="1">
          <a:spLocks noChangeArrowheads="1"/>
        </xdr:cNvSpPr>
      </xdr:nvSpPr>
      <xdr:spPr bwMode="auto">
        <a:xfrm>
          <a:off x="1046692" y="19896667"/>
          <a:ext cx="1492250" cy="285749"/>
        </a:xfrm>
        <a:prstGeom prst="rect">
          <a:avLst/>
        </a:prstGeom>
        <a:noFill/>
        <a:ln w="9525">
          <a:noFill/>
          <a:miter lim="800000"/>
          <a:headEnd/>
          <a:tailEnd/>
        </a:ln>
      </xdr:spPr>
    </xdr:sp>
    <xdr:clientData/>
  </xdr:twoCellAnchor>
  <xdr:twoCellAnchor editAs="oneCell">
    <xdr:from>
      <xdr:col>0</xdr:col>
      <xdr:colOff>304800</xdr:colOff>
      <xdr:row>158</xdr:row>
      <xdr:rowOff>0</xdr:rowOff>
    </xdr:from>
    <xdr:to>
      <xdr:col>1</xdr:col>
      <xdr:colOff>48683</xdr:colOff>
      <xdr:row>159</xdr:row>
      <xdr:rowOff>151131</xdr:rowOff>
    </xdr:to>
    <xdr:sp macro="" textlink="">
      <xdr:nvSpPr>
        <xdr:cNvPr id="22" name="Text Box 28"/>
        <xdr:cNvSpPr txBox="1">
          <a:spLocks noChangeArrowheads="1"/>
        </xdr:cNvSpPr>
      </xdr:nvSpPr>
      <xdr:spPr bwMode="auto">
        <a:xfrm>
          <a:off x="304800" y="39740417"/>
          <a:ext cx="114300" cy="285751"/>
        </a:xfrm>
        <a:prstGeom prst="rect">
          <a:avLst/>
        </a:prstGeom>
        <a:noFill/>
        <a:ln w="9525">
          <a:noFill/>
          <a:miter lim="800000"/>
          <a:headEnd/>
          <a:tailEnd/>
        </a:ln>
      </xdr:spPr>
    </xdr:sp>
    <xdr:clientData/>
  </xdr:twoCellAnchor>
  <xdr:twoCellAnchor editAs="oneCell">
    <xdr:from>
      <xdr:col>0</xdr:col>
      <xdr:colOff>232834</xdr:colOff>
      <xdr:row>157</xdr:row>
      <xdr:rowOff>21171</xdr:rowOff>
    </xdr:from>
    <xdr:to>
      <xdr:col>0</xdr:col>
      <xdr:colOff>347134</xdr:colOff>
      <xdr:row>159</xdr:row>
      <xdr:rowOff>13552</xdr:rowOff>
    </xdr:to>
    <xdr:sp macro="" textlink="">
      <xdr:nvSpPr>
        <xdr:cNvPr id="23" name="Text Box 29"/>
        <xdr:cNvSpPr txBox="1">
          <a:spLocks noChangeArrowheads="1"/>
        </xdr:cNvSpPr>
      </xdr:nvSpPr>
      <xdr:spPr bwMode="auto">
        <a:xfrm>
          <a:off x="232834" y="26214921"/>
          <a:ext cx="114300" cy="285751"/>
        </a:xfrm>
        <a:prstGeom prst="rect">
          <a:avLst/>
        </a:prstGeom>
        <a:noFill/>
        <a:ln w="9525">
          <a:noFill/>
          <a:miter lim="800000"/>
          <a:headEnd/>
          <a:tailEnd/>
        </a:ln>
      </xdr:spPr>
    </xdr:sp>
    <xdr:clientData/>
  </xdr:twoCellAnchor>
  <xdr:twoCellAnchor editAs="oneCell">
    <xdr:from>
      <xdr:col>1</xdr:col>
      <xdr:colOff>647700</xdr:colOff>
      <xdr:row>171</xdr:row>
      <xdr:rowOff>0</xdr:rowOff>
    </xdr:from>
    <xdr:to>
      <xdr:col>1</xdr:col>
      <xdr:colOff>762000</xdr:colOff>
      <xdr:row>176</xdr:row>
      <xdr:rowOff>126999</xdr:rowOff>
    </xdr:to>
    <xdr:sp macro="" textlink="">
      <xdr:nvSpPr>
        <xdr:cNvPr id="21" name="Text Box 30"/>
        <xdr:cNvSpPr txBox="1">
          <a:spLocks noChangeArrowheads="1"/>
        </xdr:cNvSpPr>
      </xdr:nvSpPr>
      <xdr:spPr bwMode="auto">
        <a:xfrm>
          <a:off x="1028700" y="28879800"/>
          <a:ext cx="114300" cy="279823"/>
        </a:xfrm>
        <a:prstGeom prst="rect">
          <a:avLst/>
        </a:prstGeom>
        <a:noFill/>
        <a:ln w="9525">
          <a:noFill/>
          <a:miter lim="800000"/>
          <a:headEnd/>
          <a:tailEnd/>
        </a:ln>
      </xdr:spPr>
    </xdr:sp>
    <xdr:clientData/>
  </xdr:twoCellAnchor>
  <xdr:twoCellAnchor editAs="oneCell">
    <xdr:from>
      <xdr:col>1</xdr:col>
      <xdr:colOff>647700</xdr:colOff>
      <xdr:row>171</xdr:row>
      <xdr:rowOff>0</xdr:rowOff>
    </xdr:from>
    <xdr:to>
      <xdr:col>1</xdr:col>
      <xdr:colOff>762000</xdr:colOff>
      <xdr:row>176</xdr:row>
      <xdr:rowOff>141817</xdr:rowOff>
    </xdr:to>
    <xdr:sp macro="" textlink="">
      <xdr:nvSpPr>
        <xdr:cNvPr id="24" name="Text Box 31"/>
        <xdr:cNvSpPr txBox="1">
          <a:spLocks noChangeArrowheads="1"/>
        </xdr:cNvSpPr>
      </xdr:nvSpPr>
      <xdr:spPr bwMode="auto">
        <a:xfrm>
          <a:off x="1028700" y="28879800"/>
          <a:ext cx="114300" cy="294641"/>
        </a:xfrm>
        <a:prstGeom prst="rect">
          <a:avLst/>
        </a:prstGeom>
        <a:noFill/>
        <a:ln w="9525">
          <a:noFill/>
          <a:miter lim="800000"/>
          <a:headEnd/>
          <a:tailEnd/>
        </a:ln>
      </xdr:spPr>
    </xdr:sp>
    <xdr:clientData/>
  </xdr:twoCellAnchor>
  <xdr:twoCellAnchor editAs="oneCell">
    <xdr:from>
      <xdr:col>1</xdr:col>
      <xdr:colOff>647700</xdr:colOff>
      <xdr:row>171</xdr:row>
      <xdr:rowOff>0</xdr:rowOff>
    </xdr:from>
    <xdr:to>
      <xdr:col>1</xdr:col>
      <xdr:colOff>762000</xdr:colOff>
      <xdr:row>176</xdr:row>
      <xdr:rowOff>141817</xdr:rowOff>
    </xdr:to>
    <xdr:sp macro="" textlink="">
      <xdr:nvSpPr>
        <xdr:cNvPr id="25" name="Text Box 32"/>
        <xdr:cNvSpPr txBox="1">
          <a:spLocks noChangeArrowheads="1"/>
        </xdr:cNvSpPr>
      </xdr:nvSpPr>
      <xdr:spPr bwMode="auto">
        <a:xfrm>
          <a:off x="1028700" y="28879800"/>
          <a:ext cx="114300" cy="294641"/>
        </a:xfrm>
        <a:prstGeom prst="rect">
          <a:avLst/>
        </a:prstGeom>
        <a:noFill/>
        <a:ln w="9525">
          <a:noFill/>
          <a:miter lim="800000"/>
          <a:headEnd/>
          <a:tailEnd/>
        </a:ln>
      </xdr:spPr>
    </xdr:sp>
    <xdr:clientData/>
  </xdr:twoCellAnchor>
  <xdr:twoCellAnchor editAs="oneCell">
    <xdr:from>
      <xdr:col>1</xdr:col>
      <xdr:colOff>876300</xdr:colOff>
      <xdr:row>171</xdr:row>
      <xdr:rowOff>0</xdr:rowOff>
    </xdr:from>
    <xdr:to>
      <xdr:col>1</xdr:col>
      <xdr:colOff>981075</xdr:colOff>
      <xdr:row>176</xdr:row>
      <xdr:rowOff>141817</xdr:rowOff>
    </xdr:to>
    <xdr:sp macro="" textlink="">
      <xdr:nvSpPr>
        <xdr:cNvPr id="26" name="Text Box 36"/>
        <xdr:cNvSpPr txBox="1">
          <a:spLocks noChangeArrowheads="1"/>
        </xdr:cNvSpPr>
      </xdr:nvSpPr>
      <xdr:spPr bwMode="auto">
        <a:xfrm>
          <a:off x="1257300" y="28879800"/>
          <a:ext cx="104775" cy="294641"/>
        </a:xfrm>
        <a:prstGeom prst="rect">
          <a:avLst/>
        </a:prstGeom>
        <a:noFill/>
        <a:ln w="9525">
          <a:noFill/>
          <a:miter lim="800000"/>
          <a:headEnd/>
          <a:tailEnd/>
        </a:ln>
      </xdr:spPr>
    </xdr:sp>
    <xdr:clientData/>
  </xdr:twoCellAnchor>
  <xdr:twoCellAnchor editAs="oneCell">
    <xdr:from>
      <xdr:col>1</xdr:col>
      <xdr:colOff>876300</xdr:colOff>
      <xdr:row>170</xdr:row>
      <xdr:rowOff>228600</xdr:rowOff>
    </xdr:from>
    <xdr:to>
      <xdr:col>1</xdr:col>
      <xdr:colOff>981075</xdr:colOff>
      <xdr:row>176</xdr:row>
      <xdr:rowOff>141817</xdr:rowOff>
    </xdr:to>
    <xdr:sp macro="" textlink="">
      <xdr:nvSpPr>
        <xdr:cNvPr id="27" name="Text Box 37"/>
        <xdr:cNvSpPr txBox="1">
          <a:spLocks noChangeArrowheads="1"/>
        </xdr:cNvSpPr>
      </xdr:nvSpPr>
      <xdr:spPr bwMode="auto">
        <a:xfrm>
          <a:off x="1272540" y="28559760"/>
          <a:ext cx="104775" cy="294641"/>
        </a:xfrm>
        <a:prstGeom prst="rect">
          <a:avLst/>
        </a:prstGeom>
        <a:noFill/>
        <a:ln w="9525">
          <a:noFill/>
          <a:miter lim="800000"/>
          <a:headEnd/>
          <a:tailEnd/>
        </a:ln>
      </xdr:spPr>
    </xdr:sp>
    <xdr:clientData/>
  </xdr:twoCellAnchor>
  <xdr:twoCellAnchor editAs="oneCell">
    <xdr:from>
      <xdr:col>0</xdr:col>
      <xdr:colOff>304800</xdr:colOff>
      <xdr:row>171</xdr:row>
      <xdr:rowOff>0</xdr:rowOff>
    </xdr:from>
    <xdr:to>
      <xdr:col>1</xdr:col>
      <xdr:colOff>33443</xdr:colOff>
      <xdr:row>176</xdr:row>
      <xdr:rowOff>141817</xdr:rowOff>
    </xdr:to>
    <xdr:sp macro="" textlink="">
      <xdr:nvSpPr>
        <xdr:cNvPr id="28" name="Text Box 28"/>
        <xdr:cNvSpPr txBox="1">
          <a:spLocks noChangeArrowheads="1"/>
        </xdr:cNvSpPr>
      </xdr:nvSpPr>
      <xdr:spPr bwMode="auto">
        <a:xfrm>
          <a:off x="304800" y="28879800"/>
          <a:ext cx="124883" cy="294641"/>
        </a:xfrm>
        <a:prstGeom prst="rect">
          <a:avLst/>
        </a:prstGeom>
        <a:noFill/>
        <a:ln w="9525">
          <a:noFill/>
          <a:miter lim="800000"/>
          <a:headEnd/>
          <a:tailEnd/>
        </a:ln>
      </xdr:spPr>
    </xdr:sp>
    <xdr:clientData/>
  </xdr:twoCellAnchor>
  <xdr:oneCellAnchor>
    <xdr:from>
      <xdr:col>1</xdr:col>
      <xdr:colOff>647700</xdr:colOff>
      <xdr:row>168</xdr:row>
      <xdr:rowOff>0</xdr:rowOff>
    </xdr:from>
    <xdr:ext cx="114300" cy="279823"/>
    <xdr:sp macro="" textlink="">
      <xdr:nvSpPr>
        <xdr:cNvPr id="29" name="Text Box 30"/>
        <xdr:cNvSpPr txBox="1">
          <a:spLocks noChangeArrowheads="1"/>
        </xdr:cNvSpPr>
      </xdr:nvSpPr>
      <xdr:spPr bwMode="auto">
        <a:xfrm>
          <a:off x="1043940" y="29016960"/>
          <a:ext cx="114300" cy="279823"/>
        </a:xfrm>
        <a:prstGeom prst="rect">
          <a:avLst/>
        </a:prstGeom>
        <a:noFill/>
        <a:ln w="9525">
          <a:noFill/>
          <a:miter lim="800000"/>
          <a:headEnd/>
          <a:tailEnd/>
        </a:ln>
      </xdr:spPr>
    </xdr:sp>
    <xdr:clientData/>
  </xdr:oneCellAnchor>
  <xdr:oneCellAnchor>
    <xdr:from>
      <xdr:col>1</xdr:col>
      <xdr:colOff>647700</xdr:colOff>
      <xdr:row>168</xdr:row>
      <xdr:rowOff>0</xdr:rowOff>
    </xdr:from>
    <xdr:ext cx="114300" cy="294641"/>
    <xdr:sp macro="" textlink="">
      <xdr:nvSpPr>
        <xdr:cNvPr id="30" name="Text Box 31"/>
        <xdr:cNvSpPr txBox="1">
          <a:spLocks noChangeArrowheads="1"/>
        </xdr:cNvSpPr>
      </xdr:nvSpPr>
      <xdr:spPr bwMode="auto">
        <a:xfrm>
          <a:off x="1043940" y="29016960"/>
          <a:ext cx="114300" cy="294641"/>
        </a:xfrm>
        <a:prstGeom prst="rect">
          <a:avLst/>
        </a:prstGeom>
        <a:noFill/>
        <a:ln w="9525">
          <a:noFill/>
          <a:miter lim="800000"/>
          <a:headEnd/>
          <a:tailEnd/>
        </a:ln>
      </xdr:spPr>
    </xdr:sp>
    <xdr:clientData/>
  </xdr:oneCellAnchor>
  <xdr:oneCellAnchor>
    <xdr:from>
      <xdr:col>1</xdr:col>
      <xdr:colOff>647700</xdr:colOff>
      <xdr:row>168</xdr:row>
      <xdr:rowOff>0</xdr:rowOff>
    </xdr:from>
    <xdr:ext cx="114300" cy="294641"/>
    <xdr:sp macro="" textlink="">
      <xdr:nvSpPr>
        <xdr:cNvPr id="31" name="Text Box 32"/>
        <xdr:cNvSpPr txBox="1">
          <a:spLocks noChangeArrowheads="1"/>
        </xdr:cNvSpPr>
      </xdr:nvSpPr>
      <xdr:spPr bwMode="auto">
        <a:xfrm>
          <a:off x="1043940" y="29016960"/>
          <a:ext cx="114300" cy="294641"/>
        </a:xfrm>
        <a:prstGeom prst="rect">
          <a:avLst/>
        </a:prstGeom>
        <a:noFill/>
        <a:ln w="9525">
          <a:noFill/>
          <a:miter lim="800000"/>
          <a:headEnd/>
          <a:tailEnd/>
        </a:ln>
      </xdr:spPr>
    </xdr:sp>
    <xdr:clientData/>
  </xdr:oneCellAnchor>
  <xdr:oneCellAnchor>
    <xdr:from>
      <xdr:col>1</xdr:col>
      <xdr:colOff>876300</xdr:colOff>
      <xdr:row>168</xdr:row>
      <xdr:rowOff>0</xdr:rowOff>
    </xdr:from>
    <xdr:ext cx="104775" cy="294641"/>
    <xdr:sp macro="" textlink="">
      <xdr:nvSpPr>
        <xdr:cNvPr id="32" name="Text Box 36"/>
        <xdr:cNvSpPr txBox="1">
          <a:spLocks noChangeArrowheads="1"/>
        </xdr:cNvSpPr>
      </xdr:nvSpPr>
      <xdr:spPr bwMode="auto">
        <a:xfrm>
          <a:off x="1272540" y="29016960"/>
          <a:ext cx="104775" cy="294641"/>
        </a:xfrm>
        <a:prstGeom prst="rect">
          <a:avLst/>
        </a:prstGeom>
        <a:noFill/>
        <a:ln w="9525">
          <a:noFill/>
          <a:miter lim="800000"/>
          <a:headEnd/>
          <a:tailEnd/>
        </a:ln>
      </xdr:spPr>
    </xdr:sp>
    <xdr:clientData/>
  </xdr:oneCellAnchor>
  <xdr:oneCellAnchor>
    <xdr:from>
      <xdr:col>1</xdr:col>
      <xdr:colOff>876300</xdr:colOff>
      <xdr:row>167</xdr:row>
      <xdr:rowOff>228600</xdr:rowOff>
    </xdr:from>
    <xdr:ext cx="104775" cy="294641"/>
    <xdr:sp macro="" textlink="">
      <xdr:nvSpPr>
        <xdr:cNvPr id="33" name="Text Box 37"/>
        <xdr:cNvSpPr txBox="1">
          <a:spLocks noChangeArrowheads="1"/>
        </xdr:cNvSpPr>
      </xdr:nvSpPr>
      <xdr:spPr bwMode="auto">
        <a:xfrm>
          <a:off x="1272540" y="29016960"/>
          <a:ext cx="104775" cy="294641"/>
        </a:xfrm>
        <a:prstGeom prst="rect">
          <a:avLst/>
        </a:prstGeom>
        <a:noFill/>
        <a:ln w="9525">
          <a:noFill/>
          <a:miter lim="800000"/>
          <a:headEnd/>
          <a:tailEnd/>
        </a:ln>
      </xdr:spPr>
    </xdr:sp>
    <xdr:clientData/>
  </xdr:oneCellAnchor>
  <xdr:oneCellAnchor>
    <xdr:from>
      <xdr:col>0</xdr:col>
      <xdr:colOff>304800</xdr:colOff>
      <xdr:row>168</xdr:row>
      <xdr:rowOff>0</xdr:rowOff>
    </xdr:from>
    <xdr:ext cx="124883" cy="294641"/>
    <xdr:sp macro="" textlink="">
      <xdr:nvSpPr>
        <xdr:cNvPr id="34" name="Text Box 28"/>
        <xdr:cNvSpPr txBox="1">
          <a:spLocks noChangeArrowheads="1"/>
        </xdr:cNvSpPr>
      </xdr:nvSpPr>
      <xdr:spPr bwMode="auto">
        <a:xfrm>
          <a:off x="304800" y="29016960"/>
          <a:ext cx="124883" cy="294641"/>
        </a:xfrm>
        <a:prstGeom prst="rect">
          <a:avLst/>
        </a:prstGeom>
        <a:noFill/>
        <a:ln w="9525">
          <a:noFill/>
          <a:miter lim="800000"/>
          <a:headEnd/>
          <a:tailEnd/>
        </a:ln>
      </xdr:spPr>
    </xdr:sp>
    <xdr:clientData/>
  </xdr:oneCellAnchor>
</xdr:wsDr>
</file>

<file path=xl/drawings/drawing3.xml><?xml version="1.0" encoding="utf-8"?>
<xdr:wsDr xmlns:xdr="http://schemas.openxmlformats.org/drawingml/2006/spreadsheetDrawing" xmlns:a="http://schemas.openxmlformats.org/drawingml/2006/main">
  <xdr:twoCellAnchor>
    <xdr:from>
      <xdr:col>4</xdr:col>
      <xdr:colOff>217170</xdr:colOff>
      <xdr:row>12</xdr:row>
      <xdr:rowOff>64770</xdr:rowOff>
    </xdr:from>
    <xdr:to>
      <xdr:col>11</xdr:col>
      <xdr:colOff>529590</xdr:colOff>
      <xdr:row>27</xdr:row>
      <xdr:rowOff>64770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647700</xdr:colOff>
      <xdr:row>696</xdr:row>
      <xdr:rowOff>0</xdr:rowOff>
    </xdr:from>
    <xdr:to>
      <xdr:col>2</xdr:col>
      <xdr:colOff>161079</xdr:colOff>
      <xdr:row>705</xdr:row>
      <xdr:rowOff>125731</xdr:rowOff>
    </xdr:to>
    <xdr:sp macro="" textlink="">
      <xdr:nvSpPr>
        <xdr:cNvPr id="1690" name="Text Box 30"/>
        <xdr:cNvSpPr txBox="1">
          <a:spLocks noChangeArrowheads="1"/>
        </xdr:cNvSpPr>
      </xdr:nvSpPr>
      <xdr:spPr bwMode="auto">
        <a:xfrm>
          <a:off x="1695450" y="204530325"/>
          <a:ext cx="114300" cy="266700"/>
        </a:xfrm>
        <a:prstGeom prst="rect">
          <a:avLst/>
        </a:prstGeom>
        <a:noFill/>
        <a:ln w="9525">
          <a:noFill/>
          <a:miter lim="800000"/>
          <a:headEnd/>
          <a:tailEnd/>
        </a:ln>
      </xdr:spPr>
    </xdr:sp>
    <xdr:clientData/>
  </xdr:twoCellAnchor>
  <xdr:twoCellAnchor editAs="oneCell">
    <xdr:from>
      <xdr:col>1</xdr:col>
      <xdr:colOff>647700</xdr:colOff>
      <xdr:row>696</xdr:row>
      <xdr:rowOff>0</xdr:rowOff>
    </xdr:from>
    <xdr:to>
      <xdr:col>2</xdr:col>
      <xdr:colOff>161079</xdr:colOff>
      <xdr:row>705</xdr:row>
      <xdr:rowOff>140549</xdr:rowOff>
    </xdr:to>
    <xdr:sp macro="" textlink="">
      <xdr:nvSpPr>
        <xdr:cNvPr id="1691" name="Text Box 31"/>
        <xdr:cNvSpPr txBox="1">
          <a:spLocks noChangeArrowheads="1"/>
        </xdr:cNvSpPr>
      </xdr:nvSpPr>
      <xdr:spPr bwMode="auto">
        <a:xfrm>
          <a:off x="1695450" y="204797025"/>
          <a:ext cx="114300" cy="285750"/>
        </a:xfrm>
        <a:prstGeom prst="rect">
          <a:avLst/>
        </a:prstGeom>
        <a:noFill/>
        <a:ln w="9525">
          <a:noFill/>
          <a:miter lim="800000"/>
          <a:headEnd/>
          <a:tailEnd/>
        </a:ln>
      </xdr:spPr>
    </xdr:sp>
    <xdr:clientData/>
  </xdr:twoCellAnchor>
  <xdr:twoCellAnchor editAs="oneCell">
    <xdr:from>
      <xdr:col>1</xdr:col>
      <xdr:colOff>647700</xdr:colOff>
      <xdr:row>696</xdr:row>
      <xdr:rowOff>0</xdr:rowOff>
    </xdr:from>
    <xdr:to>
      <xdr:col>2</xdr:col>
      <xdr:colOff>161079</xdr:colOff>
      <xdr:row>705</xdr:row>
      <xdr:rowOff>140549</xdr:rowOff>
    </xdr:to>
    <xdr:sp macro="" textlink="">
      <xdr:nvSpPr>
        <xdr:cNvPr id="1692" name="Text Box 32"/>
        <xdr:cNvSpPr txBox="1">
          <a:spLocks noChangeArrowheads="1"/>
        </xdr:cNvSpPr>
      </xdr:nvSpPr>
      <xdr:spPr bwMode="auto">
        <a:xfrm>
          <a:off x="1695450" y="204797025"/>
          <a:ext cx="114300" cy="285750"/>
        </a:xfrm>
        <a:prstGeom prst="rect">
          <a:avLst/>
        </a:prstGeom>
        <a:noFill/>
        <a:ln w="9525">
          <a:noFill/>
          <a:miter lim="800000"/>
          <a:headEnd/>
          <a:tailEnd/>
        </a:ln>
      </xdr:spPr>
    </xdr:sp>
    <xdr:clientData/>
  </xdr:twoCellAnchor>
  <xdr:twoCellAnchor editAs="oneCell">
    <xdr:from>
      <xdr:col>1</xdr:col>
      <xdr:colOff>676275</xdr:colOff>
      <xdr:row>701</xdr:row>
      <xdr:rowOff>0</xdr:rowOff>
    </xdr:from>
    <xdr:to>
      <xdr:col>2</xdr:col>
      <xdr:colOff>115359</xdr:colOff>
      <xdr:row>705</xdr:row>
      <xdr:rowOff>135254</xdr:rowOff>
    </xdr:to>
    <xdr:sp macro="" textlink="">
      <xdr:nvSpPr>
        <xdr:cNvPr id="1693" name="Text Box 33"/>
        <xdr:cNvSpPr txBox="1">
          <a:spLocks noChangeArrowheads="1"/>
        </xdr:cNvSpPr>
      </xdr:nvSpPr>
      <xdr:spPr bwMode="auto">
        <a:xfrm>
          <a:off x="1724025" y="220494225"/>
          <a:ext cx="114300" cy="285750"/>
        </a:xfrm>
        <a:prstGeom prst="rect">
          <a:avLst/>
        </a:prstGeom>
        <a:noFill/>
        <a:ln w="9525">
          <a:noFill/>
          <a:miter lim="800000"/>
          <a:headEnd/>
          <a:tailEnd/>
        </a:ln>
      </xdr:spPr>
    </xdr:sp>
    <xdr:clientData/>
  </xdr:twoCellAnchor>
  <xdr:twoCellAnchor editAs="oneCell">
    <xdr:from>
      <xdr:col>1</xdr:col>
      <xdr:colOff>876300</xdr:colOff>
      <xdr:row>696</xdr:row>
      <xdr:rowOff>0</xdr:rowOff>
    </xdr:from>
    <xdr:to>
      <xdr:col>2</xdr:col>
      <xdr:colOff>105834</xdr:colOff>
      <xdr:row>705</xdr:row>
      <xdr:rowOff>140549</xdr:rowOff>
    </xdr:to>
    <xdr:sp macro="" textlink="">
      <xdr:nvSpPr>
        <xdr:cNvPr id="1696" name="Text Box 36"/>
        <xdr:cNvSpPr txBox="1">
          <a:spLocks noChangeArrowheads="1"/>
        </xdr:cNvSpPr>
      </xdr:nvSpPr>
      <xdr:spPr bwMode="auto">
        <a:xfrm>
          <a:off x="1924050" y="204797025"/>
          <a:ext cx="104775" cy="285750"/>
        </a:xfrm>
        <a:prstGeom prst="rect">
          <a:avLst/>
        </a:prstGeom>
        <a:noFill/>
        <a:ln w="9525">
          <a:noFill/>
          <a:miter lim="800000"/>
          <a:headEnd/>
          <a:tailEnd/>
        </a:ln>
      </xdr:spPr>
    </xdr:sp>
    <xdr:clientData/>
  </xdr:twoCellAnchor>
  <xdr:twoCellAnchor editAs="oneCell">
    <xdr:from>
      <xdr:col>1</xdr:col>
      <xdr:colOff>876300</xdr:colOff>
      <xdr:row>696</xdr:row>
      <xdr:rowOff>0</xdr:rowOff>
    </xdr:from>
    <xdr:to>
      <xdr:col>2</xdr:col>
      <xdr:colOff>105834</xdr:colOff>
      <xdr:row>705</xdr:row>
      <xdr:rowOff>140549</xdr:rowOff>
    </xdr:to>
    <xdr:sp macro="" textlink="">
      <xdr:nvSpPr>
        <xdr:cNvPr id="1697" name="Text Box 37"/>
        <xdr:cNvSpPr txBox="1">
          <a:spLocks noChangeArrowheads="1"/>
        </xdr:cNvSpPr>
      </xdr:nvSpPr>
      <xdr:spPr bwMode="auto">
        <a:xfrm>
          <a:off x="1924050" y="204797025"/>
          <a:ext cx="104775" cy="285750"/>
        </a:xfrm>
        <a:prstGeom prst="rect">
          <a:avLst/>
        </a:prstGeom>
        <a:noFill/>
        <a:ln w="9525">
          <a:noFill/>
          <a:miter lim="800000"/>
          <a:headEnd/>
          <a:tailEnd/>
        </a:ln>
      </xdr:spPr>
    </xdr:sp>
    <xdr:clientData/>
  </xdr:twoCellAnchor>
  <xdr:twoCellAnchor editAs="oneCell">
    <xdr:from>
      <xdr:col>13</xdr:col>
      <xdr:colOff>0</xdr:colOff>
      <xdr:row>696</xdr:row>
      <xdr:rowOff>0</xdr:rowOff>
    </xdr:from>
    <xdr:to>
      <xdr:col>18</xdr:col>
      <xdr:colOff>114300</xdr:colOff>
      <xdr:row>705</xdr:row>
      <xdr:rowOff>135256</xdr:rowOff>
    </xdr:to>
    <xdr:sp macro="" textlink="">
      <xdr:nvSpPr>
        <xdr:cNvPr id="1698" name="Text Box 38"/>
        <xdr:cNvSpPr txBox="1">
          <a:spLocks noChangeArrowheads="1"/>
        </xdr:cNvSpPr>
      </xdr:nvSpPr>
      <xdr:spPr bwMode="auto">
        <a:xfrm>
          <a:off x="27384375" y="205406625"/>
          <a:ext cx="114300" cy="276225"/>
        </a:xfrm>
        <a:prstGeom prst="rect">
          <a:avLst/>
        </a:prstGeom>
        <a:noFill/>
        <a:ln w="9525">
          <a:noFill/>
          <a:miter lim="800000"/>
          <a:headEnd/>
          <a:tailEnd/>
        </a:ln>
      </xdr:spPr>
    </xdr:sp>
    <xdr:clientData/>
  </xdr:twoCellAnchor>
  <xdr:twoCellAnchor editAs="oneCell">
    <xdr:from>
      <xdr:col>13</xdr:col>
      <xdr:colOff>0</xdr:colOff>
      <xdr:row>696</xdr:row>
      <xdr:rowOff>0</xdr:rowOff>
    </xdr:from>
    <xdr:to>
      <xdr:col>18</xdr:col>
      <xdr:colOff>114300</xdr:colOff>
      <xdr:row>705</xdr:row>
      <xdr:rowOff>135256</xdr:rowOff>
    </xdr:to>
    <xdr:sp macro="" textlink="">
      <xdr:nvSpPr>
        <xdr:cNvPr id="1699" name="Text Box 39"/>
        <xdr:cNvSpPr txBox="1">
          <a:spLocks noChangeArrowheads="1"/>
        </xdr:cNvSpPr>
      </xdr:nvSpPr>
      <xdr:spPr bwMode="auto">
        <a:xfrm>
          <a:off x="27384375" y="205406625"/>
          <a:ext cx="114300" cy="276225"/>
        </a:xfrm>
        <a:prstGeom prst="rect">
          <a:avLst/>
        </a:prstGeom>
        <a:noFill/>
        <a:ln w="9525">
          <a:noFill/>
          <a:miter lim="800000"/>
          <a:headEnd/>
          <a:tailEnd/>
        </a:ln>
      </xdr:spPr>
    </xdr:sp>
    <xdr:clientData/>
  </xdr:twoCellAnchor>
  <xdr:twoCellAnchor editAs="oneCell">
    <xdr:from>
      <xdr:col>13</xdr:col>
      <xdr:colOff>0</xdr:colOff>
      <xdr:row>696</xdr:row>
      <xdr:rowOff>0</xdr:rowOff>
    </xdr:from>
    <xdr:to>
      <xdr:col>18</xdr:col>
      <xdr:colOff>114300</xdr:colOff>
      <xdr:row>705</xdr:row>
      <xdr:rowOff>135256</xdr:rowOff>
    </xdr:to>
    <xdr:sp macro="" textlink="">
      <xdr:nvSpPr>
        <xdr:cNvPr id="1700" name="Text Box 40"/>
        <xdr:cNvSpPr txBox="1">
          <a:spLocks noChangeArrowheads="1"/>
        </xdr:cNvSpPr>
      </xdr:nvSpPr>
      <xdr:spPr bwMode="auto">
        <a:xfrm>
          <a:off x="27384375" y="205406625"/>
          <a:ext cx="114300" cy="276225"/>
        </a:xfrm>
        <a:prstGeom prst="rect">
          <a:avLst/>
        </a:prstGeom>
        <a:noFill/>
        <a:ln w="9525">
          <a:noFill/>
          <a:miter lim="800000"/>
          <a:headEnd/>
          <a:tailEnd/>
        </a:ln>
      </xdr:spPr>
    </xdr:sp>
    <xdr:clientData/>
  </xdr:twoCellAnchor>
  <xdr:twoCellAnchor editAs="oneCell">
    <xdr:from>
      <xdr:col>13</xdr:col>
      <xdr:colOff>0</xdr:colOff>
      <xdr:row>696</xdr:row>
      <xdr:rowOff>0</xdr:rowOff>
    </xdr:from>
    <xdr:to>
      <xdr:col>18</xdr:col>
      <xdr:colOff>114300</xdr:colOff>
      <xdr:row>705</xdr:row>
      <xdr:rowOff>135256</xdr:rowOff>
    </xdr:to>
    <xdr:sp macro="" textlink="">
      <xdr:nvSpPr>
        <xdr:cNvPr id="1701" name="Text Box 41"/>
        <xdr:cNvSpPr txBox="1">
          <a:spLocks noChangeArrowheads="1"/>
        </xdr:cNvSpPr>
      </xdr:nvSpPr>
      <xdr:spPr bwMode="auto">
        <a:xfrm>
          <a:off x="27384375" y="205406625"/>
          <a:ext cx="114300" cy="276225"/>
        </a:xfrm>
        <a:prstGeom prst="rect">
          <a:avLst/>
        </a:prstGeom>
        <a:noFill/>
        <a:ln w="9525">
          <a:noFill/>
          <a:miter lim="800000"/>
          <a:headEnd/>
          <a:tailEnd/>
        </a:ln>
      </xdr:spPr>
    </xdr:sp>
    <xdr:clientData/>
  </xdr:twoCellAnchor>
  <xdr:twoCellAnchor editAs="oneCell">
    <xdr:from>
      <xdr:col>13</xdr:col>
      <xdr:colOff>0</xdr:colOff>
      <xdr:row>696</xdr:row>
      <xdr:rowOff>0</xdr:rowOff>
    </xdr:from>
    <xdr:to>
      <xdr:col>18</xdr:col>
      <xdr:colOff>114300</xdr:colOff>
      <xdr:row>705</xdr:row>
      <xdr:rowOff>135256</xdr:rowOff>
    </xdr:to>
    <xdr:sp macro="" textlink="">
      <xdr:nvSpPr>
        <xdr:cNvPr id="1702" name="Text Box 42"/>
        <xdr:cNvSpPr txBox="1">
          <a:spLocks noChangeArrowheads="1"/>
        </xdr:cNvSpPr>
      </xdr:nvSpPr>
      <xdr:spPr bwMode="auto">
        <a:xfrm>
          <a:off x="27384375" y="205406625"/>
          <a:ext cx="114300" cy="276225"/>
        </a:xfrm>
        <a:prstGeom prst="rect">
          <a:avLst/>
        </a:prstGeom>
        <a:noFill/>
        <a:ln w="9525">
          <a:noFill/>
          <a:miter lim="800000"/>
          <a:headEnd/>
          <a:tailEnd/>
        </a:ln>
      </xdr:spPr>
    </xdr:sp>
    <xdr:clientData/>
  </xdr:twoCellAnchor>
  <xdr:twoCellAnchor editAs="oneCell">
    <xdr:from>
      <xdr:col>13</xdr:col>
      <xdr:colOff>0</xdr:colOff>
      <xdr:row>696</xdr:row>
      <xdr:rowOff>0</xdr:rowOff>
    </xdr:from>
    <xdr:to>
      <xdr:col>18</xdr:col>
      <xdr:colOff>114300</xdr:colOff>
      <xdr:row>705</xdr:row>
      <xdr:rowOff>135256</xdr:rowOff>
    </xdr:to>
    <xdr:sp macro="" textlink="">
      <xdr:nvSpPr>
        <xdr:cNvPr id="1703" name="Text Box 43"/>
        <xdr:cNvSpPr txBox="1">
          <a:spLocks noChangeArrowheads="1"/>
        </xdr:cNvSpPr>
      </xdr:nvSpPr>
      <xdr:spPr bwMode="auto">
        <a:xfrm>
          <a:off x="27384375" y="205406625"/>
          <a:ext cx="114300" cy="276225"/>
        </a:xfrm>
        <a:prstGeom prst="rect">
          <a:avLst/>
        </a:prstGeom>
        <a:noFill/>
        <a:ln w="9525">
          <a:noFill/>
          <a:miter lim="800000"/>
          <a:headEnd/>
          <a:tailEnd/>
        </a:ln>
      </xdr:spPr>
    </xdr:sp>
    <xdr:clientData/>
  </xdr:twoCellAnchor>
  <xdr:twoCellAnchor editAs="oneCell">
    <xdr:from>
      <xdr:col>13</xdr:col>
      <xdr:colOff>0</xdr:colOff>
      <xdr:row>696</xdr:row>
      <xdr:rowOff>0</xdr:rowOff>
    </xdr:from>
    <xdr:to>
      <xdr:col>18</xdr:col>
      <xdr:colOff>114300</xdr:colOff>
      <xdr:row>705</xdr:row>
      <xdr:rowOff>135256</xdr:rowOff>
    </xdr:to>
    <xdr:sp macro="" textlink="">
      <xdr:nvSpPr>
        <xdr:cNvPr id="1704" name="Text Box 44"/>
        <xdr:cNvSpPr txBox="1">
          <a:spLocks noChangeArrowheads="1"/>
        </xdr:cNvSpPr>
      </xdr:nvSpPr>
      <xdr:spPr bwMode="auto">
        <a:xfrm>
          <a:off x="27384375" y="205406625"/>
          <a:ext cx="114300" cy="276225"/>
        </a:xfrm>
        <a:prstGeom prst="rect">
          <a:avLst/>
        </a:prstGeom>
        <a:noFill/>
        <a:ln w="9525">
          <a:noFill/>
          <a:miter lim="800000"/>
          <a:headEnd/>
          <a:tailEnd/>
        </a:ln>
      </xdr:spPr>
    </xdr:sp>
    <xdr:clientData/>
  </xdr:twoCellAnchor>
  <xdr:twoCellAnchor editAs="oneCell">
    <xdr:from>
      <xdr:col>0</xdr:col>
      <xdr:colOff>247650</xdr:colOff>
      <xdr:row>664</xdr:row>
      <xdr:rowOff>0</xdr:rowOff>
    </xdr:from>
    <xdr:to>
      <xdr:col>1</xdr:col>
      <xdr:colOff>113453</xdr:colOff>
      <xdr:row>665</xdr:row>
      <xdr:rowOff>138430</xdr:rowOff>
    </xdr:to>
    <xdr:sp macro="" textlink="">
      <xdr:nvSpPr>
        <xdr:cNvPr id="19" name="Text Box 28"/>
        <xdr:cNvSpPr txBox="1">
          <a:spLocks noChangeArrowheads="1"/>
        </xdr:cNvSpPr>
      </xdr:nvSpPr>
      <xdr:spPr bwMode="auto">
        <a:xfrm>
          <a:off x="247650" y="126311025"/>
          <a:ext cx="115358" cy="288925"/>
        </a:xfrm>
        <a:prstGeom prst="rect">
          <a:avLst/>
        </a:prstGeom>
        <a:noFill/>
        <a:ln w="9525">
          <a:noFill/>
          <a:miter lim="800000"/>
          <a:headEnd/>
          <a:tailEnd/>
        </a:ln>
      </xdr:spPr>
    </xdr:sp>
    <xdr:clientData/>
  </xdr:twoCellAnchor>
  <xdr:twoCellAnchor editAs="oneCell">
    <xdr:from>
      <xdr:col>0</xdr:col>
      <xdr:colOff>232834</xdr:colOff>
      <xdr:row>335</xdr:row>
      <xdr:rowOff>0</xdr:rowOff>
    </xdr:from>
    <xdr:to>
      <xdr:col>1</xdr:col>
      <xdr:colOff>97579</xdr:colOff>
      <xdr:row>336</xdr:row>
      <xdr:rowOff>184150</xdr:rowOff>
    </xdr:to>
    <xdr:sp macro="" textlink="">
      <xdr:nvSpPr>
        <xdr:cNvPr id="20" name="Text Box 29"/>
        <xdr:cNvSpPr txBox="1">
          <a:spLocks noChangeArrowheads="1"/>
        </xdr:cNvSpPr>
      </xdr:nvSpPr>
      <xdr:spPr bwMode="auto">
        <a:xfrm>
          <a:off x="232834" y="21621750"/>
          <a:ext cx="114300" cy="288925"/>
        </a:xfrm>
        <a:prstGeom prst="rect">
          <a:avLst/>
        </a:prstGeom>
        <a:noFill/>
        <a:ln w="9525">
          <a:noFill/>
          <a:miter lim="800000"/>
          <a:headEnd/>
          <a:tailEnd/>
        </a:ln>
      </xdr:spPr>
      <xdr:txBody>
        <a:bodyPr/>
        <a:lstStyle/>
        <a:p>
          <a:endParaRPr lang="en-US"/>
        </a:p>
      </xdr:txBody>
    </xdr:sp>
    <xdr:clientData/>
  </xdr:twoCellAnchor>
  <xdr:twoCellAnchor editAs="oneCell">
    <xdr:from>
      <xdr:col>1</xdr:col>
      <xdr:colOff>676275</xdr:colOff>
      <xdr:row>703</xdr:row>
      <xdr:rowOff>0</xdr:rowOff>
    </xdr:from>
    <xdr:to>
      <xdr:col>2</xdr:col>
      <xdr:colOff>115359</xdr:colOff>
      <xdr:row>705</xdr:row>
      <xdr:rowOff>135254</xdr:rowOff>
    </xdr:to>
    <xdr:sp macro="" textlink="">
      <xdr:nvSpPr>
        <xdr:cNvPr id="28" name="Text Box 33"/>
        <xdr:cNvSpPr txBox="1">
          <a:spLocks noChangeArrowheads="1"/>
        </xdr:cNvSpPr>
      </xdr:nvSpPr>
      <xdr:spPr bwMode="auto">
        <a:xfrm>
          <a:off x="638175" y="139026900"/>
          <a:ext cx="115359" cy="285749"/>
        </a:xfrm>
        <a:prstGeom prst="rect">
          <a:avLst/>
        </a:prstGeom>
        <a:noFill/>
        <a:ln w="9525">
          <a:noFill/>
          <a:miter lim="800000"/>
          <a:headEnd/>
          <a:tailEnd/>
        </a:ln>
      </xdr:spPr>
    </xdr:sp>
    <xdr:clientData/>
  </xdr:twoCellAnchor>
  <xdr:twoCellAnchor editAs="oneCell">
    <xdr:from>
      <xdr:col>1</xdr:col>
      <xdr:colOff>647700</xdr:colOff>
      <xdr:row>699</xdr:row>
      <xdr:rowOff>0</xdr:rowOff>
    </xdr:from>
    <xdr:to>
      <xdr:col>2</xdr:col>
      <xdr:colOff>161079</xdr:colOff>
      <xdr:row>705</xdr:row>
      <xdr:rowOff>125731</xdr:rowOff>
    </xdr:to>
    <xdr:sp macro="" textlink="">
      <xdr:nvSpPr>
        <xdr:cNvPr id="18" name="Text Box 30"/>
        <xdr:cNvSpPr txBox="1">
          <a:spLocks noChangeArrowheads="1"/>
        </xdr:cNvSpPr>
      </xdr:nvSpPr>
      <xdr:spPr bwMode="auto">
        <a:xfrm>
          <a:off x="904875" y="53130450"/>
          <a:ext cx="115359" cy="276226"/>
        </a:xfrm>
        <a:prstGeom prst="rect">
          <a:avLst/>
        </a:prstGeom>
        <a:noFill/>
        <a:ln w="9525">
          <a:noFill/>
          <a:miter lim="800000"/>
          <a:headEnd/>
          <a:tailEnd/>
        </a:ln>
      </xdr:spPr>
    </xdr:sp>
    <xdr:clientData/>
  </xdr:twoCellAnchor>
  <xdr:twoCellAnchor editAs="oneCell">
    <xdr:from>
      <xdr:col>1</xdr:col>
      <xdr:colOff>647700</xdr:colOff>
      <xdr:row>699</xdr:row>
      <xdr:rowOff>0</xdr:rowOff>
    </xdr:from>
    <xdr:to>
      <xdr:col>2</xdr:col>
      <xdr:colOff>161079</xdr:colOff>
      <xdr:row>705</xdr:row>
      <xdr:rowOff>140549</xdr:rowOff>
    </xdr:to>
    <xdr:sp macro="" textlink="">
      <xdr:nvSpPr>
        <xdr:cNvPr id="21" name="Text Box 31"/>
        <xdr:cNvSpPr txBox="1">
          <a:spLocks noChangeArrowheads="1"/>
        </xdr:cNvSpPr>
      </xdr:nvSpPr>
      <xdr:spPr bwMode="auto">
        <a:xfrm>
          <a:off x="904875" y="53130450"/>
          <a:ext cx="115359" cy="291044"/>
        </a:xfrm>
        <a:prstGeom prst="rect">
          <a:avLst/>
        </a:prstGeom>
        <a:noFill/>
        <a:ln w="9525">
          <a:noFill/>
          <a:miter lim="800000"/>
          <a:headEnd/>
          <a:tailEnd/>
        </a:ln>
      </xdr:spPr>
    </xdr:sp>
    <xdr:clientData/>
  </xdr:twoCellAnchor>
  <xdr:twoCellAnchor editAs="oneCell">
    <xdr:from>
      <xdr:col>1</xdr:col>
      <xdr:colOff>647700</xdr:colOff>
      <xdr:row>699</xdr:row>
      <xdr:rowOff>0</xdr:rowOff>
    </xdr:from>
    <xdr:to>
      <xdr:col>2</xdr:col>
      <xdr:colOff>161079</xdr:colOff>
      <xdr:row>705</xdr:row>
      <xdr:rowOff>140549</xdr:rowOff>
    </xdr:to>
    <xdr:sp macro="" textlink="">
      <xdr:nvSpPr>
        <xdr:cNvPr id="22" name="Text Box 32"/>
        <xdr:cNvSpPr txBox="1">
          <a:spLocks noChangeArrowheads="1"/>
        </xdr:cNvSpPr>
      </xdr:nvSpPr>
      <xdr:spPr bwMode="auto">
        <a:xfrm>
          <a:off x="904875" y="53130450"/>
          <a:ext cx="115359" cy="291044"/>
        </a:xfrm>
        <a:prstGeom prst="rect">
          <a:avLst/>
        </a:prstGeom>
        <a:noFill/>
        <a:ln w="9525">
          <a:noFill/>
          <a:miter lim="800000"/>
          <a:headEnd/>
          <a:tailEnd/>
        </a:ln>
      </xdr:spPr>
    </xdr:sp>
    <xdr:clientData/>
  </xdr:twoCellAnchor>
  <xdr:twoCellAnchor editAs="oneCell">
    <xdr:from>
      <xdr:col>1</xdr:col>
      <xdr:colOff>676275</xdr:colOff>
      <xdr:row>704</xdr:row>
      <xdr:rowOff>0</xdr:rowOff>
    </xdr:from>
    <xdr:to>
      <xdr:col>2</xdr:col>
      <xdr:colOff>115359</xdr:colOff>
      <xdr:row>705</xdr:row>
      <xdr:rowOff>135254</xdr:rowOff>
    </xdr:to>
    <xdr:sp macro="" textlink="">
      <xdr:nvSpPr>
        <xdr:cNvPr id="23" name="Text Box 33"/>
        <xdr:cNvSpPr txBox="1">
          <a:spLocks noChangeArrowheads="1"/>
        </xdr:cNvSpPr>
      </xdr:nvSpPr>
      <xdr:spPr bwMode="auto">
        <a:xfrm>
          <a:off x="933450" y="53130450"/>
          <a:ext cx="115359" cy="285749"/>
        </a:xfrm>
        <a:prstGeom prst="rect">
          <a:avLst/>
        </a:prstGeom>
        <a:noFill/>
        <a:ln w="9525">
          <a:noFill/>
          <a:miter lim="800000"/>
          <a:headEnd/>
          <a:tailEnd/>
        </a:ln>
      </xdr:spPr>
    </xdr:sp>
    <xdr:clientData/>
  </xdr:twoCellAnchor>
  <xdr:twoCellAnchor editAs="oneCell">
    <xdr:from>
      <xdr:col>1</xdr:col>
      <xdr:colOff>876300</xdr:colOff>
      <xdr:row>699</xdr:row>
      <xdr:rowOff>0</xdr:rowOff>
    </xdr:from>
    <xdr:to>
      <xdr:col>2</xdr:col>
      <xdr:colOff>105834</xdr:colOff>
      <xdr:row>705</xdr:row>
      <xdr:rowOff>140549</xdr:rowOff>
    </xdr:to>
    <xdr:sp macro="" textlink="">
      <xdr:nvSpPr>
        <xdr:cNvPr id="24" name="Text Box 36"/>
        <xdr:cNvSpPr txBox="1">
          <a:spLocks noChangeArrowheads="1"/>
        </xdr:cNvSpPr>
      </xdr:nvSpPr>
      <xdr:spPr bwMode="auto">
        <a:xfrm>
          <a:off x="1133475" y="53130450"/>
          <a:ext cx="105834" cy="291044"/>
        </a:xfrm>
        <a:prstGeom prst="rect">
          <a:avLst/>
        </a:prstGeom>
        <a:noFill/>
        <a:ln w="9525">
          <a:noFill/>
          <a:miter lim="800000"/>
          <a:headEnd/>
          <a:tailEnd/>
        </a:ln>
      </xdr:spPr>
    </xdr:sp>
    <xdr:clientData/>
  </xdr:twoCellAnchor>
  <xdr:twoCellAnchor editAs="oneCell">
    <xdr:from>
      <xdr:col>1</xdr:col>
      <xdr:colOff>876300</xdr:colOff>
      <xdr:row>699</xdr:row>
      <xdr:rowOff>0</xdr:rowOff>
    </xdr:from>
    <xdr:to>
      <xdr:col>2</xdr:col>
      <xdr:colOff>105834</xdr:colOff>
      <xdr:row>705</xdr:row>
      <xdr:rowOff>140549</xdr:rowOff>
    </xdr:to>
    <xdr:sp macro="" textlink="">
      <xdr:nvSpPr>
        <xdr:cNvPr id="25" name="Text Box 37"/>
        <xdr:cNvSpPr txBox="1">
          <a:spLocks noChangeArrowheads="1"/>
        </xdr:cNvSpPr>
      </xdr:nvSpPr>
      <xdr:spPr bwMode="auto">
        <a:xfrm>
          <a:off x="1133475" y="53130450"/>
          <a:ext cx="105834" cy="291044"/>
        </a:xfrm>
        <a:prstGeom prst="rect">
          <a:avLst/>
        </a:prstGeom>
        <a:noFill/>
        <a:ln w="9525">
          <a:noFill/>
          <a:miter lim="800000"/>
          <a:headEnd/>
          <a:tailEnd/>
        </a:ln>
      </xdr:spPr>
    </xdr:sp>
    <xdr:clientData/>
  </xdr:twoCellAnchor>
  <xdr:twoCellAnchor editAs="oneCell">
    <xdr:from>
      <xdr:col>1</xdr:col>
      <xdr:colOff>676275</xdr:colOff>
      <xdr:row>705</xdr:row>
      <xdr:rowOff>0</xdr:rowOff>
    </xdr:from>
    <xdr:to>
      <xdr:col>2</xdr:col>
      <xdr:colOff>115359</xdr:colOff>
      <xdr:row>705</xdr:row>
      <xdr:rowOff>285749</xdr:rowOff>
    </xdr:to>
    <xdr:sp macro="" textlink="">
      <xdr:nvSpPr>
        <xdr:cNvPr id="26" name="Text Box 33"/>
        <xdr:cNvSpPr txBox="1">
          <a:spLocks noChangeArrowheads="1"/>
        </xdr:cNvSpPr>
      </xdr:nvSpPr>
      <xdr:spPr bwMode="auto">
        <a:xfrm>
          <a:off x="933450" y="53130450"/>
          <a:ext cx="115359" cy="285749"/>
        </a:xfrm>
        <a:prstGeom prst="rect">
          <a:avLst/>
        </a:prstGeom>
        <a:noFill/>
        <a:ln w="9525">
          <a:noFill/>
          <a:miter lim="800000"/>
          <a:headEnd/>
          <a:tailEnd/>
        </a:ln>
      </xdr:spPr>
    </xdr:sp>
    <xdr:clientData/>
  </xdr:twoCellAnchor>
  <xdr:twoCellAnchor editAs="oneCell">
    <xdr:from>
      <xdr:col>1</xdr:col>
      <xdr:colOff>647700</xdr:colOff>
      <xdr:row>707</xdr:row>
      <xdr:rowOff>0</xdr:rowOff>
    </xdr:from>
    <xdr:to>
      <xdr:col>3</xdr:col>
      <xdr:colOff>183939</xdr:colOff>
      <xdr:row>709</xdr:row>
      <xdr:rowOff>81916</xdr:rowOff>
    </xdr:to>
    <xdr:sp macro="" textlink="">
      <xdr:nvSpPr>
        <xdr:cNvPr id="27" name="Text Box 30"/>
        <xdr:cNvSpPr txBox="1">
          <a:spLocks noChangeArrowheads="1"/>
        </xdr:cNvSpPr>
      </xdr:nvSpPr>
      <xdr:spPr bwMode="auto">
        <a:xfrm>
          <a:off x="600075" y="139074525"/>
          <a:ext cx="115359" cy="276226"/>
        </a:xfrm>
        <a:prstGeom prst="rect">
          <a:avLst/>
        </a:prstGeom>
        <a:noFill/>
        <a:ln w="9525">
          <a:noFill/>
          <a:miter lim="800000"/>
          <a:headEnd/>
          <a:tailEnd/>
        </a:ln>
      </xdr:spPr>
    </xdr:sp>
    <xdr:clientData/>
  </xdr:twoCellAnchor>
  <xdr:twoCellAnchor editAs="oneCell">
    <xdr:from>
      <xdr:col>1</xdr:col>
      <xdr:colOff>647700</xdr:colOff>
      <xdr:row>707</xdr:row>
      <xdr:rowOff>0</xdr:rowOff>
    </xdr:from>
    <xdr:to>
      <xdr:col>3</xdr:col>
      <xdr:colOff>183939</xdr:colOff>
      <xdr:row>709</xdr:row>
      <xdr:rowOff>96734</xdr:rowOff>
    </xdr:to>
    <xdr:sp macro="" textlink="">
      <xdr:nvSpPr>
        <xdr:cNvPr id="29" name="Text Box 31"/>
        <xdr:cNvSpPr txBox="1">
          <a:spLocks noChangeArrowheads="1"/>
        </xdr:cNvSpPr>
      </xdr:nvSpPr>
      <xdr:spPr bwMode="auto">
        <a:xfrm>
          <a:off x="600075" y="139074525"/>
          <a:ext cx="115359" cy="291044"/>
        </a:xfrm>
        <a:prstGeom prst="rect">
          <a:avLst/>
        </a:prstGeom>
        <a:noFill/>
        <a:ln w="9525">
          <a:noFill/>
          <a:miter lim="800000"/>
          <a:headEnd/>
          <a:tailEnd/>
        </a:ln>
      </xdr:spPr>
    </xdr:sp>
    <xdr:clientData/>
  </xdr:twoCellAnchor>
  <xdr:twoCellAnchor editAs="oneCell">
    <xdr:from>
      <xdr:col>1</xdr:col>
      <xdr:colOff>647700</xdr:colOff>
      <xdr:row>707</xdr:row>
      <xdr:rowOff>0</xdr:rowOff>
    </xdr:from>
    <xdr:to>
      <xdr:col>3</xdr:col>
      <xdr:colOff>183939</xdr:colOff>
      <xdr:row>709</xdr:row>
      <xdr:rowOff>96734</xdr:rowOff>
    </xdr:to>
    <xdr:sp macro="" textlink="">
      <xdr:nvSpPr>
        <xdr:cNvPr id="30" name="Text Box 32"/>
        <xdr:cNvSpPr txBox="1">
          <a:spLocks noChangeArrowheads="1"/>
        </xdr:cNvSpPr>
      </xdr:nvSpPr>
      <xdr:spPr bwMode="auto">
        <a:xfrm>
          <a:off x="600075" y="139074525"/>
          <a:ext cx="115359" cy="291044"/>
        </a:xfrm>
        <a:prstGeom prst="rect">
          <a:avLst/>
        </a:prstGeom>
        <a:noFill/>
        <a:ln w="9525">
          <a:noFill/>
          <a:miter lim="800000"/>
          <a:headEnd/>
          <a:tailEnd/>
        </a:ln>
      </xdr:spPr>
    </xdr:sp>
    <xdr:clientData/>
  </xdr:twoCellAnchor>
  <xdr:twoCellAnchor editAs="oneCell">
    <xdr:from>
      <xdr:col>1</xdr:col>
      <xdr:colOff>676275</xdr:colOff>
      <xdr:row>713</xdr:row>
      <xdr:rowOff>0</xdr:rowOff>
    </xdr:from>
    <xdr:to>
      <xdr:col>3</xdr:col>
      <xdr:colOff>109644</xdr:colOff>
      <xdr:row>713</xdr:row>
      <xdr:rowOff>161924</xdr:rowOff>
    </xdr:to>
    <xdr:sp macro="" textlink="">
      <xdr:nvSpPr>
        <xdr:cNvPr id="31" name="Text Box 33"/>
        <xdr:cNvSpPr txBox="1">
          <a:spLocks noChangeArrowheads="1"/>
        </xdr:cNvSpPr>
      </xdr:nvSpPr>
      <xdr:spPr bwMode="auto">
        <a:xfrm>
          <a:off x="600075" y="140655675"/>
          <a:ext cx="115359" cy="285749"/>
        </a:xfrm>
        <a:prstGeom prst="rect">
          <a:avLst/>
        </a:prstGeom>
        <a:noFill/>
        <a:ln w="9525">
          <a:noFill/>
          <a:miter lim="800000"/>
          <a:headEnd/>
          <a:tailEnd/>
        </a:ln>
      </xdr:spPr>
    </xdr:sp>
    <xdr:clientData/>
  </xdr:twoCellAnchor>
  <xdr:twoCellAnchor editAs="oneCell">
    <xdr:from>
      <xdr:col>1</xdr:col>
      <xdr:colOff>876300</xdr:colOff>
      <xdr:row>707</xdr:row>
      <xdr:rowOff>0</xdr:rowOff>
    </xdr:from>
    <xdr:to>
      <xdr:col>2</xdr:col>
      <xdr:colOff>296334</xdr:colOff>
      <xdr:row>709</xdr:row>
      <xdr:rowOff>96734</xdr:rowOff>
    </xdr:to>
    <xdr:sp macro="" textlink="">
      <xdr:nvSpPr>
        <xdr:cNvPr id="32" name="Text Box 36"/>
        <xdr:cNvSpPr txBox="1">
          <a:spLocks noChangeArrowheads="1"/>
        </xdr:cNvSpPr>
      </xdr:nvSpPr>
      <xdr:spPr bwMode="auto">
        <a:xfrm>
          <a:off x="600075" y="139074525"/>
          <a:ext cx="105834" cy="291044"/>
        </a:xfrm>
        <a:prstGeom prst="rect">
          <a:avLst/>
        </a:prstGeom>
        <a:noFill/>
        <a:ln w="9525">
          <a:noFill/>
          <a:miter lim="800000"/>
          <a:headEnd/>
          <a:tailEnd/>
        </a:ln>
      </xdr:spPr>
    </xdr:sp>
    <xdr:clientData/>
  </xdr:twoCellAnchor>
  <xdr:twoCellAnchor editAs="oneCell">
    <xdr:from>
      <xdr:col>1</xdr:col>
      <xdr:colOff>876300</xdr:colOff>
      <xdr:row>707</xdr:row>
      <xdr:rowOff>0</xdr:rowOff>
    </xdr:from>
    <xdr:to>
      <xdr:col>2</xdr:col>
      <xdr:colOff>296334</xdr:colOff>
      <xdr:row>709</xdr:row>
      <xdr:rowOff>96734</xdr:rowOff>
    </xdr:to>
    <xdr:sp macro="" textlink="">
      <xdr:nvSpPr>
        <xdr:cNvPr id="33" name="Text Box 37"/>
        <xdr:cNvSpPr txBox="1">
          <a:spLocks noChangeArrowheads="1"/>
        </xdr:cNvSpPr>
      </xdr:nvSpPr>
      <xdr:spPr bwMode="auto">
        <a:xfrm>
          <a:off x="600075" y="139074525"/>
          <a:ext cx="105834" cy="291044"/>
        </a:xfrm>
        <a:prstGeom prst="rect">
          <a:avLst/>
        </a:prstGeom>
        <a:noFill/>
        <a:ln w="9525">
          <a:noFill/>
          <a:miter lim="800000"/>
          <a:headEnd/>
          <a:tailEnd/>
        </a:ln>
      </xdr:spPr>
    </xdr:sp>
    <xdr:clientData/>
  </xdr:twoCellAnchor>
  <xdr:oneCellAnchor>
    <xdr:from>
      <xdr:col>1</xdr:col>
      <xdr:colOff>647700</xdr:colOff>
      <xdr:row>715</xdr:row>
      <xdr:rowOff>0</xdr:rowOff>
    </xdr:from>
    <xdr:ext cx="115359" cy="291044"/>
    <xdr:sp macro="" textlink="">
      <xdr:nvSpPr>
        <xdr:cNvPr id="36" name="Text Box 32"/>
        <xdr:cNvSpPr txBox="1">
          <a:spLocks noChangeArrowheads="1"/>
        </xdr:cNvSpPr>
      </xdr:nvSpPr>
      <xdr:spPr bwMode="auto">
        <a:xfrm>
          <a:off x="876300" y="138026775"/>
          <a:ext cx="115359" cy="291044"/>
        </a:xfrm>
        <a:prstGeom prst="rect">
          <a:avLst/>
        </a:prstGeom>
        <a:noFill/>
        <a:ln w="9525">
          <a:noFill/>
          <a:miter lim="800000"/>
          <a:headEnd/>
          <a:tailEnd/>
        </a:ln>
      </xdr:spPr>
    </xdr:sp>
    <xdr:clientData/>
  </xdr:oneCellAnchor>
  <xdr:oneCellAnchor>
    <xdr:from>
      <xdr:col>1</xdr:col>
      <xdr:colOff>676275</xdr:colOff>
      <xdr:row>715</xdr:row>
      <xdr:rowOff>0</xdr:rowOff>
    </xdr:from>
    <xdr:ext cx="115359" cy="285749"/>
    <xdr:sp macro="" textlink="">
      <xdr:nvSpPr>
        <xdr:cNvPr id="37" name="Text Box 33"/>
        <xdr:cNvSpPr txBox="1">
          <a:spLocks noChangeArrowheads="1"/>
        </xdr:cNvSpPr>
      </xdr:nvSpPr>
      <xdr:spPr bwMode="auto">
        <a:xfrm>
          <a:off x="876300" y="138026775"/>
          <a:ext cx="115359" cy="285749"/>
        </a:xfrm>
        <a:prstGeom prst="rect">
          <a:avLst/>
        </a:prstGeom>
        <a:noFill/>
        <a:ln w="9525">
          <a:noFill/>
          <a:miter lim="800000"/>
          <a:headEnd/>
          <a:tailEnd/>
        </a:ln>
      </xdr:spPr>
    </xdr:sp>
    <xdr:clientData/>
  </xdr:oneCellAnchor>
  <xdr:oneCellAnchor>
    <xdr:from>
      <xdr:col>1</xdr:col>
      <xdr:colOff>876300</xdr:colOff>
      <xdr:row>715</xdr:row>
      <xdr:rowOff>0</xdr:rowOff>
    </xdr:from>
    <xdr:ext cx="105834" cy="291044"/>
    <xdr:sp macro="" textlink="">
      <xdr:nvSpPr>
        <xdr:cNvPr id="38" name="Text Box 36"/>
        <xdr:cNvSpPr txBox="1">
          <a:spLocks noChangeArrowheads="1"/>
        </xdr:cNvSpPr>
      </xdr:nvSpPr>
      <xdr:spPr bwMode="auto">
        <a:xfrm>
          <a:off x="876300" y="138026775"/>
          <a:ext cx="105834" cy="291044"/>
        </a:xfrm>
        <a:prstGeom prst="rect">
          <a:avLst/>
        </a:prstGeom>
        <a:noFill/>
        <a:ln w="9525">
          <a:noFill/>
          <a:miter lim="800000"/>
          <a:headEnd/>
          <a:tailEnd/>
        </a:ln>
      </xdr:spPr>
    </xdr:sp>
    <xdr:clientData/>
  </xdr:oneCellAnchor>
  <xdr:oneCellAnchor>
    <xdr:from>
      <xdr:col>1</xdr:col>
      <xdr:colOff>876300</xdr:colOff>
      <xdr:row>715</xdr:row>
      <xdr:rowOff>0</xdr:rowOff>
    </xdr:from>
    <xdr:ext cx="105834" cy="291044"/>
    <xdr:sp macro="" textlink="">
      <xdr:nvSpPr>
        <xdr:cNvPr id="39" name="Text Box 37"/>
        <xdr:cNvSpPr txBox="1">
          <a:spLocks noChangeArrowheads="1"/>
        </xdr:cNvSpPr>
      </xdr:nvSpPr>
      <xdr:spPr bwMode="auto">
        <a:xfrm>
          <a:off x="876300" y="138026775"/>
          <a:ext cx="105834" cy="291044"/>
        </a:xfrm>
        <a:prstGeom prst="rect">
          <a:avLst/>
        </a:prstGeom>
        <a:noFill/>
        <a:ln w="9525">
          <a:noFill/>
          <a:miter lim="800000"/>
          <a:headEnd/>
          <a:tailEnd/>
        </a:ln>
      </xdr:spPr>
    </xdr:sp>
    <xdr:clientData/>
  </xdr:oneCellAnchor>
  <xdr:oneCellAnchor>
    <xdr:from>
      <xdr:col>13</xdr:col>
      <xdr:colOff>0</xdr:colOff>
      <xdr:row>714</xdr:row>
      <xdr:rowOff>0</xdr:rowOff>
    </xdr:from>
    <xdr:ext cx="114300" cy="285751"/>
    <xdr:sp macro="" textlink="">
      <xdr:nvSpPr>
        <xdr:cNvPr id="40" name="Text Box 38"/>
        <xdr:cNvSpPr txBox="1">
          <a:spLocks noChangeArrowheads="1"/>
        </xdr:cNvSpPr>
      </xdr:nvSpPr>
      <xdr:spPr bwMode="auto">
        <a:xfrm>
          <a:off x="6677025" y="137855325"/>
          <a:ext cx="114300" cy="285751"/>
        </a:xfrm>
        <a:prstGeom prst="rect">
          <a:avLst/>
        </a:prstGeom>
        <a:noFill/>
        <a:ln w="9525">
          <a:noFill/>
          <a:miter lim="800000"/>
          <a:headEnd/>
          <a:tailEnd/>
        </a:ln>
      </xdr:spPr>
    </xdr:sp>
    <xdr:clientData/>
  </xdr:oneCellAnchor>
  <xdr:oneCellAnchor>
    <xdr:from>
      <xdr:col>13</xdr:col>
      <xdr:colOff>0</xdr:colOff>
      <xdr:row>714</xdr:row>
      <xdr:rowOff>0</xdr:rowOff>
    </xdr:from>
    <xdr:ext cx="114300" cy="285751"/>
    <xdr:sp macro="" textlink="">
      <xdr:nvSpPr>
        <xdr:cNvPr id="41" name="Text Box 39"/>
        <xdr:cNvSpPr txBox="1">
          <a:spLocks noChangeArrowheads="1"/>
        </xdr:cNvSpPr>
      </xdr:nvSpPr>
      <xdr:spPr bwMode="auto">
        <a:xfrm>
          <a:off x="6677025" y="137855325"/>
          <a:ext cx="114300" cy="285751"/>
        </a:xfrm>
        <a:prstGeom prst="rect">
          <a:avLst/>
        </a:prstGeom>
        <a:noFill/>
        <a:ln w="9525">
          <a:noFill/>
          <a:miter lim="800000"/>
          <a:headEnd/>
          <a:tailEnd/>
        </a:ln>
      </xdr:spPr>
    </xdr:sp>
    <xdr:clientData/>
  </xdr:oneCellAnchor>
  <xdr:oneCellAnchor>
    <xdr:from>
      <xdr:col>13</xdr:col>
      <xdr:colOff>0</xdr:colOff>
      <xdr:row>714</xdr:row>
      <xdr:rowOff>0</xdr:rowOff>
    </xdr:from>
    <xdr:ext cx="114300" cy="285751"/>
    <xdr:sp macro="" textlink="">
      <xdr:nvSpPr>
        <xdr:cNvPr id="42" name="Text Box 40"/>
        <xdr:cNvSpPr txBox="1">
          <a:spLocks noChangeArrowheads="1"/>
        </xdr:cNvSpPr>
      </xdr:nvSpPr>
      <xdr:spPr bwMode="auto">
        <a:xfrm>
          <a:off x="6677025" y="137855325"/>
          <a:ext cx="114300" cy="285751"/>
        </a:xfrm>
        <a:prstGeom prst="rect">
          <a:avLst/>
        </a:prstGeom>
        <a:noFill/>
        <a:ln w="9525">
          <a:noFill/>
          <a:miter lim="800000"/>
          <a:headEnd/>
          <a:tailEnd/>
        </a:ln>
      </xdr:spPr>
    </xdr:sp>
    <xdr:clientData/>
  </xdr:oneCellAnchor>
  <xdr:oneCellAnchor>
    <xdr:from>
      <xdr:col>13</xdr:col>
      <xdr:colOff>0</xdr:colOff>
      <xdr:row>714</xdr:row>
      <xdr:rowOff>0</xdr:rowOff>
    </xdr:from>
    <xdr:ext cx="114300" cy="285751"/>
    <xdr:sp macro="" textlink="">
      <xdr:nvSpPr>
        <xdr:cNvPr id="43" name="Text Box 41"/>
        <xdr:cNvSpPr txBox="1">
          <a:spLocks noChangeArrowheads="1"/>
        </xdr:cNvSpPr>
      </xdr:nvSpPr>
      <xdr:spPr bwMode="auto">
        <a:xfrm>
          <a:off x="6677025" y="137855325"/>
          <a:ext cx="114300" cy="285751"/>
        </a:xfrm>
        <a:prstGeom prst="rect">
          <a:avLst/>
        </a:prstGeom>
        <a:noFill/>
        <a:ln w="9525">
          <a:noFill/>
          <a:miter lim="800000"/>
          <a:headEnd/>
          <a:tailEnd/>
        </a:ln>
      </xdr:spPr>
    </xdr:sp>
    <xdr:clientData/>
  </xdr:oneCellAnchor>
  <xdr:oneCellAnchor>
    <xdr:from>
      <xdr:col>13</xdr:col>
      <xdr:colOff>0</xdr:colOff>
      <xdr:row>714</xdr:row>
      <xdr:rowOff>0</xdr:rowOff>
    </xdr:from>
    <xdr:ext cx="114300" cy="285751"/>
    <xdr:sp macro="" textlink="">
      <xdr:nvSpPr>
        <xdr:cNvPr id="44" name="Text Box 42"/>
        <xdr:cNvSpPr txBox="1">
          <a:spLocks noChangeArrowheads="1"/>
        </xdr:cNvSpPr>
      </xdr:nvSpPr>
      <xdr:spPr bwMode="auto">
        <a:xfrm>
          <a:off x="6677025" y="137855325"/>
          <a:ext cx="114300" cy="285751"/>
        </a:xfrm>
        <a:prstGeom prst="rect">
          <a:avLst/>
        </a:prstGeom>
        <a:noFill/>
        <a:ln w="9525">
          <a:noFill/>
          <a:miter lim="800000"/>
          <a:headEnd/>
          <a:tailEnd/>
        </a:ln>
      </xdr:spPr>
    </xdr:sp>
    <xdr:clientData/>
  </xdr:oneCellAnchor>
  <xdr:oneCellAnchor>
    <xdr:from>
      <xdr:col>13</xdr:col>
      <xdr:colOff>0</xdr:colOff>
      <xdr:row>714</xdr:row>
      <xdr:rowOff>0</xdr:rowOff>
    </xdr:from>
    <xdr:ext cx="114300" cy="285751"/>
    <xdr:sp macro="" textlink="">
      <xdr:nvSpPr>
        <xdr:cNvPr id="45" name="Text Box 43"/>
        <xdr:cNvSpPr txBox="1">
          <a:spLocks noChangeArrowheads="1"/>
        </xdr:cNvSpPr>
      </xdr:nvSpPr>
      <xdr:spPr bwMode="auto">
        <a:xfrm>
          <a:off x="6677025" y="137855325"/>
          <a:ext cx="114300" cy="285751"/>
        </a:xfrm>
        <a:prstGeom prst="rect">
          <a:avLst/>
        </a:prstGeom>
        <a:noFill/>
        <a:ln w="9525">
          <a:noFill/>
          <a:miter lim="800000"/>
          <a:headEnd/>
          <a:tailEnd/>
        </a:ln>
      </xdr:spPr>
    </xdr:sp>
    <xdr:clientData/>
  </xdr:oneCellAnchor>
  <xdr:oneCellAnchor>
    <xdr:from>
      <xdr:col>13</xdr:col>
      <xdr:colOff>0</xdr:colOff>
      <xdr:row>714</xdr:row>
      <xdr:rowOff>0</xdr:rowOff>
    </xdr:from>
    <xdr:ext cx="114300" cy="285751"/>
    <xdr:sp macro="" textlink="">
      <xdr:nvSpPr>
        <xdr:cNvPr id="46" name="Text Box 44"/>
        <xdr:cNvSpPr txBox="1">
          <a:spLocks noChangeArrowheads="1"/>
        </xdr:cNvSpPr>
      </xdr:nvSpPr>
      <xdr:spPr bwMode="auto">
        <a:xfrm>
          <a:off x="6677025" y="137855325"/>
          <a:ext cx="114300" cy="285751"/>
        </a:xfrm>
        <a:prstGeom prst="rect">
          <a:avLst/>
        </a:prstGeom>
        <a:noFill/>
        <a:ln w="9525">
          <a:noFill/>
          <a:miter lim="800000"/>
          <a:headEnd/>
          <a:tailEnd/>
        </a:ln>
      </xdr:spPr>
    </xdr:sp>
    <xdr:clientData/>
  </xdr:oneCellAnchor>
  <xdr:oneCellAnchor>
    <xdr:from>
      <xdr:col>1</xdr:col>
      <xdr:colOff>676275</xdr:colOff>
      <xdr:row>715</xdr:row>
      <xdr:rowOff>0</xdr:rowOff>
    </xdr:from>
    <xdr:ext cx="115359" cy="285749"/>
    <xdr:sp macro="" textlink="">
      <xdr:nvSpPr>
        <xdr:cNvPr id="47" name="Text Box 33"/>
        <xdr:cNvSpPr txBox="1">
          <a:spLocks noChangeArrowheads="1"/>
        </xdr:cNvSpPr>
      </xdr:nvSpPr>
      <xdr:spPr bwMode="auto">
        <a:xfrm>
          <a:off x="876300" y="138026775"/>
          <a:ext cx="115359" cy="285749"/>
        </a:xfrm>
        <a:prstGeom prst="rect">
          <a:avLst/>
        </a:prstGeom>
        <a:noFill/>
        <a:ln w="9525">
          <a:noFill/>
          <a:miter lim="800000"/>
          <a:headEnd/>
          <a:tailEnd/>
        </a:ln>
      </xdr:spPr>
    </xdr:sp>
    <xdr:clientData/>
  </xdr:oneCellAnchor>
  <xdr:oneCellAnchor>
    <xdr:from>
      <xdr:col>1</xdr:col>
      <xdr:colOff>647700</xdr:colOff>
      <xdr:row>715</xdr:row>
      <xdr:rowOff>0</xdr:rowOff>
    </xdr:from>
    <xdr:ext cx="115359" cy="276226"/>
    <xdr:sp macro="" textlink="">
      <xdr:nvSpPr>
        <xdr:cNvPr id="48" name="Text Box 30"/>
        <xdr:cNvSpPr txBox="1">
          <a:spLocks noChangeArrowheads="1"/>
        </xdr:cNvSpPr>
      </xdr:nvSpPr>
      <xdr:spPr bwMode="auto">
        <a:xfrm>
          <a:off x="876300" y="138026775"/>
          <a:ext cx="115359" cy="276226"/>
        </a:xfrm>
        <a:prstGeom prst="rect">
          <a:avLst/>
        </a:prstGeom>
        <a:noFill/>
        <a:ln w="9525">
          <a:noFill/>
          <a:miter lim="800000"/>
          <a:headEnd/>
          <a:tailEnd/>
        </a:ln>
      </xdr:spPr>
    </xdr:sp>
    <xdr:clientData/>
  </xdr:oneCellAnchor>
  <xdr:oneCellAnchor>
    <xdr:from>
      <xdr:col>1</xdr:col>
      <xdr:colOff>647700</xdr:colOff>
      <xdr:row>715</xdr:row>
      <xdr:rowOff>0</xdr:rowOff>
    </xdr:from>
    <xdr:ext cx="115359" cy="291044"/>
    <xdr:sp macro="" textlink="">
      <xdr:nvSpPr>
        <xdr:cNvPr id="49" name="Text Box 31"/>
        <xdr:cNvSpPr txBox="1">
          <a:spLocks noChangeArrowheads="1"/>
        </xdr:cNvSpPr>
      </xdr:nvSpPr>
      <xdr:spPr bwMode="auto">
        <a:xfrm>
          <a:off x="876300" y="138026775"/>
          <a:ext cx="115359" cy="291044"/>
        </a:xfrm>
        <a:prstGeom prst="rect">
          <a:avLst/>
        </a:prstGeom>
        <a:noFill/>
        <a:ln w="9525">
          <a:noFill/>
          <a:miter lim="800000"/>
          <a:headEnd/>
          <a:tailEnd/>
        </a:ln>
      </xdr:spPr>
    </xdr:sp>
    <xdr:clientData/>
  </xdr:oneCellAnchor>
  <xdr:oneCellAnchor>
    <xdr:from>
      <xdr:col>1</xdr:col>
      <xdr:colOff>647700</xdr:colOff>
      <xdr:row>715</xdr:row>
      <xdr:rowOff>0</xdr:rowOff>
    </xdr:from>
    <xdr:ext cx="115359" cy="291044"/>
    <xdr:sp macro="" textlink="">
      <xdr:nvSpPr>
        <xdr:cNvPr id="50" name="Text Box 32"/>
        <xdr:cNvSpPr txBox="1">
          <a:spLocks noChangeArrowheads="1"/>
        </xdr:cNvSpPr>
      </xdr:nvSpPr>
      <xdr:spPr bwMode="auto">
        <a:xfrm>
          <a:off x="876300" y="138026775"/>
          <a:ext cx="115359" cy="291044"/>
        </a:xfrm>
        <a:prstGeom prst="rect">
          <a:avLst/>
        </a:prstGeom>
        <a:noFill/>
        <a:ln w="9525">
          <a:noFill/>
          <a:miter lim="800000"/>
          <a:headEnd/>
          <a:tailEnd/>
        </a:ln>
      </xdr:spPr>
    </xdr:sp>
    <xdr:clientData/>
  </xdr:oneCellAnchor>
  <xdr:oneCellAnchor>
    <xdr:from>
      <xdr:col>1</xdr:col>
      <xdr:colOff>676275</xdr:colOff>
      <xdr:row>715</xdr:row>
      <xdr:rowOff>0</xdr:rowOff>
    </xdr:from>
    <xdr:ext cx="115359" cy="285749"/>
    <xdr:sp macro="" textlink="">
      <xdr:nvSpPr>
        <xdr:cNvPr id="51" name="Text Box 33"/>
        <xdr:cNvSpPr txBox="1">
          <a:spLocks noChangeArrowheads="1"/>
        </xdr:cNvSpPr>
      </xdr:nvSpPr>
      <xdr:spPr bwMode="auto">
        <a:xfrm>
          <a:off x="876300" y="138026775"/>
          <a:ext cx="115359" cy="285749"/>
        </a:xfrm>
        <a:prstGeom prst="rect">
          <a:avLst/>
        </a:prstGeom>
        <a:noFill/>
        <a:ln w="9525">
          <a:noFill/>
          <a:miter lim="800000"/>
          <a:headEnd/>
          <a:tailEnd/>
        </a:ln>
      </xdr:spPr>
    </xdr:sp>
    <xdr:clientData/>
  </xdr:oneCellAnchor>
  <xdr:oneCellAnchor>
    <xdr:from>
      <xdr:col>1</xdr:col>
      <xdr:colOff>876300</xdr:colOff>
      <xdr:row>715</xdr:row>
      <xdr:rowOff>0</xdr:rowOff>
    </xdr:from>
    <xdr:ext cx="105834" cy="291044"/>
    <xdr:sp macro="" textlink="">
      <xdr:nvSpPr>
        <xdr:cNvPr id="52" name="Text Box 36"/>
        <xdr:cNvSpPr txBox="1">
          <a:spLocks noChangeArrowheads="1"/>
        </xdr:cNvSpPr>
      </xdr:nvSpPr>
      <xdr:spPr bwMode="auto">
        <a:xfrm>
          <a:off x="876300" y="138026775"/>
          <a:ext cx="105834" cy="291044"/>
        </a:xfrm>
        <a:prstGeom prst="rect">
          <a:avLst/>
        </a:prstGeom>
        <a:noFill/>
        <a:ln w="9525">
          <a:noFill/>
          <a:miter lim="800000"/>
          <a:headEnd/>
          <a:tailEnd/>
        </a:ln>
      </xdr:spPr>
    </xdr:sp>
    <xdr:clientData/>
  </xdr:oneCellAnchor>
  <xdr:oneCellAnchor>
    <xdr:from>
      <xdr:col>1</xdr:col>
      <xdr:colOff>876300</xdr:colOff>
      <xdr:row>715</xdr:row>
      <xdr:rowOff>0</xdr:rowOff>
    </xdr:from>
    <xdr:ext cx="105834" cy="291044"/>
    <xdr:sp macro="" textlink="">
      <xdr:nvSpPr>
        <xdr:cNvPr id="53" name="Text Box 37"/>
        <xdr:cNvSpPr txBox="1">
          <a:spLocks noChangeArrowheads="1"/>
        </xdr:cNvSpPr>
      </xdr:nvSpPr>
      <xdr:spPr bwMode="auto">
        <a:xfrm>
          <a:off x="876300" y="138026775"/>
          <a:ext cx="105834" cy="291044"/>
        </a:xfrm>
        <a:prstGeom prst="rect">
          <a:avLst/>
        </a:prstGeom>
        <a:noFill/>
        <a:ln w="9525">
          <a:noFill/>
          <a:miter lim="800000"/>
          <a:headEnd/>
          <a:tailEnd/>
        </a:ln>
      </xdr:spPr>
    </xdr:sp>
    <xdr:clientData/>
  </xdr:oneCellAnchor>
  <xdr:oneCellAnchor>
    <xdr:from>
      <xdr:col>1</xdr:col>
      <xdr:colOff>676275</xdr:colOff>
      <xdr:row>717</xdr:row>
      <xdr:rowOff>0</xdr:rowOff>
    </xdr:from>
    <xdr:ext cx="115359" cy="285749"/>
    <xdr:sp macro="" textlink="">
      <xdr:nvSpPr>
        <xdr:cNvPr id="54" name="Text Box 33"/>
        <xdr:cNvSpPr txBox="1">
          <a:spLocks noChangeArrowheads="1"/>
        </xdr:cNvSpPr>
      </xdr:nvSpPr>
      <xdr:spPr bwMode="auto">
        <a:xfrm>
          <a:off x="876300" y="138188700"/>
          <a:ext cx="115359" cy="285749"/>
        </a:xfrm>
        <a:prstGeom prst="rect">
          <a:avLst/>
        </a:prstGeom>
        <a:noFill/>
        <a:ln w="9525">
          <a:noFill/>
          <a:miter lim="800000"/>
          <a:headEnd/>
          <a:tailEnd/>
        </a:ln>
      </xdr:spPr>
    </xdr:sp>
    <xdr:clientData/>
  </xdr:oneCellAnchor>
  <xdr:oneCellAnchor>
    <xdr:from>
      <xdr:col>1</xdr:col>
      <xdr:colOff>647700</xdr:colOff>
      <xdr:row>656</xdr:row>
      <xdr:rowOff>0</xdr:rowOff>
    </xdr:from>
    <xdr:ext cx="115359" cy="276226"/>
    <xdr:sp macro="" textlink="">
      <xdr:nvSpPr>
        <xdr:cNvPr id="55" name="Text Box 30"/>
        <xdr:cNvSpPr txBox="1">
          <a:spLocks noChangeArrowheads="1"/>
        </xdr:cNvSpPr>
      </xdr:nvSpPr>
      <xdr:spPr bwMode="auto">
        <a:xfrm>
          <a:off x="876300" y="139912725"/>
          <a:ext cx="115359" cy="276226"/>
        </a:xfrm>
        <a:prstGeom prst="rect">
          <a:avLst/>
        </a:prstGeom>
        <a:noFill/>
        <a:ln w="9525">
          <a:noFill/>
          <a:miter lim="800000"/>
          <a:headEnd/>
          <a:tailEnd/>
        </a:ln>
      </xdr:spPr>
    </xdr:sp>
    <xdr:clientData/>
  </xdr:oneCellAnchor>
  <xdr:oneCellAnchor>
    <xdr:from>
      <xdr:col>1</xdr:col>
      <xdr:colOff>647700</xdr:colOff>
      <xdr:row>656</xdr:row>
      <xdr:rowOff>0</xdr:rowOff>
    </xdr:from>
    <xdr:ext cx="115359" cy="291044"/>
    <xdr:sp macro="" textlink="">
      <xdr:nvSpPr>
        <xdr:cNvPr id="56" name="Text Box 31"/>
        <xdr:cNvSpPr txBox="1">
          <a:spLocks noChangeArrowheads="1"/>
        </xdr:cNvSpPr>
      </xdr:nvSpPr>
      <xdr:spPr bwMode="auto">
        <a:xfrm>
          <a:off x="876300" y="139912725"/>
          <a:ext cx="115359" cy="291044"/>
        </a:xfrm>
        <a:prstGeom prst="rect">
          <a:avLst/>
        </a:prstGeom>
        <a:noFill/>
        <a:ln w="9525">
          <a:noFill/>
          <a:miter lim="800000"/>
          <a:headEnd/>
          <a:tailEnd/>
        </a:ln>
      </xdr:spPr>
    </xdr:sp>
    <xdr:clientData/>
  </xdr:oneCellAnchor>
  <xdr:oneCellAnchor>
    <xdr:from>
      <xdr:col>1</xdr:col>
      <xdr:colOff>647700</xdr:colOff>
      <xdr:row>656</xdr:row>
      <xdr:rowOff>0</xdr:rowOff>
    </xdr:from>
    <xdr:ext cx="115359" cy="291044"/>
    <xdr:sp macro="" textlink="">
      <xdr:nvSpPr>
        <xdr:cNvPr id="57" name="Text Box 32"/>
        <xdr:cNvSpPr txBox="1">
          <a:spLocks noChangeArrowheads="1"/>
        </xdr:cNvSpPr>
      </xdr:nvSpPr>
      <xdr:spPr bwMode="auto">
        <a:xfrm>
          <a:off x="876300" y="139912725"/>
          <a:ext cx="115359" cy="291044"/>
        </a:xfrm>
        <a:prstGeom prst="rect">
          <a:avLst/>
        </a:prstGeom>
        <a:noFill/>
        <a:ln w="9525">
          <a:noFill/>
          <a:miter lim="800000"/>
          <a:headEnd/>
          <a:tailEnd/>
        </a:ln>
      </xdr:spPr>
    </xdr:sp>
    <xdr:clientData/>
  </xdr:oneCellAnchor>
  <xdr:oneCellAnchor>
    <xdr:from>
      <xdr:col>1</xdr:col>
      <xdr:colOff>676275</xdr:colOff>
      <xdr:row>660</xdr:row>
      <xdr:rowOff>0</xdr:rowOff>
    </xdr:from>
    <xdr:ext cx="115359" cy="285749"/>
    <xdr:sp macro="" textlink="">
      <xdr:nvSpPr>
        <xdr:cNvPr id="58" name="Text Box 33"/>
        <xdr:cNvSpPr txBox="1">
          <a:spLocks noChangeArrowheads="1"/>
        </xdr:cNvSpPr>
      </xdr:nvSpPr>
      <xdr:spPr bwMode="auto">
        <a:xfrm>
          <a:off x="876300" y="139912725"/>
          <a:ext cx="115359" cy="285749"/>
        </a:xfrm>
        <a:prstGeom prst="rect">
          <a:avLst/>
        </a:prstGeom>
        <a:noFill/>
        <a:ln w="9525">
          <a:noFill/>
          <a:miter lim="800000"/>
          <a:headEnd/>
          <a:tailEnd/>
        </a:ln>
      </xdr:spPr>
    </xdr:sp>
    <xdr:clientData/>
  </xdr:oneCellAnchor>
  <xdr:oneCellAnchor>
    <xdr:from>
      <xdr:col>1</xdr:col>
      <xdr:colOff>876300</xdr:colOff>
      <xdr:row>656</xdr:row>
      <xdr:rowOff>0</xdr:rowOff>
    </xdr:from>
    <xdr:ext cx="105834" cy="291044"/>
    <xdr:sp macro="" textlink="">
      <xdr:nvSpPr>
        <xdr:cNvPr id="59" name="Text Box 36"/>
        <xdr:cNvSpPr txBox="1">
          <a:spLocks noChangeArrowheads="1"/>
        </xdr:cNvSpPr>
      </xdr:nvSpPr>
      <xdr:spPr bwMode="auto">
        <a:xfrm>
          <a:off x="876300" y="139912725"/>
          <a:ext cx="105834" cy="291044"/>
        </a:xfrm>
        <a:prstGeom prst="rect">
          <a:avLst/>
        </a:prstGeom>
        <a:noFill/>
        <a:ln w="9525">
          <a:noFill/>
          <a:miter lim="800000"/>
          <a:headEnd/>
          <a:tailEnd/>
        </a:ln>
      </xdr:spPr>
    </xdr:sp>
    <xdr:clientData/>
  </xdr:oneCellAnchor>
  <xdr:oneCellAnchor>
    <xdr:from>
      <xdr:col>1</xdr:col>
      <xdr:colOff>876300</xdr:colOff>
      <xdr:row>656</xdr:row>
      <xdr:rowOff>0</xdr:rowOff>
    </xdr:from>
    <xdr:ext cx="105834" cy="291044"/>
    <xdr:sp macro="" textlink="">
      <xdr:nvSpPr>
        <xdr:cNvPr id="60" name="Text Box 37"/>
        <xdr:cNvSpPr txBox="1">
          <a:spLocks noChangeArrowheads="1"/>
        </xdr:cNvSpPr>
      </xdr:nvSpPr>
      <xdr:spPr bwMode="auto">
        <a:xfrm>
          <a:off x="876300" y="139912725"/>
          <a:ext cx="105834" cy="291044"/>
        </a:xfrm>
        <a:prstGeom prst="rect">
          <a:avLst/>
        </a:prstGeom>
        <a:noFill/>
        <a:ln w="9525">
          <a:noFill/>
          <a:miter lim="800000"/>
          <a:headEnd/>
          <a:tailEnd/>
        </a:ln>
      </xdr:spPr>
    </xdr:sp>
    <xdr:clientData/>
  </xdr:oneCellAnchor>
  <xdr:oneCellAnchor>
    <xdr:from>
      <xdr:col>13</xdr:col>
      <xdr:colOff>0</xdr:colOff>
      <xdr:row>654</xdr:row>
      <xdr:rowOff>0</xdr:rowOff>
    </xdr:from>
    <xdr:ext cx="114300" cy="285751"/>
    <xdr:sp macro="" textlink="">
      <xdr:nvSpPr>
        <xdr:cNvPr id="61" name="Text Box 38"/>
        <xdr:cNvSpPr txBox="1">
          <a:spLocks noChangeArrowheads="1"/>
        </xdr:cNvSpPr>
      </xdr:nvSpPr>
      <xdr:spPr bwMode="auto">
        <a:xfrm>
          <a:off x="6648450" y="139750800"/>
          <a:ext cx="114300" cy="285751"/>
        </a:xfrm>
        <a:prstGeom prst="rect">
          <a:avLst/>
        </a:prstGeom>
        <a:noFill/>
        <a:ln w="9525">
          <a:noFill/>
          <a:miter lim="800000"/>
          <a:headEnd/>
          <a:tailEnd/>
        </a:ln>
      </xdr:spPr>
    </xdr:sp>
    <xdr:clientData/>
  </xdr:oneCellAnchor>
  <xdr:oneCellAnchor>
    <xdr:from>
      <xdr:col>13</xdr:col>
      <xdr:colOff>0</xdr:colOff>
      <xdr:row>654</xdr:row>
      <xdr:rowOff>0</xdr:rowOff>
    </xdr:from>
    <xdr:ext cx="114300" cy="285751"/>
    <xdr:sp macro="" textlink="">
      <xdr:nvSpPr>
        <xdr:cNvPr id="62" name="Text Box 39"/>
        <xdr:cNvSpPr txBox="1">
          <a:spLocks noChangeArrowheads="1"/>
        </xdr:cNvSpPr>
      </xdr:nvSpPr>
      <xdr:spPr bwMode="auto">
        <a:xfrm>
          <a:off x="6648450" y="139750800"/>
          <a:ext cx="114300" cy="285751"/>
        </a:xfrm>
        <a:prstGeom prst="rect">
          <a:avLst/>
        </a:prstGeom>
        <a:noFill/>
        <a:ln w="9525">
          <a:noFill/>
          <a:miter lim="800000"/>
          <a:headEnd/>
          <a:tailEnd/>
        </a:ln>
      </xdr:spPr>
    </xdr:sp>
    <xdr:clientData/>
  </xdr:oneCellAnchor>
  <xdr:oneCellAnchor>
    <xdr:from>
      <xdr:col>13</xdr:col>
      <xdr:colOff>0</xdr:colOff>
      <xdr:row>654</xdr:row>
      <xdr:rowOff>0</xdr:rowOff>
    </xdr:from>
    <xdr:ext cx="114300" cy="285751"/>
    <xdr:sp macro="" textlink="">
      <xdr:nvSpPr>
        <xdr:cNvPr id="63" name="Text Box 40"/>
        <xdr:cNvSpPr txBox="1">
          <a:spLocks noChangeArrowheads="1"/>
        </xdr:cNvSpPr>
      </xdr:nvSpPr>
      <xdr:spPr bwMode="auto">
        <a:xfrm>
          <a:off x="6648450" y="139750800"/>
          <a:ext cx="114300" cy="285751"/>
        </a:xfrm>
        <a:prstGeom prst="rect">
          <a:avLst/>
        </a:prstGeom>
        <a:noFill/>
        <a:ln w="9525">
          <a:noFill/>
          <a:miter lim="800000"/>
          <a:headEnd/>
          <a:tailEnd/>
        </a:ln>
      </xdr:spPr>
    </xdr:sp>
    <xdr:clientData/>
  </xdr:oneCellAnchor>
  <xdr:oneCellAnchor>
    <xdr:from>
      <xdr:col>13</xdr:col>
      <xdr:colOff>0</xdr:colOff>
      <xdr:row>654</xdr:row>
      <xdr:rowOff>0</xdr:rowOff>
    </xdr:from>
    <xdr:ext cx="114300" cy="285751"/>
    <xdr:sp macro="" textlink="">
      <xdr:nvSpPr>
        <xdr:cNvPr id="64" name="Text Box 41"/>
        <xdr:cNvSpPr txBox="1">
          <a:spLocks noChangeArrowheads="1"/>
        </xdr:cNvSpPr>
      </xdr:nvSpPr>
      <xdr:spPr bwMode="auto">
        <a:xfrm>
          <a:off x="6648450" y="139750800"/>
          <a:ext cx="114300" cy="285751"/>
        </a:xfrm>
        <a:prstGeom prst="rect">
          <a:avLst/>
        </a:prstGeom>
        <a:noFill/>
        <a:ln w="9525">
          <a:noFill/>
          <a:miter lim="800000"/>
          <a:headEnd/>
          <a:tailEnd/>
        </a:ln>
      </xdr:spPr>
    </xdr:sp>
    <xdr:clientData/>
  </xdr:oneCellAnchor>
  <xdr:oneCellAnchor>
    <xdr:from>
      <xdr:col>13</xdr:col>
      <xdr:colOff>0</xdr:colOff>
      <xdr:row>654</xdr:row>
      <xdr:rowOff>0</xdr:rowOff>
    </xdr:from>
    <xdr:ext cx="114300" cy="285751"/>
    <xdr:sp macro="" textlink="">
      <xdr:nvSpPr>
        <xdr:cNvPr id="65" name="Text Box 42"/>
        <xdr:cNvSpPr txBox="1">
          <a:spLocks noChangeArrowheads="1"/>
        </xdr:cNvSpPr>
      </xdr:nvSpPr>
      <xdr:spPr bwMode="auto">
        <a:xfrm>
          <a:off x="6648450" y="139750800"/>
          <a:ext cx="114300" cy="285751"/>
        </a:xfrm>
        <a:prstGeom prst="rect">
          <a:avLst/>
        </a:prstGeom>
        <a:noFill/>
        <a:ln w="9525">
          <a:noFill/>
          <a:miter lim="800000"/>
          <a:headEnd/>
          <a:tailEnd/>
        </a:ln>
      </xdr:spPr>
    </xdr:sp>
    <xdr:clientData/>
  </xdr:oneCellAnchor>
  <xdr:oneCellAnchor>
    <xdr:from>
      <xdr:col>13</xdr:col>
      <xdr:colOff>0</xdr:colOff>
      <xdr:row>654</xdr:row>
      <xdr:rowOff>0</xdr:rowOff>
    </xdr:from>
    <xdr:ext cx="114300" cy="285751"/>
    <xdr:sp macro="" textlink="">
      <xdr:nvSpPr>
        <xdr:cNvPr id="66" name="Text Box 43"/>
        <xdr:cNvSpPr txBox="1">
          <a:spLocks noChangeArrowheads="1"/>
        </xdr:cNvSpPr>
      </xdr:nvSpPr>
      <xdr:spPr bwMode="auto">
        <a:xfrm>
          <a:off x="6648450" y="139750800"/>
          <a:ext cx="114300" cy="285751"/>
        </a:xfrm>
        <a:prstGeom prst="rect">
          <a:avLst/>
        </a:prstGeom>
        <a:noFill/>
        <a:ln w="9525">
          <a:noFill/>
          <a:miter lim="800000"/>
          <a:headEnd/>
          <a:tailEnd/>
        </a:ln>
      </xdr:spPr>
    </xdr:sp>
    <xdr:clientData/>
  </xdr:oneCellAnchor>
  <xdr:oneCellAnchor>
    <xdr:from>
      <xdr:col>13</xdr:col>
      <xdr:colOff>0</xdr:colOff>
      <xdr:row>654</xdr:row>
      <xdr:rowOff>0</xdr:rowOff>
    </xdr:from>
    <xdr:ext cx="114300" cy="285751"/>
    <xdr:sp macro="" textlink="">
      <xdr:nvSpPr>
        <xdr:cNvPr id="67" name="Text Box 44"/>
        <xdr:cNvSpPr txBox="1">
          <a:spLocks noChangeArrowheads="1"/>
        </xdr:cNvSpPr>
      </xdr:nvSpPr>
      <xdr:spPr bwMode="auto">
        <a:xfrm>
          <a:off x="6648450" y="139750800"/>
          <a:ext cx="114300" cy="285751"/>
        </a:xfrm>
        <a:prstGeom prst="rect">
          <a:avLst/>
        </a:prstGeom>
        <a:noFill/>
        <a:ln w="9525">
          <a:noFill/>
          <a:miter lim="800000"/>
          <a:headEnd/>
          <a:tailEnd/>
        </a:ln>
      </xdr:spPr>
    </xdr:sp>
    <xdr:clientData/>
  </xdr:oneCellAnchor>
  <xdr:oneCellAnchor>
    <xdr:from>
      <xdr:col>1</xdr:col>
      <xdr:colOff>211455</xdr:colOff>
      <xdr:row>720</xdr:row>
      <xdr:rowOff>0</xdr:rowOff>
    </xdr:from>
    <xdr:ext cx="115359" cy="285749"/>
    <xdr:sp macro="" textlink="">
      <xdr:nvSpPr>
        <xdr:cNvPr id="68" name="Text Box 33"/>
        <xdr:cNvSpPr txBox="1">
          <a:spLocks noChangeArrowheads="1"/>
        </xdr:cNvSpPr>
      </xdr:nvSpPr>
      <xdr:spPr bwMode="auto">
        <a:xfrm>
          <a:off x="478155" y="133791960"/>
          <a:ext cx="115359" cy="285749"/>
        </a:xfrm>
        <a:prstGeom prst="rect">
          <a:avLst/>
        </a:prstGeom>
        <a:noFill/>
        <a:ln w="9525">
          <a:noFill/>
          <a:miter lim="800000"/>
          <a:headEnd/>
          <a:tailEnd/>
        </a:ln>
      </xdr:spPr>
    </xdr:sp>
    <xdr:clientData/>
  </xdr:oneCellAnchor>
  <xdr:oneCellAnchor>
    <xdr:from>
      <xdr:col>1</xdr:col>
      <xdr:colOff>647700</xdr:colOff>
      <xdr:row>658</xdr:row>
      <xdr:rowOff>0</xdr:rowOff>
    </xdr:from>
    <xdr:ext cx="115359" cy="276226"/>
    <xdr:sp macro="" textlink="">
      <xdr:nvSpPr>
        <xdr:cNvPr id="69" name="Text Box 30"/>
        <xdr:cNvSpPr txBox="1">
          <a:spLocks noChangeArrowheads="1"/>
        </xdr:cNvSpPr>
      </xdr:nvSpPr>
      <xdr:spPr bwMode="auto">
        <a:xfrm>
          <a:off x="876300" y="139912725"/>
          <a:ext cx="115359" cy="276226"/>
        </a:xfrm>
        <a:prstGeom prst="rect">
          <a:avLst/>
        </a:prstGeom>
        <a:noFill/>
        <a:ln w="9525">
          <a:noFill/>
          <a:miter lim="800000"/>
          <a:headEnd/>
          <a:tailEnd/>
        </a:ln>
      </xdr:spPr>
    </xdr:sp>
    <xdr:clientData/>
  </xdr:oneCellAnchor>
  <xdr:oneCellAnchor>
    <xdr:from>
      <xdr:col>1</xdr:col>
      <xdr:colOff>647700</xdr:colOff>
      <xdr:row>658</xdr:row>
      <xdr:rowOff>0</xdr:rowOff>
    </xdr:from>
    <xdr:ext cx="115359" cy="291044"/>
    <xdr:sp macro="" textlink="">
      <xdr:nvSpPr>
        <xdr:cNvPr id="70" name="Text Box 31"/>
        <xdr:cNvSpPr txBox="1">
          <a:spLocks noChangeArrowheads="1"/>
        </xdr:cNvSpPr>
      </xdr:nvSpPr>
      <xdr:spPr bwMode="auto">
        <a:xfrm>
          <a:off x="876300" y="139912725"/>
          <a:ext cx="115359" cy="291044"/>
        </a:xfrm>
        <a:prstGeom prst="rect">
          <a:avLst/>
        </a:prstGeom>
        <a:noFill/>
        <a:ln w="9525">
          <a:noFill/>
          <a:miter lim="800000"/>
          <a:headEnd/>
          <a:tailEnd/>
        </a:ln>
      </xdr:spPr>
    </xdr:sp>
    <xdr:clientData/>
  </xdr:oneCellAnchor>
  <xdr:oneCellAnchor>
    <xdr:from>
      <xdr:col>1</xdr:col>
      <xdr:colOff>647700</xdr:colOff>
      <xdr:row>658</xdr:row>
      <xdr:rowOff>0</xdr:rowOff>
    </xdr:from>
    <xdr:ext cx="115359" cy="291044"/>
    <xdr:sp macro="" textlink="">
      <xdr:nvSpPr>
        <xdr:cNvPr id="71" name="Text Box 32"/>
        <xdr:cNvSpPr txBox="1">
          <a:spLocks noChangeArrowheads="1"/>
        </xdr:cNvSpPr>
      </xdr:nvSpPr>
      <xdr:spPr bwMode="auto">
        <a:xfrm>
          <a:off x="876300" y="139912725"/>
          <a:ext cx="115359" cy="291044"/>
        </a:xfrm>
        <a:prstGeom prst="rect">
          <a:avLst/>
        </a:prstGeom>
        <a:noFill/>
        <a:ln w="9525">
          <a:noFill/>
          <a:miter lim="800000"/>
          <a:headEnd/>
          <a:tailEnd/>
        </a:ln>
      </xdr:spPr>
    </xdr:sp>
    <xdr:clientData/>
  </xdr:oneCellAnchor>
  <xdr:oneCellAnchor>
    <xdr:from>
      <xdr:col>1</xdr:col>
      <xdr:colOff>676275</xdr:colOff>
      <xdr:row>720</xdr:row>
      <xdr:rowOff>0</xdr:rowOff>
    </xdr:from>
    <xdr:ext cx="115359" cy="285749"/>
    <xdr:sp macro="" textlink="">
      <xdr:nvSpPr>
        <xdr:cNvPr id="72" name="Text Box 33"/>
        <xdr:cNvSpPr txBox="1">
          <a:spLocks noChangeArrowheads="1"/>
        </xdr:cNvSpPr>
      </xdr:nvSpPr>
      <xdr:spPr bwMode="auto">
        <a:xfrm>
          <a:off x="876300" y="139912725"/>
          <a:ext cx="115359" cy="285749"/>
        </a:xfrm>
        <a:prstGeom prst="rect">
          <a:avLst/>
        </a:prstGeom>
        <a:noFill/>
        <a:ln w="9525">
          <a:noFill/>
          <a:miter lim="800000"/>
          <a:headEnd/>
          <a:tailEnd/>
        </a:ln>
      </xdr:spPr>
    </xdr:sp>
    <xdr:clientData/>
  </xdr:oneCellAnchor>
  <xdr:oneCellAnchor>
    <xdr:from>
      <xdr:col>1</xdr:col>
      <xdr:colOff>876300</xdr:colOff>
      <xdr:row>658</xdr:row>
      <xdr:rowOff>0</xdr:rowOff>
    </xdr:from>
    <xdr:ext cx="105834" cy="291044"/>
    <xdr:sp macro="" textlink="">
      <xdr:nvSpPr>
        <xdr:cNvPr id="73" name="Text Box 36"/>
        <xdr:cNvSpPr txBox="1">
          <a:spLocks noChangeArrowheads="1"/>
        </xdr:cNvSpPr>
      </xdr:nvSpPr>
      <xdr:spPr bwMode="auto">
        <a:xfrm>
          <a:off x="876300" y="139912725"/>
          <a:ext cx="105834" cy="291044"/>
        </a:xfrm>
        <a:prstGeom prst="rect">
          <a:avLst/>
        </a:prstGeom>
        <a:noFill/>
        <a:ln w="9525">
          <a:noFill/>
          <a:miter lim="800000"/>
          <a:headEnd/>
          <a:tailEnd/>
        </a:ln>
      </xdr:spPr>
    </xdr:sp>
    <xdr:clientData/>
  </xdr:oneCellAnchor>
  <xdr:oneCellAnchor>
    <xdr:from>
      <xdr:col>1</xdr:col>
      <xdr:colOff>876300</xdr:colOff>
      <xdr:row>658</xdr:row>
      <xdr:rowOff>0</xdr:rowOff>
    </xdr:from>
    <xdr:ext cx="105834" cy="291044"/>
    <xdr:sp macro="" textlink="">
      <xdr:nvSpPr>
        <xdr:cNvPr id="74" name="Text Box 37"/>
        <xdr:cNvSpPr txBox="1">
          <a:spLocks noChangeArrowheads="1"/>
        </xdr:cNvSpPr>
      </xdr:nvSpPr>
      <xdr:spPr bwMode="auto">
        <a:xfrm>
          <a:off x="876300" y="139912725"/>
          <a:ext cx="105834" cy="291044"/>
        </a:xfrm>
        <a:prstGeom prst="rect">
          <a:avLst/>
        </a:prstGeom>
        <a:noFill/>
        <a:ln w="9525">
          <a:noFill/>
          <a:miter lim="800000"/>
          <a:headEnd/>
          <a:tailEnd/>
        </a:ln>
      </xdr:spPr>
    </xdr:sp>
    <xdr:clientData/>
  </xdr:oneCellAnchor>
  <xdr:oneCellAnchor>
    <xdr:from>
      <xdr:col>1</xdr:col>
      <xdr:colOff>676275</xdr:colOff>
      <xdr:row>721</xdr:row>
      <xdr:rowOff>0</xdr:rowOff>
    </xdr:from>
    <xdr:ext cx="115359" cy="285749"/>
    <xdr:sp macro="" textlink="">
      <xdr:nvSpPr>
        <xdr:cNvPr id="75" name="Text Box 33"/>
        <xdr:cNvSpPr txBox="1">
          <a:spLocks noChangeArrowheads="1"/>
        </xdr:cNvSpPr>
      </xdr:nvSpPr>
      <xdr:spPr bwMode="auto">
        <a:xfrm>
          <a:off x="876300" y="140236575"/>
          <a:ext cx="115359" cy="285749"/>
        </a:xfrm>
        <a:prstGeom prst="rect">
          <a:avLst/>
        </a:prstGeom>
        <a:noFill/>
        <a:ln w="9525">
          <a:noFill/>
          <a:miter lim="800000"/>
          <a:headEnd/>
          <a:tailEnd/>
        </a:ln>
      </xdr:spPr>
    </xdr:sp>
    <xdr:clientData/>
  </xdr:oneCellAnchor>
  <xdr:twoCellAnchor editAs="oneCell">
    <xdr:from>
      <xdr:col>1</xdr:col>
      <xdr:colOff>647700</xdr:colOff>
      <xdr:row>696</xdr:row>
      <xdr:rowOff>0</xdr:rowOff>
    </xdr:from>
    <xdr:to>
      <xdr:col>2</xdr:col>
      <xdr:colOff>161079</xdr:colOff>
      <xdr:row>705</xdr:row>
      <xdr:rowOff>125731</xdr:rowOff>
    </xdr:to>
    <xdr:sp macro="" textlink="">
      <xdr:nvSpPr>
        <xdr:cNvPr id="76" name="Text Box 30"/>
        <xdr:cNvSpPr txBox="1">
          <a:spLocks noChangeArrowheads="1"/>
        </xdr:cNvSpPr>
      </xdr:nvSpPr>
      <xdr:spPr bwMode="auto">
        <a:xfrm>
          <a:off x="876300" y="125377575"/>
          <a:ext cx="115359" cy="276226"/>
        </a:xfrm>
        <a:prstGeom prst="rect">
          <a:avLst/>
        </a:prstGeom>
        <a:noFill/>
        <a:ln w="9525">
          <a:noFill/>
          <a:miter lim="800000"/>
          <a:headEnd/>
          <a:tailEnd/>
        </a:ln>
      </xdr:spPr>
    </xdr:sp>
    <xdr:clientData/>
  </xdr:twoCellAnchor>
  <xdr:twoCellAnchor editAs="oneCell">
    <xdr:from>
      <xdr:col>1</xdr:col>
      <xdr:colOff>647700</xdr:colOff>
      <xdr:row>696</xdr:row>
      <xdr:rowOff>0</xdr:rowOff>
    </xdr:from>
    <xdr:to>
      <xdr:col>2</xdr:col>
      <xdr:colOff>161079</xdr:colOff>
      <xdr:row>705</xdr:row>
      <xdr:rowOff>140549</xdr:rowOff>
    </xdr:to>
    <xdr:sp macro="" textlink="">
      <xdr:nvSpPr>
        <xdr:cNvPr id="77" name="Text Box 31"/>
        <xdr:cNvSpPr txBox="1">
          <a:spLocks noChangeArrowheads="1"/>
        </xdr:cNvSpPr>
      </xdr:nvSpPr>
      <xdr:spPr bwMode="auto">
        <a:xfrm>
          <a:off x="876300" y="125377575"/>
          <a:ext cx="115359" cy="291044"/>
        </a:xfrm>
        <a:prstGeom prst="rect">
          <a:avLst/>
        </a:prstGeom>
        <a:noFill/>
        <a:ln w="9525">
          <a:noFill/>
          <a:miter lim="800000"/>
          <a:headEnd/>
          <a:tailEnd/>
        </a:ln>
      </xdr:spPr>
    </xdr:sp>
    <xdr:clientData/>
  </xdr:twoCellAnchor>
  <xdr:twoCellAnchor editAs="oneCell">
    <xdr:from>
      <xdr:col>1</xdr:col>
      <xdr:colOff>647700</xdr:colOff>
      <xdr:row>696</xdr:row>
      <xdr:rowOff>0</xdr:rowOff>
    </xdr:from>
    <xdr:to>
      <xdr:col>2</xdr:col>
      <xdr:colOff>161079</xdr:colOff>
      <xdr:row>705</xdr:row>
      <xdr:rowOff>140549</xdr:rowOff>
    </xdr:to>
    <xdr:sp macro="" textlink="">
      <xdr:nvSpPr>
        <xdr:cNvPr id="78" name="Text Box 32"/>
        <xdr:cNvSpPr txBox="1">
          <a:spLocks noChangeArrowheads="1"/>
        </xdr:cNvSpPr>
      </xdr:nvSpPr>
      <xdr:spPr bwMode="auto">
        <a:xfrm>
          <a:off x="876300" y="125377575"/>
          <a:ext cx="115359" cy="291044"/>
        </a:xfrm>
        <a:prstGeom prst="rect">
          <a:avLst/>
        </a:prstGeom>
        <a:noFill/>
        <a:ln w="9525">
          <a:noFill/>
          <a:miter lim="800000"/>
          <a:headEnd/>
          <a:tailEnd/>
        </a:ln>
      </xdr:spPr>
    </xdr:sp>
    <xdr:clientData/>
  </xdr:twoCellAnchor>
  <xdr:twoCellAnchor editAs="oneCell">
    <xdr:from>
      <xdr:col>1</xdr:col>
      <xdr:colOff>676275</xdr:colOff>
      <xdr:row>701</xdr:row>
      <xdr:rowOff>0</xdr:rowOff>
    </xdr:from>
    <xdr:to>
      <xdr:col>2</xdr:col>
      <xdr:colOff>115359</xdr:colOff>
      <xdr:row>705</xdr:row>
      <xdr:rowOff>135254</xdr:rowOff>
    </xdr:to>
    <xdr:sp macro="" textlink="">
      <xdr:nvSpPr>
        <xdr:cNvPr id="79" name="Text Box 33"/>
        <xdr:cNvSpPr txBox="1">
          <a:spLocks noChangeArrowheads="1"/>
        </xdr:cNvSpPr>
      </xdr:nvSpPr>
      <xdr:spPr bwMode="auto">
        <a:xfrm>
          <a:off x="876300" y="125377575"/>
          <a:ext cx="115359" cy="285749"/>
        </a:xfrm>
        <a:prstGeom prst="rect">
          <a:avLst/>
        </a:prstGeom>
        <a:noFill/>
        <a:ln w="9525">
          <a:noFill/>
          <a:miter lim="800000"/>
          <a:headEnd/>
          <a:tailEnd/>
        </a:ln>
      </xdr:spPr>
    </xdr:sp>
    <xdr:clientData/>
  </xdr:twoCellAnchor>
  <xdr:twoCellAnchor editAs="oneCell">
    <xdr:from>
      <xdr:col>1</xdr:col>
      <xdr:colOff>876300</xdr:colOff>
      <xdr:row>696</xdr:row>
      <xdr:rowOff>0</xdr:rowOff>
    </xdr:from>
    <xdr:to>
      <xdr:col>2</xdr:col>
      <xdr:colOff>105834</xdr:colOff>
      <xdr:row>705</xdr:row>
      <xdr:rowOff>140549</xdr:rowOff>
    </xdr:to>
    <xdr:sp macro="" textlink="">
      <xdr:nvSpPr>
        <xdr:cNvPr id="80" name="Text Box 36"/>
        <xdr:cNvSpPr txBox="1">
          <a:spLocks noChangeArrowheads="1"/>
        </xdr:cNvSpPr>
      </xdr:nvSpPr>
      <xdr:spPr bwMode="auto">
        <a:xfrm>
          <a:off x="876300" y="125377575"/>
          <a:ext cx="105834" cy="291044"/>
        </a:xfrm>
        <a:prstGeom prst="rect">
          <a:avLst/>
        </a:prstGeom>
        <a:noFill/>
        <a:ln w="9525">
          <a:noFill/>
          <a:miter lim="800000"/>
          <a:headEnd/>
          <a:tailEnd/>
        </a:ln>
      </xdr:spPr>
    </xdr:sp>
    <xdr:clientData/>
  </xdr:twoCellAnchor>
  <xdr:twoCellAnchor editAs="oneCell">
    <xdr:from>
      <xdr:col>1</xdr:col>
      <xdr:colOff>876300</xdr:colOff>
      <xdr:row>696</xdr:row>
      <xdr:rowOff>0</xdr:rowOff>
    </xdr:from>
    <xdr:to>
      <xdr:col>2</xdr:col>
      <xdr:colOff>105834</xdr:colOff>
      <xdr:row>705</xdr:row>
      <xdr:rowOff>140549</xdr:rowOff>
    </xdr:to>
    <xdr:sp macro="" textlink="">
      <xdr:nvSpPr>
        <xdr:cNvPr id="81" name="Text Box 37"/>
        <xdr:cNvSpPr txBox="1">
          <a:spLocks noChangeArrowheads="1"/>
        </xdr:cNvSpPr>
      </xdr:nvSpPr>
      <xdr:spPr bwMode="auto">
        <a:xfrm>
          <a:off x="876300" y="125377575"/>
          <a:ext cx="105834" cy="291044"/>
        </a:xfrm>
        <a:prstGeom prst="rect">
          <a:avLst/>
        </a:prstGeom>
        <a:noFill/>
        <a:ln w="9525">
          <a:noFill/>
          <a:miter lim="800000"/>
          <a:headEnd/>
          <a:tailEnd/>
        </a:ln>
      </xdr:spPr>
    </xdr:sp>
    <xdr:clientData/>
  </xdr:twoCellAnchor>
  <xdr:twoCellAnchor editAs="oneCell">
    <xdr:from>
      <xdr:col>1</xdr:col>
      <xdr:colOff>676275</xdr:colOff>
      <xdr:row>703</xdr:row>
      <xdr:rowOff>0</xdr:rowOff>
    </xdr:from>
    <xdr:to>
      <xdr:col>2</xdr:col>
      <xdr:colOff>115359</xdr:colOff>
      <xdr:row>705</xdr:row>
      <xdr:rowOff>135254</xdr:rowOff>
    </xdr:to>
    <xdr:sp macro="" textlink="">
      <xdr:nvSpPr>
        <xdr:cNvPr id="82" name="Text Box 33"/>
        <xdr:cNvSpPr txBox="1">
          <a:spLocks noChangeArrowheads="1"/>
        </xdr:cNvSpPr>
      </xdr:nvSpPr>
      <xdr:spPr bwMode="auto">
        <a:xfrm>
          <a:off x="876300" y="125377575"/>
          <a:ext cx="115359" cy="285749"/>
        </a:xfrm>
        <a:prstGeom prst="rect">
          <a:avLst/>
        </a:prstGeom>
        <a:noFill/>
        <a:ln w="9525">
          <a:noFill/>
          <a:miter lim="800000"/>
          <a:headEnd/>
          <a:tailEnd/>
        </a:ln>
      </xdr:spPr>
    </xdr:sp>
    <xdr:clientData/>
  </xdr:twoCellAnchor>
  <xdr:twoCellAnchor editAs="oneCell">
    <xdr:from>
      <xdr:col>1</xdr:col>
      <xdr:colOff>647700</xdr:colOff>
      <xdr:row>699</xdr:row>
      <xdr:rowOff>0</xdr:rowOff>
    </xdr:from>
    <xdr:to>
      <xdr:col>2</xdr:col>
      <xdr:colOff>161079</xdr:colOff>
      <xdr:row>705</xdr:row>
      <xdr:rowOff>125731</xdr:rowOff>
    </xdr:to>
    <xdr:sp macro="" textlink="">
      <xdr:nvSpPr>
        <xdr:cNvPr id="83" name="Text Box 30"/>
        <xdr:cNvSpPr txBox="1">
          <a:spLocks noChangeArrowheads="1"/>
        </xdr:cNvSpPr>
      </xdr:nvSpPr>
      <xdr:spPr bwMode="auto">
        <a:xfrm>
          <a:off x="876300" y="125377575"/>
          <a:ext cx="115359" cy="276226"/>
        </a:xfrm>
        <a:prstGeom prst="rect">
          <a:avLst/>
        </a:prstGeom>
        <a:noFill/>
        <a:ln w="9525">
          <a:noFill/>
          <a:miter lim="800000"/>
          <a:headEnd/>
          <a:tailEnd/>
        </a:ln>
      </xdr:spPr>
    </xdr:sp>
    <xdr:clientData/>
  </xdr:twoCellAnchor>
  <xdr:twoCellAnchor editAs="oneCell">
    <xdr:from>
      <xdr:col>1</xdr:col>
      <xdr:colOff>647700</xdr:colOff>
      <xdr:row>699</xdr:row>
      <xdr:rowOff>0</xdr:rowOff>
    </xdr:from>
    <xdr:to>
      <xdr:col>2</xdr:col>
      <xdr:colOff>161079</xdr:colOff>
      <xdr:row>705</xdr:row>
      <xdr:rowOff>140549</xdr:rowOff>
    </xdr:to>
    <xdr:sp macro="" textlink="">
      <xdr:nvSpPr>
        <xdr:cNvPr id="84" name="Text Box 31"/>
        <xdr:cNvSpPr txBox="1">
          <a:spLocks noChangeArrowheads="1"/>
        </xdr:cNvSpPr>
      </xdr:nvSpPr>
      <xdr:spPr bwMode="auto">
        <a:xfrm>
          <a:off x="876300" y="125377575"/>
          <a:ext cx="115359" cy="291044"/>
        </a:xfrm>
        <a:prstGeom prst="rect">
          <a:avLst/>
        </a:prstGeom>
        <a:noFill/>
        <a:ln w="9525">
          <a:noFill/>
          <a:miter lim="800000"/>
          <a:headEnd/>
          <a:tailEnd/>
        </a:ln>
      </xdr:spPr>
    </xdr:sp>
    <xdr:clientData/>
  </xdr:twoCellAnchor>
  <xdr:twoCellAnchor editAs="oneCell">
    <xdr:from>
      <xdr:col>1</xdr:col>
      <xdr:colOff>647700</xdr:colOff>
      <xdr:row>699</xdr:row>
      <xdr:rowOff>0</xdr:rowOff>
    </xdr:from>
    <xdr:to>
      <xdr:col>2</xdr:col>
      <xdr:colOff>161079</xdr:colOff>
      <xdr:row>705</xdr:row>
      <xdr:rowOff>140549</xdr:rowOff>
    </xdr:to>
    <xdr:sp macro="" textlink="">
      <xdr:nvSpPr>
        <xdr:cNvPr id="85" name="Text Box 32"/>
        <xdr:cNvSpPr txBox="1">
          <a:spLocks noChangeArrowheads="1"/>
        </xdr:cNvSpPr>
      </xdr:nvSpPr>
      <xdr:spPr bwMode="auto">
        <a:xfrm>
          <a:off x="876300" y="125377575"/>
          <a:ext cx="115359" cy="291044"/>
        </a:xfrm>
        <a:prstGeom prst="rect">
          <a:avLst/>
        </a:prstGeom>
        <a:noFill/>
        <a:ln w="9525">
          <a:noFill/>
          <a:miter lim="800000"/>
          <a:headEnd/>
          <a:tailEnd/>
        </a:ln>
      </xdr:spPr>
    </xdr:sp>
    <xdr:clientData/>
  </xdr:twoCellAnchor>
  <xdr:twoCellAnchor editAs="oneCell">
    <xdr:from>
      <xdr:col>1</xdr:col>
      <xdr:colOff>676275</xdr:colOff>
      <xdr:row>704</xdr:row>
      <xdr:rowOff>0</xdr:rowOff>
    </xdr:from>
    <xdr:to>
      <xdr:col>2</xdr:col>
      <xdr:colOff>115359</xdr:colOff>
      <xdr:row>705</xdr:row>
      <xdr:rowOff>135254</xdr:rowOff>
    </xdr:to>
    <xdr:sp macro="" textlink="">
      <xdr:nvSpPr>
        <xdr:cNvPr id="86" name="Text Box 33"/>
        <xdr:cNvSpPr txBox="1">
          <a:spLocks noChangeArrowheads="1"/>
        </xdr:cNvSpPr>
      </xdr:nvSpPr>
      <xdr:spPr bwMode="auto">
        <a:xfrm>
          <a:off x="876300" y="125377575"/>
          <a:ext cx="115359" cy="285749"/>
        </a:xfrm>
        <a:prstGeom prst="rect">
          <a:avLst/>
        </a:prstGeom>
        <a:noFill/>
        <a:ln w="9525">
          <a:noFill/>
          <a:miter lim="800000"/>
          <a:headEnd/>
          <a:tailEnd/>
        </a:ln>
      </xdr:spPr>
    </xdr:sp>
    <xdr:clientData/>
  </xdr:twoCellAnchor>
  <xdr:twoCellAnchor editAs="oneCell">
    <xdr:from>
      <xdr:col>1</xdr:col>
      <xdr:colOff>876300</xdr:colOff>
      <xdr:row>699</xdr:row>
      <xdr:rowOff>0</xdr:rowOff>
    </xdr:from>
    <xdr:to>
      <xdr:col>2</xdr:col>
      <xdr:colOff>105834</xdr:colOff>
      <xdr:row>705</xdr:row>
      <xdr:rowOff>140549</xdr:rowOff>
    </xdr:to>
    <xdr:sp macro="" textlink="">
      <xdr:nvSpPr>
        <xdr:cNvPr id="87" name="Text Box 36"/>
        <xdr:cNvSpPr txBox="1">
          <a:spLocks noChangeArrowheads="1"/>
        </xdr:cNvSpPr>
      </xdr:nvSpPr>
      <xdr:spPr bwMode="auto">
        <a:xfrm>
          <a:off x="876300" y="125377575"/>
          <a:ext cx="105834" cy="291044"/>
        </a:xfrm>
        <a:prstGeom prst="rect">
          <a:avLst/>
        </a:prstGeom>
        <a:noFill/>
        <a:ln w="9525">
          <a:noFill/>
          <a:miter lim="800000"/>
          <a:headEnd/>
          <a:tailEnd/>
        </a:ln>
      </xdr:spPr>
    </xdr:sp>
    <xdr:clientData/>
  </xdr:twoCellAnchor>
  <xdr:twoCellAnchor editAs="oneCell">
    <xdr:from>
      <xdr:col>1</xdr:col>
      <xdr:colOff>876300</xdr:colOff>
      <xdr:row>699</xdr:row>
      <xdr:rowOff>0</xdr:rowOff>
    </xdr:from>
    <xdr:to>
      <xdr:col>2</xdr:col>
      <xdr:colOff>105834</xdr:colOff>
      <xdr:row>705</xdr:row>
      <xdr:rowOff>140549</xdr:rowOff>
    </xdr:to>
    <xdr:sp macro="" textlink="">
      <xdr:nvSpPr>
        <xdr:cNvPr id="88" name="Text Box 37"/>
        <xdr:cNvSpPr txBox="1">
          <a:spLocks noChangeArrowheads="1"/>
        </xdr:cNvSpPr>
      </xdr:nvSpPr>
      <xdr:spPr bwMode="auto">
        <a:xfrm>
          <a:off x="876300" y="125377575"/>
          <a:ext cx="105834" cy="291044"/>
        </a:xfrm>
        <a:prstGeom prst="rect">
          <a:avLst/>
        </a:prstGeom>
        <a:noFill/>
        <a:ln w="9525">
          <a:noFill/>
          <a:miter lim="800000"/>
          <a:headEnd/>
          <a:tailEnd/>
        </a:ln>
      </xdr:spPr>
    </xdr:sp>
    <xdr:clientData/>
  </xdr:twoCellAnchor>
  <xdr:twoCellAnchor editAs="oneCell">
    <xdr:from>
      <xdr:col>1</xdr:col>
      <xdr:colOff>676275</xdr:colOff>
      <xdr:row>705</xdr:row>
      <xdr:rowOff>0</xdr:rowOff>
    </xdr:from>
    <xdr:to>
      <xdr:col>2</xdr:col>
      <xdr:colOff>115359</xdr:colOff>
      <xdr:row>705</xdr:row>
      <xdr:rowOff>285749</xdr:rowOff>
    </xdr:to>
    <xdr:sp macro="" textlink="">
      <xdr:nvSpPr>
        <xdr:cNvPr id="89" name="Text Box 33"/>
        <xdr:cNvSpPr txBox="1">
          <a:spLocks noChangeArrowheads="1"/>
        </xdr:cNvSpPr>
      </xdr:nvSpPr>
      <xdr:spPr bwMode="auto">
        <a:xfrm>
          <a:off x="876300" y="125539500"/>
          <a:ext cx="115359" cy="285749"/>
        </a:xfrm>
        <a:prstGeom prst="rect">
          <a:avLst/>
        </a:prstGeom>
        <a:noFill/>
        <a:ln w="9525">
          <a:noFill/>
          <a:miter lim="800000"/>
          <a:headEnd/>
          <a:tailEnd/>
        </a:ln>
      </xdr:spPr>
    </xdr:sp>
    <xdr:clientData/>
  </xdr:twoCellAnchor>
  <xdr:oneCellAnchor>
    <xdr:from>
      <xdr:col>1</xdr:col>
      <xdr:colOff>647700</xdr:colOff>
      <xdr:row>715</xdr:row>
      <xdr:rowOff>0</xdr:rowOff>
    </xdr:from>
    <xdr:ext cx="115359" cy="276226"/>
    <xdr:sp macro="" textlink="">
      <xdr:nvSpPr>
        <xdr:cNvPr id="90" name="Text Box 30"/>
        <xdr:cNvSpPr txBox="1">
          <a:spLocks noChangeArrowheads="1"/>
        </xdr:cNvSpPr>
      </xdr:nvSpPr>
      <xdr:spPr bwMode="auto">
        <a:xfrm>
          <a:off x="906780" y="125684280"/>
          <a:ext cx="115359" cy="276226"/>
        </a:xfrm>
        <a:prstGeom prst="rect">
          <a:avLst/>
        </a:prstGeom>
        <a:noFill/>
        <a:ln w="9525">
          <a:noFill/>
          <a:miter lim="800000"/>
          <a:headEnd/>
          <a:tailEnd/>
        </a:ln>
      </xdr:spPr>
    </xdr:sp>
    <xdr:clientData/>
  </xdr:oneCellAnchor>
  <xdr:oneCellAnchor>
    <xdr:from>
      <xdr:col>1</xdr:col>
      <xdr:colOff>647700</xdr:colOff>
      <xdr:row>715</xdr:row>
      <xdr:rowOff>0</xdr:rowOff>
    </xdr:from>
    <xdr:ext cx="115359" cy="291044"/>
    <xdr:sp macro="" textlink="">
      <xdr:nvSpPr>
        <xdr:cNvPr id="91" name="Text Box 31"/>
        <xdr:cNvSpPr txBox="1">
          <a:spLocks noChangeArrowheads="1"/>
        </xdr:cNvSpPr>
      </xdr:nvSpPr>
      <xdr:spPr bwMode="auto">
        <a:xfrm>
          <a:off x="906780" y="125684280"/>
          <a:ext cx="115359" cy="291044"/>
        </a:xfrm>
        <a:prstGeom prst="rect">
          <a:avLst/>
        </a:prstGeom>
        <a:noFill/>
        <a:ln w="9525">
          <a:noFill/>
          <a:miter lim="800000"/>
          <a:headEnd/>
          <a:tailEnd/>
        </a:ln>
      </xdr:spPr>
    </xdr:sp>
    <xdr:clientData/>
  </xdr:oneCellAnchor>
  <xdr:oneCellAnchor>
    <xdr:from>
      <xdr:col>1</xdr:col>
      <xdr:colOff>647700</xdr:colOff>
      <xdr:row>715</xdr:row>
      <xdr:rowOff>0</xdr:rowOff>
    </xdr:from>
    <xdr:ext cx="115359" cy="291044"/>
    <xdr:sp macro="" textlink="">
      <xdr:nvSpPr>
        <xdr:cNvPr id="92" name="Text Box 32"/>
        <xdr:cNvSpPr txBox="1">
          <a:spLocks noChangeArrowheads="1"/>
        </xdr:cNvSpPr>
      </xdr:nvSpPr>
      <xdr:spPr bwMode="auto">
        <a:xfrm>
          <a:off x="906780" y="125684280"/>
          <a:ext cx="115359" cy="291044"/>
        </a:xfrm>
        <a:prstGeom prst="rect">
          <a:avLst/>
        </a:prstGeom>
        <a:noFill/>
        <a:ln w="9525">
          <a:noFill/>
          <a:miter lim="800000"/>
          <a:headEnd/>
          <a:tailEnd/>
        </a:ln>
      </xdr:spPr>
    </xdr:sp>
    <xdr:clientData/>
  </xdr:oneCellAnchor>
  <xdr:oneCellAnchor>
    <xdr:from>
      <xdr:col>1</xdr:col>
      <xdr:colOff>676275</xdr:colOff>
      <xdr:row>715</xdr:row>
      <xdr:rowOff>0</xdr:rowOff>
    </xdr:from>
    <xdr:ext cx="115359" cy="285749"/>
    <xdr:sp macro="" textlink="">
      <xdr:nvSpPr>
        <xdr:cNvPr id="93" name="Text Box 33"/>
        <xdr:cNvSpPr txBox="1">
          <a:spLocks noChangeArrowheads="1"/>
        </xdr:cNvSpPr>
      </xdr:nvSpPr>
      <xdr:spPr bwMode="auto">
        <a:xfrm>
          <a:off x="904875" y="125684280"/>
          <a:ext cx="115359" cy="285749"/>
        </a:xfrm>
        <a:prstGeom prst="rect">
          <a:avLst/>
        </a:prstGeom>
        <a:noFill/>
        <a:ln w="9525">
          <a:noFill/>
          <a:miter lim="800000"/>
          <a:headEnd/>
          <a:tailEnd/>
        </a:ln>
      </xdr:spPr>
    </xdr:sp>
    <xdr:clientData/>
  </xdr:oneCellAnchor>
  <xdr:oneCellAnchor>
    <xdr:from>
      <xdr:col>1</xdr:col>
      <xdr:colOff>876300</xdr:colOff>
      <xdr:row>715</xdr:row>
      <xdr:rowOff>0</xdr:rowOff>
    </xdr:from>
    <xdr:ext cx="105834" cy="291044"/>
    <xdr:sp macro="" textlink="">
      <xdr:nvSpPr>
        <xdr:cNvPr id="94" name="Text Box 36"/>
        <xdr:cNvSpPr txBox="1">
          <a:spLocks noChangeArrowheads="1"/>
        </xdr:cNvSpPr>
      </xdr:nvSpPr>
      <xdr:spPr bwMode="auto">
        <a:xfrm>
          <a:off x="906780" y="125684280"/>
          <a:ext cx="105834" cy="291044"/>
        </a:xfrm>
        <a:prstGeom prst="rect">
          <a:avLst/>
        </a:prstGeom>
        <a:noFill/>
        <a:ln w="9525">
          <a:noFill/>
          <a:miter lim="800000"/>
          <a:headEnd/>
          <a:tailEnd/>
        </a:ln>
      </xdr:spPr>
    </xdr:sp>
    <xdr:clientData/>
  </xdr:oneCellAnchor>
  <xdr:oneCellAnchor>
    <xdr:from>
      <xdr:col>1</xdr:col>
      <xdr:colOff>876300</xdr:colOff>
      <xdr:row>715</xdr:row>
      <xdr:rowOff>0</xdr:rowOff>
    </xdr:from>
    <xdr:ext cx="105834" cy="291044"/>
    <xdr:sp macro="" textlink="">
      <xdr:nvSpPr>
        <xdr:cNvPr id="95" name="Text Box 37"/>
        <xdr:cNvSpPr txBox="1">
          <a:spLocks noChangeArrowheads="1"/>
        </xdr:cNvSpPr>
      </xdr:nvSpPr>
      <xdr:spPr bwMode="auto">
        <a:xfrm>
          <a:off x="906780" y="125684280"/>
          <a:ext cx="105834" cy="291044"/>
        </a:xfrm>
        <a:prstGeom prst="rect">
          <a:avLst/>
        </a:prstGeom>
        <a:noFill/>
        <a:ln w="9525">
          <a:noFill/>
          <a:miter lim="800000"/>
          <a:headEnd/>
          <a:tailEnd/>
        </a:ln>
      </xdr:spPr>
    </xdr:sp>
    <xdr:clientData/>
  </xdr:oneCellAnchor>
  <xdr:oneCellAnchor>
    <xdr:from>
      <xdr:col>1</xdr:col>
      <xdr:colOff>676275</xdr:colOff>
      <xdr:row>717</xdr:row>
      <xdr:rowOff>0</xdr:rowOff>
    </xdr:from>
    <xdr:ext cx="115359" cy="285749"/>
    <xdr:sp macro="" textlink="">
      <xdr:nvSpPr>
        <xdr:cNvPr id="96" name="Text Box 33"/>
        <xdr:cNvSpPr txBox="1">
          <a:spLocks noChangeArrowheads="1"/>
        </xdr:cNvSpPr>
      </xdr:nvSpPr>
      <xdr:spPr bwMode="auto">
        <a:xfrm>
          <a:off x="904875" y="125684280"/>
          <a:ext cx="115359" cy="285749"/>
        </a:xfrm>
        <a:prstGeom prst="rect">
          <a:avLst/>
        </a:prstGeom>
        <a:noFill/>
        <a:ln w="9525">
          <a:noFill/>
          <a:miter lim="800000"/>
          <a:headEnd/>
          <a:tailEnd/>
        </a:ln>
      </xdr:spPr>
    </xdr:sp>
    <xdr:clientData/>
  </xdr:oneCellAnchor>
  <xdr:oneCellAnchor>
    <xdr:from>
      <xdr:col>1</xdr:col>
      <xdr:colOff>647700</xdr:colOff>
      <xdr:row>715</xdr:row>
      <xdr:rowOff>0</xdr:rowOff>
    </xdr:from>
    <xdr:ext cx="115359" cy="276226"/>
    <xdr:sp macro="" textlink="">
      <xdr:nvSpPr>
        <xdr:cNvPr id="97" name="Text Box 30"/>
        <xdr:cNvSpPr txBox="1">
          <a:spLocks noChangeArrowheads="1"/>
        </xdr:cNvSpPr>
      </xdr:nvSpPr>
      <xdr:spPr bwMode="auto">
        <a:xfrm>
          <a:off x="906780" y="125684280"/>
          <a:ext cx="115359" cy="276226"/>
        </a:xfrm>
        <a:prstGeom prst="rect">
          <a:avLst/>
        </a:prstGeom>
        <a:noFill/>
        <a:ln w="9525">
          <a:noFill/>
          <a:miter lim="800000"/>
          <a:headEnd/>
          <a:tailEnd/>
        </a:ln>
      </xdr:spPr>
    </xdr:sp>
    <xdr:clientData/>
  </xdr:oneCellAnchor>
  <xdr:oneCellAnchor>
    <xdr:from>
      <xdr:col>1</xdr:col>
      <xdr:colOff>647700</xdr:colOff>
      <xdr:row>715</xdr:row>
      <xdr:rowOff>0</xdr:rowOff>
    </xdr:from>
    <xdr:ext cx="115359" cy="291044"/>
    <xdr:sp macro="" textlink="">
      <xdr:nvSpPr>
        <xdr:cNvPr id="98" name="Text Box 31"/>
        <xdr:cNvSpPr txBox="1">
          <a:spLocks noChangeArrowheads="1"/>
        </xdr:cNvSpPr>
      </xdr:nvSpPr>
      <xdr:spPr bwMode="auto">
        <a:xfrm>
          <a:off x="906780" y="125684280"/>
          <a:ext cx="115359" cy="291044"/>
        </a:xfrm>
        <a:prstGeom prst="rect">
          <a:avLst/>
        </a:prstGeom>
        <a:noFill/>
        <a:ln w="9525">
          <a:noFill/>
          <a:miter lim="800000"/>
          <a:headEnd/>
          <a:tailEnd/>
        </a:ln>
      </xdr:spPr>
    </xdr:sp>
    <xdr:clientData/>
  </xdr:oneCellAnchor>
  <xdr:oneCellAnchor>
    <xdr:from>
      <xdr:col>1</xdr:col>
      <xdr:colOff>647700</xdr:colOff>
      <xdr:row>715</xdr:row>
      <xdr:rowOff>0</xdr:rowOff>
    </xdr:from>
    <xdr:ext cx="115359" cy="291044"/>
    <xdr:sp macro="" textlink="">
      <xdr:nvSpPr>
        <xdr:cNvPr id="99" name="Text Box 32"/>
        <xdr:cNvSpPr txBox="1">
          <a:spLocks noChangeArrowheads="1"/>
        </xdr:cNvSpPr>
      </xdr:nvSpPr>
      <xdr:spPr bwMode="auto">
        <a:xfrm>
          <a:off x="906780" y="125684280"/>
          <a:ext cx="115359" cy="291044"/>
        </a:xfrm>
        <a:prstGeom prst="rect">
          <a:avLst/>
        </a:prstGeom>
        <a:noFill/>
        <a:ln w="9525">
          <a:noFill/>
          <a:miter lim="800000"/>
          <a:headEnd/>
          <a:tailEnd/>
        </a:ln>
      </xdr:spPr>
    </xdr:sp>
    <xdr:clientData/>
  </xdr:oneCellAnchor>
  <xdr:oneCellAnchor>
    <xdr:from>
      <xdr:col>1</xdr:col>
      <xdr:colOff>676275</xdr:colOff>
      <xdr:row>654</xdr:row>
      <xdr:rowOff>0</xdr:rowOff>
    </xdr:from>
    <xdr:ext cx="115359" cy="285749"/>
    <xdr:sp macro="" textlink="">
      <xdr:nvSpPr>
        <xdr:cNvPr id="100" name="Text Box 33"/>
        <xdr:cNvSpPr txBox="1">
          <a:spLocks noChangeArrowheads="1"/>
        </xdr:cNvSpPr>
      </xdr:nvSpPr>
      <xdr:spPr bwMode="auto">
        <a:xfrm>
          <a:off x="904875" y="125684280"/>
          <a:ext cx="115359" cy="285749"/>
        </a:xfrm>
        <a:prstGeom prst="rect">
          <a:avLst/>
        </a:prstGeom>
        <a:noFill/>
        <a:ln w="9525">
          <a:noFill/>
          <a:miter lim="800000"/>
          <a:headEnd/>
          <a:tailEnd/>
        </a:ln>
      </xdr:spPr>
    </xdr:sp>
    <xdr:clientData/>
  </xdr:oneCellAnchor>
  <xdr:oneCellAnchor>
    <xdr:from>
      <xdr:col>1</xdr:col>
      <xdr:colOff>876300</xdr:colOff>
      <xdr:row>715</xdr:row>
      <xdr:rowOff>0</xdr:rowOff>
    </xdr:from>
    <xdr:ext cx="105834" cy="291044"/>
    <xdr:sp macro="" textlink="">
      <xdr:nvSpPr>
        <xdr:cNvPr id="101" name="Text Box 36"/>
        <xdr:cNvSpPr txBox="1">
          <a:spLocks noChangeArrowheads="1"/>
        </xdr:cNvSpPr>
      </xdr:nvSpPr>
      <xdr:spPr bwMode="auto">
        <a:xfrm>
          <a:off x="906780" y="125684280"/>
          <a:ext cx="105834" cy="291044"/>
        </a:xfrm>
        <a:prstGeom prst="rect">
          <a:avLst/>
        </a:prstGeom>
        <a:noFill/>
        <a:ln w="9525">
          <a:noFill/>
          <a:miter lim="800000"/>
          <a:headEnd/>
          <a:tailEnd/>
        </a:ln>
      </xdr:spPr>
    </xdr:sp>
    <xdr:clientData/>
  </xdr:oneCellAnchor>
  <xdr:oneCellAnchor>
    <xdr:from>
      <xdr:col>1</xdr:col>
      <xdr:colOff>876300</xdr:colOff>
      <xdr:row>715</xdr:row>
      <xdr:rowOff>0</xdr:rowOff>
    </xdr:from>
    <xdr:ext cx="105834" cy="291044"/>
    <xdr:sp macro="" textlink="">
      <xdr:nvSpPr>
        <xdr:cNvPr id="102" name="Text Box 37"/>
        <xdr:cNvSpPr txBox="1">
          <a:spLocks noChangeArrowheads="1"/>
        </xdr:cNvSpPr>
      </xdr:nvSpPr>
      <xdr:spPr bwMode="auto">
        <a:xfrm>
          <a:off x="906780" y="125684280"/>
          <a:ext cx="105834" cy="291044"/>
        </a:xfrm>
        <a:prstGeom prst="rect">
          <a:avLst/>
        </a:prstGeom>
        <a:noFill/>
        <a:ln w="9525">
          <a:noFill/>
          <a:miter lim="800000"/>
          <a:headEnd/>
          <a:tailEnd/>
        </a:ln>
      </xdr:spPr>
    </xdr:sp>
    <xdr:clientData/>
  </xdr:oneCellAnchor>
  <xdr:oneCellAnchor>
    <xdr:from>
      <xdr:col>1</xdr:col>
      <xdr:colOff>676275</xdr:colOff>
      <xdr:row>654</xdr:row>
      <xdr:rowOff>0</xdr:rowOff>
    </xdr:from>
    <xdr:ext cx="115359" cy="285749"/>
    <xdr:sp macro="" textlink="">
      <xdr:nvSpPr>
        <xdr:cNvPr id="103" name="Text Box 33"/>
        <xdr:cNvSpPr txBox="1">
          <a:spLocks noChangeArrowheads="1"/>
        </xdr:cNvSpPr>
      </xdr:nvSpPr>
      <xdr:spPr bwMode="auto">
        <a:xfrm>
          <a:off x="904875" y="126019560"/>
          <a:ext cx="115359" cy="285749"/>
        </a:xfrm>
        <a:prstGeom prst="rect">
          <a:avLst/>
        </a:prstGeom>
        <a:noFill/>
        <a:ln w="9525">
          <a:noFill/>
          <a:miter lim="800000"/>
          <a:headEnd/>
          <a:tailEnd/>
        </a:ln>
      </xdr:spPr>
    </xdr:sp>
    <xdr:clientData/>
  </xdr:oneCellAnchor>
  <xdr:oneCellAnchor>
    <xdr:from>
      <xdr:col>1</xdr:col>
      <xdr:colOff>647700</xdr:colOff>
      <xdr:row>723</xdr:row>
      <xdr:rowOff>0</xdr:rowOff>
    </xdr:from>
    <xdr:ext cx="115359" cy="291044"/>
    <xdr:sp macro="" textlink="">
      <xdr:nvSpPr>
        <xdr:cNvPr id="104" name="Text Box 32"/>
        <xdr:cNvSpPr txBox="1">
          <a:spLocks noChangeArrowheads="1"/>
        </xdr:cNvSpPr>
      </xdr:nvSpPr>
      <xdr:spPr bwMode="auto">
        <a:xfrm>
          <a:off x="502920" y="136954260"/>
          <a:ext cx="115359" cy="291044"/>
        </a:xfrm>
        <a:prstGeom prst="rect">
          <a:avLst/>
        </a:prstGeom>
        <a:noFill/>
        <a:ln w="9525">
          <a:noFill/>
          <a:miter lim="800000"/>
          <a:headEnd/>
          <a:tailEnd/>
        </a:ln>
      </xdr:spPr>
    </xdr:sp>
    <xdr:clientData/>
  </xdr:oneCellAnchor>
  <xdr:oneCellAnchor>
    <xdr:from>
      <xdr:col>1</xdr:col>
      <xdr:colOff>676275</xdr:colOff>
      <xdr:row>723</xdr:row>
      <xdr:rowOff>0</xdr:rowOff>
    </xdr:from>
    <xdr:ext cx="115359" cy="285749"/>
    <xdr:sp macro="" textlink="">
      <xdr:nvSpPr>
        <xdr:cNvPr id="105" name="Text Box 33"/>
        <xdr:cNvSpPr txBox="1">
          <a:spLocks noChangeArrowheads="1"/>
        </xdr:cNvSpPr>
      </xdr:nvSpPr>
      <xdr:spPr bwMode="auto">
        <a:xfrm>
          <a:off x="501015" y="136954260"/>
          <a:ext cx="115359" cy="285749"/>
        </a:xfrm>
        <a:prstGeom prst="rect">
          <a:avLst/>
        </a:prstGeom>
        <a:noFill/>
        <a:ln w="9525">
          <a:noFill/>
          <a:miter lim="800000"/>
          <a:headEnd/>
          <a:tailEnd/>
        </a:ln>
      </xdr:spPr>
    </xdr:sp>
    <xdr:clientData/>
  </xdr:oneCellAnchor>
  <xdr:oneCellAnchor>
    <xdr:from>
      <xdr:col>1</xdr:col>
      <xdr:colOff>876300</xdr:colOff>
      <xdr:row>723</xdr:row>
      <xdr:rowOff>0</xdr:rowOff>
    </xdr:from>
    <xdr:ext cx="105834" cy="291044"/>
    <xdr:sp macro="" textlink="">
      <xdr:nvSpPr>
        <xdr:cNvPr id="106" name="Text Box 36"/>
        <xdr:cNvSpPr txBox="1">
          <a:spLocks noChangeArrowheads="1"/>
        </xdr:cNvSpPr>
      </xdr:nvSpPr>
      <xdr:spPr bwMode="auto">
        <a:xfrm>
          <a:off x="502920" y="136954260"/>
          <a:ext cx="105834" cy="291044"/>
        </a:xfrm>
        <a:prstGeom prst="rect">
          <a:avLst/>
        </a:prstGeom>
        <a:noFill/>
        <a:ln w="9525">
          <a:noFill/>
          <a:miter lim="800000"/>
          <a:headEnd/>
          <a:tailEnd/>
        </a:ln>
      </xdr:spPr>
    </xdr:sp>
    <xdr:clientData/>
  </xdr:oneCellAnchor>
  <xdr:oneCellAnchor>
    <xdr:from>
      <xdr:col>1</xdr:col>
      <xdr:colOff>876300</xdr:colOff>
      <xdr:row>723</xdr:row>
      <xdr:rowOff>0</xdr:rowOff>
    </xdr:from>
    <xdr:ext cx="105834" cy="291044"/>
    <xdr:sp macro="" textlink="">
      <xdr:nvSpPr>
        <xdr:cNvPr id="107" name="Text Box 37"/>
        <xdr:cNvSpPr txBox="1">
          <a:spLocks noChangeArrowheads="1"/>
        </xdr:cNvSpPr>
      </xdr:nvSpPr>
      <xdr:spPr bwMode="auto">
        <a:xfrm>
          <a:off x="502920" y="136954260"/>
          <a:ext cx="105834" cy="291044"/>
        </a:xfrm>
        <a:prstGeom prst="rect">
          <a:avLst/>
        </a:prstGeom>
        <a:noFill/>
        <a:ln w="9525">
          <a:noFill/>
          <a:miter lim="800000"/>
          <a:headEnd/>
          <a:tailEnd/>
        </a:ln>
      </xdr:spPr>
    </xdr:sp>
    <xdr:clientData/>
  </xdr:oneCellAnchor>
  <xdr:oneCellAnchor>
    <xdr:from>
      <xdr:col>1</xdr:col>
      <xdr:colOff>676275</xdr:colOff>
      <xdr:row>723</xdr:row>
      <xdr:rowOff>0</xdr:rowOff>
    </xdr:from>
    <xdr:ext cx="115359" cy="285749"/>
    <xdr:sp macro="" textlink="">
      <xdr:nvSpPr>
        <xdr:cNvPr id="108" name="Text Box 33"/>
        <xdr:cNvSpPr txBox="1">
          <a:spLocks noChangeArrowheads="1"/>
        </xdr:cNvSpPr>
      </xdr:nvSpPr>
      <xdr:spPr bwMode="auto">
        <a:xfrm>
          <a:off x="501015" y="136954260"/>
          <a:ext cx="115359" cy="285749"/>
        </a:xfrm>
        <a:prstGeom prst="rect">
          <a:avLst/>
        </a:prstGeom>
        <a:noFill/>
        <a:ln w="9525">
          <a:noFill/>
          <a:miter lim="800000"/>
          <a:headEnd/>
          <a:tailEnd/>
        </a:ln>
      </xdr:spPr>
    </xdr:sp>
    <xdr:clientData/>
  </xdr:oneCellAnchor>
  <xdr:oneCellAnchor>
    <xdr:from>
      <xdr:col>1</xdr:col>
      <xdr:colOff>647700</xdr:colOff>
      <xdr:row>723</xdr:row>
      <xdr:rowOff>0</xdr:rowOff>
    </xdr:from>
    <xdr:ext cx="115359" cy="276226"/>
    <xdr:sp macro="" textlink="">
      <xdr:nvSpPr>
        <xdr:cNvPr id="109" name="Text Box 30"/>
        <xdr:cNvSpPr txBox="1">
          <a:spLocks noChangeArrowheads="1"/>
        </xdr:cNvSpPr>
      </xdr:nvSpPr>
      <xdr:spPr bwMode="auto">
        <a:xfrm>
          <a:off x="502920" y="136954260"/>
          <a:ext cx="115359" cy="276226"/>
        </a:xfrm>
        <a:prstGeom prst="rect">
          <a:avLst/>
        </a:prstGeom>
        <a:noFill/>
        <a:ln w="9525">
          <a:noFill/>
          <a:miter lim="800000"/>
          <a:headEnd/>
          <a:tailEnd/>
        </a:ln>
      </xdr:spPr>
    </xdr:sp>
    <xdr:clientData/>
  </xdr:oneCellAnchor>
  <xdr:oneCellAnchor>
    <xdr:from>
      <xdr:col>1</xdr:col>
      <xdr:colOff>647700</xdr:colOff>
      <xdr:row>723</xdr:row>
      <xdr:rowOff>0</xdr:rowOff>
    </xdr:from>
    <xdr:ext cx="115359" cy="291044"/>
    <xdr:sp macro="" textlink="">
      <xdr:nvSpPr>
        <xdr:cNvPr id="110" name="Text Box 31"/>
        <xdr:cNvSpPr txBox="1">
          <a:spLocks noChangeArrowheads="1"/>
        </xdr:cNvSpPr>
      </xdr:nvSpPr>
      <xdr:spPr bwMode="auto">
        <a:xfrm>
          <a:off x="502920" y="136954260"/>
          <a:ext cx="115359" cy="291044"/>
        </a:xfrm>
        <a:prstGeom prst="rect">
          <a:avLst/>
        </a:prstGeom>
        <a:noFill/>
        <a:ln w="9525">
          <a:noFill/>
          <a:miter lim="800000"/>
          <a:headEnd/>
          <a:tailEnd/>
        </a:ln>
      </xdr:spPr>
    </xdr:sp>
    <xdr:clientData/>
  </xdr:oneCellAnchor>
  <xdr:oneCellAnchor>
    <xdr:from>
      <xdr:col>1</xdr:col>
      <xdr:colOff>647700</xdr:colOff>
      <xdr:row>723</xdr:row>
      <xdr:rowOff>0</xdr:rowOff>
    </xdr:from>
    <xdr:ext cx="115359" cy="291044"/>
    <xdr:sp macro="" textlink="">
      <xdr:nvSpPr>
        <xdr:cNvPr id="111" name="Text Box 32"/>
        <xdr:cNvSpPr txBox="1">
          <a:spLocks noChangeArrowheads="1"/>
        </xdr:cNvSpPr>
      </xdr:nvSpPr>
      <xdr:spPr bwMode="auto">
        <a:xfrm>
          <a:off x="502920" y="136954260"/>
          <a:ext cx="115359" cy="291044"/>
        </a:xfrm>
        <a:prstGeom prst="rect">
          <a:avLst/>
        </a:prstGeom>
        <a:noFill/>
        <a:ln w="9525">
          <a:noFill/>
          <a:miter lim="800000"/>
          <a:headEnd/>
          <a:tailEnd/>
        </a:ln>
      </xdr:spPr>
    </xdr:sp>
    <xdr:clientData/>
  </xdr:oneCellAnchor>
  <xdr:oneCellAnchor>
    <xdr:from>
      <xdr:col>1</xdr:col>
      <xdr:colOff>676275</xdr:colOff>
      <xdr:row>723</xdr:row>
      <xdr:rowOff>0</xdr:rowOff>
    </xdr:from>
    <xdr:ext cx="115359" cy="285749"/>
    <xdr:sp macro="" textlink="">
      <xdr:nvSpPr>
        <xdr:cNvPr id="112" name="Text Box 33"/>
        <xdr:cNvSpPr txBox="1">
          <a:spLocks noChangeArrowheads="1"/>
        </xdr:cNvSpPr>
      </xdr:nvSpPr>
      <xdr:spPr bwMode="auto">
        <a:xfrm>
          <a:off x="501015" y="136954260"/>
          <a:ext cx="115359" cy="285749"/>
        </a:xfrm>
        <a:prstGeom prst="rect">
          <a:avLst/>
        </a:prstGeom>
        <a:noFill/>
        <a:ln w="9525">
          <a:noFill/>
          <a:miter lim="800000"/>
          <a:headEnd/>
          <a:tailEnd/>
        </a:ln>
      </xdr:spPr>
    </xdr:sp>
    <xdr:clientData/>
  </xdr:oneCellAnchor>
  <xdr:oneCellAnchor>
    <xdr:from>
      <xdr:col>1</xdr:col>
      <xdr:colOff>876300</xdr:colOff>
      <xdr:row>723</xdr:row>
      <xdr:rowOff>0</xdr:rowOff>
    </xdr:from>
    <xdr:ext cx="105834" cy="291044"/>
    <xdr:sp macro="" textlink="">
      <xdr:nvSpPr>
        <xdr:cNvPr id="113" name="Text Box 36"/>
        <xdr:cNvSpPr txBox="1">
          <a:spLocks noChangeArrowheads="1"/>
        </xdr:cNvSpPr>
      </xdr:nvSpPr>
      <xdr:spPr bwMode="auto">
        <a:xfrm>
          <a:off x="502920" y="136954260"/>
          <a:ext cx="105834" cy="291044"/>
        </a:xfrm>
        <a:prstGeom prst="rect">
          <a:avLst/>
        </a:prstGeom>
        <a:noFill/>
        <a:ln w="9525">
          <a:noFill/>
          <a:miter lim="800000"/>
          <a:headEnd/>
          <a:tailEnd/>
        </a:ln>
      </xdr:spPr>
    </xdr:sp>
    <xdr:clientData/>
  </xdr:oneCellAnchor>
  <xdr:oneCellAnchor>
    <xdr:from>
      <xdr:col>1</xdr:col>
      <xdr:colOff>876300</xdr:colOff>
      <xdr:row>723</xdr:row>
      <xdr:rowOff>0</xdr:rowOff>
    </xdr:from>
    <xdr:ext cx="105834" cy="291044"/>
    <xdr:sp macro="" textlink="">
      <xdr:nvSpPr>
        <xdr:cNvPr id="114" name="Text Box 37"/>
        <xdr:cNvSpPr txBox="1">
          <a:spLocks noChangeArrowheads="1"/>
        </xdr:cNvSpPr>
      </xdr:nvSpPr>
      <xdr:spPr bwMode="auto">
        <a:xfrm>
          <a:off x="502920" y="136954260"/>
          <a:ext cx="105834" cy="291044"/>
        </a:xfrm>
        <a:prstGeom prst="rect">
          <a:avLst/>
        </a:prstGeom>
        <a:noFill/>
        <a:ln w="9525">
          <a:noFill/>
          <a:miter lim="800000"/>
          <a:headEnd/>
          <a:tailEnd/>
        </a:ln>
      </xdr:spPr>
    </xdr:sp>
    <xdr:clientData/>
  </xdr:oneCellAnchor>
  <xdr:oneCellAnchor>
    <xdr:from>
      <xdr:col>1</xdr:col>
      <xdr:colOff>676275</xdr:colOff>
      <xdr:row>725</xdr:row>
      <xdr:rowOff>0</xdr:rowOff>
    </xdr:from>
    <xdr:ext cx="115359" cy="285749"/>
    <xdr:sp macro="" textlink="">
      <xdr:nvSpPr>
        <xdr:cNvPr id="115" name="Text Box 33"/>
        <xdr:cNvSpPr txBox="1">
          <a:spLocks noChangeArrowheads="1"/>
        </xdr:cNvSpPr>
      </xdr:nvSpPr>
      <xdr:spPr bwMode="auto">
        <a:xfrm>
          <a:off x="501015" y="137304780"/>
          <a:ext cx="115359" cy="285749"/>
        </a:xfrm>
        <a:prstGeom prst="rect">
          <a:avLst/>
        </a:prstGeom>
        <a:noFill/>
        <a:ln w="9525">
          <a:noFill/>
          <a:miter lim="800000"/>
          <a:headEnd/>
          <a:tailEnd/>
        </a:ln>
      </xdr:spPr>
    </xdr:sp>
    <xdr:clientData/>
  </xdr:oneCellAnchor>
  <xdr:oneCellAnchor>
    <xdr:from>
      <xdr:col>1</xdr:col>
      <xdr:colOff>647700</xdr:colOff>
      <xdr:row>723</xdr:row>
      <xdr:rowOff>0</xdr:rowOff>
    </xdr:from>
    <xdr:ext cx="115359" cy="276226"/>
    <xdr:sp macro="" textlink="">
      <xdr:nvSpPr>
        <xdr:cNvPr id="116" name="Text Box 30"/>
        <xdr:cNvSpPr txBox="1">
          <a:spLocks noChangeArrowheads="1"/>
        </xdr:cNvSpPr>
      </xdr:nvSpPr>
      <xdr:spPr bwMode="auto">
        <a:xfrm>
          <a:off x="502920" y="136954260"/>
          <a:ext cx="115359" cy="276226"/>
        </a:xfrm>
        <a:prstGeom prst="rect">
          <a:avLst/>
        </a:prstGeom>
        <a:noFill/>
        <a:ln w="9525">
          <a:noFill/>
          <a:miter lim="800000"/>
          <a:headEnd/>
          <a:tailEnd/>
        </a:ln>
      </xdr:spPr>
    </xdr:sp>
    <xdr:clientData/>
  </xdr:oneCellAnchor>
  <xdr:oneCellAnchor>
    <xdr:from>
      <xdr:col>1</xdr:col>
      <xdr:colOff>647700</xdr:colOff>
      <xdr:row>723</xdr:row>
      <xdr:rowOff>0</xdr:rowOff>
    </xdr:from>
    <xdr:ext cx="115359" cy="291044"/>
    <xdr:sp macro="" textlink="">
      <xdr:nvSpPr>
        <xdr:cNvPr id="117" name="Text Box 31"/>
        <xdr:cNvSpPr txBox="1">
          <a:spLocks noChangeArrowheads="1"/>
        </xdr:cNvSpPr>
      </xdr:nvSpPr>
      <xdr:spPr bwMode="auto">
        <a:xfrm>
          <a:off x="502920" y="136954260"/>
          <a:ext cx="115359" cy="291044"/>
        </a:xfrm>
        <a:prstGeom prst="rect">
          <a:avLst/>
        </a:prstGeom>
        <a:noFill/>
        <a:ln w="9525">
          <a:noFill/>
          <a:miter lim="800000"/>
          <a:headEnd/>
          <a:tailEnd/>
        </a:ln>
      </xdr:spPr>
    </xdr:sp>
    <xdr:clientData/>
  </xdr:oneCellAnchor>
  <xdr:oneCellAnchor>
    <xdr:from>
      <xdr:col>1</xdr:col>
      <xdr:colOff>647700</xdr:colOff>
      <xdr:row>723</xdr:row>
      <xdr:rowOff>0</xdr:rowOff>
    </xdr:from>
    <xdr:ext cx="115359" cy="291044"/>
    <xdr:sp macro="" textlink="">
      <xdr:nvSpPr>
        <xdr:cNvPr id="118" name="Text Box 32"/>
        <xdr:cNvSpPr txBox="1">
          <a:spLocks noChangeArrowheads="1"/>
        </xdr:cNvSpPr>
      </xdr:nvSpPr>
      <xdr:spPr bwMode="auto">
        <a:xfrm>
          <a:off x="502920" y="136954260"/>
          <a:ext cx="115359" cy="291044"/>
        </a:xfrm>
        <a:prstGeom prst="rect">
          <a:avLst/>
        </a:prstGeom>
        <a:noFill/>
        <a:ln w="9525">
          <a:noFill/>
          <a:miter lim="800000"/>
          <a:headEnd/>
          <a:tailEnd/>
        </a:ln>
      </xdr:spPr>
    </xdr:sp>
    <xdr:clientData/>
  </xdr:oneCellAnchor>
  <xdr:oneCellAnchor>
    <xdr:from>
      <xdr:col>1</xdr:col>
      <xdr:colOff>676275</xdr:colOff>
      <xdr:row>723</xdr:row>
      <xdr:rowOff>0</xdr:rowOff>
    </xdr:from>
    <xdr:ext cx="115359" cy="285749"/>
    <xdr:sp macro="" textlink="">
      <xdr:nvSpPr>
        <xdr:cNvPr id="119" name="Text Box 33"/>
        <xdr:cNvSpPr txBox="1">
          <a:spLocks noChangeArrowheads="1"/>
        </xdr:cNvSpPr>
      </xdr:nvSpPr>
      <xdr:spPr bwMode="auto">
        <a:xfrm>
          <a:off x="501015" y="136954260"/>
          <a:ext cx="115359" cy="285749"/>
        </a:xfrm>
        <a:prstGeom prst="rect">
          <a:avLst/>
        </a:prstGeom>
        <a:noFill/>
        <a:ln w="9525">
          <a:noFill/>
          <a:miter lim="800000"/>
          <a:headEnd/>
          <a:tailEnd/>
        </a:ln>
      </xdr:spPr>
    </xdr:sp>
    <xdr:clientData/>
  </xdr:oneCellAnchor>
  <xdr:oneCellAnchor>
    <xdr:from>
      <xdr:col>1</xdr:col>
      <xdr:colOff>876300</xdr:colOff>
      <xdr:row>723</xdr:row>
      <xdr:rowOff>0</xdr:rowOff>
    </xdr:from>
    <xdr:ext cx="105834" cy="291044"/>
    <xdr:sp macro="" textlink="">
      <xdr:nvSpPr>
        <xdr:cNvPr id="120" name="Text Box 36"/>
        <xdr:cNvSpPr txBox="1">
          <a:spLocks noChangeArrowheads="1"/>
        </xdr:cNvSpPr>
      </xdr:nvSpPr>
      <xdr:spPr bwMode="auto">
        <a:xfrm>
          <a:off x="502920" y="136954260"/>
          <a:ext cx="105834" cy="291044"/>
        </a:xfrm>
        <a:prstGeom prst="rect">
          <a:avLst/>
        </a:prstGeom>
        <a:noFill/>
        <a:ln w="9525">
          <a:noFill/>
          <a:miter lim="800000"/>
          <a:headEnd/>
          <a:tailEnd/>
        </a:ln>
      </xdr:spPr>
    </xdr:sp>
    <xdr:clientData/>
  </xdr:oneCellAnchor>
  <xdr:oneCellAnchor>
    <xdr:from>
      <xdr:col>1</xdr:col>
      <xdr:colOff>876300</xdr:colOff>
      <xdr:row>723</xdr:row>
      <xdr:rowOff>0</xdr:rowOff>
    </xdr:from>
    <xdr:ext cx="105834" cy="291044"/>
    <xdr:sp macro="" textlink="">
      <xdr:nvSpPr>
        <xdr:cNvPr id="121" name="Text Box 37"/>
        <xdr:cNvSpPr txBox="1">
          <a:spLocks noChangeArrowheads="1"/>
        </xdr:cNvSpPr>
      </xdr:nvSpPr>
      <xdr:spPr bwMode="auto">
        <a:xfrm>
          <a:off x="502920" y="136954260"/>
          <a:ext cx="105834" cy="291044"/>
        </a:xfrm>
        <a:prstGeom prst="rect">
          <a:avLst/>
        </a:prstGeom>
        <a:noFill/>
        <a:ln w="9525">
          <a:noFill/>
          <a:miter lim="800000"/>
          <a:headEnd/>
          <a:tailEnd/>
        </a:ln>
      </xdr:spPr>
    </xdr:sp>
    <xdr:clientData/>
  </xdr:oneCellAnchor>
  <xdr:oneCellAnchor>
    <xdr:from>
      <xdr:col>1</xdr:col>
      <xdr:colOff>676275</xdr:colOff>
      <xdr:row>725</xdr:row>
      <xdr:rowOff>0</xdr:rowOff>
    </xdr:from>
    <xdr:ext cx="115359" cy="285749"/>
    <xdr:sp macro="" textlink="">
      <xdr:nvSpPr>
        <xdr:cNvPr id="122" name="Text Box 33"/>
        <xdr:cNvSpPr txBox="1">
          <a:spLocks noChangeArrowheads="1"/>
        </xdr:cNvSpPr>
      </xdr:nvSpPr>
      <xdr:spPr bwMode="auto">
        <a:xfrm>
          <a:off x="501015" y="137304780"/>
          <a:ext cx="115359" cy="285749"/>
        </a:xfrm>
        <a:prstGeom prst="rect">
          <a:avLst/>
        </a:prstGeom>
        <a:noFill/>
        <a:ln w="9525">
          <a:noFill/>
          <a:miter lim="800000"/>
          <a:headEnd/>
          <a:tailEnd/>
        </a:ln>
      </xdr:spPr>
    </xdr:sp>
    <xdr:clientData/>
  </xdr:oneCellAnchor>
  <xdr:oneCellAnchor>
    <xdr:from>
      <xdr:col>1</xdr:col>
      <xdr:colOff>647700</xdr:colOff>
      <xdr:row>723</xdr:row>
      <xdr:rowOff>0</xdr:rowOff>
    </xdr:from>
    <xdr:ext cx="115359" cy="276226"/>
    <xdr:sp macro="" textlink="">
      <xdr:nvSpPr>
        <xdr:cNvPr id="123" name="Text Box 30"/>
        <xdr:cNvSpPr txBox="1">
          <a:spLocks noChangeArrowheads="1"/>
        </xdr:cNvSpPr>
      </xdr:nvSpPr>
      <xdr:spPr bwMode="auto">
        <a:xfrm>
          <a:off x="502920" y="136954260"/>
          <a:ext cx="115359" cy="276226"/>
        </a:xfrm>
        <a:prstGeom prst="rect">
          <a:avLst/>
        </a:prstGeom>
        <a:noFill/>
        <a:ln w="9525">
          <a:noFill/>
          <a:miter lim="800000"/>
          <a:headEnd/>
          <a:tailEnd/>
        </a:ln>
      </xdr:spPr>
    </xdr:sp>
    <xdr:clientData/>
  </xdr:oneCellAnchor>
  <xdr:oneCellAnchor>
    <xdr:from>
      <xdr:col>1</xdr:col>
      <xdr:colOff>647700</xdr:colOff>
      <xdr:row>723</xdr:row>
      <xdr:rowOff>0</xdr:rowOff>
    </xdr:from>
    <xdr:ext cx="115359" cy="291044"/>
    <xdr:sp macro="" textlink="">
      <xdr:nvSpPr>
        <xdr:cNvPr id="124" name="Text Box 31"/>
        <xdr:cNvSpPr txBox="1">
          <a:spLocks noChangeArrowheads="1"/>
        </xdr:cNvSpPr>
      </xdr:nvSpPr>
      <xdr:spPr bwMode="auto">
        <a:xfrm>
          <a:off x="502920" y="136954260"/>
          <a:ext cx="115359" cy="291044"/>
        </a:xfrm>
        <a:prstGeom prst="rect">
          <a:avLst/>
        </a:prstGeom>
        <a:noFill/>
        <a:ln w="9525">
          <a:noFill/>
          <a:miter lim="800000"/>
          <a:headEnd/>
          <a:tailEnd/>
        </a:ln>
      </xdr:spPr>
    </xdr:sp>
    <xdr:clientData/>
  </xdr:oneCellAnchor>
  <xdr:oneCellAnchor>
    <xdr:from>
      <xdr:col>1</xdr:col>
      <xdr:colOff>647700</xdr:colOff>
      <xdr:row>723</xdr:row>
      <xdr:rowOff>0</xdr:rowOff>
    </xdr:from>
    <xdr:ext cx="115359" cy="291044"/>
    <xdr:sp macro="" textlink="">
      <xdr:nvSpPr>
        <xdr:cNvPr id="125" name="Text Box 32"/>
        <xdr:cNvSpPr txBox="1">
          <a:spLocks noChangeArrowheads="1"/>
        </xdr:cNvSpPr>
      </xdr:nvSpPr>
      <xdr:spPr bwMode="auto">
        <a:xfrm>
          <a:off x="502920" y="136954260"/>
          <a:ext cx="115359" cy="291044"/>
        </a:xfrm>
        <a:prstGeom prst="rect">
          <a:avLst/>
        </a:prstGeom>
        <a:noFill/>
        <a:ln w="9525">
          <a:noFill/>
          <a:miter lim="800000"/>
          <a:headEnd/>
          <a:tailEnd/>
        </a:ln>
      </xdr:spPr>
    </xdr:sp>
    <xdr:clientData/>
  </xdr:oneCellAnchor>
  <xdr:oneCellAnchor>
    <xdr:from>
      <xdr:col>1</xdr:col>
      <xdr:colOff>876300</xdr:colOff>
      <xdr:row>723</xdr:row>
      <xdr:rowOff>0</xdr:rowOff>
    </xdr:from>
    <xdr:ext cx="105834" cy="291044"/>
    <xdr:sp macro="" textlink="">
      <xdr:nvSpPr>
        <xdr:cNvPr id="126" name="Text Box 36"/>
        <xdr:cNvSpPr txBox="1">
          <a:spLocks noChangeArrowheads="1"/>
        </xdr:cNvSpPr>
      </xdr:nvSpPr>
      <xdr:spPr bwMode="auto">
        <a:xfrm>
          <a:off x="502920" y="136954260"/>
          <a:ext cx="105834" cy="291044"/>
        </a:xfrm>
        <a:prstGeom prst="rect">
          <a:avLst/>
        </a:prstGeom>
        <a:noFill/>
        <a:ln w="9525">
          <a:noFill/>
          <a:miter lim="800000"/>
          <a:headEnd/>
          <a:tailEnd/>
        </a:ln>
      </xdr:spPr>
    </xdr:sp>
    <xdr:clientData/>
  </xdr:oneCellAnchor>
  <xdr:oneCellAnchor>
    <xdr:from>
      <xdr:col>1</xdr:col>
      <xdr:colOff>876300</xdr:colOff>
      <xdr:row>723</xdr:row>
      <xdr:rowOff>0</xdr:rowOff>
    </xdr:from>
    <xdr:ext cx="105834" cy="291044"/>
    <xdr:sp macro="" textlink="">
      <xdr:nvSpPr>
        <xdr:cNvPr id="127" name="Text Box 37"/>
        <xdr:cNvSpPr txBox="1">
          <a:spLocks noChangeArrowheads="1"/>
        </xdr:cNvSpPr>
      </xdr:nvSpPr>
      <xdr:spPr bwMode="auto">
        <a:xfrm>
          <a:off x="502920" y="136954260"/>
          <a:ext cx="105834" cy="291044"/>
        </a:xfrm>
        <a:prstGeom prst="rect">
          <a:avLst/>
        </a:prstGeom>
        <a:noFill/>
        <a:ln w="9525">
          <a:noFill/>
          <a:miter lim="800000"/>
          <a:headEnd/>
          <a:tailEnd/>
        </a:ln>
      </xdr:spPr>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3</xdr:col>
      <xdr:colOff>1288677</xdr:colOff>
      <xdr:row>712</xdr:row>
      <xdr:rowOff>0</xdr:rowOff>
    </xdr:from>
    <xdr:to>
      <xdr:col>5</xdr:col>
      <xdr:colOff>203760</xdr:colOff>
      <xdr:row>712</xdr:row>
      <xdr:rowOff>174811</xdr:rowOff>
    </xdr:to>
    <xdr:pic>
      <xdr:nvPicPr>
        <xdr:cNvPr id="2" name="VTM|t21|VTM_1|||||False||Added||False|$J$41|||||EMBED|" descr="Added">
          <a:hlinkClick xmlns:r="http://schemas.openxmlformats.org/officeDocument/2006/relationships" r:id="" tooltip="Added"/>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11070852" y="1355910"/>
          <a:ext cx="203760" cy="17481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0</xdr:colOff>
      <xdr:row>15</xdr:row>
      <xdr:rowOff>0</xdr:rowOff>
    </xdr:from>
    <xdr:to>
      <xdr:col>3</xdr:col>
      <xdr:colOff>127000</xdr:colOff>
      <xdr:row>15</xdr:row>
      <xdr:rowOff>127000</xdr:rowOff>
    </xdr:to>
    <xdr:pic>
      <xdr:nvPicPr>
        <xdr:cNvPr id="2" name="VTM|t8|VTM_2027|||||False||Traced and Agrees to prior year IFRS financial statement||False|$E$8||||" descr="Traced and Agrees to prior year IFRS financial statement">
          <a:hlinkClick xmlns:r="http://schemas.openxmlformats.org/officeDocument/2006/relationships" r:id="" tooltip="Traced and Agrees to prior year IFRS financial statement"/>
        </xdr:cNvPr>
        <xdr:cNvPicPr>
          <a:picLocks/>
        </xdr:cNvPicPr>
      </xdr:nvPicPr>
      <xdr:blipFill>
        <a:blip xmlns:r="http://schemas.openxmlformats.org/officeDocument/2006/relationships" r:embed="rId1" r:link="rId2" cstate="print"/>
        <a:stretch>
          <a:fillRect/>
        </a:stretch>
      </xdr:blipFill>
      <xdr:spPr>
        <a:xfrm>
          <a:off x="5105400" y="3000375"/>
          <a:ext cx="127000" cy="127000"/>
        </a:xfrm>
        <a:prstGeom prst="rect">
          <a:avLst/>
        </a:prstGeom>
        <a:ln>
          <a:solidFill>
            <a:srgbClr val="FF0000"/>
          </a:solidFill>
        </a:ln>
      </xdr:spPr>
    </xdr:pic>
    <xdr:clientData/>
  </xdr:twoCellAnchor>
  <xdr:twoCellAnchor editAs="oneCell">
    <xdr:from>
      <xdr:col>5</xdr:col>
      <xdr:colOff>0</xdr:colOff>
      <xdr:row>15</xdr:row>
      <xdr:rowOff>0</xdr:rowOff>
    </xdr:from>
    <xdr:to>
      <xdr:col>5</xdr:col>
      <xdr:colOff>127000</xdr:colOff>
      <xdr:row>15</xdr:row>
      <xdr:rowOff>127000</xdr:rowOff>
    </xdr:to>
    <xdr:pic>
      <xdr:nvPicPr>
        <xdr:cNvPr id="3" name="VTM|t8|VTM_2027|||||False||Traced and Agrees to prior year IFRS financial statement||False|$E$8||||" descr="Traced and Agrees to prior year IFRS financial statement">
          <a:hlinkClick xmlns:r="http://schemas.openxmlformats.org/officeDocument/2006/relationships" r:id="" tooltip="Traced and Agrees to prior year IFRS financial statement"/>
        </xdr:cNvPr>
        <xdr:cNvPicPr>
          <a:picLocks/>
        </xdr:cNvPicPr>
      </xdr:nvPicPr>
      <xdr:blipFill>
        <a:blip xmlns:r="http://schemas.openxmlformats.org/officeDocument/2006/relationships" r:embed="rId1" r:link="rId2" cstate="print"/>
        <a:stretch>
          <a:fillRect/>
        </a:stretch>
      </xdr:blipFill>
      <xdr:spPr>
        <a:xfrm>
          <a:off x="6638925" y="3000375"/>
          <a:ext cx="127000" cy="127000"/>
        </a:xfrm>
        <a:prstGeom prst="rect">
          <a:avLst/>
        </a:prstGeom>
        <a:ln>
          <a:solidFill>
            <a:srgbClr val="FF0000"/>
          </a:solidFill>
        </a:ln>
      </xdr:spPr>
    </xdr:pic>
    <xdr:clientData/>
  </xdr:twoCellAnchor>
  <xdr:twoCellAnchor editAs="oneCell">
    <xdr:from>
      <xdr:col>7</xdr:col>
      <xdr:colOff>0</xdr:colOff>
      <xdr:row>15</xdr:row>
      <xdr:rowOff>0</xdr:rowOff>
    </xdr:from>
    <xdr:to>
      <xdr:col>7</xdr:col>
      <xdr:colOff>127000</xdr:colOff>
      <xdr:row>15</xdr:row>
      <xdr:rowOff>127000</xdr:rowOff>
    </xdr:to>
    <xdr:pic>
      <xdr:nvPicPr>
        <xdr:cNvPr id="4" name="VTM|t8|VTM_2027|||||False||Traced and Agrees to prior year IFRS financial statement||False|$E$8||||" descr="Traced and Agrees to prior year IFRS financial statement">
          <a:hlinkClick xmlns:r="http://schemas.openxmlformats.org/officeDocument/2006/relationships" r:id="" tooltip="Traced and Agrees to prior year IFRS financial statement"/>
        </xdr:cNvPr>
        <xdr:cNvPicPr>
          <a:picLocks/>
        </xdr:cNvPicPr>
      </xdr:nvPicPr>
      <xdr:blipFill>
        <a:blip xmlns:r="http://schemas.openxmlformats.org/officeDocument/2006/relationships" r:embed="rId1" r:link="rId2" cstate="print"/>
        <a:stretch>
          <a:fillRect/>
        </a:stretch>
      </xdr:blipFill>
      <xdr:spPr>
        <a:xfrm>
          <a:off x="8172450" y="3000375"/>
          <a:ext cx="127000" cy="127000"/>
        </a:xfrm>
        <a:prstGeom prst="rect">
          <a:avLst/>
        </a:prstGeom>
        <a:ln>
          <a:solidFill>
            <a:srgbClr val="FF0000"/>
          </a:solidFill>
        </a:ln>
      </xdr:spPr>
    </xdr:pic>
    <xdr:clientData/>
  </xdr:twoCellAnchor>
  <xdr:twoCellAnchor editAs="oneCell">
    <xdr:from>
      <xdr:col>9</xdr:col>
      <xdr:colOff>0</xdr:colOff>
      <xdr:row>15</xdr:row>
      <xdr:rowOff>0</xdr:rowOff>
    </xdr:from>
    <xdr:to>
      <xdr:col>9</xdr:col>
      <xdr:colOff>127000</xdr:colOff>
      <xdr:row>15</xdr:row>
      <xdr:rowOff>127000</xdr:rowOff>
    </xdr:to>
    <xdr:pic>
      <xdr:nvPicPr>
        <xdr:cNvPr id="5" name="VTM|t8|VTM_2027|||||False||Traced and Agrees to prior year IFRS financial statement||False|$E$8||||" descr="Traced and Agrees to prior year IFRS financial statement">
          <a:hlinkClick xmlns:r="http://schemas.openxmlformats.org/officeDocument/2006/relationships" r:id="" tooltip="Traced and Agrees to prior year IFRS financial statement"/>
        </xdr:cNvPr>
        <xdr:cNvPicPr>
          <a:picLocks/>
        </xdr:cNvPicPr>
      </xdr:nvPicPr>
      <xdr:blipFill>
        <a:blip xmlns:r="http://schemas.openxmlformats.org/officeDocument/2006/relationships" r:embed="rId1" r:link="rId2" cstate="print"/>
        <a:stretch>
          <a:fillRect/>
        </a:stretch>
      </xdr:blipFill>
      <xdr:spPr>
        <a:xfrm>
          <a:off x="9696450" y="3000375"/>
          <a:ext cx="127000" cy="127000"/>
        </a:xfrm>
        <a:prstGeom prst="rect">
          <a:avLst/>
        </a:prstGeom>
        <a:ln>
          <a:solidFill>
            <a:srgbClr val="FF0000"/>
          </a:solidFill>
        </a:ln>
      </xdr:spPr>
    </xdr:pic>
    <xdr:clientData/>
  </xdr:twoCellAnchor>
  <xdr:twoCellAnchor editAs="oneCell">
    <xdr:from>
      <xdr:col>11</xdr:col>
      <xdr:colOff>0</xdr:colOff>
      <xdr:row>15</xdr:row>
      <xdr:rowOff>0</xdr:rowOff>
    </xdr:from>
    <xdr:to>
      <xdr:col>11</xdr:col>
      <xdr:colOff>127000</xdr:colOff>
      <xdr:row>15</xdr:row>
      <xdr:rowOff>127000</xdr:rowOff>
    </xdr:to>
    <xdr:pic>
      <xdr:nvPicPr>
        <xdr:cNvPr id="6" name="VTM|t8|VTM_2027|||||False||Traced and Agrees to prior year IFRS financial statement||False|$E$8||||" descr="Traced and Agrees to prior year IFRS financial statement">
          <a:hlinkClick xmlns:r="http://schemas.openxmlformats.org/officeDocument/2006/relationships" r:id="" tooltip="Traced and Agrees to prior year IFRS financial statement"/>
        </xdr:cNvPr>
        <xdr:cNvPicPr>
          <a:picLocks/>
        </xdr:cNvPicPr>
      </xdr:nvPicPr>
      <xdr:blipFill>
        <a:blip xmlns:r="http://schemas.openxmlformats.org/officeDocument/2006/relationships" r:embed="rId1" r:link="rId2" cstate="print"/>
        <a:stretch>
          <a:fillRect/>
        </a:stretch>
      </xdr:blipFill>
      <xdr:spPr>
        <a:xfrm>
          <a:off x="11106150" y="3000375"/>
          <a:ext cx="127000" cy="127000"/>
        </a:xfrm>
        <a:prstGeom prst="rect">
          <a:avLst/>
        </a:prstGeom>
        <a:ln>
          <a:solidFill>
            <a:srgbClr val="FF0000"/>
          </a:solidFill>
        </a:ln>
      </xdr:spPr>
    </xdr:pic>
    <xdr:clientData/>
  </xdr:twoCellAnchor>
  <xdr:twoCellAnchor editAs="oneCell">
    <xdr:from>
      <xdr:col>13</xdr:col>
      <xdr:colOff>0</xdr:colOff>
      <xdr:row>15</xdr:row>
      <xdr:rowOff>19050</xdr:rowOff>
    </xdr:from>
    <xdr:to>
      <xdr:col>13</xdr:col>
      <xdr:colOff>127000</xdr:colOff>
      <xdr:row>15</xdr:row>
      <xdr:rowOff>146050</xdr:rowOff>
    </xdr:to>
    <xdr:pic>
      <xdr:nvPicPr>
        <xdr:cNvPr id="7" name="VTM|t8|VTM_2027|||||False||Traced and Agrees to prior year IFRS financial statement||False|$E$8||||" descr="Traced and Agrees to prior year IFRS financial statement">
          <a:hlinkClick xmlns:r="http://schemas.openxmlformats.org/officeDocument/2006/relationships" r:id="" tooltip="Traced and Agrees to prior year IFRS financial statement"/>
        </xdr:cNvPr>
        <xdr:cNvPicPr>
          <a:picLocks/>
        </xdr:cNvPicPr>
      </xdr:nvPicPr>
      <xdr:blipFill>
        <a:blip xmlns:r="http://schemas.openxmlformats.org/officeDocument/2006/relationships" r:embed="rId1" r:link="rId2" cstate="print"/>
        <a:stretch>
          <a:fillRect/>
        </a:stretch>
      </xdr:blipFill>
      <xdr:spPr>
        <a:xfrm>
          <a:off x="12496800" y="3019425"/>
          <a:ext cx="127000" cy="127000"/>
        </a:xfrm>
        <a:prstGeom prst="rect">
          <a:avLst/>
        </a:prstGeom>
        <a:ln>
          <a:solidFill>
            <a:srgbClr val="FF0000"/>
          </a:solidFill>
        </a:ln>
      </xdr:spPr>
    </xdr:pic>
    <xdr:clientData/>
  </xdr:twoCellAnchor>
  <xdr:twoCellAnchor editAs="oneCell">
    <xdr:from>
      <xdr:col>3</xdr:col>
      <xdr:colOff>0</xdr:colOff>
      <xdr:row>28</xdr:row>
      <xdr:rowOff>0</xdr:rowOff>
    </xdr:from>
    <xdr:to>
      <xdr:col>3</xdr:col>
      <xdr:colOff>127000</xdr:colOff>
      <xdr:row>28</xdr:row>
      <xdr:rowOff>127000</xdr:rowOff>
    </xdr:to>
    <xdr:pic>
      <xdr:nvPicPr>
        <xdr:cNvPr id="8" name="VTM|t8|VTM_2027|||||False||Traced and Agrees to prior year IFRS financial statement||False|$E$8||||" descr="Traced and Agrees to prior year IFRS financial statement">
          <a:hlinkClick xmlns:r="http://schemas.openxmlformats.org/officeDocument/2006/relationships" r:id="" tooltip="Traced and Agrees to prior year IFRS financial statement"/>
        </xdr:cNvPr>
        <xdr:cNvPicPr>
          <a:picLocks/>
        </xdr:cNvPicPr>
      </xdr:nvPicPr>
      <xdr:blipFill>
        <a:blip xmlns:r="http://schemas.openxmlformats.org/officeDocument/2006/relationships" r:embed="rId1" r:link="rId2" cstate="print"/>
        <a:stretch>
          <a:fillRect/>
        </a:stretch>
      </xdr:blipFill>
      <xdr:spPr>
        <a:xfrm>
          <a:off x="5105400" y="5610225"/>
          <a:ext cx="127000" cy="127000"/>
        </a:xfrm>
        <a:prstGeom prst="rect">
          <a:avLst/>
        </a:prstGeom>
        <a:ln>
          <a:solidFill>
            <a:srgbClr val="FF0000"/>
          </a:solidFill>
        </a:ln>
      </xdr:spPr>
    </xdr:pic>
    <xdr:clientData/>
  </xdr:twoCellAnchor>
  <xdr:twoCellAnchor editAs="oneCell">
    <xdr:from>
      <xdr:col>5</xdr:col>
      <xdr:colOff>0</xdr:colOff>
      <xdr:row>28</xdr:row>
      <xdr:rowOff>0</xdr:rowOff>
    </xdr:from>
    <xdr:to>
      <xdr:col>5</xdr:col>
      <xdr:colOff>127000</xdr:colOff>
      <xdr:row>28</xdr:row>
      <xdr:rowOff>127000</xdr:rowOff>
    </xdr:to>
    <xdr:pic>
      <xdr:nvPicPr>
        <xdr:cNvPr id="9" name="VTM|t8|VTM_2027|||||False||Traced and Agrees to prior year IFRS financial statement||False|$E$8||||" descr="Traced and Agrees to prior year IFRS financial statement">
          <a:hlinkClick xmlns:r="http://schemas.openxmlformats.org/officeDocument/2006/relationships" r:id="" tooltip="Traced and Agrees to prior year IFRS financial statement"/>
        </xdr:cNvPr>
        <xdr:cNvPicPr>
          <a:picLocks/>
        </xdr:cNvPicPr>
      </xdr:nvPicPr>
      <xdr:blipFill>
        <a:blip xmlns:r="http://schemas.openxmlformats.org/officeDocument/2006/relationships" r:embed="rId1" r:link="rId2" cstate="print"/>
        <a:stretch>
          <a:fillRect/>
        </a:stretch>
      </xdr:blipFill>
      <xdr:spPr>
        <a:xfrm>
          <a:off x="6638925" y="5610225"/>
          <a:ext cx="127000" cy="127000"/>
        </a:xfrm>
        <a:prstGeom prst="rect">
          <a:avLst/>
        </a:prstGeom>
        <a:ln>
          <a:solidFill>
            <a:srgbClr val="FF0000"/>
          </a:solidFill>
        </a:ln>
      </xdr:spPr>
    </xdr:pic>
    <xdr:clientData/>
  </xdr:twoCellAnchor>
  <xdr:twoCellAnchor editAs="oneCell">
    <xdr:from>
      <xdr:col>7</xdr:col>
      <xdr:colOff>0</xdr:colOff>
      <xdr:row>28</xdr:row>
      <xdr:rowOff>0</xdr:rowOff>
    </xdr:from>
    <xdr:to>
      <xdr:col>7</xdr:col>
      <xdr:colOff>127000</xdr:colOff>
      <xdr:row>28</xdr:row>
      <xdr:rowOff>127000</xdr:rowOff>
    </xdr:to>
    <xdr:pic>
      <xdr:nvPicPr>
        <xdr:cNvPr id="10" name="VTM|t8|VTM_2027|||||False||Traced and Agrees to prior year IFRS financial statement||False|$E$8||||" descr="Traced and Agrees to prior year IFRS financial statement">
          <a:hlinkClick xmlns:r="http://schemas.openxmlformats.org/officeDocument/2006/relationships" r:id="" tooltip="Traced and Agrees to prior year IFRS financial statement"/>
        </xdr:cNvPr>
        <xdr:cNvPicPr>
          <a:picLocks/>
        </xdr:cNvPicPr>
      </xdr:nvPicPr>
      <xdr:blipFill>
        <a:blip xmlns:r="http://schemas.openxmlformats.org/officeDocument/2006/relationships" r:embed="rId1" r:link="rId2" cstate="print"/>
        <a:stretch>
          <a:fillRect/>
        </a:stretch>
      </xdr:blipFill>
      <xdr:spPr>
        <a:xfrm>
          <a:off x="8172450" y="5610225"/>
          <a:ext cx="127000" cy="127000"/>
        </a:xfrm>
        <a:prstGeom prst="rect">
          <a:avLst/>
        </a:prstGeom>
        <a:ln>
          <a:solidFill>
            <a:srgbClr val="FF0000"/>
          </a:solidFill>
        </a:ln>
      </xdr:spPr>
    </xdr:pic>
    <xdr:clientData/>
  </xdr:twoCellAnchor>
  <xdr:twoCellAnchor editAs="oneCell">
    <xdr:from>
      <xdr:col>9</xdr:col>
      <xdr:colOff>0</xdr:colOff>
      <xdr:row>28</xdr:row>
      <xdr:rowOff>0</xdr:rowOff>
    </xdr:from>
    <xdr:to>
      <xdr:col>9</xdr:col>
      <xdr:colOff>127000</xdr:colOff>
      <xdr:row>28</xdr:row>
      <xdr:rowOff>127000</xdr:rowOff>
    </xdr:to>
    <xdr:pic>
      <xdr:nvPicPr>
        <xdr:cNvPr id="11" name="VTM|t8|VTM_2027|||||False||Traced and Agrees to prior year IFRS financial statement||False|$E$8||||" descr="Traced and Agrees to prior year IFRS financial statement">
          <a:hlinkClick xmlns:r="http://schemas.openxmlformats.org/officeDocument/2006/relationships" r:id="" tooltip="Traced and Agrees to prior year IFRS financial statement"/>
        </xdr:cNvPr>
        <xdr:cNvPicPr>
          <a:picLocks/>
        </xdr:cNvPicPr>
      </xdr:nvPicPr>
      <xdr:blipFill>
        <a:blip xmlns:r="http://schemas.openxmlformats.org/officeDocument/2006/relationships" r:embed="rId1" r:link="rId2" cstate="print"/>
        <a:stretch>
          <a:fillRect/>
        </a:stretch>
      </xdr:blipFill>
      <xdr:spPr>
        <a:xfrm>
          <a:off x="9696450" y="5610225"/>
          <a:ext cx="127000" cy="127000"/>
        </a:xfrm>
        <a:prstGeom prst="rect">
          <a:avLst/>
        </a:prstGeom>
        <a:ln>
          <a:solidFill>
            <a:srgbClr val="FF0000"/>
          </a:solidFill>
        </a:ln>
      </xdr:spPr>
    </xdr:pic>
    <xdr:clientData/>
  </xdr:twoCellAnchor>
  <xdr:twoCellAnchor editAs="oneCell">
    <xdr:from>
      <xdr:col>3</xdr:col>
      <xdr:colOff>0</xdr:colOff>
      <xdr:row>23</xdr:row>
      <xdr:rowOff>0</xdr:rowOff>
    </xdr:from>
    <xdr:to>
      <xdr:col>3</xdr:col>
      <xdr:colOff>123825</xdr:colOff>
      <xdr:row>23</xdr:row>
      <xdr:rowOff>123825</xdr:rowOff>
    </xdr:to>
    <xdr:pic>
      <xdr:nvPicPr>
        <xdr:cNvPr id="12" name="VTM|t9|VTM_1|||||False||Added||False|$G$92||||" descr="Added">
          <a:hlinkClick xmlns:r="http://schemas.openxmlformats.org/officeDocument/2006/relationships" r:id="" tooltip="Added"/>
        </xdr:cNvPr>
        <xdr:cNvPicPr>
          <a:picLocks/>
        </xdr:cNvPicPr>
      </xdr:nvPicPr>
      <xdr:blipFill>
        <a:blip xmlns:r="http://schemas.openxmlformats.org/officeDocument/2006/relationships" r:embed="rId3" r:link="rId4" cstate="print"/>
        <a:srcRect/>
        <a:stretch>
          <a:fillRect/>
        </a:stretch>
      </xdr:blipFill>
      <xdr:spPr bwMode="auto">
        <a:xfrm>
          <a:off x="5105400" y="4714875"/>
          <a:ext cx="123825" cy="123825"/>
        </a:xfrm>
        <a:prstGeom prst="rect">
          <a:avLst/>
        </a:prstGeom>
        <a:noFill/>
        <a:ln w="9525">
          <a:solidFill>
            <a:srgbClr val="FF0000"/>
          </a:solidFill>
          <a:miter lim="800000"/>
          <a:headEnd/>
          <a:tailEnd/>
        </a:ln>
      </xdr:spPr>
    </xdr:pic>
    <xdr:clientData/>
  </xdr:twoCellAnchor>
  <xdr:twoCellAnchor editAs="oneCell">
    <xdr:from>
      <xdr:col>5</xdr:col>
      <xdr:colOff>0</xdr:colOff>
      <xdr:row>23</xdr:row>
      <xdr:rowOff>0</xdr:rowOff>
    </xdr:from>
    <xdr:to>
      <xdr:col>5</xdr:col>
      <xdr:colOff>123825</xdr:colOff>
      <xdr:row>23</xdr:row>
      <xdr:rowOff>123825</xdr:rowOff>
    </xdr:to>
    <xdr:pic>
      <xdr:nvPicPr>
        <xdr:cNvPr id="13" name="VTM|t9|VTM_1|||||False||Added||False|$G$92||||" descr="Added">
          <a:hlinkClick xmlns:r="http://schemas.openxmlformats.org/officeDocument/2006/relationships" r:id="" tooltip="Added"/>
        </xdr:cNvPr>
        <xdr:cNvPicPr>
          <a:picLocks/>
        </xdr:cNvPicPr>
      </xdr:nvPicPr>
      <xdr:blipFill>
        <a:blip xmlns:r="http://schemas.openxmlformats.org/officeDocument/2006/relationships" r:embed="rId3" r:link="rId4" cstate="print"/>
        <a:srcRect/>
        <a:stretch>
          <a:fillRect/>
        </a:stretch>
      </xdr:blipFill>
      <xdr:spPr bwMode="auto">
        <a:xfrm>
          <a:off x="6638925" y="4714875"/>
          <a:ext cx="123825" cy="123825"/>
        </a:xfrm>
        <a:prstGeom prst="rect">
          <a:avLst/>
        </a:prstGeom>
        <a:noFill/>
        <a:ln w="9525">
          <a:solidFill>
            <a:srgbClr val="FF0000"/>
          </a:solidFill>
          <a:miter lim="800000"/>
          <a:headEnd/>
          <a:tailEnd/>
        </a:ln>
      </xdr:spPr>
    </xdr:pic>
    <xdr:clientData/>
  </xdr:twoCellAnchor>
  <xdr:twoCellAnchor editAs="oneCell">
    <xdr:from>
      <xdr:col>7</xdr:col>
      <xdr:colOff>0</xdr:colOff>
      <xdr:row>23</xdr:row>
      <xdr:rowOff>0</xdr:rowOff>
    </xdr:from>
    <xdr:to>
      <xdr:col>7</xdr:col>
      <xdr:colOff>123825</xdr:colOff>
      <xdr:row>23</xdr:row>
      <xdr:rowOff>123825</xdr:rowOff>
    </xdr:to>
    <xdr:pic>
      <xdr:nvPicPr>
        <xdr:cNvPr id="14" name="VTM|t9|VTM_1|||||False||Added||False|$G$92||||" descr="Added">
          <a:hlinkClick xmlns:r="http://schemas.openxmlformats.org/officeDocument/2006/relationships" r:id="" tooltip="Added"/>
        </xdr:cNvPr>
        <xdr:cNvPicPr>
          <a:picLocks/>
        </xdr:cNvPicPr>
      </xdr:nvPicPr>
      <xdr:blipFill>
        <a:blip xmlns:r="http://schemas.openxmlformats.org/officeDocument/2006/relationships" r:embed="rId3" r:link="rId4" cstate="print"/>
        <a:srcRect/>
        <a:stretch>
          <a:fillRect/>
        </a:stretch>
      </xdr:blipFill>
      <xdr:spPr bwMode="auto">
        <a:xfrm>
          <a:off x="8172450" y="4714875"/>
          <a:ext cx="123825" cy="123825"/>
        </a:xfrm>
        <a:prstGeom prst="rect">
          <a:avLst/>
        </a:prstGeom>
        <a:noFill/>
        <a:ln w="9525">
          <a:solidFill>
            <a:srgbClr val="FF0000"/>
          </a:solidFill>
          <a:miter lim="800000"/>
          <a:headEnd/>
          <a:tailEnd/>
        </a:ln>
      </xdr:spPr>
    </xdr:pic>
    <xdr:clientData/>
  </xdr:twoCellAnchor>
  <xdr:twoCellAnchor editAs="oneCell">
    <xdr:from>
      <xdr:col>9</xdr:col>
      <xdr:colOff>0</xdr:colOff>
      <xdr:row>23</xdr:row>
      <xdr:rowOff>0</xdr:rowOff>
    </xdr:from>
    <xdr:to>
      <xdr:col>9</xdr:col>
      <xdr:colOff>123825</xdr:colOff>
      <xdr:row>23</xdr:row>
      <xdr:rowOff>123825</xdr:rowOff>
    </xdr:to>
    <xdr:pic>
      <xdr:nvPicPr>
        <xdr:cNvPr id="15" name="VTM|t9|VTM_1|||||False||Added||False|$G$92||||" descr="Added">
          <a:hlinkClick xmlns:r="http://schemas.openxmlformats.org/officeDocument/2006/relationships" r:id="" tooltip="Added"/>
        </xdr:cNvPr>
        <xdr:cNvPicPr>
          <a:picLocks/>
        </xdr:cNvPicPr>
      </xdr:nvPicPr>
      <xdr:blipFill>
        <a:blip xmlns:r="http://schemas.openxmlformats.org/officeDocument/2006/relationships" r:embed="rId3" r:link="rId4" cstate="print"/>
        <a:srcRect/>
        <a:stretch>
          <a:fillRect/>
        </a:stretch>
      </xdr:blipFill>
      <xdr:spPr bwMode="auto">
        <a:xfrm>
          <a:off x="9696450" y="4714875"/>
          <a:ext cx="123825" cy="123825"/>
        </a:xfrm>
        <a:prstGeom prst="rect">
          <a:avLst/>
        </a:prstGeom>
        <a:noFill/>
        <a:ln w="9525">
          <a:solidFill>
            <a:srgbClr val="FF0000"/>
          </a:solidFill>
          <a:miter lim="800000"/>
          <a:headEnd/>
          <a:tailEnd/>
        </a:ln>
      </xdr:spPr>
    </xdr:pic>
    <xdr:clientData/>
  </xdr:twoCellAnchor>
  <xdr:twoCellAnchor editAs="oneCell">
    <xdr:from>
      <xdr:col>11</xdr:col>
      <xdr:colOff>0</xdr:colOff>
      <xdr:row>23</xdr:row>
      <xdr:rowOff>0</xdr:rowOff>
    </xdr:from>
    <xdr:to>
      <xdr:col>11</xdr:col>
      <xdr:colOff>123825</xdr:colOff>
      <xdr:row>23</xdr:row>
      <xdr:rowOff>123825</xdr:rowOff>
    </xdr:to>
    <xdr:pic>
      <xdr:nvPicPr>
        <xdr:cNvPr id="16" name="VTM|t9|VTM_1|||||False||Added||False|$G$92||||" descr="Added">
          <a:hlinkClick xmlns:r="http://schemas.openxmlformats.org/officeDocument/2006/relationships" r:id="" tooltip="Added"/>
        </xdr:cNvPr>
        <xdr:cNvPicPr>
          <a:picLocks/>
        </xdr:cNvPicPr>
      </xdr:nvPicPr>
      <xdr:blipFill>
        <a:blip xmlns:r="http://schemas.openxmlformats.org/officeDocument/2006/relationships" r:embed="rId3" r:link="rId4" cstate="print"/>
        <a:srcRect/>
        <a:stretch>
          <a:fillRect/>
        </a:stretch>
      </xdr:blipFill>
      <xdr:spPr bwMode="auto">
        <a:xfrm>
          <a:off x="11106150" y="4714875"/>
          <a:ext cx="123825" cy="123825"/>
        </a:xfrm>
        <a:prstGeom prst="rect">
          <a:avLst/>
        </a:prstGeom>
        <a:noFill/>
        <a:ln w="9525">
          <a:solidFill>
            <a:srgbClr val="FF0000"/>
          </a:solidFill>
          <a:miter lim="800000"/>
          <a:headEnd/>
          <a:tailEnd/>
        </a:ln>
      </xdr:spPr>
    </xdr:pic>
    <xdr:clientData/>
  </xdr:twoCellAnchor>
  <xdr:twoCellAnchor editAs="oneCell">
    <xdr:from>
      <xdr:col>13</xdr:col>
      <xdr:colOff>0</xdr:colOff>
      <xdr:row>23</xdr:row>
      <xdr:rowOff>0</xdr:rowOff>
    </xdr:from>
    <xdr:to>
      <xdr:col>13</xdr:col>
      <xdr:colOff>123825</xdr:colOff>
      <xdr:row>23</xdr:row>
      <xdr:rowOff>123825</xdr:rowOff>
    </xdr:to>
    <xdr:pic>
      <xdr:nvPicPr>
        <xdr:cNvPr id="17" name="VTM|t9|VTM_1|||||False||Added||False|$G$92||||" descr="Added">
          <a:hlinkClick xmlns:r="http://schemas.openxmlformats.org/officeDocument/2006/relationships" r:id="" tooltip="Added"/>
        </xdr:cNvPr>
        <xdr:cNvPicPr>
          <a:picLocks/>
        </xdr:cNvPicPr>
      </xdr:nvPicPr>
      <xdr:blipFill>
        <a:blip xmlns:r="http://schemas.openxmlformats.org/officeDocument/2006/relationships" r:embed="rId3" r:link="rId4" cstate="print"/>
        <a:srcRect/>
        <a:stretch>
          <a:fillRect/>
        </a:stretch>
      </xdr:blipFill>
      <xdr:spPr bwMode="auto">
        <a:xfrm>
          <a:off x="12496800" y="4714875"/>
          <a:ext cx="123825" cy="123825"/>
        </a:xfrm>
        <a:prstGeom prst="rect">
          <a:avLst/>
        </a:prstGeom>
        <a:noFill/>
        <a:ln w="9525">
          <a:solidFill>
            <a:srgbClr val="FF0000"/>
          </a:solidFill>
          <a:miter lim="800000"/>
          <a:headEnd/>
          <a:tailEnd/>
        </a:ln>
      </xdr:spPr>
    </xdr:pic>
    <xdr:clientData/>
  </xdr:twoCellAnchor>
  <xdr:twoCellAnchor editAs="oneCell">
    <xdr:from>
      <xdr:col>15</xdr:col>
      <xdr:colOff>0</xdr:colOff>
      <xdr:row>23</xdr:row>
      <xdr:rowOff>0</xdr:rowOff>
    </xdr:from>
    <xdr:to>
      <xdr:col>15</xdr:col>
      <xdr:colOff>123825</xdr:colOff>
      <xdr:row>23</xdr:row>
      <xdr:rowOff>123825</xdr:rowOff>
    </xdr:to>
    <xdr:pic>
      <xdr:nvPicPr>
        <xdr:cNvPr id="18" name="VTM|t9|VTM_1|||||False||Added||False|$G$92||||" descr="Added">
          <a:hlinkClick xmlns:r="http://schemas.openxmlformats.org/officeDocument/2006/relationships" r:id="" tooltip="Added"/>
        </xdr:cNvPr>
        <xdr:cNvPicPr>
          <a:picLocks/>
        </xdr:cNvPicPr>
      </xdr:nvPicPr>
      <xdr:blipFill>
        <a:blip xmlns:r="http://schemas.openxmlformats.org/officeDocument/2006/relationships" r:embed="rId3" r:link="rId4" cstate="print"/>
        <a:srcRect/>
        <a:stretch>
          <a:fillRect/>
        </a:stretch>
      </xdr:blipFill>
      <xdr:spPr bwMode="auto">
        <a:xfrm>
          <a:off x="14020800" y="4714875"/>
          <a:ext cx="123825" cy="123825"/>
        </a:xfrm>
        <a:prstGeom prst="rect">
          <a:avLst/>
        </a:prstGeom>
        <a:noFill/>
        <a:ln w="9525">
          <a:solidFill>
            <a:srgbClr val="FF0000"/>
          </a:solidFill>
          <a:miter lim="800000"/>
          <a:headEnd/>
          <a:tailEnd/>
        </a:ln>
      </xdr:spPr>
    </xdr:pic>
    <xdr:clientData/>
  </xdr:twoCellAnchor>
  <xdr:twoCellAnchor editAs="oneCell">
    <xdr:from>
      <xdr:col>15</xdr:col>
      <xdr:colOff>0</xdr:colOff>
      <xdr:row>15</xdr:row>
      <xdr:rowOff>0</xdr:rowOff>
    </xdr:from>
    <xdr:to>
      <xdr:col>15</xdr:col>
      <xdr:colOff>127000</xdr:colOff>
      <xdr:row>15</xdr:row>
      <xdr:rowOff>127000</xdr:rowOff>
    </xdr:to>
    <xdr:pic>
      <xdr:nvPicPr>
        <xdr:cNvPr id="19" name="VTM|t8|VTM_2027|||||False||Traced and Agrees to prior year IFRS financial statement||False|$E$8||||" descr="Traced and Agrees to prior year IFRS financial statement">
          <a:hlinkClick xmlns:r="http://schemas.openxmlformats.org/officeDocument/2006/relationships" r:id="" tooltip="Traced and Agrees to prior year IFRS financial statement"/>
        </xdr:cNvPr>
        <xdr:cNvPicPr>
          <a:picLocks/>
        </xdr:cNvPicPr>
      </xdr:nvPicPr>
      <xdr:blipFill>
        <a:blip xmlns:r="http://schemas.openxmlformats.org/officeDocument/2006/relationships" r:embed="rId1" r:link="rId2" cstate="print"/>
        <a:stretch>
          <a:fillRect/>
        </a:stretch>
      </xdr:blipFill>
      <xdr:spPr>
        <a:xfrm>
          <a:off x="14020800" y="3000375"/>
          <a:ext cx="127000" cy="127000"/>
        </a:xfrm>
        <a:prstGeom prst="rect">
          <a:avLst/>
        </a:prstGeom>
        <a:ln>
          <a:solidFill>
            <a:srgbClr val="FF0000"/>
          </a:solidFill>
        </a:ln>
      </xdr:spPr>
    </xdr:pic>
    <xdr:clientData/>
  </xdr:twoCellAnchor>
  <xdr:twoCellAnchor editAs="oneCell">
    <xdr:from>
      <xdr:col>15</xdr:col>
      <xdr:colOff>0</xdr:colOff>
      <xdr:row>41</xdr:row>
      <xdr:rowOff>0</xdr:rowOff>
    </xdr:from>
    <xdr:to>
      <xdr:col>15</xdr:col>
      <xdr:colOff>123825</xdr:colOff>
      <xdr:row>41</xdr:row>
      <xdr:rowOff>123825</xdr:rowOff>
    </xdr:to>
    <xdr:pic>
      <xdr:nvPicPr>
        <xdr:cNvPr id="20" name="VTM|t9|VTM_1|||||False||Added||False|$G$92||||" descr="Added">
          <a:hlinkClick xmlns:r="http://schemas.openxmlformats.org/officeDocument/2006/relationships" r:id="" tooltip="Added"/>
        </xdr:cNvPr>
        <xdr:cNvPicPr>
          <a:picLocks/>
        </xdr:cNvPicPr>
      </xdr:nvPicPr>
      <xdr:blipFill>
        <a:blip xmlns:r="http://schemas.openxmlformats.org/officeDocument/2006/relationships" r:embed="rId3" r:link="rId4" cstate="print"/>
        <a:srcRect/>
        <a:stretch>
          <a:fillRect/>
        </a:stretch>
      </xdr:blipFill>
      <xdr:spPr bwMode="auto">
        <a:xfrm>
          <a:off x="14020800" y="7858125"/>
          <a:ext cx="123825" cy="123825"/>
        </a:xfrm>
        <a:prstGeom prst="rect">
          <a:avLst/>
        </a:prstGeom>
        <a:noFill/>
        <a:ln w="9525">
          <a:solidFill>
            <a:srgbClr val="FF0000"/>
          </a:solidFill>
          <a:miter lim="800000"/>
          <a:headEnd/>
          <a:tailEnd/>
        </a:ln>
      </xdr:spPr>
    </xdr:pic>
    <xdr:clientData/>
  </xdr:twoCellAnchor>
  <xdr:twoCellAnchor editAs="oneCell">
    <xdr:from>
      <xdr:col>13</xdr:col>
      <xdr:colOff>0</xdr:colOff>
      <xdr:row>41</xdr:row>
      <xdr:rowOff>0</xdr:rowOff>
    </xdr:from>
    <xdr:to>
      <xdr:col>13</xdr:col>
      <xdr:colOff>123825</xdr:colOff>
      <xdr:row>41</xdr:row>
      <xdr:rowOff>123825</xdr:rowOff>
    </xdr:to>
    <xdr:pic>
      <xdr:nvPicPr>
        <xdr:cNvPr id="21" name="VTM|t9|VTM_1|||||False||Added||False|$G$92||||" descr="Added">
          <a:hlinkClick xmlns:r="http://schemas.openxmlformats.org/officeDocument/2006/relationships" r:id="" tooltip="Added"/>
        </xdr:cNvPr>
        <xdr:cNvPicPr>
          <a:picLocks/>
        </xdr:cNvPicPr>
      </xdr:nvPicPr>
      <xdr:blipFill>
        <a:blip xmlns:r="http://schemas.openxmlformats.org/officeDocument/2006/relationships" r:embed="rId3" r:link="rId4" cstate="print"/>
        <a:srcRect/>
        <a:stretch>
          <a:fillRect/>
        </a:stretch>
      </xdr:blipFill>
      <xdr:spPr bwMode="auto">
        <a:xfrm>
          <a:off x="12496800" y="7858125"/>
          <a:ext cx="123825" cy="123825"/>
        </a:xfrm>
        <a:prstGeom prst="rect">
          <a:avLst/>
        </a:prstGeom>
        <a:noFill/>
        <a:ln w="9525">
          <a:solidFill>
            <a:srgbClr val="FF0000"/>
          </a:solidFill>
          <a:miter lim="800000"/>
          <a:headEnd/>
          <a:tailEnd/>
        </a:ln>
      </xdr:spPr>
    </xdr:pic>
    <xdr:clientData/>
  </xdr:twoCellAnchor>
  <xdr:twoCellAnchor editAs="oneCell">
    <xdr:from>
      <xdr:col>11</xdr:col>
      <xdr:colOff>0</xdr:colOff>
      <xdr:row>41</xdr:row>
      <xdr:rowOff>0</xdr:rowOff>
    </xdr:from>
    <xdr:to>
      <xdr:col>11</xdr:col>
      <xdr:colOff>123825</xdr:colOff>
      <xdr:row>41</xdr:row>
      <xdr:rowOff>123825</xdr:rowOff>
    </xdr:to>
    <xdr:pic>
      <xdr:nvPicPr>
        <xdr:cNvPr id="22" name="VTM|t9|VTM_1|||||False||Added||False|$G$92||||" descr="Added">
          <a:hlinkClick xmlns:r="http://schemas.openxmlformats.org/officeDocument/2006/relationships" r:id="" tooltip="Added"/>
        </xdr:cNvPr>
        <xdr:cNvPicPr>
          <a:picLocks/>
        </xdr:cNvPicPr>
      </xdr:nvPicPr>
      <xdr:blipFill>
        <a:blip xmlns:r="http://schemas.openxmlformats.org/officeDocument/2006/relationships" r:embed="rId3" r:link="rId4" cstate="print"/>
        <a:srcRect/>
        <a:stretch>
          <a:fillRect/>
        </a:stretch>
      </xdr:blipFill>
      <xdr:spPr bwMode="auto">
        <a:xfrm>
          <a:off x="11106150" y="7858125"/>
          <a:ext cx="123825" cy="123825"/>
        </a:xfrm>
        <a:prstGeom prst="rect">
          <a:avLst/>
        </a:prstGeom>
        <a:noFill/>
        <a:ln w="9525">
          <a:solidFill>
            <a:srgbClr val="FF0000"/>
          </a:solidFill>
          <a:miter lim="800000"/>
          <a:headEnd/>
          <a:tailEnd/>
        </a:ln>
      </xdr:spPr>
    </xdr:pic>
    <xdr:clientData/>
  </xdr:twoCellAnchor>
  <xdr:twoCellAnchor editAs="oneCell">
    <xdr:from>
      <xdr:col>9</xdr:col>
      <xdr:colOff>0</xdr:colOff>
      <xdr:row>41</xdr:row>
      <xdr:rowOff>0</xdr:rowOff>
    </xdr:from>
    <xdr:to>
      <xdr:col>9</xdr:col>
      <xdr:colOff>123825</xdr:colOff>
      <xdr:row>41</xdr:row>
      <xdr:rowOff>123825</xdr:rowOff>
    </xdr:to>
    <xdr:pic>
      <xdr:nvPicPr>
        <xdr:cNvPr id="23" name="VTM|t9|VTM_1|||||False||Added||False|$G$92||||" descr="Added">
          <a:hlinkClick xmlns:r="http://schemas.openxmlformats.org/officeDocument/2006/relationships" r:id="" tooltip="Added"/>
        </xdr:cNvPr>
        <xdr:cNvPicPr>
          <a:picLocks/>
        </xdr:cNvPicPr>
      </xdr:nvPicPr>
      <xdr:blipFill>
        <a:blip xmlns:r="http://schemas.openxmlformats.org/officeDocument/2006/relationships" r:embed="rId3" r:link="rId4" cstate="print"/>
        <a:srcRect/>
        <a:stretch>
          <a:fillRect/>
        </a:stretch>
      </xdr:blipFill>
      <xdr:spPr bwMode="auto">
        <a:xfrm>
          <a:off x="9696450" y="7858125"/>
          <a:ext cx="123825" cy="123825"/>
        </a:xfrm>
        <a:prstGeom prst="rect">
          <a:avLst/>
        </a:prstGeom>
        <a:noFill/>
        <a:ln w="9525">
          <a:solidFill>
            <a:srgbClr val="FF0000"/>
          </a:solidFill>
          <a:miter lim="800000"/>
          <a:headEnd/>
          <a:tailEnd/>
        </a:ln>
      </xdr:spPr>
    </xdr:pic>
    <xdr:clientData/>
  </xdr:twoCellAnchor>
  <xdr:twoCellAnchor editAs="oneCell">
    <xdr:from>
      <xdr:col>7</xdr:col>
      <xdr:colOff>0</xdr:colOff>
      <xdr:row>41</xdr:row>
      <xdr:rowOff>0</xdr:rowOff>
    </xdr:from>
    <xdr:to>
      <xdr:col>7</xdr:col>
      <xdr:colOff>123825</xdr:colOff>
      <xdr:row>41</xdr:row>
      <xdr:rowOff>123825</xdr:rowOff>
    </xdr:to>
    <xdr:pic>
      <xdr:nvPicPr>
        <xdr:cNvPr id="24" name="VTM|t9|VTM_1|||||False||Added||False|$G$92||||" descr="Added">
          <a:hlinkClick xmlns:r="http://schemas.openxmlformats.org/officeDocument/2006/relationships" r:id="" tooltip="Added"/>
        </xdr:cNvPr>
        <xdr:cNvPicPr>
          <a:picLocks/>
        </xdr:cNvPicPr>
      </xdr:nvPicPr>
      <xdr:blipFill>
        <a:blip xmlns:r="http://schemas.openxmlformats.org/officeDocument/2006/relationships" r:embed="rId3" r:link="rId4" cstate="print"/>
        <a:srcRect/>
        <a:stretch>
          <a:fillRect/>
        </a:stretch>
      </xdr:blipFill>
      <xdr:spPr bwMode="auto">
        <a:xfrm>
          <a:off x="8172450" y="7858125"/>
          <a:ext cx="123825" cy="123825"/>
        </a:xfrm>
        <a:prstGeom prst="rect">
          <a:avLst/>
        </a:prstGeom>
        <a:noFill/>
        <a:ln w="9525">
          <a:solidFill>
            <a:srgbClr val="FF0000"/>
          </a:solidFill>
          <a:miter lim="800000"/>
          <a:headEnd/>
          <a:tailEnd/>
        </a:ln>
      </xdr:spPr>
    </xdr:pic>
    <xdr:clientData/>
  </xdr:twoCellAnchor>
  <xdr:twoCellAnchor editAs="oneCell">
    <xdr:from>
      <xdr:col>5</xdr:col>
      <xdr:colOff>0</xdr:colOff>
      <xdr:row>41</xdr:row>
      <xdr:rowOff>0</xdr:rowOff>
    </xdr:from>
    <xdr:to>
      <xdr:col>5</xdr:col>
      <xdr:colOff>123825</xdr:colOff>
      <xdr:row>41</xdr:row>
      <xdr:rowOff>123825</xdr:rowOff>
    </xdr:to>
    <xdr:pic>
      <xdr:nvPicPr>
        <xdr:cNvPr id="25" name="VTM|t9|VTM_1|||||False||Added||False|$G$92||||" descr="Added">
          <a:hlinkClick xmlns:r="http://schemas.openxmlformats.org/officeDocument/2006/relationships" r:id="" tooltip="Added"/>
        </xdr:cNvPr>
        <xdr:cNvPicPr>
          <a:picLocks/>
        </xdr:cNvPicPr>
      </xdr:nvPicPr>
      <xdr:blipFill>
        <a:blip xmlns:r="http://schemas.openxmlformats.org/officeDocument/2006/relationships" r:embed="rId3" r:link="rId4" cstate="print"/>
        <a:srcRect/>
        <a:stretch>
          <a:fillRect/>
        </a:stretch>
      </xdr:blipFill>
      <xdr:spPr bwMode="auto">
        <a:xfrm>
          <a:off x="6638925" y="7858125"/>
          <a:ext cx="123825" cy="123825"/>
        </a:xfrm>
        <a:prstGeom prst="rect">
          <a:avLst/>
        </a:prstGeom>
        <a:noFill/>
        <a:ln w="9525">
          <a:solidFill>
            <a:srgbClr val="FF0000"/>
          </a:solidFill>
          <a:miter lim="800000"/>
          <a:headEnd/>
          <a:tailEnd/>
        </a:ln>
      </xdr:spPr>
    </xdr:pic>
    <xdr:clientData/>
  </xdr:twoCellAnchor>
  <xdr:twoCellAnchor editAs="oneCell">
    <xdr:from>
      <xdr:col>3</xdr:col>
      <xdr:colOff>0</xdr:colOff>
      <xdr:row>41</xdr:row>
      <xdr:rowOff>0</xdr:rowOff>
    </xdr:from>
    <xdr:to>
      <xdr:col>3</xdr:col>
      <xdr:colOff>123825</xdr:colOff>
      <xdr:row>41</xdr:row>
      <xdr:rowOff>123825</xdr:rowOff>
    </xdr:to>
    <xdr:pic>
      <xdr:nvPicPr>
        <xdr:cNvPr id="26" name="VTM|t9|VTM_1|||||False||Added||False|$G$92||||" descr="Added">
          <a:hlinkClick xmlns:r="http://schemas.openxmlformats.org/officeDocument/2006/relationships" r:id="" tooltip="Added"/>
        </xdr:cNvPr>
        <xdr:cNvPicPr>
          <a:picLocks/>
        </xdr:cNvPicPr>
      </xdr:nvPicPr>
      <xdr:blipFill>
        <a:blip xmlns:r="http://schemas.openxmlformats.org/officeDocument/2006/relationships" r:embed="rId3" r:link="rId4" cstate="print"/>
        <a:srcRect/>
        <a:stretch>
          <a:fillRect/>
        </a:stretch>
      </xdr:blipFill>
      <xdr:spPr bwMode="auto">
        <a:xfrm>
          <a:off x="5105400" y="7858125"/>
          <a:ext cx="123825" cy="123825"/>
        </a:xfrm>
        <a:prstGeom prst="rect">
          <a:avLst/>
        </a:prstGeom>
        <a:noFill/>
        <a:ln w="9525">
          <a:solidFill>
            <a:srgbClr val="FF0000"/>
          </a:solidFill>
          <a:miter lim="800000"/>
          <a:headEnd/>
          <a:tailEnd/>
        </a:ln>
      </xdr:spPr>
    </xdr:pic>
    <xdr:clientData/>
  </xdr:twoCellAnchor>
  <xdr:twoCellAnchor editAs="oneCell">
    <xdr:from>
      <xdr:col>3</xdr:col>
      <xdr:colOff>0</xdr:colOff>
      <xdr:row>36</xdr:row>
      <xdr:rowOff>0</xdr:rowOff>
    </xdr:from>
    <xdr:to>
      <xdr:col>3</xdr:col>
      <xdr:colOff>123825</xdr:colOff>
      <xdr:row>36</xdr:row>
      <xdr:rowOff>123825</xdr:rowOff>
    </xdr:to>
    <xdr:pic>
      <xdr:nvPicPr>
        <xdr:cNvPr id="27" name="VTM|t9|VTM_1|||||False||Added||False|$G$92||||" descr="Added">
          <a:hlinkClick xmlns:r="http://schemas.openxmlformats.org/officeDocument/2006/relationships" r:id="" tooltip="Added"/>
        </xdr:cNvPr>
        <xdr:cNvPicPr>
          <a:picLocks/>
        </xdr:cNvPicPr>
      </xdr:nvPicPr>
      <xdr:blipFill>
        <a:blip xmlns:r="http://schemas.openxmlformats.org/officeDocument/2006/relationships" r:embed="rId3" r:link="rId4" cstate="print"/>
        <a:srcRect/>
        <a:stretch>
          <a:fillRect/>
        </a:stretch>
      </xdr:blipFill>
      <xdr:spPr bwMode="auto">
        <a:xfrm>
          <a:off x="5105400" y="7000875"/>
          <a:ext cx="123825" cy="123825"/>
        </a:xfrm>
        <a:prstGeom prst="rect">
          <a:avLst/>
        </a:prstGeom>
        <a:noFill/>
        <a:ln w="9525">
          <a:solidFill>
            <a:srgbClr val="FF0000"/>
          </a:solidFill>
          <a:miter lim="800000"/>
          <a:headEnd/>
          <a:tailEnd/>
        </a:ln>
      </xdr:spPr>
    </xdr:pic>
    <xdr:clientData/>
  </xdr:twoCellAnchor>
  <xdr:twoCellAnchor editAs="oneCell">
    <xdr:from>
      <xdr:col>5</xdr:col>
      <xdr:colOff>0</xdr:colOff>
      <xdr:row>36</xdr:row>
      <xdr:rowOff>0</xdr:rowOff>
    </xdr:from>
    <xdr:to>
      <xdr:col>5</xdr:col>
      <xdr:colOff>123825</xdr:colOff>
      <xdr:row>36</xdr:row>
      <xdr:rowOff>123825</xdr:rowOff>
    </xdr:to>
    <xdr:pic>
      <xdr:nvPicPr>
        <xdr:cNvPr id="28" name="VTM|t9|VTM_1|||||False||Added||False|$G$92||||" descr="Added">
          <a:hlinkClick xmlns:r="http://schemas.openxmlformats.org/officeDocument/2006/relationships" r:id="" tooltip="Added"/>
        </xdr:cNvPr>
        <xdr:cNvPicPr>
          <a:picLocks/>
        </xdr:cNvPicPr>
      </xdr:nvPicPr>
      <xdr:blipFill>
        <a:blip xmlns:r="http://schemas.openxmlformats.org/officeDocument/2006/relationships" r:embed="rId3" r:link="rId4" cstate="print"/>
        <a:srcRect/>
        <a:stretch>
          <a:fillRect/>
        </a:stretch>
      </xdr:blipFill>
      <xdr:spPr bwMode="auto">
        <a:xfrm>
          <a:off x="6638925" y="7000875"/>
          <a:ext cx="123825" cy="123825"/>
        </a:xfrm>
        <a:prstGeom prst="rect">
          <a:avLst/>
        </a:prstGeom>
        <a:noFill/>
        <a:ln w="9525">
          <a:solidFill>
            <a:srgbClr val="FF0000"/>
          </a:solidFill>
          <a:miter lim="800000"/>
          <a:headEnd/>
          <a:tailEnd/>
        </a:ln>
      </xdr:spPr>
    </xdr:pic>
    <xdr:clientData/>
  </xdr:twoCellAnchor>
  <xdr:twoCellAnchor editAs="oneCell">
    <xdr:from>
      <xdr:col>7</xdr:col>
      <xdr:colOff>0</xdr:colOff>
      <xdr:row>36</xdr:row>
      <xdr:rowOff>0</xdr:rowOff>
    </xdr:from>
    <xdr:to>
      <xdr:col>7</xdr:col>
      <xdr:colOff>123825</xdr:colOff>
      <xdr:row>36</xdr:row>
      <xdr:rowOff>123825</xdr:rowOff>
    </xdr:to>
    <xdr:pic>
      <xdr:nvPicPr>
        <xdr:cNvPr id="29" name="VTM|t9|VTM_1|||||False||Added||False|$G$92||||" descr="Added">
          <a:hlinkClick xmlns:r="http://schemas.openxmlformats.org/officeDocument/2006/relationships" r:id="" tooltip="Added"/>
        </xdr:cNvPr>
        <xdr:cNvPicPr>
          <a:picLocks/>
        </xdr:cNvPicPr>
      </xdr:nvPicPr>
      <xdr:blipFill>
        <a:blip xmlns:r="http://schemas.openxmlformats.org/officeDocument/2006/relationships" r:embed="rId3" r:link="rId4" cstate="print"/>
        <a:srcRect/>
        <a:stretch>
          <a:fillRect/>
        </a:stretch>
      </xdr:blipFill>
      <xdr:spPr bwMode="auto">
        <a:xfrm>
          <a:off x="8172450" y="7000875"/>
          <a:ext cx="123825" cy="123825"/>
        </a:xfrm>
        <a:prstGeom prst="rect">
          <a:avLst/>
        </a:prstGeom>
        <a:noFill/>
        <a:ln w="9525">
          <a:solidFill>
            <a:srgbClr val="FF0000"/>
          </a:solidFill>
          <a:miter lim="800000"/>
          <a:headEnd/>
          <a:tailEnd/>
        </a:ln>
      </xdr:spPr>
    </xdr:pic>
    <xdr:clientData/>
  </xdr:twoCellAnchor>
  <xdr:twoCellAnchor editAs="oneCell">
    <xdr:from>
      <xdr:col>9</xdr:col>
      <xdr:colOff>0</xdr:colOff>
      <xdr:row>36</xdr:row>
      <xdr:rowOff>0</xdr:rowOff>
    </xdr:from>
    <xdr:to>
      <xdr:col>9</xdr:col>
      <xdr:colOff>123825</xdr:colOff>
      <xdr:row>36</xdr:row>
      <xdr:rowOff>123825</xdr:rowOff>
    </xdr:to>
    <xdr:pic>
      <xdr:nvPicPr>
        <xdr:cNvPr id="30" name="VTM|t9|VTM_1|||||False||Added||False|$G$92||||" descr="Added">
          <a:hlinkClick xmlns:r="http://schemas.openxmlformats.org/officeDocument/2006/relationships" r:id="" tooltip="Added"/>
        </xdr:cNvPr>
        <xdr:cNvPicPr>
          <a:picLocks/>
        </xdr:cNvPicPr>
      </xdr:nvPicPr>
      <xdr:blipFill>
        <a:blip xmlns:r="http://schemas.openxmlformats.org/officeDocument/2006/relationships" r:embed="rId3" r:link="rId4" cstate="print"/>
        <a:srcRect/>
        <a:stretch>
          <a:fillRect/>
        </a:stretch>
      </xdr:blipFill>
      <xdr:spPr bwMode="auto">
        <a:xfrm>
          <a:off x="9696450" y="7000875"/>
          <a:ext cx="123825" cy="123825"/>
        </a:xfrm>
        <a:prstGeom prst="rect">
          <a:avLst/>
        </a:prstGeom>
        <a:noFill/>
        <a:ln w="9525">
          <a:solidFill>
            <a:srgbClr val="FF0000"/>
          </a:solidFill>
          <a:miter lim="800000"/>
          <a:headEnd/>
          <a:tailEnd/>
        </a:ln>
      </xdr:spPr>
    </xdr:pic>
    <xdr:clientData/>
  </xdr:twoCellAnchor>
  <xdr:twoCellAnchor editAs="oneCell">
    <xdr:from>
      <xdr:col>11</xdr:col>
      <xdr:colOff>0</xdr:colOff>
      <xdr:row>36</xdr:row>
      <xdr:rowOff>0</xdr:rowOff>
    </xdr:from>
    <xdr:to>
      <xdr:col>11</xdr:col>
      <xdr:colOff>123825</xdr:colOff>
      <xdr:row>36</xdr:row>
      <xdr:rowOff>123825</xdr:rowOff>
    </xdr:to>
    <xdr:pic>
      <xdr:nvPicPr>
        <xdr:cNvPr id="31" name="VTM|t9|VTM_1|||||False||Added||False|$G$92||||" descr="Added">
          <a:hlinkClick xmlns:r="http://schemas.openxmlformats.org/officeDocument/2006/relationships" r:id="" tooltip="Added"/>
        </xdr:cNvPr>
        <xdr:cNvPicPr>
          <a:picLocks/>
        </xdr:cNvPicPr>
      </xdr:nvPicPr>
      <xdr:blipFill>
        <a:blip xmlns:r="http://schemas.openxmlformats.org/officeDocument/2006/relationships" r:embed="rId3" r:link="rId4" cstate="print"/>
        <a:srcRect/>
        <a:stretch>
          <a:fillRect/>
        </a:stretch>
      </xdr:blipFill>
      <xdr:spPr bwMode="auto">
        <a:xfrm>
          <a:off x="11106150" y="7000875"/>
          <a:ext cx="123825" cy="123825"/>
        </a:xfrm>
        <a:prstGeom prst="rect">
          <a:avLst/>
        </a:prstGeom>
        <a:noFill/>
        <a:ln w="9525">
          <a:solidFill>
            <a:srgbClr val="FF0000"/>
          </a:solidFill>
          <a:miter lim="800000"/>
          <a:headEnd/>
          <a:tailEnd/>
        </a:ln>
      </xdr:spPr>
    </xdr:pic>
    <xdr:clientData/>
  </xdr:twoCellAnchor>
  <xdr:twoCellAnchor editAs="oneCell">
    <xdr:from>
      <xdr:col>15</xdr:col>
      <xdr:colOff>0</xdr:colOff>
      <xdr:row>36</xdr:row>
      <xdr:rowOff>0</xdr:rowOff>
    </xdr:from>
    <xdr:to>
      <xdr:col>15</xdr:col>
      <xdr:colOff>123825</xdr:colOff>
      <xdr:row>36</xdr:row>
      <xdr:rowOff>123825</xdr:rowOff>
    </xdr:to>
    <xdr:pic>
      <xdr:nvPicPr>
        <xdr:cNvPr id="32" name="VTM|t9|VTM_1|||||False||Added||False|$G$92||||" descr="Added">
          <a:hlinkClick xmlns:r="http://schemas.openxmlformats.org/officeDocument/2006/relationships" r:id="" tooltip="Added"/>
        </xdr:cNvPr>
        <xdr:cNvPicPr>
          <a:picLocks/>
        </xdr:cNvPicPr>
      </xdr:nvPicPr>
      <xdr:blipFill>
        <a:blip xmlns:r="http://schemas.openxmlformats.org/officeDocument/2006/relationships" r:embed="rId3" r:link="rId4" cstate="print"/>
        <a:srcRect/>
        <a:stretch>
          <a:fillRect/>
        </a:stretch>
      </xdr:blipFill>
      <xdr:spPr bwMode="auto">
        <a:xfrm>
          <a:off x="14020800" y="7000875"/>
          <a:ext cx="123825" cy="123825"/>
        </a:xfrm>
        <a:prstGeom prst="rect">
          <a:avLst/>
        </a:prstGeom>
        <a:noFill/>
        <a:ln w="9525">
          <a:solidFill>
            <a:srgbClr val="FF0000"/>
          </a:solidFill>
          <a:miter lim="800000"/>
          <a:headEnd/>
          <a:tailEnd/>
        </a:ln>
      </xdr:spPr>
    </xdr:pic>
    <xdr:clientData/>
  </xdr:twoCellAnchor>
  <xdr:twoCellAnchor editAs="oneCell">
    <xdr:from>
      <xdr:col>15</xdr:col>
      <xdr:colOff>9525</xdr:colOff>
      <xdr:row>26</xdr:row>
      <xdr:rowOff>0</xdr:rowOff>
    </xdr:from>
    <xdr:to>
      <xdr:col>15</xdr:col>
      <xdr:colOff>133350</xdr:colOff>
      <xdr:row>26</xdr:row>
      <xdr:rowOff>123825</xdr:rowOff>
    </xdr:to>
    <xdr:pic>
      <xdr:nvPicPr>
        <xdr:cNvPr id="33" name="VTM|t9|VTM_1|||||False||Added||False|$G$92||||" descr="Added">
          <a:hlinkClick xmlns:r="http://schemas.openxmlformats.org/officeDocument/2006/relationships" r:id="" tooltip="Added"/>
        </xdr:cNvPr>
        <xdr:cNvPicPr>
          <a:picLocks/>
        </xdr:cNvPicPr>
      </xdr:nvPicPr>
      <xdr:blipFill>
        <a:blip xmlns:r="http://schemas.openxmlformats.org/officeDocument/2006/relationships" r:embed="rId3" r:link="rId4" cstate="print"/>
        <a:srcRect/>
        <a:stretch>
          <a:fillRect/>
        </a:stretch>
      </xdr:blipFill>
      <xdr:spPr bwMode="auto">
        <a:xfrm>
          <a:off x="14030325" y="5248275"/>
          <a:ext cx="123825" cy="123825"/>
        </a:xfrm>
        <a:prstGeom prst="rect">
          <a:avLst/>
        </a:prstGeom>
        <a:noFill/>
        <a:ln w="9525">
          <a:solidFill>
            <a:srgbClr val="FF0000"/>
          </a:solidFill>
          <a:miter lim="800000"/>
          <a:headEnd/>
          <a:tailEnd/>
        </a:ln>
      </xdr:spPr>
    </xdr:pic>
    <xdr:clientData/>
  </xdr:twoCellAnchor>
  <xdr:twoCellAnchor editAs="oneCell">
    <xdr:from>
      <xdr:col>15</xdr:col>
      <xdr:colOff>9525</xdr:colOff>
      <xdr:row>28</xdr:row>
      <xdr:rowOff>9525</xdr:rowOff>
    </xdr:from>
    <xdr:to>
      <xdr:col>15</xdr:col>
      <xdr:colOff>133350</xdr:colOff>
      <xdr:row>28</xdr:row>
      <xdr:rowOff>133350</xdr:rowOff>
    </xdr:to>
    <xdr:pic>
      <xdr:nvPicPr>
        <xdr:cNvPr id="34" name="VTM|t9|VTM_1|||||False||Added||False|$G$92||||" descr="Added">
          <a:hlinkClick xmlns:r="http://schemas.openxmlformats.org/officeDocument/2006/relationships" r:id="" tooltip="Added"/>
        </xdr:cNvPr>
        <xdr:cNvPicPr>
          <a:picLocks/>
        </xdr:cNvPicPr>
      </xdr:nvPicPr>
      <xdr:blipFill>
        <a:blip xmlns:r="http://schemas.openxmlformats.org/officeDocument/2006/relationships" r:embed="rId3" r:link="rId4" cstate="print"/>
        <a:srcRect/>
        <a:stretch>
          <a:fillRect/>
        </a:stretch>
      </xdr:blipFill>
      <xdr:spPr bwMode="auto">
        <a:xfrm>
          <a:off x="14030325" y="5619750"/>
          <a:ext cx="123825" cy="123825"/>
        </a:xfrm>
        <a:prstGeom prst="rect">
          <a:avLst/>
        </a:prstGeom>
        <a:noFill/>
        <a:ln w="9525">
          <a:solidFill>
            <a:srgbClr val="FF0000"/>
          </a:solidFill>
          <a:miter lim="800000"/>
          <a:headEnd/>
          <a:tailEnd/>
        </a:ln>
      </xdr:spPr>
    </xdr:pic>
    <xdr:clientData/>
  </xdr:twoCellAnchor>
  <xdr:twoCellAnchor editAs="oneCell">
    <xdr:from>
      <xdr:col>15</xdr:col>
      <xdr:colOff>9525</xdr:colOff>
      <xdr:row>30</xdr:row>
      <xdr:rowOff>9525</xdr:rowOff>
    </xdr:from>
    <xdr:to>
      <xdr:col>15</xdr:col>
      <xdr:colOff>133350</xdr:colOff>
      <xdr:row>30</xdr:row>
      <xdr:rowOff>133350</xdr:rowOff>
    </xdr:to>
    <xdr:pic>
      <xdr:nvPicPr>
        <xdr:cNvPr id="35" name="VTM|t9|VTM_1|||||False||Added||False|$G$92||||" descr="Added">
          <a:hlinkClick xmlns:r="http://schemas.openxmlformats.org/officeDocument/2006/relationships" r:id="" tooltip="Added"/>
        </xdr:cNvPr>
        <xdr:cNvPicPr>
          <a:picLocks/>
        </xdr:cNvPicPr>
      </xdr:nvPicPr>
      <xdr:blipFill>
        <a:blip xmlns:r="http://schemas.openxmlformats.org/officeDocument/2006/relationships" r:embed="rId3" r:link="rId4" cstate="print"/>
        <a:srcRect/>
        <a:stretch>
          <a:fillRect/>
        </a:stretch>
      </xdr:blipFill>
      <xdr:spPr bwMode="auto">
        <a:xfrm>
          <a:off x="14030325" y="5981700"/>
          <a:ext cx="123825" cy="123825"/>
        </a:xfrm>
        <a:prstGeom prst="rect">
          <a:avLst/>
        </a:prstGeom>
        <a:noFill/>
        <a:ln w="9525">
          <a:solidFill>
            <a:srgbClr val="FF0000"/>
          </a:solidFill>
          <a:miter lim="800000"/>
          <a:headEnd/>
          <a:tailEnd/>
        </a:ln>
      </xdr:spPr>
    </xdr:pic>
    <xdr:clientData/>
  </xdr:twoCellAnchor>
  <xdr:twoCellAnchor editAs="oneCell">
    <xdr:from>
      <xdr:col>15</xdr:col>
      <xdr:colOff>9525</xdr:colOff>
      <xdr:row>19</xdr:row>
      <xdr:rowOff>19050</xdr:rowOff>
    </xdr:from>
    <xdr:to>
      <xdr:col>15</xdr:col>
      <xdr:colOff>133350</xdr:colOff>
      <xdr:row>19</xdr:row>
      <xdr:rowOff>142875</xdr:rowOff>
    </xdr:to>
    <xdr:pic>
      <xdr:nvPicPr>
        <xdr:cNvPr id="36" name="VTM|t9|VTM_1|||||False||Added||False|$G$92||||" descr="Added">
          <a:hlinkClick xmlns:r="http://schemas.openxmlformats.org/officeDocument/2006/relationships" r:id="" tooltip="Added"/>
        </xdr:cNvPr>
        <xdr:cNvPicPr>
          <a:picLocks/>
        </xdr:cNvPicPr>
      </xdr:nvPicPr>
      <xdr:blipFill>
        <a:blip xmlns:r="http://schemas.openxmlformats.org/officeDocument/2006/relationships" r:embed="rId3" r:link="rId4" cstate="print"/>
        <a:srcRect/>
        <a:stretch>
          <a:fillRect/>
        </a:stretch>
      </xdr:blipFill>
      <xdr:spPr bwMode="auto">
        <a:xfrm>
          <a:off x="14030325" y="3705225"/>
          <a:ext cx="123825" cy="123825"/>
        </a:xfrm>
        <a:prstGeom prst="rect">
          <a:avLst/>
        </a:prstGeom>
        <a:noFill/>
        <a:ln w="9525">
          <a:solidFill>
            <a:srgbClr val="FF0000"/>
          </a:solidFill>
          <a:miter lim="800000"/>
          <a:headEnd/>
          <a:tailEnd/>
        </a:ln>
      </xdr:spPr>
    </xdr:pic>
    <xdr:clientData/>
  </xdr:twoCellAnchor>
  <xdr:twoCellAnchor editAs="oneCell">
    <xdr:from>
      <xdr:col>15</xdr:col>
      <xdr:colOff>9525</xdr:colOff>
      <xdr:row>21</xdr:row>
      <xdr:rowOff>19050</xdr:rowOff>
    </xdr:from>
    <xdr:to>
      <xdr:col>15</xdr:col>
      <xdr:colOff>133350</xdr:colOff>
      <xdr:row>21</xdr:row>
      <xdr:rowOff>142875</xdr:rowOff>
    </xdr:to>
    <xdr:pic>
      <xdr:nvPicPr>
        <xdr:cNvPr id="37" name="VTM|t9|VTM_1|||||False||Added||False|$G$92||||" descr="Added">
          <a:hlinkClick xmlns:r="http://schemas.openxmlformats.org/officeDocument/2006/relationships" r:id="" tooltip="Added"/>
        </xdr:cNvPr>
        <xdr:cNvPicPr>
          <a:picLocks/>
        </xdr:cNvPicPr>
      </xdr:nvPicPr>
      <xdr:blipFill>
        <a:blip xmlns:r="http://schemas.openxmlformats.org/officeDocument/2006/relationships" r:embed="rId3" r:link="rId4" cstate="print"/>
        <a:srcRect/>
        <a:stretch>
          <a:fillRect/>
        </a:stretch>
      </xdr:blipFill>
      <xdr:spPr bwMode="auto">
        <a:xfrm>
          <a:off x="14030325" y="4391025"/>
          <a:ext cx="123825" cy="123825"/>
        </a:xfrm>
        <a:prstGeom prst="rect">
          <a:avLst/>
        </a:prstGeom>
        <a:noFill/>
        <a:ln w="9525">
          <a:solidFill>
            <a:srgbClr val="FF0000"/>
          </a:solidFill>
          <a:miter lim="800000"/>
          <a:headEnd/>
          <a:tailEnd/>
        </a:ln>
      </xdr:spPr>
    </xdr:pic>
    <xdr:clientData/>
  </xdr:twoCellAnchor>
  <xdr:twoCellAnchor editAs="oneCell">
    <xdr:from>
      <xdr:col>15</xdr:col>
      <xdr:colOff>9525</xdr:colOff>
      <xdr:row>32</xdr:row>
      <xdr:rowOff>9525</xdr:rowOff>
    </xdr:from>
    <xdr:to>
      <xdr:col>15</xdr:col>
      <xdr:colOff>133350</xdr:colOff>
      <xdr:row>32</xdr:row>
      <xdr:rowOff>133350</xdr:rowOff>
    </xdr:to>
    <xdr:pic>
      <xdr:nvPicPr>
        <xdr:cNvPr id="38" name="VTM|t9|VTM_1|||||False||Added||False|$G$92||||" descr="Added">
          <a:hlinkClick xmlns:r="http://schemas.openxmlformats.org/officeDocument/2006/relationships" r:id="" tooltip="Added"/>
        </xdr:cNvPr>
        <xdr:cNvPicPr>
          <a:picLocks/>
        </xdr:cNvPicPr>
      </xdr:nvPicPr>
      <xdr:blipFill>
        <a:blip xmlns:r="http://schemas.openxmlformats.org/officeDocument/2006/relationships" r:embed="rId3" r:link="rId4" cstate="print"/>
        <a:srcRect/>
        <a:stretch>
          <a:fillRect/>
        </a:stretch>
      </xdr:blipFill>
      <xdr:spPr bwMode="auto">
        <a:xfrm>
          <a:off x="14030325" y="6324600"/>
          <a:ext cx="123825" cy="123825"/>
        </a:xfrm>
        <a:prstGeom prst="rect">
          <a:avLst/>
        </a:prstGeom>
        <a:noFill/>
        <a:ln w="9525">
          <a:solidFill>
            <a:srgbClr val="FF0000"/>
          </a:solidFill>
          <a:miter lim="800000"/>
          <a:headEnd/>
          <a:tailEnd/>
        </a:ln>
      </xdr:spPr>
    </xdr:pic>
    <xdr:clientData/>
  </xdr:twoCellAnchor>
  <xdr:twoCellAnchor editAs="oneCell">
    <xdr:from>
      <xdr:col>15</xdr:col>
      <xdr:colOff>9525</xdr:colOff>
      <xdr:row>39</xdr:row>
      <xdr:rowOff>0</xdr:rowOff>
    </xdr:from>
    <xdr:to>
      <xdr:col>15</xdr:col>
      <xdr:colOff>133350</xdr:colOff>
      <xdr:row>39</xdr:row>
      <xdr:rowOff>123825</xdr:rowOff>
    </xdr:to>
    <xdr:pic>
      <xdr:nvPicPr>
        <xdr:cNvPr id="39" name="VTM|t9|VTM_1|||||False||Added||False|$G$92||||" descr="Added">
          <a:hlinkClick xmlns:r="http://schemas.openxmlformats.org/officeDocument/2006/relationships" r:id="" tooltip="Added"/>
        </xdr:cNvPr>
        <xdr:cNvPicPr>
          <a:picLocks/>
        </xdr:cNvPicPr>
      </xdr:nvPicPr>
      <xdr:blipFill>
        <a:blip xmlns:r="http://schemas.openxmlformats.org/officeDocument/2006/relationships" r:embed="rId3" r:link="rId4" cstate="print"/>
        <a:srcRect/>
        <a:stretch>
          <a:fillRect/>
        </a:stretch>
      </xdr:blipFill>
      <xdr:spPr bwMode="auto">
        <a:xfrm>
          <a:off x="14030325" y="7515225"/>
          <a:ext cx="123825" cy="123825"/>
        </a:xfrm>
        <a:prstGeom prst="rect">
          <a:avLst/>
        </a:prstGeom>
        <a:noFill/>
        <a:ln w="9525">
          <a:solidFill>
            <a:srgbClr val="FF0000"/>
          </a:solidFill>
          <a:miter lim="800000"/>
          <a:headEnd/>
          <a:tailEnd/>
        </a:ln>
      </xdr:spPr>
    </xdr:pic>
    <xdr:clientData/>
  </xdr:twoCellAnchor>
  <xdr:twoCellAnchor editAs="oneCell">
    <xdr:from>
      <xdr:col>3</xdr:col>
      <xdr:colOff>0</xdr:colOff>
      <xdr:row>39</xdr:row>
      <xdr:rowOff>0</xdr:rowOff>
    </xdr:from>
    <xdr:to>
      <xdr:col>3</xdr:col>
      <xdr:colOff>127000</xdr:colOff>
      <xdr:row>39</xdr:row>
      <xdr:rowOff>127000</xdr:rowOff>
    </xdr:to>
    <xdr:pic>
      <xdr:nvPicPr>
        <xdr:cNvPr id="40" name="VTM|t8|VTM_2027|||||False||Traced and Agrees to prior year IFRS financial statement||False|$E$8||||" descr="Traced and Agrees to prior year IFRS financial statement">
          <a:hlinkClick xmlns:r="http://schemas.openxmlformats.org/officeDocument/2006/relationships" r:id="" tooltip="Traced and Agrees to prior year IFRS financial statement"/>
        </xdr:cNvPr>
        <xdr:cNvPicPr>
          <a:picLocks/>
        </xdr:cNvPicPr>
      </xdr:nvPicPr>
      <xdr:blipFill>
        <a:blip xmlns:r="http://schemas.openxmlformats.org/officeDocument/2006/relationships" r:embed="rId1" r:link="rId2" cstate="print"/>
        <a:stretch>
          <a:fillRect/>
        </a:stretch>
      </xdr:blipFill>
      <xdr:spPr>
        <a:xfrm>
          <a:off x="5105400" y="7515225"/>
          <a:ext cx="127000" cy="127000"/>
        </a:xfrm>
        <a:prstGeom prst="rect">
          <a:avLst/>
        </a:prstGeom>
        <a:ln>
          <a:solidFill>
            <a:srgbClr val="FF0000"/>
          </a:solidFill>
        </a:ln>
      </xdr:spPr>
    </xdr:pic>
    <xdr:clientData/>
  </xdr:twoCellAnchor>
  <xdr:twoCellAnchor editAs="oneCell">
    <xdr:from>
      <xdr:col>5</xdr:col>
      <xdr:colOff>0</xdr:colOff>
      <xdr:row>39</xdr:row>
      <xdr:rowOff>0</xdr:rowOff>
    </xdr:from>
    <xdr:to>
      <xdr:col>5</xdr:col>
      <xdr:colOff>127000</xdr:colOff>
      <xdr:row>39</xdr:row>
      <xdr:rowOff>127000</xdr:rowOff>
    </xdr:to>
    <xdr:pic>
      <xdr:nvPicPr>
        <xdr:cNvPr id="41" name="VTM|t8|VTM_2027|||||False||Traced and Agrees to prior year IFRS financial statement||False|$E$8||||" descr="Traced and Agrees to prior year IFRS financial statement">
          <a:hlinkClick xmlns:r="http://schemas.openxmlformats.org/officeDocument/2006/relationships" r:id="" tooltip="Traced and Agrees to prior year IFRS financial statement"/>
        </xdr:cNvPr>
        <xdr:cNvPicPr>
          <a:picLocks/>
        </xdr:cNvPicPr>
      </xdr:nvPicPr>
      <xdr:blipFill>
        <a:blip xmlns:r="http://schemas.openxmlformats.org/officeDocument/2006/relationships" r:embed="rId1" r:link="rId2" cstate="print"/>
        <a:stretch>
          <a:fillRect/>
        </a:stretch>
      </xdr:blipFill>
      <xdr:spPr>
        <a:xfrm>
          <a:off x="6638925" y="7515225"/>
          <a:ext cx="127000" cy="127000"/>
        </a:xfrm>
        <a:prstGeom prst="rect">
          <a:avLst/>
        </a:prstGeom>
        <a:ln>
          <a:solidFill>
            <a:srgbClr val="FF0000"/>
          </a:solidFill>
        </a:ln>
      </xdr:spPr>
    </xdr:pic>
    <xdr:clientData/>
  </xdr:twoCellAnchor>
  <xdr:twoCellAnchor editAs="oneCell">
    <xdr:from>
      <xdr:col>7</xdr:col>
      <xdr:colOff>0</xdr:colOff>
      <xdr:row>39</xdr:row>
      <xdr:rowOff>0</xdr:rowOff>
    </xdr:from>
    <xdr:to>
      <xdr:col>7</xdr:col>
      <xdr:colOff>127000</xdr:colOff>
      <xdr:row>39</xdr:row>
      <xdr:rowOff>127000</xdr:rowOff>
    </xdr:to>
    <xdr:pic>
      <xdr:nvPicPr>
        <xdr:cNvPr id="42" name="VTM|t8|VTM_2027|||||False||Traced and Agrees to prior year IFRS financial statement||False|$E$8||||" descr="Traced and Agrees to prior year IFRS financial statement">
          <a:hlinkClick xmlns:r="http://schemas.openxmlformats.org/officeDocument/2006/relationships" r:id="" tooltip="Traced and Agrees to prior year IFRS financial statement"/>
        </xdr:cNvPr>
        <xdr:cNvPicPr>
          <a:picLocks/>
        </xdr:cNvPicPr>
      </xdr:nvPicPr>
      <xdr:blipFill>
        <a:blip xmlns:r="http://schemas.openxmlformats.org/officeDocument/2006/relationships" r:embed="rId1" r:link="rId2" cstate="print"/>
        <a:stretch>
          <a:fillRect/>
        </a:stretch>
      </xdr:blipFill>
      <xdr:spPr>
        <a:xfrm>
          <a:off x="8172450" y="7515225"/>
          <a:ext cx="127000" cy="127000"/>
        </a:xfrm>
        <a:prstGeom prst="rect">
          <a:avLst/>
        </a:prstGeom>
        <a:ln>
          <a:solidFill>
            <a:srgbClr val="FF0000"/>
          </a:solidFill>
        </a:ln>
      </xdr:spPr>
    </xdr:pic>
    <xdr:clientData/>
  </xdr:twoCellAnchor>
  <xdr:twoCellAnchor editAs="oneCell">
    <xdr:from>
      <xdr:col>9</xdr:col>
      <xdr:colOff>0</xdr:colOff>
      <xdr:row>39</xdr:row>
      <xdr:rowOff>0</xdr:rowOff>
    </xdr:from>
    <xdr:to>
      <xdr:col>9</xdr:col>
      <xdr:colOff>127000</xdr:colOff>
      <xdr:row>39</xdr:row>
      <xdr:rowOff>127000</xdr:rowOff>
    </xdr:to>
    <xdr:pic>
      <xdr:nvPicPr>
        <xdr:cNvPr id="43" name="VTM|t8|VTM_2027|||||False||Traced and Agrees to prior year IFRS financial statement||False|$E$8||||" descr="Traced and Agrees to prior year IFRS financial statement">
          <a:hlinkClick xmlns:r="http://schemas.openxmlformats.org/officeDocument/2006/relationships" r:id="" tooltip="Traced and Agrees to prior year IFRS financial statement"/>
        </xdr:cNvPr>
        <xdr:cNvPicPr>
          <a:picLocks/>
        </xdr:cNvPicPr>
      </xdr:nvPicPr>
      <xdr:blipFill>
        <a:blip xmlns:r="http://schemas.openxmlformats.org/officeDocument/2006/relationships" r:embed="rId1" r:link="rId2" cstate="print"/>
        <a:stretch>
          <a:fillRect/>
        </a:stretch>
      </xdr:blipFill>
      <xdr:spPr>
        <a:xfrm>
          <a:off x="9696450" y="7515225"/>
          <a:ext cx="127000" cy="127000"/>
        </a:xfrm>
        <a:prstGeom prst="rect">
          <a:avLst/>
        </a:prstGeom>
        <a:ln>
          <a:solidFill>
            <a:srgbClr val="FF0000"/>
          </a:solidFill>
        </a:ln>
      </xdr:spPr>
    </xdr:pic>
    <xdr:clientData/>
  </xdr:twoCellAnchor>
  <xdr:twoCellAnchor editAs="oneCell">
    <xdr:from>
      <xdr:col>11</xdr:col>
      <xdr:colOff>0</xdr:colOff>
      <xdr:row>39</xdr:row>
      <xdr:rowOff>0</xdr:rowOff>
    </xdr:from>
    <xdr:to>
      <xdr:col>11</xdr:col>
      <xdr:colOff>127000</xdr:colOff>
      <xdr:row>39</xdr:row>
      <xdr:rowOff>127000</xdr:rowOff>
    </xdr:to>
    <xdr:pic>
      <xdr:nvPicPr>
        <xdr:cNvPr id="44" name="VTM|t8|VTM_2027|||||False||Traced and Agrees to prior year IFRS financial statement||False|$E$8||||" descr="Traced and Agrees to prior year IFRS financial statement">
          <a:hlinkClick xmlns:r="http://schemas.openxmlformats.org/officeDocument/2006/relationships" r:id="" tooltip="Traced and Agrees to prior year IFRS financial statement"/>
        </xdr:cNvPr>
        <xdr:cNvPicPr>
          <a:picLocks/>
        </xdr:cNvPicPr>
      </xdr:nvPicPr>
      <xdr:blipFill>
        <a:blip xmlns:r="http://schemas.openxmlformats.org/officeDocument/2006/relationships" r:embed="rId1" r:link="rId2" cstate="print"/>
        <a:stretch>
          <a:fillRect/>
        </a:stretch>
      </xdr:blipFill>
      <xdr:spPr>
        <a:xfrm>
          <a:off x="11106150" y="7515225"/>
          <a:ext cx="127000" cy="127000"/>
        </a:xfrm>
        <a:prstGeom prst="rect">
          <a:avLst/>
        </a:prstGeom>
        <a:ln>
          <a:solidFill>
            <a:srgbClr val="FF0000"/>
          </a:solidFill>
        </a:ln>
      </xdr:spPr>
    </xdr:pic>
    <xdr:clientData/>
  </xdr:twoCellAnchor>
  <xdr:twoCellAnchor editAs="oneCell">
    <xdr:from>
      <xdr:col>13</xdr:col>
      <xdr:colOff>0</xdr:colOff>
      <xdr:row>39</xdr:row>
      <xdr:rowOff>0</xdr:rowOff>
    </xdr:from>
    <xdr:to>
      <xdr:col>13</xdr:col>
      <xdr:colOff>127000</xdr:colOff>
      <xdr:row>39</xdr:row>
      <xdr:rowOff>127000</xdr:rowOff>
    </xdr:to>
    <xdr:pic>
      <xdr:nvPicPr>
        <xdr:cNvPr id="45" name="VTM|t8|VTM_2027|||||False||Traced and Agrees to prior year IFRS financial statement||False|$E$8||||" descr="Traced and Agrees to prior year IFRS financial statement">
          <a:hlinkClick xmlns:r="http://schemas.openxmlformats.org/officeDocument/2006/relationships" r:id="" tooltip="Traced and Agrees to prior year IFRS financial statement"/>
        </xdr:cNvPr>
        <xdr:cNvPicPr>
          <a:picLocks/>
        </xdr:cNvPicPr>
      </xdr:nvPicPr>
      <xdr:blipFill>
        <a:blip xmlns:r="http://schemas.openxmlformats.org/officeDocument/2006/relationships" r:embed="rId1" r:link="rId2" cstate="print"/>
        <a:stretch>
          <a:fillRect/>
        </a:stretch>
      </xdr:blipFill>
      <xdr:spPr>
        <a:xfrm>
          <a:off x="12496800" y="7515225"/>
          <a:ext cx="127000" cy="127000"/>
        </a:xfrm>
        <a:prstGeom prst="rect">
          <a:avLst/>
        </a:prstGeom>
        <a:ln>
          <a:solidFill>
            <a:srgbClr val="FF0000"/>
          </a:solidFill>
        </a:ln>
      </xdr:spPr>
    </xdr:pic>
    <xdr:clientData/>
  </xdr:twoCellAnchor>
  <xdr:twoCellAnchor editAs="oneCell">
    <xdr:from>
      <xdr:col>11</xdr:col>
      <xdr:colOff>9525</xdr:colOff>
      <xdr:row>28</xdr:row>
      <xdr:rowOff>19050</xdr:rowOff>
    </xdr:from>
    <xdr:to>
      <xdr:col>11</xdr:col>
      <xdr:colOff>136525</xdr:colOff>
      <xdr:row>28</xdr:row>
      <xdr:rowOff>146050</xdr:rowOff>
    </xdr:to>
    <xdr:pic>
      <xdr:nvPicPr>
        <xdr:cNvPr id="46" name="VTM|t8|VTM_2027|||||False||Traced and Agrees to prior year IFRS financial statement||False|$E$8||||" descr="Traced and Agrees to prior year IFRS financial statement">
          <a:hlinkClick xmlns:r="http://schemas.openxmlformats.org/officeDocument/2006/relationships" r:id="" tooltip="Traced and Agrees to prior year IFRS financial statement"/>
        </xdr:cNvPr>
        <xdr:cNvPicPr>
          <a:picLocks/>
        </xdr:cNvPicPr>
      </xdr:nvPicPr>
      <xdr:blipFill>
        <a:blip xmlns:r="http://schemas.openxmlformats.org/officeDocument/2006/relationships" r:embed="rId1" r:link="rId2" cstate="print"/>
        <a:stretch>
          <a:fillRect/>
        </a:stretch>
      </xdr:blipFill>
      <xdr:spPr>
        <a:xfrm>
          <a:off x="11115675" y="5629275"/>
          <a:ext cx="127000" cy="127000"/>
        </a:xfrm>
        <a:prstGeom prst="rect">
          <a:avLst/>
        </a:prstGeom>
        <a:ln>
          <a:solidFill>
            <a:srgbClr val="FF0000"/>
          </a:solidFill>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9</xdr:col>
      <xdr:colOff>57150</xdr:colOff>
      <xdr:row>16</xdr:row>
      <xdr:rowOff>0</xdr:rowOff>
    </xdr:from>
    <xdr:to>
      <xdr:col>9</xdr:col>
      <xdr:colOff>58739</xdr:colOff>
      <xdr:row>17</xdr:row>
      <xdr:rowOff>38102</xdr:rowOff>
    </xdr:to>
    <xdr:cxnSp macro="">
      <xdr:nvCxnSpPr>
        <xdr:cNvPr id="2" name="Straight Arrow Connector 1"/>
        <xdr:cNvCxnSpPr/>
      </xdr:nvCxnSpPr>
      <xdr:spPr>
        <a:xfrm rot="5400000">
          <a:off x="10197306" y="3328194"/>
          <a:ext cx="238127" cy="1589"/>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76204</xdr:colOff>
      <xdr:row>25</xdr:row>
      <xdr:rowOff>2</xdr:rowOff>
    </xdr:from>
    <xdr:to>
      <xdr:col>7</xdr:col>
      <xdr:colOff>85727</xdr:colOff>
      <xdr:row>26</xdr:row>
      <xdr:rowOff>57153</xdr:rowOff>
    </xdr:to>
    <xdr:cxnSp macro="">
      <xdr:nvCxnSpPr>
        <xdr:cNvPr id="3" name="Straight Arrow Connector 2"/>
        <xdr:cNvCxnSpPr/>
      </xdr:nvCxnSpPr>
      <xdr:spPr>
        <a:xfrm rot="5400000">
          <a:off x="8939215" y="5119691"/>
          <a:ext cx="247651" cy="9523"/>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66675</xdr:colOff>
      <xdr:row>18</xdr:row>
      <xdr:rowOff>19047</xdr:rowOff>
    </xdr:from>
    <xdr:to>
      <xdr:col>5</xdr:col>
      <xdr:colOff>68267</xdr:colOff>
      <xdr:row>21</xdr:row>
      <xdr:rowOff>19050</xdr:rowOff>
    </xdr:to>
    <xdr:cxnSp macro="">
      <xdr:nvCxnSpPr>
        <xdr:cNvPr id="4" name="Straight Arrow Connector 3"/>
        <xdr:cNvCxnSpPr/>
      </xdr:nvCxnSpPr>
      <xdr:spPr>
        <a:xfrm rot="5400000">
          <a:off x="7054057" y="3928265"/>
          <a:ext cx="600078" cy="1592"/>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66675</xdr:colOff>
      <xdr:row>21</xdr:row>
      <xdr:rowOff>0</xdr:rowOff>
    </xdr:from>
    <xdr:to>
      <xdr:col>7</xdr:col>
      <xdr:colOff>76198</xdr:colOff>
      <xdr:row>22</xdr:row>
      <xdr:rowOff>47626</xdr:rowOff>
    </xdr:to>
    <xdr:cxnSp macro="">
      <xdr:nvCxnSpPr>
        <xdr:cNvPr id="5" name="Straight Arrow Connector 4"/>
        <xdr:cNvCxnSpPr/>
      </xdr:nvCxnSpPr>
      <xdr:spPr>
        <a:xfrm rot="5400000">
          <a:off x="8929686" y="4329114"/>
          <a:ext cx="247651" cy="9523"/>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47625</xdr:colOff>
      <xdr:row>25</xdr:row>
      <xdr:rowOff>0</xdr:rowOff>
    </xdr:from>
    <xdr:to>
      <xdr:col>5</xdr:col>
      <xdr:colOff>57148</xdr:colOff>
      <xdr:row>26</xdr:row>
      <xdr:rowOff>57151</xdr:rowOff>
    </xdr:to>
    <xdr:cxnSp macro="">
      <xdr:nvCxnSpPr>
        <xdr:cNvPr id="6" name="Straight Arrow Connector 5"/>
        <xdr:cNvCxnSpPr/>
      </xdr:nvCxnSpPr>
      <xdr:spPr>
        <a:xfrm rot="5400000">
          <a:off x="7215186" y="5119689"/>
          <a:ext cx="247651" cy="9523"/>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5</xdr:col>
      <xdr:colOff>53975</xdr:colOff>
      <xdr:row>29</xdr:row>
      <xdr:rowOff>53975</xdr:rowOff>
    </xdr:from>
    <xdr:to>
      <xdr:col>5</xdr:col>
      <xdr:colOff>180975</xdr:colOff>
      <xdr:row>29</xdr:row>
      <xdr:rowOff>180975</xdr:rowOff>
    </xdr:to>
    <xdr:pic>
      <xdr:nvPicPr>
        <xdr:cNvPr id="7" name="VTM|t9|VTM_11|||||False||Added : ||False|$F$30|||||EMBED|" descr="Added : ">
          <a:hlinkClick xmlns:r="http://schemas.openxmlformats.org/officeDocument/2006/relationships" r:id="" tooltip="Added : "/>
        </xdr:cNvPr>
        <xdr:cNvPicPr>
          <a:picLocks/>
        </xdr:cNvPicPr>
      </xdr:nvPicPr>
      <xdr:blipFill>
        <a:blip xmlns:r="http://schemas.openxmlformats.org/officeDocument/2006/relationships" r:embed="rId1" r:link="rId2" cstate="print"/>
        <a:stretch>
          <a:fillRect/>
        </a:stretch>
      </xdr:blipFill>
      <xdr:spPr>
        <a:xfrm>
          <a:off x="7340600" y="5854700"/>
          <a:ext cx="127000" cy="127000"/>
        </a:xfrm>
        <a:prstGeom prst="rect">
          <a:avLst/>
        </a:prstGeom>
      </xdr:spPr>
    </xdr:pic>
    <xdr:clientData/>
  </xdr:twoCellAnchor>
  <xdr:twoCellAnchor editAs="oneCell">
    <xdr:from>
      <xdr:col>7</xdr:col>
      <xdr:colOff>66675</xdr:colOff>
      <xdr:row>29</xdr:row>
      <xdr:rowOff>38100</xdr:rowOff>
    </xdr:from>
    <xdr:to>
      <xdr:col>7</xdr:col>
      <xdr:colOff>193675</xdr:colOff>
      <xdr:row>29</xdr:row>
      <xdr:rowOff>165100</xdr:rowOff>
    </xdr:to>
    <xdr:pic>
      <xdr:nvPicPr>
        <xdr:cNvPr id="8" name="VTM|t9|VTM_11|||||False||Added : ||False|$F$30|||||EMBED|" descr="Added : ">
          <a:hlinkClick xmlns:r="http://schemas.openxmlformats.org/officeDocument/2006/relationships" r:id="" tooltip="Added : "/>
        </xdr:cNvPr>
        <xdr:cNvPicPr>
          <a:picLocks/>
        </xdr:cNvPicPr>
      </xdr:nvPicPr>
      <xdr:blipFill>
        <a:blip xmlns:r="http://schemas.openxmlformats.org/officeDocument/2006/relationships" r:embed="rId1" r:link="rId2" cstate="print"/>
        <a:stretch>
          <a:fillRect/>
        </a:stretch>
      </xdr:blipFill>
      <xdr:spPr>
        <a:xfrm>
          <a:off x="9048750" y="5838825"/>
          <a:ext cx="127000" cy="127000"/>
        </a:xfrm>
        <a:prstGeom prst="rect">
          <a:avLst/>
        </a:prstGeom>
      </xdr:spPr>
    </xdr:pic>
    <xdr:clientData/>
  </xdr:twoCellAnchor>
  <xdr:twoCellAnchor editAs="oneCell">
    <xdr:from>
      <xdr:col>9</xdr:col>
      <xdr:colOff>38100</xdr:colOff>
      <xdr:row>29</xdr:row>
      <xdr:rowOff>38100</xdr:rowOff>
    </xdr:from>
    <xdr:to>
      <xdr:col>9</xdr:col>
      <xdr:colOff>165100</xdr:colOff>
      <xdr:row>29</xdr:row>
      <xdr:rowOff>165100</xdr:rowOff>
    </xdr:to>
    <xdr:pic>
      <xdr:nvPicPr>
        <xdr:cNvPr id="9" name="VTM|t9|VTM_11|||||False||Added : ||False|$F$30|||||EMBED|" descr="Added : ">
          <a:hlinkClick xmlns:r="http://schemas.openxmlformats.org/officeDocument/2006/relationships" r:id="" tooltip="Added : "/>
        </xdr:cNvPr>
        <xdr:cNvPicPr>
          <a:picLocks/>
        </xdr:cNvPicPr>
      </xdr:nvPicPr>
      <xdr:blipFill>
        <a:blip xmlns:r="http://schemas.openxmlformats.org/officeDocument/2006/relationships" r:embed="rId1" r:link="rId2" cstate="print"/>
        <a:stretch>
          <a:fillRect/>
        </a:stretch>
      </xdr:blipFill>
      <xdr:spPr>
        <a:xfrm>
          <a:off x="10296525" y="5838825"/>
          <a:ext cx="127000" cy="127000"/>
        </a:xfrm>
        <a:prstGeom prst="rect">
          <a:avLst/>
        </a:prstGeom>
      </xdr:spPr>
    </xdr:pic>
    <xdr:clientData/>
  </xdr:twoCellAnchor>
  <xdr:twoCellAnchor editAs="oneCell">
    <xdr:from>
      <xdr:col>11</xdr:col>
      <xdr:colOff>47625</xdr:colOff>
      <xdr:row>29</xdr:row>
      <xdr:rowOff>47625</xdr:rowOff>
    </xdr:from>
    <xdr:to>
      <xdr:col>11</xdr:col>
      <xdr:colOff>174625</xdr:colOff>
      <xdr:row>29</xdr:row>
      <xdr:rowOff>174625</xdr:rowOff>
    </xdr:to>
    <xdr:pic>
      <xdr:nvPicPr>
        <xdr:cNvPr id="10" name="VTM|t9|VTM_11|||||False||Added : ||False|$F$30|||||EMBED|" descr="Added : ">
          <a:hlinkClick xmlns:r="http://schemas.openxmlformats.org/officeDocument/2006/relationships" r:id="" tooltip="Added : "/>
        </xdr:cNvPr>
        <xdr:cNvPicPr>
          <a:picLocks/>
        </xdr:cNvPicPr>
      </xdr:nvPicPr>
      <xdr:blipFill>
        <a:blip xmlns:r="http://schemas.openxmlformats.org/officeDocument/2006/relationships" r:embed="rId1" r:link="rId2" cstate="print"/>
        <a:stretch>
          <a:fillRect/>
        </a:stretch>
      </xdr:blipFill>
      <xdr:spPr>
        <a:xfrm>
          <a:off x="11791950" y="5848350"/>
          <a:ext cx="127000" cy="127000"/>
        </a:xfrm>
        <a:prstGeom prst="rect">
          <a:avLst/>
        </a:prstGeom>
      </xdr:spPr>
    </xdr:pic>
    <xdr:clientData/>
  </xdr:twoCellAnchor>
  <xdr:twoCellAnchor editAs="oneCell">
    <xdr:from>
      <xdr:col>13</xdr:col>
      <xdr:colOff>25400</xdr:colOff>
      <xdr:row>29</xdr:row>
      <xdr:rowOff>25400</xdr:rowOff>
    </xdr:from>
    <xdr:to>
      <xdr:col>13</xdr:col>
      <xdr:colOff>152400</xdr:colOff>
      <xdr:row>29</xdr:row>
      <xdr:rowOff>152400</xdr:rowOff>
    </xdr:to>
    <xdr:pic>
      <xdr:nvPicPr>
        <xdr:cNvPr id="11" name="VTM|t13|VTM_12|||||False||Cross Added : ||False|$N$30|||||EMBED|" descr="Cross Added : ">
          <a:hlinkClick xmlns:r="http://schemas.openxmlformats.org/officeDocument/2006/relationships" r:id="" tooltip="Cross Added : "/>
        </xdr:cNvPr>
        <xdr:cNvPicPr>
          <a:picLocks/>
        </xdr:cNvPicPr>
      </xdr:nvPicPr>
      <xdr:blipFill>
        <a:blip xmlns:r="http://schemas.openxmlformats.org/officeDocument/2006/relationships" r:embed="rId3" r:link="rId4" cstate="print"/>
        <a:stretch>
          <a:fillRect/>
        </a:stretch>
      </xdr:blipFill>
      <xdr:spPr>
        <a:xfrm>
          <a:off x="12893675" y="5826125"/>
          <a:ext cx="127000" cy="127000"/>
        </a:xfrm>
        <a:prstGeom prst="rect">
          <a:avLst/>
        </a:prstGeom>
      </xdr:spPr>
    </xdr:pic>
    <xdr:clientData/>
  </xdr:twoCellAnchor>
  <xdr:twoCellAnchor editAs="oneCell">
    <xdr:from>
      <xdr:col>13</xdr:col>
      <xdr:colOff>25400</xdr:colOff>
      <xdr:row>15</xdr:row>
      <xdr:rowOff>25400</xdr:rowOff>
    </xdr:from>
    <xdr:to>
      <xdr:col>13</xdr:col>
      <xdr:colOff>152400</xdr:colOff>
      <xdr:row>15</xdr:row>
      <xdr:rowOff>152400</xdr:rowOff>
    </xdr:to>
    <xdr:pic>
      <xdr:nvPicPr>
        <xdr:cNvPr id="12" name="VTM|t9|VTM_18|||||False||Added : ||False|$N$16|||||EMBED|" descr="Added : ">
          <a:hlinkClick xmlns:r="http://schemas.openxmlformats.org/officeDocument/2006/relationships" r:id="" tooltip="Added : "/>
        </xdr:cNvPr>
        <xdr:cNvPicPr>
          <a:picLocks/>
        </xdr:cNvPicPr>
      </xdr:nvPicPr>
      <xdr:blipFill>
        <a:blip xmlns:r="http://schemas.openxmlformats.org/officeDocument/2006/relationships" r:embed="rId1" r:link="rId2" cstate="print"/>
        <a:stretch>
          <a:fillRect/>
        </a:stretch>
      </xdr:blipFill>
      <xdr:spPr>
        <a:xfrm>
          <a:off x="12893675" y="3035300"/>
          <a:ext cx="127000" cy="127000"/>
        </a:xfrm>
        <a:prstGeom prst="rect">
          <a:avLst/>
        </a:prstGeom>
      </xdr:spPr>
    </xdr:pic>
    <xdr:clientData/>
  </xdr:twoCellAnchor>
  <xdr:twoCellAnchor>
    <xdr:from>
      <xdr:col>13</xdr:col>
      <xdr:colOff>85726</xdr:colOff>
      <xdr:row>15</xdr:row>
      <xdr:rowOff>171450</xdr:rowOff>
    </xdr:from>
    <xdr:to>
      <xdr:col>13</xdr:col>
      <xdr:colOff>95251</xdr:colOff>
      <xdr:row>27</xdr:row>
      <xdr:rowOff>200025</xdr:rowOff>
    </xdr:to>
    <xdr:cxnSp macro="">
      <xdr:nvCxnSpPr>
        <xdr:cNvPr id="13" name="Straight Arrow Connector 12"/>
        <xdr:cNvCxnSpPr/>
      </xdr:nvCxnSpPr>
      <xdr:spPr>
        <a:xfrm rot="5400000">
          <a:off x="11753851" y="4381500"/>
          <a:ext cx="2409825" cy="9525"/>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Documents%20and%20Settings\aoyeneyin\Desktop\Total%202008%20Audit\ELF%202007%20final-Debbie\Fixed%20Assets\Fixed%20Assets\NG02%20Fixed%20Asset%20Schedule%20as%20at%2031.12.2007%20Final%20V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Lagfs0001\VOL2\payroll\payroll.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Documents%20and%20Settings/bupa/Local%20Settings/Temp/APDSRMTH_4310_04_Flash.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H:\Documents%20and%20Settings\dogunkanmi\My%20Documents\My%20Clients\Motorola\Payroll\May%2006\Local%20Payroll%20-%20May%20'06.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G:\Documents%20and%20Settings\dogunkanmi\My%20Documents\My%20Clients\Motorola\Payroll\May%2006\Local%20Payroll%20-%20May%20'06.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Lagnrntshare1\SHARE\Finance%20Dept%20Shared%20Files\Tax\CNL\Annual%20Returns\2006%20PPT%20Returns\Final%20PPT%20Return_2006\CNLPPT%202006-Final%20Filed%20Aug%202008.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OLOG1ST\TAX\TAX\FYE%203-31-98\Bristow\98TaxWorkpapers--Bristow.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A:\DPRSALES%20SOCAP%202004%202.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H:\Documents%20and%20Settings\David%20Asher\Local%20Settings\Temporary%20Internet%20Files\OLKE6\Documents%20and%20Settings\Aifebunandu\Desktop\Eddy's%20Safmarine%20tax%20review\TAX\ADEYEMI\PAYROLLS\NEWTY.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G:\Documents%20and%20Settings\David%20Asher\Local%20Settings\Temporary%20Internet%20Files\OLKE6\Documents%20and%20Settings\Aifebunandu\Desktop\Eddy's%20Safmarine%20tax%20review\TAX\ADEYEMI\PAYROLLS\NEWTY.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TAX/ZENITH/2003%20Zenith%20Tax%20Comps%20Final.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share/Documents%20and%20Settings/Yemi%20Paul-T/Desktop/New%20Folder%20(2)/Consolidation%20schedules/Documents%20and%20Settings/phoenix1/My%20Documents/Mgt%20Accts/2006%20Financial%20year/MGT%20ACCTS/Documents%20and%20Settings/YPT/Desktop/zenith/ypt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elix\c-gbenga\payroll\payroll.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F:\Client\BJ\DIRECT%20TAX\RSIRS%202001%20&amp;%202002%20PAYE-WHT%20AUDIT\PAYROLL\2001%20PAYROLL%20(workfile)-final.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Client/BJ/DIRECT%20TAX/RSIRS%202001%20&amp;%202002%20PAYE-WHT%20AUDIT/PAYROLL/2001%20PAYROLL%20(workfile)-final.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Ng.ema.pwcinternal.com\pwc2\Documents%20and%20Settings\dogunkanmi\My%20Documents\My%20Clients\Petrobras\Local%20Payroll\General%20Staff\Apr%202006\GS%20Apr%202006%20Payroll.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F:\Client\MTN\DIRECT%20TAX\Pit\Payroll%20Reconciliation\Rationalisation\Lagos%20Payrolls\April%202001.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Client/MTN/DIRECT%20TAX/Pit/Payroll%20Reconciliation/Rationalisation/Lagos%20Payrolls/April%202001.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Lagfs0001\VOL2\Client\STDBANK\DIRECT%20TAX\PIT\examples.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A:\CNL%20$%20FS%20-%20ADJUSTED%202000.xls" TargetMode="External"/></Relationships>
</file>

<file path=xl/externalLinks/_rels/externalLink117.xml.rels><?xml version="1.0" encoding="UTF-8" standalone="yes"?>
<Relationships xmlns="http://schemas.openxmlformats.org/package/2006/relationships"><Relationship Id="rId1" Type="http://schemas.microsoft.com/office/2006/relationships/xlExternalLinkPath/xlPathMissing" Target="L"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Africa-me.shell.com\africa-me\PSCB%20-%20Partner%20Performance\Performance%202006\Q1%202006\q1%202006.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H:\Local\Perso\Budget%202011\7%20-%20OneFolder\TUPNI_Budget201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Tax\CLIENT\LSWC\Due%20diligence\Capital%20Expenditure\Cap.%20Exp.%20-%201996%20Naira%20Payments.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G:\Local\Perso\Budget%202011\7%20-%20OneFolder\TUPNI_Budget2010.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F:\Client\MTN\DIRECT%20TAX\Pit\Payroll%20Reconciliation\Rationalisation\Lagos%20Payrolls\May%202001(Revised).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Client/MTN/DIRECT%20TAX/Pit/Payroll%20Reconciliation/Rationalisation/Lagos%20Payrolls/May%202001(Revised).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F:\Client\MTN\DIRECT%20TAX\Pit\Payroll%20Reconciliation\Rationalisation\Lagos%20Payrolls\June%202001.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Client/MTN/DIRECT%20TAX/Pit/Payroll%20Reconciliation/Rationalisation/Lagos%20Payrolls/June%202001.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F:\Client\MTN\DIRECT%20TAX\Pit\Payroll%20Reconciliation\Rationalisation\Lagos%20Payrolls\July%20Final1%202001.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Client/MTN/DIRECT%20TAX/Pit/Payroll%20Reconciliation/Rationalisation/Lagos%20Payrolls/July%20Final1%202001.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H:\GN2004pl%20(version%201).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G:\GN2004pl%20(version%201).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Users/jbalogun/AppData/Roaming/Microsoft/Excel/note%2013%20-%2029.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Nglosdc01\ClientData-Tax\Resourcery\DUE%20DILIGENCE\Cit\Tax\CLIENT\LSWC\Due%20diligence\Capital%20Expenditure\Cap.%20Exp.%20-%201996%20Naira%20Payments.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Lagfs0001\VOL2\Marc%20and%20Mei%20-%20Internal%20Audit%20Review\Oct%20-%20Dec%202000%20Internal%20Audit\Marc%20&amp;%20Mei%20-%20Payroll%20Oct-Dec2000-PER%20AA.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A:\Client\Resourcery\DUE%20DILIGENCE\Cit\Tax\CLIENT\LSWC\Due%20diligence\Capital%20Expenditure\Cap.%20Exp.%20-%201996%20Naira%20Payments.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Documents%20and%20Settings/Chinedu%20Eze/My%20Documents/AP%20FINAL%20DEC%202007/AP%202007%20finstat%20bord.xls" TargetMode="External"/></Relationships>
</file>

<file path=xl/externalLinks/_rels/externalLink133.xml.rels><?xml version="1.0" encoding="UTF-8" standalone="yes"?>
<Relationships xmlns="http://schemas.openxmlformats.org/package/2006/relationships"><Relationship Id="rId1" Type="http://schemas.microsoft.com/office/2006/relationships/xlExternalLinkPath/xlPathMissing" Target="Worksheet%20in%205544%20Loans%20to%20Subsidiarie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Lagfs0001\VOL2\Tax\CLIENT\SCHLUM\Payroll%20&amp;%20Internal%20Control%20Review\Dowell%20PAYE%20CUMUCOMPUTATION.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https://portal.ema.kworld.kpmg.com/Documents%20and%20Settings/rrastogi/Local%20Settings/Temporary%20Internet%20Files/OLK12B/Example%20reporting%20package.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H:\Users\AdetolaOguntade\Desktop\MARINE%20PLATFORM\Loans\01.0010loans%20wp.xlsx"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G:\Users\AdetolaOguntade\Desktop\MARINE%20PLATFORM\Loans\01.0010loans%20wp.xlsx"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ProgramData/eAudIT10/DM/3c016b89-3615-44c9-96fd-ebc297f4db2c/CheckOutDocs/Swire%20Oilfield%20Services%20West%20Africa%20Ltd%202010%20Statutory%20Audit/TOD1.00120Fixed%20Assets.xlsx"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Users/mshodipo/Desktop/MRS%202013/Work%20Paper%202013/Copy%20of%20110%204%203%200010Review%20of%20Cost%20of%20Sales.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xed%20Assets/December%2009/Movement%20Schedule%20CVX%20All.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H:\ProgramData\eAudIT10\DM\5e912a96-cfed-4eb8-82ff-df80aea31d8e\CheckOutDocs\Total%20E%20&amp;%20P%20Nigeria%20Limited\G1.00300Recomputation%20of%20UOP.xlsx"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G:\ProgramData\eAudIT10\DM\5e912a96-cfed-4eb8-82ff-df80aea31d8e\CheckOutDocs\Total%20E%20&amp;%20P%20Nigeria%20Limited\G1.00300Recomputation%20of%20UOP.xlsx"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ProgramData/eAudIT11/DM/e160e223-f889-4881-b4e6-2cd99aa7f5cc/CheckOutDocs/MRS%20OIL%20NIGERIA%20PLC/soswa%202011/workpapers/Patrick/Reviewed/Fixed%20Assets%202011.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Users/sagunbiade/AppData/Local/Microsoft/Windows/Temporary%20Internet%20Files/Content.Outlook/QU2IGW9Y/Draft%202012%20MRS%20IFRS%20Excel%20Format.xlsx"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Users/jbalogun/Documents/Draft%202012%20MRS%20IFRS%20FS%20%20%20Final%204%20(2).xlsx"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Users/oogunbiyi/Documents/Financial%20Analyst/Desktop/REPORTING/Quarterly%20Report/SEC%20Report/SEC%20Report%20June%202013/FinancialStatementfull.txt.xlsx"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H:\Documents%20and%20Settings\David%20Asher\Local%20Settings\Temporary%20Internet%20Files\OLKE6\Documents%20and%20Settings\Aifebunandu\Desktop\Eddy's%20Safmarine%20tax%20review\Tax\CLIENT\LSWC\Due%20diligence\Capital%20Expenditure\Cap.%20Exp.%20-%201996%20Naira%20Payments.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G:\Documents%20and%20Settings\David%20Asher\Local%20Settings\Temporary%20Internet%20Files\OLKE6\Documents%20and%20Settings\Aifebunandu\Desktop\Eddy's%20Safmarine%20tax%20review\Tax\CLIENT\LSWC\Due%20diligence\Capital%20Expenditure\Cap.%20Exp.%20-%201996%20Naira%20Payments.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F:\Documents%20and%20Settings\CUwaegbute\My%20Documents\halliburton%202000.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Documents%20and%20Settings/CUwaegbute/My%20Documents/halliburton%20200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H:\ProgramData\eAudIT10\DM\5e912a96-cfed-4eb8-82ff-df80aea31d8e\CheckOutDocs\Total%20E%20&amp;%20P%20Nigeria%20Limited\Clients\2011FY\TOTAL%20'10\PBC's\all%20pbc\fixed%20asset\Fixed%20Asset_KPMG\Asset%20Disposal.xlsx"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H:\Entity\LOS-NonOPJV\Finance\EPNL\2005\Plan%202005\Input\2005%20NGFI%20Template.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G:\Entity\LOS-NonOPJV\Finance\EPNL\2005\Plan%202005\Input\2005%20NGFI%20Template.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Users/sagunbiade/AppData/Local/Microsoft/Windows/Temporary%20Internet%20Files/Content.Outlook/QU2IGW9Y/MON%20_%20IFRS%20Financial%20Statement%20for%20the%20year%20ended%2031%20December%202013%20-%20Final%20Auditor's%20copy.xlsx"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Users/sagunbiade/AppData/Local/Microsoft/Windows/Temporary%20Internet%20Files/Content.Outlook/QU2IGW9Y/MON%202013%20Final%20Trial%20Balance%2017022014%20-%206pm.xlsx"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Users/oogunbiyi/Desktop/July%202013%20Review/Monthly%20TB%20July%2031st%202013%2020082013%20-%20Final.xlsx"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Users/AAdekanbi/Desktop/Clients/2014FY/MRS%202013FY/2012%20wps/2012%20MRS%20IFRS%20FS%20(Final%20Version).xlsx"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Users/faithmanuel/AppData/Local/Microsoft/Windows/Temporary%20Internet%20Files/Content.Outlook/P4VSLS5Q/MRS%202014%20FS%20Final.xlsx"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E:\MRS%202015%20FS%20Final%20official%20rollforward.xlsx"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Users/ojet/AppData/Local/Microsoft/Windows/Temporary%20Internet%20Files/Content.Outlook/003QH49O/Book1%20(0000000C)%20(00000003).xlsx"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Users/ojet/AppData/Local/Microsoft/Windows/Temporary%20Internet%20Files/Content.Outlook/003QH49O/Report%20for%20Mr%20Wole%20extract%20(version%202)%20(002).xlsb"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G:\ProgramData\eAudIT10\DM\5e912a96-cfed-4eb8-82ff-df80aea31d8e\CheckOutDocs\Total%20E%20&amp;%20P%20Nigeria%20Limited\Clients\2011FY\TOTAL%20'10\PBC's\all%20pbc\fixed%20asset\Fixed%20Asset_KPMG\Asset%20Disposal.xlsx"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Users/ojet/AppData/Local/Microsoft/Windows/Temporary%20Internet%20Files/Content.Outlook/003QH49O/Report%20for%20Mr%20Wole%20extract.xlsx"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Users/SAgunbiade/Documents/mrs%202014/workpapers/130.4.1.0010Fixed%20Assets%20as%20at%20Dec%202014.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H:\DOCUME~1\J0206983\LOCALS~1\Temp\notes87140F\NGAEP_Bud09_SMdeP.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G:\DOCUME~1\J0206983\LOCALS~1\Temp\notes87140F\NGAEP_Bud09_SMdeP.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Documents%20and%20Settings/tfowokan/Local%20Settings/Temp/c.notes.data/My%20Documents/TLS%20Documents/Tax%20comps/Zenith/My%20Documents/Clients/Midas/FCMB%20-%202000%20Financial%20Statement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Documents%20and%20Settings\aoyeneyin\Desktop\Total%202008%20Audit\ELF%202007%20final-Debbie\Fixed%20Assets\Fixed%20Assets\NG02%20Fixed%20Asset%20Schedule%20as%20at%2031.12.2007%20Final%20V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DOCUME~1/J0206983/LOCALS~1/Temp/Temporary%20Directory%202%20for%20DDA_db1.zip/PDC09-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DOCUME~1\J0206983\LOCALS~1\Temp\Temporary%20Directory%202%20for%20DDA_db1.zip\PDC09-T.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H:\Entity\PHC-Finance\Corp_Bud&amp;Plan\01-Budget\2010\Sent\20091124%20Simul%20FEI\NGAEP_Budget2010_v2.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G:\Entity\PHC-Finance\Corp_Bud&amp;Plan\01-Budget\2010\Sent\20091124%20Simul%20FEI\NGAEP_Budget2010_v2.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H:\Revenue\Balance%20Sheet%20Reconciliations\01-04\Reserves%20-%20119001%20FEB.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G:\Revenue\Balance%20Sheet%20Reconciliations\01-04\Reserves%20-%20119001%20FEB.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Lagfs0001\VOL2\DATA\AIB%20Payroll%20Review.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NG-PHC-DAT01\Data\Entity\Phc-fin\Common\Corp_Bud&amp;Plan\Budget%20Session%202007\Reserves&amp;DD&amp;A\Version0_RRA_PRIME2004_prior_valid&amp;conso.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E:\Payroll\Recons%202.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Payroll/Recons%2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ProgramData\eAudIT10\DM\9ef03311-bebe-422f-b73f-531006c62d7d\ReadOnlyDocs\Clients\2011FY\TOTAL%20'10\PBC's\all%20pbc\fixed%20asset\Fixed%20Asset_KPMG\Asset%20Disposal_KPMG%20v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Users/yoladeji/AppData/Local/Temp/notesC9812B/CNL%20Shell.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A:\NOA\Gis2000.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H:\Entity\PHC-Finance\Corp_Bud&amp;Plan\00-TDB\2008\200812\Data\DD&amp;A\Treasury%20REPOR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G:\Entity\PHC-Finance\Corp_Bud&amp;Plan\00-TDB\2008\200812\Data\DD&amp;A\Treasury%20REPORT.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S:\Tax&amp;Admin\Tax2002\PPT2002.xls\PPT0CT.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H:\Documents%20and%20Settings\ooyenuga\Local%20Settings\Temp\wzd560\BHNLPAAN%2009\Audit%20Work%20Plan-BHNL%2009.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G:\Documents%20and%20Settings\ooyenuga\Local%20Settings\Temp\wzd560\BHNLPAAN%2009\Audit%20Work%20Plan-BHNL%2009.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H:\Documents%20and%20Settings\Jeroen.Dubois\Desktop\Firm_and_Doable_with_new_scenarios(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G:\Documents%20and%20Settings\Jeroen.Dubois\Desktop\Firm_and_Doable_with_new_scenarios(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P:\Ex%20Reservoir\PSC%20&amp;%20Association\Reserves%20%20&amp;%20Profiles%20&amp;%20PPT%20&amp;%20Budget\Giseva\Giseva%202002\Giseva%202002\SPDC_SEC%20(Gas%20&amp;NGL)@200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ProgramData\eAudIT10\DM\9ef03311-bebe-422f-b73f-531006c62d7d\ReadOnlyDocs\Clients\2011FY\TOTAL%20'10\PBC's\all%20pbc\fixed%20asset\Fixed%20Asset_KPMG\Asset%20Disposal_KPMG%20v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NG-PHC-DAT01\Data\Finance\Spdc\2004\New%20Database\Billing%20Statement%20detail%20YTD%20for%20ELF.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Olog2nd\Tax\FYE%203-31-00\OLOG\Recon-to-FinStmts-03-2000.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Lagnrntshare1\share\DOCUME~1\eewilem\LOCALS~1\Temp\notesEA312D\CNL%20JV%202009%20$%20Financials%20biola.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hvpk-share1\share\DOCUME~1\elde\LOCALS~1\Temp\Temporary%20Directory%201%20for%20BP2007%20Capital%20Template_Mktg(AP)_15May.zip\BP2007%20Capital%20Template_Mktg(AP)_15May.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Documents%20and%20Settings/EAinaold/Desktop/All%20my%20stuffs/New%20Folder%20new/Local%20Comp%202002.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Documents%20and%20Settings\EAinaold\Desktop\All%20my%20stuffs\New%20Folder%20new\Local%20Comp%202002.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H:\Entity\PHC-Finance\Corp_Bud&amp;Plan\01-Budget\2009\Sent\ARBITRATED\20081106%20NGAEP_Bud09_sent.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G:\Entity\PHC-Finance\Corp_Bud&amp;Plan\01-Budget\2009\Sent\ARBITRATED\20081106%20NGAEP_Bud09_sent.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DATA\AIB%20Payroll%20Review.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DATA/AIB%20Payroll%20Review.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Finance%20Dept%20Shared%20Files\Tax\CNL\Monthly%20Accrual\COCNL\cocnl1199.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H:\Documents%20and%20Settings\dogunkanmi\My%20Documents\My%20Clients%20Update\Motorola\Payroll\2008%20YOA\Mar%2008\Output\MNL%20Local%20Payroll%20-%20Mar%20'08.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G:\Documents%20and%20Settings\dogunkanmi\My%20Documents\My%20Clients%20Update\Motorola\Payroll\2008%20YOA\Mar%2008\Output\MNL%20Local%20Payroll%20-%20Mar%20'08.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H:\Documents%20and%20Settings\dogunkanmi\My%20Documents\My%20Clients\Motorola\Payroll\Feb%2006\Local%20Payroll%20-%20Feb%20'06.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G:\Documents%20and%20Settings\dogunkanmi\My%20Documents\My%20Clients\Motorola\Payroll\Feb%2006\Local%20Payroll%20-%20Feb%20'06.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P:\Ex%20Reservoir\PSC%20&amp;%20Association\Reserves%20%20&amp;%20Profiles%20&amp;%20PPT%20&amp;%20Budget\Giseva\Giseva%202002\Giseva%202002\TEMP\0312_DVW.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H:\pejones1\OMC%20Warranty\omc_query0101.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G:\pejones1\OMC%20Warranty\omc_query010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Documents%20and%20Settings/aolajide/Local%20Settings/Temp/CNL%20JV%202009%20$%20Financials%20June%2014..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lagnrntshare1\share\WINNT\Profiles\oaba\Desktop\Oh_boy.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H:\Common\Corp_Bud&amp;Plan\Budget%20Session%202008%20%202007-09-30\NGAEP_TDB06_v1%20(INPUT%20PDC).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nance%20Dept%20Shared%20Files/Tax/CNL/Monthly%20Accrual/COCNL/cocnl1199.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G:\Common\Corp_Bud&amp;Plan\Budget%20Session%202008%20%202007-09-30\NGAEP_TDB06_v1%20(INPUT%20PDC).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Ng.ema.pwcinternal.com\pwc2\Documents%20and%20Settings\dogunkanmi\My%20Documents\My%20Clients\Petrobras\Local%20staff\2007%20YOA\OPL%20315\Jan%2007%20Monthly%20Compt\OPL%20315%20Jan%202007%20Payroll.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lagnrntshare1\share\'Bimbo%20-%20Personal\ChevronTexaco\Tax%20Work\COCN0998.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Nglosdc01\ClientData-Tax\Seabulk\Seabulk%20Offshore%20Operators%20Nig.%20Ltd.%202003%20YOA.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F:\Documents%20and%20Settings\OJayeola\Local%20Settings\Temporary%20Internet%20Files\OLK50\Local%20computation%20final%202002-Given%20to%20Revenue.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Documents%20and%20Settings/OJayeola/Local%20Settings/Temporary%20Internet%20Files/OLK50/Local%20computation%20final%202002-Given%20to%20Revenue.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F:\Michelin%20Folder\MTS%202003%20Tax%20Comp\Tcca0503%20-%202003%20tax%20comp(updated%20June%202003).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Michelin%20Folder/MTS%202003%20Tax%20Comp/Tcca0503%20-%202003%20tax%20comp(updated%20June%202003).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Nglosgd2en04\Backup\Documents%20and%20Settings\fataifolarin\Desktop\VAT\VAT%20Remittances%2026-08-03.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H:\Documents%20and%20Settings\David%20Asher\Local%20Settings\Temporary%20Internet%20Files\OLKE6\Clients\Dimension%20Data\2005%20Tax%20Review\131005VD-Dimension%20Data%202005%20Tax%20Review%20Appendices%20per%20Ayo's%20review.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agfs0001\VOL2\Tax\CLIENT\MARCMEI\DIRECT%20TAX\Internal%20Audit%20Review\Jan%20-%20Mar%20(Unedited%203)\mm\JAN-MAR%20(UNEDITED)\LABOURER'S%20WAGES%20JAN_MAR%202000.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G:\Documents%20and%20Settings\David%20Asher\Local%20Settings\Temporary%20Internet%20Files\OLKE6\Clients\Dimension%20Data\2005%20Tax%20Review\131005VD-Dimension%20Data%202005%20Tax%20Review%20Appendices%20per%20Ayo's%20review.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H:\Documents%20and%20Settings\David%20Asher\Local%20Settings\Temporary%20Internet%20Files\OLKE6\Documents%20and%20Settings\dbrown\Local%20Settings\Temporary%20Internet%20Files\OLKD\payroll%20details%20jan%20-%20dec%202003.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G:\Documents%20and%20Settings\David%20Asher\Local%20Settings\Temporary%20Internet%20Files\OLKE6\Documents%20and%20Settings\dbrown\Local%20Settings\Temporary%20Internet%20Files\OLKD\payroll%20details%20jan%20-%20dec%202003.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S002\NonOPJV\TEMP\Param&#232;tres.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H:\DOCUME~1\fr31718\LOCALS~1\Temp\U.AppData.Lotus.Notes.Data\500%20-%20ETATS\01_Flash_TDB.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G:\DOCUME~1\fr31718\LOCALS~1\Temp\U.AppData.Lotus.Notes.Data\500%20-%20ETATS\01_Flash_TDB.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H:\Documents%20and%20Settings\Administrator\My%20Documents\dbrown\Bristow\BHNL\Payroll\November\sm101107%20-%20Final%20Bristow%20Payroll%20for%20November-with%20sal%20review.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G:\Documents%20and%20Settings\Administrator\My%20Documents\dbrown\Bristow\BHNL\Payroll\November\sm101107%20-%20Final%20Bristow%20Payroll%20for%20November-with%20sal%20review.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Lagfs0001\vol2\Tax\CLIENT\ESSO\DIRECT%20TAX\PIT\NEWTY.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Africa-me.shell.com\africa-me\E%20&amp;%20P\SPDC%20Port%20Harcourt\Common\Planning_2006\PEEP%20Data%202006-07-0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TAX\ADEYEMI\PAYROLLS\NEWTY.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H:\Documents%20and%20Settings\ojayeola\Local%20Settings\Temporary%20Internet%20Files\OLKA\Documents%20and%20Settings\cchijioke\Local%20Settings\Temporary%20Internet%20Files\OLK3\Client\rothmans\DIRECT%20TAX\PIT\TRY.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G:\Documents%20and%20Settings\ojayeola\Local%20Settings\Temporary%20Internet%20Files\OLKA\Documents%20and%20Settings\cchijioke\Local%20Settings\Temporary%20Internet%20Files\OLK3\Client\rothmans\DIRECT%20TAX\PIT\TRY.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NG-PHC-DAT01\Data\Entity\PHC-Finance\Corp_Bud&amp;Plan\Reporting%202006\rd12\OneFolderPDC12\Amort%20FAS143.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H:\Entity\FEI\GRP\21_grp_bsp\RAMSES\2%20-%20Models\Budget\Budget2009_F2.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G:\Entity\FEI\GRP\21_grp_bsp\RAMSES\2%20-%20Models\Budget\Budget2009_F2.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https://sww-ep-00.shell.com/Documents%20and%20Settings/Jeroen.Dubois/Local%20Settings/Temporary%20Internet%20Files/OLK1C/PEEP%20Data%202006-08-01_Doable2.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Lagnrntshare1.lagnr.chevrontexaco.net\share\Finance%20Dept%20Shared%20Files\Accounts%20Payable\AP_SHARE\AP%20Recon\Monthly%20Statements\July%20%202004\COCNL_00400.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Users/Mr%20Ben/Desktop/African%20Petroleum%202010%20FS/FINANCIAL%20STATEMENT%202010..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H:\Entity\FEI\GRP\21_grp_bsp\RAMSES\Models\SHUTTLE_BUDGET2006_sept.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G:\Entity\FEI\GRP\21_grp_bsp\RAMSES\Models\SHUTTLE_BUDGET2006_sept.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PDS3"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H:\TCAS\Tax\CIPS\Motorola\Compliance\PAYE\Payroll\Monthly%20Payroll\January%202006\Local%20Payroll%20-%20Jan%20'06.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G:\TCAS\Tax\CIPS\Motorola\Compliance\PAYE\Payroll\Monthly%20Payroll\January%202006\Local%20Payroll%20-%20Jan%20'06.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DOCUME~1/cmkx/LOCALS~1/Temp/Temporary%20Directory%202%20for%20AFPK%202nd%20submission%20update%2026%20April06.zip/(2006-04-21)-BP2007-CAPEX%202007%20Template%20for%20SCA%202nd%20Submission.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H:\Documents%20and%20Settings\dogunkanmi\My%20Documents\My%20Clients\Motorola\Payroll\December%2005\Local%20Payroll%20-%20Dec%20'05%20Revised%20V2.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G:\Documents%20and%20Settings\dogunkanmi\My%20Documents\My%20Clients\Motorola\Payroll\December%2005\Local%20Payroll%20-%20Dec%20'05%20Revised%20V2.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Nglosdc01\ClientData-Tax\Resourcery\DUE%20DILIGENCE\Cit\Tax\CLIENT\LSWC\Due%20diligence\Recurrent%20expenditure\EIB%20-%201995%20(Suppl.).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A:\WINDOWS\TEMP\NOV99.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temp/Capex%202007%20BP%2029May06%20-%20Ed's%20NOtes.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A:\WINDOWS\TEMP\Jun99.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Ng.ema.pwcinternal.com\pwc2\Documents%20and%20Settings\dogunkanmi\My%20Documents\My%20Clients\Petrobras\Local%20staff\2007%20YOA\General%20Staff\GS%20Jan%202007%20Payrol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A_Total Share"/>
      <sheetName val="FA Schedule (2)"/>
      <sheetName val="FA Schedule (3)"/>
      <sheetName val="NC02 FA Schedule"/>
      <sheetName val="NO71 FA Schedule"/>
      <sheetName val="NO73 FA Schedule"/>
      <sheetName val="NO74 FA Schedule"/>
      <sheetName val="NO75 FA Schedule"/>
    </sheetNames>
    <sheetDataSet>
      <sheetData sheetId="0"/>
      <sheetData sheetId="1"/>
      <sheetData sheetId="2"/>
      <sheetData sheetId="3"/>
      <sheetData sheetId="4"/>
      <sheetData sheetId="5"/>
      <sheetData sheetId="6"/>
      <sheetData sheetId="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Tax Adjust.(Jnr)"/>
      <sheetName val="Tax Adjust.(Snr)"/>
      <sheetName val="Jul-99(1)"/>
      <sheetName val="Jul-99(2)"/>
      <sheetName val="Aug-99(1)"/>
      <sheetName val="SEPT(1)"/>
      <sheetName val="AUG-99(2)"/>
      <sheetName val="SEPT (2)"/>
      <sheetName val="OCT99(1)"/>
      <sheetName val="OCT99(2)"/>
      <sheetName val="NOV992"/>
      <sheetName val="NOV99(1)"/>
      <sheetName val="DEC1992 (2)"/>
      <sheetName val="DEC199(1)"/>
      <sheetName val="JAN00(2)"/>
      <sheetName val="JAN00(1)"/>
      <sheetName val="FEB001"/>
      <sheetName val="FEB002"/>
      <sheetName val="MARCH002"/>
      <sheetName val="MARCH001"/>
      <sheetName val="APRIL(1)"/>
      <sheetName val="APRIL (2)"/>
      <sheetName val="MAY1"/>
      <sheetName val="MAY2"/>
      <sheetName val="JUNE1"/>
      <sheetName val="June2"/>
      <sheetName val="JULY1"/>
      <sheetName val="JULY2"/>
      <sheetName val="AUGUST"/>
      <sheetName val="PDS3"/>
      <sheetName val="TB Jun04"/>
      <sheetName val="Tax_Adjust_(Jnr)"/>
      <sheetName val="Tax_Adjust_(Snr)"/>
      <sheetName val="SEPT_(2)"/>
      <sheetName val="DEC1992_(2)"/>
      <sheetName val="APRIL_(2)"/>
      <sheetName val="Nov_05"/>
      <sheetName val="Apr_06"/>
      <sheetName val="Aug_06"/>
      <sheetName val="Dec_05"/>
      <sheetName val="Jul_06"/>
      <sheetName val="Jun_06"/>
      <sheetName val="May_06"/>
      <sheetName val="Oct_05"/>
      <sheetName val="Sep_06"/>
      <sheetName val="AUGUST1"/>
      <sheetName val="AUGUST2"/>
    </sheetNames>
    <sheetDataSet>
      <sheetData sheetId="0" refreshError="1"/>
      <sheetData sheetId="1" refreshError="1"/>
      <sheetData sheetId="2" refreshError="1"/>
      <sheetData sheetId="3" refreshError="1">
        <row r="1">
          <cell r="AF1" t="str">
            <v>Tax Table (1 month)</v>
          </cell>
        </row>
        <row r="3">
          <cell r="AF3">
            <v>0</v>
          </cell>
          <cell r="AG3">
            <v>0.05</v>
          </cell>
          <cell r="AH3">
            <v>0</v>
          </cell>
        </row>
        <row r="4">
          <cell r="AF4">
            <v>1666.67</v>
          </cell>
          <cell r="AG4">
            <v>0.1</v>
          </cell>
          <cell r="AH4">
            <v>83.333500000000015</v>
          </cell>
        </row>
        <row r="5">
          <cell r="AF5">
            <v>3333.33</v>
          </cell>
          <cell r="AG5">
            <v>0.15</v>
          </cell>
          <cell r="AH5">
            <v>249.99950000000001</v>
          </cell>
        </row>
        <row r="6">
          <cell r="AF6">
            <v>6666.67</v>
          </cell>
          <cell r="AG6">
            <v>0.2</v>
          </cell>
          <cell r="AH6">
            <v>750.00049999999999</v>
          </cell>
        </row>
        <row r="7">
          <cell r="AF7">
            <v>10000</v>
          </cell>
          <cell r="AG7">
            <v>0.25</v>
          </cell>
          <cell r="AH7">
            <v>1416.6665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A "/>
      <sheetName val="B "/>
      <sheetName val="Fcst Commentary_Marketing"/>
      <sheetName val="Fcst Commentary_S&amp;T"/>
      <sheetName val="Fcst Commentary_Refining"/>
      <sheetName val="Fcst Commentary_Entity Basis"/>
      <sheetName val="Guidenotes"/>
      <sheetName val="Deadlines"/>
      <sheetName val="ExportSheet"/>
      <sheetName val="DataSheet"/>
      <sheetName val="Reference"/>
    </sheetNames>
    <sheetDataSet>
      <sheetData sheetId="0"/>
      <sheetData sheetId="1"/>
      <sheetData sheetId="2"/>
      <sheetData sheetId="3"/>
      <sheetData sheetId="4"/>
      <sheetData sheetId="5"/>
      <sheetData sheetId="6"/>
      <sheetData sheetId="7"/>
      <sheetData sheetId="8"/>
      <sheetData sheetId="9"/>
      <sheetData sheetId="10"/>
      <sheetData sheetId="11" refreshError="1">
        <row r="7">
          <cell r="E7" t="str">
            <v>December, 2003</v>
          </cell>
          <cell r="F7" t="str">
            <v>January, 2004</v>
          </cell>
          <cell r="G7" t="str">
            <v>Dec</v>
          </cell>
        </row>
        <row r="8">
          <cell r="E8" t="str">
            <v>January, 2004</v>
          </cell>
          <cell r="F8" t="str">
            <v>February, 2004</v>
          </cell>
          <cell r="G8" t="str">
            <v>Jan</v>
          </cell>
        </row>
        <row r="9">
          <cell r="E9" t="str">
            <v>February, 2004</v>
          </cell>
          <cell r="F9" t="str">
            <v>March, 2004</v>
          </cell>
          <cell r="G9" t="str">
            <v>Feb</v>
          </cell>
        </row>
        <row r="10">
          <cell r="E10" t="str">
            <v>March, 2004</v>
          </cell>
          <cell r="F10" t="str">
            <v>April, 2004</v>
          </cell>
          <cell r="G10" t="str">
            <v>Mar</v>
          </cell>
        </row>
        <row r="11">
          <cell r="E11" t="str">
            <v>April, 2004</v>
          </cell>
          <cell r="F11" t="str">
            <v>May, 2004</v>
          </cell>
          <cell r="G11" t="str">
            <v>Apr</v>
          </cell>
        </row>
        <row r="12">
          <cell r="E12" t="str">
            <v>May, 2004</v>
          </cell>
          <cell r="F12" t="str">
            <v>June, 2004</v>
          </cell>
          <cell r="G12" t="str">
            <v>May</v>
          </cell>
        </row>
        <row r="13">
          <cell r="E13" t="str">
            <v>June, 2004</v>
          </cell>
          <cell r="F13" t="str">
            <v>July, 2004</v>
          </cell>
          <cell r="G13" t="str">
            <v>Jun</v>
          </cell>
        </row>
        <row r="14">
          <cell r="E14" t="str">
            <v>July, 2004</v>
          </cell>
          <cell r="F14" t="str">
            <v>August, 2004</v>
          </cell>
          <cell r="G14" t="str">
            <v>Jul</v>
          </cell>
        </row>
        <row r="15">
          <cell r="E15" t="str">
            <v>August, 2004</v>
          </cell>
          <cell r="F15" t="str">
            <v>September, 2004</v>
          </cell>
          <cell r="G15" t="str">
            <v>Aug</v>
          </cell>
        </row>
        <row r="16">
          <cell r="E16" t="str">
            <v>September, 2004</v>
          </cell>
          <cell r="F16" t="str">
            <v>October, 2004</v>
          </cell>
          <cell r="G16" t="str">
            <v>Sep</v>
          </cell>
        </row>
        <row r="17">
          <cell r="E17" t="str">
            <v>October, 2004</v>
          </cell>
          <cell r="F17" t="str">
            <v>November, 2004</v>
          </cell>
          <cell r="G17" t="str">
            <v>Oct</v>
          </cell>
        </row>
        <row r="18">
          <cell r="E18" t="str">
            <v>November, 2004</v>
          </cell>
          <cell r="F18" t="str">
            <v>December, 2004</v>
          </cell>
          <cell r="G18" t="str">
            <v>Nov</v>
          </cell>
        </row>
        <row r="19">
          <cell r="E19" t="str">
            <v>December, 2004</v>
          </cell>
          <cell r="F19" t="str">
            <v>January, 2005</v>
          </cell>
          <cell r="G19" t="str">
            <v>Dec</v>
          </cell>
        </row>
      </sheetData>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
      <sheetName val="Basic Infor"/>
      <sheetName val="workings"/>
      <sheetName val="Sheet1"/>
      <sheetName val="April"/>
      <sheetName val="Databank"/>
      <sheetName val="MenuForm"/>
      <sheetName val="Master"/>
      <sheetName val="YTD"/>
      <sheetName val="Report"/>
      <sheetName val="Report Summary"/>
      <sheetName val="Bank Payment"/>
      <sheetName val="Payroll Recon"/>
      <sheetName val="Bank Recon"/>
      <sheetName val="Payslip"/>
      <sheetName val="Monthly Notes"/>
      <sheetName val="Annual Notes"/>
      <sheetName val="Housing Report"/>
      <sheetName val="Pension Report"/>
      <sheetName val="Union Dues"/>
      <sheetName val="ITF Report"/>
      <sheetName val="NSITF Report"/>
      <sheetName val="Loan Tracker"/>
      <sheetName val="Loan Report"/>
      <sheetName val="Tax Ded"/>
      <sheetName val="Definitions"/>
      <sheetName val="Tables"/>
      <sheetName val="DataDisp"/>
      <sheetName val="Dialog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7">
          <cell r="AT7">
            <v>1</v>
          </cell>
        </row>
      </sheetData>
      <sheetData sheetId="27" refreshError="1"/>
      <sheetData sheetId="28"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
      <sheetName val="Basic Infor"/>
      <sheetName val="workings"/>
      <sheetName val="Sheet1"/>
      <sheetName val="April"/>
      <sheetName val="Databank"/>
      <sheetName val="MenuForm"/>
      <sheetName val="Master"/>
      <sheetName val="YTD"/>
      <sheetName val="Report"/>
      <sheetName val="Report Summary"/>
      <sheetName val="Bank Payment"/>
      <sheetName val="Payroll Recon"/>
      <sheetName val="Bank Recon"/>
      <sheetName val="Payslip"/>
      <sheetName val="Monthly Notes"/>
      <sheetName val="Annual Notes"/>
      <sheetName val="Housing Report"/>
      <sheetName val="Pension Report"/>
      <sheetName val="Union Dues"/>
      <sheetName val="ITF Report"/>
      <sheetName val="NSITF Report"/>
      <sheetName val="Loan Tracker"/>
      <sheetName val="Loan Report"/>
      <sheetName val="Tax Ded"/>
      <sheetName val="Definitions"/>
      <sheetName val="Tables"/>
      <sheetName val="DataDisp"/>
      <sheetName val="Dialog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7">
          <cell r="AT7">
            <v>1</v>
          </cell>
        </row>
      </sheetData>
      <sheetData sheetId="27" refreshError="1"/>
      <sheetData sheetId="28"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REVIEW"/>
      <sheetName val="PAGE1"/>
      <sheetName val="PAGE1A"/>
      <sheetName val="PAGE2"/>
      <sheetName val="PAGE3"/>
      <sheetName val="PAGE4"/>
      <sheetName val="PAGE5Old"/>
      <sheetName val="PAGE6Old"/>
      <sheetName val="PAGE5"/>
      <sheetName val="PAGE6"/>
      <sheetName val="PAGE7"/>
      <sheetName val="PAGE8"/>
      <sheetName val="PAGE9a"/>
      <sheetName val="PAGE9b"/>
      <sheetName val="PAGE10"/>
      <sheetName val="PAGE11"/>
      <sheetName val="PAGE12"/>
      <sheetName val="PAGE13"/>
      <sheetName val="PAGE14"/>
      <sheetName val="PAGE15"/>
      <sheetName val="PAGE16"/>
      <sheetName val="PAGE17"/>
      <sheetName val="PAGE18"/>
      <sheetName val="PAGE19"/>
      <sheetName val="PAGE20"/>
      <sheetName val="PAGE21"/>
      <sheetName val="PAGE22"/>
      <sheetName val="PAGE23"/>
      <sheetName val="PAGE24"/>
      <sheetName val="PAGE25"/>
      <sheetName val="PAGE26"/>
      <sheetName val="PAGE27Old"/>
      <sheetName val="PAGE27"/>
      <sheetName val="PAGE28"/>
      <sheetName val="PAGE29"/>
      <sheetName val="PAGE31Old"/>
      <sheetName val="PAGE30"/>
      <sheetName val="PAGE31"/>
      <sheetName val="PAGE32"/>
      <sheetName val="PAGE33"/>
      <sheetName val="PAGE34"/>
      <sheetName val="DETAILOFOPEX"/>
      <sheetName val="FIXED ASSET RETIREMENTS &amp; DISPO"/>
      <sheetName val="DETAIL OF BALSHEET"/>
      <sheetName val="BALSHT"/>
      <sheetName val="OPEXEXCLGAS"/>
      <sheetName val="GASOPEX"/>
      <sheetName val="EGTL-IPP OPEX"/>
      <sheetName val="EGTL2000-2006 OPEX"/>
      <sheetName val="Donations06"/>
      <sheetName val="Disallowed06"/>
      <sheetName val="Donatns05"/>
      <sheetName val="PPTVAR"/>
      <sheetName val="RAB"/>
      <sheetName val="Module1"/>
      <sheetName val="Module2"/>
      <sheetName val="Module3"/>
    </sheetNames>
    <sheetDataSet>
      <sheetData sheetId="0" refreshError="1"/>
      <sheetData sheetId="1" refreshError="1"/>
      <sheetData sheetId="2">
        <row r="2">
          <cell r="B2">
            <v>2006</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HL P'ship P&amp;L"/>
      <sheetName val="CFC's P&amp;L"/>
      <sheetName val="Book-Tax Recon"/>
      <sheetName val="Sch M-1's"/>
      <sheetName val="Red Book P&amp;L"/>
      <sheetName val="Italy P&amp;L Detail"/>
      <sheetName val="GAAP Tie-Ins"/>
      <sheetName val="Recons to Stat Accts"/>
      <sheetName val="Turnaround of Acq Diffs"/>
      <sheetName val="Bad Debts"/>
      <sheetName val="Cap Spares"/>
      <sheetName val="Invest-Associates"/>
      <sheetName val="invest-assoc - PY roll"/>
      <sheetName val="Depr Summary"/>
      <sheetName val="Depreciation"/>
      <sheetName val="Depreciation - Irish"/>
      <sheetName val="Depr - Italy"/>
      <sheetName val="depr %-HY"/>
      <sheetName val="depr %-MQ"/>
      <sheetName val="Property - FS to Rollfwd Recon"/>
      <sheetName val="gain on sale"/>
      <sheetName val="Notes"/>
      <sheetName val="Sheet1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es2002 adj"/>
      <sheetName val="FISCAL"/>
      <sheetName val="SPDC-Liftings"/>
      <sheetName val="ELF-Liftings"/>
      <sheetName val="PRICES"/>
    </sheetNames>
    <sheetDataSet>
      <sheetData sheetId="0" refreshError="1"/>
      <sheetData sheetId="1" refreshError="1"/>
      <sheetData sheetId="2" refreshError="1"/>
      <sheetData sheetId="3" refreshError="1"/>
      <sheetData sheetId="4" refreshError="1">
        <row r="3">
          <cell r="C3" t="str">
            <v>FORCADOS</v>
          </cell>
          <cell r="D3" t="str">
            <v>B.LIGHT</v>
          </cell>
          <cell r="E3" t="str">
            <v>B.LIGHT</v>
          </cell>
          <cell r="F3" t="str">
            <v>ODUDU</v>
          </cell>
          <cell r="G3" t="str">
            <v>BRASS</v>
          </cell>
          <cell r="H3" t="str">
            <v>SHELL EA</v>
          </cell>
          <cell r="I3" t="str">
            <v>AMENAM</v>
          </cell>
        </row>
        <row r="4">
          <cell r="C4" t="str">
            <v>OML  57</v>
          </cell>
          <cell r="D4" t="str">
            <v>OML 58/102</v>
          </cell>
          <cell r="F4" t="str">
            <v>OML 100</v>
          </cell>
        </row>
        <row r="5">
          <cell r="C5" t="str">
            <v>SOCAP</v>
          </cell>
          <cell r="D5" t="str">
            <v>SOCAP</v>
          </cell>
          <cell r="E5" t="str">
            <v>SOCAP</v>
          </cell>
          <cell r="F5" t="str">
            <v>SOCAP</v>
          </cell>
          <cell r="G5" t="str">
            <v>SOCAP</v>
          </cell>
          <cell r="H5" t="str">
            <v>SOCAP</v>
          </cell>
          <cell r="I5" t="str">
            <v>SOCAP</v>
          </cell>
        </row>
        <row r="6">
          <cell r="D6" t="str">
            <v>B.MEDIUM</v>
          </cell>
          <cell r="F6" t="str">
            <v>=FORCADOS-.20</v>
          </cell>
          <cell r="G6" t="str">
            <v>=B.LIGHT+.06</v>
          </cell>
          <cell r="H6" t="str">
            <v>=B.LIGHT-.10</v>
          </cell>
          <cell r="I6" t="str">
            <v>=ODUDU</v>
          </cell>
        </row>
        <row r="7">
          <cell r="B7" t="str">
            <v>JAN</v>
          </cell>
          <cell r="C7">
            <v>30.864000000000001</v>
          </cell>
          <cell r="D7">
            <v>30.942900000000002</v>
          </cell>
          <cell r="E7">
            <v>30.942900000000002</v>
          </cell>
          <cell r="F7">
            <v>30.664000000000001</v>
          </cell>
          <cell r="G7">
            <v>31.0029</v>
          </cell>
          <cell r="H7">
            <v>30.8429</v>
          </cell>
          <cell r="I7">
            <v>30.664000000000001</v>
          </cell>
        </row>
        <row r="8">
          <cell r="B8" t="str">
            <v>FEB</v>
          </cell>
          <cell r="C8">
            <v>30.185300000000002</v>
          </cell>
          <cell r="D8">
            <v>30.306000000000001</v>
          </cell>
          <cell r="E8">
            <v>30.306000000000001</v>
          </cell>
          <cell r="F8">
            <v>29.985300000000002</v>
          </cell>
          <cell r="G8">
            <v>30.366</v>
          </cell>
          <cell r="H8">
            <v>30.206</v>
          </cell>
          <cell r="I8">
            <v>29.985300000000002</v>
          </cell>
        </row>
        <row r="9">
          <cell r="B9" t="str">
            <v>MAR</v>
          </cell>
          <cell r="C9">
            <v>32.906500000000001</v>
          </cell>
          <cell r="D9">
            <v>33.348399999999998</v>
          </cell>
          <cell r="E9">
            <v>33.348399999999998</v>
          </cell>
          <cell r="F9">
            <v>32.706499999999998</v>
          </cell>
          <cell r="G9">
            <v>33.4084</v>
          </cell>
          <cell r="H9">
            <v>33.248399999999997</v>
          </cell>
          <cell r="I9">
            <v>32.706499999999998</v>
          </cell>
        </row>
        <row r="10">
          <cell r="B10" t="str">
            <v>APR</v>
          </cell>
          <cell r="C10">
            <v>33.437100000000001</v>
          </cell>
          <cell r="D10">
            <v>33.804299999999998</v>
          </cell>
          <cell r="E10">
            <v>33.804299999999998</v>
          </cell>
          <cell r="F10">
            <v>33.237099999999998</v>
          </cell>
          <cell r="G10">
            <v>33.8643</v>
          </cell>
          <cell r="H10">
            <v>33.704299999999996</v>
          </cell>
          <cell r="I10">
            <v>33.237099999999998</v>
          </cell>
        </row>
        <row r="11">
          <cell r="B11" t="str">
            <v>MAY</v>
          </cell>
          <cell r="C11">
            <v>37.396999999999998</v>
          </cell>
          <cell r="D11">
            <v>38.033799999999999</v>
          </cell>
          <cell r="E11">
            <v>38.033799999999999</v>
          </cell>
          <cell r="F11">
            <v>37.196999999999996</v>
          </cell>
          <cell r="G11">
            <v>38.093800000000002</v>
          </cell>
          <cell r="H11">
            <v>37.933799999999998</v>
          </cell>
          <cell r="I11">
            <v>37.196999999999996</v>
          </cell>
        </row>
        <row r="12">
          <cell r="B12" t="str">
            <v>JUN</v>
          </cell>
          <cell r="C12">
            <v>35.383899999999997</v>
          </cell>
          <cell r="D12">
            <v>35.516599999999997</v>
          </cell>
          <cell r="E12">
            <v>35.516599999999997</v>
          </cell>
          <cell r="F12">
            <v>35.183899999999994</v>
          </cell>
          <cell r="G12">
            <v>35.576599999999999</v>
          </cell>
          <cell r="H12">
            <v>35.416599999999995</v>
          </cell>
          <cell r="I12">
            <v>35.183899999999994</v>
          </cell>
        </row>
        <row r="13">
          <cell r="B13" t="str">
            <v>JUL</v>
          </cell>
          <cell r="C13">
            <v>38.0336</v>
          </cell>
          <cell r="D13">
            <v>38.161999999999999</v>
          </cell>
          <cell r="E13">
            <v>38.161999999999999</v>
          </cell>
          <cell r="F13">
            <v>37.833599999999997</v>
          </cell>
          <cell r="G13">
            <v>38.222000000000001</v>
          </cell>
          <cell r="H13">
            <v>38.061999999999998</v>
          </cell>
          <cell r="I13">
            <v>37.833599999999997</v>
          </cell>
        </row>
        <row r="14">
          <cell r="B14" t="str">
            <v>AUG</v>
          </cell>
          <cell r="C14">
            <v>42.249099999999999</v>
          </cell>
          <cell r="D14">
            <v>42.302999999999997</v>
          </cell>
          <cell r="E14">
            <v>42.302999999999997</v>
          </cell>
          <cell r="F14">
            <v>42.049099999999996</v>
          </cell>
          <cell r="G14">
            <v>42.363</v>
          </cell>
          <cell r="H14">
            <v>42.202999999999996</v>
          </cell>
          <cell r="I14">
            <v>42.049099999999996</v>
          </cell>
        </row>
        <row r="15">
          <cell r="B15" t="str">
            <v>SEP</v>
          </cell>
          <cell r="C15">
            <v>43.293500000000002</v>
          </cell>
          <cell r="D15">
            <v>43.27</v>
          </cell>
          <cell r="E15">
            <v>43.27</v>
          </cell>
          <cell r="F15">
            <v>43.093499999999999</v>
          </cell>
          <cell r="G15">
            <v>43.330000000000005</v>
          </cell>
          <cell r="H15">
            <v>43.17</v>
          </cell>
          <cell r="I15">
            <v>43.093499999999999</v>
          </cell>
        </row>
        <row r="16">
          <cell r="B16" t="str">
            <v>OCT</v>
          </cell>
          <cell r="C16">
            <v>49.482900000000001</v>
          </cell>
          <cell r="D16">
            <v>49.514299999999999</v>
          </cell>
          <cell r="E16">
            <v>49.514299999999999</v>
          </cell>
          <cell r="F16">
            <v>49.282899999999998</v>
          </cell>
          <cell r="G16">
            <v>49.574300000000001</v>
          </cell>
          <cell r="H16">
            <v>49.414299999999997</v>
          </cell>
          <cell r="I16">
            <v>49.282899999999998</v>
          </cell>
        </row>
        <row r="17">
          <cell r="B17" t="str">
            <v>NOV</v>
          </cell>
          <cell r="C17">
            <v>43.3459</v>
          </cell>
          <cell r="D17">
            <v>43.405000000000001</v>
          </cell>
          <cell r="E17">
            <v>43.405000000000001</v>
          </cell>
          <cell r="F17">
            <v>43.145899999999997</v>
          </cell>
          <cell r="G17">
            <v>43.465000000000003</v>
          </cell>
          <cell r="H17">
            <v>43.305</v>
          </cell>
          <cell r="I17">
            <v>43.145899999999997</v>
          </cell>
        </row>
        <row r="18">
          <cell r="B18" t="str">
            <v>DEC</v>
          </cell>
          <cell r="C18">
            <v>42.3</v>
          </cell>
          <cell r="D18">
            <v>42.4</v>
          </cell>
          <cell r="E18">
            <v>42.4</v>
          </cell>
          <cell r="F18">
            <v>42.099999999999994</v>
          </cell>
          <cell r="G18">
            <v>42.46</v>
          </cell>
          <cell r="H18">
            <v>42.3</v>
          </cell>
          <cell r="I18">
            <v>42.099999999999994</v>
          </cell>
        </row>
      </sheetData>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DS1"/>
      <sheetName val="PDS2"/>
      <sheetName val="Control"/>
      <sheetName val="January"/>
      <sheetName val="February"/>
      <sheetName val="March"/>
      <sheetName val="April"/>
      <sheetName val="May"/>
      <sheetName val="Dialog90"/>
      <sheetName val="Module1"/>
      <sheetName val="Module2"/>
      <sheetName val="Dialog1"/>
      <sheetName val="Dialog8"/>
      <sheetName val="Dialog7"/>
      <sheetName val="Dialog6"/>
      <sheetName val="Dialog5"/>
      <sheetName val="Dialog4"/>
      <sheetName val="Dialog3"/>
      <sheetName val="Dialog2"/>
      <sheetName val="Module5"/>
      <sheetName val="Module10"/>
      <sheetName val="Module20"/>
      <sheetName val="Module3"/>
      <sheetName val="Module4"/>
      <sheetName val="Module6"/>
      <sheetName val="Module11"/>
      <sheetName val="Module17"/>
      <sheetName val="Module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DS1"/>
      <sheetName val="PDS2"/>
      <sheetName val="Control"/>
      <sheetName val="January"/>
      <sheetName val="February"/>
      <sheetName val="March"/>
      <sheetName val="April"/>
      <sheetName val="May"/>
      <sheetName val="Dialog90"/>
      <sheetName val="Module1"/>
      <sheetName val="Module2"/>
      <sheetName val="Dialog1"/>
      <sheetName val="Dialog8"/>
      <sheetName val="Dialog7"/>
      <sheetName val="Dialog6"/>
      <sheetName val="Dialog5"/>
      <sheetName val="Dialog4"/>
      <sheetName val="Dialog3"/>
      <sheetName val="Dialog2"/>
      <sheetName val="Module5"/>
      <sheetName val="Module10"/>
      <sheetName val="Module20"/>
      <sheetName val="Module3"/>
      <sheetName val="Module4"/>
      <sheetName val="Module6"/>
      <sheetName val="Module11"/>
      <sheetName val="Module17"/>
      <sheetName val="Module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Tax Comp."/>
      <sheetName val="pwc (2)"/>
      <sheetName val="Cap.Allw.Others"/>
      <sheetName val="Cap.All.Buildings"/>
      <sheetName val="Bal. All.Charge"/>
      <sheetName val="Bal. All.Charge.Reclass"/>
      <sheetName val="Additions"/>
      <sheetName val="Disposals "/>
      <sheetName val="Financials"/>
      <sheetName val="Tss"/>
      <sheetName val="pwc"/>
      <sheetName val="Disposals 30 Apr."/>
      <sheetName val="Sheet1"/>
      <sheetName val="Other Items"/>
      <sheetName val="Household Furn"/>
      <sheetName val="Mov't Sch. (lease)"/>
      <sheetName val="FA Movement June"/>
      <sheetName val="FA Movement April"/>
      <sheetName val="Defered Tax"/>
      <sheetName val="Mgt. Acct. June"/>
      <sheetName val="Interest Inco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4">
          <cell r="A4" t="str">
            <v xml:space="preserve">PROFIT AND LOSS ACCOUNT </v>
          </cell>
          <cell r="D4" t="str">
            <v>HEAD OFFICE</v>
          </cell>
          <cell r="F4" t="str">
            <v>BRANCHES</v>
          </cell>
          <cell r="H4" t="str">
            <v>CONSOLIDATED</v>
          </cell>
        </row>
        <row r="5">
          <cell r="A5" t="str">
            <v>FOR THE PERIOD ENDED :</v>
          </cell>
          <cell r="D5" t="str">
            <v>CUM. TO</v>
          </cell>
          <cell r="F5" t="str">
            <v>CUM. TO</v>
          </cell>
          <cell r="H5" t="str">
            <v>CUM. TO</v>
          </cell>
        </row>
        <row r="6">
          <cell r="D6" t="str">
            <v>JUNE 2002</v>
          </cell>
          <cell r="F6" t="str">
            <v>JUNE 2002</v>
          </cell>
          <cell r="H6" t="str">
            <v>JUNE 2002</v>
          </cell>
        </row>
        <row r="7">
          <cell r="D7" t="str">
            <v>N</v>
          </cell>
          <cell r="F7" t="str">
            <v>N</v>
          </cell>
          <cell r="H7" t="str">
            <v>N</v>
          </cell>
        </row>
        <row r="8">
          <cell r="D8" t="str">
            <v>-</v>
          </cell>
          <cell r="F8" t="str">
            <v>-</v>
          </cell>
          <cell r="H8" t="str">
            <v>-</v>
          </cell>
        </row>
        <row r="9">
          <cell r="A9" t="str">
            <v xml:space="preserve">  INTEREST INCOME</v>
          </cell>
        </row>
        <row r="10">
          <cell r="A10" t="str">
            <v xml:space="preserve">  ---------------</v>
          </cell>
        </row>
        <row r="11">
          <cell r="A11" t="str">
            <v>OVERDRAFTS</v>
          </cell>
        </row>
        <row r="12">
          <cell r="A12" t="str">
            <v>C/Ps ISSUED</v>
          </cell>
        </row>
        <row r="13">
          <cell r="A13" t="str">
            <v>INT ON HEAD OFFICE C/A</v>
          </cell>
        </row>
        <row r="14">
          <cell r="A14" t="str">
            <v>INTEREST - CALL PLACEMENT</v>
          </cell>
        </row>
        <row r="15">
          <cell r="A15" t="str">
            <v>INTEREST -FIXED PLACEMENT</v>
          </cell>
        </row>
        <row r="16">
          <cell r="A16" t="str">
            <v>INTEREST -EXPORT</v>
          </cell>
        </row>
        <row r="17">
          <cell r="A17" t="str">
            <v>INTEREST ON NOSTRO A/CS</v>
          </cell>
        </row>
        <row r="18">
          <cell r="A18" t="str">
            <v>INTEREST ON TREASURY BILLS</v>
          </cell>
        </row>
        <row r="19">
          <cell r="A19" t="str">
            <v>INTEREST -CBN CERTIFICATES</v>
          </cell>
        </row>
        <row r="20">
          <cell r="A20" t="str">
            <v>INTEREST -STAB. SEC./STB</v>
          </cell>
        </row>
        <row r="21">
          <cell r="A21" t="str">
            <v>INTEREST -CASH RESERVE</v>
          </cell>
        </row>
        <row r="22">
          <cell r="A22" t="str">
            <v>INTEREST-OTHERS</v>
          </cell>
        </row>
        <row r="23">
          <cell r="A23" t="str">
            <v>INTEREST -AGRIC.LOANS</v>
          </cell>
        </row>
        <row r="24">
          <cell r="A24" t="str">
            <v>LEASE INCOME</v>
          </cell>
        </row>
        <row r="25">
          <cell r="A25" t="str">
            <v>INTEREST -BILL DISC</v>
          </cell>
        </row>
        <row r="26">
          <cell r="A26" t="str">
            <v>INTEREST -TERM LOANS</v>
          </cell>
        </row>
        <row r="28">
          <cell r="A28" t="str">
            <v xml:space="preserve">  TOTAL INTEREST INCOME</v>
          </cell>
        </row>
        <row r="30">
          <cell r="A30" t="str">
            <v xml:space="preserve">  INTEREST EXPENSE</v>
          </cell>
        </row>
        <row r="31">
          <cell r="A31" t="str">
            <v>-</v>
          </cell>
        </row>
        <row r="32">
          <cell r="A32" t="str">
            <v>CALL BANK</v>
          </cell>
        </row>
        <row r="33">
          <cell r="A33" t="str">
            <v>STIFF</v>
          </cell>
        </row>
        <row r="34">
          <cell r="A34" t="str">
            <v>DISC.ON CP PURCHASED/STIFF</v>
          </cell>
        </row>
        <row r="35">
          <cell r="A35" t="str">
            <v>FIXED BANK</v>
          </cell>
          <cell r="B35" t="str">
            <v xml:space="preserve"> </v>
          </cell>
        </row>
        <row r="36">
          <cell r="A36" t="str">
            <v>CALL-IND/CORP</v>
          </cell>
        </row>
        <row r="37">
          <cell r="A37" t="str">
            <v>FIXED-IND/CORP</v>
          </cell>
        </row>
        <row r="38">
          <cell r="A38" t="str">
            <v>CURRENT A/C</v>
          </cell>
        </row>
        <row r="39">
          <cell r="A39" t="str">
            <v>TREASURY BILLS</v>
          </cell>
        </row>
        <row r="40">
          <cell r="A40" t="str">
            <v>FLEXIBLE STIF</v>
          </cell>
        </row>
        <row r="41">
          <cell r="A41" t="str">
            <v>EXPORT FINANCE</v>
          </cell>
        </row>
        <row r="42">
          <cell r="A42" t="str">
            <v>SAVINGS</v>
          </cell>
        </row>
        <row r="43">
          <cell r="A43" t="str">
            <v>INT ON BRANCH CURRENT A/C</v>
          </cell>
        </row>
        <row r="44">
          <cell r="A44" t="str">
            <v>INT ON BRANCH DEPOSITS</v>
          </cell>
        </row>
        <row r="45">
          <cell r="A45" t="str">
            <v>INTEREST ON REPOS</v>
          </cell>
        </row>
        <row r="46">
          <cell r="A46" t="str">
            <v>INTEREST ON NOSTRO A/CS</v>
          </cell>
        </row>
        <row r="47">
          <cell r="A47" t="str">
            <v>OTHER DEPOSITS</v>
          </cell>
        </row>
        <row r="49">
          <cell r="A49" t="str">
            <v xml:space="preserve">  TOTAL INTEREST EXPENSE</v>
          </cell>
        </row>
        <row r="51">
          <cell r="A51" t="str">
            <v xml:space="preserve"> INTEREST SPREAD</v>
          </cell>
        </row>
        <row r="55">
          <cell r="A55" t="str">
            <v xml:space="preserve"> </v>
          </cell>
        </row>
        <row r="61">
          <cell r="A61" t="str">
            <v xml:space="preserve">  OTHER INCOME:</v>
          </cell>
        </row>
        <row r="63">
          <cell r="A63" t="str">
            <v>MANAGEMENT FEES</v>
          </cell>
        </row>
        <row r="64">
          <cell r="A64" t="str">
            <v>SERVICES FEES</v>
          </cell>
        </row>
        <row r="65">
          <cell r="A65" t="str">
            <v>ARRANGEMENT FEES</v>
          </cell>
        </row>
        <row r="66">
          <cell r="A66" t="str">
            <v>AGENCY FEES</v>
          </cell>
        </row>
        <row r="67">
          <cell r="A67" t="str">
            <v>NEGOTIATION L/CS</v>
          </cell>
        </row>
        <row r="68">
          <cell r="A68" t="str">
            <v>BONDS &amp; GUARANTEES</v>
          </cell>
        </row>
        <row r="69">
          <cell r="A69" t="str">
            <v>COMMISSION ON C/PS</v>
          </cell>
        </row>
        <row r="70">
          <cell r="A70" t="str">
            <v>CAPITAL ISSUES (FEES)</v>
          </cell>
        </row>
        <row r="71">
          <cell r="A71" t="str">
            <v>COMMISSION ON L/C</v>
          </cell>
        </row>
        <row r="72">
          <cell r="A72" t="str">
            <v>COMMISSION ON BILLS FOR COLLECTION</v>
          </cell>
        </row>
        <row r="73">
          <cell r="A73" t="str">
            <v>FORM M PROCESS</v>
          </cell>
        </row>
        <row r="74">
          <cell r="A74" t="str">
            <v>COMMISION ON FUNDS TRF</v>
          </cell>
        </row>
        <row r="75">
          <cell r="A75" t="str">
            <v>FX INCOME</v>
          </cell>
        </row>
        <row r="76">
          <cell r="A76" t="str">
            <v>C.O.T</v>
          </cell>
        </row>
        <row r="77">
          <cell r="A77" t="str">
            <v>COMMISSION ON B/A'S</v>
          </cell>
        </row>
        <row r="78">
          <cell r="A78" t="str">
            <v>FIN.ADVISORY FEES</v>
          </cell>
        </row>
        <row r="79">
          <cell r="A79" t="str">
            <v>LEASELINE INCOME</v>
          </cell>
        </row>
        <row r="80">
          <cell r="A80" t="str">
            <v>OTHER INCOME</v>
          </cell>
        </row>
        <row r="81">
          <cell r="A81" t="str">
            <v>UNDERWRITING COMMISSION</v>
          </cell>
        </row>
        <row r="89">
          <cell r="A89" t="str">
            <v>OPERATING EXPENSES</v>
          </cell>
        </row>
        <row r="90">
          <cell r="A90" t="str">
            <v>-</v>
          </cell>
        </row>
        <row r="91">
          <cell r="A91" t="str">
            <v>SALARIES</v>
          </cell>
        </row>
        <row r="92">
          <cell r="A92" t="str">
            <v>STAFF WEEKEND ALLOWANCES</v>
          </cell>
        </row>
        <row r="93">
          <cell r="A93" t="str">
            <v>STAFF PENSION</v>
          </cell>
        </row>
        <row r="94">
          <cell r="A94" t="str">
            <v>ALLOWANCES</v>
          </cell>
        </row>
        <row r="95">
          <cell r="A95" t="str">
            <v>MEDICAL EXPENSES</v>
          </cell>
        </row>
        <row r="96">
          <cell r="A96" t="str">
            <v>DEPRECIATION OF FIXED ASSETS</v>
          </cell>
        </row>
        <row r="97">
          <cell r="A97" t="str">
            <v>RENT - PREMISES</v>
          </cell>
        </row>
        <row r="98">
          <cell r="A98" t="str">
            <v>LIGHT &amp; POWER- OFFICE</v>
          </cell>
        </row>
        <row r="99">
          <cell r="A99" t="str">
            <v>LIGHT &amp; POWER- STAFF PREMISES</v>
          </cell>
        </row>
        <row r="100">
          <cell r="A100" t="str">
            <v>MAINT./REPAIRS - VEHICLES</v>
          </cell>
        </row>
        <row r="101">
          <cell r="A101" t="str">
            <v>MAINT./REPAIRS - OFFICE</v>
          </cell>
        </row>
        <row r="102">
          <cell r="A102" t="str">
            <v>MAINT./REPAIRS - PREMISES</v>
          </cell>
        </row>
        <row r="103">
          <cell r="A103" t="str">
            <v>MAINT./REPAIRS - EQT &amp; FURN.</v>
          </cell>
        </row>
        <row r="104">
          <cell r="A104" t="str">
            <v>TELEPHONE BILLS</v>
          </cell>
        </row>
        <row r="105">
          <cell r="A105" t="str">
            <v>TELEX/TELEGRAMS &amp; POSTAGES</v>
          </cell>
        </row>
        <row r="106">
          <cell r="A106" t="str">
            <v>GENERAL CLEANING</v>
          </cell>
        </row>
        <row r="107">
          <cell r="A107" t="str">
            <v>PRINTING &amp; STATIONERY</v>
          </cell>
        </row>
        <row r="108">
          <cell r="A108" t="str">
            <v>TRAVELLING EXPENSES</v>
          </cell>
        </row>
        <row r="109">
          <cell r="A109" t="str">
            <v>BUSINESS TRAVEL (OVERSEAS)</v>
          </cell>
        </row>
        <row r="110">
          <cell r="A110" t="str">
            <v>BUSINESS ENTERTAINMENT</v>
          </cell>
        </row>
        <row r="111">
          <cell r="A111" t="str">
            <v>ADVERTISEMENT</v>
          </cell>
        </row>
        <row r="112">
          <cell r="A112" t="str">
            <v>LEGAL FEES &amp; FINES</v>
          </cell>
        </row>
        <row r="113">
          <cell r="A113" t="str">
            <v>OTHER PROFESSIONAL SERVICES</v>
          </cell>
        </row>
        <row r="114">
          <cell r="A114" t="str">
            <v>INSURANCE</v>
          </cell>
        </row>
        <row r="115">
          <cell r="A115" t="str">
            <v>UNIFORM</v>
          </cell>
        </row>
        <row r="116">
          <cell r="A116" t="str">
            <v>DIRECTORS' SITTING ALLOWANCE</v>
          </cell>
        </row>
        <row r="117">
          <cell r="A117" t="str">
            <v>HOTEL ACCOMMODATION</v>
          </cell>
        </row>
        <row r="118">
          <cell r="A118" t="str">
            <v>SECURITY SERVICES</v>
          </cell>
        </row>
        <row r="119">
          <cell r="A119" t="str">
            <v>CASH PICK-UP/PROC.EXPS.</v>
          </cell>
        </row>
        <row r="120">
          <cell r="A120" t="str">
            <v>NEWSPAPERS &amp; MAGAZINES</v>
          </cell>
        </row>
        <row r="121">
          <cell r="A121" t="str">
            <v>FUEL</v>
          </cell>
        </row>
        <row r="122">
          <cell r="A122" t="str">
            <v>LICENCES &amp; REGISTRATION</v>
          </cell>
        </row>
        <row r="123">
          <cell r="A123" t="str">
            <v>LEASELINE RENTAL EXP. A/C</v>
          </cell>
        </row>
        <row r="124">
          <cell r="A124" t="str">
            <v>COMPUTER CONSUMABLES</v>
          </cell>
        </row>
        <row r="125">
          <cell r="A125" t="str">
            <v>SUBSCRIPTIONS</v>
          </cell>
        </row>
        <row r="126">
          <cell r="A126" t="str">
            <v>TEMPORARY HELP</v>
          </cell>
        </row>
        <row r="127">
          <cell r="A127" t="str">
            <v>AUDIT FEES</v>
          </cell>
        </row>
        <row r="128">
          <cell r="A128" t="str">
            <v>YEAR END PARTY/OT STAFF COST</v>
          </cell>
        </row>
        <row r="129">
          <cell r="A129" t="str">
            <v>AGM EXPENSES</v>
          </cell>
          <cell r="B129" t="str">
            <v xml:space="preserve"> </v>
          </cell>
        </row>
        <row r="130">
          <cell r="A130" t="str">
            <v>BANK CHARGES AND COMM.</v>
          </cell>
          <cell r="B130" t="str">
            <v xml:space="preserve"> </v>
          </cell>
        </row>
        <row r="131">
          <cell r="A131" t="str">
            <v>PHOENIX/SYBASE EXP</v>
          </cell>
        </row>
        <row r="132">
          <cell r="A132" t="str">
            <v>DIRECTORS' FEES</v>
          </cell>
        </row>
        <row r="133">
          <cell r="A133" t="str">
            <v>LOAN LOSS PROVISIONS</v>
          </cell>
        </row>
        <row r="134">
          <cell r="A134" t="str">
            <v>OTHER CONSUMABLES</v>
          </cell>
        </row>
        <row r="135">
          <cell r="A135" t="str">
            <v>PUBLIC RELATION</v>
          </cell>
        </row>
        <row r="136">
          <cell r="A136" t="str">
            <v>TRAINING</v>
          </cell>
        </row>
        <row r="137">
          <cell r="A137" t="str">
            <v>GIFT/PRODUCTIVITY INCENTIVE</v>
          </cell>
        </row>
        <row r="138">
          <cell r="A138" t="str">
            <v>LEAVE ALLOWANCES</v>
          </cell>
        </row>
        <row r="139">
          <cell r="A139" t="str">
            <v>NDIC PREMIUM</v>
          </cell>
        </row>
        <row r="140">
          <cell r="A140" t="str">
            <v>END OF YEAR BONUS</v>
          </cell>
        </row>
        <row r="141">
          <cell r="A141" t="str">
            <v>STAFF COMPT. EXP.</v>
          </cell>
        </row>
        <row r="142">
          <cell r="A142" t="str">
            <v>STAMP DUTY FEES</v>
          </cell>
        </row>
        <row r="143">
          <cell r="A143" t="str">
            <v>STAFF CHRISTMAS EXP.</v>
          </cell>
        </row>
        <row r="144">
          <cell r="A144" t="str">
            <v>FORM M ISSUE EXPENSES</v>
          </cell>
        </row>
        <row r="145">
          <cell r="A145" t="str">
            <v>CONTINGENCY EXPENSE</v>
          </cell>
        </row>
        <row r="149">
          <cell r="A149" t="str">
            <v>PROFIT (LOSS) BEFORE TAX</v>
          </cell>
        </row>
        <row r="158">
          <cell r="A158" t="str">
            <v>ABRIDGED</v>
          </cell>
        </row>
        <row r="160">
          <cell r="A160" t="str">
            <v xml:space="preserve">PROFIT AND LOSS ACCOUNT </v>
          </cell>
        </row>
        <row r="164">
          <cell r="A164" t="str">
            <v>INTEREST INCOME</v>
          </cell>
        </row>
        <row r="165">
          <cell r="A165" t="str">
            <v xml:space="preserve"> </v>
          </cell>
        </row>
        <row r="166">
          <cell r="A166" t="str">
            <v>INTEREST EXPENSES</v>
          </cell>
        </row>
        <row r="168">
          <cell r="A168" t="str">
            <v>INTEREST SPREAD</v>
          </cell>
        </row>
        <row r="169">
          <cell r="A169" t="str">
            <v xml:space="preserve"> </v>
          </cell>
        </row>
        <row r="170">
          <cell r="A170" t="str">
            <v>FEES &amp; COMMISSIONS</v>
          </cell>
        </row>
        <row r="171">
          <cell r="A171" t="str">
            <v xml:space="preserve"> </v>
          </cell>
        </row>
        <row r="172">
          <cell r="A172" t="str">
            <v>OVERHEADS</v>
          </cell>
        </row>
        <row r="178">
          <cell r="A178" t="str">
            <v xml:space="preserve"> </v>
          </cell>
        </row>
        <row r="181">
          <cell r="A181" t="str">
            <v xml:space="preserve">BALANCE SHEET AS AT </v>
          </cell>
          <cell r="B181" t="str">
            <v xml:space="preserve"> </v>
          </cell>
        </row>
        <row r="182">
          <cell r="A182" t="str">
            <v>UNAUDITED MANAGEMENT ACCOUNTS</v>
          </cell>
        </row>
        <row r="185">
          <cell r="A185" t="str">
            <v>ASSETS</v>
          </cell>
          <cell r="B185" t="str">
            <v>NOTES</v>
          </cell>
        </row>
        <row r="186">
          <cell r="A186" t="str">
            <v>------</v>
          </cell>
        </row>
        <row r="188">
          <cell r="A188" t="str">
            <v>Cash &amp; Short Term Funds</v>
          </cell>
          <cell r="B188" t="str">
            <v>1</v>
          </cell>
        </row>
        <row r="189">
          <cell r="A189" t="str">
            <v xml:space="preserve"> </v>
          </cell>
        </row>
        <row r="190">
          <cell r="A190" t="str">
            <v>Interbank Placements</v>
          </cell>
          <cell r="B190" t="str">
            <v>2</v>
          </cell>
        </row>
        <row r="192">
          <cell r="A192" t="str">
            <v>Investments</v>
          </cell>
          <cell r="B192" t="str">
            <v>3</v>
          </cell>
        </row>
        <row r="194">
          <cell r="A194" t="str">
            <v>Commercial Papers</v>
          </cell>
          <cell r="B194" t="str">
            <v>4</v>
          </cell>
        </row>
        <row r="196">
          <cell r="A196" t="str">
            <v>Loans &amp; Advances</v>
          </cell>
          <cell r="B196" t="str">
            <v>5</v>
          </cell>
        </row>
        <row r="198">
          <cell r="A198" t="str">
            <v>Leases</v>
          </cell>
          <cell r="B198" t="str">
            <v>6</v>
          </cell>
        </row>
        <row r="200">
          <cell r="A200" t="str">
            <v>Other Assets</v>
          </cell>
          <cell r="B200" t="str">
            <v>7</v>
          </cell>
        </row>
        <row r="202">
          <cell r="A202" t="str">
            <v>Fixed Assets</v>
          </cell>
          <cell r="B202" t="str">
            <v>8</v>
          </cell>
        </row>
        <row r="206">
          <cell r="A206" t="str">
            <v>LIABILITIES</v>
          </cell>
        </row>
        <row r="207">
          <cell r="A207" t="str">
            <v>-----------</v>
          </cell>
        </row>
        <row r="208">
          <cell r="A208" t="str">
            <v>Deposits &amp; Other A/Cs</v>
          </cell>
          <cell r="B208" t="str">
            <v>9</v>
          </cell>
        </row>
        <row r="210">
          <cell r="A210" t="str">
            <v>Other Liabilities</v>
          </cell>
          <cell r="B210" t="str">
            <v>10</v>
          </cell>
        </row>
        <row r="214">
          <cell r="A214" t="str">
            <v>NET ASSETS</v>
          </cell>
        </row>
        <row r="217">
          <cell r="A217" t="str">
            <v>Authorised Share Capital</v>
          </cell>
        </row>
        <row r="219">
          <cell r="A219" t="str">
            <v>Ordinary Shares Fully Paid</v>
          </cell>
        </row>
        <row r="221">
          <cell r="A221" t="str">
            <v>Share Premium</v>
          </cell>
        </row>
        <row r="223">
          <cell r="A223" t="str">
            <v>Reserves</v>
          </cell>
          <cell r="B223" t="str">
            <v>11</v>
          </cell>
        </row>
        <row r="225">
          <cell r="A225" t="str">
            <v>SHAREHOLDERS' FUND</v>
          </cell>
        </row>
        <row r="227">
          <cell r="A227" t="str">
            <v>CUSTOMERS' OBLIGATIONS &amp; LIAB.</v>
          </cell>
        </row>
        <row r="231">
          <cell r="A231" t="str">
            <v>NOTES:</v>
          </cell>
        </row>
        <row r="232">
          <cell r="A232" t="str">
            <v>1.CASH &amp; SHORT TERM FUNDS:</v>
          </cell>
        </row>
        <row r="233">
          <cell r="A233" t="str">
            <v xml:space="preserve">    Cash in hand</v>
          </cell>
        </row>
        <row r="234">
          <cell r="A234" t="str">
            <v xml:space="preserve">    Central Bank of Nigeria</v>
          </cell>
        </row>
        <row r="235">
          <cell r="A235" t="str">
            <v xml:space="preserve">    CBN Certificates</v>
          </cell>
        </row>
        <row r="236">
          <cell r="A236" t="str">
            <v xml:space="preserve">    Other Banks</v>
          </cell>
        </row>
        <row r="237">
          <cell r="A237" t="str">
            <v xml:space="preserve">    Treasury Bills</v>
          </cell>
        </row>
        <row r="238">
          <cell r="A238" t="str">
            <v xml:space="preserve">    Discount Houses</v>
          </cell>
        </row>
        <row r="239">
          <cell r="A239" t="str">
            <v xml:space="preserve">    Special Treasury Bills</v>
          </cell>
        </row>
        <row r="240">
          <cell r="A240" t="str">
            <v xml:space="preserve">    Foreign Banks</v>
          </cell>
          <cell r="B240" t="str">
            <v xml:space="preserve"> </v>
          </cell>
        </row>
        <row r="242">
          <cell r="B242" t="str">
            <v xml:space="preserve"> </v>
          </cell>
        </row>
        <row r="244">
          <cell r="A244" t="str">
            <v>2.INTERBANK PLACEMENTS</v>
          </cell>
        </row>
        <row r="245">
          <cell r="A245" t="str">
            <v xml:space="preserve">    -Call</v>
          </cell>
        </row>
        <row r="246">
          <cell r="A246" t="str">
            <v xml:space="preserve">    -Fixed</v>
          </cell>
        </row>
        <row r="250">
          <cell r="A250" t="str">
            <v>3.INVESTMENTS</v>
          </cell>
        </row>
        <row r="251">
          <cell r="A251" t="str">
            <v xml:space="preserve">    Debentures</v>
          </cell>
        </row>
        <row r="253">
          <cell r="A253" t="str">
            <v xml:space="preserve"> </v>
          </cell>
        </row>
        <row r="255">
          <cell r="A255" t="str">
            <v>4.BA's/CP's</v>
          </cell>
        </row>
        <row r="256">
          <cell r="A256" t="str">
            <v xml:space="preserve">    Cheque Discounted</v>
          </cell>
        </row>
        <row r="257">
          <cell r="A257" t="str">
            <v xml:space="preserve">    Bankers' Acceptances</v>
          </cell>
        </row>
        <row r="258">
          <cell r="A258" t="str">
            <v xml:space="preserve">    Commercial Papers</v>
          </cell>
        </row>
        <row r="259">
          <cell r="A259" t="str">
            <v xml:space="preserve"> </v>
          </cell>
        </row>
        <row r="263">
          <cell r="A263" t="str">
            <v>5.LOANS &amp; ADVANCES</v>
          </cell>
        </row>
        <row r="264">
          <cell r="A264" t="str">
            <v xml:space="preserve">    Overdrafts</v>
          </cell>
        </row>
        <row r="265">
          <cell r="A265" t="str">
            <v xml:space="preserve">    Sundry Loans</v>
          </cell>
        </row>
        <row r="266">
          <cell r="A266" t="str">
            <v xml:space="preserve">    Agric. Loans</v>
          </cell>
        </row>
        <row r="267">
          <cell r="A267" t="str">
            <v xml:space="preserve">    Term Loan- Others</v>
          </cell>
        </row>
        <row r="268">
          <cell r="A268" t="str">
            <v xml:space="preserve">    Staff Loans</v>
          </cell>
        </row>
        <row r="270">
          <cell r="A270" t="str">
            <v xml:space="preserve"> </v>
          </cell>
        </row>
        <row r="272">
          <cell r="A272" t="str">
            <v>6.LEASES</v>
          </cell>
        </row>
        <row r="273">
          <cell r="A273" t="str">
            <v xml:space="preserve">    Sale Nagero &amp; Sons-1</v>
          </cell>
        </row>
        <row r="274">
          <cell r="A274" t="str">
            <v xml:space="preserve">    Samfad Ind.</v>
          </cell>
        </row>
        <row r="275">
          <cell r="A275" t="str">
            <v xml:space="preserve">    Karrington Enterprises</v>
          </cell>
        </row>
        <row r="276">
          <cell r="A276" t="str">
            <v xml:space="preserve">    Trans NAB Ltd.</v>
          </cell>
        </row>
        <row r="277">
          <cell r="A277" t="str">
            <v xml:space="preserve">    Arco Petrochemical</v>
          </cell>
        </row>
        <row r="278">
          <cell r="A278" t="str">
            <v xml:space="preserve">    Mobil Oil Nigeria Plc.</v>
          </cell>
        </row>
        <row r="279">
          <cell r="A279" t="str">
            <v xml:space="preserve">    KGM</v>
          </cell>
        </row>
        <row r="280">
          <cell r="A280" t="str">
            <v xml:space="preserve">    Allan Omorogbe</v>
          </cell>
        </row>
        <row r="281">
          <cell r="A281" t="str">
            <v xml:space="preserve">    Bacmezia Ind. (W.A.) Ltd.</v>
          </cell>
        </row>
        <row r="282">
          <cell r="A282" t="str">
            <v xml:space="preserve">    I. F. Popular Invst. Ltd.</v>
          </cell>
        </row>
        <row r="283">
          <cell r="A283" t="str">
            <v xml:space="preserve">    Leaders &amp; Co.</v>
          </cell>
        </row>
        <row r="284">
          <cell r="A284" t="str">
            <v xml:space="preserve">    NICAPACO</v>
          </cell>
        </row>
        <row r="286">
          <cell r="B286" t="str">
            <v xml:space="preserve"> </v>
          </cell>
        </row>
        <row r="289">
          <cell r="A289" t="str">
            <v xml:space="preserve"> </v>
          </cell>
        </row>
        <row r="294">
          <cell r="A294" t="str">
            <v>7.OTHER ASSETS</v>
          </cell>
        </row>
        <row r="295">
          <cell r="A295" t="str">
            <v xml:space="preserve">    Prepayments</v>
          </cell>
        </row>
        <row r="296">
          <cell r="A296" t="str">
            <v xml:space="preserve">    Cash Advance</v>
          </cell>
        </row>
        <row r="297">
          <cell r="A297" t="str">
            <v xml:space="preserve">    Interest Receivable</v>
          </cell>
        </row>
        <row r="298">
          <cell r="A298" t="str">
            <v xml:space="preserve">    Export Finance(RRF)</v>
          </cell>
        </row>
        <row r="299">
          <cell r="A299" t="str">
            <v xml:space="preserve">    Lease Income Receivable</v>
          </cell>
        </row>
        <row r="300">
          <cell r="A300" t="str">
            <v xml:space="preserve">    Lease Rental Recoverable</v>
          </cell>
        </row>
        <row r="301">
          <cell r="A301" t="str">
            <v xml:space="preserve">    Advance Interest Payments</v>
          </cell>
        </row>
        <row r="302">
          <cell r="A302" t="str">
            <v xml:space="preserve">    H/O &amp; Branch Current Account</v>
          </cell>
        </row>
        <row r="303">
          <cell r="A303" t="str">
            <v xml:space="preserve">    Branch Placement </v>
          </cell>
        </row>
        <row r="305">
          <cell r="A305" t="str">
            <v xml:space="preserve"> </v>
          </cell>
        </row>
        <row r="307">
          <cell r="A307" t="str">
            <v>8.FIXED ASSETS</v>
          </cell>
        </row>
        <row r="308">
          <cell r="A308" t="str">
            <v>Description: COST</v>
          </cell>
        </row>
        <row r="309">
          <cell r="A309" t="str">
            <v>-</v>
          </cell>
        </row>
        <row r="310">
          <cell r="A310" t="str">
            <v>Motor Vehicles</v>
          </cell>
        </row>
        <row r="311">
          <cell r="A311" t="str">
            <v>Generators</v>
          </cell>
        </row>
        <row r="312">
          <cell r="A312" t="str">
            <v>Office Furn. &amp; Fitt.</v>
          </cell>
        </row>
        <row r="313">
          <cell r="A313" t="str">
            <v>Household F.&amp; F.</v>
          </cell>
        </row>
        <row r="314">
          <cell r="A314" t="str">
            <v>Office Equipt. Comp.</v>
          </cell>
        </row>
        <row r="315">
          <cell r="A315" t="str">
            <v>Computer Software</v>
          </cell>
        </row>
        <row r="316">
          <cell r="A316" t="str">
            <v>Office Equipt.Others</v>
          </cell>
        </row>
        <row r="317">
          <cell r="A317" t="str">
            <v>Land And Buildings</v>
          </cell>
        </row>
        <row r="318">
          <cell r="A318" t="str">
            <v>Leasehold Improvements</v>
          </cell>
        </row>
        <row r="320">
          <cell r="B320" t="str">
            <v xml:space="preserve"> </v>
          </cell>
        </row>
        <row r="322">
          <cell r="A322" t="str">
            <v>ACCUM. DEPRECIATION</v>
          </cell>
        </row>
        <row r="323">
          <cell r="A323" t="str">
            <v>-</v>
          </cell>
        </row>
        <row r="324">
          <cell r="A324" t="str">
            <v>Motor Vehicles</v>
          </cell>
        </row>
        <row r="325">
          <cell r="A325" t="str">
            <v>Generators</v>
          </cell>
        </row>
        <row r="326">
          <cell r="A326" t="str">
            <v>Office Furn. &amp; Fitt.</v>
          </cell>
        </row>
        <row r="327">
          <cell r="A327" t="str">
            <v>Household F.&amp; F.</v>
          </cell>
        </row>
        <row r="328">
          <cell r="A328" t="str">
            <v>Office Equipt. Comp.</v>
          </cell>
        </row>
        <row r="329">
          <cell r="A329" t="str">
            <v>Computer Software</v>
          </cell>
        </row>
        <row r="330">
          <cell r="A330" t="str">
            <v>Office Equipt.Others</v>
          </cell>
        </row>
        <row r="331">
          <cell r="A331" t="str">
            <v>Office Buildings</v>
          </cell>
        </row>
        <row r="332">
          <cell r="A332" t="str">
            <v>Leasehold Improvements</v>
          </cell>
        </row>
        <row r="336">
          <cell r="A336" t="str">
            <v>NET BOOK VALUE</v>
          </cell>
        </row>
        <row r="337">
          <cell r="A337" t="str">
            <v>-</v>
          </cell>
        </row>
        <row r="338">
          <cell r="A338" t="str">
            <v>Motor Vehicles</v>
          </cell>
        </row>
        <row r="339">
          <cell r="A339" t="str">
            <v>Generators</v>
          </cell>
        </row>
        <row r="340">
          <cell r="A340" t="str">
            <v>Office Furn. &amp; Fitt.</v>
          </cell>
        </row>
        <row r="341">
          <cell r="A341" t="str">
            <v>Household F.&amp; F.</v>
          </cell>
        </row>
        <row r="342">
          <cell r="A342" t="str">
            <v>Office Equipt. Comp.</v>
          </cell>
        </row>
        <row r="343">
          <cell r="A343" t="str">
            <v>Computer Software</v>
          </cell>
        </row>
        <row r="344">
          <cell r="A344" t="str">
            <v>Office Equipt.Others</v>
          </cell>
        </row>
        <row r="345">
          <cell r="A345" t="str">
            <v>Land And Buildings</v>
          </cell>
        </row>
        <row r="346">
          <cell r="A346" t="str">
            <v>Leasehold Improvements</v>
          </cell>
        </row>
        <row r="355">
          <cell r="A355" t="str">
            <v>9.DEPOSIT &amp; OTHER ACCOUNTS</v>
          </cell>
        </row>
        <row r="356">
          <cell r="A356" t="str">
            <v xml:space="preserve">    Current Accounts</v>
          </cell>
        </row>
        <row r="357">
          <cell r="A357" t="str">
            <v xml:space="preserve">    Savings Account</v>
          </cell>
        </row>
        <row r="358">
          <cell r="A358" t="str">
            <v xml:space="preserve">    Call Deposit-Banks</v>
          </cell>
        </row>
        <row r="359">
          <cell r="A359" t="str">
            <v xml:space="preserve">    Flexible Stif</v>
          </cell>
        </row>
        <row r="360">
          <cell r="A360" t="str">
            <v xml:space="preserve">    Call Deposit-Ind/Corp.</v>
          </cell>
        </row>
        <row r="361">
          <cell r="A361" t="str">
            <v xml:space="preserve">    Collat. Dep.</v>
          </cell>
        </row>
        <row r="362">
          <cell r="A362" t="str">
            <v xml:space="preserve">    STIF/Fixed Dep Ind/Corp</v>
          </cell>
        </row>
        <row r="363">
          <cell r="A363" t="str">
            <v xml:space="preserve">    Branch Deposit</v>
          </cell>
        </row>
        <row r="364">
          <cell r="A364" t="str">
            <v xml:space="preserve">    I.R.A.Account</v>
          </cell>
        </row>
        <row r="365">
          <cell r="A365" t="str">
            <v xml:space="preserve">    Zenith Fund</v>
          </cell>
        </row>
        <row r="366">
          <cell r="A366" t="str">
            <v xml:space="preserve">    Maxifund</v>
          </cell>
        </row>
        <row r="367">
          <cell r="A367" t="str">
            <v xml:space="preserve">    CP Purchased-Ind./Corp.</v>
          </cell>
        </row>
        <row r="368">
          <cell r="A368" t="str">
            <v xml:space="preserve">    Fixed Deposit-Banks/Disc Hous</v>
          </cell>
        </row>
        <row r="369">
          <cell r="A369" t="str">
            <v xml:space="preserve">    Dommicilliary Deposits</v>
          </cell>
        </row>
        <row r="371">
          <cell r="A371" t="str">
            <v xml:space="preserve"> </v>
          </cell>
        </row>
        <row r="375">
          <cell r="A375" t="str">
            <v>10.OTHER LIABILITIES</v>
          </cell>
        </row>
        <row r="376">
          <cell r="A376" t="str">
            <v xml:space="preserve">    Unearned Interest</v>
          </cell>
        </row>
        <row r="377">
          <cell r="A377" t="str">
            <v xml:space="preserve">    Interest Payable</v>
          </cell>
        </row>
        <row r="378">
          <cell r="A378" t="str">
            <v xml:space="preserve">    Tax Payable</v>
          </cell>
        </row>
        <row r="379">
          <cell r="A379" t="str">
            <v xml:space="preserve">    Sundry Treasury</v>
          </cell>
        </row>
        <row r="380">
          <cell r="A380" t="str">
            <v xml:space="preserve">    Managers Cheques</v>
          </cell>
        </row>
        <row r="381">
          <cell r="A381" t="str">
            <v xml:space="preserve">    CBN Refinancing -Export</v>
          </cell>
        </row>
        <row r="382">
          <cell r="A382" t="str">
            <v xml:space="preserve">    Foreign Transfer Payable</v>
          </cell>
        </row>
        <row r="383">
          <cell r="A383" t="str">
            <v xml:space="preserve">    Sundry Provisions</v>
          </cell>
        </row>
        <row r="384">
          <cell r="A384" t="str">
            <v xml:space="preserve">    Uncleared Effects</v>
          </cell>
        </row>
        <row r="385">
          <cell r="A385" t="str">
            <v xml:space="preserve">    Creditors</v>
          </cell>
        </row>
        <row r="386">
          <cell r="A386" t="str">
            <v xml:space="preserve">    H/O &amp; Branch Control Account</v>
          </cell>
        </row>
        <row r="388">
          <cell r="A388" t="str">
            <v xml:space="preserve"> </v>
          </cell>
        </row>
        <row r="390">
          <cell r="B390" t="str">
            <v xml:space="preserve"> </v>
          </cell>
        </row>
        <row r="392">
          <cell r="A392" t="str">
            <v>11. RESERVES.</v>
          </cell>
        </row>
        <row r="393">
          <cell r="A393" t="str">
            <v xml:space="preserve">    Statutory Reserve</v>
          </cell>
        </row>
        <row r="394">
          <cell r="A394" t="str">
            <v xml:space="preserve">    Research &amp; Development</v>
          </cell>
        </row>
        <row r="395">
          <cell r="A395" t="str">
            <v xml:space="preserve">    Reserve for Bonus Issue</v>
          </cell>
        </row>
        <row r="396">
          <cell r="A396" t="str">
            <v xml:space="preserve">    Revenue Reserve</v>
          </cell>
        </row>
        <row r="397">
          <cell r="A397" t="str">
            <v xml:space="preserve">    Current Year Profit</v>
          </cell>
        </row>
      </sheetData>
      <sheetData sheetId="2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
      <sheetName val="Sheet15"/>
    </sheetNames>
    <sheetDataSet>
      <sheetData sheetId="0" refreshError="1">
        <row r="1">
          <cell r="B1" t="str">
            <v xml:space="preserve">        </v>
          </cell>
        </row>
        <row r="4">
          <cell r="B4" t="str">
            <v xml:space="preserve">PROFIT AND LOSS ACCOUNT </v>
          </cell>
          <cell r="F4" t="str">
            <v>HEAD OFFICE</v>
          </cell>
          <cell r="G4" t="str">
            <v>BRANCHES</v>
          </cell>
          <cell r="H4" t="str">
            <v>CONSOLIDATED</v>
          </cell>
          <cell r="K4" t="str">
            <v xml:space="preserve"> IDUMOTA</v>
          </cell>
          <cell r="L4" t="str">
            <v xml:space="preserve"> IDUMAGBO</v>
          </cell>
          <cell r="M4" t="str">
            <v xml:space="preserve"> IKEJA</v>
          </cell>
          <cell r="N4" t="str">
            <v>ONITSHA</v>
          </cell>
          <cell r="O4" t="str">
            <v>APAPA</v>
          </cell>
          <cell r="P4" t="str">
            <v>MARINA</v>
          </cell>
          <cell r="Q4" t="str">
            <v>KANO</v>
          </cell>
          <cell r="R4" t="str">
            <v>P/H</v>
          </cell>
          <cell r="S4" t="str">
            <v>WARRI</v>
          </cell>
          <cell r="T4" t="str">
            <v>MATORI</v>
          </cell>
          <cell r="U4" t="str">
            <v>ABA</v>
          </cell>
          <cell r="V4" t="str">
            <v>ABUJA</v>
          </cell>
          <cell r="W4" t="str">
            <v>IBADAN</v>
          </cell>
          <cell r="X4" t="str">
            <v>ISOLO</v>
          </cell>
          <cell r="Y4" t="str">
            <v>S/LERE</v>
          </cell>
          <cell r="Z4" t="str">
            <v>COKER</v>
          </cell>
          <cell r="AA4" t="str">
            <v>OGBA</v>
          </cell>
          <cell r="AB4" t="str">
            <v>ILUPEJU</v>
          </cell>
          <cell r="AC4" t="str">
            <v>IKOYI</v>
          </cell>
          <cell r="AD4" t="str">
            <v>V/ISLAND</v>
          </cell>
          <cell r="AE4" t="str">
            <v>W/ROAD</v>
          </cell>
          <cell r="AF4" t="str">
            <v>ALLEN</v>
          </cell>
          <cell r="AG4" t="str">
            <v>KADUNA</v>
          </cell>
          <cell r="AH4" t="str">
            <v>BENIN</v>
          </cell>
          <cell r="AI4" t="str">
            <v>L/CENTRAL</v>
          </cell>
          <cell r="AJ4" t="str">
            <v>ENUGU</v>
          </cell>
          <cell r="AK4" t="str">
            <v>JALINGO</v>
          </cell>
          <cell r="AL4" t="str">
            <v>ASABA</v>
          </cell>
          <cell r="AM4" t="str">
            <v>IWO RD .</v>
          </cell>
          <cell r="AN4" t="str">
            <v>AKURE</v>
          </cell>
          <cell r="AO4" t="str">
            <v>OKE-ARIN</v>
          </cell>
          <cell r="AP4" t="str">
            <v>JOS</v>
          </cell>
          <cell r="AQ4" t="str">
            <v>GARKI</v>
          </cell>
          <cell r="AR4" t="str">
            <v>DOPEMU</v>
          </cell>
          <cell r="AS4" t="str">
            <v>MAIDUGURI</v>
          </cell>
          <cell r="AT4" t="str">
            <v>UYO</v>
          </cell>
          <cell r="AU4" t="str">
            <v>MINNA</v>
          </cell>
          <cell r="AV4" t="str">
            <v>YOLA</v>
          </cell>
          <cell r="AW4" t="str">
            <v>ABEOKUTA</v>
          </cell>
          <cell r="AX4" t="str">
            <v>ILORIN</v>
          </cell>
          <cell r="AY4" t="str">
            <v>YENAGOA</v>
          </cell>
          <cell r="AZ4" t="str">
            <v>A/ADEMOLA</v>
          </cell>
          <cell r="BA4" t="str">
            <v>FALOMO</v>
          </cell>
          <cell r="BB4" t="str">
            <v>WUSE</v>
          </cell>
          <cell r="BC4" t="str">
            <v>ERIC MOORE</v>
          </cell>
          <cell r="BD4" t="str">
            <v>IKPOBA HILL</v>
          </cell>
          <cell r="BE4" t="str">
            <v>CALABAR</v>
          </cell>
          <cell r="BF4" t="str">
            <v>OWERRI</v>
          </cell>
          <cell r="BG4" t="str">
            <v>ABA ROAD</v>
          </cell>
          <cell r="BH4" t="str">
            <v>FESTAC</v>
          </cell>
          <cell r="BI4" t="str">
            <v>MAKURDI</v>
          </cell>
          <cell r="BJ4" t="str">
            <v>OREGUN</v>
          </cell>
          <cell r="BK4" t="str">
            <v>OPEBI</v>
          </cell>
          <cell r="BL4" t="str">
            <v>IKWERRE RD.</v>
          </cell>
          <cell r="BM4" t="str">
            <v>TRADE FAIR</v>
          </cell>
          <cell r="BN4" t="str">
            <v>NNEWI</v>
          </cell>
          <cell r="BO4" t="str">
            <v>BOURDILLON</v>
          </cell>
          <cell r="BP4" t="str">
            <v>AGBOR</v>
          </cell>
          <cell r="BQ4" t="str">
            <v>GOMBE</v>
          </cell>
          <cell r="BR4" t="str">
            <v>SOKOTO</v>
          </cell>
          <cell r="BS4" t="str">
            <v>BAUCHI</v>
          </cell>
          <cell r="BT4" t="str">
            <v>KATSINA</v>
          </cell>
          <cell r="BU4" t="str">
            <v>BRIDGE HEAD</v>
          </cell>
          <cell r="BV4" t="str">
            <v xml:space="preserve"> ADESOLA</v>
          </cell>
          <cell r="BW4" t="str">
            <v xml:space="preserve"> KOFO</v>
          </cell>
          <cell r="BX4" t="str">
            <v>TRINITY</v>
          </cell>
          <cell r="BY4" t="str">
            <v xml:space="preserve"> IKEJA GRA</v>
          </cell>
          <cell r="BZ4" t="str">
            <v>PALM AVENUE</v>
          </cell>
          <cell r="CA4" t="str">
            <v>CREEK</v>
          </cell>
          <cell r="CB4" t="str">
            <v>OGUNSANYA</v>
          </cell>
          <cell r="CC4" t="str">
            <v>OGUNLANA</v>
          </cell>
          <cell r="CD4" t="str">
            <v>OLOSA</v>
          </cell>
          <cell r="CE4" t="str">
            <v>AIRPORT ROAD</v>
          </cell>
          <cell r="CF4" t="str">
            <v>IKORODU</v>
          </cell>
          <cell r="CG4" t="str">
            <v>LEKKI</v>
          </cell>
          <cell r="CH4" t="str">
            <v>ENUGU II</v>
          </cell>
          <cell r="CI4" t="str">
            <v>WUSE 2</v>
          </cell>
          <cell r="CJ4" t="str">
            <v>INT'L AIRPORT</v>
          </cell>
          <cell r="CK4" t="str">
            <v>USELU</v>
          </cell>
          <cell r="CL4" t="str">
            <v>UMUAHIA</v>
          </cell>
          <cell r="CM4" t="str">
            <v>ADO EKITI</v>
          </cell>
          <cell r="CN4" t="str">
            <v>ABAKALIKI</v>
          </cell>
          <cell r="CO4" t="str">
            <v>OSHOGBO</v>
          </cell>
          <cell r="CP4" t="str">
            <v>LAFIA</v>
          </cell>
          <cell r="CQ4" t="str">
            <v>GUSAU</v>
          </cell>
          <cell r="CR4" t="str">
            <v>LOKOJA</v>
          </cell>
          <cell r="CS4" t="str">
            <v>BeninAirpRd</v>
          </cell>
          <cell r="CT4" t="str">
            <v>Okota</v>
          </cell>
          <cell r="CU4" t="str">
            <v>Damaturu</v>
          </cell>
          <cell r="CV4" t="str">
            <v>Dutse</v>
          </cell>
          <cell r="CW4" t="str">
            <v>H_Macaulay</v>
          </cell>
        </row>
        <row r="5">
          <cell r="B5" t="str">
            <v>FOR THE PERIOD ENDED :</v>
          </cell>
          <cell r="F5" t="str">
            <v>CUM. TO</v>
          </cell>
          <cell r="G5" t="str">
            <v>CUM. TO</v>
          </cell>
          <cell r="H5" t="str">
            <v>CUM. TO</v>
          </cell>
          <cell r="K5" t="str">
            <v>CUM. TO</v>
          </cell>
          <cell r="L5" t="str">
            <v>CUM. TO</v>
          </cell>
          <cell r="M5" t="str">
            <v>CUM. TO</v>
          </cell>
          <cell r="N5" t="str">
            <v xml:space="preserve">CUM.TO </v>
          </cell>
          <cell r="O5" t="str">
            <v xml:space="preserve">CUM.TO </v>
          </cell>
          <cell r="P5" t="str">
            <v xml:space="preserve">CUM.TO </v>
          </cell>
          <cell r="Q5" t="str">
            <v xml:space="preserve">CUM.TO </v>
          </cell>
          <cell r="R5" t="str">
            <v xml:space="preserve">CUM.TO </v>
          </cell>
          <cell r="S5" t="str">
            <v xml:space="preserve">CUM.TO </v>
          </cell>
          <cell r="T5" t="str">
            <v xml:space="preserve">CUM.TO </v>
          </cell>
          <cell r="U5" t="str">
            <v xml:space="preserve">CUM.TO </v>
          </cell>
          <cell r="V5" t="str">
            <v xml:space="preserve">CUM.TO </v>
          </cell>
          <cell r="W5" t="str">
            <v xml:space="preserve">CUM.TO </v>
          </cell>
          <cell r="X5" t="str">
            <v xml:space="preserve">CUM.TO </v>
          </cell>
          <cell r="Y5" t="str">
            <v xml:space="preserve">CUM.TO </v>
          </cell>
          <cell r="Z5" t="str">
            <v xml:space="preserve">CUM.TO </v>
          </cell>
          <cell r="AA5" t="str">
            <v xml:space="preserve">CUM.TO </v>
          </cell>
          <cell r="AB5" t="str">
            <v xml:space="preserve">CUM.TO </v>
          </cell>
          <cell r="AC5" t="str">
            <v xml:space="preserve">CUM.TO </v>
          </cell>
          <cell r="AD5" t="str">
            <v xml:space="preserve">CUM.TO </v>
          </cell>
          <cell r="AE5" t="str">
            <v xml:space="preserve">CUM.TO </v>
          </cell>
          <cell r="AF5" t="str">
            <v xml:space="preserve">CUM.TO </v>
          </cell>
          <cell r="AG5" t="str">
            <v xml:space="preserve">CUM.TO </v>
          </cell>
          <cell r="AH5" t="str">
            <v xml:space="preserve">CUM.TO </v>
          </cell>
          <cell r="AI5" t="str">
            <v xml:space="preserve">CUM.TO </v>
          </cell>
          <cell r="AJ5" t="str">
            <v xml:space="preserve">CUM.TO </v>
          </cell>
          <cell r="AK5" t="str">
            <v xml:space="preserve">CUM.TO </v>
          </cell>
          <cell r="AL5" t="str">
            <v xml:space="preserve">CUM.TO </v>
          </cell>
          <cell r="AM5" t="str">
            <v xml:space="preserve">CUM.TO </v>
          </cell>
          <cell r="AN5" t="str">
            <v xml:space="preserve">CUM.TO </v>
          </cell>
          <cell r="AO5" t="str">
            <v xml:space="preserve">CUM.TO </v>
          </cell>
          <cell r="AP5" t="str">
            <v xml:space="preserve">CUM.TO </v>
          </cell>
          <cell r="AQ5" t="str">
            <v xml:space="preserve">CUM.TO </v>
          </cell>
          <cell r="AR5" t="str">
            <v xml:space="preserve">CUM.TO </v>
          </cell>
          <cell r="AS5" t="str">
            <v xml:space="preserve">CUM.TO </v>
          </cell>
          <cell r="AT5" t="str">
            <v xml:space="preserve">CUM.TO </v>
          </cell>
          <cell r="AU5" t="str">
            <v xml:space="preserve">CUM.TO </v>
          </cell>
          <cell r="AV5" t="str">
            <v xml:space="preserve">CUM.TO </v>
          </cell>
          <cell r="AW5" t="str">
            <v xml:space="preserve">CUM.TO </v>
          </cell>
          <cell r="AX5" t="str">
            <v xml:space="preserve">CUM.TO </v>
          </cell>
          <cell r="AY5" t="str">
            <v xml:space="preserve">CUM.TO </v>
          </cell>
          <cell r="AZ5" t="str">
            <v xml:space="preserve">CUM.TO </v>
          </cell>
          <cell r="BA5" t="str">
            <v xml:space="preserve">CUM.TO </v>
          </cell>
          <cell r="BB5" t="str">
            <v xml:space="preserve">CUM.TO </v>
          </cell>
          <cell r="BC5" t="str">
            <v xml:space="preserve">CUM.TO </v>
          </cell>
          <cell r="BD5" t="str">
            <v xml:space="preserve">CUM.TO </v>
          </cell>
          <cell r="BE5" t="str">
            <v xml:space="preserve">CUM.TO </v>
          </cell>
          <cell r="BF5" t="str">
            <v xml:space="preserve">CUM.TO </v>
          </cell>
          <cell r="BG5" t="str">
            <v xml:space="preserve">CUM.TO </v>
          </cell>
          <cell r="BH5" t="str">
            <v xml:space="preserve">CUM.TO </v>
          </cell>
          <cell r="BI5" t="str">
            <v xml:space="preserve">CUM.TO </v>
          </cell>
          <cell r="BJ5" t="str">
            <v xml:space="preserve">CUM.TO </v>
          </cell>
          <cell r="BK5" t="str">
            <v xml:space="preserve">CUM.TO </v>
          </cell>
          <cell r="BL5" t="str">
            <v xml:space="preserve">CUM.TO </v>
          </cell>
          <cell r="BM5" t="str">
            <v xml:space="preserve">CUM.TO </v>
          </cell>
          <cell r="BN5" t="str">
            <v xml:space="preserve">CUM.TO </v>
          </cell>
          <cell r="BO5" t="str">
            <v xml:space="preserve">CUM.TO </v>
          </cell>
          <cell r="BP5" t="str">
            <v xml:space="preserve">CUM.TO </v>
          </cell>
          <cell r="BQ5" t="str">
            <v xml:space="preserve">CUM.TO </v>
          </cell>
          <cell r="BR5" t="str">
            <v xml:space="preserve">CUM.TO </v>
          </cell>
          <cell r="BS5" t="str">
            <v xml:space="preserve">CUM.TO </v>
          </cell>
          <cell r="BT5" t="str">
            <v xml:space="preserve">CUM.TO </v>
          </cell>
          <cell r="BU5" t="str">
            <v xml:space="preserve">CUM.TO </v>
          </cell>
          <cell r="BV5" t="str">
            <v>CUM. TO</v>
          </cell>
          <cell r="BW5" t="str">
            <v>CUM. TO</v>
          </cell>
          <cell r="BX5" t="str">
            <v>CUM. TO</v>
          </cell>
          <cell r="BY5" t="str">
            <v>CUM. TO</v>
          </cell>
          <cell r="BZ5" t="str">
            <v xml:space="preserve">CUM.TO </v>
          </cell>
          <cell r="CA5" t="str">
            <v xml:space="preserve">CUM.TO </v>
          </cell>
          <cell r="CB5" t="str">
            <v xml:space="preserve">CUM.TO </v>
          </cell>
          <cell r="CC5" t="str">
            <v xml:space="preserve">CUM.TO </v>
          </cell>
          <cell r="CD5" t="str">
            <v xml:space="preserve">CUM.TO </v>
          </cell>
          <cell r="CE5" t="str">
            <v xml:space="preserve">CUM.TO </v>
          </cell>
          <cell r="CF5" t="str">
            <v xml:space="preserve">CUM.TO </v>
          </cell>
          <cell r="CG5" t="str">
            <v xml:space="preserve">CUM.TO </v>
          </cell>
          <cell r="CH5" t="str">
            <v xml:space="preserve">CUM.TO </v>
          </cell>
          <cell r="CI5" t="str">
            <v xml:space="preserve">CUM.TO </v>
          </cell>
          <cell r="CJ5" t="str">
            <v xml:space="preserve">CUM.TO </v>
          </cell>
          <cell r="CK5" t="str">
            <v xml:space="preserve">CUM.TO </v>
          </cell>
          <cell r="CL5" t="str">
            <v xml:space="preserve">CUM.TO </v>
          </cell>
          <cell r="CM5" t="str">
            <v xml:space="preserve">CUM.TO </v>
          </cell>
          <cell r="CN5" t="str">
            <v xml:space="preserve">CUM.TO </v>
          </cell>
          <cell r="CO5" t="str">
            <v xml:space="preserve">CUM.TO </v>
          </cell>
          <cell r="CP5" t="str">
            <v xml:space="preserve">CUM.TO </v>
          </cell>
          <cell r="CQ5" t="str">
            <v xml:space="preserve">CUM.TO </v>
          </cell>
          <cell r="CR5" t="str">
            <v xml:space="preserve">CUM.TO </v>
          </cell>
        </row>
        <row r="6">
          <cell r="F6" t="str">
            <v>APRIL 2005</v>
          </cell>
          <cell r="G6" t="str">
            <v>APRIL 2005</v>
          </cell>
          <cell r="H6" t="str">
            <v>APRIL 2005</v>
          </cell>
          <cell r="K6" t="str">
            <v>APRIL 2005</v>
          </cell>
          <cell r="L6" t="str">
            <v>APRIL 2005</v>
          </cell>
          <cell r="M6" t="str">
            <v>APRIL 2005</v>
          </cell>
          <cell r="N6" t="str">
            <v>APRIL 2005</v>
          </cell>
          <cell r="O6" t="str">
            <v>APRIL 2005</v>
          </cell>
          <cell r="P6" t="str">
            <v>APRIL 2005</v>
          </cell>
          <cell r="Q6" t="str">
            <v>APRIL 2005</v>
          </cell>
          <cell r="R6" t="str">
            <v>APRIL 2005</v>
          </cell>
          <cell r="S6" t="str">
            <v>APRIL 2005</v>
          </cell>
          <cell r="T6" t="str">
            <v>APRIL 2005</v>
          </cell>
          <cell r="U6" t="str">
            <v>APRIL 2005</v>
          </cell>
          <cell r="V6" t="str">
            <v>APRIL 2005</v>
          </cell>
          <cell r="W6" t="str">
            <v>APRIL 2005</v>
          </cell>
          <cell r="X6" t="str">
            <v>APRIL 2005</v>
          </cell>
          <cell r="Y6" t="str">
            <v>APRIL 2005</v>
          </cell>
          <cell r="Z6" t="str">
            <v>APRIL 2005</v>
          </cell>
          <cell r="AA6" t="str">
            <v>APRIL 2005</v>
          </cell>
          <cell r="AB6" t="str">
            <v>APRIL 2005</v>
          </cell>
          <cell r="AC6" t="str">
            <v>APRIL 2005</v>
          </cell>
          <cell r="AD6" t="str">
            <v>APRIL 2005</v>
          </cell>
          <cell r="AE6" t="str">
            <v>APRIL 2005</v>
          </cell>
          <cell r="AF6" t="str">
            <v>APRIL 2005</v>
          </cell>
          <cell r="AG6" t="str">
            <v>APRIL 2005</v>
          </cell>
          <cell r="AH6" t="str">
            <v>APRIL 2005</v>
          </cell>
          <cell r="AI6" t="str">
            <v>APRIL 2005</v>
          </cell>
          <cell r="AJ6" t="str">
            <v>APRIL 2005</v>
          </cell>
          <cell r="AK6" t="str">
            <v>APRIL 2005</v>
          </cell>
          <cell r="AL6" t="str">
            <v>APRIL 2005</v>
          </cell>
          <cell r="AM6" t="str">
            <v>APRIL 2005</v>
          </cell>
          <cell r="AN6" t="str">
            <v>APRIL 2005</v>
          </cell>
          <cell r="AO6" t="str">
            <v>APRIL 2005</v>
          </cell>
          <cell r="AP6" t="str">
            <v>APRIL 2005</v>
          </cell>
          <cell r="AQ6" t="str">
            <v>APRIL 2005</v>
          </cell>
          <cell r="AR6" t="str">
            <v>APRIL 2005</v>
          </cell>
          <cell r="AS6" t="str">
            <v>APRIL 2005</v>
          </cell>
          <cell r="AT6" t="str">
            <v>APRIL 2005</v>
          </cell>
          <cell r="AU6" t="str">
            <v>APRIL 2005</v>
          </cell>
          <cell r="AV6" t="str">
            <v>APRIL 2005</v>
          </cell>
          <cell r="AW6" t="str">
            <v>APRIL 2005</v>
          </cell>
          <cell r="AX6" t="str">
            <v>APRIL 2005</v>
          </cell>
          <cell r="AY6" t="str">
            <v>APRIL 2005</v>
          </cell>
          <cell r="AZ6" t="str">
            <v>APRIL 2005</v>
          </cell>
          <cell r="BA6" t="str">
            <v>APRIL 2005</v>
          </cell>
          <cell r="BB6" t="str">
            <v>APRIL 2005</v>
          </cell>
          <cell r="BC6" t="str">
            <v>APRIL 2005</v>
          </cell>
          <cell r="BD6" t="str">
            <v>APRIL 2005</v>
          </cell>
          <cell r="BE6" t="str">
            <v>APRIL 2005</v>
          </cell>
          <cell r="BF6" t="str">
            <v>APRIL 2005</v>
          </cell>
          <cell r="BG6" t="str">
            <v>APRIL 2005</v>
          </cell>
          <cell r="BH6" t="str">
            <v>APRIL 2005</v>
          </cell>
          <cell r="BI6" t="str">
            <v>APRIL 2005</v>
          </cell>
          <cell r="BJ6" t="str">
            <v>APRIL 2005</v>
          </cell>
          <cell r="BK6" t="str">
            <v>APRIL 2005</v>
          </cell>
          <cell r="BL6" t="str">
            <v>APRIL 2005</v>
          </cell>
          <cell r="BM6" t="str">
            <v>APRIL 2005</v>
          </cell>
          <cell r="BN6" t="str">
            <v>APRIL 2005</v>
          </cell>
          <cell r="BO6" t="str">
            <v>APRIL 2005</v>
          </cell>
          <cell r="BP6" t="str">
            <v>APRIL 2005</v>
          </cell>
          <cell r="BQ6" t="str">
            <v>APRIL 2005</v>
          </cell>
          <cell r="BR6" t="str">
            <v>APRIL 2005</v>
          </cell>
          <cell r="BS6" t="str">
            <v>APRIL 2005</v>
          </cell>
          <cell r="BT6" t="str">
            <v>APRIL 2005</v>
          </cell>
          <cell r="BU6" t="str">
            <v>APRIL 2005</v>
          </cell>
          <cell r="BV6" t="str">
            <v>APRIL 2005</v>
          </cell>
          <cell r="BW6" t="str">
            <v>APRIL 2005</v>
          </cell>
          <cell r="BX6" t="str">
            <v>APRIL 2005</v>
          </cell>
          <cell r="BY6" t="str">
            <v>APRIL 2005</v>
          </cell>
          <cell r="BZ6" t="str">
            <v>APRIL 2005</v>
          </cell>
          <cell r="CA6" t="str">
            <v>APRIL 2005</v>
          </cell>
          <cell r="CB6" t="str">
            <v>APRIL 2005</v>
          </cell>
          <cell r="CC6" t="str">
            <v>APRIL 2005</v>
          </cell>
          <cell r="CD6" t="str">
            <v>APRIL 2005</v>
          </cell>
          <cell r="CE6" t="str">
            <v>APRIL 2005</v>
          </cell>
          <cell r="CF6" t="str">
            <v>APRIL 2005</v>
          </cell>
          <cell r="CG6" t="str">
            <v>APRIL 2005</v>
          </cell>
          <cell r="CH6" t="str">
            <v>APRIL 2005</v>
          </cell>
          <cell r="CI6" t="str">
            <v>APRIL 2005</v>
          </cell>
          <cell r="CJ6" t="str">
            <v>APRIL 2005</v>
          </cell>
          <cell r="CK6" t="str">
            <v>APRIL 2005</v>
          </cell>
          <cell r="CL6" t="str">
            <v>APRIL 2005</v>
          </cell>
          <cell r="CM6" t="str">
            <v>APRIL 2005</v>
          </cell>
          <cell r="CN6" t="str">
            <v>APRIL 2005</v>
          </cell>
          <cell r="CO6" t="str">
            <v>APRIL 2005</v>
          </cell>
          <cell r="CP6" t="str">
            <v>APRIL 2005</v>
          </cell>
          <cell r="CQ6" t="str">
            <v>APRIL 2005</v>
          </cell>
          <cell r="CR6" t="str">
            <v>APRIL 2005</v>
          </cell>
        </row>
        <row r="7">
          <cell r="B7" t="str">
            <v>NOTES</v>
          </cell>
          <cell r="F7" t="str">
            <v>N</v>
          </cell>
          <cell r="G7" t="str">
            <v>N</v>
          </cell>
          <cell r="K7" t="str">
            <v>N</v>
          </cell>
          <cell r="L7" t="str">
            <v>N</v>
          </cell>
          <cell r="M7" t="str">
            <v>N</v>
          </cell>
          <cell r="N7" t="str">
            <v>N</v>
          </cell>
          <cell r="O7" t="str">
            <v>N</v>
          </cell>
          <cell r="P7" t="str">
            <v>N</v>
          </cell>
          <cell r="Q7" t="str">
            <v>N</v>
          </cell>
          <cell r="R7" t="str">
            <v>N</v>
          </cell>
          <cell r="S7" t="str">
            <v>N</v>
          </cell>
          <cell r="T7" t="str">
            <v>N</v>
          </cell>
          <cell r="U7" t="str">
            <v>N</v>
          </cell>
          <cell r="V7" t="str">
            <v>N</v>
          </cell>
          <cell r="W7" t="str">
            <v>N</v>
          </cell>
          <cell r="X7" t="str">
            <v>N</v>
          </cell>
          <cell r="Y7" t="str">
            <v>N</v>
          </cell>
          <cell r="Z7" t="str">
            <v>N</v>
          </cell>
          <cell r="AA7" t="str">
            <v>N</v>
          </cell>
          <cell r="AB7" t="str">
            <v>N</v>
          </cell>
          <cell r="AC7" t="str">
            <v>N</v>
          </cell>
          <cell r="AD7" t="str">
            <v>N</v>
          </cell>
          <cell r="AE7" t="str">
            <v>N</v>
          </cell>
          <cell r="AF7" t="str">
            <v>N</v>
          </cell>
          <cell r="AG7" t="str">
            <v>N</v>
          </cell>
          <cell r="AH7" t="str">
            <v>N</v>
          </cell>
          <cell r="AI7" t="str">
            <v>N</v>
          </cell>
          <cell r="AJ7" t="str">
            <v>N</v>
          </cell>
          <cell r="AK7" t="str">
            <v>N</v>
          </cell>
          <cell r="AL7" t="str">
            <v>N</v>
          </cell>
          <cell r="AM7" t="str">
            <v>N</v>
          </cell>
          <cell r="AN7" t="str">
            <v>N</v>
          </cell>
          <cell r="AO7" t="str">
            <v>N</v>
          </cell>
          <cell r="AP7" t="str">
            <v>N</v>
          </cell>
          <cell r="AQ7" t="str">
            <v>N</v>
          </cell>
          <cell r="AR7" t="str">
            <v>N</v>
          </cell>
          <cell r="AS7" t="str">
            <v>N</v>
          </cell>
          <cell r="AT7" t="str">
            <v>N</v>
          </cell>
          <cell r="AU7" t="str">
            <v>N</v>
          </cell>
          <cell r="AV7" t="str">
            <v>N</v>
          </cell>
          <cell r="AW7" t="str">
            <v>N</v>
          </cell>
          <cell r="AX7" t="str">
            <v>N</v>
          </cell>
          <cell r="AY7" t="str">
            <v>N</v>
          </cell>
          <cell r="AZ7" t="str">
            <v>N</v>
          </cell>
          <cell r="BA7" t="str">
            <v>N</v>
          </cell>
          <cell r="BB7" t="str">
            <v>N</v>
          </cell>
          <cell r="BC7" t="str">
            <v>N</v>
          </cell>
          <cell r="BD7" t="str">
            <v>N</v>
          </cell>
          <cell r="BE7" t="str">
            <v>N</v>
          </cell>
          <cell r="BF7" t="str">
            <v>N</v>
          </cell>
          <cell r="BG7" t="str">
            <v>N</v>
          </cell>
          <cell r="BH7" t="str">
            <v>N</v>
          </cell>
          <cell r="BI7" t="str">
            <v>N</v>
          </cell>
          <cell r="BJ7" t="str">
            <v>N</v>
          </cell>
          <cell r="BK7" t="str">
            <v>N</v>
          </cell>
          <cell r="BL7" t="str">
            <v>N</v>
          </cell>
          <cell r="BM7" t="str">
            <v>N</v>
          </cell>
          <cell r="BN7" t="str">
            <v>N</v>
          </cell>
          <cell r="BO7" t="str">
            <v>N</v>
          </cell>
          <cell r="BP7" t="str">
            <v>N</v>
          </cell>
          <cell r="BQ7" t="str">
            <v>N</v>
          </cell>
          <cell r="BR7" t="str">
            <v>N</v>
          </cell>
          <cell r="BS7" t="str">
            <v>N</v>
          </cell>
          <cell r="BT7" t="str">
            <v>N</v>
          </cell>
          <cell r="BU7" t="str">
            <v>N</v>
          </cell>
          <cell r="BV7" t="str">
            <v>N</v>
          </cell>
          <cell r="BW7" t="str">
            <v>N</v>
          </cell>
          <cell r="BX7" t="str">
            <v>N</v>
          </cell>
          <cell r="BY7" t="str">
            <v>N</v>
          </cell>
          <cell r="BZ7" t="str">
            <v>N</v>
          </cell>
          <cell r="CA7" t="str">
            <v>N</v>
          </cell>
          <cell r="CB7" t="str">
            <v>N</v>
          </cell>
          <cell r="CC7" t="str">
            <v>N</v>
          </cell>
          <cell r="CD7" t="str">
            <v>N</v>
          </cell>
          <cell r="CE7" t="str">
            <v>N</v>
          </cell>
          <cell r="CF7" t="str">
            <v>N</v>
          </cell>
          <cell r="CG7" t="str">
            <v>N</v>
          </cell>
          <cell r="CH7" t="str">
            <v>N</v>
          </cell>
          <cell r="CI7" t="str">
            <v>N</v>
          </cell>
          <cell r="CJ7" t="str">
            <v>N</v>
          </cell>
          <cell r="CK7" t="str">
            <v>N</v>
          </cell>
          <cell r="CL7" t="str">
            <v>N</v>
          </cell>
          <cell r="CM7" t="str">
            <v>N</v>
          </cell>
          <cell r="CN7" t="str">
            <v>N</v>
          </cell>
          <cell r="CO7" t="str">
            <v>N</v>
          </cell>
          <cell r="CP7" t="str">
            <v>N</v>
          </cell>
          <cell r="CQ7" t="str">
            <v>N</v>
          </cell>
          <cell r="CR7" t="str">
            <v>N</v>
          </cell>
        </row>
        <row r="8">
          <cell r="F8" t="str">
            <v>-</v>
          </cell>
          <cell r="G8" t="str">
            <v>-</v>
          </cell>
          <cell r="K8" t="str">
            <v>-</v>
          </cell>
          <cell r="L8" t="str">
            <v>-</v>
          </cell>
          <cell r="M8" t="str">
            <v>-</v>
          </cell>
          <cell r="N8" t="str">
            <v>-</v>
          </cell>
          <cell r="O8" t="str">
            <v>-</v>
          </cell>
          <cell r="P8" t="str">
            <v>-</v>
          </cell>
          <cell r="Q8" t="str">
            <v>-</v>
          </cell>
          <cell r="R8" t="str">
            <v>-</v>
          </cell>
          <cell r="S8" t="str">
            <v>-</v>
          </cell>
          <cell r="T8" t="str">
            <v>-</v>
          </cell>
          <cell r="U8" t="str">
            <v>-</v>
          </cell>
          <cell r="V8" t="str">
            <v>-</v>
          </cell>
          <cell r="W8" t="str">
            <v>-</v>
          </cell>
          <cell r="X8" t="str">
            <v>-</v>
          </cell>
          <cell r="Y8" t="str">
            <v>-</v>
          </cell>
          <cell r="Z8" t="str">
            <v>-</v>
          </cell>
          <cell r="AA8" t="str">
            <v>-</v>
          </cell>
          <cell r="AB8" t="str">
            <v>-</v>
          </cell>
          <cell r="AC8" t="str">
            <v>-</v>
          </cell>
          <cell r="AD8" t="str">
            <v>-</v>
          </cell>
          <cell r="AE8" t="str">
            <v>-</v>
          </cell>
          <cell r="AF8" t="str">
            <v>-</v>
          </cell>
          <cell r="AL8" t="str">
            <v>-</v>
          </cell>
          <cell r="BV8" t="str">
            <v>-</v>
          </cell>
          <cell r="BW8" t="str">
            <v>-</v>
          </cell>
          <cell r="BX8" t="str">
            <v>-</v>
          </cell>
          <cell r="BY8" t="str">
            <v>-</v>
          </cell>
        </row>
        <row r="9">
          <cell r="B9" t="str">
            <v>1.   INTEREST INCOME</v>
          </cell>
        </row>
        <row r="10">
          <cell r="B10" t="str">
            <v>-</v>
          </cell>
        </row>
        <row r="11">
          <cell r="B11" t="str">
            <v>OVERDRAFTS</v>
          </cell>
        </row>
        <row r="12">
          <cell r="B12" t="str">
            <v>C/Ps ISSUED</v>
          </cell>
        </row>
        <row r="13">
          <cell r="B13" t="str">
            <v>INT ON HEAD OFFICE C/A</v>
          </cell>
        </row>
        <row r="14">
          <cell r="B14" t="str">
            <v>INTEREST - CALL PLACEMENT</v>
          </cell>
        </row>
        <row r="15">
          <cell r="B15" t="str">
            <v>INTEREST -FIXED PLACEMENT</v>
          </cell>
        </row>
        <row r="16">
          <cell r="B16" t="str">
            <v>INTEREST -EXPORT</v>
          </cell>
        </row>
        <row r="17">
          <cell r="B17" t="str">
            <v>INTEREST ON NOSTRO A/CS</v>
          </cell>
        </row>
        <row r="18">
          <cell r="B18" t="str">
            <v>INTEREST ON TREASURY BILLS</v>
          </cell>
        </row>
        <row r="19">
          <cell r="B19" t="str">
            <v>INTEREST -CBN CERTIFICATES</v>
          </cell>
        </row>
        <row r="20">
          <cell r="B20" t="str">
            <v>INTEREST -STAB. SEC./STB</v>
          </cell>
        </row>
        <row r="21">
          <cell r="B21" t="str">
            <v>INTEREST -CASH RESERVE</v>
          </cell>
        </row>
        <row r="22">
          <cell r="B22" t="str">
            <v>INTEREST - FGN BONDS</v>
          </cell>
        </row>
        <row r="23">
          <cell r="B23" t="str">
            <v>INTEREST-OTHERS</v>
          </cell>
        </row>
        <row r="24">
          <cell r="B24" t="str">
            <v>INTEREST -AGRIC.LOANS</v>
          </cell>
        </row>
        <row r="25">
          <cell r="B25" t="str">
            <v>LEASE INCOME</v>
          </cell>
        </row>
        <row r="26">
          <cell r="B26" t="str">
            <v>INTEREST -BILL DISC</v>
          </cell>
        </row>
        <row r="27">
          <cell r="B27" t="str">
            <v>INTEREST -TERM LOANS</v>
          </cell>
        </row>
        <row r="29">
          <cell r="B29" t="str">
            <v xml:space="preserve">  TOTAL INTEREST INCOME</v>
          </cell>
        </row>
        <row r="31">
          <cell r="B31" t="str">
            <v>2.   INTEREST EXPENSE</v>
          </cell>
        </row>
        <row r="32">
          <cell r="B32" t="str">
            <v>-</v>
          </cell>
        </row>
        <row r="33">
          <cell r="B33" t="str">
            <v>CALL BANK</v>
          </cell>
        </row>
        <row r="34">
          <cell r="B34" t="str">
            <v>DISC.ON CP PURCHASED</v>
          </cell>
        </row>
        <row r="35">
          <cell r="B35" t="str">
            <v>FIXED STIFF</v>
          </cell>
        </row>
        <row r="36">
          <cell r="B36" t="str">
            <v>FIXED BANK</v>
          </cell>
          <cell r="C36" t="str">
            <v xml:space="preserve"> </v>
          </cell>
        </row>
        <row r="37">
          <cell r="B37" t="str">
            <v>CALL-IND/CORP</v>
          </cell>
        </row>
        <row r="38">
          <cell r="B38" t="str">
            <v>FIXED-IND/CORP</v>
          </cell>
        </row>
        <row r="39">
          <cell r="B39" t="str">
            <v>CURRENT A/C</v>
          </cell>
        </row>
        <row r="40">
          <cell r="B40" t="str">
            <v>TREASURY BILLS</v>
          </cell>
        </row>
        <row r="41">
          <cell r="B41" t="str">
            <v>FLEXIBLE STIF</v>
          </cell>
        </row>
        <row r="42">
          <cell r="B42" t="str">
            <v>EXPORT FINANCE</v>
          </cell>
        </row>
        <row r="43">
          <cell r="B43" t="str">
            <v>SAVINGS</v>
          </cell>
        </row>
        <row r="44">
          <cell r="B44" t="str">
            <v>INT ON BRANCH CURRENT A/C</v>
          </cell>
        </row>
        <row r="45">
          <cell r="B45" t="str">
            <v>INTEREST ON REPOS</v>
          </cell>
        </row>
        <row r="46">
          <cell r="B46" t="str">
            <v>INTEREST ON NOSTRO A/CS</v>
          </cell>
        </row>
        <row r="47">
          <cell r="B47" t="str">
            <v>OTHER DEPOSITS</v>
          </cell>
        </row>
        <row r="49">
          <cell r="B49" t="str">
            <v xml:space="preserve">  TOTAL INTEREST EXPENSE</v>
          </cell>
        </row>
        <row r="51">
          <cell r="B51" t="str">
            <v xml:space="preserve"> INTEREST SPREAD</v>
          </cell>
        </row>
        <row r="55">
          <cell r="B55" t="str">
            <v xml:space="preserve"> </v>
          </cell>
        </row>
        <row r="61">
          <cell r="B61" t="str">
            <v>3.   OTHER INCOME:</v>
          </cell>
        </row>
        <row r="63">
          <cell r="B63" t="str">
            <v>MANAGEMENT FEES</v>
          </cell>
        </row>
        <row r="64">
          <cell r="B64" t="str">
            <v>SERVICES FEES</v>
          </cell>
        </row>
        <row r="65">
          <cell r="B65" t="str">
            <v>ARRANGEMENT FEES</v>
          </cell>
        </row>
        <row r="66">
          <cell r="B66" t="str">
            <v>SPREAD ON CPs</v>
          </cell>
        </row>
        <row r="67">
          <cell r="B67" t="str">
            <v>NEGOTIATION L/CS</v>
          </cell>
        </row>
        <row r="68">
          <cell r="B68" t="str">
            <v>BONDS &amp; GUARANTEES</v>
          </cell>
        </row>
        <row r="69">
          <cell r="B69" t="str">
            <v>COMMISSION ON C/PS</v>
          </cell>
        </row>
        <row r="70">
          <cell r="B70" t="str">
            <v>CAPITAL ISSUES (FEES)</v>
          </cell>
        </row>
        <row r="71">
          <cell r="B71" t="str">
            <v>COMMISSION ON L/C</v>
          </cell>
        </row>
        <row r="72">
          <cell r="B72" t="str">
            <v>COMMISSION ON BILLS FOR COLLECTION</v>
          </cell>
        </row>
        <row r="73">
          <cell r="B73" t="str">
            <v>FORM M PROCESS</v>
          </cell>
        </row>
        <row r="74">
          <cell r="B74" t="str">
            <v>COMMISION ON FUNDS TRF</v>
          </cell>
        </row>
        <row r="75">
          <cell r="B75" t="str">
            <v>FX INCOME</v>
          </cell>
        </row>
        <row r="76">
          <cell r="B76" t="str">
            <v>C.O.T</v>
          </cell>
        </row>
        <row r="77">
          <cell r="B77" t="str">
            <v>COMMISSION ON B/A'S</v>
          </cell>
        </row>
        <row r="78">
          <cell r="B78" t="str">
            <v>FIN.ADVISORY FEES</v>
          </cell>
        </row>
        <row r="79">
          <cell r="B79" t="str">
            <v>LEASELINE INCOME</v>
          </cell>
        </row>
        <row r="80">
          <cell r="B80" t="str">
            <v>ATM/TELELINK/INTERNET TRANSFER FEES</v>
          </cell>
        </row>
        <row r="81">
          <cell r="B81" t="str">
            <v>OTHER INCOME</v>
          </cell>
        </row>
        <row r="82">
          <cell r="B82" t="str">
            <v>UNDERWRITING COMMISSION</v>
          </cell>
        </row>
        <row r="90">
          <cell r="B90" t="str">
            <v>4. OPERATING EXPENSES</v>
          </cell>
        </row>
        <row r="91">
          <cell r="B91" t="str">
            <v>-</v>
          </cell>
        </row>
        <row r="92">
          <cell r="B92" t="str">
            <v>SALARIES</v>
          </cell>
        </row>
        <row r="93">
          <cell r="B93" t="str">
            <v>STAFF WEEKEND ALLOWANCES</v>
          </cell>
        </row>
        <row r="94">
          <cell r="B94" t="str">
            <v>STAFF PENSION</v>
          </cell>
        </row>
        <row r="95">
          <cell r="B95" t="str">
            <v>ALLOWANCES</v>
          </cell>
        </row>
        <row r="96">
          <cell r="B96" t="str">
            <v>MEDICAL EXPENSES</v>
          </cell>
        </row>
        <row r="97">
          <cell r="B97" t="str">
            <v>DEPRECIATION OF FIXED ASSETS</v>
          </cell>
        </row>
        <row r="98">
          <cell r="B98" t="str">
            <v>RENT - PREMISES</v>
          </cell>
        </row>
        <row r="99">
          <cell r="B99" t="str">
            <v>LIGHT &amp; POWER- OFFICE</v>
          </cell>
        </row>
        <row r="100">
          <cell r="B100" t="str">
            <v>LIGHT &amp; POWER- STAFF PREMISES</v>
          </cell>
        </row>
        <row r="101">
          <cell r="B101" t="str">
            <v>MAINT./REPAIRS - VEHICLES</v>
          </cell>
        </row>
        <row r="102">
          <cell r="B102" t="str">
            <v>MAINT./REPAIRS - OFFICE</v>
          </cell>
        </row>
        <row r="103">
          <cell r="B103" t="str">
            <v>MAINT./REPAIRS - PREMISES</v>
          </cell>
        </row>
        <row r="104">
          <cell r="B104" t="str">
            <v>MAINT./REPAIRS - EQT &amp; FURN.</v>
          </cell>
        </row>
        <row r="105">
          <cell r="B105" t="str">
            <v>TELEPHONE BILLS</v>
          </cell>
        </row>
        <row r="106">
          <cell r="B106" t="str">
            <v>TELEX/TELEGRAMS &amp; POSTAGES</v>
          </cell>
        </row>
        <row r="107">
          <cell r="B107" t="str">
            <v>GENERAL CLEANING</v>
          </cell>
        </row>
        <row r="108">
          <cell r="B108" t="str">
            <v>PRINTING &amp; STATIONERY</v>
          </cell>
        </row>
        <row r="109">
          <cell r="B109" t="str">
            <v>TRAVELLING EXPENSES</v>
          </cell>
        </row>
        <row r="110">
          <cell r="B110" t="str">
            <v>BUSINESS TRAVEL (OVERSEAS)</v>
          </cell>
        </row>
        <row r="111">
          <cell r="B111" t="str">
            <v>BUSINESS ENTERTAINMENT</v>
          </cell>
        </row>
        <row r="112">
          <cell r="B112" t="str">
            <v>ADVERTISEMENT</v>
          </cell>
        </row>
        <row r="113">
          <cell r="B113" t="str">
            <v>LEGAL FEES &amp; FINES</v>
          </cell>
        </row>
        <row r="114">
          <cell r="B114" t="str">
            <v>OTHER PROFESSIONAL SERVICES</v>
          </cell>
        </row>
        <row r="115">
          <cell r="B115" t="str">
            <v>INSURANCE</v>
          </cell>
        </row>
        <row r="116">
          <cell r="B116" t="str">
            <v>UNIFORM</v>
          </cell>
        </row>
        <row r="117">
          <cell r="B117" t="str">
            <v>DIRECTORS' SITTING ALLOWANCE</v>
          </cell>
        </row>
        <row r="118">
          <cell r="B118" t="str">
            <v>HOTEL ACCOMMODATION</v>
          </cell>
        </row>
        <row r="119">
          <cell r="B119" t="str">
            <v>SECURITY SERVICES</v>
          </cell>
        </row>
        <row r="120">
          <cell r="B120" t="str">
            <v>CASH PICK-UP/PROC.EXPS.</v>
          </cell>
        </row>
        <row r="121">
          <cell r="B121" t="str">
            <v>NEWSPAPERS &amp; MAGAZINES</v>
          </cell>
        </row>
        <row r="122">
          <cell r="B122" t="str">
            <v>FUEL</v>
          </cell>
        </row>
        <row r="123">
          <cell r="B123" t="str">
            <v>LICENCES &amp; REGISTRATION</v>
          </cell>
        </row>
        <row r="124">
          <cell r="B124" t="str">
            <v>LEASELINE RENTAL EXP. A/C</v>
          </cell>
        </row>
        <row r="125">
          <cell r="B125" t="str">
            <v>COMPUTER CONSUMABLES</v>
          </cell>
        </row>
        <row r="126">
          <cell r="B126" t="str">
            <v>SUBSCRIPTIONS</v>
          </cell>
        </row>
        <row r="127">
          <cell r="B127" t="str">
            <v>TEMPORARY HELP</v>
          </cell>
        </row>
        <row r="128">
          <cell r="B128" t="str">
            <v>AUDIT FEES</v>
          </cell>
        </row>
        <row r="129">
          <cell r="B129" t="str">
            <v>YEAR END PARTY/OT STAFF COST</v>
          </cell>
        </row>
        <row r="130">
          <cell r="B130" t="str">
            <v>AGM EXPENSES</v>
          </cell>
          <cell r="C130" t="str">
            <v xml:space="preserve"> </v>
          </cell>
        </row>
        <row r="131">
          <cell r="B131" t="str">
            <v>BANK CHARGES AND COMM.</v>
          </cell>
          <cell r="C131" t="str">
            <v xml:space="preserve"> </v>
          </cell>
        </row>
        <row r="132">
          <cell r="B132" t="str">
            <v>PHOENIX/SYBASE EXP</v>
          </cell>
        </row>
        <row r="133">
          <cell r="B133" t="str">
            <v>DIRECTORS' FEES</v>
          </cell>
        </row>
        <row r="134">
          <cell r="B134" t="str">
            <v>LOAN LOSS PROVISIONS</v>
          </cell>
        </row>
        <row r="135">
          <cell r="B135" t="str">
            <v>OTHER CONSUMABLES</v>
          </cell>
        </row>
        <row r="136">
          <cell r="B136" t="str">
            <v>PUBLIC RELATION</v>
          </cell>
        </row>
        <row r="137">
          <cell r="B137" t="str">
            <v>TRAINING</v>
          </cell>
        </row>
        <row r="138">
          <cell r="B138" t="str">
            <v>GIFT/PRODUCTIVITY INCENTIVE</v>
          </cell>
        </row>
        <row r="139">
          <cell r="B139" t="str">
            <v>LEAVE ALLOWANCES</v>
          </cell>
        </row>
        <row r="140">
          <cell r="B140" t="str">
            <v>NDIC PREMIUM</v>
          </cell>
        </row>
        <row r="141">
          <cell r="B141" t="str">
            <v>END OF YEAR BONUS</v>
          </cell>
        </row>
        <row r="142">
          <cell r="B142" t="str">
            <v>STAFF COMPT. EXP.</v>
          </cell>
        </row>
        <row r="143">
          <cell r="B143" t="str">
            <v>STAMP DUTY FEES</v>
          </cell>
        </row>
        <row r="144">
          <cell r="B144" t="str">
            <v>STAFF CHRISTMAS EXP.</v>
          </cell>
        </row>
        <row r="145">
          <cell r="B145" t="str">
            <v>CAPITAL ISSUE EXPENSE</v>
          </cell>
        </row>
        <row r="146">
          <cell r="B146" t="str">
            <v>FORM M ISSUE EXPENSES</v>
          </cell>
        </row>
        <row r="147">
          <cell r="B147" t="str">
            <v>CONTINGENCY EXPENSE</v>
          </cell>
        </row>
        <row r="148">
          <cell r="B148" t="str">
            <v>DIFFERENCE</v>
          </cell>
        </row>
        <row r="152">
          <cell r="B152" t="str">
            <v>PROFIT (LOSS) BEFORE TAX</v>
          </cell>
        </row>
        <row r="161">
          <cell r="B161" t="str">
            <v>ABRIDGED</v>
          </cell>
        </row>
        <row r="163">
          <cell r="B163" t="str">
            <v xml:space="preserve">PROFIT AND LOSS ACCOUNT </v>
          </cell>
        </row>
        <row r="165">
          <cell r="C165" t="str">
            <v>NOTES</v>
          </cell>
        </row>
        <row r="167">
          <cell r="B167" t="str">
            <v>INTEREST INCOME</v>
          </cell>
          <cell r="C167">
            <v>1</v>
          </cell>
        </row>
        <row r="168">
          <cell r="B168" t="str">
            <v xml:space="preserve"> </v>
          </cell>
        </row>
        <row r="169">
          <cell r="B169" t="str">
            <v>INTEREST EXPENSES</v>
          </cell>
          <cell r="C169">
            <v>2</v>
          </cell>
        </row>
        <row r="171">
          <cell r="B171" t="str">
            <v>INTEREST SPREAD</v>
          </cell>
        </row>
        <row r="172">
          <cell r="B172" t="str">
            <v xml:space="preserve"> </v>
          </cell>
        </row>
        <row r="173">
          <cell r="B173" t="str">
            <v>FEES &amp; COMMISSIONS</v>
          </cell>
          <cell r="C173">
            <v>3</v>
          </cell>
        </row>
        <row r="174">
          <cell r="B174" t="str">
            <v xml:space="preserve"> </v>
          </cell>
        </row>
        <row r="175">
          <cell r="B175" t="str">
            <v>OVERHEADS</v>
          </cell>
          <cell r="C175">
            <v>4</v>
          </cell>
        </row>
        <row r="181">
          <cell r="B181" t="str">
            <v xml:space="preserve"> </v>
          </cell>
        </row>
        <row r="184">
          <cell r="C184" t="str">
            <v xml:space="preserve"> </v>
          </cell>
        </row>
        <row r="185">
          <cell r="B185" t="str">
            <v>UNAUDITED MANAGEMENT ACCOUNTS</v>
          </cell>
        </row>
        <row r="186">
          <cell r="B186" t="str">
            <v xml:space="preserve">BALANCE SHEET AS AT </v>
          </cell>
        </row>
        <row r="188">
          <cell r="B188" t="str">
            <v>ASSETS</v>
          </cell>
          <cell r="C188" t="str">
            <v>NOTES</v>
          </cell>
        </row>
        <row r="189">
          <cell r="B189" t="str">
            <v>------</v>
          </cell>
        </row>
        <row r="191">
          <cell r="B191" t="str">
            <v>Cash &amp; Short Term Funds</v>
          </cell>
          <cell r="C191" t="str">
            <v>1</v>
          </cell>
        </row>
        <row r="192">
          <cell r="B192" t="str">
            <v xml:space="preserve"> </v>
          </cell>
        </row>
        <row r="193">
          <cell r="B193" t="str">
            <v>Interbank Placements</v>
          </cell>
          <cell r="C193" t="str">
            <v>2</v>
          </cell>
        </row>
        <row r="195">
          <cell r="B195" t="str">
            <v>Investments</v>
          </cell>
          <cell r="C195" t="str">
            <v>3</v>
          </cell>
        </row>
        <row r="197">
          <cell r="B197" t="str">
            <v>FGN Bonds</v>
          </cell>
          <cell r="C197">
            <v>4</v>
          </cell>
        </row>
        <row r="199">
          <cell r="B199" t="str">
            <v>Commercial Papers</v>
          </cell>
          <cell r="C199">
            <v>5</v>
          </cell>
        </row>
        <row r="201">
          <cell r="B201" t="str">
            <v>Loans &amp; Advances</v>
          </cell>
          <cell r="C201">
            <v>6</v>
          </cell>
        </row>
        <row r="203">
          <cell r="B203" t="str">
            <v>Leases</v>
          </cell>
          <cell r="C203">
            <v>7</v>
          </cell>
        </row>
        <row r="205">
          <cell r="B205" t="str">
            <v>Other Assets</v>
          </cell>
          <cell r="C205">
            <v>8</v>
          </cell>
        </row>
        <row r="207">
          <cell r="B207" t="str">
            <v>Fixed Assets</v>
          </cell>
          <cell r="C207">
            <v>9</v>
          </cell>
        </row>
        <row r="211">
          <cell r="B211" t="str">
            <v>LIABILITIES</v>
          </cell>
        </row>
        <row r="212">
          <cell r="B212" t="str">
            <v>-----------</v>
          </cell>
        </row>
        <row r="213">
          <cell r="B213" t="str">
            <v>Deposits &amp; Other A/Cs</v>
          </cell>
          <cell r="C213">
            <v>10</v>
          </cell>
        </row>
        <row r="215">
          <cell r="B215" t="str">
            <v>Other Liabilities</v>
          </cell>
          <cell r="C215">
            <v>11</v>
          </cell>
        </row>
        <row r="219">
          <cell r="B219" t="str">
            <v>NET ASSETS</v>
          </cell>
        </row>
        <row r="222">
          <cell r="B222" t="str">
            <v>Authorised Share Capital</v>
          </cell>
        </row>
        <row r="224">
          <cell r="B224" t="str">
            <v>Ordinary Shares Fully Paid</v>
          </cell>
        </row>
        <row r="226">
          <cell r="B226" t="str">
            <v>Share Premium</v>
          </cell>
        </row>
        <row r="228">
          <cell r="B228" t="str">
            <v>Reserves</v>
          </cell>
          <cell r="C228">
            <v>12</v>
          </cell>
        </row>
        <row r="230">
          <cell r="B230" t="str">
            <v>SHAREHOLDERS' FUND</v>
          </cell>
        </row>
        <row r="232">
          <cell r="B232" t="str">
            <v>CUSTOMERS' OBLIGATIONS &amp; LIAB.</v>
          </cell>
        </row>
        <row r="239">
          <cell r="B239" t="str">
            <v>NOTES:</v>
          </cell>
        </row>
        <row r="240">
          <cell r="B240" t="str">
            <v>1.CASH &amp; SHORT TERM FUNDS:</v>
          </cell>
        </row>
        <row r="241">
          <cell r="B241" t="str">
            <v xml:space="preserve">    Cash in hand</v>
          </cell>
        </row>
        <row r="242">
          <cell r="B242" t="str">
            <v xml:space="preserve">    Central Bank of Nigeria</v>
          </cell>
        </row>
        <row r="243">
          <cell r="B243" t="str">
            <v xml:space="preserve">    Central Bank of Nigeria</v>
          </cell>
        </row>
        <row r="244">
          <cell r="B244" t="str">
            <v xml:space="preserve">    Negotiable Duty Certificates</v>
          </cell>
        </row>
        <row r="245">
          <cell r="B245" t="str">
            <v xml:space="preserve">    Other Banks</v>
          </cell>
        </row>
        <row r="246">
          <cell r="B246" t="str">
            <v xml:space="preserve">    Treasury Bills</v>
          </cell>
        </row>
        <row r="247">
          <cell r="B247" t="str">
            <v xml:space="preserve">    Discount Houses</v>
          </cell>
        </row>
        <row r="248">
          <cell r="B248" t="str">
            <v xml:space="preserve">    Special Treasury Bills</v>
          </cell>
        </row>
        <row r="249">
          <cell r="B249" t="str">
            <v xml:space="preserve">    Foreign Banks</v>
          </cell>
          <cell r="C249" t="str">
            <v xml:space="preserve"> </v>
          </cell>
        </row>
        <row r="251">
          <cell r="C251" t="str">
            <v xml:space="preserve"> </v>
          </cell>
        </row>
        <row r="253">
          <cell r="B253" t="str">
            <v>2.INTERBANK PLACEMENTS</v>
          </cell>
        </row>
        <row r="254">
          <cell r="B254" t="str">
            <v xml:space="preserve">    -Call</v>
          </cell>
        </row>
        <row r="255">
          <cell r="B255" t="str">
            <v xml:space="preserve">    -Fixed</v>
          </cell>
        </row>
        <row r="259">
          <cell r="B259" t="str">
            <v>3.INVESTMENTS</v>
          </cell>
        </row>
        <row r="260">
          <cell r="B260" t="str">
            <v xml:space="preserve">    Debentures</v>
          </cell>
        </row>
        <row r="262">
          <cell r="B262" t="str">
            <v xml:space="preserve"> </v>
          </cell>
        </row>
        <row r="265">
          <cell r="B265" t="str">
            <v>4.INVESTMENTS -  BONDS</v>
          </cell>
        </row>
        <row r="266">
          <cell r="B266" t="str">
            <v xml:space="preserve">    FGN Bonds</v>
          </cell>
        </row>
        <row r="271">
          <cell r="B271" t="str">
            <v>5.BA's/CP's</v>
          </cell>
        </row>
        <row r="272">
          <cell r="B272" t="str">
            <v xml:space="preserve">    Cheque Discounted</v>
          </cell>
        </row>
        <row r="273">
          <cell r="B273" t="str">
            <v xml:space="preserve">    Bankers' Acceptances</v>
          </cell>
        </row>
        <row r="274">
          <cell r="B274" t="str">
            <v xml:space="preserve">    Commercial Papers</v>
          </cell>
        </row>
        <row r="275">
          <cell r="B275" t="str">
            <v xml:space="preserve"> </v>
          </cell>
        </row>
        <row r="279">
          <cell r="B279" t="str">
            <v>6.LOANS &amp; ADVANCES</v>
          </cell>
        </row>
        <row r="280">
          <cell r="B280" t="str">
            <v xml:space="preserve">    Overdrafts</v>
          </cell>
        </row>
        <row r="281">
          <cell r="B281" t="str">
            <v xml:space="preserve">    Sundry Loans</v>
          </cell>
        </row>
        <row r="282">
          <cell r="B282" t="str">
            <v xml:space="preserve">    Due from Settlement Banks</v>
          </cell>
        </row>
        <row r="283">
          <cell r="B283" t="str">
            <v xml:space="preserve">    Agric. Loans</v>
          </cell>
        </row>
        <row r="284">
          <cell r="B284" t="str">
            <v xml:space="preserve">    Term Loan- Others</v>
          </cell>
        </row>
        <row r="285">
          <cell r="B285" t="str">
            <v xml:space="preserve">    Staff Loans</v>
          </cell>
        </row>
        <row r="287">
          <cell r="B287" t="str">
            <v xml:space="preserve"> </v>
          </cell>
        </row>
        <row r="289">
          <cell r="B289" t="str">
            <v>7.LEASES</v>
          </cell>
        </row>
        <row r="290">
          <cell r="B290" t="str">
            <v xml:space="preserve">    Sale Nagero &amp; Sons-1</v>
          </cell>
        </row>
        <row r="291">
          <cell r="B291" t="str">
            <v xml:space="preserve">    UAC Nig. Plc.</v>
          </cell>
        </row>
        <row r="292">
          <cell r="B292" t="str">
            <v xml:space="preserve">    Cyberspace Network</v>
          </cell>
        </row>
        <row r="293">
          <cell r="B293" t="str">
            <v xml:space="preserve">    Karrington Enterprises</v>
          </cell>
        </row>
        <row r="294">
          <cell r="B294" t="str">
            <v xml:space="preserve">    Sherlaton Restaurant</v>
          </cell>
        </row>
        <row r="295">
          <cell r="B295" t="str">
            <v xml:space="preserve">    Seydel Industries</v>
          </cell>
        </row>
        <row r="296">
          <cell r="B296" t="str">
            <v xml:space="preserve">    Mobil Oil Nigeria Plc.</v>
          </cell>
        </row>
        <row r="297">
          <cell r="B297" t="str">
            <v xml:space="preserve">    KGM</v>
          </cell>
        </row>
        <row r="298">
          <cell r="B298" t="str">
            <v xml:space="preserve">    Allan Omorogbe</v>
          </cell>
        </row>
        <row r="299">
          <cell r="B299" t="str">
            <v xml:space="preserve">    Ranona Limited</v>
          </cell>
        </row>
        <row r="300">
          <cell r="B300" t="str">
            <v xml:space="preserve">    Various Lease Customers</v>
          </cell>
        </row>
        <row r="301">
          <cell r="B301" t="str">
            <v xml:space="preserve">    Leaders &amp; Co.</v>
          </cell>
        </row>
        <row r="302">
          <cell r="B302" t="str">
            <v xml:space="preserve">    NICAPACO</v>
          </cell>
        </row>
        <row r="304">
          <cell r="C304" t="str">
            <v xml:space="preserve"> </v>
          </cell>
        </row>
        <row r="307">
          <cell r="B307" t="str">
            <v xml:space="preserve"> </v>
          </cell>
        </row>
        <row r="312">
          <cell r="B312" t="str">
            <v>8.OTHER ASSETS</v>
          </cell>
        </row>
        <row r="313">
          <cell r="B313" t="str">
            <v xml:space="preserve">    Prepayments</v>
          </cell>
        </row>
        <row r="314">
          <cell r="B314" t="str">
            <v xml:space="preserve">    Cash Advance</v>
          </cell>
        </row>
        <row r="315">
          <cell r="B315" t="str">
            <v xml:space="preserve">    Interest Receivable</v>
          </cell>
        </row>
        <row r="316">
          <cell r="B316" t="str">
            <v xml:space="preserve">    Fees/Settlements Receivables</v>
          </cell>
        </row>
        <row r="317">
          <cell r="B317" t="str">
            <v xml:space="preserve">    Lease Income Receivable</v>
          </cell>
        </row>
        <row r="318">
          <cell r="B318" t="str">
            <v xml:space="preserve">    Lease Rental Recoverable</v>
          </cell>
        </row>
        <row r="319">
          <cell r="B319" t="str">
            <v xml:space="preserve">    Advance Interest Payments</v>
          </cell>
        </row>
        <row r="320">
          <cell r="B320" t="str">
            <v xml:space="preserve">    H/O &amp; Branch Current Account</v>
          </cell>
        </row>
        <row r="321">
          <cell r="B321" t="str">
            <v xml:space="preserve">    Branch Placement </v>
          </cell>
        </row>
        <row r="323">
          <cell r="B323" t="str">
            <v xml:space="preserve"> </v>
          </cell>
        </row>
        <row r="325">
          <cell r="B325" t="str">
            <v>9.FIXED ASSETS</v>
          </cell>
        </row>
        <row r="326">
          <cell r="B326" t="str">
            <v>Description: COST</v>
          </cell>
        </row>
        <row r="327">
          <cell r="B327" t="str">
            <v>-</v>
          </cell>
        </row>
        <row r="328">
          <cell r="B328" t="str">
            <v>Motor Vehicles</v>
          </cell>
        </row>
        <row r="329">
          <cell r="B329" t="str">
            <v>Generators</v>
          </cell>
        </row>
        <row r="330">
          <cell r="B330" t="str">
            <v>Office Furn. &amp; Fitt.</v>
          </cell>
        </row>
        <row r="331">
          <cell r="B331" t="str">
            <v>Household F.&amp; F.</v>
          </cell>
        </row>
        <row r="332">
          <cell r="B332" t="str">
            <v>Office Equipt. Comp.</v>
          </cell>
        </row>
        <row r="333">
          <cell r="B333" t="str">
            <v>Computer Software</v>
          </cell>
        </row>
        <row r="334">
          <cell r="B334" t="str">
            <v>Office Equipt.Others</v>
          </cell>
        </row>
        <row r="335">
          <cell r="B335" t="str">
            <v>Work in Progress (W.I.P)</v>
          </cell>
        </row>
        <row r="336">
          <cell r="B336" t="str">
            <v>Land and Buildings</v>
          </cell>
        </row>
        <row r="337">
          <cell r="B337" t="str">
            <v>Leasehold Improvements</v>
          </cell>
        </row>
        <row r="339">
          <cell r="C339" t="str">
            <v xml:space="preserve"> </v>
          </cell>
        </row>
        <row r="341">
          <cell r="B341" t="str">
            <v>ACCUM. DEPRECIATION</v>
          </cell>
        </row>
        <row r="342">
          <cell r="B342" t="str">
            <v>-</v>
          </cell>
        </row>
        <row r="343">
          <cell r="B343" t="str">
            <v>Motor Vehicles</v>
          </cell>
        </row>
        <row r="344">
          <cell r="B344" t="str">
            <v>Generators</v>
          </cell>
        </row>
        <row r="345">
          <cell r="B345" t="str">
            <v>Office Furn. &amp; Fitt.</v>
          </cell>
        </row>
        <row r="346">
          <cell r="B346" t="str">
            <v>Household F.&amp; F.</v>
          </cell>
        </row>
        <row r="347">
          <cell r="B347" t="str">
            <v>Office Equipt. Comp.</v>
          </cell>
        </row>
        <row r="348">
          <cell r="B348" t="str">
            <v>Computer Software</v>
          </cell>
        </row>
        <row r="349">
          <cell r="B349" t="str">
            <v>Office Equipt.Others</v>
          </cell>
        </row>
        <row r="350">
          <cell r="B350" t="str">
            <v>Office Buildings</v>
          </cell>
        </row>
        <row r="351">
          <cell r="B351" t="str">
            <v>Leasehold Improvements</v>
          </cell>
        </row>
        <row r="355">
          <cell r="B355" t="str">
            <v>NET BOOK VALUE</v>
          </cell>
        </row>
        <row r="356">
          <cell r="B356" t="str">
            <v>-</v>
          </cell>
        </row>
        <row r="357">
          <cell r="B357" t="str">
            <v>Motor Vehicles</v>
          </cell>
        </row>
        <row r="358">
          <cell r="B358" t="str">
            <v>Generators</v>
          </cell>
        </row>
        <row r="359">
          <cell r="B359" t="str">
            <v>Office Furn. &amp; Fitt.</v>
          </cell>
        </row>
        <row r="360">
          <cell r="B360" t="str">
            <v>Household F.&amp; F.</v>
          </cell>
        </row>
        <row r="361">
          <cell r="B361" t="str">
            <v>Office Equipt. Comp.</v>
          </cell>
        </row>
        <row r="362">
          <cell r="B362" t="str">
            <v>Computer Software</v>
          </cell>
        </row>
        <row r="363">
          <cell r="B363" t="str">
            <v>Office Equipt.Others</v>
          </cell>
        </row>
        <row r="364">
          <cell r="B364" t="str">
            <v>Work in Progress (W.I.P)</v>
          </cell>
        </row>
        <row r="365">
          <cell r="B365" t="str">
            <v>Land and Buildings</v>
          </cell>
        </row>
        <row r="366">
          <cell r="B366" t="str">
            <v>Leasehold Improvements</v>
          </cell>
        </row>
        <row r="375">
          <cell r="B375" t="str">
            <v>10.DEPOSIT &amp; OTHER ACCOUNTS</v>
          </cell>
        </row>
        <row r="376">
          <cell r="B376" t="str">
            <v xml:space="preserve">    Current Accounts</v>
          </cell>
        </row>
        <row r="377">
          <cell r="B377" t="str">
            <v xml:space="preserve">    Savings Account</v>
          </cell>
        </row>
        <row r="378">
          <cell r="B378" t="str">
            <v xml:space="preserve">    Call Deposit-Banks</v>
          </cell>
        </row>
        <row r="379">
          <cell r="B379" t="str">
            <v xml:space="preserve">    Flexible Stif</v>
          </cell>
        </row>
        <row r="380">
          <cell r="B380" t="str">
            <v xml:space="preserve">    Call Deposit-Ind/Corp.</v>
          </cell>
        </row>
        <row r="381">
          <cell r="B381" t="str">
            <v xml:space="preserve">    Collat. Dep.</v>
          </cell>
        </row>
        <row r="382">
          <cell r="B382" t="str">
            <v xml:space="preserve">    STIF/Fixed Dep Ind/Corp</v>
          </cell>
        </row>
        <row r="383">
          <cell r="B383" t="str">
            <v xml:space="preserve">    Branch Deposit</v>
          </cell>
        </row>
        <row r="384">
          <cell r="B384" t="str">
            <v xml:space="preserve">    I.R.A.Account</v>
          </cell>
        </row>
        <row r="385">
          <cell r="B385" t="str">
            <v xml:space="preserve">    Sundry Treasury</v>
          </cell>
        </row>
        <row r="386">
          <cell r="B386" t="str">
            <v xml:space="preserve">    Zenith Fund</v>
          </cell>
        </row>
        <row r="387">
          <cell r="B387" t="str">
            <v xml:space="preserve">    Maxifund</v>
          </cell>
        </row>
        <row r="388">
          <cell r="B388" t="str">
            <v xml:space="preserve">    CP Purchased-Ind./Corp.</v>
          </cell>
        </row>
        <row r="389">
          <cell r="B389" t="str">
            <v xml:space="preserve">    Fixed Deposit-Banks/Disc Hous</v>
          </cell>
        </row>
        <row r="390">
          <cell r="B390" t="str">
            <v xml:space="preserve">    Dommicilliary Deposits</v>
          </cell>
        </row>
        <row r="392">
          <cell r="B392" t="str">
            <v xml:space="preserve"> </v>
          </cell>
        </row>
        <row r="396">
          <cell r="B396" t="str">
            <v>11.OTHER LIABILITIES</v>
          </cell>
        </row>
        <row r="397">
          <cell r="B397" t="str">
            <v xml:space="preserve">    Unearned Interest</v>
          </cell>
        </row>
        <row r="398">
          <cell r="B398" t="str">
            <v xml:space="preserve">    Interest Payable</v>
          </cell>
        </row>
        <row r="399">
          <cell r="B399" t="str">
            <v xml:space="preserve">    Tax Payable</v>
          </cell>
        </row>
        <row r="400">
          <cell r="B400" t="str">
            <v xml:space="preserve">    Managers Cheques</v>
          </cell>
        </row>
        <row r="401">
          <cell r="B401" t="str">
            <v xml:space="preserve">    CBN Refinancing -Export</v>
          </cell>
        </row>
        <row r="402">
          <cell r="B402" t="str">
            <v xml:space="preserve">    Foreign Transfer Payable</v>
          </cell>
        </row>
        <row r="403">
          <cell r="B403" t="str">
            <v xml:space="preserve">    Sundry Provisions</v>
          </cell>
        </row>
        <row r="404">
          <cell r="B404" t="str">
            <v xml:space="preserve">    Uncleared Effects</v>
          </cell>
        </row>
        <row r="405">
          <cell r="B405" t="str">
            <v xml:space="preserve">    Creditors</v>
          </cell>
        </row>
        <row r="406">
          <cell r="B406" t="str">
            <v xml:space="preserve">    H/O &amp; Branch Control Account</v>
          </cell>
        </row>
        <row r="408">
          <cell r="B408" t="str">
            <v xml:space="preserve"> </v>
          </cell>
        </row>
        <row r="410">
          <cell r="C410" t="str">
            <v xml:space="preserve"> </v>
          </cell>
        </row>
        <row r="412">
          <cell r="B412" t="str">
            <v>12. RESERVES.</v>
          </cell>
        </row>
        <row r="413">
          <cell r="B413" t="str">
            <v xml:space="preserve">    Statutory Reserve</v>
          </cell>
        </row>
        <row r="414">
          <cell r="B414" t="str">
            <v xml:space="preserve">    Reserve for S S Is</v>
          </cell>
        </row>
        <row r="415">
          <cell r="B415" t="str">
            <v xml:space="preserve">    Reserve for Bonus Issue</v>
          </cell>
        </row>
        <row r="416">
          <cell r="B416" t="str">
            <v xml:space="preserve">    Revenue Reserve</v>
          </cell>
        </row>
        <row r="417">
          <cell r="B417" t="str">
            <v xml:space="preserve">    Current Year Profit</v>
          </cell>
        </row>
        <row r="423">
          <cell r="B423" t="str">
            <v>13. CUSTOMERS' OBLIGATION &amp; LIAB.</v>
          </cell>
        </row>
        <row r="424">
          <cell r="B424" t="str">
            <v xml:space="preserve">    Contingent Liab - CPs</v>
          </cell>
        </row>
        <row r="425">
          <cell r="B425" t="str">
            <v xml:space="preserve">    Contingent Liab - B &amp; G</v>
          </cell>
        </row>
        <row r="434">
          <cell r="B434" t="str">
            <v>GL TRIAL BALANCE</v>
          </cell>
        </row>
        <row r="435">
          <cell r="B435">
            <v>10000</v>
          </cell>
        </row>
        <row r="436">
          <cell r="B436">
            <v>10001</v>
          </cell>
        </row>
        <row r="437">
          <cell r="B437">
            <v>10002</v>
          </cell>
        </row>
        <row r="438">
          <cell r="B438">
            <v>10003</v>
          </cell>
        </row>
        <row r="439">
          <cell r="B439">
            <v>10004</v>
          </cell>
        </row>
        <row r="440">
          <cell r="B440">
            <v>10010</v>
          </cell>
        </row>
        <row r="441">
          <cell r="B441">
            <v>10011</v>
          </cell>
        </row>
        <row r="442">
          <cell r="B442">
            <v>10012</v>
          </cell>
        </row>
        <row r="443">
          <cell r="B443">
            <v>10013</v>
          </cell>
        </row>
        <row r="444">
          <cell r="B444">
            <v>10014</v>
          </cell>
        </row>
        <row r="445">
          <cell r="B445">
            <v>10015</v>
          </cell>
        </row>
        <row r="446">
          <cell r="B446">
            <v>10019</v>
          </cell>
        </row>
        <row r="447">
          <cell r="B447">
            <v>10020</v>
          </cell>
        </row>
        <row r="448">
          <cell r="B448">
            <v>10021</v>
          </cell>
        </row>
        <row r="449">
          <cell r="B449">
            <v>10025</v>
          </cell>
        </row>
        <row r="450">
          <cell r="B450">
            <v>10027</v>
          </cell>
        </row>
        <row r="451">
          <cell r="B451">
            <v>10029</v>
          </cell>
        </row>
        <row r="452">
          <cell r="B452">
            <v>10030</v>
          </cell>
        </row>
        <row r="453">
          <cell r="B453">
            <v>10031</v>
          </cell>
        </row>
        <row r="454">
          <cell r="B454">
            <v>10032</v>
          </cell>
        </row>
        <row r="455">
          <cell r="B455">
            <v>11000</v>
          </cell>
        </row>
        <row r="456">
          <cell r="B456">
            <v>11001</v>
          </cell>
        </row>
        <row r="457">
          <cell r="B457">
            <v>11002</v>
          </cell>
        </row>
        <row r="458">
          <cell r="B458">
            <v>11003</v>
          </cell>
        </row>
        <row r="459">
          <cell r="B459">
            <v>11100</v>
          </cell>
        </row>
        <row r="460">
          <cell r="B460">
            <v>11101</v>
          </cell>
        </row>
        <row r="461">
          <cell r="B461">
            <v>11102</v>
          </cell>
        </row>
        <row r="462">
          <cell r="B462">
            <v>11103</v>
          </cell>
        </row>
        <row r="463">
          <cell r="B463">
            <v>11104</v>
          </cell>
        </row>
        <row r="464">
          <cell r="B464">
            <v>11105</v>
          </cell>
        </row>
        <row r="465">
          <cell r="B465">
            <v>11106</v>
          </cell>
        </row>
        <row r="466">
          <cell r="B466">
            <v>11107</v>
          </cell>
        </row>
        <row r="467">
          <cell r="B467">
            <v>11200</v>
          </cell>
        </row>
        <row r="468">
          <cell r="B468">
            <v>11201</v>
          </cell>
        </row>
        <row r="469">
          <cell r="B469">
            <v>11202</v>
          </cell>
        </row>
        <row r="470">
          <cell r="B470">
            <v>11203</v>
          </cell>
        </row>
        <row r="471">
          <cell r="B471">
            <v>11301</v>
          </cell>
        </row>
        <row r="472">
          <cell r="B472">
            <v>11302</v>
          </cell>
        </row>
        <row r="473">
          <cell r="B473">
            <v>11303</v>
          </cell>
        </row>
        <row r="474">
          <cell r="B474">
            <v>11304</v>
          </cell>
        </row>
        <row r="475">
          <cell r="B475">
            <v>11305</v>
          </cell>
        </row>
        <row r="476">
          <cell r="B476">
            <v>11306</v>
          </cell>
        </row>
        <row r="477">
          <cell r="B477">
            <v>11307</v>
          </cell>
        </row>
        <row r="478">
          <cell r="B478">
            <v>11308</v>
          </cell>
        </row>
        <row r="479">
          <cell r="B479">
            <v>11309</v>
          </cell>
        </row>
        <row r="480">
          <cell r="B480">
            <v>11310</v>
          </cell>
        </row>
        <row r="481">
          <cell r="B481">
            <v>11311</v>
          </cell>
        </row>
        <row r="482">
          <cell r="B482">
            <v>11312</v>
          </cell>
        </row>
        <row r="483">
          <cell r="B483">
            <v>11313</v>
          </cell>
        </row>
        <row r="484">
          <cell r="B484">
            <v>11314</v>
          </cell>
        </row>
        <row r="485">
          <cell r="B485">
            <v>11315</v>
          </cell>
        </row>
        <row r="486">
          <cell r="B486">
            <v>11316</v>
          </cell>
        </row>
        <row r="487">
          <cell r="B487">
            <v>11317</v>
          </cell>
        </row>
        <row r="488">
          <cell r="B488">
            <v>11318</v>
          </cell>
        </row>
        <row r="489">
          <cell r="B489">
            <v>11319</v>
          </cell>
        </row>
        <row r="490">
          <cell r="B490">
            <v>11320</v>
          </cell>
        </row>
        <row r="491">
          <cell r="B491">
            <v>11321</v>
          </cell>
        </row>
        <row r="492">
          <cell r="B492">
            <v>11322</v>
          </cell>
        </row>
        <row r="493">
          <cell r="B493">
            <v>11323</v>
          </cell>
        </row>
        <row r="494">
          <cell r="B494">
            <v>11324</v>
          </cell>
        </row>
        <row r="495">
          <cell r="B495">
            <v>11325</v>
          </cell>
        </row>
        <row r="496">
          <cell r="B496">
            <v>11326</v>
          </cell>
        </row>
        <row r="497">
          <cell r="B497">
            <v>11327</v>
          </cell>
        </row>
        <row r="498">
          <cell r="B498">
            <v>11328</v>
          </cell>
        </row>
        <row r="499">
          <cell r="B499">
            <v>11329</v>
          </cell>
        </row>
        <row r="500">
          <cell r="B500">
            <v>11330</v>
          </cell>
        </row>
        <row r="501">
          <cell r="B501">
            <v>11331</v>
          </cell>
        </row>
        <row r="502">
          <cell r="B502">
            <v>11332</v>
          </cell>
        </row>
        <row r="503">
          <cell r="B503">
            <v>11333</v>
          </cell>
        </row>
        <row r="504">
          <cell r="B504">
            <v>11334</v>
          </cell>
        </row>
        <row r="505">
          <cell r="B505">
            <v>11335</v>
          </cell>
        </row>
        <row r="506">
          <cell r="B506">
            <v>11336</v>
          </cell>
        </row>
        <row r="507">
          <cell r="B507">
            <v>11337</v>
          </cell>
        </row>
        <row r="508">
          <cell r="B508">
            <v>11338</v>
          </cell>
        </row>
        <row r="509">
          <cell r="B509">
            <v>11339</v>
          </cell>
        </row>
        <row r="510">
          <cell r="B510">
            <v>11340</v>
          </cell>
        </row>
        <row r="511">
          <cell r="B511">
            <v>11341</v>
          </cell>
        </row>
        <row r="512">
          <cell r="B512">
            <v>11342</v>
          </cell>
        </row>
        <row r="513">
          <cell r="B513">
            <v>11343</v>
          </cell>
        </row>
        <row r="514">
          <cell r="B514">
            <v>11344</v>
          </cell>
        </row>
        <row r="515">
          <cell r="B515">
            <v>11345</v>
          </cell>
        </row>
        <row r="516">
          <cell r="B516">
            <v>11346</v>
          </cell>
        </row>
        <row r="517">
          <cell r="B517">
            <v>11347</v>
          </cell>
        </row>
        <row r="518">
          <cell r="B518">
            <v>11348</v>
          </cell>
        </row>
        <row r="519">
          <cell r="B519">
            <v>11349</v>
          </cell>
        </row>
        <row r="520">
          <cell r="B520">
            <v>11350</v>
          </cell>
        </row>
        <row r="521">
          <cell r="B521">
            <v>11351</v>
          </cell>
        </row>
        <row r="522">
          <cell r="B522">
            <v>11352</v>
          </cell>
        </row>
        <row r="523">
          <cell r="B523">
            <v>11353</v>
          </cell>
        </row>
        <row r="524">
          <cell r="B524">
            <v>11354</v>
          </cell>
        </row>
        <row r="525">
          <cell r="B525">
            <v>11355</v>
          </cell>
        </row>
        <row r="526">
          <cell r="B526">
            <v>11356</v>
          </cell>
        </row>
        <row r="527">
          <cell r="B527">
            <v>11357</v>
          </cell>
        </row>
        <row r="528">
          <cell r="B528">
            <v>11358</v>
          </cell>
        </row>
        <row r="529">
          <cell r="B529">
            <v>11359</v>
          </cell>
        </row>
        <row r="530">
          <cell r="B530">
            <v>11360</v>
          </cell>
        </row>
        <row r="531">
          <cell r="B531">
            <v>11361</v>
          </cell>
        </row>
        <row r="532">
          <cell r="B532">
            <v>11362</v>
          </cell>
        </row>
        <row r="533">
          <cell r="B533">
            <v>11363</v>
          </cell>
        </row>
        <row r="534">
          <cell r="B534">
            <v>11364</v>
          </cell>
        </row>
        <row r="535">
          <cell r="B535">
            <v>11365</v>
          </cell>
        </row>
        <row r="536">
          <cell r="B536">
            <v>11366</v>
          </cell>
        </row>
        <row r="537">
          <cell r="B537">
            <v>11367</v>
          </cell>
        </row>
        <row r="538">
          <cell r="B538">
            <v>11368</v>
          </cell>
        </row>
        <row r="539">
          <cell r="B539">
            <v>11369</v>
          </cell>
        </row>
        <row r="540">
          <cell r="B540">
            <v>11370</v>
          </cell>
        </row>
        <row r="541">
          <cell r="B541">
            <v>11371</v>
          </cell>
        </row>
        <row r="542">
          <cell r="B542">
            <v>11372</v>
          </cell>
        </row>
        <row r="543">
          <cell r="B543">
            <v>11373</v>
          </cell>
        </row>
        <row r="544">
          <cell r="B544">
            <v>11374</v>
          </cell>
        </row>
        <row r="545">
          <cell r="B545">
            <v>11375</v>
          </cell>
        </row>
        <row r="546">
          <cell r="B546">
            <v>11376</v>
          </cell>
        </row>
        <row r="547">
          <cell r="B547">
            <v>11377</v>
          </cell>
        </row>
        <row r="548">
          <cell r="B548">
            <v>11378</v>
          </cell>
        </row>
        <row r="549">
          <cell r="B549">
            <v>11379</v>
          </cell>
        </row>
        <row r="550">
          <cell r="B550">
            <v>11380</v>
          </cell>
        </row>
        <row r="551">
          <cell r="B551">
            <v>11381</v>
          </cell>
        </row>
        <row r="552">
          <cell r="B552">
            <v>11382</v>
          </cell>
        </row>
        <row r="553">
          <cell r="B553">
            <v>11383</v>
          </cell>
        </row>
        <row r="554">
          <cell r="B554">
            <v>11384</v>
          </cell>
        </row>
        <row r="555">
          <cell r="B555">
            <v>11385</v>
          </cell>
        </row>
        <row r="556">
          <cell r="B556">
            <v>11386</v>
          </cell>
        </row>
        <row r="557">
          <cell r="B557">
            <v>11387</v>
          </cell>
        </row>
        <row r="558">
          <cell r="B558">
            <v>11388</v>
          </cell>
        </row>
        <row r="559">
          <cell r="B559">
            <v>11389</v>
          </cell>
        </row>
        <row r="560">
          <cell r="B560">
            <v>11390</v>
          </cell>
        </row>
        <row r="561">
          <cell r="B561">
            <v>11391</v>
          </cell>
        </row>
        <row r="562">
          <cell r="B562">
            <v>11392</v>
          </cell>
        </row>
        <row r="563">
          <cell r="B563">
            <v>11393</v>
          </cell>
        </row>
        <row r="564">
          <cell r="B564">
            <v>11394</v>
          </cell>
        </row>
        <row r="565">
          <cell r="B565">
            <v>11395</v>
          </cell>
        </row>
        <row r="566">
          <cell r="B566">
            <v>11396</v>
          </cell>
        </row>
        <row r="567">
          <cell r="B567">
            <v>11397</v>
          </cell>
        </row>
        <row r="568">
          <cell r="B568">
            <v>11398</v>
          </cell>
        </row>
        <row r="569">
          <cell r="B569">
            <v>11399</v>
          </cell>
        </row>
        <row r="570">
          <cell r="B570">
            <v>11400</v>
          </cell>
        </row>
        <row r="571">
          <cell r="B571">
            <v>11401</v>
          </cell>
        </row>
        <row r="572">
          <cell r="B572">
            <v>11402</v>
          </cell>
        </row>
        <row r="573">
          <cell r="B573">
            <v>11403</v>
          </cell>
        </row>
        <row r="574">
          <cell r="B574">
            <v>11404</v>
          </cell>
        </row>
        <row r="575">
          <cell r="B575">
            <v>11405</v>
          </cell>
        </row>
        <row r="576">
          <cell r="B576">
            <v>11406</v>
          </cell>
        </row>
        <row r="577">
          <cell r="B577">
            <v>11407</v>
          </cell>
        </row>
        <row r="578">
          <cell r="B578">
            <v>11408</v>
          </cell>
        </row>
        <row r="579">
          <cell r="B579">
            <v>11409</v>
          </cell>
        </row>
        <row r="580">
          <cell r="B580">
            <v>11410</v>
          </cell>
        </row>
        <row r="581">
          <cell r="B581">
            <v>11411</v>
          </cell>
        </row>
        <row r="582">
          <cell r="B582">
            <v>11412</v>
          </cell>
        </row>
        <row r="583">
          <cell r="B583">
            <v>11413</v>
          </cell>
        </row>
        <row r="584">
          <cell r="B584">
            <v>11414</v>
          </cell>
        </row>
        <row r="585">
          <cell r="B585">
            <v>11415</v>
          </cell>
        </row>
        <row r="586">
          <cell r="B586">
            <v>11416</v>
          </cell>
        </row>
        <row r="587">
          <cell r="B587">
            <v>11417</v>
          </cell>
        </row>
        <row r="588">
          <cell r="B588">
            <v>11418</v>
          </cell>
        </row>
        <row r="589">
          <cell r="B589">
            <v>11419</v>
          </cell>
        </row>
        <row r="590">
          <cell r="B590">
            <v>11420</v>
          </cell>
        </row>
        <row r="591">
          <cell r="B591">
            <v>11421</v>
          </cell>
        </row>
        <row r="592">
          <cell r="B592">
            <v>11422</v>
          </cell>
        </row>
        <row r="593">
          <cell r="B593">
            <v>11423</v>
          </cell>
        </row>
        <row r="594">
          <cell r="B594">
            <v>12000</v>
          </cell>
        </row>
        <row r="595">
          <cell r="B595">
            <v>12100</v>
          </cell>
        </row>
        <row r="596">
          <cell r="B596">
            <v>12200</v>
          </cell>
        </row>
        <row r="597">
          <cell r="B597">
            <v>12300</v>
          </cell>
        </row>
        <row r="598">
          <cell r="B598">
            <v>13000</v>
          </cell>
        </row>
        <row r="599">
          <cell r="B599">
            <v>13001</v>
          </cell>
        </row>
        <row r="600">
          <cell r="B600">
            <v>13100</v>
          </cell>
        </row>
        <row r="601">
          <cell r="B601">
            <v>13200</v>
          </cell>
        </row>
        <row r="602">
          <cell r="B602">
            <v>13300</v>
          </cell>
        </row>
        <row r="603">
          <cell r="B603">
            <v>13301</v>
          </cell>
        </row>
        <row r="604">
          <cell r="B604">
            <v>13400</v>
          </cell>
        </row>
        <row r="605">
          <cell r="B605">
            <v>14000</v>
          </cell>
        </row>
        <row r="606">
          <cell r="B606">
            <v>15000</v>
          </cell>
        </row>
        <row r="607">
          <cell r="B607">
            <v>15020</v>
          </cell>
        </row>
        <row r="608">
          <cell r="B608">
            <v>15021</v>
          </cell>
        </row>
        <row r="609">
          <cell r="B609">
            <v>15022</v>
          </cell>
        </row>
        <row r="610">
          <cell r="B610">
            <v>15025</v>
          </cell>
        </row>
        <row r="611">
          <cell r="B611">
            <v>15026</v>
          </cell>
        </row>
        <row r="612">
          <cell r="B612">
            <v>15100</v>
          </cell>
        </row>
        <row r="613">
          <cell r="B613">
            <v>15110</v>
          </cell>
        </row>
        <row r="614">
          <cell r="B614">
            <v>15200</v>
          </cell>
        </row>
        <row r="615">
          <cell r="B615">
            <v>15201</v>
          </cell>
        </row>
        <row r="616">
          <cell r="B616">
            <v>15202</v>
          </cell>
        </row>
        <row r="617">
          <cell r="B617">
            <v>15203</v>
          </cell>
        </row>
        <row r="618">
          <cell r="B618">
            <v>15204</v>
          </cell>
        </row>
        <row r="619">
          <cell r="B619">
            <v>15205</v>
          </cell>
        </row>
        <row r="620">
          <cell r="B620">
            <v>15206</v>
          </cell>
        </row>
        <row r="621">
          <cell r="B621">
            <v>15207</v>
          </cell>
        </row>
        <row r="622">
          <cell r="B622">
            <v>15208</v>
          </cell>
        </row>
        <row r="623">
          <cell r="B623">
            <v>15209</v>
          </cell>
        </row>
        <row r="624">
          <cell r="B624">
            <v>15210</v>
          </cell>
        </row>
        <row r="625">
          <cell r="B625">
            <v>15211</v>
          </cell>
        </row>
        <row r="626">
          <cell r="B626">
            <v>15212</v>
          </cell>
        </row>
        <row r="627">
          <cell r="B627">
            <v>15213</v>
          </cell>
        </row>
        <row r="628">
          <cell r="B628">
            <v>15214</v>
          </cell>
        </row>
        <row r="629">
          <cell r="B629">
            <v>15215</v>
          </cell>
        </row>
        <row r="630">
          <cell r="B630">
            <v>15216</v>
          </cell>
        </row>
        <row r="631">
          <cell r="B631">
            <v>15217</v>
          </cell>
        </row>
        <row r="632">
          <cell r="B632">
            <v>15218</v>
          </cell>
        </row>
        <row r="633">
          <cell r="B633">
            <v>15219</v>
          </cell>
        </row>
        <row r="634">
          <cell r="B634">
            <v>15300</v>
          </cell>
        </row>
        <row r="635">
          <cell r="B635">
            <v>16000</v>
          </cell>
        </row>
        <row r="636">
          <cell r="B636">
            <v>16001</v>
          </cell>
        </row>
        <row r="637">
          <cell r="B637">
            <v>16002</v>
          </cell>
        </row>
        <row r="638">
          <cell r="B638">
            <v>16003</v>
          </cell>
        </row>
        <row r="639">
          <cell r="B639">
            <v>16004</v>
          </cell>
        </row>
        <row r="640">
          <cell r="B640">
            <v>16005</v>
          </cell>
        </row>
        <row r="641">
          <cell r="B641">
            <v>16006</v>
          </cell>
        </row>
        <row r="642">
          <cell r="B642">
            <v>16007</v>
          </cell>
        </row>
        <row r="643">
          <cell r="B643">
            <v>16008</v>
          </cell>
        </row>
        <row r="644">
          <cell r="B644">
            <v>16009</v>
          </cell>
        </row>
        <row r="645">
          <cell r="B645">
            <v>16010</v>
          </cell>
        </row>
        <row r="646">
          <cell r="B646">
            <v>16011</v>
          </cell>
        </row>
        <row r="647">
          <cell r="B647">
            <v>16012</v>
          </cell>
        </row>
        <row r="648">
          <cell r="B648">
            <v>16100</v>
          </cell>
        </row>
        <row r="649">
          <cell r="B649">
            <v>16101</v>
          </cell>
        </row>
        <row r="650">
          <cell r="B650">
            <v>16102</v>
          </cell>
        </row>
        <row r="651">
          <cell r="B651">
            <v>16103</v>
          </cell>
        </row>
        <row r="652">
          <cell r="B652">
            <v>16104</v>
          </cell>
        </row>
        <row r="653">
          <cell r="B653">
            <v>16105</v>
          </cell>
        </row>
        <row r="654">
          <cell r="B654">
            <v>16106</v>
          </cell>
        </row>
        <row r="655">
          <cell r="B655">
            <v>16107</v>
          </cell>
        </row>
        <row r="656">
          <cell r="B656">
            <v>16108</v>
          </cell>
        </row>
        <row r="657">
          <cell r="B657">
            <v>16109</v>
          </cell>
        </row>
        <row r="658">
          <cell r="B658">
            <v>16110</v>
          </cell>
        </row>
        <row r="659">
          <cell r="B659">
            <v>16111</v>
          </cell>
        </row>
        <row r="660">
          <cell r="B660">
            <v>16112</v>
          </cell>
        </row>
        <row r="661">
          <cell r="B661">
            <v>16113</v>
          </cell>
        </row>
        <row r="662">
          <cell r="B662">
            <v>16114</v>
          </cell>
        </row>
        <row r="663">
          <cell r="B663">
            <v>16115</v>
          </cell>
        </row>
        <row r="664">
          <cell r="B664">
            <v>16116</v>
          </cell>
        </row>
        <row r="665">
          <cell r="B665">
            <v>16117</v>
          </cell>
        </row>
        <row r="666">
          <cell r="B666">
            <v>16118</v>
          </cell>
        </row>
        <row r="667">
          <cell r="B667">
            <v>16119</v>
          </cell>
        </row>
        <row r="668">
          <cell r="B668">
            <v>16120</v>
          </cell>
        </row>
        <row r="669">
          <cell r="B669">
            <v>16121</v>
          </cell>
        </row>
        <row r="670">
          <cell r="B670">
            <v>16122</v>
          </cell>
        </row>
        <row r="671">
          <cell r="B671">
            <v>16125</v>
          </cell>
        </row>
        <row r="672">
          <cell r="B672">
            <v>16126</v>
          </cell>
        </row>
        <row r="673">
          <cell r="B673">
            <v>16199</v>
          </cell>
        </row>
        <row r="674">
          <cell r="B674">
            <v>16400</v>
          </cell>
        </row>
        <row r="675">
          <cell r="B675">
            <v>16401</v>
          </cell>
        </row>
        <row r="676">
          <cell r="B676">
            <v>16402</v>
          </cell>
        </row>
        <row r="677">
          <cell r="B677">
            <v>16403</v>
          </cell>
        </row>
        <row r="678">
          <cell r="B678">
            <v>16404</v>
          </cell>
        </row>
        <row r="679">
          <cell r="B679">
            <v>16405</v>
          </cell>
        </row>
        <row r="680">
          <cell r="B680">
            <v>16406</v>
          </cell>
        </row>
        <row r="681">
          <cell r="B681">
            <v>16407</v>
          </cell>
        </row>
        <row r="682">
          <cell r="B682">
            <v>16408</v>
          </cell>
        </row>
        <row r="683">
          <cell r="B683">
            <v>16409</v>
          </cell>
        </row>
        <row r="684">
          <cell r="B684">
            <v>16410</v>
          </cell>
        </row>
        <row r="685">
          <cell r="B685">
            <v>16411</v>
          </cell>
        </row>
        <row r="686">
          <cell r="B686">
            <v>16412</v>
          </cell>
        </row>
        <row r="687">
          <cell r="B687">
            <v>16413</v>
          </cell>
        </row>
        <row r="688">
          <cell r="B688">
            <v>16414</v>
          </cell>
        </row>
        <row r="689">
          <cell r="B689">
            <v>16415</v>
          </cell>
        </row>
        <row r="690">
          <cell r="B690">
            <v>16416</v>
          </cell>
        </row>
        <row r="691">
          <cell r="B691">
            <v>16417</v>
          </cell>
        </row>
        <row r="692">
          <cell r="B692">
            <v>16418</v>
          </cell>
        </row>
        <row r="693">
          <cell r="B693">
            <v>16419</v>
          </cell>
        </row>
        <row r="694">
          <cell r="B694">
            <v>16420</v>
          </cell>
        </row>
        <row r="695">
          <cell r="B695">
            <v>16421</v>
          </cell>
        </row>
        <row r="696">
          <cell r="B696">
            <v>16422</v>
          </cell>
        </row>
        <row r="697">
          <cell r="B697">
            <v>16423</v>
          </cell>
        </row>
        <row r="698">
          <cell r="B698">
            <v>16424</v>
          </cell>
        </row>
        <row r="699">
          <cell r="B699">
            <v>16425</v>
          </cell>
        </row>
        <row r="700">
          <cell r="B700">
            <v>16426</v>
          </cell>
        </row>
        <row r="701">
          <cell r="B701">
            <v>16427</v>
          </cell>
        </row>
        <row r="702">
          <cell r="B702">
            <v>16428</v>
          </cell>
        </row>
        <row r="703">
          <cell r="B703">
            <v>16429</v>
          </cell>
        </row>
        <row r="704">
          <cell r="B704">
            <v>16430</v>
          </cell>
        </row>
        <row r="705">
          <cell r="B705">
            <v>16431</v>
          </cell>
        </row>
        <row r="706">
          <cell r="B706">
            <v>16432</v>
          </cell>
        </row>
        <row r="707">
          <cell r="B707">
            <v>16433</v>
          </cell>
        </row>
        <row r="708">
          <cell r="B708">
            <v>16434</v>
          </cell>
        </row>
        <row r="709">
          <cell r="B709">
            <v>16435</v>
          </cell>
        </row>
        <row r="710">
          <cell r="B710">
            <v>16436</v>
          </cell>
        </row>
        <row r="711">
          <cell r="B711">
            <v>16437</v>
          </cell>
        </row>
        <row r="712">
          <cell r="B712">
            <v>16438</v>
          </cell>
        </row>
        <row r="713">
          <cell r="B713">
            <v>16439</v>
          </cell>
        </row>
        <row r="714">
          <cell r="B714">
            <v>16440</v>
          </cell>
        </row>
        <row r="715">
          <cell r="B715">
            <v>19000</v>
          </cell>
        </row>
        <row r="716">
          <cell r="B716">
            <v>19001</v>
          </cell>
        </row>
        <row r="717">
          <cell r="B717">
            <v>19100</v>
          </cell>
        </row>
        <row r="718">
          <cell r="B718">
            <v>19200</v>
          </cell>
        </row>
        <row r="719">
          <cell r="B719">
            <v>19201</v>
          </cell>
        </row>
        <row r="720">
          <cell r="B720">
            <v>19300</v>
          </cell>
        </row>
        <row r="721">
          <cell r="B721">
            <v>19301</v>
          </cell>
        </row>
        <row r="722">
          <cell r="B722">
            <v>19302</v>
          </cell>
        </row>
        <row r="723">
          <cell r="B723">
            <v>19400</v>
          </cell>
        </row>
        <row r="724">
          <cell r="B724">
            <v>19500</v>
          </cell>
        </row>
        <row r="725">
          <cell r="B725">
            <v>19501</v>
          </cell>
        </row>
        <row r="726">
          <cell r="B726">
            <v>19502</v>
          </cell>
        </row>
        <row r="727">
          <cell r="B727">
            <v>19503</v>
          </cell>
        </row>
        <row r="728">
          <cell r="B728">
            <v>19504</v>
          </cell>
        </row>
        <row r="729">
          <cell r="B729">
            <v>19999</v>
          </cell>
        </row>
        <row r="730">
          <cell r="B730">
            <v>20000</v>
          </cell>
        </row>
        <row r="731">
          <cell r="B731">
            <v>20001</v>
          </cell>
        </row>
        <row r="732">
          <cell r="B732">
            <v>20002</v>
          </cell>
        </row>
        <row r="733">
          <cell r="B733">
            <v>20003</v>
          </cell>
        </row>
        <row r="734">
          <cell r="B734">
            <v>20004</v>
          </cell>
        </row>
        <row r="735">
          <cell r="B735">
            <v>20005</v>
          </cell>
        </row>
        <row r="736">
          <cell r="B736">
            <v>20009</v>
          </cell>
        </row>
        <row r="737">
          <cell r="B737">
            <v>20100</v>
          </cell>
        </row>
        <row r="738">
          <cell r="B738">
            <v>20200</v>
          </cell>
        </row>
        <row r="739">
          <cell r="B739">
            <v>20201</v>
          </cell>
        </row>
        <row r="740">
          <cell r="B740">
            <v>20202</v>
          </cell>
        </row>
        <row r="741">
          <cell r="B741">
            <v>20203</v>
          </cell>
        </row>
        <row r="742">
          <cell r="B742">
            <v>20204</v>
          </cell>
        </row>
        <row r="743">
          <cell r="B743">
            <v>20205</v>
          </cell>
        </row>
        <row r="744">
          <cell r="B744">
            <v>20206</v>
          </cell>
        </row>
        <row r="745">
          <cell r="B745">
            <v>20210</v>
          </cell>
        </row>
        <row r="746">
          <cell r="B746">
            <v>20211</v>
          </cell>
        </row>
        <row r="747">
          <cell r="B747">
            <v>20300</v>
          </cell>
        </row>
        <row r="748">
          <cell r="B748">
            <v>20301</v>
          </cell>
        </row>
        <row r="749">
          <cell r="B749">
            <v>20302</v>
          </cell>
        </row>
        <row r="750">
          <cell r="B750">
            <v>20303</v>
          </cell>
        </row>
        <row r="751">
          <cell r="B751">
            <v>20304</v>
          </cell>
        </row>
        <row r="752">
          <cell r="B752">
            <v>20305</v>
          </cell>
        </row>
        <row r="753">
          <cell r="B753">
            <v>20306</v>
          </cell>
        </row>
        <row r="754">
          <cell r="B754">
            <v>20307</v>
          </cell>
        </row>
        <row r="755">
          <cell r="B755">
            <v>20308</v>
          </cell>
        </row>
        <row r="756">
          <cell r="B756">
            <v>20400</v>
          </cell>
        </row>
        <row r="757">
          <cell r="B757">
            <v>20401</v>
          </cell>
        </row>
        <row r="758">
          <cell r="B758">
            <v>20402</v>
          </cell>
        </row>
        <row r="759">
          <cell r="B759">
            <v>20403</v>
          </cell>
        </row>
        <row r="760">
          <cell r="B760">
            <v>20404</v>
          </cell>
        </row>
        <row r="761">
          <cell r="B761">
            <v>20405</v>
          </cell>
        </row>
        <row r="762">
          <cell r="B762">
            <v>20406</v>
          </cell>
        </row>
        <row r="763">
          <cell r="B763">
            <v>20407</v>
          </cell>
        </row>
        <row r="764">
          <cell r="B764">
            <v>21000</v>
          </cell>
        </row>
        <row r="765">
          <cell r="B765">
            <v>21100</v>
          </cell>
        </row>
        <row r="766">
          <cell r="B766">
            <v>21200</v>
          </cell>
        </row>
        <row r="767">
          <cell r="B767">
            <v>22000</v>
          </cell>
        </row>
        <row r="768">
          <cell r="B768">
            <v>22001</v>
          </cell>
        </row>
        <row r="769">
          <cell r="B769">
            <v>22002</v>
          </cell>
        </row>
        <row r="770">
          <cell r="B770">
            <v>22100</v>
          </cell>
        </row>
        <row r="771">
          <cell r="B771">
            <v>22101</v>
          </cell>
        </row>
        <row r="772">
          <cell r="B772">
            <v>22200</v>
          </cell>
        </row>
        <row r="773">
          <cell r="B773">
            <v>22300</v>
          </cell>
        </row>
        <row r="774">
          <cell r="B774">
            <v>22301</v>
          </cell>
        </row>
        <row r="775">
          <cell r="B775">
            <v>22302</v>
          </cell>
        </row>
        <row r="776">
          <cell r="B776">
            <v>22303</v>
          </cell>
        </row>
        <row r="777">
          <cell r="B777">
            <v>22304</v>
          </cell>
        </row>
        <row r="778">
          <cell r="B778">
            <v>22305</v>
          </cell>
        </row>
        <row r="779">
          <cell r="B779">
            <v>22306</v>
          </cell>
        </row>
        <row r="780">
          <cell r="B780">
            <v>23000</v>
          </cell>
        </row>
        <row r="781">
          <cell r="B781">
            <v>23001</v>
          </cell>
        </row>
        <row r="782">
          <cell r="B782">
            <v>23002</v>
          </cell>
        </row>
        <row r="783">
          <cell r="B783">
            <v>23003</v>
          </cell>
        </row>
        <row r="784">
          <cell r="B784">
            <v>23004</v>
          </cell>
        </row>
        <row r="785">
          <cell r="B785">
            <v>23005</v>
          </cell>
        </row>
        <row r="786">
          <cell r="B786">
            <v>23009</v>
          </cell>
        </row>
        <row r="787">
          <cell r="B787">
            <v>23010</v>
          </cell>
        </row>
        <row r="788">
          <cell r="B788">
            <v>23100</v>
          </cell>
        </row>
        <row r="789">
          <cell r="B789">
            <v>23101</v>
          </cell>
        </row>
        <row r="790">
          <cell r="B790">
            <v>23102</v>
          </cell>
        </row>
        <row r="791">
          <cell r="B791">
            <v>23200</v>
          </cell>
        </row>
        <row r="792">
          <cell r="B792">
            <v>23201</v>
          </cell>
        </row>
        <row r="793">
          <cell r="B793">
            <v>23202</v>
          </cell>
        </row>
        <row r="794">
          <cell r="B794">
            <v>23203</v>
          </cell>
        </row>
        <row r="795">
          <cell r="B795">
            <v>23204</v>
          </cell>
        </row>
        <row r="796">
          <cell r="B796">
            <v>23205</v>
          </cell>
        </row>
        <row r="797">
          <cell r="B797">
            <v>23206</v>
          </cell>
        </row>
        <row r="798">
          <cell r="B798">
            <v>23207</v>
          </cell>
        </row>
        <row r="799">
          <cell r="B799">
            <v>23208</v>
          </cell>
        </row>
        <row r="800">
          <cell r="B800">
            <v>23209</v>
          </cell>
        </row>
        <row r="801">
          <cell r="B801">
            <v>23210</v>
          </cell>
        </row>
        <row r="802">
          <cell r="B802">
            <v>23211</v>
          </cell>
        </row>
        <row r="803">
          <cell r="B803" t="str">
            <v>23212</v>
          </cell>
        </row>
        <row r="804">
          <cell r="B804" t="str">
            <v>23213</v>
          </cell>
        </row>
        <row r="805">
          <cell r="B805" t="str">
            <v>23214</v>
          </cell>
        </row>
        <row r="806">
          <cell r="B806" t="str">
            <v>23215</v>
          </cell>
        </row>
        <row r="807">
          <cell r="B807" t="str">
            <v>23216</v>
          </cell>
        </row>
        <row r="808">
          <cell r="B808" t="str">
            <v>23217</v>
          </cell>
        </row>
        <row r="809">
          <cell r="B809" t="str">
            <v>23218</v>
          </cell>
        </row>
        <row r="810">
          <cell r="B810" t="str">
            <v>23219</v>
          </cell>
        </row>
        <row r="811">
          <cell r="B811" t="str">
            <v>23220</v>
          </cell>
        </row>
        <row r="812">
          <cell r="B812">
            <v>23221</v>
          </cell>
        </row>
        <row r="813">
          <cell r="B813">
            <v>23222</v>
          </cell>
        </row>
        <row r="814">
          <cell r="B814">
            <v>23223</v>
          </cell>
        </row>
        <row r="815">
          <cell r="B815">
            <v>23224</v>
          </cell>
        </row>
        <row r="816">
          <cell r="B816">
            <v>23225</v>
          </cell>
        </row>
        <row r="817">
          <cell r="B817">
            <v>23226</v>
          </cell>
        </row>
        <row r="818">
          <cell r="B818">
            <v>23227</v>
          </cell>
        </row>
        <row r="819">
          <cell r="B819">
            <v>23300</v>
          </cell>
        </row>
        <row r="820">
          <cell r="B820">
            <v>23301</v>
          </cell>
        </row>
        <row r="821">
          <cell r="B821">
            <v>23302</v>
          </cell>
        </row>
        <row r="822">
          <cell r="B822">
            <v>23303</v>
          </cell>
        </row>
        <row r="823">
          <cell r="B823">
            <v>23304</v>
          </cell>
        </row>
        <row r="824">
          <cell r="B824">
            <v>23305</v>
          </cell>
        </row>
        <row r="825">
          <cell r="B825">
            <v>23306</v>
          </cell>
        </row>
        <row r="826">
          <cell r="B826">
            <v>24000</v>
          </cell>
        </row>
        <row r="827">
          <cell r="B827">
            <v>24001</v>
          </cell>
        </row>
        <row r="828">
          <cell r="B828">
            <v>24002</v>
          </cell>
        </row>
        <row r="829">
          <cell r="B829">
            <v>24003</v>
          </cell>
        </row>
        <row r="830">
          <cell r="B830">
            <v>24004</v>
          </cell>
        </row>
        <row r="831">
          <cell r="B831">
            <v>24005</v>
          </cell>
        </row>
        <row r="832">
          <cell r="B832">
            <v>24006</v>
          </cell>
        </row>
        <row r="833">
          <cell r="B833">
            <v>24007</v>
          </cell>
        </row>
        <row r="834">
          <cell r="B834">
            <v>24009</v>
          </cell>
        </row>
        <row r="835">
          <cell r="B835">
            <v>24010</v>
          </cell>
        </row>
        <row r="836">
          <cell r="B836">
            <v>24011</v>
          </cell>
        </row>
        <row r="837">
          <cell r="B837">
            <v>24012</v>
          </cell>
        </row>
        <row r="838">
          <cell r="B838">
            <v>24013</v>
          </cell>
        </row>
        <row r="839">
          <cell r="B839">
            <v>24014</v>
          </cell>
        </row>
        <row r="840">
          <cell r="B840">
            <v>24015</v>
          </cell>
        </row>
        <row r="841">
          <cell r="B841">
            <v>24016</v>
          </cell>
        </row>
        <row r="842">
          <cell r="B842">
            <v>24017</v>
          </cell>
        </row>
        <row r="843">
          <cell r="B843">
            <v>24018</v>
          </cell>
        </row>
        <row r="844">
          <cell r="B844">
            <v>24019</v>
          </cell>
        </row>
        <row r="845">
          <cell r="B845">
            <v>24020</v>
          </cell>
        </row>
        <row r="846">
          <cell r="B846">
            <v>24021</v>
          </cell>
        </row>
        <row r="847">
          <cell r="B847">
            <v>24022</v>
          </cell>
        </row>
        <row r="848">
          <cell r="B848">
            <v>24023</v>
          </cell>
        </row>
        <row r="849">
          <cell r="B849">
            <v>24025</v>
          </cell>
        </row>
        <row r="850">
          <cell r="B850">
            <v>26000</v>
          </cell>
        </row>
        <row r="851">
          <cell r="B851">
            <v>26001</v>
          </cell>
        </row>
        <row r="852">
          <cell r="B852">
            <v>26002</v>
          </cell>
        </row>
        <row r="853">
          <cell r="B853">
            <v>26003</v>
          </cell>
        </row>
        <row r="854">
          <cell r="B854">
            <v>26004</v>
          </cell>
        </row>
        <row r="855">
          <cell r="B855">
            <v>26005</v>
          </cell>
        </row>
        <row r="856">
          <cell r="B856">
            <v>26006</v>
          </cell>
        </row>
        <row r="857">
          <cell r="B857">
            <v>26007</v>
          </cell>
        </row>
        <row r="858">
          <cell r="B858">
            <v>26008</v>
          </cell>
        </row>
        <row r="859">
          <cell r="B859">
            <v>26009</v>
          </cell>
        </row>
        <row r="860">
          <cell r="B860">
            <v>26100</v>
          </cell>
        </row>
        <row r="861">
          <cell r="B861">
            <v>26101</v>
          </cell>
        </row>
        <row r="862">
          <cell r="B862">
            <v>26102</v>
          </cell>
        </row>
        <row r="863">
          <cell r="B863">
            <v>26103</v>
          </cell>
        </row>
        <row r="864">
          <cell r="B864">
            <v>26104</v>
          </cell>
        </row>
        <row r="865">
          <cell r="B865">
            <v>26105</v>
          </cell>
        </row>
        <row r="866">
          <cell r="B866">
            <v>26106</v>
          </cell>
        </row>
        <row r="867">
          <cell r="B867">
            <v>26107</v>
          </cell>
        </row>
        <row r="868">
          <cell r="B868">
            <v>26108</v>
          </cell>
        </row>
        <row r="869">
          <cell r="B869">
            <v>26109</v>
          </cell>
        </row>
        <row r="870">
          <cell r="B870">
            <v>26110</v>
          </cell>
        </row>
        <row r="871">
          <cell r="B871">
            <v>26111</v>
          </cell>
        </row>
        <row r="872">
          <cell r="B872">
            <v>26112</v>
          </cell>
        </row>
        <row r="873">
          <cell r="B873">
            <v>26200</v>
          </cell>
        </row>
        <row r="874">
          <cell r="B874">
            <v>26201</v>
          </cell>
        </row>
        <row r="875">
          <cell r="B875">
            <v>26202</v>
          </cell>
        </row>
        <row r="876">
          <cell r="B876">
            <v>26203</v>
          </cell>
        </row>
        <row r="877">
          <cell r="B877">
            <v>26204</v>
          </cell>
        </row>
        <row r="878">
          <cell r="B878">
            <v>26205</v>
          </cell>
        </row>
        <row r="879">
          <cell r="B879">
            <v>26206</v>
          </cell>
        </row>
        <row r="880">
          <cell r="B880">
            <v>26207</v>
          </cell>
        </row>
        <row r="881">
          <cell r="B881">
            <v>26208</v>
          </cell>
        </row>
        <row r="882">
          <cell r="B882">
            <v>26209</v>
          </cell>
        </row>
        <row r="883">
          <cell r="B883">
            <v>26210</v>
          </cell>
        </row>
        <row r="884">
          <cell r="B884">
            <v>26211</v>
          </cell>
        </row>
        <row r="885">
          <cell r="B885">
            <v>26212</v>
          </cell>
        </row>
        <row r="886">
          <cell r="B886">
            <v>26213</v>
          </cell>
        </row>
        <row r="887">
          <cell r="B887">
            <v>26214</v>
          </cell>
        </row>
        <row r="888">
          <cell r="B888">
            <v>26215</v>
          </cell>
        </row>
        <row r="889">
          <cell r="B889">
            <v>26216</v>
          </cell>
        </row>
        <row r="890">
          <cell r="B890">
            <v>26217</v>
          </cell>
        </row>
        <row r="891">
          <cell r="B891">
            <v>26218</v>
          </cell>
        </row>
        <row r="892">
          <cell r="B892">
            <v>26219</v>
          </cell>
        </row>
        <row r="893">
          <cell r="B893">
            <v>26220</v>
          </cell>
        </row>
        <row r="894">
          <cell r="B894">
            <v>26221</v>
          </cell>
        </row>
        <row r="895">
          <cell r="B895">
            <v>26222</v>
          </cell>
        </row>
        <row r="896">
          <cell r="B896">
            <v>26223</v>
          </cell>
        </row>
        <row r="897">
          <cell r="B897">
            <v>26224</v>
          </cell>
        </row>
        <row r="898">
          <cell r="B898">
            <v>26225</v>
          </cell>
        </row>
        <row r="899">
          <cell r="B899">
            <v>26226</v>
          </cell>
        </row>
        <row r="900">
          <cell r="B900">
            <v>26227</v>
          </cell>
        </row>
        <row r="901">
          <cell r="B901">
            <v>26228</v>
          </cell>
        </row>
        <row r="902">
          <cell r="B902">
            <v>26229</v>
          </cell>
        </row>
        <row r="903">
          <cell r="B903">
            <v>26230</v>
          </cell>
        </row>
        <row r="904">
          <cell r="B904">
            <v>26231</v>
          </cell>
        </row>
        <row r="905">
          <cell r="B905">
            <v>26232</v>
          </cell>
        </row>
        <row r="906">
          <cell r="B906">
            <v>26233</v>
          </cell>
        </row>
        <row r="907">
          <cell r="B907">
            <v>26234</v>
          </cell>
        </row>
        <row r="908">
          <cell r="B908">
            <v>26235</v>
          </cell>
        </row>
        <row r="909">
          <cell r="B909">
            <v>26236</v>
          </cell>
        </row>
        <row r="910">
          <cell r="B910">
            <v>26237</v>
          </cell>
        </row>
        <row r="911">
          <cell r="B911">
            <v>26238</v>
          </cell>
        </row>
        <row r="912">
          <cell r="B912">
            <v>26239</v>
          </cell>
        </row>
        <row r="913">
          <cell r="B913">
            <v>26240</v>
          </cell>
        </row>
        <row r="914">
          <cell r="B914">
            <v>26241</v>
          </cell>
        </row>
        <row r="915">
          <cell r="B915">
            <v>26242</v>
          </cell>
        </row>
        <row r="916">
          <cell r="B916">
            <v>26243</v>
          </cell>
        </row>
        <row r="917">
          <cell r="B917">
            <v>26244</v>
          </cell>
        </row>
        <row r="918">
          <cell r="B918">
            <v>26249</v>
          </cell>
        </row>
        <row r="919">
          <cell r="B919">
            <v>26250</v>
          </cell>
        </row>
        <row r="920">
          <cell r="B920">
            <v>26301</v>
          </cell>
        </row>
        <row r="921">
          <cell r="B921">
            <v>26302</v>
          </cell>
        </row>
        <row r="922">
          <cell r="B922">
            <v>26303</v>
          </cell>
        </row>
        <row r="923">
          <cell r="B923">
            <v>26304</v>
          </cell>
        </row>
        <row r="924">
          <cell r="B924">
            <v>26305</v>
          </cell>
        </row>
        <row r="925">
          <cell r="B925">
            <v>26306</v>
          </cell>
        </row>
        <row r="926">
          <cell r="B926">
            <v>26307</v>
          </cell>
        </row>
        <row r="927">
          <cell r="B927">
            <v>26308</v>
          </cell>
        </row>
        <row r="928">
          <cell r="B928">
            <v>26309</v>
          </cell>
        </row>
        <row r="929">
          <cell r="B929">
            <v>26310</v>
          </cell>
        </row>
        <row r="930">
          <cell r="B930">
            <v>26311</v>
          </cell>
        </row>
        <row r="931">
          <cell r="B931">
            <v>26312</v>
          </cell>
        </row>
        <row r="932">
          <cell r="B932">
            <v>26313</v>
          </cell>
        </row>
        <row r="933">
          <cell r="B933">
            <v>26314</v>
          </cell>
        </row>
        <row r="934">
          <cell r="B934">
            <v>26315</v>
          </cell>
        </row>
        <row r="935">
          <cell r="B935">
            <v>26316</v>
          </cell>
        </row>
        <row r="936">
          <cell r="B936">
            <v>26317</v>
          </cell>
        </row>
        <row r="937">
          <cell r="B937">
            <v>26318</v>
          </cell>
        </row>
        <row r="938">
          <cell r="B938">
            <v>26319</v>
          </cell>
        </row>
        <row r="939">
          <cell r="B939">
            <v>26320</v>
          </cell>
        </row>
        <row r="940">
          <cell r="B940">
            <v>26321</v>
          </cell>
        </row>
        <row r="941">
          <cell r="B941">
            <v>26322</v>
          </cell>
        </row>
        <row r="942">
          <cell r="B942">
            <v>26323</v>
          </cell>
        </row>
        <row r="943">
          <cell r="B943">
            <v>26324</v>
          </cell>
        </row>
        <row r="944">
          <cell r="B944">
            <v>26325</v>
          </cell>
        </row>
        <row r="945">
          <cell r="B945">
            <v>26326</v>
          </cell>
        </row>
        <row r="946">
          <cell r="B946">
            <v>26327</v>
          </cell>
        </row>
        <row r="947">
          <cell r="B947">
            <v>26328</v>
          </cell>
        </row>
        <row r="948">
          <cell r="B948">
            <v>26329</v>
          </cell>
        </row>
        <row r="949">
          <cell r="B949">
            <v>26330</v>
          </cell>
        </row>
        <row r="950">
          <cell r="B950">
            <v>26331</v>
          </cell>
        </row>
        <row r="951">
          <cell r="B951">
            <v>26332</v>
          </cell>
        </row>
        <row r="952">
          <cell r="B952">
            <v>26333</v>
          </cell>
        </row>
        <row r="953">
          <cell r="B953">
            <v>26334</v>
          </cell>
        </row>
        <row r="954">
          <cell r="B954">
            <v>26335</v>
          </cell>
        </row>
        <row r="955">
          <cell r="B955">
            <v>26336</v>
          </cell>
        </row>
        <row r="956">
          <cell r="B956">
            <v>26337</v>
          </cell>
        </row>
        <row r="957">
          <cell r="B957">
            <v>26338</v>
          </cell>
        </row>
        <row r="958">
          <cell r="B958">
            <v>26339</v>
          </cell>
        </row>
        <row r="959">
          <cell r="B959">
            <v>26340</v>
          </cell>
        </row>
        <row r="960">
          <cell r="B960">
            <v>26341</v>
          </cell>
        </row>
        <row r="961">
          <cell r="B961">
            <v>26342</v>
          </cell>
        </row>
        <row r="962">
          <cell r="B962">
            <v>26343</v>
          </cell>
        </row>
        <row r="963">
          <cell r="B963">
            <v>26344</v>
          </cell>
        </row>
        <row r="964">
          <cell r="B964">
            <v>26345</v>
          </cell>
        </row>
        <row r="965">
          <cell r="B965">
            <v>26346</v>
          </cell>
        </row>
        <row r="966">
          <cell r="B966">
            <v>26347</v>
          </cell>
        </row>
        <row r="967">
          <cell r="B967">
            <v>26348</v>
          </cell>
        </row>
        <row r="968">
          <cell r="B968">
            <v>26349</v>
          </cell>
        </row>
        <row r="969">
          <cell r="B969">
            <v>26350</v>
          </cell>
        </row>
        <row r="970">
          <cell r="B970">
            <v>26351</v>
          </cell>
        </row>
        <row r="971">
          <cell r="B971">
            <v>26352</v>
          </cell>
        </row>
        <row r="972">
          <cell r="B972">
            <v>26354</v>
          </cell>
        </row>
        <row r="973">
          <cell r="B973">
            <v>26355</v>
          </cell>
        </row>
        <row r="974">
          <cell r="B974">
            <v>26356</v>
          </cell>
        </row>
        <row r="975">
          <cell r="B975">
            <v>26357</v>
          </cell>
        </row>
        <row r="976">
          <cell r="B976">
            <v>26358</v>
          </cell>
        </row>
        <row r="977">
          <cell r="B977">
            <v>26359</v>
          </cell>
        </row>
        <row r="978">
          <cell r="B978">
            <v>26360</v>
          </cell>
        </row>
        <row r="979">
          <cell r="B979">
            <v>26361</v>
          </cell>
        </row>
        <row r="980">
          <cell r="B980">
            <v>26362</v>
          </cell>
        </row>
        <row r="981">
          <cell r="B981">
            <v>26363</v>
          </cell>
        </row>
        <row r="982">
          <cell r="B982">
            <v>26364</v>
          </cell>
        </row>
        <row r="983">
          <cell r="B983">
            <v>26365</v>
          </cell>
        </row>
        <row r="984">
          <cell r="B984">
            <v>26366</v>
          </cell>
        </row>
        <row r="985">
          <cell r="B985">
            <v>26367</v>
          </cell>
        </row>
        <row r="986">
          <cell r="B986">
            <v>26368</v>
          </cell>
        </row>
        <row r="987">
          <cell r="B987">
            <v>26369</v>
          </cell>
        </row>
        <row r="988">
          <cell r="B988">
            <v>26370</v>
          </cell>
        </row>
        <row r="989">
          <cell r="B989">
            <v>26371</v>
          </cell>
        </row>
        <row r="990">
          <cell r="B990">
            <v>26372</v>
          </cell>
        </row>
        <row r="991">
          <cell r="B991">
            <v>26373</v>
          </cell>
        </row>
        <row r="992">
          <cell r="B992">
            <v>26374</v>
          </cell>
        </row>
        <row r="993">
          <cell r="B993">
            <v>26375</v>
          </cell>
        </row>
        <row r="994">
          <cell r="B994">
            <v>26376</v>
          </cell>
        </row>
        <row r="995">
          <cell r="B995">
            <v>26377</v>
          </cell>
        </row>
        <row r="996">
          <cell r="B996">
            <v>26378</v>
          </cell>
        </row>
        <row r="997">
          <cell r="B997">
            <v>26379</v>
          </cell>
        </row>
        <row r="998">
          <cell r="B998">
            <v>26380</v>
          </cell>
        </row>
        <row r="999">
          <cell r="B999">
            <v>26381</v>
          </cell>
        </row>
        <row r="1000">
          <cell r="B1000">
            <v>26382</v>
          </cell>
        </row>
        <row r="1001">
          <cell r="B1001">
            <v>26383</v>
          </cell>
        </row>
        <row r="1002">
          <cell r="B1002">
            <v>26384</v>
          </cell>
        </row>
        <row r="1003">
          <cell r="B1003">
            <v>26385</v>
          </cell>
        </row>
        <row r="1004">
          <cell r="B1004">
            <v>26386</v>
          </cell>
        </row>
        <row r="1005">
          <cell r="B1005">
            <v>26387</v>
          </cell>
        </row>
        <row r="1006">
          <cell r="B1006">
            <v>26388</v>
          </cell>
        </row>
        <row r="1007">
          <cell r="B1007">
            <v>26389</v>
          </cell>
        </row>
        <row r="1008">
          <cell r="B1008">
            <v>26390</v>
          </cell>
        </row>
        <row r="1009">
          <cell r="B1009">
            <v>26395</v>
          </cell>
        </row>
        <row r="1010">
          <cell r="B1010">
            <v>26396</v>
          </cell>
        </row>
        <row r="1011">
          <cell r="B1011">
            <v>26397</v>
          </cell>
        </row>
        <row r="1012">
          <cell r="B1012">
            <v>26398</v>
          </cell>
        </row>
        <row r="1013">
          <cell r="B1013">
            <v>26399</v>
          </cell>
        </row>
        <row r="1014">
          <cell r="B1014">
            <v>27005</v>
          </cell>
        </row>
        <row r="1015">
          <cell r="B1015">
            <v>27006</v>
          </cell>
        </row>
        <row r="1016">
          <cell r="B1016">
            <v>27007</v>
          </cell>
        </row>
        <row r="1017">
          <cell r="B1017">
            <v>27008</v>
          </cell>
        </row>
        <row r="1018">
          <cell r="B1018">
            <v>27009</v>
          </cell>
        </row>
        <row r="1019">
          <cell r="B1019">
            <v>27010</v>
          </cell>
        </row>
        <row r="1020">
          <cell r="B1020">
            <v>27011</v>
          </cell>
        </row>
        <row r="1021">
          <cell r="B1021">
            <v>27012</v>
          </cell>
        </row>
        <row r="1022">
          <cell r="B1022">
            <v>27013</v>
          </cell>
        </row>
        <row r="1023">
          <cell r="B1023">
            <v>27014</v>
          </cell>
        </row>
        <row r="1024">
          <cell r="B1024">
            <v>27015</v>
          </cell>
        </row>
        <row r="1025">
          <cell r="B1025">
            <v>27016</v>
          </cell>
        </row>
        <row r="1026">
          <cell r="B1026">
            <v>27017</v>
          </cell>
        </row>
        <row r="1027">
          <cell r="B1027">
            <v>27018</v>
          </cell>
        </row>
        <row r="1028">
          <cell r="B1028">
            <v>27019</v>
          </cell>
        </row>
        <row r="1029">
          <cell r="B1029">
            <v>27020</v>
          </cell>
        </row>
        <row r="1030">
          <cell r="B1030">
            <v>27021</v>
          </cell>
        </row>
        <row r="1031">
          <cell r="B1031">
            <v>27022</v>
          </cell>
        </row>
        <row r="1032">
          <cell r="B1032">
            <v>27023</v>
          </cell>
        </row>
        <row r="1033">
          <cell r="B1033">
            <v>27024</v>
          </cell>
        </row>
        <row r="1034">
          <cell r="B1034">
            <v>27025</v>
          </cell>
        </row>
        <row r="1035">
          <cell r="B1035">
            <v>27026</v>
          </cell>
        </row>
        <row r="1036">
          <cell r="B1036">
            <v>27027</v>
          </cell>
        </row>
        <row r="1037">
          <cell r="B1037">
            <v>27028</v>
          </cell>
        </row>
        <row r="1038">
          <cell r="B1038">
            <v>27029</v>
          </cell>
        </row>
        <row r="1039">
          <cell r="B1039">
            <v>27030</v>
          </cell>
        </row>
        <row r="1040">
          <cell r="B1040">
            <v>27031</v>
          </cell>
        </row>
        <row r="1041">
          <cell r="B1041">
            <v>27032</v>
          </cell>
        </row>
        <row r="1042">
          <cell r="B1042">
            <v>27035</v>
          </cell>
        </row>
        <row r="1043">
          <cell r="B1043">
            <v>27036</v>
          </cell>
        </row>
        <row r="1044">
          <cell r="B1044">
            <v>27037</v>
          </cell>
        </row>
        <row r="1045">
          <cell r="B1045">
            <v>27038</v>
          </cell>
        </row>
        <row r="1046">
          <cell r="B1046">
            <v>27039</v>
          </cell>
        </row>
        <row r="1047">
          <cell r="B1047">
            <v>27040</v>
          </cell>
        </row>
        <row r="1048">
          <cell r="B1048">
            <v>27041</v>
          </cell>
        </row>
        <row r="1049">
          <cell r="B1049">
            <v>27042</v>
          </cell>
        </row>
        <row r="1050">
          <cell r="B1050">
            <v>27043</v>
          </cell>
        </row>
        <row r="1051">
          <cell r="B1051">
            <v>27044</v>
          </cell>
        </row>
        <row r="1052">
          <cell r="B1052">
            <v>27045</v>
          </cell>
        </row>
        <row r="1053">
          <cell r="B1053">
            <v>27046</v>
          </cell>
        </row>
        <row r="1054">
          <cell r="B1054">
            <v>27047</v>
          </cell>
        </row>
        <row r="1055">
          <cell r="B1055">
            <v>27048</v>
          </cell>
        </row>
        <row r="1056">
          <cell r="B1056">
            <v>27049</v>
          </cell>
        </row>
        <row r="1057">
          <cell r="B1057">
            <v>27050</v>
          </cell>
        </row>
        <row r="1058">
          <cell r="B1058">
            <v>27105</v>
          </cell>
        </row>
        <row r="1059">
          <cell r="B1059">
            <v>27106</v>
          </cell>
        </row>
        <row r="1060">
          <cell r="B1060">
            <v>27107</v>
          </cell>
        </row>
        <row r="1061">
          <cell r="B1061">
            <v>27108</v>
          </cell>
        </row>
        <row r="1062">
          <cell r="B1062">
            <v>27109</v>
          </cell>
        </row>
        <row r="1063">
          <cell r="B1063">
            <v>27110</v>
          </cell>
        </row>
        <row r="1064">
          <cell r="B1064">
            <v>27201</v>
          </cell>
        </row>
        <row r="1065">
          <cell r="B1065">
            <v>27202</v>
          </cell>
        </row>
        <row r="1066">
          <cell r="B1066">
            <v>27203</v>
          </cell>
        </row>
        <row r="1067">
          <cell r="B1067">
            <v>27204</v>
          </cell>
        </row>
        <row r="1068">
          <cell r="B1068">
            <v>27207</v>
          </cell>
        </row>
        <row r="1069">
          <cell r="B1069">
            <v>29999</v>
          </cell>
        </row>
        <row r="1070">
          <cell r="B1070">
            <v>30000</v>
          </cell>
        </row>
        <row r="1071">
          <cell r="B1071">
            <v>31000</v>
          </cell>
        </row>
        <row r="1072">
          <cell r="B1072">
            <v>33000</v>
          </cell>
        </row>
        <row r="1073">
          <cell r="B1073">
            <v>33001</v>
          </cell>
        </row>
        <row r="1074">
          <cell r="B1074">
            <v>33002</v>
          </cell>
        </row>
        <row r="1075">
          <cell r="B1075">
            <v>33003</v>
          </cell>
        </row>
        <row r="1076">
          <cell r="B1076">
            <v>33004</v>
          </cell>
        </row>
        <row r="1077">
          <cell r="B1077">
            <v>33005</v>
          </cell>
        </row>
        <row r="1078">
          <cell r="B1078">
            <v>33006</v>
          </cell>
        </row>
        <row r="1079">
          <cell r="B1079">
            <v>33007</v>
          </cell>
        </row>
        <row r="1080">
          <cell r="B1080">
            <v>33008</v>
          </cell>
        </row>
        <row r="1081">
          <cell r="B1081">
            <v>40000</v>
          </cell>
        </row>
        <row r="1082">
          <cell r="B1082">
            <v>40001</v>
          </cell>
        </row>
        <row r="1083">
          <cell r="B1083">
            <v>40002</v>
          </cell>
        </row>
        <row r="1084">
          <cell r="B1084">
            <v>40003</v>
          </cell>
        </row>
        <row r="1085">
          <cell r="B1085">
            <v>40004</v>
          </cell>
        </row>
        <row r="1086">
          <cell r="B1086">
            <v>40005</v>
          </cell>
        </row>
        <row r="1087">
          <cell r="B1087">
            <v>40006</v>
          </cell>
        </row>
        <row r="1088">
          <cell r="B1088">
            <v>40007</v>
          </cell>
        </row>
        <row r="1089">
          <cell r="B1089">
            <v>40008</v>
          </cell>
        </row>
        <row r="1090">
          <cell r="B1090">
            <v>40009</v>
          </cell>
        </row>
        <row r="1091">
          <cell r="B1091">
            <v>40010</v>
          </cell>
        </row>
        <row r="1092">
          <cell r="B1092">
            <v>40011</v>
          </cell>
        </row>
        <row r="1093">
          <cell r="B1093">
            <v>40012</v>
          </cell>
        </row>
        <row r="1094">
          <cell r="B1094">
            <v>40013</v>
          </cell>
        </row>
        <row r="1095">
          <cell r="B1095">
            <v>40014</v>
          </cell>
        </row>
        <row r="1096">
          <cell r="B1096">
            <v>40015</v>
          </cell>
        </row>
        <row r="1097">
          <cell r="B1097">
            <v>40016</v>
          </cell>
        </row>
        <row r="1098">
          <cell r="B1098">
            <v>40017</v>
          </cell>
        </row>
        <row r="1099">
          <cell r="B1099">
            <v>40018</v>
          </cell>
        </row>
        <row r="1100">
          <cell r="B1100">
            <v>40019</v>
          </cell>
        </row>
        <row r="1101">
          <cell r="B1101">
            <v>40020</v>
          </cell>
        </row>
        <row r="1102">
          <cell r="B1102">
            <v>40021</v>
          </cell>
        </row>
        <row r="1103">
          <cell r="B1103">
            <v>40022</v>
          </cell>
        </row>
        <row r="1104">
          <cell r="B1104">
            <v>42000</v>
          </cell>
        </row>
        <row r="1105">
          <cell r="B1105">
            <v>42001</v>
          </cell>
        </row>
        <row r="1106">
          <cell r="B1106">
            <v>42002</v>
          </cell>
        </row>
        <row r="1107">
          <cell r="B1107">
            <v>42003</v>
          </cell>
        </row>
        <row r="1108">
          <cell r="B1108">
            <v>42004</v>
          </cell>
        </row>
        <row r="1109">
          <cell r="B1109">
            <v>42005</v>
          </cell>
        </row>
        <row r="1110">
          <cell r="B1110">
            <v>42006</v>
          </cell>
        </row>
        <row r="1111">
          <cell r="B1111">
            <v>42007</v>
          </cell>
        </row>
        <row r="1112">
          <cell r="B1112">
            <v>42008</v>
          </cell>
        </row>
        <row r="1113">
          <cell r="B1113">
            <v>42009</v>
          </cell>
        </row>
        <row r="1114">
          <cell r="B1114">
            <v>42010</v>
          </cell>
        </row>
        <row r="1115">
          <cell r="B1115">
            <v>42011</v>
          </cell>
        </row>
        <row r="1116">
          <cell r="B1116">
            <v>42012</v>
          </cell>
        </row>
        <row r="1117">
          <cell r="B1117">
            <v>42013</v>
          </cell>
        </row>
        <row r="1118">
          <cell r="B1118">
            <v>42014</v>
          </cell>
        </row>
        <row r="1119">
          <cell r="B1119">
            <v>42015</v>
          </cell>
        </row>
        <row r="1120">
          <cell r="B1120">
            <v>42100</v>
          </cell>
        </row>
        <row r="1121">
          <cell r="B1121">
            <v>42101</v>
          </cell>
        </row>
        <row r="1122">
          <cell r="B1122">
            <v>42102</v>
          </cell>
        </row>
        <row r="1123">
          <cell r="B1123">
            <v>42103</v>
          </cell>
        </row>
        <row r="1124">
          <cell r="B1124">
            <v>42104</v>
          </cell>
        </row>
        <row r="1125">
          <cell r="B1125">
            <v>42105</v>
          </cell>
        </row>
        <row r="1126">
          <cell r="B1126">
            <v>42106</v>
          </cell>
        </row>
        <row r="1127">
          <cell r="B1127">
            <v>42107</v>
          </cell>
        </row>
        <row r="1128">
          <cell r="B1128">
            <v>42108</v>
          </cell>
        </row>
        <row r="1129">
          <cell r="B1129">
            <v>42109</v>
          </cell>
        </row>
        <row r="1130">
          <cell r="B1130">
            <v>42110</v>
          </cell>
        </row>
        <row r="1131">
          <cell r="B1131">
            <v>42111</v>
          </cell>
        </row>
        <row r="1132">
          <cell r="B1132">
            <v>42112</v>
          </cell>
        </row>
        <row r="1133">
          <cell r="B1133">
            <v>42113</v>
          </cell>
        </row>
        <row r="1134">
          <cell r="B1134">
            <v>42114</v>
          </cell>
        </row>
        <row r="1135">
          <cell r="B1135">
            <v>42115</v>
          </cell>
        </row>
        <row r="1136">
          <cell r="B1136">
            <v>42200</v>
          </cell>
        </row>
        <row r="1137">
          <cell r="B1137">
            <v>42201</v>
          </cell>
        </row>
        <row r="1138">
          <cell r="B1138">
            <v>42202</v>
          </cell>
        </row>
        <row r="1139">
          <cell r="B1139">
            <v>42203</v>
          </cell>
        </row>
        <row r="1140">
          <cell r="B1140">
            <v>42204</v>
          </cell>
        </row>
        <row r="1141">
          <cell r="B1141">
            <v>42205</v>
          </cell>
        </row>
        <row r="1142">
          <cell r="B1142">
            <v>42206</v>
          </cell>
        </row>
        <row r="1143">
          <cell r="B1143">
            <v>42207</v>
          </cell>
        </row>
        <row r="1144">
          <cell r="B1144">
            <v>42208</v>
          </cell>
        </row>
        <row r="1145">
          <cell r="B1145">
            <v>42209</v>
          </cell>
        </row>
        <row r="1146">
          <cell r="B1146">
            <v>42210</v>
          </cell>
        </row>
        <row r="1147">
          <cell r="B1147">
            <v>42211</v>
          </cell>
        </row>
        <row r="1148">
          <cell r="B1148">
            <v>42230</v>
          </cell>
        </row>
        <row r="1149">
          <cell r="B1149">
            <v>49999</v>
          </cell>
        </row>
        <row r="1150">
          <cell r="B1150">
            <v>50000</v>
          </cell>
        </row>
        <row r="1151">
          <cell r="B1151">
            <v>50001</v>
          </cell>
        </row>
        <row r="1152">
          <cell r="B1152">
            <v>50002</v>
          </cell>
        </row>
        <row r="1153">
          <cell r="B1153">
            <v>50003</v>
          </cell>
        </row>
        <row r="1154">
          <cell r="B1154">
            <v>50004</v>
          </cell>
        </row>
        <row r="1155">
          <cell r="B1155">
            <v>50005</v>
          </cell>
        </row>
        <row r="1156">
          <cell r="B1156">
            <v>50006</v>
          </cell>
        </row>
        <row r="1157">
          <cell r="B1157">
            <v>50007</v>
          </cell>
        </row>
        <row r="1158">
          <cell r="B1158">
            <v>50008</v>
          </cell>
        </row>
        <row r="1159">
          <cell r="B1159">
            <v>50009</v>
          </cell>
        </row>
        <row r="1160">
          <cell r="B1160">
            <v>50010</v>
          </cell>
        </row>
        <row r="1161">
          <cell r="B1161">
            <v>50011</v>
          </cell>
        </row>
        <row r="1162">
          <cell r="B1162">
            <v>50012</v>
          </cell>
        </row>
        <row r="1163">
          <cell r="B1163">
            <v>50013</v>
          </cell>
        </row>
        <row r="1164">
          <cell r="B1164">
            <v>50014</v>
          </cell>
        </row>
        <row r="1165">
          <cell r="B1165">
            <v>50015</v>
          </cell>
        </row>
        <row r="1166">
          <cell r="B1166">
            <v>50016</v>
          </cell>
        </row>
        <row r="1167">
          <cell r="B1167">
            <v>50017</v>
          </cell>
        </row>
        <row r="1168">
          <cell r="B1168">
            <v>50018</v>
          </cell>
        </row>
        <row r="1169">
          <cell r="B1169">
            <v>50019</v>
          </cell>
        </row>
        <row r="1170">
          <cell r="B1170">
            <v>50020</v>
          </cell>
        </row>
        <row r="1171">
          <cell r="B1171">
            <v>50021</v>
          </cell>
        </row>
        <row r="1172">
          <cell r="B1172">
            <v>50022</v>
          </cell>
        </row>
        <row r="1173">
          <cell r="B1173">
            <v>50023</v>
          </cell>
        </row>
        <row r="1174">
          <cell r="B1174">
            <v>50025</v>
          </cell>
        </row>
        <row r="1175">
          <cell r="B1175">
            <v>51000</v>
          </cell>
        </row>
        <row r="1176">
          <cell r="B1176">
            <v>51001</v>
          </cell>
        </row>
        <row r="1177">
          <cell r="B1177">
            <v>51002</v>
          </cell>
        </row>
        <row r="1178">
          <cell r="B1178">
            <v>51003</v>
          </cell>
        </row>
        <row r="1179">
          <cell r="B1179">
            <v>51004</v>
          </cell>
        </row>
        <row r="1180">
          <cell r="B1180">
            <v>51005</v>
          </cell>
        </row>
        <row r="1181">
          <cell r="B1181">
            <v>51006</v>
          </cell>
        </row>
        <row r="1182">
          <cell r="B1182">
            <v>51007</v>
          </cell>
        </row>
        <row r="1183">
          <cell r="B1183">
            <v>51008</v>
          </cell>
        </row>
        <row r="1184">
          <cell r="B1184">
            <v>51009</v>
          </cell>
        </row>
        <row r="1185">
          <cell r="B1185">
            <v>51010</v>
          </cell>
        </row>
        <row r="1186">
          <cell r="B1186">
            <v>51011</v>
          </cell>
        </row>
        <row r="1187">
          <cell r="B1187">
            <v>51012</v>
          </cell>
        </row>
        <row r="1188">
          <cell r="B1188">
            <v>51013</v>
          </cell>
        </row>
        <row r="1189">
          <cell r="B1189">
            <v>51014</v>
          </cell>
        </row>
        <row r="1190">
          <cell r="B1190">
            <v>51015</v>
          </cell>
        </row>
        <row r="1191">
          <cell r="B1191">
            <v>51016</v>
          </cell>
        </row>
        <row r="1192">
          <cell r="B1192">
            <v>53000</v>
          </cell>
        </row>
        <row r="1193">
          <cell r="B1193">
            <v>53001</v>
          </cell>
        </row>
        <row r="1194">
          <cell r="B1194">
            <v>53002</v>
          </cell>
        </row>
        <row r="1195">
          <cell r="B1195">
            <v>53003</v>
          </cell>
        </row>
        <row r="1196">
          <cell r="B1196">
            <v>53004</v>
          </cell>
        </row>
        <row r="1197">
          <cell r="B1197">
            <v>53005</v>
          </cell>
        </row>
        <row r="1198">
          <cell r="B1198">
            <v>53006</v>
          </cell>
        </row>
        <row r="1199">
          <cell r="B1199">
            <v>53007</v>
          </cell>
        </row>
        <row r="1200">
          <cell r="B1200">
            <v>53008</v>
          </cell>
        </row>
        <row r="1201">
          <cell r="B1201">
            <v>53009</v>
          </cell>
        </row>
        <row r="1202">
          <cell r="B1202">
            <v>53010</v>
          </cell>
        </row>
        <row r="1203">
          <cell r="B1203">
            <v>53011</v>
          </cell>
        </row>
        <row r="1204">
          <cell r="B1204">
            <v>53012</v>
          </cell>
        </row>
        <row r="1205">
          <cell r="B1205">
            <v>53013</v>
          </cell>
        </row>
        <row r="1206">
          <cell r="B1206">
            <v>53014</v>
          </cell>
        </row>
        <row r="1207">
          <cell r="B1207">
            <v>53015</v>
          </cell>
        </row>
        <row r="1208">
          <cell r="B1208">
            <v>53016</v>
          </cell>
        </row>
        <row r="1209">
          <cell r="B1209">
            <v>53017</v>
          </cell>
        </row>
        <row r="1210">
          <cell r="B1210">
            <v>53018</v>
          </cell>
        </row>
        <row r="1211">
          <cell r="B1211">
            <v>53019</v>
          </cell>
        </row>
        <row r="1212">
          <cell r="B1212">
            <v>53020</v>
          </cell>
        </row>
        <row r="1213">
          <cell r="B1213">
            <v>53021</v>
          </cell>
        </row>
        <row r="1214">
          <cell r="B1214">
            <v>53022</v>
          </cell>
        </row>
        <row r="1215">
          <cell r="B1215">
            <v>53023</v>
          </cell>
        </row>
        <row r="1216">
          <cell r="B1216">
            <v>53024</v>
          </cell>
        </row>
        <row r="1217">
          <cell r="B1217">
            <v>53025</v>
          </cell>
        </row>
        <row r="1218">
          <cell r="B1218">
            <v>53026</v>
          </cell>
        </row>
        <row r="1219">
          <cell r="B1219">
            <v>53027</v>
          </cell>
        </row>
        <row r="1220">
          <cell r="B1220">
            <v>53028</v>
          </cell>
        </row>
        <row r="1221">
          <cell r="B1221">
            <v>53029</v>
          </cell>
        </row>
        <row r="1222">
          <cell r="B1222">
            <v>53030</v>
          </cell>
        </row>
        <row r="1223">
          <cell r="B1223">
            <v>53031</v>
          </cell>
        </row>
        <row r="1224">
          <cell r="B1224">
            <v>53032</v>
          </cell>
        </row>
        <row r="1225">
          <cell r="B1225">
            <v>53033</v>
          </cell>
        </row>
        <row r="1226">
          <cell r="B1226">
            <v>53034</v>
          </cell>
        </row>
        <row r="1227">
          <cell r="B1227">
            <v>53035</v>
          </cell>
        </row>
        <row r="1228">
          <cell r="B1228">
            <v>53036</v>
          </cell>
        </row>
        <row r="1229">
          <cell r="B1229">
            <v>53037</v>
          </cell>
        </row>
        <row r="1230">
          <cell r="B1230">
            <v>53038</v>
          </cell>
        </row>
        <row r="1231">
          <cell r="B1231">
            <v>53039</v>
          </cell>
        </row>
        <row r="1232">
          <cell r="B1232">
            <v>53040</v>
          </cell>
        </row>
        <row r="1233">
          <cell r="B1233">
            <v>53041</v>
          </cell>
        </row>
        <row r="1234">
          <cell r="B1234">
            <v>53042</v>
          </cell>
        </row>
        <row r="1235">
          <cell r="B1235">
            <v>53043</v>
          </cell>
        </row>
        <row r="1236">
          <cell r="B1236">
            <v>53044</v>
          </cell>
        </row>
        <row r="1237">
          <cell r="B1237">
            <v>53045</v>
          </cell>
        </row>
        <row r="1238">
          <cell r="B1238">
            <v>53046</v>
          </cell>
        </row>
        <row r="1239">
          <cell r="B1239">
            <v>53047</v>
          </cell>
        </row>
        <row r="1240">
          <cell r="B1240">
            <v>53048</v>
          </cell>
        </row>
        <row r="1241">
          <cell r="B1241">
            <v>53049</v>
          </cell>
        </row>
        <row r="1242">
          <cell r="B1242">
            <v>53050</v>
          </cell>
        </row>
        <row r="1243">
          <cell r="B1243">
            <v>53051</v>
          </cell>
        </row>
        <row r="1244">
          <cell r="B1244">
            <v>53052</v>
          </cell>
        </row>
        <row r="1245">
          <cell r="B1245">
            <v>53053</v>
          </cell>
        </row>
        <row r="1246">
          <cell r="B1246">
            <v>53054</v>
          </cell>
        </row>
        <row r="1247">
          <cell r="B1247">
            <v>53055</v>
          </cell>
        </row>
        <row r="1248">
          <cell r="B1248">
            <v>53056</v>
          </cell>
        </row>
        <row r="1249">
          <cell r="B1249">
            <v>53057</v>
          </cell>
        </row>
        <row r="1250">
          <cell r="B1250">
            <v>53058</v>
          </cell>
        </row>
        <row r="1251">
          <cell r="B1251">
            <v>53059</v>
          </cell>
        </row>
        <row r="1252">
          <cell r="B1252">
            <v>53060</v>
          </cell>
        </row>
        <row r="1253">
          <cell r="B1253">
            <v>53061</v>
          </cell>
        </row>
        <row r="1254">
          <cell r="B1254">
            <v>53062</v>
          </cell>
        </row>
        <row r="1255">
          <cell r="B1255">
            <v>53063</v>
          </cell>
        </row>
        <row r="1256">
          <cell r="B1256">
            <v>53064</v>
          </cell>
        </row>
        <row r="1257">
          <cell r="B1257">
            <v>53065</v>
          </cell>
        </row>
        <row r="1258">
          <cell r="B1258">
            <v>53066</v>
          </cell>
        </row>
        <row r="1259">
          <cell r="B1259">
            <v>53067</v>
          </cell>
        </row>
        <row r="1260">
          <cell r="B1260">
            <v>53068</v>
          </cell>
        </row>
        <row r="1261">
          <cell r="B1261">
            <v>53069</v>
          </cell>
        </row>
        <row r="1262">
          <cell r="B1262">
            <v>53070</v>
          </cell>
        </row>
        <row r="1263">
          <cell r="B1263">
            <v>53071</v>
          </cell>
        </row>
        <row r="1264">
          <cell r="B1264">
            <v>53072</v>
          </cell>
        </row>
        <row r="1265">
          <cell r="B1265">
            <v>53073</v>
          </cell>
        </row>
        <row r="1266">
          <cell r="B1266">
            <v>53075</v>
          </cell>
        </row>
        <row r="1267">
          <cell r="B1267">
            <v>53079</v>
          </cell>
        </row>
        <row r="1268">
          <cell r="B1268">
            <v>53080</v>
          </cell>
        </row>
        <row r="1269">
          <cell r="B1269">
            <v>59999</v>
          </cell>
        </row>
        <row r="1270">
          <cell r="B1270" t="str">
            <v>70000..72000</v>
          </cell>
        </row>
        <row r="1274">
          <cell r="B1274" t="str">
            <v>ASSETS</v>
          </cell>
        </row>
        <row r="1275">
          <cell r="B1275" t="str">
            <v>LIABILITIES</v>
          </cell>
        </row>
        <row r="1276">
          <cell r="B1276" t="str">
            <v>DIFF</v>
          </cell>
        </row>
        <row r="1279">
          <cell r="B1279" t="str">
            <v>uncleared effects - o/d</v>
          </cell>
        </row>
        <row r="1280">
          <cell r="B1280" t="str">
            <v>uncleared effects - dda</v>
          </cell>
        </row>
        <row r="1281">
          <cell r="B1281" t="str">
            <v>Total</v>
          </cell>
        </row>
        <row r="1283">
          <cell r="B1283">
            <v>26243</v>
          </cell>
        </row>
        <row r="1284">
          <cell r="B1284">
            <v>26359</v>
          </cell>
        </row>
        <row r="1285">
          <cell r="B1285">
            <v>26364</v>
          </cell>
        </row>
        <row r="1286">
          <cell r="B1286">
            <v>26366</v>
          </cell>
        </row>
        <row r="1287">
          <cell r="B1287">
            <v>26367</v>
          </cell>
        </row>
        <row r="1288">
          <cell r="B1288">
            <v>26368</v>
          </cell>
        </row>
        <row r="1289">
          <cell r="B1289">
            <v>26369</v>
          </cell>
        </row>
        <row r="1290">
          <cell r="B1290" t="str">
            <v>dom deposits</v>
          </cell>
        </row>
        <row r="1293">
          <cell r="B1293" t="str">
            <v>LEASES</v>
          </cell>
        </row>
        <row r="1294">
          <cell r="B1294" t="str">
            <v xml:space="preserve">    Sale Nagero &amp; Sons-1</v>
          </cell>
        </row>
        <row r="1295">
          <cell r="B1295" t="str">
            <v xml:space="preserve">    UAC Nig. Plc.</v>
          </cell>
        </row>
        <row r="1296">
          <cell r="B1296" t="str">
            <v xml:space="preserve">    Cyberspace Network</v>
          </cell>
        </row>
        <row r="1297">
          <cell r="B1297" t="str">
            <v xml:space="preserve">    Karrington Enterprises</v>
          </cell>
        </row>
        <row r="1298">
          <cell r="B1298" t="str">
            <v xml:space="preserve">    Sherlaton Restaurant</v>
          </cell>
        </row>
        <row r="1299">
          <cell r="B1299" t="str">
            <v xml:space="preserve">    Seydel Industries</v>
          </cell>
        </row>
        <row r="1300">
          <cell r="B1300" t="str">
            <v xml:space="preserve">    Mobil Oil Nigeria Plc.</v>
          </cell>
        </row>
        <row r="1301">
          <cell r="B1301" t="str">
            <v xml:space="preserve">    KGM</v>
          </cell>
        </row>
        <row r="1302">
          <cell r="B1302" t="str">
            <v xml:space="preserve">    Allan Omorogbe</v>
          </cell>
        </row>
        <row r="1303">
          <cell r="B1303" t="str">
            <v xml:space="preserve">    Ranona Limited</v>
          </cell>
        </row>
        <row r="1304">
          <cell r="B1304" t="str">
            <v xml:space="preserve">    Various Lease Customers</v>
          </cell>
        </row>
        <row r="1305">
          <cell r="B1305" t="str">
            <v xml:space="preserve">    Leaders &amp; Co</v>
          </cell>
        </row>
        <row r="1306">
          <cell r="B1306" t="str">
            <v xml:space="preserve">    NICAPACO</v>
          </cell>
        </row>
        <row r="1310">
          <cell r="B1310" t="str">
            <v>CONTIGENTLIABILITY</v>
          </cell>
        </row>
        <row r="1311">
          <cell r="B1311" t="str">
            <v>cps   (26396/26397)</v>
          </cell>
        </row>
        <row r="1312">
          <cell r="B1312" t="str">
            <v>b&amp;g  (26398/26399)</v>
          </cell>
        </row>
        <row r="1316">
          <cell r="B1316" t="str">
            <v>AUTHORISED CAPITAL</v>
          </cell>
        </row>
        <row r="1319">
          <cell r="B1319" t="str">
            <v>FCcy Asset Revaluation</v>
          </cell>
        </row>
        <row r="1321">
          <cell r="B1321" t="str">
            <v>DOM Revaluation</v>
          </cell>
        </row>
        <row r="1323">
          <cell r="B1323">
            <v>11323</v>
          </cell>
        </row>
        <row r="1324">
          <cell r="B1324">
            <v>11324</v>
          </cell>
        </row>
        <row r="1325">
          <cell r="B1325">
            <v>11329</v>
          </cell>
        </row>
        <row r="1326">
          <cell r="B1326">
            <v>11348</v>
          </cell>
        </row>
        <row r="1327">
          <cell r="B1327">
            <v>11359</v>
          </cell>
        </row>
        <row r="1339">
          <cell r="B1339" t="str">
            <v>Net Earnings</v>
          </cell>
        </row>
        <row r="1341">
          <cell r="B1341" t="str">
            <v>Overheads</v>
          </cell>
        </row>
        <row r="1343">
          <cell r="B1343" t="str">
            <v>PBT</v>
          </cell>
        </row>
        <row r="1345">
          <cell r="B1345" t="str">
            <v>DDA</v>
          </cell>
        </row>
        <row r="1347">
          <cell r="B1347" t="str">
            <v>Other Deposits</v>
          </cell>
        </row>
        <row r="1349">
          <cell r="B1349" t="str">
            <v>COT</v>
          </cell>
        </row>
        <row r="1351">
          <cell r="B1351" t="str">
            <v>Interest Income</v>
          </cell>
        </row>
        <row r="1353">
          <cell r="B1353" t="str">
            <v>Interbranch Income</v>
          </cell>
        </row>
        <row r="1355">
          <cell r="B1355" t="str">
            <v>Other Income</v>
          </cell>
        </row>
      </sheetData>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Tax Adjust.(Jnr)"/>
      <sheetName val="Tax Adjust.(Snr)"/>
      <sheetName val="Jul-99(1)"/>
      <sheetName val="Jul-99(2)"/>
      <sheetName val="Aug-99(1)"/>
      <sheetName val="SEPT(1)"/>
      <sheetName val="AUG-99(2)"/>
      <sheetName val="SEPT (2)"/>
      <sheetName val="OCT99(1)"/>
      <sheetName val="OCT99(2)"/>
      <sheetName val="NOV992"/>
      <sheetName val="NOV99(1)"/>
      <sheetName val="DEC1992 (2)"/>
      <sheetName val="DEC199(1)"/>
      <sheetName val="JAN00(2)"/>
      <sheetName val="JAN00(1)"/>
      <sheetName val="FEB001"/>
      <sheetName val="FEB002"/>
      <sheetName val="MARCH002"/>
      <sheetName val="MARCH001"/>
      <sheetName val="APRIL(1)"/>
      <sheetName val="APRIL (2)"/>
      <sheetName val="MAY1"/>
      <sheetName val="MAY2"/>
      <sheetName val="June2"/>
      <sheetName val="JUNE1"/>
      <sheetName val="JULY1"/>
      <sheetName val="JULY2"/>
      <sheetName val="AUGUST1"/>
      <sheetName val="AUGUST2"/>
      <sheetName val="Tax_Adjust_(Jnr)"/>
      <sheetName val="Tax_Adjust_(Snr)"/>
      <sheetName val="SEPT_(2)"/>
      <sheetName val="DEC1992_(2)"/>
      <sheetName val="APRIL_(2)"/>
      <sheetName val="AUGUST"/>
      <sheetName val="PDS3"/>
      <sheetName val="TB Jun04"/>
      <sheetName val="Nov_05"/>
      <sheetName val="Apr_06"/>
      <sheetName val="Aug_06"/>
      <sheetName val="Dec_05"/>
      <sheetName val="Jul_06"/>
      <sheetName val="Jun_06"/>
      <sheetName val="May_06"/>
      <sheetName val="Oct_05"/>
      <sheetName val="Sep_06"/>
    </sheetNames>
    <sheetDataSet>
      <sheetData sheetId="0" refreshError="1"/>
      <sheetData sheetId="1"/>
      <sheetData sheetId="2"/>
      <sheetData sheetId="3" refreshError="1">
        <row r="1">
          <cell r="AF1" t="str">
            <v>Tax Table (1 month)</v>
          </cell>
        </row>
        <row r="3">
          <cell r="AF3">
            <v>0</v>
          </cell>
          <cell r="AG3">
            <v>0.05</v>
          </cell>
          <cell r="AH3">
            <v>0</v>
          </cell>
        </row>
        <row r="4">
          <cell r="AF4">
            <v>1666.67</v>
          </cell>
          <cell r="AG4">
            <v>0.1</v>
          </cell>
          <cell r="AH4">
            <v>83.333500000000015</v>
          </cell>
        </row>
        <row r="5">
          <cell r="AF5">
            <v>3333.33</v>
          </cell>
          <cell r="AG5">
            <v>0.15</v>
          </cell>
          <cell r="AH5">
            <v>249.99950000000001</v>
          </cell>
        </row>
        <row r="6">
          <cell r="AF6">
            <v>6666.67</v>
          </cell>
          <cell r="AG6">
            <v>0.2</v>
          </cell>
          <cell r="AH6">
            <v>750.00049999999999</v>
          </cell>
        </row>
        <row r="7">
          <cell r="AF7">
            <v>10000</v>
          </cell>
          <cell r="AG7">
            <v>0.25</v>
          </cell>
          <cell r="AH7">
            <v>1416.6665</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jan.01"/>
      <sheetName val="feb.01"/>
      <sheetName val="mar.01"/>
      <sheetName val="apr.01 "/>
      <sheetName val="may01"/>
      <sheetName val="jun 01"/>
      <sheetName val="jul01"/>
      <sheetName val="aug.01"/>
      <sheetName val="sept.01"/>
      <sheetName val="oct.01 "/>
      <sheetName val="nov.01 "/>
      <sheetName val="dec.01 "/>
      <sheetName val="PAYSLIPS"/>
      <sheetName val="PDS2"/>
    </sheetNames>
    <sheetDataSet>
      <sheetData sheetId="0" refreshError="1"/>
      <sheetData sheetId="1">
        <row r="1">
          <cell r="C1" t="str">
            <v xml:space="preserve">                      BJ SERVICES  COMPANY  NIGERIA  LIMITED</v>
          </cell>
        </row>
        <row r="2">
          <cell r="C2" t="str">
            <v xml:space="preserve">                           PAYROLL SUMMARY FOR THE MONTH OF </v>
          </cell>
          <cell r="K2" t="str">
            <v>Jan. '01</v>
          </cell>
        </row>
        <row r="3">
          <cell r="C3" t="str">
            <v xml:space="preserve">                           LOCATION:   PORT HARCOURT</v>
          </cell>
        </row>
        <row r="5">
          <cell r="G5" t="str">
            <v>Jan. '01</v>
          </cell>
        </row>
        <row r="9">
          <cell r="B9" t="str">
            <v>S/N</v>
          </cell>
          <cell r="C9" t="str">
            <v>NAME</v>
          </cell>
          <cell r="D9" t="str">
            <v>GRP</v>
          </cell>
          <cell r="E9" t="str">
            <v>BASIC</v>
          </cell>
          <cell r="J9" t="str">
            <v xml:space="preserve">TOTAL </v>
          </cell>
          <cell r="K9" t="str">
            <v>OVER-</v>
          </cell>
          <cell r="L9" t="str">
            <v xml:space="preserve">OUT OF </v>
          </cell>
          <cell r="M9" t="str">
            <v>FIELD</v>
          </cell>
          <cell r="N9" t="str">
            <v xml:space="preserve">GIFT </v>
          </cell>
        </row>
        <row r="10">
          <cell r="E10" t="str">
            <v>SALARY</v>
          </cell>
          <cell r="F10" t="str">
            <v>HOUSING</v>
          </cell>
          <cell r="G10" t="str">
            <v>TRANSPORT</v>
          </cell>
          <cell r="H10" t="str">
            <v>UTILITIES</v>
          </cell>
          <cell r="I10" t="str">
            <v>LEAVE</v>
          </cell>
          <cell r="J10" t="str">
            <v>ALLOWANCES</v>
          </cell>
          <cell r="K10" t="str">
            <v>TIME</v>
          </cell>
          <cell r="L10" t="str">
            <v>STATION</v>
          </cell>
          <cell r="M10" t="str">
            <v>ALLCE</v>
          </cell>
          <cell r="N10" t="str">
            <v>VOUCHER</v>
          </cell>
        </row>
        <row r="12">
          <cell r="B12">
            <v>1</v>
          </cell>
          <cell r="C12" t="str">
            <v xml:space="preserve">ABIODUN AFOLABI </v>
          </cell>
          <cell r="D12">
            <v>8.1999999999999993</v>
          </cell>
          <cell r="E12">
            <v>45012</v>
          </cell>
          <cell r="F12">
            <v>0</v>
          </cell>
          <cell r="G12">
            <v>0</v>
          </cell>
          <cell r="H12">
            <v>12705</v>
          </cell>
          <cell r="I12">
            <v>0</v>
          </cell>
          <cell r="J12">
            <v>12705</v>
          </cell>
          <cell r="K12">
            <v>15345</v>
          </cell>
          <cell r="L12">
            <v>0</v>
          </cell>
          <cell r="M12">
            <v>27280</v>
          </cell>
          <cell r="N12">
            <v>0</v>
          </cell>
        </row>
        <row r="13">
          <cell r="B13">
            <v>2</v>
          </cell>
          <cell r="C13" t="str">
            <v>ADE JOSHUA AROWOLO</v>
          </cell>
          <cell r="D13" t="str">
            <v>SNR</v>
          </cell>
          <cell r="E13">
            <v>22275</v>
          </cell>
          <cell r="F13">
            <v>0</v>
          </cell>
          <cell r="G13">
            <v>0</v>
          </cell>
          <cell r="H13">
            <v>9740.5</v>
          </cell>
          <cell r="I13">
            <v>0</v>
          </cell>
          <cell r="J13">
            <v>9740.5</v>
          </cell>
          <cell r="K13">
            <v>1518.75</v>
          </cell>
          <cell r="L13">
            <v>0</v>
          </cell>
          <cell r="M13">
            <v>61380</v>
          </cell>
          <cell r="N13">
            <v>0</v>
          </cell>
        </row>
        <row r="14">
          <cell r="B14">
            <v>3</v>
          </cell>
          <cell r="C14" t="str">
            <v>ADEGBIE GEORGE</v>
          </cell>
          <cell r="D14">
            <v>6.3</v>
          </cell>
          <cell r="E14">
            <v>33033</v>
          </cell>
          <cell r="F14">
            <v>0</v>
          </cell>
          <cell r="G14">
            <v>0</v>
          </cell>
          <cell r="H14">
            <v>12705</v>
          </cell>
          <cell r="I14">
            <v>0</v>
          </cell>
          <cell r="J14">
            <v>12705</v>
          </cell>
          <cell r="K14">
            <v>0</v>
          </cell>
          <cell r="L14">
            <v>0</v>
          </cell>
          <cell r="M14">
            <v>0</v>
          </cell>
          <cell r="N14">
            <v>0</v>
          </cell>
        </row>
        <row r="15">
          <cell r="B15">
            <v>4</v>
          </cell>
          <cell r="C15" t="str">
            <v>ADEKUNLE  A. TAIWO</v>
          </cell>
          <cell r="E15">
            <v>95000</v>
          </cell>
          <cell r="F15">
            <v>0</v>
          </cell>
          <cell r="G15">
            <v>0</v>
          </cell>
          <cell r="H15">
            <v>25000</v>
          </cell>
          <cell r="I15">
            <v>0</v>
          </cell>
          <cell r="J15">
            <v>25000</v>
          </cell>
          <cell r="K15">
            <v>0</v>
          </cell>
          <cell r="L15">
            <v>0</v>
          </cell>
          <cell r="M15">
            <v>0</v>
          </cell>
          <cell r="N15">
            <v>0</v>
          </cell>
        </row>
        <row r="16">
          <cell r="B16">
            <v>5</v>
          </cell>
          <cell r="C16" t="str">
            <v>ADETOLA A ODUOLA</v>
          </cell>
          <cell r="D16">
            <v>8.1999999999999993</v>
          </cell>
          <cell r="E16">
            <v>45012</v>
          </cell>
          <cell r="F16">
            <v>0</v>
          </cell>
          <cell r="G16">
            <v>0</v>
          </cell>
          <cell r="H16">
            <v>12705</v>
          </cell>
          <cell r="I16">
            <v>0</v>
          </cell>
          <cell r="J16">
            <v>12705</v>
          </cell>
          <cell r="K16">
            <v>52173</v>
          </cell>
          <cell r="L16">
            <v>0</v>
          </cell>
          <cell r="M16">
            <v>0</v>
          </cell>
          <cell r="N16">
            <v>0</v>
          </cell>
        </row>
        <row r="17">
          <cell r="B17">
            <v>6</v>
          </cell>
          <cell r="C17" t="str">
            <v>ADETOYE OLUMUYIWA</v>
          </cell>
          <cell r="D17" t="str">
            <v>JNR</v>
          </cell>
          <cell r="E17">
            <v>6494.4</v>
          </cell>
          <cell r="F17">
            <v>0</v>
          </cell>
          <cell r="G17">
            <v>0</v>
          </cell>
          <cell r="H17">
            <v>2970</v>
          </cell>
          <cell r="I17">
            <v>0</v>
          </cell>
          <cell r="J17">
            <v>2970</v>
          </cell>
          <cell r="K17">
            <v>12954.454615384617</v>
          </cell>
          <cell r="L17">
            <v>0</v>
          </cell>
          <cell r="M17">
            <v>0</v>
          </cell>
          <cell r="N17">
            <v>0</v>
          </cell>
        </row>
        <row r="18">
          <cell r="B18">
            <v>7</v>
          </cell>
          <cell r="C18" t="str">
            <v>ADEYEBA  ADE</v>
          </cell>
          <cell r="D18" t="str">
            <v>NYSC</v>
          </cell>
          <cell r="E18">
            <v>6000</v>
          </cell>
          <cell r="F18">
            <v>0</v>
          </cell>
          <cell r="G18">
            <v>0</v>
          </cell>
          <cell r="H18">
            <v>0</v>
          </cell>
          <cell r="I18">
            <v>0</v>
          </cell>
          <cell r="J18">
            <v>0</v>
          </cell>
          <cell r="K18">
            <v>2500</v>
          </cell>
          <cell r="L18">
            <v>0</v>
          </cell>
          <cell r="M18">
            <v>0</v>
          </cell>
          <cell r="N18">
            <v>0</v>
          </cell>
        </row>
        <row r="19">
          <cell r="B19">
            <v>8</v>
          </cell>
          <cell r="C19" t="str">
            <v>AGBAWO PATIENCE</v>
          </cell>
          <cell r="D19" t="str">
            <v>SNR</v>
          </cell>
          <cell r="E19">
            <v>21532.5</v>
          </cell>
          <cell r="F19">
            <v>0</v>
          </cell>
          <cell r="G19">
            <v>0</v>
          </cell>
          <cell r="H19">
            <v>8800</v>
          </cell>
          <cell r="I19">
            <v>19575</v>
          </cell>
          <cell r="J19">
            <v>28375</v>
          </cell>
          <cell r="K19">
            <v>0</v>
          </cell>
          <cell r="L19">
            <v>0</v>
          </cell>
          <cell r="M19">
            <v>0</v>
          </cell>
          <cell r="N19">
            <v>0</v>
          </cell>
        </row>
        <row r="20">
          <cell r="B20">
            <v>9</v>
          </cell>
          <cell r="C20" t="str">
            <v>AGU  CHIGOZIE</v>
          </cell>
          <cell r="D20" t="str">
            <v>IT</v>
          </cell>
          <cell r="E20">
            <v>6000</v>
          </cell>
          <cell r="F20">
            <v>0</v>
          </cell>
          <cell r="G20">
            <v>0</v>
          </cell>
          <cell r="H20">
            <v>0</v>
          </cell>
          <cell r="I20">
            <v>0</v>
          </cell>
          <cell r="J20">
            <v>0</v>
          </cell>
          <cell r="K20">
            <v>0</v>
          </cell>
          <cell r="L20">
            <v>0</v>
          </cell>
          <cell r="M20">
            <v>0</v>
          </cell>
          <cell r="N20">
            <v>0</v>
          </cell>
        </row>
        <row r="21">
          <cell r="B21">
            <v>10</v>
          </cell>
          <cell r="C21" t="str">
            <v>AHNAIH AVERY</v>
          </cell>
          <cell r="D21">
            <v>6.2</v>
          </cell>
          <cell r="E21">
            <v>29887</v>
          </cell>
          <cell r="F21">
            <v>0</v>
          </cell>
          <cell r="G21">
            <v>0</v>
          </cell>
          <cell r="H21">
            <v>12705</v>
          </cell>
          <cell r="I21">
            <v>0</v>
          </cell>
          <cell r="J21">
            <v>12705</v>
          </cell>
          <cell r="K21">
            <v>0</v>
          </cell>
          <cell r="L21">
            <v>0</v>
          </cell>
          <cell r="M21">
            <v>0</v>
          </cell>
          <cell r="N21">
            <v>0</v>
          </cell>
        </row>
        <row r="22">
          <cell r="B22">
            <v>11</v>
          </cell>
          <cell r="C22" t="str">
            <v>AJAYI YAMAH</v>
          </cell>
          <cell r="D22">
            <v>6.1</v>
          </cell>
          <cell r="E22">
            <v>26741</v>
          </cell>
          <cell r="F22">
            <v>0</v>
          </cell>
          <cell r="G22">
            <v>0</v>
          </cell>
          <cell r="H22">
            <v>12705</v>
          </cell>
          <cell r="I22">
            <v>0</v>
          </cell>
          <cell r="J22">
            <v>12705</v>
          </cell>
          <cell r="K22">
            <v>0</v>
          </cell>
          <cell r="L22">
            <v>0</v>
          </cell>
          <cell r="M22">
            <v>300300</v>
          </cell>
          <cell r="N22">
            <v>0</v>
          </cell>
        </row>
        <row r="23">
          <cell r="B23">
            <v>12</v>
          </cell>
          <cell r="C23" t="str">
            <v>AKPAN EFFIONG JEREMIAH</v>
          </cell>
          <cell r="D23">
            <v>6.1</v>
          </cell>
          <cell r="E23">
            <v>26741</v>
          </cell>
          <cell r="F23">
            <v>0</v>
          </cell>
          <cell r="G23">
            <v>0</v>
          </cell>
          <cell r="H23">
            <v>12705</v>
          </cell>
          <cell r="I23">
            <v>0</v>
          </cell>
          <cell r="J23">
            <v>12705</v>
          </cell>
          <cell r="K23">
            <v>0</v>
          </cell>
          <cell r="L23">
            <v>0</v>
          </cell>
          <cell r="M23">
            <v>163960</v>
          </cell>
          <cell r="N23">
            <v>0</v>
          </cell>
        </row>
        <row r="24">
          <cell r="B24">
            <v>13</v>
          </cell>
          <cell r="C24" t="str">
            <v>AKPARU EZINWANNE</v>
          </cell>
          <cell r="D24">
            <v>6.2</v>
          </cell>
          <cell r="E24">
            <v>29887</v>
          </cell>
          <cell r="F24">
            <v>0</v>
          </cell>
          <cell r="G24">
            <v>0</v>
          </cell>
          <cell r="H24">
            <v>12705</v>
          </cell>
          <cell r="I24">
            <v>0</v>
          </cell>
          <cell r="J24">
            <v>12705</v>
          </cell>
          <cell r="K24">
            <v>24453</v>
          </cell>
          <cell r="L24">
            <v>0</v>
          </cell>
          <cell r="M24">
            <v>0</v>
          </cell>
          <cell r="N24">
            <v>0</v>
          </cell>
        </row>
        <row r="25">
          <cell r="B25">
            <v>14</v>
          </cell>
          <cell r="C25" t="str">
            <v>AKPOMA FREDRICK</v>
          </cell>
          <cell r="D25" t="str">
            <v>JNR</v>
          </cell>
          <cell r="E25">
            <v>9416</v>
          </cell>
          <cell r="F25">
            <v>0</v>
          </cell>
          <cell r="G25">
            <v>0</v>
          </cell>
          <cell r="H25">
            <v>4372.5</v>
          </cell>
          <cell r="I25">
            <v>0</v>
          </cell>
          <cell r="J25">
            <v>4372.5</v>
          </cell>
          <cell r="K25">
            <v>7890.4269230769232</v>
          </cell>
          <cell r="L25">
            <v>0</v>
          </cell>
          <cell r="M25">
            <v>6930</v>
          </cell>
          <cell r="N25">
            <v>0</v>
          </cell>
        </row>
        <row r="26">
          <cell r="B26">
            <v>15</v>
          </cell>
          <cell r="C26" t="str">
            <v>AKPUDI  THOMAS</v>
          </cell>
          <cell r="D26">
            <v>6.1</v>
          </cell>
          <cell r="E26">
            <v>26741</v>
          </cell>
          <cell r="F26">
            <v>0</v>
          </cell>
          <cell r="G26">
            <v>0</v>
          </cell>
          <cell r="H26">
            <v>12705</v>
          </cell>
          <cell r="I26">
            <v>0</v>
          </cell>
          <cell r="J26">
            <v>12705</v>
          </cell>
          <cell r="K26">
            <v>3646.5</v>
          </cell>
          <cell r="L26">
            <v>0</v>
          </cell>
          <cell r="M26">
            <v>68200</v>
          </cell>
          <cell r="N26">
            <v>0</v>
          </cell>
        </row>
        <row r="27">
          <cell r="B27">
            <v>16</v>
          </cell>
          <cell r="C27" t="str">
            <v>ALEX  OWHE</v>
          </cell>
          <cell r="D27">
            <v>4</v>
          </cell>
          <cell r="E27">
            <v>13805</v>
          </cell>
          <cell r="F27">
            <v>0</v>
          </cell>
          <cell r="G27">
            <v>0</v>
          </cell>
          <cell r="H27">
            <v>7121.4</v>
          </cell>
          <cell r="I27">
            <v>0</v>
          </cell>
          <cell r="J27">
            <v>7121.4</v>
          </cell>
          <cell r="K27">
            <v>14813.826923076927</v>
          </cell>
          <cell r="L27">
            <v>0</v>
          </cell>
          <cell r="M27">
            <v>5929</v>
          </cell>
          <cell r="N27">
            <v>0</v>
          </cell>
        </row>
        <row r="28">
          <cell r="B28">
            <v>17</v>
          </cell>
          <cell r="C28" t="str">
            <v>AMADI GEOFFREY</v>
          </cell>
          <cell r="D28" t="str">
            <v>JNR</v>
          </cell>
          <cell r="E28">
            <v>9416</v>
          </cell>
          <cell r="F28">
            <v>0</v>
          </cell>
          <cell r="G28">
            <v>0</v>
          </cell>
          <cell r="H28">
            <v>4372.5</v>
          </cell>
          <cell r="I28">
            <v>0</v>
          </cell>
          <cell r="J28">
            <v>4372.5</v>
          </cell>
          <cell r="K28">
            <v>6994.0961538461543</v>
          </cell>
          <cell r="L28">
            <v>0</v>
          </cell>
          <cell r="M28">
            <v>2772</v>
          </cell>
          <cell r="N28">
            <v>0</v>
          </cell>
        </row>
        <row r="29">
          <cell r="B29">
            <v>18</v>
          </cell>
          <cell r="C29" t="str">
            <v>AMADI JOSEPH</v>
          </cell>
          <cell r="D29" t="str">
            <v>JNR</v>
          </cell>
          <cell r="E29">
            <v>5005</v>
          </cell>
          <cell r="F29">
            <v>0</v>
          </cell>
          <cell r="G29">
            <v>0</v>
          </cell>
          <cell r="H29">
            <v>2970</v>
          </cell>
          <cell r="I29">
            <v>0</v>
          </cell>
          <cell r="J29">
            <v>2970</v>
          </cell>
          <cell r="K29">
            <v>1609.78125</v>
          </cell>
          <cell r="L29">
            <v>0</v>
          </cell>
          <cell r="M29">
            <v>0</v>
          </cell>
          <cell r="N29">
            <v>0</v>
          </cell>
        </row>
        <row r="30">
          <cell r="B30">
            <v>19</v>
          </cell>
          <cell r="C30" t="str">
            <v>ANDY BOMS</v>
          </cell>
          <cell r="D30">
            <v>5</v>
          </cell>
          <cell r="E30">
            <v>16500</v>
          </cell>
          <cell r="F30">
            <v>0</v>
          </cell>
          <cell r="G30">
            <v>0</v>
          </cell>
          <cell r="H30">
            <v>7768.2</v>
          </cell>
          <cell r="I30">
            <v>0</v>
          </cell>
          <cell r="J30">
            <v>7768.2</v>
          </cell>
          <cell r="K30">
            <v>8924.2788461538476</v>
          </cell>
          <cell r="L30">
            <v>0</v>
          </cell>
          <cell r="M30">
            <v>0</v>
          </cell>
          <cell r="N30">
            <v>0</v>
          </cell>
        </row>
        <row r="31">
          <cell r="B31">
            <v>20</v>
          </cell>
          <cell r="C31" t="str">
            <v>ANSLEM OKPO</v>
          </cell>
          <cell r="D31" t="str">
            <v>CTU</v>
          </cell>
          <cell r="E31">
            <v>20790</v>
          </cell>
          <cell r="F31">
            <v>0</v>
          </cell>
          <cell r="G31">
            <v>0</v>
          </cell>
          <cell r="H31">
            <v>9740.5</v>
          </cell>
          <cell r="I31">
            <v>0</v>
          </cell>
          <cell r="J31">
            <v>9740.5</v>
          </cell>
          <cell r="K31">
            <v>14175</v>
          </cell>
          <cell r="L31">
            <v>0</v>
          </cell>
          <cell r="M31">
            <v>0</v>
          </cell>
          <cell r="N31">
            <v>0</v>
          </cell>
        </row>
        <row r="32">
          <cell r="B32">
            <v>21</v>
          </cell>
          <cell r="C32" t="str">
            <v>ANTHONY CHINWE BOMS</v>
          </cell>
          <cell r="D32" t="str">
            <v>JNR</v>
          </cell>
          <cell r="E32">
            <v>11220</v>
          </cell>
          <cell r="F32">
            <v>0</v>
          </cell>
          <cell r="G32">
            <v>0</v>
          </cell>
          <cell r="H32">
            <v>6292</v>
          </cell>
          <cell r="I32">
            <v>0</v>
          </cell>
          <cell r="J32">
            <v>6292</v>
          </cell>
          <cell r="K32">
            <v>27737.134615384613</v>
          </cell>
          <cell r="L32">
            <v>0</v>
          </cell>
          <cell r="M32">
            <v>10285</v>
          </cell>
          <cell r="N32">
            <v>0</v>
          </cell>
        </row>
        <row r="33">
          <cell r="B33">
            <v>22</v>
          </cell>
          <cell r="C33" t="str">
            <v>ANTHONY EWURUDJE</v>
          </cell>
          <cell r="D33">
            <v>4</v>
          </cell>
          <cell r="E33">
            <v>12550</v>
          </cell>
          <cell r="F33">
            <v>0</v>
          </cell>
          <cell r="G33">
            <v>0</v>
          </cell>
          <cell r="H33">
            <v>7121.4</v>
          </cell>
          <cell r="I33">
            <v>0</v>
          </cell>
          <cell r="J33">
            <v>7121.4</v>
          </cell>
          <cell r="K33">
            <v>22707.65625</v>
          </cell>
          <cell r="L33">
            <v>0</v>
          </cell>
          <cell r="M33">
            <v>11858</v>
          </cell>
          <cell r="N33">
            <v>0</v>
          </cell>
        </row>
        <row r="34">
          <cell r="B34">
            <v>23</v>
          </cell>
          <cell r="C34" t="str">
            <v>ANTHONY JIBUNOR</v>
          </cell>
          <cell r="D34" t="str">
            <v>PPS</v>
          </cell>
          <cell r="E34">
            <v>12210</v>
          </cell>
          <cell r="F34">
            <v>0</v>
          </cell>
          <cell r="G34">
            <v>0</v>
          </cell>
          <cell r="H34">
            <v>6473.5</v>
          </cell>
          <cell r="I34">
            <v>0</v>
          </cell>
          <cell r="J34">
            <v>6473.5</v>
          </cell>
          <cell r="K34">
            <v>0</v>
          </cell>
          <cell r="L34">
            <v>0</v>
          </cell>
          <cell r="M34">
            <v>0</v>
          </cell>
          <cell r="N34">
            <v>0</v>
          </cell>
        </row>
        <row r="35">
          <cell r="B35">
            <v>24</v>
          </cell>
          <cell r="C35" t="str">
            <v>ANTHONY U. AFIAEKPO</v>
          </cell>
          <cell r="D35" t="str">
            <v>JNR</v>
          </cell>
          <cell r="E35">
            <v>2750</v>
          </cell>
          <cell r="F35">
            <v>0</v>
          </cell>
          <cell r="G35">
            <v>0</v>
          </cell>
          <cell r="H35">
            <v>2200</v>
          </cell>
          <cell r="I35">
            <v>0</v>
          </cell>
          <cell r="J35">
            <v>2200</v>
          </cell>
          <cell r="K35">
            <v>5124.5192307692314</v>
          </cell>
          <cell r="L35">
            <v>0</v>
          </cell>
          <cell r="M35">
            <v>0</v>
          </cell>
          <cell r="N35">
            <v>0</v>
          </cell>
        </row>
        <row r="36">
          <cell r="B36">
            <v>25</v>
          </cell>
          <cell r="C36" t="str">
            <v>ARRON SINGHE TCHOUKA</v>
          </cell>
          <cell r="D36" t="str">
            <v>IT</v>
          </cell>
          <cell r="E36">
            <v>6000</v>
          </cell>
          <cell r="F36">
            <v>0</v>
          </cell>
          <cell r="G36">
            <v>0</v>
          </cell>
          <cell r="H36">
            <v>0</v>
          </cell>
          <cell r="I36">
            <v>0</v>
          </cell>
          <cell r="J36">
            <v>0</v>
          </cell>
          <cell r="K36">
            <v>0</v>
          </cell>
          <cell r="L36">
            <v>0</v>
          </cell>
          <cell r="M36">
            <v>0</v>
          </cell>
          <cell r="N36">
            <v>0</v>
          </cell>
        </row>
        <row r="37">
          <cell r="B37">
            <v>26</v>
          </cell>
          <cell r="C37" t="str">
            <v>ARUKHE OHIOMA JAMES</v>
          </cell>
          <cell r="D37">
            <v>7.1</v>
          </cell>
          <cell r="E37">
            <v>34787.5</v>
          </cell>
          <cell r="F37">
            <v>0</v>
          </cell>
          <cell r="G37">
            <v>0</v>
          </cell>
          <cell r="H37">
            <v>12705</v>
          </cell>
          <cell r="I37">
            <v>0</v>
          </cell>
          <cell r="J37">
            <v>12705</v>
          </cell>
          <cell r="K37">
            <v>35578.125</v>
          </cell>
          <cell r="L37">
            <v>4125</v>
          </cell>
          <cell r="M37">
            <v>106260</v>
          </cell>
          <cell r="N37">
            <v>0</v>
          </cell>
        </row>
        <row r="38">
          <cell r="B38">
            <v>27</v>
          </cell>
          <cell r="C38" t="str">
            <v>ASIBE FRED</v>
          </cell>
          <cell r="D38" t="str">
            <v>IT</v>
          </cell>
          <cell r="E38">
            <v>6000</v>
          </cell>
          <cell r="F38">
            <v>0</v>
          </cell>
          <cell r="G38">
            <v>0</v>
          </cell>
          <cell r="H38">
            <v>0</v>
          </cell>
          <cell r="I38">
            <v>0</v>
          </cell>
          <cell r="J38">
            <v>0</v>
          </cell>
          <cell r="K38">
            <v>6000</v>
          </cell>
          <cell r="L38">
            <v>0</v>
          </cell>
          <cell r="M38">
            <v>0</v>
          </cell>
          <cell r="N38">
            <v>0</v>
          </cell>
        </row>
        <row r="39">
          <cell r="B39">
            <v>28</v>
          </cell>
          <cell r="C39" t="str">
            <v>ATHANATIUS AKA</v>
          </cell>
          <cell r="D39">
            <v>4</v>
          </cell>
          <cell r="E39">
            <v>13805</v>
          </cell>
          <cell r="F39">
            <v>0</v>
          </cell>
          <cell r="G39">
            <v>0</v>
          </cell>
          <cell r="H39">
            <v>7121.4</v>
          </cell>
          <cell r="I39">
            <v>0</v>
          </cell>
          <cell r="J39">
            <v>7121.4</v>
          </cell>
          <cell r="K39">
            <v>38707.096153846163</v>
          </cell>
          <cell r="L39">
            <v>0</v>
          </cell>
          <cell r="M39">
            <v>21175</v>
          </cell>
          <cell r="N39">
            <v>0</v>
          </cell>
        </row>
        <row r="40">
          <cell r="B40">
            <v>29</v>
          </cell>
          <cell r="C40" t="str">
            <v>AUSTIN OKOYE</v>
          </cell>
          <cell r="D40">
            <v>9.1</v>
          </cell>
          <cell r="E40">
            <v>48702.5</v>
          </cell>
          <cell r="F40">
            <v>0</v>
          </cell>
          <cell r="G40">
            <v>0</v>
          </cell>
          <cell r="H40">
            <v>12705</v>
          </cell>
          <cell r="I40">
            <v>0</v>
          </cell>
          <cell r="J40">
            <v>12705</v>
          </cell>
          <cell r="K40">
            <v>0</v>
          </cell>
          <cell r="L40">
            <v>0</v>
          </cell>
          <cell r="M40">
            <v>0</v>
          </cell>
          <cell r="N40">
            <v>0</v>
          </cell>
        </row>
        <row r="41">
          <cell r="B41">
            <v>30</v>
          </cell>
          <cell r="C41" t="str">
            <v>AUSTIN OVUNDA</v>
          </cell>
          <cell r="D41" t="str">
            <v>JNR</v>
          </cell>
          <cell r="E41">
            <v>5005</v>
          </cell>
          <cell r="F41">
            <v>0</v>
          </cell>
          <cell r="G41">
            <v>0</v>
          </cell>
          <cell r="H41">
            <v>2970</v>
          </cell>
          <cell r="I41">
            <v>0</v>
          </cell>
          <cell r="J41">
            <v>2970</v>
          </cell>
          <cell r="K41">
            <v>3955.875</v>
          </cell>
          <cell r="L41">
            <v>0</v>
          </cell>
          <cell r="M41">
            <v>9009</v>
          </cell>
          <cell r="N41">
            <v>0</v>
          </cell>
        </row>
        <row r="42">
          <cell r="B42">
            <v>31</v>
          </cell>
          <cell r="C42" t="str">
            <v>AZUBUIKE NWEZOR</v>
          </cell>
          <cell r="D42" t="str">
            <v>PPS</v>
          </cell>
          <cell r="E42">
            <v>6494.4</v>
          </cell>
          <cell r="F42">
            <v>0</v>
          </cell>
          <cell r="G42">
            <v>0</v>
          </cell>
          <cell r="H42">
            <v>2970</v>
          </cell>
          <cell r="I42">
            <v>0</v>
          </cell>
          <cell r="J42">
            <v>2970</v>
          </cell>
          <cell r="K42">
            <v>505.81384615384616</v>
          </cell>
          <cell r="L42">
            <v>379.5</v>
          </cell>
          <cell r="M42">
            <v>0</v>
          </cell>
          <cell r="N42">
            <v>0</v>
          </cell>
        </row>
        <row r="43">
          <cell r="B43">
            <v>32</v>
          </cell>
          <cell r="C43" t="str">
            <v>AZUNDA KALAGBOR</v>
          </cell>
          <cell r="D43">
            <v>2</v>
          </cell>
          <cell r="E43">
            <v>10615</v>
          </cell>
          <cell r="F43">
            <v>0</v>
          </cell>
          <cell r="G43">
            <v>0</v>
          </cell>
          <cell r="H43">
            <v>5827.8</v>
          </cell>
          <cell r="I43">
            <v>0</v>
          </cell>
          <cell r="J43">
            <v>5827.8</v>
          </cell>
          <cell r="K43">
            <v>11122.78485576923</v>
          </cell>
          <cell r="L43">
            <v>0</v>
          </cell>
          <cell r="M43">
            <v>3465</v>
          </cell>
          <cell r="N43">
            <v>0</v>
          </cell>
        </row>
        <row r="44">
          <cell r="B44">
            <v>33</v>
          </cell>
          <cell r="C44" t="str">
            <v>BAILEY A. ISAAC</v>
          </cell>
          <cell r="D44">
            <v>6.1</v>
          </cell>
          <cell r="E44">
            <v>26741</v>
          </cell>
          <cell r="F44">
            <v>0</v>
          </cell>
          <cell r="G44">
            <v>0</v>
          </cell>
          <cell r="H44">
            <v>12705</v>
          </cell>
          <cell r="I44">
            <v>0</v>
          </cell>
          <cell r="J44">
            <v>12705</v>
          </cell>
          <cell r="K44">
            <v>0</v>
          </cell>
          <cell r="L44">
            <v>0</v>
          </cell>
          <cell r="M44">
            <v>0</v>
          </cell>
          <cell r="N44">
            <v>0</v>
          </cell>
        </row>
        <row r="45">
          <cell r="B45">
            <v>34</v>
          </cell>
          <cell r="C45" t="str">
            <v>BENJAMIN   OGAN</v>
          </cell>
          <cell r="D45" t="str">
            <v>JNR</v>
          </cell>
          <cell r="E45">
            <v>9350</v>
          </cell>
          <cell r="F45">
            <v>0</v>
          </cell>
          <cell r="G45">
            <v>0</v>
          </cell>
          <cell r="H45">
            <v>6292</v>
          </cell>
          <cell r="I45">
            <v>0</v>
          </cell>
          <cell r="J45">
            <v>6292</v>
          </cell>
          <cell r="K45">
            <v>10532.235576923078</v>
          </cell>
          <cell r="L45">
            <v>0</v>
          </cell>
          <cell r="M45">
            <v>5445</v>
          </cell>
          <cell r="N45">
            <v>0</v>
          </cell>
        </row>
        <row r="46">
          <cell r="B46">
            <v>35</v>
          </cell>
          <cell r="C46" t="str">
            <v>BENSON OGHOGHO</v>
          </cell>
          <cell r="D46">
            <v>3</v>
          </cell>
          <cell r="E46">
            <v>12210</v>
          </cell>
          <cell r="F46">
            <v>0</v>
          </cell>
          <cell r="G46">
            <v>0</v>
          </cell>
          <cell r="H46">
            <v>6473.5</v>
          </cell>
          <cell r="I46">
            <v>0</v>
          </cell>
          <cell r="J46">
            <v>6473.5</v>
          </cell>
          <cell r="K46">
            <v>19864.730769230773</v>
          </cell>
          <cell r="L46">
            <v>0</v>
          </cell>
          <cell r="M46">
            <v>0</v>
          </cell>
          <cell r="N46">
            <v>0</v>
          </cell>
        </row>
        <row r="47">
          <cell r="B47">
            <v>36</v>
          </cell>
          <cell r="C47" t="str">
            <v>BERNARD EFE ESEGBA</v>
          </cell>
          <cell r="D47">
            <v>1</v>
          </cell>
          <cell r="E47">
            <v>9020</v>
          </cell>
          <cell r="F47">
            <v>0</v>
          </cell>
          <cell r="G47">
            <v>0</v>
          </cell>
          <cell r="H47">
            <v>3884.1</v>
          </cell>
          <cell r="I47">
            <v>0</v>
          </cell>
          <cell r="J47">
            <v>3884.1</v>
          </cell>
          <cell r="K47">
            <v>9405.951923076922</v>
          </cell>
          <cell r="L47">
            <v>0</v>
          </cell>
          <cell r="M47">
            <v>6237</v>
          </cell>
          <cell r="N47">
            <v>0</v>
          </cell>
        </row>
        <row r="48">
          <cell r="B48">
            <v>37</v>
          </cell>
          <cell r="C48" t="str">
            <v>BERNARD EFE ESEGBA</v>
          </cell>
          <cell r="D48" t="str">
            <v>SNR</v>
          </cell>
          <cell r="E48">
            <v>14850</v>
          </cell>
          <cell r="F48">
            <v>0</v>
          </cell>
          <cell r="G48">
            <v>0</v>
          </cell>
          <cell r="H48">
            <v>7150</v>
          </cell>
          <cell r="I48">
            <v>0</v>
          </cell>
          <cell r="J48">
            <v>7150</v>
          </cell>
          <cell r="K48">
            <v>3037.5</v>
          </cell>
          <cell r="L48">
            <v>0</v>
          </cell>
          <cell r="M48">
            <v>30910</v>
          </cell>
          <cell r="N48">
            <v>0</v>
          </cell>
        </row>
        <row r="49">
          <cell r="B49">
            <v>38</v>
          </cell>
          <cell r="C49" t="str">
            <v>BESTMAN OHAJA</v>
          </cell>
          <cell r="D49">
            <v>3</v>
          </cell>
          <cell r="E49">
            <v>12210</v>
          </cell>
          <cell r="F49">
            <v>0</v>
          </cell>
          <cell r="G49">
            <v>0</v>
          </cell>
          <cell r="H49">
            <v>6473.5</v>
          </cell>
          <cell r="I49">
            <v>0</v>
          </cell>
          <cell r="J49">
            <v>6473.5</v>
          </cell>
          <cell r="K49">
            <v>2800.0817307692314</v>
          </cell>
          <cell r="L49">
            <v>0</v>
          </cell>
          <cell r="M49">
            <v>0</v>
          </cell>
          <cell r="N49">
            <v>0</v>
          </cell>
        </row>
        <row r="50">
          <cell r="B50">
            <v>39</v>
          </cell>
          <cell r="C50" t="str">
            <v xml:space="preserve">BOMS  HOPE </v>
          </cell>
          <cell r="D50" t="str">
            <v>PPS</v>
          </cell>
          <cell r="E50">
            <v>21532.5</v>
          </cell>
          <cell r="F50">
            <v>0</v>
          </cell>
          <cell r="G50">
            <v>0</v>
          </cell>
          <cell r="H50">
            <v>9740.5</v>
          </cell>
          <cell r="I50">
            <v>0</v>
          </cell>
          <cell r="J50">
            <v>9740.5</v>
          </cell>
          <cell r="K50">
            <v>11745</v>
          </cell>
          <cell r="L50">
            <v>0</v>
          </cell>
          <cell r="M50">
            <v>34100</v>
          </cell>
          <cell r="N50">
            <v>0</v>
          </cell>
        </row>
        <row r="51">
          <cell r="B51">
            <v>40</v>
          </cell>
          <cell r="C51" t="str">
            <v>BRIGHT ODUM</v>
          </cell>
          <cell r="D51" t="str">
            <v>JNR</v>
          </cell>
          <cell r="E51">
            <v>6494.4</v>
          </cell>
          <cell r="F51">
            <v>0</v>
          </cell>
          <cell r="G51">
            <v>0</v>
          </cell>
          <cell r="H51">
            <v>2970</v>
          </cell>
          <cell r="I51">
            <v>0</v>
          </cell>
          <cell r="J51">
            <v>2970</v>
          </cell>
          <cell r="K51">
            <v>9025.0303846153856</v>
          </cell>
          <cell r="L51">
            <v>1138.5</v>
          </cell>
          <cell r="M51">
            <v>0</v>
          </cell>
          <cell r="N51">
            <v>0</v>
          </cell>
        </row>
        <row r="52">
          <cell r="B52">
            <v>41</v>
          </cell>
          <cell r="C52" t="str">
            <v>CHARLES  UGORJI</v>
          </cell>
          <cell r="D52" t="str">
            <v>IT</v>
          </cell>
          <cell r="E52">
            <v>6000</v>
          </cell>
          <cell r="F52">
            <v>0</v>
          </cell>
          <cell r="G52">
            <v>0</v>
          </cell>
          <cell r="H52">
            <v>0</v>
          </cell>
          <cell r="I52">
            <v>0</v>
          </cell>
          <cell r="J52">
            <v>0</v>
          </cell>
          <cell r="K52">
            <v>6000</v>
          </cell>
          <cell r="L52">
            <v>0</v>
          </cell>
          <cell r="M52">
            <v>0</v>
          </cell>
          <cell r="N52">
            <v>0</v>
          </cell>
        </row>
        <row r="53">
          <cell r="B53">
            <v>1</v>
          </cell>
          <cell r="C53" t="str">
            <v>CHERYL JOHN-URI</v>
          </cell>
          <cell r="D53" t="str">
            <v>SNR</v>
          </cell>
          <cell r="E53">
            <v>21532.5</v>
          </cell>
          <cell r="F53">
            <v>0</v>
          </cell>
          <cell r="G53">
            <v>0</v>
          </cell>
          <cell r="H53">
            <v>8800</v>
          </cell>
          <cell r="I53">
            <v>0</v>
          </cell>
          <cell r="J53">
            <v>8800</v>
          </cell>
          <cell r="K53">
            <v>13213.125</v>
          </cell>
          <cell r="L53">
            <v>0</v>
          </cell>
          <cell r="M53">
            <v>0</v>
          </cell>
          <cell r="N53">
            <v>0</v>
          </cell>
        </row>
        <row r="54">
          <cell r="B54">
            <v>2</v>
          </cell>
          <cell r="C54" t="str">
            <v>CHIAZOM O. USIAGWU</v>
          </cell>
          <cell r="D54">
            <v>6.2</v>
          </cell>
          <cell r="E54">
            <v>29887</v>
          </cell>
          <cell r="F54">
            <v>0</v>
          </cell>
          <cell r="G54">
            <v>0</v>
          </cell>
          <cell r="H54">
            <v>12705</v>
          </cell>
          <cell r="I54">
            <v>0</v>
          </cell>
          <cell r="J54">
            <v>12705</v>
          </cell>
          <cell r="K54">
            <v>12226.5</v>
          </cell>
          <cell r="L54">
            <v>0</v>
          </cell>
          <cell r="M54">
            <v>0</v>
          </cell>
          <cell r="N54">
            <v>0</v>
          </cell>
        </row>
        <row r="55">
          <cell r="B55">
            <v>3</v>
          </cell>
          <cell r="C55" t="str">
            <v>CHIKADIBIA OBI-OFODILE</v>
          </cell>
          <cell r="D55" t="str">
            <v>NYSC</v>
          </cell>
          <cell r="E55">
            <v>6000</v>
          </cell>
          <cell r="F55">
            <v>0</v>
          </cell>
          <cell r="G55">
            <v>0</v>
          </cell>
          <cell r="H55">
            <v>0</v>
          </cell>
          <cell r="I55">
            <v>0</v>
          </cell>
          <cell r="J55">
            <v>0</v>
          </cell>
          <cell r="K55">
            <v>4500</v>
          </cell>
          <cell r="L55">
            <v>0</v>
          </cell>
          <cell r="M55">
            <v>2175</v>
          </cell>
          <cell r="N55">
            <v>0</v>
          </cell>
        </row>
        <row r="56">
          <cell r="B56">
            <v>4</v>
          </cell>
          <cell r="C56" t="str">
            <v>CHIKE  UCHENDU</v>
          </cell>
          <cell r="E56">
            <v>120000</v>
          </cell>
          <cell r="F56">
            <v>0</v>
          </cell>
          <cell r="G56">
            <v>0</v>
          </cell>
          <cell r="H56">
            <v>25000</v>
          </cell>
          <cell r="I56">
            <v>0</v>
          </cell>
          <cell r="J56">
            <v>25000</v>
          </cell>
          <cell r="K56">
            <v>0</v>
          </cell>
          <cell r="L56">
            <v>0</v>
          </cell>
          <cell r="M56">
            <v>0</v>
          </cell>
          <cell r="N56">
            <v>0</v>
          </cell>
        </row>
        <row r="57">
          <cell r="B57">
            <v>5</v>
          </cell>
          <cell r="C57" t="str">
            <v>CHIMA OGBOWU</v>
          </cell>
          <cell r="D57">
            <v>3</v>
          </cell>
          <cell r="E57">
            <v>12210</v>
          </cell>
          <cell r="F57">
            <v>0</v>
          </cell>
          <cell r="G57">
            <v>0</v>
          </cell>
          <cell r="H57">
            <v>6473.5</v>
          </cell>
          <cell r="I57">
            <v>0</v>
          </cell>
          <cell r="J57">
            <v>6473.5</v>
          </cell>
          <cell r="K57">
            <v>18596.769230769234</v>
          </cell>
          <cell r="L57">
            <v>0</v>
          </cell>
          <cell r="M57">
            <v>7623</v>
          </cell>
          <cell r="N57">
            <v>0</v>
          </cell>
        </row>
        <row r="58">
          <cell r="B58">
            <v>6</v>
          </cell>
          <cell r="C58" t="str">
            <v>CHUKWU FESTUS</v>
          </cell>
          <cell r="D58" t="str">
            <v>SNR</v>
          </cell>
          <cell r="E58">
            <v>21532.5</v>
          </cell>
          <cell r="F58">
            <v>0</v>
          </cell>
          <cell r="G58">
            <v>0</v>
          </cell>
          <cell r="H58">
            <v>9740.5</v>
          </cell>
          <cell r="I58">
            <v>0</v>
          </cell>
          <cell r="J58">
            <v>9740.5</v>
          </cell>
          <cell r="K58">
            <v>7340.625</v>
          </cell>
          <cell r="L58">
            <v>0</v>
          </cell>
          <cell r="M58">
            <v>32340</v>
          </cell>
          <cell r="N58">
            <v>0</v>
          </cell>
        </row>
        <row r="59">
          <cell r="B59">
            <v>7</v>
          </cell>
          <cell r="C59" t="str">
            <v>CHUKWU POLYCARP</v>
          </cell>
          <cell r="D59" t="str">
            <v>PPS</v>
          </cell>
          <cell r="E59">
            <v>12210</v>
          </cell>
          <cell r="F59">
            <v>0</v>
          </cell>
          <cell r="G59">
            <v>0</v>
          </cell>
          <cell r="H59">
            <v>6473.5</v>
          </cell>
          <cell r="I59">
            <v>0</v>
          </cell>
          <cell r="J59">
            <v>6473.5</v>
          </cell>
          <cell r="K59">
            <v>10531.125000000004</v>
          </cell>
          <cell r="L59">
            <v>0</v>
          </cell>
          <cell r="M59">
            <v>12705</v>
          </cell>
          <cell r="N59">
            <v>0</v>
          </cell>
        </row>
        <row r="60">
          <cell r="B60">
            <v>8</v>
          </cell>
          <cell r="C60" t="str">
            <v>CHUKWUEMEKA OKPARA</v>
          </cell>
          <cell r="D60" t="str">
            <v>IT</v>
          </cell>
          <cell r="E60">
            <v>6000</v>
          </cell>
          <cell r="F60">
            <v>0</v>
          </cell>
          <cell r="G60">
            <v>0</v>
          </cell>
          <cell r="H60">
            <v>0</v>
          </cell>
          <cell r="I60">
            <v>0</v>
          </cell>
          <cell r="J60">
            <v>0</v>
          </cell>
          <cell r="K60">
            <v>0</v>
          </cell>
          <cell r="L60">
            <v>0</v>
          </cell>
          <cell r="M60">
            <v>0</v>
          </cell>
          <cell r="N60">
            <v>0</v>
          </cell>
        </row>
        <row r="61">
          <cell r="B61">
            <v>9</v>
          </cell>
          <cell r="C61" t="str">
            <v>DANIEL BEN</v>
          </cell>
          <cell r="D61" t="str">
            <v>JNR</v>
          </cell>
          <cell r="E61">
            <v>6494.4</v>
          </cell>
          <cell r="F61">
            <v>0</v>
          </cell>
          <cell r="G61">
            <v>0</v>
          </cell>
          <cell r="H61">
            <v>2970</v>
          </cell>
          <cell r="I61">
            <v>0</v>
          </cell>
          <cell r="J61">
            <v>2970</v>
          </cell>
          <cell r="K61">
            <v>8612.8857692307683</v>
          </cell>
          <cell r="L61">
            <v>0</v>
          </cell>
          <cell r="M61">
            <v>0</v>
          </cell>
          <cell r="N61">
            <v>0</v>
          </cell>
        </row>
        <row r="62">
          <cell r="B62">
            <v>10</v>
          </cell>
          <cell r="C62" t="str">
            <v>DANIEL USUAGWU</v>
          </cell>
          <cell r="E62">
            <v>5885</v>
          </cell>
          <cell r="F62">
            <v>0</v>
          </cell>
          <cell r="G62">
            <v>0</v>
          </cell>
          <cell r="H62">
            <v>2970</v>
          </cell>
          <cell r="I62">
            <v>0</v>
          </cell>
          <cell r="J62">
            <v>2970</v>
          </cell>
          <cell r="K62">
            <v>10211.040865384619</v>
          </cell>
          <cell r="L62">
            <v>1897.5</v>
          </cell>
          <cell r="M62">
            <v>0</v>
          </cell>
          <cell r="N62">
            <v>0</v>
          </cell>
        </row>
        <row r="63">
          <cell r="B63">
            <v>11</v>
          </cell>
          <cell r="C63" t="str">
            <v>DAPO OYASOPE</v>
          </cell>
          <cell r="D63">
            <v>6.1</v>
          </cell>
          <cell r="E63">
            <v>26741</v>
          </cell>
          <cell r="F63">
            <v>0</v>
          </cell>
          <cell r="G63">
            <v>0</v>
          </cell>
          <cell r="H63">
            <v>12705</v>
          </cell>
          <cell r="I63">
            <v>0</v>
          </cell>
          <cell r="J63">
            <v>12705</v>
          </cell>
          <cell r="K63">
            <v>18232.5</v>
          </cell>
          <cell r="L63">
            <v>0</v>
          </cell>
          <cell r="M63">
            <v>0</v>
          </cell>
          <cell r="N63">
            <v>0</v>
          </cell>
        </row>
        <row r="64">
          <cell r="B64">
            <v>12</v>
          </cell>
          <cell r="C64" t="str">
            <v>DARAMOLA EZEKIEL</v>
          </cell>
          <cell r="D64" t="str">
            <v>JNR</v>
          </cell>
          <cell r="E64">
            <v>9416</v>
          </cell>
          <cell r="F64">
            <v>0</v>
          </cell>
          <cell r="G64">
            <v>0</v>
          </cell>
          <cell r="H64">
            <v>4372.5</v>
          </cell>
          <cell r="I64">
            <v>0</v>
          </cell>
          <cell r="J64">
            <v>4372.5</v>
          </cell>
          <cell r="K64">
            <v>10755.969230769229</v>
          </cell>
          <cell r="L64">
            <v>886.6</v>
          </cell>
          <cell r="M64">
            <v>2772</v>
          </cell>
          <cell r="N64">
            <v>0</v>
          </cell>
        </row>
        <row r="65">
          <cell r="B65">
            <v>13</v>
          </cell>
          <cell r="C65" t="str">
            <v>DAVID EVARIE</v>
          </cell>
          <cell r="D65" t="str">
            <v>JNR</v>
          </cell>
          <cell r="E65">
            <v>6494.4</v>
          </cell>
          <cell r="F65">
            <v>0</v>
          </cell>
          <cell r="G65">
            <v>0</v>
          </cell>
          <cell r="H65">
            <v>2970</v>
          </cell>
          <cell r="I65">
            <v>0</v>
          </cell>
          <cell r="J65">
            <v>2970</v>
          </cell>
          <cell r="K65">
            <v>7484.1715384615391</v>
          </cell>
          <cell r="L65">
            <v>0</v>
          </cell>
          <cell r="M65">
            <v>0</v>
          </cell>
          <cell r="N65">
            <v>0</v>
          </cell>
        </row>
        <row r="66">
          <cell r="B66">
            <v>14</v>
          </cell>
          <cell r="C66" t="str">
            <v>DICKSON ABE</v>
          </cell>
          <cell r="D66">
            <v>6.3</v>
          </cell>
          <cell r="E66">
            <v>33033</v>
          </cell>
          <cell r="F66">
            <v>0</v>
          </cell>
          <cell r="G66">
            <v>0</v>
          </cell>
          <cell r="H66">
            <v>12705</v>
          </cell>
          <cell r="I66">
            <v>45045</v>
          </cell>
          <cell r="J66">
            <v>57750</v>
          </cell>
          <cell r="K66">
            <v>13513.5</v>
          </cell>
          <cell r="L66">
            <v>0</v>
          </cell>
          <cell r="M66">
            <v>0</v>
          </cell>
          <cell r="N66">
            <v>0</v>
          </cell>
        </row>
        <row r="67">
          <cell r="B67">
            <v>15</v>
          </cell>
          <cell r="C67" t="str">
            <v>DON-MARK NGO</v>
          </cell>
          <cell r="D67" t="str">
            <v>JNR</v>
          </cell>
          <cell r="E67">
            <v>7216</v>
          </cell>
          <cell r="F67">
            <v>0</v>
          </cell>
          <cell r="G67">
            <v>0</v>
          </cell>
          <cell r="H67">
            <v>2970</v>
          </cell>
          <cell r="I67">
            <v>0</v>
          </cell>
          <cell r="J67">
            <v>2970</v>
          </cell>
          <cell r="K67">
            <v>13654.892307692309</v>
          </cell>
          <cell r="L67">
            <v>0</v>
          </cell>
          <cell r="M67">
            <v>0</v>
          </cell>
          <cell r="N67">
            <v>0</v>
          </cell>
        </row>
        <row r="68">
          <cell r="B68">
            <v>16</v>
          </cell>
          <cell r="C68" t="str">
            <v>EDET NDARAKE ASANGA</v>
          </cell>
          <cell r="D68">
            <v>1</v>
          </cell>
          <cell r="E68">
            <v>9020</v>
          </cell>
          <cell r="F68">
            <v>0</v>
          </cell>
          <cell r="G68">
            <v>0</v>
          </cell>
          <cell r="H68">
            <v>3884.1</v>
          </cell>
          <cell r="I68">
            <v>0</v>
          </cell>
          <cell r="J68">
            <v>3884.1</v>
          </cell>
          <cell r="K68">
            <v>15357.850961538463</v>
          </cell>
          <cell r="L68">
            <v>759</v>
          </cell>
          <cell r="M68">
            <v>6930</v>
          </cell>
          <cell r="N68">
            <v>0</v>
          </cell>
        </row>
        <row r="69">
          <cell r="B69">
            <v>17</v>
          </cell>
          <cell r="C69" t="str">
            <v>EDWARD AGBUDJE</v>
          </cell>
          <cell r="D69">
            <v>5</v>
          </cell>
          <cell r="E69">
            <v>16500</v>
          </cell>
          <cell r="F69">
            <v>0</v>
          </cell>
          <cell r="G69">
            <v>0</v>
          </cell>
          <cell r="H69">
            <v>7768.2</v>
          </cell>
          <cell r="I69">
            <v>0</v>
          </cell>
          <cell r="J69">
            <v>7768.2</v>
          </cell>
          <cell r="K69">
            <v>19847.596153846156</v>
          </cell>
          <cell r="L69">
            <v>0</v>
          </cell>
          <cell r="M69">
            <v>0</v>
          </cell>
          <cell r="N69">
            <v>0</v>
          </cell>
        </row>
        <row r="70">
          <cell r="B70">
            <v>18</v>
          </cell>
          <cell r="C70" t="str">
            <v>EFELE  SOLOMON</v>
          </cell>
          <cell r="D70" t="str">
            <v>NYSC</v>
          </cell>
          <cell r="E70">
            <v>6000</v>
          </cell>
          <cell r="F70">
            <v>0</v>
          </cell>
          <cell r="G70">
            <v>0</v>
          </cell>
          <cell r="H70">
            <v>0</v>
          </cell>
          <cell r="I70">
            <v>0</v>
          </cell>
          <cell r="J70">
            <v>0</v>
          </cell>
          <cell r="K70">
            <v>6000</v>
          </cell>
          <cell r="L70">
            <v>0</v>
          </cell>
          <cell r="M70">
            <v>0</v>
          </cell>
          <cell r="N70">
            <v>0</v>
          </cell>
        </row>
        <row r="71">
          <cell r="B71">
            <v>20</v>
          </cell>
          <cell r="C71" t="str">
            <v>EGONU  CHIDI VITALIS</v>
          </cell>
          <cell r="E71">
            <v>60000</v>
          </cell>
          <cell r="F71">
            <v>0</v>
          </cell>
          <cell r="G71">
            <v>0</v>
          </cell>
          <cell r="H71">
            <v>25000</v>
          </cell>
          <cell r="I71">
            <v>0</v>
          </cell>
          <cell r="J71">
            <v>25000</v>
          </cell>
          <cell r="K71">
            <v>0</v>
          </cell>
          <cell r="L71">
            <v>0</v>
          </cell>
          <cell r="N71">
            <v>0</v>
          </cell>
        </row>
        <row r="72">
          <cell r="B72">
            <v>21</v>
          </cell>
          <cell r="C72" t="str">
            <v>EJIKE NWADIKE</v>
          </cell>
          <cell r="D72">
            <v>7.2</v>
          </cell>
          <cell r="E72">
            <v>37812.5</v>
          </cell>
          <cell r="F72">
            <v>0</v>
          </cell>
          <cell r="G72">
            <v>0</v>
          </cell>
          <cell r="H72">
            <v>12705</v>
          </cell>
          <cell r="I72">
            <v>0</v>
          </cell>
          <cell r="J72">
            <v>12705</v>
          </cell>
          <cell r="K72">
            <v>41250</v>
          </cell>
          <cell r="L72">
            <v>5500</v>
          </cell>
          <cell r="M72">
            <v>0</v>
          </cell>
          <cell r="N72">
            <v>0</v>
          </cell>
        </row>
        <row r="73">
          <cell r="B73">
            <v>22</v>
          </cell>
          <cell r="C73" t="str">
            <v>EKEWEDAYE  FABIAN</v>
          </cell>
          <cell r="D73" t="str">
            <v>SNR</v>
          </cell>
          <cell r="E73">
            <v>24300</v>
          </cell>
          <cell r="F73">
            <v>0</v>
          </cell>
          <cell r="G73">
            <v>0</v>
          </cell>
          <cell r="H73">
            <v>9740.5</v>
          </cell>
          <cell r="I73">
            <v>0</v>
          </cell>
          <cell r="J73">
            <v>9740.5</v>
          </cell>
          <cell r="K73">
            <v>9940.9090909090901</v>
          </cell>
          <cell r="L73">
            <v>0</v>
          </cell>
          <cell r="M73">
            <v>30690</v>
          </cell>
          <cell r="N73">
            <v>0</v>
          </cell>
        </row>
        <row r="74">
          <cell r="B74">
            <v>23</v>
          </cell>
          <cell r="C74" t="str">
            <v>EMEKA JOHNSON</v>
          </cell>
          <cell r="D74" t="str">
            <v>PPS</v>
          </cell>
          <cell r="E74">
            <v>5005</v>
          </cell>
          <cell r="F74">
            <v>0</v>
          </cell>
          <cell r="G74">
            <v>0</v>
          </cell>
          <cell r="H74">
            <v>2970</v>
          </cell>
          <cell r="I74">
            <v>0</v>
          </cell>
          <cell r="J74">
            <v>2970</v>
          </cell>
          <cell r="K74">
            <v>6006</v>
          </cell>
          <cell r="L74">
            <v>0</v>
          </cell>
          <cell r="M74">
            <v>8316</v>
          </cell>
          <cell r="N74">
            <v>0</v>
          </cell>
        </row>
        <row r="75">
          <cell r="B75">
            <v>24</v>
          </cell>
          <cell r="C75" t="str">
            <v>EMEM EMERSON</v>
          </cell>
          <cell r="D75">
            <v>1</v>
          </cell>
          <cell r="E75">
            <v>9020</v>
          </cell>
          <cell r="F75">
            <v>0</v>
          </cell>
          <cell r="G75">
            <v>0</v>
          </cell>
          <cell r="H75">
            <v>3884.1</v>
          </cell>
          <cell r="I75">
            <v>0</v>
          </cell>
          <cell r="J75">
            <v>3884.1</v>
          </cell>
          <cell r="K75">
            <v>6309.6634615384619</v>
          </cell>
          <cell r="L75">
            <v>0</v>
          </cell>
          <cell r="M75">
            <v>0</v>
          </cell>
          <cell r="N75">
            <v>0</v>
          </cell>
        </row>
        <row r="76">
          <cell r="B76">
            <v>25</v>
          </cell>
          <cell r="C76" t="str">
            <v>EMMANUEL AKPAN UMOH</v>
          </cell>
          <cell r="D76" t="str">
            <v>IT</v>
          </cell>
          <cell r="E76">
            <v>6000</v>
          </cell>
          <cell r="F76">
            <v>0</v>
          </cell>
          <cell r="G76">
            <v>0</v>
          </cell>
          <cell r="H76">
            <v>0</v>
          </cell>
          <cell r="I76">
            <v>0</v>
          </cell>
          <cell r="J76">
            <v>0</v>
          </cell>
          <cell r="L76">
            <v>0</v>
          </cell>
          <cell r="M76">
            <v>0</v>
          </cell>
          <cell r="N76">
            <v>0</v>
          </cell>
        </row>
        <row r="77">
          <cell r="B77">
            <v>26</v>
          </cell>
          <cell r="C77" t="str">
            <v>EMMANUEL METU</v>
          </cell>
          <cell r="D77">
            <v>2</v>
          </cell>
          <cell r="E77">
            <v>11464.2</v>
          </cell>
          <cell r="F77">
            <v>0</v>
          </cell>
          <cell r="G77">
            <v>0</v>
          </cell>
          <cell r="H77">
            <v>5827.8</v>
          </cell>
          <cell r="I77">
            <v>17196</v>
          </cell>
          <cell r="J77">
            <v>23023.8</v>
          </cell>
          <cell r="K77">
            <v>6184.0540384615397</v>
          </cell>
          <cell r="L77">
            <v>0</v>
          </cell>
          <cell r="M77">
            <v>0</v>
          </cell>
          <cell r="N77">
            <v>0</v>
          </cell>
        </row>
        <row r="78">
          <cell r="B78">
            <v>27</v>
          </cell>
          <cell r="C78" t="str">
            <v>EPHRAIM PAUL</v>
          </cell>
          <cell r="D78">
            <v>7.1</v>
          </cell>
          <cell r="E78">
            <v>34787.5</v>
          </cell>
          <cell r="F78">
            <v>0</v>
          </cell>
          <cell r="G78">
            <v>0</v>
          </cell>
          <cell r="H78">
            <v>12705</v>
          </cell>
          <cell r="I78">
            <v>0</v>
          </cell>
          <cell r="J78">
            <v>12705</v>
          </cell>
          <cell r="K78">
            <v>0</v>
          </cell>
          <cell r="L78">
            <v>4125</v>
          </cell>
          <cell r="M78">
            <v>75020</v>
          </cell>
          <cell r="N78">
            <v>0</v>
          </cell>
        </row>
        <row r="79">
          <cell r="B79">
            <v>28</v>
          </cell>
          <cell r="C79" t="str">
            <v>ERIARIGHO MONDAY</v>
          </cell>
          <cell r="D79">
            <v>2</v>
          </cell>
          <cell r="E79">
            <v>10615</v>
          </cell>
          <cell r="F79">
            <v>0</v>
          </cell>
          <cell r="G79">
            <v>0</v>
          </cell>
          <cell r="H79">
            <v>5827.8</v>
          </cell>
          <cell r="I79">
            <v>0</v>
          </cell>
          <cell r="J79">
            <v>5827.8</v>
          </cell>
          <cell r="K79">
            <v>16044.98076923077</v>
          </cell>
          <cell r="L79">
            <v>0</v>
          </cell>
          <cell r="M79">
            <v>11088</v>
          </cell>
          <cell r="N79">
            <v>0</v>
          </cell>
        </row>
        <row r="80">
          <cell r="B80">
            <v>30</v>
          </cell>
          <cell r="C80" t="str">
            <v>ERIC U. ONUECHEGHEKWU</v>
          </cell>
          <cell r="D80">
            <v>9.3000000000000007</v>
          </cell>
          <cell r="E80">
            <v>54268.5</v>
          </cell>
          <cell r="F80">
            <v>0</v>
          </cell>
          <cell r="G80">
            <v>0</v>
          </cell>
          <cell r="H80">
            <v>12705</v>
          </cell>
          <cell r="I80">
            <v>0</v>
          </cell>
          <cell r="J80">
            <v>12705</v>
          </cell>
          <cell r="K80">
            <v>44401.5</v>
          </cell>
          <cell r="L80">
            <v>0</v>
          </cell>
          <cell r="M80">
            <v>0</v>
          </cell>
          <cell r="N80">
            <v>0</v>
          </cell>
        </row>
        <row r="81">
          <cell r="B81">
            <v>31</v>
          </cell>
          <cell r="C81" t="str">
            <v>ETOP UDO USORO</v>
          </cell>
          <cell r="D81" t="str">
            <v>JNR</v>
          </cell>
          <cell r="E81">
            <v>6494.4</v>
          </cell>
          <cell r="F81">
            <v>0</v>
          </cell>
          <cell r="G81">
            <v>0</v>
          </cell>
          <cell r="H81">
            <v>2970</v>
          </cell>
          <cell r="I81">
            <v>0</v>
          </cell>
          <cell r="J81">
            <v>2970</v>
          </cell>
          <cell r="K81">
            <v>14607.716538461538</v>
          </cell>
          <cell r="L81">
            <v>0</v>
          </cell>
          <cell r="M81">
            <v>2079</v>
          </cell>
          <cell r="N81">
            <v>0</v>
          </cell>
        </row>
        <row r="82">
          <cell r="B82">
            <v>32</v>
          </cell>
          <cell r="C82" t="str">
            <v>EVELYN OGBONDA</v>
          </cell>
          <cell r="E82">
            <v>20790</v>
          </cell>
          <cell r="F82">
            <v>0</v>
          </cell>
          <cell r="G82">
            <v>0</v>
          </cell>
          <cell r="H82">
            <v>8800</v>
          </cell>
          <cell r="I82">
            <v>0</v>
          </cell>
          <cell r="J82">
            <v>8800</v>
          </cell>
          <cell r="K82">
            <v>0</v>
          </cell>
          <cell r="L82">
            <v>0</v>
          </cell>
          <cell r="M82">
            <v>0</v>
          </cell>
          <cell r="N82">
            <v>0</v>
          </cell>
        </row>
        <row r="83">
          <cell r="B83">
            <v>33</v>
          </cell>
          <cell r="C83" t="str">
            <v>EZEELI DAVID</v>
          </cell>
          <cell r="D83" t="str">
            <v>JNR</v>
          </cell>
          <cell r="E83">
            <v>6494.4</v>
          </cell>
          <cell r="F83">
            <v>0</v>
          </cell>
          <cell r="G83">
            <v>0</v>
          </cell>
          <cell r="H83">
            <v>2970</v>
          </cell>
          <cell r="I83">
            <v>0</v>
          </cell>
          <cell r="J83">
            <v>2970</v>
          </cell>
          <cell r="K83">
            <v>3896.64</v>
          </cell>
          <cell r="L83">
            <v>0</v>
          </cell>
          <cell r="M83">
            <v>693</v>
          </cell>
          <cell r="N83">
            <v>0</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jan.01"/>
      <sheetName val="feb.01"/>
      <sheetName val="mar.01"/>
      <sheetName val="apr.01 "/>
      <sheetName val="may01"/>
      <sheetName val="jun 01"/>
      <sheetName val="jul01"/>
      <sheetName val="aug.01"/>
      <sheetName val="sept.01"/>
      <sheetName val="oct.01 "/>
      <sheetName val="nov.01 "/>
      <sheetName val="dec.01 "/>
    </sheetNames>
    <sheetDataSet>
      <sheetData sheetId="0" refreshError="1"/>
      <sheetData sheetId="1">
        <row r="1">
          <cell r="C1" t="str">
            <v xml:space="preserve">                      BJ SERVICES  COMPANY  NIGERIA  LIMITED</v>
          </cell>
        </row>
        <row r="2">
          <cell r="C2" t="str">
            <v xml:space="preserve">                           PAYROLL SUMMARY FOR THE MONTH OF </v>
          </cell>
          <cell r="K2" t="str">
            <v>Jan. '01</v>
          </cell>
        </row>
        <row r="3">
          <cell r="C3" t="str">
            <v xml:space="preserve">                           LOCATION:   PORT HARCOURT</v>
          </cell>
        </row>
        <row r="5">
          <cell r="G5" t="str">
            <v>Jan. '01</v>
          </cell>
        </row>
        <row r="9">
          <cell r="B9" t="str">
            <v>S/N</v>
          </cell>
          <cell r="C9" t="str">
            <v>NAME</v>
          </cell>
          <cell r="D9" t="str">
            <v>GRP</v>
          </cell>
          <cell r="E9" t="str">
            <v>BASIC</v>
          </cell>
          <cell r="J9" t="str">
            <v xml:space="preserve">TOTAL </v>
          </cell>
          <cell r="K9" t="str">
            <v>OVER-</v>
          </cell>
          <cell r="L9" t="str">
            <v xml:space="preserve">OUT OF </v>
          </cell>
          <cell r="M9" t="str">
            <v>FIELD</v>
          </cell>
          <cell r="N9" t="str">
            <v xml:space="preserve">GIFT </v>
          </cell>
        </row>
        <row r="10">
          <cell r="E10" t="str">
            <v>SALARY</v>
          </cell>
          <cell r="F10" t="str">
            <v>HOUSING</v>
          </cell>
          <cell r="G10" t="str">
            <v>TRANSPORT</v>
          </cell>
          <cell r="H10" t="str">
            <v>UTILITIES</v>
          </cell>
          <cell r="I10" t="str">
            <v>LEAVE</v>
          </cell>
          <cell r="J10" t="str">
            <v>ALLOWANCES</v>
          </cell>
          <cell r="K10" t="str">
            <v>TIME</v>
          </cell>
          <cell r="L10" t="str">
            <v>STATION</v>
          </cell>
          <cell r="M10" t="str">
            <v>ALLCE</v>
          </cell>
          <cell r="N10" t="str">
            <v>VOUCHER</v>
          </cell>
        </row>
        <row r="12">
          <cell r="B12">
            <v>1</v>
          </cell>
          <cell r="C12" t="str">
            <v xml:space="preserve">ABIODUN AFOLABI </v>
          </cell>
          <cell r="D12">
            <v>8.1999999999999993</v>
          </cell>
          <cell r="E12">
            <v>45012</v>
          </cell>
          <cell r="F12">
            <v>0</v>
          </cell>
          <cell r="G12">
            <v>0</v>
          </cell>
          <cell r="H12">
            <v>12705</v>
          </cell>
          <cell r="I12">
            <v>0</v>
          </cell>
          <cell r="J12">
            <v>12705</v>
          </cell>
          <cell r="K12">
            <v>15345</v>
          </cell>
          <cell r="L12">
            <v>0</v>
          </cell>
          <cell r="M12">
            <v>27280</v>
          </cell>
          <cell r="N12">
            <v>0</v>
          </cell>
        </row>
        <row r="13">
          <cell r="B13">
            <v>2</v>
          </cell>
          <cell r="C13" t="str">
            <v>ADE JOSHUA AROWOLO</v>
          </cell>
          <cell r="D13" t="str">
            <v>SNR</v>
          </cell>
          <cell r="E13">
            <v>22275</v>
          </cell>
          <cell r="F13">
            <v>0</v>
          </cell>
          <cell r="G13">
            <v>0</v>
          </cell>
          <cell r="H13">
            <v>9740.5</v>
          </cell>
          <cell r="I13">
            <v>0</v>
          </cell>
          <cell r="J13">
            <v>9740.5</v>
          </cell>
          <cell r="K13">
            <v>1518.75</v>
          </cell>
          <cell r="L13">
            <v>0</v>
          </cell>
          <cell r="M13">
            <v>61380</v>
          </cell>
          <cell r="N13">
            <v>0</v>
          </cell>
        </row>
        <row r="14">
          <cell r="B14">
            <v>3</v>
          </cell>
          <cell r="C14" t="str">
            <v>ADEGBIE GEORGE</v>
          </cell>
          <cell r="D14">
            <v>6.3</v>
          </cell>
          <cell r="E14">
            <v>33033</v>
          </cell>
          <cell r="F14">
            <v>0</v>
          </cell>
          <cell r="G14">
            <v>0</v>
          </cell>
          <cell r="H14">
            <v>12705</v>
          </cell>
          <cell r="I14">
            <v>0</v>
          </cell>
          <cell r="J14">
            <v>12705</v>
          </cell>
          <cell r="K14">
            <v>0</v>
          </cell>
          <cell r="L14">
            <v>0</v>
          </cell>
          <cell r="M14">
            <v>0</v>
          </cell>
          <cell r="N14">
            <v>0</v>
          </cell>
        </row>
        <row r="15">
          <cell r="B15">
            <v>4</v>
          </cell>
          <cell r="C15" t="str">
            <v>ADEKUNLE  A. TAIWO</v>
          </cell>
          <cell r="E15">
            <v>95000</v>
          </cell>
          <cell r="F15">
            <v>0</v>
          </cell>
          <cell r="G15">
            <v>0</v>
          </cell>
          <cell r="H15">
            <v>25000</v>
          </cell>
          <cell r="I15">
            <v>0</v>
          </cell>
          <cell r="J15">
            <v>25000</v>
          </cell>
          <cell r="K15">
            <v>0</v>
          </cell>
          <cell r="L15">
            <v>0</v>
          </cell>
          <cell r="M15">
            <v>0</v>
          </cell>
          <cell r="N15">
            <v>0</v>
          </cell>
        </row>
        <row r="16">
          <cell r="B16">
            <v>5</v>
          </cell>
          <cell r="C16" t="str">
            <v>ADETOLA A ODUOLA</v>
          </cell>
          <cell r="D16">
            <v>8.1999999999999993</v>
          </cell>
          <cell r="E16">
            <v>45012</v>
          </cell>
          <cell r="F16">
            <v>0</v>
          </cell>
          <cell r="G16">
            <v>0</v>
          </cell>
          <cell r="H16">
            <v>12705</v>
          </cell>
          <cell r="I16">
            <v>0</v>
          </cell>
          <cell r="J16">
            <v>12705</v>
          </cell>
          <cell r="K16">
            <v>52173</v>
          </cell>
          <cell r="L16">
            <v>0</v>
          </cell>
          <cell r="M16">
            <v>0</v>
          </cell>
          <cell r="N16">
            <v>0</v>
          </cell>
        </row>
        <row r="17">
          <cell r="B17">
            <v>6</v>
          </cell>
          <cell r="C17" t="str">
            <v>ADETOYE OLUMUYIWA</v>
          </cell>
          <cell r="D17" t="str">
            <v>JNR</v>
          </cell>
          <cell r="E17">
            <v>6494.4</v>
          </cell>
          <cell r="F17">
            <v>0</v>
          </cell>
          <cell r="G17">
            <v>0</v>
          </cell>
          <cell r="H17">
            <v>2970</v>
          </cell>
          <cell r="I17">
            <v>0</v>
          </cell>
          <cell r="J17">
            <v>2970</v>
          </cell>
          <cell r="K17">
            <v>12954.454615384617</v>
          </cell>
          <cell r="L17">
            <v>0</v>
          </cell>
          <cell r="M17">
            <v>0</v>
          </cell>
          <cell r="N17">
            <v>0</v>
          </cell>
        </row>
        <row r="18">
          <cell r="B18">
            <v>7</v>
          </cell>
          <cell r="C18" t="str">
            <v>ADEYEBA  ADE</v>
          </cell>
          <cell r="D18" t="str">
            <v>NYSC</v>
          </cell>
          <cell r="E18">
            <v>6000</v>
          </cell>
          <cell r="F18">
            <v>0</v>
          </cell>
          <cell r="G18">
            <v>0</v>
          </cell>
          <cell r="H18">
            <v>0</v>
          </cell>
          <cell r="I18">
            <v>0</v>
          </cell>
          <cell r="J18">
            <v>0</v>
          </cell>
          <cell r="K18">
            <v>2500</v>
          </cell>
          <cell r="L18">
            <v>0</v>
          </cell>
          <cell r="M18">
            <v>0</v>
          </cell>
          <cell r="N18">
            <v>0</v>
          </cell>
        </row>
        <row r="19">
          <cell r="B19">
            <v>8</v>
          </cell>
          <cell r="C19" t="str">
            <v>AGBAWO PATIENCE</v>
          </cell>
          <cell r="D19" t="str">
            <v>SNR</v>
          </cell>
          <cell r="E19">
            <v>21532.5</v>
          </cell>
          <cell r="F19">
            <v>0</v>
          </cell>
          <cell r="G19">
            <v>0</v>
          </cell>
          <cell r="H19">
            <v>8800</v>
          </cell>
          <cell r="I19">
            <v>19575</v>
          </cell>
          <cell r="J19">
            <v>28375</v>
          </cell>
          <cell r="K19">
            <v>0</v>
          </cell>
          <cell r="L19">
            <v>0</v>
          </cell>
          <cell r="M19">
            <v>0</v>
          </cell>
          <cell r="N19">
            <v>0</v>
          </cell>
        </row>
        <row r="20">
          <cell r="B20">
            <v>9</v>
          </cell>
          <cell r="C20" t="str">
            <v>AGU  CHIGOZIE</v>
          </cell>
          <cell r="D20" t="str">
            <v>IT</v>
          </cell>
          <cell r="E20">
            <v>6000</v>
          </cell>
          <cell r="F20">
            <v>0</v>
          </cell>
          <cell r="G20">
            <v>0</v>
          </cell>
          <cell r="H20">
            <v>0</v>
          </cell>
          <cell r="I20">
            <v>0</v>
          </cell>
          <cell r="J20">
            <v>0</v>
          </cell>
          <cell r="K20">
            <v>0</v>
          </cell>
          <cell r="L20">
            <v>0</v>
          </cell>
          <cell r="M20">
            <v>0</v>
          </cell>
          <cell r="N20">
            <v>0</v>
          </cell>
        </row>
        <row r="21">
          <cell r="B21">
            <v>10</v>
          </cell>
          <cell r="C21" t="str">
            <v>AHNAIH AVERY</v>
          </cell>
          <cell r="D21">
            <v>6.2</v>
          </cell>
          <cell r="E21">
            <v>29887</v>
          </cell>
          <cell r="F21">
            <v>0</v>
          </cell>
          <cell r="G21">
            <v>0</v>
          </cell>
          <cell r="H21">
            <v>12705</v>
          </cell>
          <cell r="I21">
            <v>0</v>
          </cell>
          <cell r="J21">
            <v>12705</v>
          </cell>
          <cell r="K21">
            <v>0</v>
          </cell>
          <cell r="L21">
            <v>0</v>
          </cell>
          <cell r="M21">
            <v>0</v>
          </cell>
          <cell r="N21">
            <v>0</v>
          </cell>
        </row>
        <row r="22">
          <cell r="B22">
            <v>11</v>
          </cell>
          <cell r="C22" t="str">
            <v>AJAYI YAMAH</v>
          </cell>
          <cell r="D22">
            <v>6.1</v>
          </cell>
          <cell r="E22">
            <v>26741</v>
          </cell>
          <cell r="F22">
            <v>0</v>
          </cell>
          <cell r="G22">
            <v>0</v>
          </cell>
          <cell r="H22">
            <v>12705</v>
          </cell>
          <cell r="I22">
            <v>0</v>
          </cell>
          <cell r="J22">
            <v>12705</v>
          </cell>
          <cell r="K22">
            <v>0</v>
          </cell>
          <cell r="L22">
            <v>0</v>
          </cell>
          <cell r="M22">
            <v>300300</v>
          </cell>
          <cell r="N22">
            <v>0</v>
          </cell>
        </row>
        <row r="23">
          <cell r="B23">
            <v>12</v>
          </cell>
          <cell r="C23" t="str">
            <v>AKPAN EFFIONG JEREMIAH</v>
          </cell>
          <cell r="D23">
            <v>6.1</v>
          </cell>
          <cell r="E23">
            <v>26741</v>
          </cell>
          <cell r="F23">
            <v>0</v>
          </cell>
          <cell r="G23">
            <v>0</v>
          </cell>
          <cell r="H23">
            <v>12705</v>
          </cell>
          <cell r="I23">
            <v>0</v>
          </cell>
          <cell r="J23">
            <v>12705</v>
          </cell>
          <cell r="K23">
            <v>0</v>
          </cell>
          <cell r="L23">
            <v>0</v>
          </cell>
          <cell r="M23">
            <v>163960</v>
          </cell>
          <cell r="N23">
            <v>0</v>
          </cell>
        </row>
        <row r="24">
          <cell r="B24">
            <v>13</v>
          </cell>
          <cell r="C24" t="str">
            <v>AKPARU EZINWANNE</v>
          </cell>
          <cell r="D24">
            <v>6.2</v>
          </cell>
          <cell r="E24">
            <v>29887</v>
          </cell>
          <cell r="F24">
            <v>0</v>
          </cell>
          <cell r="G24">
            <v>0</v>
          </cell>
          <cell r="H24">
            <v>12705</v>
          </cell>
          <cell r="I24">
            <v>0</v>
          </cell>
          <cell r="J24">
            <v>12705</v>
          </cell>
          <cell r="K24">
            <v>24453</v>
          </cell>
          <cell r="L24">
            <v>0</v>
          </cell>
          <cell r="M24">
            <v>0</v>
          </cell>
          <cell r="N24">
            <v>0</v>
          </cell>
        </row>
        <row r="25">
          <cell r="B25">
            <v>14</v>
          </cell>
          <cell r="C25" t="str">
            <v>AKPOMA FREDRICK</v>
          </cell>
          <cell r="D25" t="str">
            <v>JNR</v>
          </cell>
          <cell r="E25">
            <v>9416</v>
          </cell>
          <cell r="F25">
            <v>0</v>
          </cell>
          <cell r="G25">
            <v>0</v>
          </cell>
          <cell r="H25">
            <v>4372.5</v>
          </cell>
          <cell r="I25">
            <v>0</v>
          </cell>
          <cell r="J25">
            <v>4372.5</v>
          </cell>
          <cell r="K25">
            <v>7890.4269230769232</v>
          </cell>
          <cell r="L25">
            <v>0</v>
          </cell>
          <cell r="M25">
            <v>6930</v>
          </cell>
          <cell r="N25">
            <v>0</v>
          </cell>
        </row>
        <row r="26">
          <cell r="B26">
            <v>15</v>
          </cell>
          <cell r="C26" t="str">
            <v>AKPUDI  THOMAS</v>
          </cell>
          <cell r="D26">
            <v>6.1</v>
          </cell>
          <cell r="E26">
            <v>26741</v>
          </cell>
          <cell r="F26">
            <v>0</v>
          </cell>
          <cell r="G26">
            <v>0</v>
          </cell>
          <cell r="H26">
            <v>12705</v>
          </cell>
          <cell r="I26">
            <v>0</v>
          </cell>
          <cell r="J26">
            <v>12705</v>
          </cell>
          <cell r="K26">
            <v>3646.5</v>
          </cell>
          <cell r="L26">
            <v>0</v>
          </cell>
          <cell r="M26">
            <v>68200</v>
          </cell>
          <cell r="N26">
            <v>0</v>
          </cell>
        </row>
        <row r="27">
          <cell r="B27">
            <v>16</v>
          </cell>
          <cell r="C27" t="str">
            <v>ALEX  OWHE</v>
          </cell>
          <cell r="D27">
            <v>4</v>
          </cell>
          <cell r="E27">
            <v>13805</v>
          </cell>
          <cell r="F27">
            <v>0</v>
          </cell>
          <cell r="G27">
            <v>0</v>
          </cell>
          <cell r="H27">
            <v>7121.4</v>
          </cell>
          <cell r="I27">
            <v>0</v>
          </cell>
          <cell r="J27">
            <v>7121.4</v>
          </cell>
          <cell r="K27">
            <v>14813.826923076927</v>
          </cell>
          <cell r="L27">
            <v>0</v>
          </cell>
          <cell r="M27">
            <v>5929</v>
          </cell>
          <cell r="N27">
            <v>0</v>
          </cell>
        </row>
        <row r="28">
          <cell r="B28">
            <v>17</v>
          </cell>
          <cell r="C28" t="str">
            <v>AMADI GEOFFREY</v>
          </cell>
          <cell r="D28" t="str">
            <v>JNR</v>
          </cell>
          <cell r="E28">
            <v>9416</v>
          </cell>
          <cell r="F28">
            <v>0</v>
          </cell>
          <cell r="G28">
            <v>0</v>
          </cell>
          <cell r="H28">
            <v>4372.5</v>
          </cell>
          <cell r="I28">
            <v>0</v>
          </cell>
          <cell r="J28">
            <v>4372.5</v>
          </cell>
          <cell r="K28">
            <v>6994.0961538461543</v>
          </cell>
          <cell r="L28">
            <v>0</v>
          </cell>
          <cell r="M28">
            <v>2772</v>
          </cell>
          <cell r="N28">
            <v>0</v>
          </cell>
        </row>
        <row r="29">
          <cell r="B29">
            <v>18</v>
          </cell>
          <cell r="C29" t="str">
            <v>AMADI JOSEPH</v>
          </cell>
          <cell r="D29" t="str">
            <v>JNR</v>
          </cell>
          <cell r="E29">
            <v>5005</v>
          </cell>
          <cell r="F29">
            <v>0</v>
          </cell>
          <cell r="G29">
            <v>0</v>
          </cell>
          <cell r="H29">
            <v>2970</v>
          </cell>
          <cell r="I29">
            <v>0</v>
          </cell>
          <cell r="J29">
            <v>2970</v>
          </cell>
          <cell r="K29">
            <v>1609.78125</v>
          </cell>
          <cell r="L29">
            <v>0</v>
          </cell>
          <cell r="M29">
            <v>0</v>
          </cell>
          <cell r="N29">
            <v>0</v>
          </cell>
        </row>
        <row r="30">
          <cell r="B30">
            <v>19</v>
          </cell>
          <cell r="C30" t="str">
            <v>ANDY BOMS</v>
          </cell>
          <cell r="D30">
            <v>5</v>
          </cell>
          <cell r="E30">
            <v>16500</v>
          </cell>
          <cell r="F30">
            <v>0</v>
          </cell>
          <cell r="G30">
            <v>0</v>
          </cell>
          <cell r="H30">
            <v>7768.2</v>
          </cell>
          <cell r="I30">
            <v>0</v>
          </cell>
          <cell r="J30">
            <v>7768.2</v>
          </cell>
          <cell r="K30">
            <v>8924.2788461538476</v>
          </cell>
          <cell r="L30">
            <v>0</v>
          </cell>
          <cell r="M30">
            <v>0</v>
          </cell>
          <cell r="N30">
            <v>0</v>
          </cell>
        </row>
        <row r="31">
          <cell r="B31">
            <v>20</v>
          </cell>
          <cell r="C31" t="str">
            <v>ANSLEM OKPO</v>
          </cell>
          <cell r="D31" t="str">
            <v>CTU</v>
          </cell>
          <cell r="E31">
            <v>20790</v>
          </cell>
          <cell r="F31">
            <v>0</v>
          </cell>
          <cell r="G31">
            <v>0</v>
          </cell>
          <cell r="H31">
            <v>9740.5</v>
          </cell>
          <cell r="I31">
            <v>0</v>
          </cell>
          <cell r="J31">
            <v>9740.5</v>
          </cell>
          <cell r="K31">
            <v>14175</v>
          </cell>
          <cell r="L31">
            <v>0</v>
          </cell>
          <cell r="M31">
            <v>0</v>
          </cell>
          <cell r="N31">
            <v>0</v>
          </cell>
        </row>
        <row r="32">
          <cell r="B32">
            <v>21</v>
          </cell>
          <cell r="C32" t="str">
            <v>ANTHONY CHINWE BOMS</v>
          </cell>
          <cell r="D32" t="str">
            <v>JNR</v>
          </cell>
          <cell r="E32">
            <v>11220</v>
          </cell>
          <cell r="F32">
            <v>0</v>
          </cell>
          <cell r="G32">
            <v>0</v>
          </cell>
          <cell r="H32">
            <v>6292</v>
          </cell>
          <cell r="I32">
            <v>0</v>
          </cell>
          <cell r="J32">
            <v>6292</v>
          </cell>
          <cell r="K32">
            <v>27737.134615384613</v>
          </cell>
          <cell r="L32">
            <v>0</v>
          </cell>
          <cell r="M32">
            <v>10285</v>
          </cell>
          <cell r="N32">
            <v>0</v>
          </cell>
        </row>
        <row r="33">
          <cell r="B33">
            <v>22</v>
          </cell>
          <cell r="C33" t="str">
            <v>ANTHONY EWURUDJE</v>
          </cell>
          <cell r="D33">
            <v>4</v>
          </cell>
          <cell r="E33">
            <v>12550</v>
          </cell>
          <cell r="F33">
            <v>0</v>
          </cell>
          <cell r="G33">
            <v>0</v>
          </cell>
          <cell r="H33">
            <v>7121.4</v>
          </cell>
          <cell r="I33">
            <v>0</v>
          </cell>
          <cell r="J33">
            <v>7121.4</v>
          </cell>
          <cell r="K33">
            <v>22707.65625</v>
          </cell>
          <cell r="L33">
            <v>0</v>
          </cell>
          <cell r="M33">
            <v>11858</v>
          </cell>
          <cell r="N33">
            <v>0</v>
          </cell>
        </row>
        <row r="34">
          <cell r="B34">
            <v>23</v>
          </cell>
          <cell r="C34" t="str">
            <v>ANTHONY JIBUNOR</v>
          </cell>
          <cell r="D34" t="str">
            <v>PPS</v>
          </cell>
          <cell r="E34">
            <v>12210</v>
          </cell>
          <cell r="F34">
            <v>0</v>
          </cell>
          <cell r="G34">
            <v>0</v>
          </cell>
          <cell r="H34">
            <v>6473.5</v>
          </cell>
          <cell r="I34">
            <v>0</v>
          </cell>
          <cell r="J34">
            <v>6473.5</v>
          </cell>
          <cell r="K34">
            <v>0</v>
          </cell>
          <cell r="L34">
            <v>0</v>
          </cell>
          <cell r="M34">
            <v>0</v>
          </cell>
          <cell r="N34">
            <v>0</v>
          </cell>
        </row>
        <row r="35">
          <cell r="B35">
            <v>24</v>
          </cell>
          <cell r="C35" t="str">
            <v>ANTHONY U. AFIAEKPO</v>
          </cell>
          <cell r="D35" t="str">
            <v>JNR</v>
          </cell>
          <cell r="E35">
            <v>2750</v>
          </cell>
          <cell r="F35">
            <v>0</v>
          </cell>
          <cell r="G35">
            <v>0</v>
          </cell>
          <cell r="H35">
            <v>2200</v>
          </cell>
          <cell r="I35">
            <v>0</v>
          </cell>
          <cell r="J35">
            <v>2200</v>
          </cell>
          <cell r="K35">
            <v>5124.5192307692314</v>
          </cell>
          <cell r="L35">
            <v>0</v>
          </cell>
          <cell r="M35">
            <v>0</v>
          </cell>
          <cell r="N35">
            <v>0</v>
          </cell>
        </row>
        <row r="36">
          <cell r="B36">
            <v>25</v>
          </cell>
          <cell r="C36" t="str">
            <v>ARRON SINGHE TCHOUKA</v>
          </cell>
          <cell r="D36" t="str">
            <v>IT</v>
          </cell>
          <cell r="E36">
            <v>6000</v>
          </cell>
          <cell r="F36">
            <v>0</v>
          </cell>
          <cell r="G36">
            <v>0</v>
          </cell>
          <cell r="H36">
            <v>0</v>
          </cell>
          <cell r="I36">
            <v>0</v>
          </cell>
          <cell r="J36">
            <v>0</v>
          </cell>
          <cell r="K36">
            <v>0</v>
          </cell>
          <cell r="L36">
            <v>0</v>
          </cell>
          <cell r="M36">
            <v>0</v>
          </cell>
          <cell r="N36">
            <v>0</v>
          </cell>
        </row>
        <row r="37">
          <cell r="B37">
            <v>26</v>
          </cell>
          <cell r="C37" t="str">
            <v>ARUKHE OHIOMA JAMES</v>
          </cell>
          <cell r="D37">
            <v>7.1</v>
          </cell>
          <cell r="E37">
            <v>34787.5</v>
          </cell>
          <cell r="F37">
            <v>0</v>
          </cell>
          <cell r="G37">
            <v>0</v>
          </cell>
          <cell r="H37">
            <v>12705</v>
          </cell>
          <cell r="I37">
            <v>0</v>
          </cell>
          <cell r="J37">
            <v>12705</v>
          </cell>
          <cell r="K37">
            <v>35578.125</v>
          </cell>
          <cell r="L37">
            <v>4125</v>
          </cell>
          <cell r="M37">
            <v>106260</v>
          </cell>
          <cell r="N37">
            <v>0</v>
          </cell>
        </row>
        <row r="38">
          <cell r="B38">
            <v>27</v>
          </cell>
          <cell r="C38" t="str">
            <v>ASIBE FRED</v>
          </cell>
          <cell r="D38" t="str">
            <v>IT</v>
          </cell>
          <cell r="E38">
            <v>6000</v>
          </cell>
          <cell r="F38">
            <v>0</v>
          </cell>
          <cell r="G38">
            <v>0</v>
          </cell>
          <cell r="H38">
            <v>0</v>
          </cell>
          <cell r="I38">
            <v>0</v>
          </cell>
          <cell r="J38">
            <v>0</v>
          </cell>
          <cell r="K38">
            <v>6000</v>
          </cell>
          <cell r="L38">
            <v>0</v>
          </cell>
          <cell r="M38">
            <v>0</v>
          </cell>
          <cell r="N38">
            <v>0</v>
          </cell>
        </row>
        <row r="39">
          <cell r="B39">
            <v>28</v>
          </cell>
          <cell r="C39" t="str">
            <v>ATHANATIUS AKA</v>
          </cell>
          <cell r="D39">
            <v>4</v>
          </cell>
          <cell r="E39">
            <v>13805</v>
          </cell>
          <cell r="F39">
            <v>0</v>
          </cell>
          <cell r="G39">
            <v>0</v>
          </cell>
          <cell r="H39">
            <v>7121.4</v>
          </cell>
          <cell r="I39">
            <v>0</v>
          </cell>
          <cell r="J39">
            <v>7121.4</v>
          </cell>
          <cell r="K39">
            <v>38707.096153846163</v>
          </cell>
          <cell r="L39">
            <v>0</v>
          </cell>
          <cell r="M39">
            <v>21175</v>
          </cell>
          <cell r="N39">
            <v>0</v>
          </cell>
        </row>
        <row r="40">
          <cell r="B40">
            <v>29</v>
          </cell>
          <cell r="C40" t="str">
            <v>AUSTIN OKOYE</v>
          </cell>
          <cell r="D40">
            <v>9.1</v>
          </cell>
          <cell r="E40">
            <v>48702.5</v>
          </cell>
          <cell r="F40">
            <v>0</v>
          </cell>
          <cell r="G40">
            <v>0</v>
          </cell>
          <cell r="H40">
            <v>12705</v>
          </cell>
          <cell r="I40">
            <v>0</v>
          </cell>
          <cell r="J40">
            <v>12705</v>
          </cell>
          <cell r="K40">
            <v>0</v>
          </cell>
          <cell r="L40">
            <v>0</v>
          </cell>
          <cell r="M40">
            <v>0</v>
          </cell>
          <cell r="N40">
            <v>0</v>
          </cell>
        </row>
        <row r="41">
          <cell r="B41">
            <v>30</v>
          </cell>
          <cell r="C41" t="str">
            <v>AUSTIN OVUNDA</v>
          </cell>
          <cell r="D41" t="str">
            <v>JNR</v>
          </cell>
          <cell r="E41">
            <v>5005</v>
          </cell>
          <cell r="F41">
            <v>0</v>
          </cell>
          <cell r="G41">
            <v>0</v>
          </cell>
          <cell r="H41">
            <v>2970</v>
          </cell>
          <cell r="I41">
            <v>0</v>
          </cell>
          <cell r="J41">
            <v>2970</v>
          </cell>
          <cell r="K41">
            <v>3955.875</v>
          </cell>
          <cell r="L41">
            <v>0</v>
          </cell>
          <cell r="M41">
            <v>9009</v>
          </cell>
          <cell r="N41">
            <v>0</v>
          </cell>
        </row>
        <row r="42">
          <cell r="B42">
            <v>31</v>
          </cell>
          <cell r="C42" t="str">
            <v>AZUBUIKE NWEZOR</v>
          </cell>
          <cell r="D42" t="str">
            <v>PPS</v>
          </cell>
          <cell r="E42">
            <v>6494.4</v>
          </cell>
          <cell r="F42">
            <v>0</v>
          </cell>
          <cell r="G42">
            <v>0</v>
          </cell>
          <cell r="H42">
            <v>2970</v>
          </cell>
          <cell r="I42">
            <v>0</v>
          </cell>
          <cell r="J42">
            <v>2970</v>
          </cell>
          <cell r="K42">
            <v>505.81384615384616</v>
          </cell>
          <cell r="L42">
            <v>379.5</v>
          </cell>
          <cell r="M42">
            <v>0</v>
          </cell>
          <cell r="N42">
            <v>0</v>
          </cell>
        </row>
        <row r="43">
          <cell r="B43">
            <v>32</v>
          </cell>
          <cell r="C43" t="str">
            <v>AZUNDA KALAGBOR</v>
          </cell>
          <cell r="D43">
            <v>2</v>
          </cell>
          <cell r="E43">
            <v>10615</v>
          </cell>
          <cell r="F43">
            <v>0</v>
          </cell>
          <cell r="G43">
            <v>0</v>
          </cell>
          <cell r="H43">
            <v>5827.8</v>
          </cell>
          <cell r="I43">
            <v>0</v>
          </cell>
          <cell r="J43">
            <v>5827.8</v>
          </cell>
          <cell r="K43">
            <v>11122.78485576923</v>
          </cell>
          <cell r="L43">
            <v>0</v>
          </cell>
          <cell r="M43">
            <v>3465</v>
          </cell>
          <cell r="N43">
            <v>0</v>
          </cell>
        </row>
        <row r="44">
          <cell r="B44">
            <v>33</v>
          </cell>
          <cell r="C44" t="str">
            <v>BAILEY A. ISAAC</v>
          </cell>
          <cell r="D44">
            <v>6.1</v>
          </cell>
          <cell r="E44">
            <v>26741</v>
          </cell>
          <cell r="F44">
            <v>0</v>
          </cell>
          <cell r="G44">
            <v>0</v>
          </cell>
          <cell r="H44">
            <v>12705</v>
          </cell>
          <cell r="I44">
            <v>0</v>
          </cell>
          <cell r="J44">
            <v>12705</v>
          </cell>
          <cell r="K44">
            <v>0</v>
          </cell>
          <cell r="L44">
            <v>0</v>
          </cell>
          <cell r="M44">
            <v>0</v>
          </cell>
          <cell r="N44">
            <v>0</v>
          </cell>
        </row>
        <row r="45">
          <cell r="B45">
            <v>34</v>
          </cell>
          <cell r="C45" t="str">
            <v>BENJAMIN   OGAN</v>
          </cell>
          <cell r="D45" t="str">
            <v>JNR</v>
          </cell>
          <cell r="E45">
            <v>9350</v>
          </cell>
          <cell r="F45">
            <v>0</v>
          </cell>
          <cell r="G45">
            <v>0</v>
          </cell>
          <cell r="H45">
            <v>6292</v>
          </cell>
          <cell r="I45">
            <v>0</v>
          </cell>
          <cell r="J45">
            <v>6292</v>
          </cell>
          <cell r="K45">
            <v>10532.235576923078</v>
          </cell>
          <cell r="L45">
            <v>0</v>
          </cell>
          <cell r="M45">
            <v>5445</v>
          </cell>
          <cell r="N45">
            <v>0</v>
          </cell>
        </row>
        <row r="46">
          <cell r="B46">
            <v>35</v>
          </cell>
          <cell r="C46" t="str">
            <v>BENSON OGHOGHO</v>
          </cell>
          <cell r="D46">
            <v>3</v>
          </cell>
          <cell r="E46">
            <v>12210</v>
          </cell>
          <cell r="F46">
            <v>0</v>
          </cell>
          <cell r="G46">
            <v>0</v>
          </cell>
          <cell r="H46">
            <v>6473.5</v>
          </cell>
          <cell r="I46">
            <v>0</v>
          </cell>
          <cell r="J46">
            <v>6473.5</v>
          </cell>
          <cell r="K46">
            <v>19864.730769230773</v>
          </cell>
          <cell r="L46">
            <v>0</v>
          </cell>
          <cell r="M46">
            <v>0</v>
          </cell>
          <cell r="N46">
            <v>0</v>
          </cell>
        </row>
        <row r="47">
          <cell r="B47">
            <v>36</v>
          </cell>
          <cell r="C47" t="str">
            <v>BERNARD EFE ESEGBA</v>
          </cell>
          <cell r="D47">
            <v>1</v>
          </cell>
          <cell r="E47">
            <v>9020</v>
          </cell>
          <cell r="F47">
            <v>0</v>
          </cell>
          <cell r="G47">
            <v>0</v>
          </cell>
          <cell r="H47">
            <v>3884.1</v>
          </cell>
          <cell r="I47">
            <v>0</v>
          </cell>
          <cell r="J47">
            <v>3884.1</v>
          </cell>
          <cell r="K47">
            <v>9405.951923076922</v>
          </cell>
          <cell r="L47">
            <v>0</v>
          </cell>
          <cell r="M47">
            <v>6237</v>
          </cell>
          <cell r="N47">
            <v>0</v>
          </cell>
        </row>
        <row r="48">
          <cell r="B48">
            <v>37</v>
          </cell>
          <cell r="C48" t="str">
            <v>BERNARD EFE ESEGBA</v>
          </cell>
          <cell r="D48" t="str">
            <v>SNR</v>
          </cell>
          <cell r="E48">
            <v>14850</v>
          </cell>
          <cell r="F48">
            <v>0</v>
          </cell>
          <cell r="G48">
            <v>0</v>
          </cell>
          <cell r="H48">
            <v>7150</v>
          </cell>
          <cell r="I48">
            <v>0</v>
          </cell>
          <cell r="J48">
            <v>7150</v>
          </cell>
          <cell r="K48">
            <v>3037.5</v>
          </cell>
          <cell r="L48">
            <v>0</v>
          </cell>
          <cell r="M48">
            <v>30910</v>
          </cell>
          <cell r="N48">
            <v>0</v>
          </cell>
        </row>
        <row r="49">
          <cell r="B49">
            <v>38</v>
          </cell>
          <cell r="C49" t="str">
            <v>BESTMAN OHAJA</v>
          </cell>
          <cell r="D49">
            <v>3</v>
          </cell>
          <cell r="E49">
            <v>12210</v>
          </cell>
          <cell r="F49">
            <v>0</v>
          </cell>
          <cell r="G49">
            <v>0</v>
          </cell>
          <cell r="H49">
            <v>6473.5</v>
          </cell>
          <cell r="I49">
            <v>0</v>
          </cell>
          <cell r="J49">
            <v>6473.5</v>
          </cell>
          <cell r="K49">
            <v>2800.0817307692314</v>
          </cell>
          <cell r="L49">
            <v>0</v>
          </cell>
          <cell r="M49">
            <v>0</v>
          </cell>
          <cell r="N49">
            <v>0</v>
          </cell>
        </row>
        <row r="50">
          <cell r="B50">
            <v>39</v>
          </cell>
          <cell r="C50" t="str">
            <v xml:space="preserve">BOMS  HOPE </v>
          </cell>
          <cell r="D50" t="str">
            <v>PPS</v>
          </cell>
          <cell r="E50">
            <v>21532.5</v>
          </cell>
          <cell r="F50">
            <v>0</v>
          </cell>
          <cell r="G50">
            <v>0</v>
          </cell>
          <cell r="H50">
            <v>9740.5</v>
          </cell>
          <cell r="I50">
            <v>0</v>
          </cell>
          <cell r="J50">
            <v>9740.5</v>
          </cell>
          <cell r="K50">
            <v>11745</v>
          </cell>
          <cell r="L50">
            <v>0</v>
          </cell>
          <cell r="M50">
            <v>34100</v>
          </cell>
          <cell r="N50">
            <v>0</v>
          </cell>
        </row>
        <row r="51">
          <cell r="B51">
            <v>40</v>
          </cell>
          <cell r="C51" t="str">
            <v>BRIGHT ODUM</v>
          </cell>
          <cell r="D51" t="str">
            <v>JNR</v>
          </cell>
          <cell r="E51">
            <v>6494.4</v>
          </cell>
          <cell r="F51">
            <v>0</v>
          </cell>
          <cell r="G51">
            <v>0</v>
          </cell>
          <cell r="H51">
            <v>2970</v>
          </cell>
          <cell r="I51">
            <v>0</v>
          </cell>
          <cell r="J51">
            <v>2970</v>
          </cell>
          <cell r="K51">
            <v>9025.0303846153856</v>
          </cell>
          <cell r="L51">
            <v>1138.5</v>
          </cell>
          <cell r="M51">
            <v>0</v>
          </cell>
          <cell r="N51">
            <v>0</v>
          </cell>
        </row>
        <row r="52">
          <cell r="B52">
            <v>41</v>
          </cell>
          <cell r="C52" t="str">
            <v>CHARLES  UGORJI</v>
          </cell>
          <cell r="D52" t="str">
            <v>IT</v>
          </cell>
          <cell r="E52">
            <v>6000</v>
          </cell>
          <cell r="F52">
            <v>0</v>
          </cell>
          <cell r="G52">
            <v>0</v>
          </cell>
          <cell r="H52">
            <v>0</v>
          </cell>
          <cell r="I52">
            <v>0</v>
          </cell>
          <cell r="J52">
            <v>0</v>
          </cell>
          <cell r="K52">
            <v>6000</v>
          </cell>
          <cell r="L52">
            <v>0</v>
          </cell>
          <cell r="M52">
            <v>0</v>
          </cell>
          <cell r="N52">
            <v>0</v>
          </cell>
        </row>
        <row r="53">
          <cell r="B53">
            <v>1</v>
          </cell>
          <cell r="C53" t="str">
            <v>CHERYL JOHN-URI</v>
          </cell>
          <cell r="D53" t="str">
            <v>SNR</v>
          </cell>
          <cell r="E53">
            <v>21532.5</v>
          </cell>
          <cell r="F53">
            <v>0</v>
          </cell>
          <cell r="G53">
            <v>0</v>
          </cell>
          <cell r="H53">
            <v>8800</v>
          </cell>
          <cell r="I53">
            <v>0</v>
          </cell>
          <cell r="J53">
            <v>8800</v>
          </cell>
          <cell r="K53">
            <v>13213.125</v>
          </cell>
          <cell r="L53">
            <v>0</v>
          </cell>
          <cell r="M53">
            <v>0</v>
          </cell>
          <cell r="N53">
            <v>0</v>
          </cell>
        </row>
        <row r="54">
          <cell r="B54">
            <v>2</v>
          </cell>
          <cell r="C54" t="str">
            <v>CHIAZOM O. USIAGWU</v>
          </cell>
          <cell r="D54">
            <v>6.2</v>
          </cell>
          <cell r="E54">
            <v>29887</v>
          </cell>
          <cell r="F54">
            <v>0</v>
          </cell>
          <cell r="G54">
            <v>0</v>
          </cell>
          <cell r="H54">
            <v>12705</v>
          </cell>
          <cell r="I54">
            <v>0</v>
          </cell>
          <cell r="J54">
            <v>12705</v>
          </cell>
          <cell r="K54">
            <v>12226.5</v>
          </cell>
          <cell r="L54">
            <v>0</v>
          </cell>
          <cell r="M54">
            <v>0</v>
          </cell>
          <cell r="N54">
            <v>0</v>
          </cell>
        </row>
        <row r="55">
          <cell r="B55">
            <v>3</v>
          </cell>
          <cell r="C55" t="str">
            <v>CHIKADIBIA OBI-OFODILE</v>
          </cell>
          <cell r="D55" t="str">
            <v>NYSC</v>
          </cell>
          <cell r="E55">
            <v>6000</v>
          </cell>
          <cell r="F55">
            <v>0</v>
          </cell>
          <cell r="G55">
            <v>0</v>
          </cell>
          <cell r="H55">
            <v>0</v>
          </cell>
          <cell r="I55">
            <v>0</v>
          </cell>
          <cell r="J55">
            <v>0</v>
          </cell>
          <cell r="K55">
            <v>4500</v>
          </cell>
          <cell r="L55">
            <v>0</v>
          </cell>
          <cell r="M55">
            <v>2175</v>
          </cell>
          <cell r="N55">
            <v>0</v>
          </cell>
        </row>
        <row r="56">
          <cell r="B56">
            <v>4</v>
          </cell>
          <cell r="C56" t="str">
            <v>CHIKE  UCHENDU</v>
          </cell>
          <cell r="E56">
            <v>120000</v>
          </cell>
          <cell r="F56">
            <v>0</v>
          </cell>
          <cell r="G56">
            <v>0</v>
          </cell>
          <cell r="H56">
            <v>25000</v>
          </cell>
          <cell r="I56">
            <v>0</v>
          </cell>
          <cell r="J56">
            <v>25000</v>
          </cell>
          <cell r="K56">
            <v>0</v>
          </cell>
          <cell r="L56">
            <v>0</v>
          </cell>
          <cell r="M56">
            <v>0</v>
          </cell>
          <cell r="N56">
            <v>0</v>
          </cell>
        </row>
        <row r="57">
          <cell r="B57">
            <v>5</v>
          </cell>
          <cell r="C57" t="str">
            <v>CHIMA OGBOWU</v>
          </cell>
          <cell r="D57">
            <v>3</v>
          </cell>
          <cell r="E57">
            <v>12210</v>
          </cell>
          <cell r="F57">
            <v>0</v>
          </cell>
          <cell r="G57">
            <v>0</v>
          </cell>
          <cell r="H57">
            <v>6473.5</v>
          </cell>
          <cell r="I57">
            <v>0</v>
          </cell>
          <cell r="J57">
            <v>6473.5</v>
          </cell>
          <cell r="K57">
            <v>18596.769230769234</v>
          </cell>
          <cell r="L57">
            <v>0</v>
          </cell>
          <cell r="M57">
            <v>7623</v>
          </cell>
          <cell r="N57">
            <v>0</v>
          </cell>
        </row>
        <row r="58">
          <cell r="B58">
            <v>6</v>
          </cell>
          <cell r="C58" t="str">
            <v>CHUKWU FESTUS</v>
          </cell>
          <cell r="D58" t="str">
            <v>SNR</v>
          </cell>
          <cell r="E58">
            <v>21532.5</v>
          </cell>
          <cell r="F58">
            <v>0</v>
          </cell>
          <cell r="G58">
            <v>0</v>
          </cell>
          <cell r="H58">
            <v>9740.5</v>
          </cell>
          <cell r="I58">
            <v>0</v>
          </cell>
          <cell r="J58">
            <v>9740.5</v>
          </cell>
          <cell r="K58">
            <v>7340.625</v>
          </cell>
          <cell r="L58">
            <v>0</v>
          </cell>
          <cell r="M58">
            <v>32340</v>
          </cell>
          <cell r="N58">
            <v>0</v>
          </cell>
        </row>
        <row r="59">
          <cell r="B59">
            <v>7</v>
          </cell>
          <cell r="C59" t="str">
            <v>CHUKWU POLYCARP</v>
          </cell>
          <cell r="D59" t="str">
            <v>PPS</v>
          </cell>
          <cell r="E59">
            <v>12210</v>
          </cell>
          <cell r="F59">
            <v>0</v>
          </cell>
          <cell r="G59">
            <v>0</v>
          </cell>
          <cell r="H59">
            <v>6473.5</v>
          </cell>
          <cell r="I59">
            <v>0</v>
          </cell>
          <cell r="J59">
            <v>6473.5</v>
          </cell>
          <cell r="K59">
            <v>10531.125000000004</v>
          </cell>
          <cell r="L59">
            <v>0</v>
          </cell>
          <cell r="M59">
            <v>12705</v>
          </cell>
          <cell r="N59">
            <v>0</v>
          </cell>
        </row>
        <row r="60">
          <cell r="B60">
            <v>8</v>
          </cell>
          <cell r="C60" t="str">
            <v>CHUKWUEMEKA OKPARA</v>
          </cell>
          <cell r="D60" t="str">
            <v>IT</v>
          </cell>
          <cell r="E60">
            <v>6000</v>
          </cell>
          <cell r="F60">
            <v>0</v>
          </cell>
          <cell r="G60">
            <v>0</v>
          </cell>
          <cell r="H60">
            <v>0</v>
          </cell>
          <cell r="I60">
            <v>0</v>
          </cell>
          <cell r="J60">
            <v>0</v>
          </cell>
          <cell r="K60">
            <v>0</v>
          </cell>
          <cell r="L60">
            <v>0</v>
          </cell>
          <cell r="M60">
            <v>0</v>
          </cell>
          <cell r="N60">
            <v>0</v>
          </cell>
        </row>
        <row r="61">
          <cell r="B61">
            <v>9</v>
          </cell>
          <cell r="C61" t="str">
            <v>DANIEL BEN</v>
          </cell>
          <cell r="D61" t="str">
            <v>JNR</v>
          </cell>
          <cell r="E61">
            <v>6494.4</v>
          </cell>
          <cell r="F61">
            <v>0</v>
          </cell>
          <cell r="G61">
            <v>0</v>
          </cell>
          <cell r="H61">
            <v>2970</v>
          </cell>
          <cell r="I61">
            <v>0</v>
          </cell>
          <cell r="J61">
            <v>2970</v>
          </cell>
          <cell r="K61">
            <v>8612.8857692307683</v>
          </cell>
          <cell r="L61">
            <v>0</v>
          </cell>
          <cell r="M61">
            <v>0</v>
          </cell>
          <cell r="N61">
            <v>0</v>
          </cell>
        </row>
        <row r="62">
          <cell r="B62">
            <v>10</v>
          </cell>
          <cell r="C62" t="str">
            <v>DANIEL USUAGWU</v>
          </cell>
          <cell r="E62">
            <v>5885</v>
          </cell>
          <cell r="F62">
            <v>0</v>
          </cell>
          <cell r="G62">
            <v>0</v>
          </cell>
          <cell r="H62">
            <v>2970</v>
          </cell>
          <cell r="I62">
            <v>0</v>
          </cell>
          <cell r="J62">
            <v>2970</v>
          </cell>
          <cell r="K62">
            <v>10211.040865384619</v>
          </cell>
          <cell r="L62">
            <v>1897.5</v>
          </cell>
          <cell r="M62">
            <v>0</v>
          </cell>
          <cell r="N62">
            <v>0</v>
          </cell>
        </row>
        <row r="63">
          <cell r="B63">
            <v>11</v>
          </cell>
          <cell r="C63" t="str">
            <v>DAPO OYASOPE</v>
          </cell>
          <cell r="D63">
            <v>6.1</v>
          </cell>
          <cell r="E63">
            <v>26741</v>
          </cell>
          <cell r="F63">
            <v>0</v>
          </cell>
          <cell r="G63">
            <v>0</v>
          </cell>
          <cell r="H63">
            <v>12705</v>
          </cell>
          <cell r="I63">
            <v>0</v>
          </cell>
          <cell r="J63">
            <v>12705</v>
          </cell>
          <cell r="K63">
            <v>18232.5</v>
          </cell>
          <cell r="L63">
            <v>0</v>
          </cell>
          <cell r="M63">
            <v>0</v>
          </cell>
          <cell r="N63">
            <v>0</v>
          </cell>
        </row>
        <row r="64">
          <cell r="B64">
            <v>12</v>
          </cell>
          <cell r="C64" t="str">
            <v>DARAMOLA EZEKIEL</v>
          </cell>
          <cell r="D64" t="str">
            <v>JNR</v>
          </cell>
          <cell r="E64">
            <v>9416</v>
          </cell>
          <cell r="F64">
            <v>0</v>
          </cell>
          <cell r="G64">
            <v>0</v>
          </cell>
          <cell r="H64">
            <v>4372.5</v>
          </cell>
          <cell r="I64">
            <v>0</v>
          </cell>
          <cell r="J64">
            <v>4372.5</v>
          </cell>
          <cell r="K64">
            <v>10755.969230769229</v>
          </cell>
          <cell r="L64">
            <v>886.6</v>
          </cell>
          <cell r="M64">
            <v>2772</v>
          </cell>
          <cell r="N64">
            <v>0</v>
          </cell>
        </row>
        <row r="65">
          <cell r="B65">
            <v>13</v>
          </cell>
          <cell r="C65" t="str">
            <v>DAVID EVARIE</v>
          </cell>
          <cell r="D65" t="str">
            <v>JNR</v>
          </cell>
          <cell r="E65">
            <v>6494.4</v>
          </cell>
          <cell r="F65">
            <v>0</v>
          </cell>
          <cell r="G65">
            <v>0</v>
          </cell>
          <cell r="H65">
            <v>2970</v>
          </cell>
          <cell r="I65">
            <v>0</v>
          </cell>
          <cell r="J65">
            <v>2970</v>
          </cell>
          <cell r="K65">
            <v>7484.1715384615391</v>
          </cell>
          <cell r="L65">
            <v>0</v>
          </cell>
          <cell r="M65">
            <v>0</v>
          </cell>
          <cell r="N65">
            <v>0</v>
          </cell>
        </row>
        <row r="66">
          <cell r="B66">
            <v>14</v>
          </cell>
          <cell r="C66" t="str">
            <v>DICKSON ABE</v>
          </cell>
          <cell r="D66">
            <v>6.3</v>
          </cell>
          <cell r="E66">
            <v>33033</v>
          </cell>
          <cell r="F66">
            <v>0</v>
          </cell>
          <cell r="G66">
            <v>0</v>
          </cell>
          <cell r="H66">
            <v>12705</v>
          </cell>
          <cell r="I66">
            <v>45045</v>
          </cell>
          <cell r="J66">
            <v>57750</v>
          </cell>
          <cell r="K66">
            <v>13513.5</v>
          </cell>
          <cell r="L66">
            <v>0</v>
          </cell>
          <cell r="M66">
            <v>0</v>
          </cell>
          <cell r="N66">
            <v>0</v>
          </cell>
        </row>
        <row r="67">
          <cell r="B67">
            <v>15</v>
          </cell>
          <cell r="C67" t="str">
            <v>DON-MARK NGO</v>
          </cell>
          <cell r="D67" t="str">
            <v>JNR</v>
          </cell>
          <cell r="E67">
            <v>7216</v>
          </cell>
          <cell r="F67">
            <v>0</v>
          </cell>
          <cell r="G67">
            <v>0</v>
          </cell>
          <cell r="H67">
            <v>2970</v>
          </cell>
          <cell r="I67">
            <v>0</v>
          </cell>
          <cell r="J67">
            <v>2970</v>
          </cell>
          <cell r="K67">
            <v>13654.892307692309</v>
          </cell>
          <cell r="L67">
            <v>0</v>
          </cell>
          <cell r="M67">
            <v>0</v>
          </cell>
          <cell r="N67">
            <v>0</v>
          </cell>
        </row>
        <row r="68">
          <cell r="B68">
            <v>16</v>
          </cell>
          <cell r="C68" t="str">
            <v>EDET NDARAKE ASANGA</v>
          </cell>
          <cell r="D68">
            <v>1</v>
          </cell>
          <cell r="E68">
            <v>9020</v>
          </cell>
          <cell r="F68">
            <v>0</v>
          </cell>
          <cell r="G68">
            <v>0</v>
          </cell>
          <cell r="H68">
            <v>3884.1</v>
          </cell>
          <cell r="I68">
            <v>0</v>
          </cell>
          <cell r="J68">
            <v>3884.1</v>
          </cell>
          <cell r="K68">
            <v>15357.850961538463</v>
          </cell>
          <cell r="L68">
            <v>759</v>
          </cell>
          <cell r="M68">
            <v>6930</v>
          </cell>
          <cell r="N68">
            <v>0</v>
          </cell>
        </row>
        <row r="69">
          <cell r="B69">
            <v>17</v>
          </cell>
          <cell r="C69" t="str">
            <v>EDWARD AGBUDJE</v>
          </cell>
          <cell r="D69">
            <v>5</v>
          </cell>
          <cell r="E69">
            <v>16500</v>
          </cell>
          <cell r="F69">
            <v>0</v>
          </cell>
          <cell r="G69">
            <v>0</v>
          </cell>
          <cell r="H69">
            <v>7768.2</v>
          </cell>
          <cell r="I69">
            <v>0</v>
          </cell>
          <cell r="J69">
            <v>7768.2</v>
          </cell>
          <cell r="K69">
            <v>19847.596153846156</v>
          </cell>
          <cell r="L69">
            <v>0</v>
          </cell>
          <cell r="M69">
            <v>0</v>
          </cell>
          <cell r="N69">
            <v>0</v>
          </cell>
        </row>
        <row r="70">
          <cell r="B70">
            <v>18</v>
          </cell>
          <cell r="C70" t="str">
            <v>EFELE  SOLOMON</v>
          </cell>
          <cell r="D70" t="str">
            <v>NYSC</v>
          </cell>
          <cell r="E70">
            <v>6000</v>
          </cell>
          <cell r="F70">
            <v>0</v>
          </cell>
          <cell r="G70">
            <v>0</v>
          </cell>
          <cell r="H70">
            <v>0</v>
          </cell>
          <cell r="I70">
            <v>0</v>
          </cell>
          <cell r="J70">
            <v>0</v>
          </cell>
          <cell r="K70">
            <v>6000</v>
          </cell>
          <cell r="L70">
            <v>0</v>
          </cell>
          <cell r="M70">
            <v>0</v>
          </cell>
          <cell r="N70">
            <v>0</v>
          </cell>
        </row>
        <row r="71">
          <cell r="B71">
            <v>20</v>
          </cell>
          <cell r="C71" t="str">
            <v>EGONU  CHIDI VITALIS</v>
          </cell>
          <cell r="E71">
            <v>60000</v>
          </cell>
          <cell r="F71">
            <v>0</v>
          </cell>
          <cell r="G71">
            <v>0</v>
          </cell>
          <cell r="H71">
            <v>25000</v>
          </cell>
          <cell r="I71">
            <v>0</v>
          </cell>
          <cell r="J71">
            <v>25000</v>
          </cell>
          <cell r="K71">
            <v>0</v>
          </cell>
          <cell r="L71">
            <v>0</v>
          </cell>
          <cell r="N71">
            <v>0</v>
          </cell>
        </row>
        <row r="72">
          <cell r="B72">
            <v>21</v>
          </cell>
          <cell r="C72" t="str">
            <v>EJIKE NWADIKE</v>
          </cell>
          <cell r="D72">
            <v>7.2</v>
          </cell>
          <cell r="E72">
            <v>37812.5</v>
          </cell>
          <cell r="F72">
            <v>0</v>
          </cell>
          <cell r="G72">
            <v>0</v>
          </cell>
          <cell r="H72">
            <v>12705</v>
          </cell>
          <cell r="I72">
            <v>0</v>
          </cell>
          <cell r="J72">
            <v>12705</v>
          </cell>
          <cell r="K72">
            <v>41250</v>
          </cell>
          <cell r="L72">
            <v>5500</v>
          </cell>
          <cell r="M72">
            <v>0</v>
          </cell>
          <cell r="N72">
            <v>0</v>
          </cell>
        </row>
        <row r="73">
          <cell r="B73">
            <v>22</v>
          </cell>
          <cell r="C73" t="str">
            <v>EKEWEDAYE  FABIAN</v>
          </cell>
          <cell r="D73" t="str">
            <v>SNR</v>
          </cell>
          <cell r="E73">
            <v>24300</v>
          </cell>
          <cell r="F73">
            <v>0</v>
          </cell>
          <cell r="G73">
            <v>0</v>
          </cell>
          <cell r="H73">
            <v>9740.5</v>
          </cell>
          <cell r="I73">
            <v>0</v>
          </cell>
          <cell r="J73">
            <v>9740.5</v>
          </cell>
          <cell r="K73">
            <v>9940.9090909090901</v>
          </cell>
          <cell r="L73">
            <v>0</v>
          </cell>
          <cell r="M73">
            <v>30690</v>
          </cell>
          <cell r="N73">
            <v>0</v>
          </cell>
        </row>
        <row r="74">
          <cell r="B74">
            <v>23</v>
          </cell>
          <cell r="C74" t="str">
            <v>EMEKA JOHNSON</v>
          </cell>
          <cell r="D74" t="str">
            <v>PPS</v>
          </cell>
          <cell r="E74">
            <v>5005</v>
          </cell>
          <cell r="F74">
            <v>0</v>
          </cell>
          <cell r="G74">
            <v>0</v>
          </cell>
          <cell r="H74">
            <v>2970</v>
          </cell>
          <cell r="I74">
            <v>0</v>
          </cell>
          <cell r="J74">
            <v>2970</v>
          </cell>
          <cell r="K74">
            <v>6006</v>
          </cell>
          <cell r="L74">
            <v>0</v>
          </cell>
          <cell r="M74">
            <v>8316</v>
          </cell>
          <cell r="N74">
            <v>0</v>
          </cell>
        </row>
        <row r="75">
          <cell r="B75">
            <v>24</v>
          </cell>
          <cell r="C75" t="str">
            <v>EMEM EMERSON</v>
          </cell>
          <cell r="D75">
            <v>1</v>
          </cell>
          <cell r="E75">
            <v>9020</v>
          </cell>
          <cell r="F75">
            <v>0</v>
          </cell>
          <cell r="G75">
            <v>0</v>
          </cell>
          <cell r="H75">
            <v>3884.1</v>
          </cell>
          <cell r="I75">
            <v>0</v>
          </cell>
          <cell r="J75">
            <v>3884.1</v>
          </cell>
          <cell r="K75">
            <v>6309.6634615384619</v>
          </cell>
          <cell r="L75">
            <v>0</v>
          </cell>
          <cell r="M75">
            <v>0</v>
          </cell>
          <cell r="N75">
            <v>0</v>
          </cell>
        </row>
        <row r="76">
          <cell r="B76">
            <v>25</v>
          </cell>
          <cell r="C76" t="str">
            <v>EMMANUEL AKPAN UMOH</v>
          </cell>
          <cell r="D76" t="str">
            <v>IT</v>
          </cell>
          <cell r="E76">
            <v>6000</v>
          </cell>
          <cell r="F76">
            <v>0</v>
          </cell>
          <cell r="G76">
            <v>0</v>
          </cell>
          <cell r="H76">
            <v>0</v>
          </cell>
          <cell r="I76">
            <v>0</v>
          </cell>
          <cell r="J76">
            <v>0</v>
          </cell>
          <cell r="L76">
            <v>0</v>
          </cell>
          <cell r="M76">
            <v>0</v>
          </cell>
          <cell r="N76">
            <v>0</v>
          </cell>
        </row>
        <row r="77">
          <cell r="B77">
            <v>26</v>
          </cell>
          <cell r="C77" t="str">
            <v>EMMANUEL METU</v>
          </cell>
          <cell r="D77">
            <v>2</v>
          </cell>
          <cell r="E77">
            <v>11464.2</v>
          </cell>
          <cell r="F77">
            <v>0</v>
          </cell>
          <cell r="G77">
            <v>0</v>
          </cell>
          <cell r="H77">
            <v>5827.8</v>
          </cell>
          <cell r="I77">
            <v>17196</v>
          </cell>
          <cell r="J77">
            <v>23023.8</v>
          </cell>
          <cell r="K77">
            <v>6184.0540384615397</v>
          </cell>
          <cell r="L77">
            <v>0</v>
          </cell>
          <cell r="M77">
            <v>0</v>
          </cell>
          <cell r="N77">
            <v>0</v>
          </cell>
        </row>
        <row r="78">
          <cell r="B78">
            <v>27</v>
          </cell>
          <cell r="C78" t="str">
            <v>EPHRAIM PAUL</v>
          </cell>
          <cell r="D78">
            <v>7.1</v>
          </cell>
          <cell r="E78">
            <v>34787.5</v>
          </cell>
          <cell r="F78">
            <v>0</v>
          </cell>
          <cell r="G78">
            <v>0</v>
          </cell>
          <cell r="H78">
            <v>12705</v>
          </cell>
          <cell r="I78">
            <v>0</v>
          </cell>
          <cell r="J78">
            <v>12705</v>
          </cell>
          <cell r="K78">
            <v>0</v>
          </cell>
          <cell r="L78">
            <v>4125</v>
          </cell>
          <cell r="M78">
            <v>75020</v>
          </cell>
          <cell r="N78">
            <v>0</v>
          </cell>
        </row>
        <row r="79">
          <cell r="B79">
            <v>28</v>
          </cell>
          <cell r="C79" t="str">
            <v>ERIARIGHO MONDAY</v>
          </cell>
          <cell r="D79">
            <v>2</v>
          </cell>
          <cell r="E79">
            <v>10615</v>
          </cell>
          <cell r="F79">
            <v>0</v>
          </cell>
          <cell r="G79">
            <v>0</v>
          </cell>
          <cell r="H79">
            <v>5827.8</v>
          </cell>
          <cell r="I79">
            <v>0</v>
          </cell>
          <cell r="J79">
            <v>5827.8</v>
          </cell>
          <cell r="K79">
            <v>16044.98076923077</v>
          </cell>
          <cell r="L79">
            <v>0</v>
          </cell>
          <cell r="M79">
            <v>11088</v>
          </cell>
          <cell r="N79">
            <v>0</v>
          </cell>
        </row>
        <row r="80">
          <cell r="B80">
            <v>30</v>
          </cell>
          <cell r="C80" t="str">
            <v>ERIC U. ONUECHEGHEKWU</v>
          </cell>
          <cell r="D80">
            <v>9.3000000000000007</v>
          </cell>
          <cell r="E80">
            <v>54268.5</v>
          </cell>
          <cell r="F80">
            <v>0</v>
          </cell>
          <cell r="G80">
            <v>0</v>
          </cell>
          <cell r="H80">
            <v>12705</v>
          </cell>
          <cell r="I80">
            <v>0</v>
          </cell>
          <cell r="J80">
            <v>12705</v>
          </cell>
          <cell r="K80">
            <v>44401.5</v>
          </cell>
          <cell r="L80">
            <v>0</v>
          </cell>
          <cell r="M80">
            <v>0</v>
          </cell>
          <cell r="N80">
            <v>0</v>
          </cell>
        </row>
        <row r="81">
          <cell r="B81">
            <v>31</v>
          </cell>
          <cell r="C81" t="str">
            <v>ETOP UDO USORO</v>
          </cell>
          <cell r="D81" t="str">
            <v>JNR</v>
          </cell>
          <cell r="E81">
            <v>6494.4</v>
          </cell>
          <cell r="F81">
            <v>0</v>
          </cell>
          <cell r="G81">
            <v>0</v>
          </cell>
          <cell r="H81">
            <v>2970</v>
          </cell>
          <cell r="I81">
            <v>0</v>
          </cell>
          <cell r="J81">
            <v>2970</v>
          </cell>
          <cell r="K81">
            <v>14607.716538461538</v>
          </cell>
          <cell r="L81">
            <v>0</v>
          </cell>
          <cell r="M81">
            <v>2079</v>
          </cell>
          <cell r="N81">
            <v>0</v>
          </cell>
        </row>
        <row r="82">
          <cell r="B82">
            <v>32</v>
          </cell>
          <cell r="C82" t="str">
            <v>EVELYN OGBONDA</v>
          </cell>
          <cell r="E82">
            <v>20790</v>
          </cell>
          <cell r="F82">
            <v>0</v>
          </cell>
          <cell r="G82">
            <v>0</v>
          </cell>
          <cell r="H82">
            <v>8800</v>
          </cell>
          <cell r="I82">
            <v>0</v>
          </cell>
          <cell r="J82">
            <v>8800</v>
          </cell>
          <cell r="K82">
            <v>0</v>
          </cell>
          <cell r="L82">
            <v>0</v>
          </cell>
          <cell r="M82">
            <v>0</v>
          </cell>
          <cell r="N82">
            <v>0</v>
          </cell>
        </row>
        <row r="83">
          <cell r="B83">
            <v>33</v>
          </cell>
          <cell r="C83" t="str">
            <v>EZEELI DAVID</v>
          </cell>
          <cell r="D83" t="str">
            <v>JNR</v>
          </cell>
          <cell r="E83">
            <v>6494.4</v>
          </cell>
          <cell r="F83">
            <v>0</v>
          </cell>
          <cell r="G83">
            <v>0</v>
          </cell>
          <cell r="H83">
            <v>2970</v>
          </cell>
          <cell r="I83">
            <v>0</v>
          </cell>
          <cell r="J83">
            <v>2970</v>
          </cell>
          <cell r="K83">
            <v>3896.64</v>
          </cell>
          <cell r="L83">
            <v>0</v>
          </cell>
          <cell r="M83">
            <v>693</v>
          </cell>
          <cell r="N83">
            <v>0</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bank"/>
      <sheetName val="MenuForm"/>
      <sheetName val="Master"/>
      <sheetName val="YTD"/>
      <sheetName val="Report"/>
      <sheetName val="Report Summary"/>
      <sheetName val="Bank Payment"/>
      <sheetName val="Payroll Recon"/>
      <sheetName val="Bank Recon"/>
      <sheetName val="Payslip"/>
      <sheetName val="Monthly Notes"/>
      <sheetName val="Annual Notes"/>
      <sheetName val="Housing Report"/>
      <sheetName val="Pension Report"/>
      <sheetName val="Union Dues"/>
      <sheetName val="ITF Report"/>
      <sheetName val="NSITF Report"/>
      <sheetName val="Loan Tracker"/>
      <sheetName val="Loan Report"/>
      <sheetName val="Tax Ded"/>
      <sheetName val="Definitions"/>
      <sheetName val="Tables"/>
      <sheetName val="DataDisp"/>
      <sheetName val="Dialog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5">
          <cell r="A5" t="str">
            <v>S/N</v>
          </cell>
        </row>
      </sheetData>
      <sheetData sheetId="22"/>
      <sheetData sheetId="23"/>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BANK"/>
      <sheetName val="PAYROLL"/>
      <sheetName val="Dialog13"/>
      <sheetName val="Dialog12"/>
      <sheetName val="Dialog11"/>
      <sheetName val="Dialog9"/>
      <sheetName val="Dialog8"/>
      <sheetName val="Dialog10"/>
      <sheetName val="Dialog5"/>
      <sheetName val="Dialog4"/>
      <sheetName val="Dialog7"/>
      <sheetName val="Dialog6"/>
      <sheetName val="Dialog3"/>
      <sheetName val="Dialog2"/>
      <sheetName val="Dialog1"/>
      <sheetName val="Module1"/>
      <sheetName val="jan.01"/>
    </sheetNames>
    <sheetDataSet>
      <sheetData sheetId="0">
        <row r="9">
          <cell r="A9">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BANK"/>
      <sheetName val="PAYROLL"/>
      <sheetName val="Dialog13"/>
      <sheetName val="Dialog12"/>
      <sheetName val="Dialog11"/>
      <sheetName val="Dialog9"/>
      <sheetName val="Dialog8"/>
      <sheetName val="Dialog10"/>
      <sheetName val="Dialog5"/>
      <sheetName val="Dialog4"/>
      <sheetName val="Dialog7"/>
      <sheetName val="Dialog6"/>
      <sheetName val="Dialog3"/>
      <sheetName val="Dialog2"/>
      <sheetName val="Dialog1"/>
      <sheetName val="Module1"/>
    </sheetNames>
    <sheetDataSet>
      <sheetData sheetId="0">
        <row r="9">
          <cell r="A9">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BANK"/>
      <sheetName val="PAYROLL"/>
      <sheetName val="Dialog13"/>
      <sheetName val="Dialog12"/>
      <sheetName val="Dialog11"/>
      <sheetName val="Dialog9"/>
      <sheetName val="Dialog8"/>
      <sheetName val="Dialog10"/>
      <sheetName val="Dialog5"/>
      <sheetName val="Dialog4"/>
      <sheetName val="Dialog7"/>
      <sheetName val="Dialog6"/>
      <sheetName val="Dialog3"/>
      <sheetName val="Dialog2"/>
      <sheetName val="Dialog1"/>
      <sheetName val="Module1"/>
      <sheetName val="Mgt. Acct. June"/>
      <sheetName val="NSITF WORKSHEET"/>
      <sheetName val="Tables"/>
      <sheetName val="Mapping Fields to AGG node"/>
      <sheetName val="Names"/>
      <sheetName val="Adjustments"/>
      <sheetName val="ALL TABLES"/>
      <sheetName val="P&amp;L"/>
      <sheetName val="Mgt__Acct__June"/>
      <sheetName val="NSITF_WORKSHEET"/>
      <sheetName val="ALL_TABLES"/>
      <sheetName val="Mapping_Fields_to_AGG_node"/>
      <sheetName val="Trial Balance"/>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refreshError="1"/>
      <sheetData sheetId="29"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
      <sheetName val="AJE-2000"/>
      <sheetName val="Cnl Y2K fin"/>
    </sheetNames>
    <sheetDataSet>
      <sheetData sheetId="0"/>
      <sheetData sheetId="1"/>
      <sheetData sheetId="2" refreshError="1">
        <row r="15">
          <cell r="C15" t="str">
            <v>CHEVRON NIGERIA LIMITED</v>
          </cell>
        </row>
        <row r="17">
          <cell r="C17" t="str">
            <v>REPORT AND FINANCIAL STATEMENTS</v>
          </cell>
        </row>
        <row r="18">
          <cell r="C18" t="str">
            <v>31 DECEMBER 2000</v>
          </cell>
        </row>
        <row r="21">
          <cell r="B21" t="str">
            <v>CHEVRON NIGERIA LIMITED</v>
          </cell>
        </row>
        <row r="23">
          <cell r="B23" t="str">
            <v>REPORT AND FINANCIAL STATEMENTS</v>
          </cell>
        </row>
        <row r="24">
          <cell r="B24" t="str">
            <v>31 DECEMBER 2000</v>
          </cell>
        </row>
        <row r="25">
          <cell r="B25" t="str">
            <v xml:space="preserve"> </v>
          </cell>
        </row>
        <row r="29">
          <cell r="B29" t="str">
            <v>CONTENTS</v>
          </cell>
          <cell r="O29" t="str">
            <v>PAGE</v>
          </cell>
        </row>
        <row r="32">
          <cell r="B32" t="str">
            <v xml:space="preserve">Report of the Directors  </v>
          </cell>
          <cell r="O32" t="str">
            <v>2 - 4</v>
          </cell>
        </row>
        <row r="34">
          <cell r="B34" t="str">
            <v xml:space="preserve">Report of the Auditors             </v>
          </cell>
          <cell r="O34">
            <v>5</v>
          </cell>
        </row>
        <row r="36">
          <cell r="B36" t="str">
            <v xml:space="preserve">Profit and Loss Account           </v>
          </cell>
          <cell r="O36">
            <v>6</v>
          </cell>
        </row>
        <row r="38">
          <cell r="B38" t="str">
            <v xml:space="preserve">Balance Sheet               </v>
          </cell>
          <cell r="O38">
            <v>7</v>
          </cell>
        </row>
        <row r="40">
          <cell r="B40" t="str">
            <v xml:space="preserve">Statement of Cash flows    </v>
          </cell>
          <cell r="O40">
            <v>8</v>
          </cell>
        </row>
        <row r="42">
          <cell r="B42" t="str">
            <v xml:space="preserve">Statement of Significant Accounting Policies  </v>
          </cell>
          <cell r="O42">
            <v>9</v>
          </cell>
        </row>
        <row r="44">
          <cell r="B44" t="str">
            <v xml:space="preserve">Notes to the Financial Statements      </v>
          </cell>
          <cell r="O44" t="str">
            <v>9 - 16</v>
          </cell>
        </row>
        <row r="46">
          <cell r="B46" t="str">
            <v xml:space="preserve">Statement of Value Added                 </v>
          </cell>
          <cell r="O46">
            <v>17</v>
          </cell>
        </row>
        <row r="48">
          <cell r="B48" t="str">
            <v>Five - Year Financial Summary</v>
          </cell>
          <cell r="O48">
            <v>18</v>
          </cell>
        </row>
        <row r="50">
          <cell r="B50" t="str">
            <v>Supplemental Information on Oil and Gas Producing Activities</v>
          </cell>
          <cell r="O50" t="str">
            <v>19 - 23</v>
          </cell>
        </row>
        <row r="54">
          <cell r="G54" t="str">
            <v>2</v>
          </cell>
        </row>
        <row r="57">
          <cell r="B57" t="str">
            <v>CHEVRON NIGERIA LIMITED</v>
          </cell>
        </row>
        <row r="59">
          <cell r="B59" t="str">
            <v xml:space="preserve">REPORT OF THE DIRECTORS </v>
          </cell>
        </row>
        <row r="60">
          <cell r="B60" t="str">
            <v>FOR THE YEAR ENDED 31 DECEMBER 2000</v>
          </cell>
        </row>
        <row r="66">
          <cell r="B66" t="str">
            <v>PRINCIPAL ACTIVITIES AND BUSINESS REVIEW</v>
          </cell>
        </row>
        <row r="68">
          <cell r="B68" t="str">
            <v>The Company has mainly been engaged in the exploration and production of crude oil and gas.</v>
          </cell>
        </row>
        <row r="70">
          <cell r="B70" t="str">
            <v>DIRECTORS WHO SERVED DURING THE YEAR</v>
          </cell>
        </row>
        <row r="72">
          <cell r="B72" t="str">
            <v xml:space="preserve">Mr. R.I. Wilcox (USA)  </v>
          </cell>
          <cell r="F72" t="str">
            <v>Chairman/Managing Director</v>
          </cell>
        </row>
        <row r="73">
          <cell r="B73" t="str">
            <v>Mr.J.O Anyigbo</v>
          </cell>
        </row>
        <row r="74">
          <cell r="B74" t="str">
            <v>Mr R. A. Filgate</v>
          </cell>
          <cell r="F74" t="str">
            <v>Appointed 1 January  2000</v>
          </cell>
        </row>
        <row r="75">
          <cell r="B75" t="str">
            <v>Mr P.J. Robertson</v>
          </cell>
          <cell r="F75" t="str">
            <v>Appointed 1 January  2000</v>
          </cell>
        </row>
        <row r="76">
          <cell r="B76" t="str">
            <v>MR G. L. Kirkland</v>
          </cell>
          <cell r="F76" t="str">
            <v>Resigned 1 January 2000</v>
          </cell>
        </row>
        <row r="77">
          <cell r="B77" t="str">
            <v>Mr R. H. Matzke</v>
          </cell>
          <cell r="F77" t="str">
            <v>Resigned 1 January 2000</v>
          </cell>
        </row>
        <row r="80">
          <cell r="B80" t="str">
            <v>DIRECTORS' INTEREST IN SHARES AND DEBENTURES</v>
          </cell>
        </row>
        <row r="85">
          <cell r="B85" t="str">
            <v xml:space="preserve">RESULTS AND DIVIDEND </v>
          </cell>
        </row>
        <row r="92">
          <cell r="O92" t="str">
            <v>US$'000</v>
          </cell>
        </row>
        <row r="95">
          <cell r="B95" t="str">
            <v xml:space="preserve">Dividend                            </v>
          </cell>
        </row>
        <row r="97">
          <cell r="B97" t="str">
            <v xml:space="preserve">Retained earnings carried forward            </v>
          </cell>
        </row>
        <row r="99">
          <cell r="O99">
            <v>0</v>
          </cell>
        </row>
        <row r="100">
          <cell r="B100" t="str">
            <v>The Directors recommend a total dividend of US$XYZ  for the year.</v>
          </cell>
        </row>
        <row r="104">
          <cell r="G104" t="str">
            <v>3</v>
          </cell>
        </row>
        <row r="107">
          <cell r="B107" t="str">
            <v>CHEVRON NIGERIA LIMITED</v>
          </cell>
        </row>
        <row r="109">
          <cell r="B109" t="str">
            <v xml:space="preserve">REPORT OF THE DIRECTORS </v>
          </cell>
        </row>
        <row r="110">
          <cell r="B110" t="str">
            <v>FOR THE YEAR ENDED 31 DECEMBER 2000</v>
          </cell>
        </row>
        <row r="113">
          <cell r="B113" t="str">
            <v>ACQUISITION OF THE COMPANY'S SHARES</v>
          </cell>
        </row>
        <row r="117">
          <cell r="B117" t="str">
            <v>SIGNIFICANT CHANGES IN FIXED ASSETS</v>
          </cell>
        </row>
        <row r="119">
          <cell r="B119" t="str">
            <v>The changes in fixed assets are highlighted on Note 9 to the financial statements.</v>
          </cell>
        </row>
        <row r="121">
          <cell r="B121" t="str">
            <v>DISTRIBUTORS OF THE COMPANY'S PRODUCTS</v>
          </cell>
        </row>
        <row r="123">
          <cell r="B123" t="str">
            <v>The Company's main products - crude oil and liquefied petroleum gas are marketed abroad.</v>
          </cell>
        </row>
        <row r="125">
          <cell r="B125" t="str">
            <v>CHARITABLE GIFTS</v>
          </cell>
        </row>
        <row r="127">
          <cell r="B127" t="str">
            <v>Donations and Gifts amounted to US$XYZ million and were distributed as follows:</v>
          </cell>
        </row>
        <row r="129">
          <cell r="O129" t="str">
            <v xml:space="preserve">US$'000 </v>
          </cell>
        </row>
        <row r="131">
          <cell r="B131" t="str">
            <v xml:space="preserve">Health (including medical establishment)              </v>
          </cell>
        </row>
        <row r="132">
          <cell r="B132" t="str">
            <v>Education (including the two scholarship schemes)</v>
          </cell>
        </row>
        <row r="133">
          <cell r="B133" t="str">
            <v xml:space="preserve">Voluntary and charitable organisations &amp; homes        </v>
          </cell>
        </row>
        <row r="134">
          <cell r="B134" t="str">
            <v xml:space="preserve">Community Developments                               </v>
          </cell>
        </row>
        <row r="135">
          <cell r="B135" t="str">
            <v>Business &amp; Professional Organisations</v>
          </cell>
        </row>
        <row r="136">
          <cell r="B136" t="str">
            <v xml:space="preserve">                                                  </v>
          </cell>
        </row>
        <row r="137">
          <cell r="B137" t="str">
            <v xml:space="preserve">                                                </v>
          </cell>
          <cell r="O137">
            <v>0</v>
          </cell>
        </row>
        <row r="138">
          <cell r="B138" t="str">
            <v>EMPLOYMENT OF DISABLED PERSONS</v>
          </cell>
        </row>
        <row r="140">
          <cell r="B140" t="str">
            <v xml:space="preserve">The Company does not discriminate against the employment of disabled persons. </v>
          </cell>
        </row>
        <row r="142">
          <cell r="B142" t="str">
            <v>EMPLOYEE HEALTH, SAFETY AND WELFARE</v>
          </cell>
        </row>
        <row r="152">
          <cell r="G152" t="str">
            <v>4</v>
          </cell>
        </row>
        <row r="155">
          <cell r="B155" t="str">
            <v>CHEVRON NIGERIA LIMITED</v>
          </cell>
        </row>
        <row r="157">
          <cell r="B157" t="str">
            <v xml:space="preserve">REPORT OF THE DIRECTORS </v>
          </cell>
        </row>
        <row r="158">
          <cell r="B158" t="str">
            <v>FOR THE YEAR ENDED 31 DECEMBER 2000</v>
          </cell>
        </row>
        <row r="161">
          <cell r="B161" t="str">
            <v>EMPLOYEE HEALTH, SAFETY AND WELFARE (CONTINUED)</v>
          </cell>
        </row>
        <row r="167">
          <cell r="B167" t="str">
            <v xml:space="preserve">Employees had overseas and local training during the year at an  average of 3  courses per staff. </v>
          </cell>
        </row>
        <row r="170">
          <cell r="B170" t="str">
            <v>AUDITORS</v>
          </cell>
        </row>
        <row r="176">
          <cell r="B176" t="str">
            <v>BY ORDER OF THE BOARD</v>
          </cell>
        </row>
        <row r="182">
          <cell r="B182" t="str">
            <v>S.  UDOMA</v>
          </cell>
        </row>
        <row r="183">
          <cell r="B183" t="str">
            <v>SECRETARY</v>
          </cell>
        </row>
        <row r="205">
          <cell r="B205" t="str">
            <v>REPORT OF THE AUDITORS</v>
          </cell>
        </row>
        <row r="206">
          <cell r="B206" t="str">
            <v>TO MEMBERS OF CHEVRON NIGERIA LIMITED</v>
          </cell>
        </row>
        <row r="212">
          <cell r="B212" t="str">
            <v xml:space="preserve">Respective responsibilities of Directors and Auditors </v>
          </cell>
        </row>
        <row r="218">
          <cell r="B218" t="str">
            <v xml:space="preserve">Basis of opinion </v>
          </cell>
        </row>
        <row r="233">
          <cell r="B233" t="str">
            <v xml:space="preserve">Opinion </v>
          </cell>
        </row>
        <row r="245">
          <cell r="B245" t="str">
            <v>Chartered Accountants</v>
          </cell>
          <cell r="O245" t="str">
            <v xml:space="preserve">            XX May 2001</v>
          </cell>
        </row>
        <row r="246">
          <cell r="B246" t="str">
            <v>LAGOS</v>
          </cell>
        </row>
        <row r="251">
          <cell r="G251">
            <v>6</v>
          </cell>
        </row>
        <row r="254">
          <cell r="B254" t="str">
            <v>CHEVRON NIGERIA LIMITED</v>
          </cell>
        </row>
        <row r="256">
          <cell r="B256" t="str">
            <v>PROFIT AND LOSS ACCOUNT</v>
          </cell>
        </row>
        <row r="257">
          <cell r="B257" t="str">
            <v>FOR THE YEAR ENDED 31 DECEMBER 2000</v>
          </cell>
        </row>
        <row r="258">
          <cell r="B258" t="str">
            <v xml:space="preserve">                                             </v>
          </cell>
        </row>
        <row r="259">
          <cell r="B259" t="str">
            <v xml:space="preserve">                          </v>
          </cell>
          <cell r="I259" t="str">
            <v>NOTE</v>
          </cell>
          <cell r="M259">
            <v>2000</v>
          </cell>
          <cell r="O259">
            <v>1999</v>
          </cell>
        </row>
        <row r="260">
          <cell r="M260" t="str">
            <v>$'000</v>
          </cell>
          <cell r="O260" t="str">
            <v>$'000</v>
          </cell>
        </row>
        <row r="262">
          <cell r="B262" t="str">
            <v xml:space="preserve">Turnover                    </v>
          </cell>
          <cell r="I262" t="str">
            <v>4</v>
          </cell>
          <cell r="M262">
            <v>1738713</v>
          </cell>
          <cell r="O262">
            <v>1112544</v>
          </cell>
        </row>
        <row r="264">
          <cell r="B264" t="str">
            <v xml:space="preserve">Cost of Sales                             </v>
          </cell>
          <cell r="M264">
            <v>-484228</v>
          </cell>
          <cell r="O264">
            <v>-348494</v>
          </cell>
        </row>
        <row r="266">
          <cell r="B266" t="str">
            <v xml:space="preserve">Gross profit                            </v>
          </cell>
          <cell r="M266">
            <v>1254485</v>
          </cell>
          <cell r="O266">
            <v>764050</v>
          </cell>
        </row>
        <row r="268">
          <cell r="B268" t="str">
            <v xml:space="preserve">Operating expenses             </v>
          </cell>
          <cell r="I268" t="str">
            <v>5</v>
          </cell>
          <cell r="M268">
            <v>-125914</v>
          </cell>
          <cell r="O268">
            <v>-127623</v>
          </cell>
        </row>
        <row r="270">
          <cell r="B270" t="str">
            <v xml:space="preserve">Operating profit                           </v>
          </cell>
          <cell r="I270" t="str">
            <v>4</v>
          </cell>
          <cell r="M270">
            <v>1128571</v>
          </cell>
          <cell r="O270">
            <v>636427</v>
          </cell>
        </row>
        <row r="272">
          <cell r="B272" t="str">
            <v xml:space="preserve">Other income </v>
          </cell>
          <cell r="M272">
            <v>2165</v>
          </cell>
          <cell r="O272">
            <v>1779</v>
          </cell>
        </row>
        <row r="274">
          <cell r="B274" t="str">
            <v>Profit on ordinary activities</v>
          </cell>
        </row>
        <row r="275">
          <cell r="B275" t="str">
            <v xml:space="preserve">before taxation               </v>
          </cell>
          <cell r="I275" t="str">
            <v>6</v>
          </cell>
          <cell r="M275">
            <v>1130736</v>
          </cell>
          <cell r="O275">
            <v>638206</v>
          </cell>
        </row>
        <row r="277">
          <cell r="B277" t="str">
            <v>Taxation</v>
          </cell>
          <cell r="I277" t="str">
            <v>7</v>
          </cell>
          <cell r="M277">
            <v>-777244</v>
          </cell>
          <cell r="O277">
            <v>-399605</v>
          </cell>
        </row>
        <row r="279">
          <cell r="B279" t="str">
            <v>Profit on ordinary activities</v>
          </cell>
        </row>
        <row r="280">
          <cell r="B280" t="str">
            <v xml:space="preserve">after taxation                           </v>
          </cell>
          <cell r="M280">
            <v>353492</v>
          </cell>
          <cell r="O280">
            <v>238601</v>
          </cell>
        </row>
        <row r="282">
          <cell r="B282" t="str">
            <v xml:space="preserve">Dividend                     </v>
          </cell>
          <cell r="I282" t="str">
            <v>8</v>
          </cell>
          <cell r="M282">
            <v>0</v>
          </cell>
          <cell r="O282">
            <v>-239000</v>
          </cell>
        </row>
        <row r="283">
          <cell r="B283" t="str">
            <v xml:space="preserve">                                           </v>
          </cell>
        </row>
        <row r="284">
          <cell r="M284">
            <v>353492</v>
          </cell>
          <cell r="O284">
            <v>-399</v>
          </cell>
        </row>
        <row r="286">
          <cell r="B286" t="str">
            <v xml:space="preserve">Retained earnings brought forward           </v>
          </cell>
          <cell r="M286">
            <v>823</v>
          </cell>
          <cell r="O286">
            <v>1222</v>
          </cell>
        </row>
        <row r="288">
          <cell r="B288" t="str">
            <v xml:space="preserve">Retained earnings carried forward          </v>
          </cell>
          <cell r="M288">
            <v>354315</v>
          </cell>
          <cell r="O288">
            <v>823</v>
          </cell>
        </row>
        <row r="291">
          <cell r="B291" t="str">
            <v xml:space="preserve">Earnings per share </v>
          </cell>
          <cell r="I291" t="str">
            <v>2i</v>
          </cell>
          <cell r="M291">
            <v>24.745677283864193</v>
          </cell>
          <cell r="O291">
            <v>16.702905145257262</v>
          </cell>
        </row>
        <row r="293">
          <cell r="B293" t="str">
            <v xml:space="preserve">Dividend per share </v>
          </cell>
          <cell r="I293" t="str">
            <v>2i</v>
          </cell>
          <cell r="M293">
            <v>0</v>
          </cell>
          <cell r="O293">
            <v>16.730836541827092</v>
          </cell>
        </row>
        <row r="301">
          <cell r="B301" t="str">
            <v>The notes on pages 9 to 16 form an integral part of these financial statements.</v>
          </cell>
        </row>
        <row r="305">
          <cell r="G305" t="str">
            <v>7</v>
          </cell>
        </row>
        <row r="307">
          <cell r="B307" t="str">
            <v>CHEVRON NIGERIA LIMITED</v>
          </cell>
        </row>
        <row r="309">
          <cell r="B309" t="str">
            <v>BALANCE SHEET</v>
          </cell>
        </row>
        <row r="310">
          <cell r="B310" t="str">
            <v>AS OF 31 DECEMBER 2000</v>
          </cell>
        </row>
        <row r="311">
          <cell r="B311" t="str">
            <v xml:space="preserve">                                           </v>
          </cell>
        </row>
        <row r="312">
          <cell r="B312" t="str">
            <v xml:space="preserve">                            </v>
          </cell>
          <cell r="I312" t="str">
            <v>NOTE</v>
          </cell>
          <cell r="M312">
            <v>2000</v>
          </cell>
          <cell r="O312">
            <v>1999</v>
          </cell>
        </row>
        <row r="313">
          <cell r="M313" t="str">
            <v>$'000</v>
          </cell>
          <cell r="O313" t="str">
            <v>$'000</v>
          </cell>
        </row>
        <row r="314">
          <cell r="B314" t="str">
            <v>ASSETS</v>
          </cell>
        </row>
        <row r="316">
          <cell r="B316" t="str">
            <v xml:space="preserve">Properties, plant and equipment       </v>
          </cell>
          <cell r="I316" t="str">
            <v>9</v>
          </cell>
          <cell r="M316">
            <v>856044.93264999997</v>
          </cell>
          <cell r="O316">
            <v>829748</v>
          </cell>
        </row>
        <row r="317">
          <cell r="B317" t="str">
            <v xml:space="preserve">                                      </v>
          </cell>
        </row>
        <row r="318">
          <cell r="B318" t="str">
            <v>Current assets:</v>
          </cell>
        </row>
        <row r="319">
          <cell r="B319" t="str">
            <v xml:space="preserve">Inventories                  </v>
          </cell>
          <cell r="I319" t="str">
            <v>10</v>
          </cell>
          <cell r="M319">
            <v>31264.083039999998</v>
          </cell>
          <cell r="O319">
            <v>21308</v>
          </cell>
        </row>
        <row r="320">
          <cell r="B320" t="str">
            <v xml:space="preserve">Debtors and prepayments     </v>
          </cell>
          <cell r="I320" t="str">
            <v>11</v>
          </cell>
          <cell r="M320">
            <v>270195</v>
          </cell>
          <cell r="O320">
            <v>337435</v>
          </cell>
        </row>
        <row r="321">
          <cell r="B321" t="str">
            <v xml:space="preserve">Due from affiliated companies              </v>
          </cell>
          <cell r="M321">
            <v>269903</v>
          </cell>
          <cell r="O321">
            <v>213756</v>
          </cell>
        </row>
        <row r="322">
          <cell r="B322" t="str">
            <v>Short - term Investment</v>
          </cell>
          <cell r="M322">
            <v>1824</v>
          </cell>
          <cell r="O322">
            <v>4457</v>
          </cell>
        </row>
        <row r="323">
          <cell r="B323" t="str">
            <v>Cash and Bank</v>
          </cell>
          <cell r="M323">
            <v>42109</v>
          </cell>
          <cell r="O323">
            <v>16105</v>
          </cell>
        </row>
        <row r="325">
          <cell r="B325" t="str">
            <v xml:space="preserve">                                          </v>
          </cell>
          <cell r="M325">
            <v>615295.08303999994</v>
          </cell>
          <cell r="O325">
            <v>593061</v>
          </cell>
        </row>
        <row r="327">
          <cell r="B327" t="str">
            <v>LIABILITIES</v>
          </cell>
        </row>
        <row r="329">
          <cell r="B329" t="str">
            <v>Creditors due within one year:</v>
          </cell>
        </row>
        <row r="330">
          <cell r="B330" t="str">
            <v xml:space="preserve">Creditors and accruals                    </v>
          </cell>
          <cell r="M330">
            <v>249032</v>
          </cell>
          <cell r="O330">
            <v>199924</v>
          </cell>
        </row>
        <row r="331">
          <cell r="B331" t="str">
            <v>Bank overdraft</v>
          </cell>
          <cell r="M331">
            <v>74851</v>
          </cell>
          <cell r="O331">
            <v>142277</v>
          </cell>
        </row>
        <row r="332">
          <cell r="B332" t="str">
            <v xml:space="preserve">Dividend                     </v>
          </cell>
          <cell r="I332" t="str">
            <v>8</v>
          </cell>
          <cell r="M332">
            <v>0</v>
          </cell>
          <cell r="O332">
            <v>239000</v>
          </cell>
        </row>
        <row r="333">
          <cell r="B333" t="str">
            <v xml:space="preserve">Taxation                    </v>
          </cell>
          <cell r="I333" t="str">
            <v>7</v>
          </cell>
          <cell r="M333">
            <v>289653</v>
          </cell>
          <cell r="O333">
            <v>256647</v>
          </cell>
        </row>
        <row r="335">
          <cell r="B335" t="str">
            <v xml:space="preserve">                                      </v>
          </cell>
          <cell r="M335">
            <v>613536</v>
          </cell>
          <cell r="O335">
            <v>837848</v>
          </cell>
        </row>
        <row r="336">
          <cell r="B336" t="str">
            <v xml:space="preserve">                                        </v>
          </cell>
        </row>
        <row r="337">
          <cell r="B337" t="str">
            <v>Net current assets/(liabilities)</v>
          </cell>
          <cell r="M337">
            <v>1759.0830399999395</v>
          </cell>
          <cell r="O337">
            <v>-244787</v>
          </cell>
        </row>
        <row r="339">
          <cell r="B339" t="str">
            <v>Creditors due after more than one year:</v>
          </cell>
        </row>
        <row r="340">
          <cell r="B340" t="str">
            <v>Long term loan</v>
          </cell>
          <cell r="I340">
            <v>13</v>
          </cell>
          <cell r="M340">
            <v>196699</v>
          </cell>
          <cell r="O340">
            <v>277348</v>
          </cell>
        </row>
        <row r="342">
          <cell r="B342" t="str">
            <v xml:space="preserve">Total assets less liabilities    </v>
          </cell>
          <cell r="M342">
            <v>661105.01568999991</v>
          </cell>
          <cell r="O342">
            <v>307613</v>
          </cell>
        </row>
        <row r="343">
          <cell r="B343" t="str">
            <v xml:space="preserve">                                       </v>
          </cell>
        </row>
        <row r="344">
          <cell r="B344" t="str">
            <v>CAPITAL AND RESERVES</v>
          </cell>
        </row>
        <row r="345">
          <cell r="B345" t="str">
            <v xml:space="preserve">Share capital               </v>
          </cell>
          <cell r="I345">
            <v>12</v>
          </cell>
          <cell r="M345">
            <v>95</v>
          </cell>
          <cell r="O345">
            <v>95</v>
          </cell>
        </row>
        <row r="346">
          <cell r="B346" t="str">
            <v xml:space="preserve">Reserves                        </v>
          </cell>
          <cell r="I346">
            <v>14</v>
          </cell>
          <cell r="M346">
            <v>661010</v>
          </cell>
          <cell r="O346">
            <v>307518</v>
          </cell>
        </row>
        <row r="347">
          <cell r="B347" t="str">
            <v xml:space="preserve">                                          </v>
          </cell>
        </row>
        <row r="348">
          <cell r="B348" t="str">
            <v xml:space="preserve">                                      </v>
          </cell>
          <cell r="M348">
            <v>661105</v>
          </cell>
          <cell r="O348">
            <v>307613</v>
          </cell>
        </row>
        <row r="355">
          <cell r="B355" t="str">
            <v>DIRECTORS:</v>
          </cell>
        </row>
        <row r="360">
          <cell r="B360" t="str">
            <v>The notes on pages 9 to 16 form an integral part of these financial statements.</v>
          </cell>
        </row>
        <row r="364">
          <cell r="G364">
            <v>8</v>
          </cell>
        </row>
        <row r="367">
          <cell r="B367" t="str">
            <v>CHEVRON NIGERIA LIMITED</v>
          </cell>
        </row>
        <row r="369">
          <cell r="B369" t="str">
            <v>STATEMENT OF CASH FLOWS</v>
          </cell>
        </row>
        <row r="370">
          <cell r="B370" t="str">
            <v>FOR THE YEAR ENDED 31 DECEMBER 2000</v>
          </cell>
        </row>
        <row r="371">
          <cell r="B371" t="str">
            <v xml:space="preserve">                                             </v>
          </cell>
        </row>
        <row r="372">
          <cell r="B372" t="str">
            <v xml:space="preserve">                                            </v>
          </cell>
          <cell r="I372" t="str">
            <v>NOTE</v>
          </cell>
          <cell r="M372">
            <v>2000</v>
          </cell>
          <cell r="O372">
            <v>1999</v>
          </cell>
        </row>
        <row r="373">
          <cell r="M373" t="str">
            <v>$'000</v>
          </cell>
          <cell r="O373" t="str">
            <v>$'000</v>
          </cell>
        </row>
        <row r="375">
          <cell r="B375" t="str">
            <v>CASH FLOWS FROM OPERATING ACTIVITIES:</v>
          </cell>
        </row>
        <row r="377">
          <cell r="B377" t="str">
            <v xml:space="preserve">Profit on ordinary activities after taxation  </v>
          </cell>
          <cell r="M377">
            <v>353492</v>
          </cell>
          <cell r="O377">
            <v>238601</v>
          </cell>
        </row>
        <row r="379">
          <cell r="B379" t="str">
            <v>Adjustments for non-cash items:</v>
          </cell>
        </row>
        <row r="380">
          <cell r="O380">
            <v>0</v>
          </cell>
        </row>
        <row r="381">
          <cell r="B381" t="str">
            <v>Abandonment expense</v>
          </cell>
          <cell r="M381">
            <v>28095</v>
          </cell>
          <cell r="O381">
            <v>21653</v>
          </cell>
        </row>
        <row r="382">
          <cell r="B382" t="str">
            <v>Depreciation</v>
          </cell>
          <cell r="M382">
            <v>70423</v>
          </cell>
          <cell r="O382">
            <v>66122</v>
          </cell>
        </row>
        <row r="383">
          <cell r="B383" t="str">
            <v>Well write -off</v>
          </cell>
          <cell r="M383">
            <v>3724</v>
          </cell>
          <cell r="O383">
            <v>13522</v>
          </cell>
        </row>
        <row r="384">
          <cell r="B384" t="str">
            <v>Net (increase)/decrease in operating working capital</v>
          </cell>
          <cell r="I384">
            <v>16</v>
          </cell>
          <cell r="M384">
            <v>50244.916960000002</v>
          </cell>
          <cell r="O384">
            <v>-224792</v>
          </cell>
        </row>
        <row r="385">
          <cell r="B385" t="str">
            <v xml:space="preserve">Increase in tax payable </v>
          </cell>
          <cell r="M385">
            <v>33006</v>
          </cell>
          <cell r="O385">
            <v>190589</v>
          </cell>
        </row>
        <row r="387">
          <cell r="B387" t="str">
            <v>Net cash provided by operating activities</v>
          </cell>
          <cell r="I387">
            <v>17</v>
          </cell>
          <cell r="M387">
            <v>538984.91696000006</v>
          </cell>
          <cell r="O387">
            <v>305695</v>
          </cell>
        </row>
        <row r="389">
          <cell r="B389" t="str">
            <v>CASH FLOWS FROM INVESTING ACTIVITIES:</v>
          </cell>
        </row>
        <row r="390">
          <cell r="B390" t="str">
            <v>Proceeds from sale of properties and equipment</v>
          </cell>
          <cell r="M390">
            <v>21</v>
          </cell>
          <cell r="O390">
            <v>85</v>
          </cell>
        </row>
        <row r="391">
          <cell r="B391" t="str">
            <v>Net intercompany asset transfer</v>
          </cell>
          <cell r="M391">
            <v>-9</v>
          </cell>
          <cell r="O391">
            <v>-273</v>
          </cell>
        </row>
        <row r="392">
          <cell r="B392" t="str">
            <v xml:space="preserve">Purchase of properties and equipment </v>
          </cell>
          <cell r="M392">
            <v>-131017</v>
          </cell>
          <cell r="O392">
            <v>-122299</v>
          </cell>
        </row>
        <row r="394">
          <cell r="B394" t="str">
            <v>Net cash used in investing activities</v>
          </cell>
          <cell r="M394">
            <v>-131005</v>
          </cell>
          <cell r="O394">
            <v>-122487</v>
          </cell>
        </row>
        <row r="396">
          <cell r="B396" t="str">
            <v>CASH FLOWS FROM FINANCING ACTIVITIES:</v>
          </cell>
        </row>
        <row r="398">
          <cell r="B398" t="str">
            <v>Draw-down on long term loan</v>
          </cell>
          <cell r="M398">
            <v>6266</v>
          </cell>
          <cell r="O398">
            <v>94550</v>
          </cell>
        </row>
        <row r="399">
          <cell r="B399" t="str">
            <v>Repayment of long term debt</v>
          </cell>
          <cell r="M399">
            <v>-84449</v>
          </cell>
          <cell r="O399">
            <v>-74499</v>
          </cell>
        </row>
        <row r="400">
          <cell r="B400" t="str">
            <v xml:space="preserve">Dividend payment                        </v>
          </cell>
          <cell r="M400">
            <v>-239000</v>
          </cell>
          <cell r="O400">
            <v>-304000</v>
          </cell>
        </row>
        <row r="402">
          <cell r="B402" t="str">
            <v>Net cash used in financing activities</v>
          </cell>
          <cell r="M402">
            <v>-317183</v>
          </cell>
          <cell r="O402">
            <v>-283949</v>
          </cell>
        </row>
        <row r="405">
          <cell r="B405" t="str">
            <v>NET CHANGE IN CASH AND CASH EQUIVALENTS</v>
          </cell>
          <cell r="M405">
            <v>90796.91696000006</v>
          </cell>
          <cell r="O405">
            <v>-100741</v>
          </cell>
        </row>
        <row r="407">
          <cell r="B407" t="str">
            <v xml:space="preserve">CASH AND CASH EQUIVALENTS AS AT 1 JANUARY  </v>
          </cell>
          <cell r="M407">
            <v>-121715</v>
          </cell>
          <cell r="O407">
            <v>-20974</v>
          </cell>
        </row>
        <row r="409">
          <cell r="B409" t="str">
            <v>CASH AND CASH EQUIVALENTS AS AT 31 DECEMBER</v>
          </cell>
          <cell r="M409">
            <v>-30918.08303999994</v>
          </cell>
          <cell r="O409">
            <v>-121715</v>
          </cell>
        </row>
        <row r="411">
          <cell r="I411" t="str">
            <v>Actual per Balance sheet</v>
          </cell>
          <cell r="M411">
            <v>-30918</v>
          </cell>
        </row>
        <row r="412">
          <cell r="I412" t="str">
            <v>Difference</v>
          </cell>
          <cell r="M412">
            <v>-8.3039999939501286E-2</v>
          </cell>
        </row>
        <row r="415">
          <cell r="B415" t="str">
            <v>The notes on pages 9 to 16 form an integral part of these financial statements.</v>
          </cell>
        </row>
        <row r="419">
          <cell r="G419" t="str">
            <v>9</v>
          </cell>
        </row>
        <row r="422">
          <cell r="B422" t="str">
            <v>CHEVRON NIGERIA LIMITED</v>
          </cell>
        </row>
        <row r="424">
          <cell r="B424" t="str">
            <v>NOTES TO THE FINANCIAL STATEMENTS  - 31 DECEMBER 2000</v>
          </cell>
        </row>
        <row r="426">
          <cell r="B426">
            <v>1</v>
          </cell>
          <cell r="C426" t="str">
            <v xml:space="preserve">THE COMPANY </v>
          </cell>
        </row>
        <row r="434">
          <cell r="B434">
            <v>2</v>
          </cell>
          <cell r="C434" t="str">
            <v xml:space="preserve">STATEMENT OF SIGNIFICANT ACCOUNTING POLICIES </v>
          </cell>
        </row>
        <row r="436">
          <cell r="C436" t="str">
            <v>a)</v>
          </cell>
          <cell r="D436" t="str">
            <v xml:space="preserve">Accounting convention </v>
          </cell>
        </row>
        <row r="440">
          <cell r="C440" t="str">
            <v>b)</v>
          </cell>
          <cell r="D440" t="str">
            <v xml:space="preserve">Turnover </v>
          </cell>
        </row>
        <row r="445">
          <cell r="C445" t="str">
            <v>c)</v>
          </cell>
          <cell r="D445" t="str">
            <v xml:space="preserve">Oil and gas accounting </v>
          </cell>
        </row>
        <row r="452">
          <cell r="C452" t="str">
            <v>d)</v>
          </cell>
          <cell r="D452" t="str">
            <v xml:space="preserve">Inventories </v>
          </cell>
        </row>
        <row r="457">
          <cell r="C457" t="str">
            <v>e)</v>
          </cell>
          <cell r="D457" t="str">
            <v xml:space="preserve">Depreciation </v>
          </cell>
        </row>
        <row r="464">
          <cell r="C464" t="str">
            <v>f)</v>
          </cell>
          <cell r="D464" t="str">
            <v xml:space="preserve">Foreign currency transactions </v>
          </cell>
        </row>
        <row r="471">
          <cell r="C471" t="str">
            <v>g)</v>
          </cell>
          <cell r="D471" t="str">
            <v xml:space="preserve">Taxation </v>
          </cell>
        </row>
        <row r="479">
          <cell r="G479">
            <v>10</v>
          </cell>
        </row>
        <row r="481">
          <cell r="B481" t="str">
            <v>CHEVRON NIGERIA LIMITED</v>
          </cell>
        </row>
        <row r="483">
          <cell r="B483" t="str">
            <v>NOTES TO THE FINANCIAL STATEMENTS - 31 DECEMBER 2000</v>
          </cell>
        </row>
        <row r="486">
          <cell r="C486" t="str">
            <v>h)</v>
          </cell>
          <cell r="D486" t="str">
            <v xml:space="preserve">Deferred taxation </v>
          </cell>
        </row>
        <row r="493">
          <cell r="C493" t="str">
            <v>i)</v>
          </cell>
          <cell r="D493" t="str">
            <v>Earnings and dividend per share</v>
          </cell>
        </row>
        <row r="498">
          <cell r="B498" t="str">
            <v>3</v>
          </cell>
          <cell r="C498" t="str">
            <v>FINANCIAL STATEMENTS</v>
          </cell>
        </row>
        <row r="500">
          <cell r="C500" t="str">
            <v>The functional currency of the upstream sector of the Nigerian petroleum industry is US Dollar.</v>
          </cell>
        </row>
        <row r="506">
          <cell r="B506" t="str">
            <v>4</v>
          </cell>
          <cell r="C506" t="str">
            <v xml:space="preserve">SEGMENT  INFORMATION </v>
          </cell>
        </row>
        <row r="511">
          <cell r="J511" t="str">
            <v>Turnover</v>
          </cell>
          <cell r="N511" t="str">
            <v>Trading profit/(loss)</v>
          </cell>
        </row>
        <row r="512">
          <cell r="I512">
            <v>2000</v>
          </cell>
          <cell r="K512">
            <v>1999</v>
          </cell>
          <cell r="M512">
            <v>2000</v>
          </cell>
          <cell r="O512">
            <v>1999</v>
          </cell>
        </row>
        <row r="513">
          <cell r="I513" t="str">
            <v>$'000</v>
          </cell>
          <cell r="K513" t="str">
            <v>$'000</v>
          </cell>
          <cell r="M513" t="str">
            <v>$'000</v>
          </cell>
          <cell r="O513" t="str">
            <v>$'000</v>
          </cell>
        </row>
        <row r="515">
          <cell r="C515" t="str">
            <v>Crude oil operation</v>
          </cell>
          <cell r="I515">
            <v>1712695</v>
          </cell>
          <cell r="K515">
            <v>1099523</v>
          </cell>
          <cell r="M515">
            <v>1117889</v>
          </cell>
          <cell r="O515">
            <v>644066</v>
          </cell>
        </row>
        <row r="516">
          <cell r="C516" t="str">
            <v>Gas operation</v>
          </cell>
          <cell r="I516">
            <v>26018</v>
          </cell>
          <cell r="K516">
            <v>13021</v>
          </cell>
          <cell r="M516">
            <v>10682</v>
          </cell>
          <cell r="O516">
            <v>-7639</v>
          </cell>
        </row>
        <row r="518">
          <cell r="I518">
            <v>1738713</v>
          </cell>
          <cell r="K518">
            <v>1112544</v>
          </cell>
          <cell r="M518">
            <v>1128571</v>
          </cell>
          <cell r="O518">
            <v>636427</v>
          </cell>
        </row>
        <row r="520">
          <cell r="B520" t="str">
            <v>5</v>
          </cell>
          <cell r="C520" t="str">
            <v>OPERATING EXPENSES</v>
          </cell>
        </row>
        <row r="521">
          <cell r="M521">
            <v>2000</v>
          </cell>
          <cell r="O521">
            <v>1999</v>
          </cell>
        </row>
        <row r="522">
          <cell r="M522" t="str">
            <v>$'000</v>
          </cell>
          <cell r="O522" t="str">
            <v>$'000</v>
          </cell>
        </row>
        <row r="524">
          <cell r="C524" t="str">
            <v xml:space="preserve">Unproductive well costs : Write-offs              </v>
          </cell>
          <cell r="M524">
            <v>3230</v>
          </cell>
          <cell r="O524">
            <v>8925</v>
          </cell>
        </row>
        <row r="525">
          <cell r="C525" t="str">
            <v>Other well costs expensed</v>
          </cell>
          <cell r="M525">
            <v>2960</v>
          </cell>
          <cell r="O525">
            <v>4613</v>
          </cell>
        </row>
        <row r="526">
          <cell r="C526" t="str">
            <v>General, Administrative and other expenses</v>
          </cell>
          <cell r="M526">
            <v>119724</v>
          </cell>
          <cell r="O526">
            <v>114085</v>
          </cell>
        </row>
        <row r="528">
          <cell r="B528" t="str">
            <v xml:space="preserve">                                      </v>
          </cell>
          <cell r="M528">
            <v>125914</v>
          </cell>
          <cell r="O528">
            <v>127623</v>
          </cell>
        </row>
        <row r="529">
          <cell r="B529" t="str">
            <v xml:space="preserve">                                        </v>
          </cell>
        </row>
        <row r="530">
          <cell r="B530" t="str">
            <v>6</v>
          </cell>
          <cell r="C530" t="str">
            <v>PROFIT ON ORDINARY ACTIVITIES BEFORE TAXATION</v>
          </cell>
        </row>
        <row r="532">
          <cell r="C532" t="str">
            <v>Profit before taxation has been arrived at</v>
          </cell>
        </row>
        <row r="533">
          <cell r="C533" t="str">
            <v>after charging/(crediting):</v>
          </cell>
        </row>
        <row r="534">
          <cell r="C534" t="str">
            <v>Abandonment expenses</v>
          </cell>
          <cell r="M534">
            <v>28095</v>
          </cell>
          <cell r="O534">
            <v>21653</v>
          </cell>
        </row>
        <row r="535">
          <cell r="C535" t="str">
            <v xml:space="preserve">Royalties                           </v>
          </cell>
          <cell r="M535">
            <v>315018</v>
          </cell>
          <cell r="O535">
            <v>200149</v>
          </cell>
        </row>
        <row r="536">
          <cell r="C536" t="str">
            <v xml:space="preserve">Depreciation                       </v>
          </cell>
          <cell r="M536">
            <v>70423</v>
          </cell>
          <cell r="O536">
            <v>66122</v>
          </cell>
        </row>
        <row r="537">
          <cell r="C537" t="str">
            <v xml:space="preserve">Auditors' remuneration                  </v>
          </cell>
          <cell r="M537">
            <v>78.375</v>
          </cell>
          <cell r="O537">
            <v>75</v>
          </cell>
        </row>
        <row r="538">
          <cell r="C538" t="str">
            <v xml:space="preserve">Difference on exchange             </v>
          </cell>
          <cell r="M538">
            <v>2994</v>
          </cell>
          <cell r="O538">
            <v>1362</v>
          </cell>
        </row>
        <row r="539">
          <cell r="C539" t="str">
            <v>Interest Charges</v>
          </cell>
          <cell r="M539">
            <v>20386</v>
          </cell>
          <cell r="O539">
            <v>18942</v>
          </cell>
        </row>
        <row r="543">
          <cell r="G543" t="str">
            <v>11</v>
          </cell>
        </row>
        <row r="546">
          <cell r="B546" t="str">
            <v>CHEVRON NIGERIA LIMITED</v>
          </cell>
        </row>
        <row r="548">
          <cell r="B548" t="str">
            <v>NOTES TO THE FINANCIAL STATEMENTS - 31 DECEMBER 2000</v>
          </cell>
        </row>
        <row r="551">
          <cell r="B551" t="str">
            <v>7</v>
          </cell>
          <cell r="C551" t="str">
            <v>TAXATION ON ORDINARY ACTIVITIES</v>
          </cell>
        </row>
        <row r="552">
          <cell r="M552">
            <v>2000</v>
          </cell>
          <cell r="O552">
            <v>1999</v>
          </cell>
        </row>
        <row r="553">
          <cell r="M553" t="str">
            <v>$'000</v>
          </cell>
          <cell r="O553" t="str">
            <v>$'000</v>
          </cell>
        </row>
        <row r="554">
          <cell r="C554" t="str">
            <v xml:space="preserve">Provision for the year: </v>
          </cell>
        </row>
        <row r="555">
          <cell r="C555" t="str">
            <v>Petroleum Profit Tax</v>
          </cell>
          <cell r="M555">
            <v>768051</v>
          </cell>
          <cell r="O555">
            <v>348170</v>
          </cell>
        </row>
        <row r="556">
          <cell r="C556" t="str">
            <v>Company Income Tax</v>
          </cell>
          <cell r="M556">
            <v>4515</v>
          </cell>
          <cell r="O556">
            <v>984</v>
          </cell>
        </row>
        <row r="557">
          <cell r="C557" t="str">
            <v>Education Tax</v>
          </cell>
          <cell r="M557">
            <v>12061</v>
          </cell>
          <cell r="O557">
            <v>13544</v>
          </cell>
        </row>
        <row r="558">
          <cell r="C558" t="str">
            <v xml:space="preserve">Prior year (over)/under provision       </v>
          </cell>
          <cell r="M558">
            <v>-7383</v>
          </cell>
          <cell r="O558">
            <v>36907</v>
          </cell>
        </row>
        <row r="560">
          <cell r="C560" t="str">
            <v xml:space="preserve">                                         </v>
          </cell>
          <cell r="M560">
            <v>777244</v>
          </cell>
          <cell r="O560">
            <v>399605</v>
          </cell>
        </row>
        <row r="561">
          <cell r="C561" t="str">
            <v xml:space="preserve">Balance brought forward            </v>
          </cell>
          <cell r="M561">
            <v>256647</v>
          </cell>
          <cell r="O561">
            <v>66058</v>
          </cell>
        </row>
        <row r="562">
          <cell r="C562" t="str">
            <v xml:space="preserve">Payments during the year            </v>
          </cell>
          <cell r="M562">
            <v>-744238</v>
          </cell>
          <cell r="O562">
            <v>-156424</v>
          </cell>
        </row>
        <row r="563">
          <cell r="C563" t="str">
            <v>Reserve Addition Bonus Offset</v>
          </cell>
          <cell r="M563">
            <v>0</v>
          </cell>
          <cell r="O563">
            <v>-52592</v>
          </cell>
        </row>
        <row r="564">
          <cell r="C564" t="str">
            <v xml:space="preserve">                                      </v>
          </cell>
        </row>
        <row r="565">
          <cell r="C565" t="str">
            <v xml:space="preserve">                                     </v>
          </cell>
          <cell r="M565">
            <v>289653</v>
          </cell>
          <cell r="O565">
            <v>256647</v>
          </cell>
        </row>
        <row r="566">
          <cell r="C566" t="str">
            <v xml:space="preserve">                                     </v>
          </cell>
        </row>
        <row r="583">
          <cell r="B583" t="str">
            <v>8</v>
          </cell>
          <cell r="C583" t="str">
            <v>DIVIDEND</v>
          </cell>
        </row>
        <row r="584">
          <cell r="M584">
            <v>2000</v>
          </cell>
          <cell r="O584">
            <v>1999</v>
          </cell>
        </row>
        <row r="585">
          <cell r="M585" t="str">
            <v>$'000</v>
          </cell>
          <cell r="O585" t="str">
            <v>$'000</v>
          </cell>
        </row>
        <row r="587">
          <cell r="C587" t="str">
            <v xml:space="preserve">Balance at 1 January                </v>
          </cell>
          <cell r="M587">
            <v>239000</v>
          </cell>
          <cell r="O587">
            <v>304000</v>
          </cell>
        </row>
        <row r="588">
          <cell r="C588" t="str">
            <v xml:space="preserve">Dividend                          </v>
          </cell>
          <cell r="M588">
            <v>0</v>
          </cell>
          <cell r="O588">
            <v>239000</v>
          </cell>
        </row>
        <row r="590">
          <cell r="M590">
            <v>239000</v>
          </cell>
          <cell r="O590">
            <v>543000</v>
          </cell>
        </row>
        <row r="591">
          <cell r="C591" t="str">
            <v xml:space="preserve">Payments during the year     </v>
          </cell>
          <cell r="M591">
            <v>-239000</v>
          </cell>
          <cell r="O591">
            <v>-304000</v>
          </cell>
        </row>
        <row r="593">
          <cell r="C593" t="str">
            <v xml:space="preserve">Balance at 31 December            </v>
          </cell>
          <cell r="M593">
            <v>0</v>
          </cell>
          <cell r="O593">
            <v>239000</v>
          </cell>
        </row>
        <row r="597">
          <cell r="G597" t="str">
            <v>12</v>
          </cell>
        </row>
        <row r="600">
          <cell r="B600" t="str">
            <v>CHEVRON NIGERIA LIMITED</v>
          </cell>
        </row>
        <row r="602">
          <cell r="B602" t="str">
            <v>NOTES TO THE FINANCIAL STATEMENTS - 31 DECEMBER 2000</v>
          </cell>
        </row>
        <row r="605">
          <cell r="B605">
            <v>9</v>
          </cell>
          <cell r="C605" t="str">
            <v>PROPERTIES, PLANT AND EQUIPMENT</v>
          </cell>
        </row>
        <row r="606">
          <cell r="C606" t="str">
            <v xml:space="preserve">                             </v>
          </cell>
          <cell r="K606" t="str">
            <v>Facilities</v>
          </cell>
          <cell r="M606" t="str">
            <v>Intangible</v>
          </cell>
        </row>
        <row r="607">
          <cell r="C607" t="str">
            <v xml:space="preserve">                                </v>
          </cell>
          <cell r="K607" t="str">
            <v>Equipment &amp;</v>
          </cell>
          <cell r="M607" t="str">
            <v>Drilling</v>
          </cell>
        </row>
        <row r="608">
          <cell r="C608" t="str">
            <v xml:space="preserve">                      </v>
          </cell>
          <cell r="I608" t="str">
            <v>Buildings</v>
          </cell>
          <cell r="K608" t="str">
            <v>Concessions</v>
          </cell>
          <cell r="M608" t="str">
            <v>Cost</v>
          </cell>
          <cell r="O608" t="str">
            <v>Total</v>
          </cell>
        </row>
        <row r="609">
          <cell r="C609" t="str">
            <v xml:space="preserve">                       </v>
          </cell>
          <cell r="I609" t="str">
            <v>$'000</v>
          </cell>
          <cell r="K609" t="str">
            <v>$'000</v>
          </cell>
          <cell r="M609" t="str">
            <v>$'000</v>
          </cell>
          <cell r="O609" t="str">
            <v>$'000</v>
          </cell>
        </row>
        <row r="610">
          <cell r="C610" t="str">
            <v>Cost</v>
          </cell>
        </row>
        <row r="611">
          <cell r="C611" t="str">
            <v xml:space="preserve">At 1 January   </v>
          </cell>
          <cell r="I611">
            <v>50787</v>
          </cell>
          <cell r="K611">
            <v>1154385</v>
          </cell>
          <cell r="M611">
            <v>595835</v>
          </cell>
          <cell r="O611">
            <v>1801007</v>
          </cell>
        </row>
        <row r="612">
          <cell r="C612" t="str">
            <v xml:space="preserve">Additions           </v>
          </cell>
          <cell r="I612">
            <v>0</v>
          </cell>
          <cell r="K612">
            <v>64290</v>
          </cell>
          <cell r="M612">
            <v>66727</v>
          </cell>
          <cell r="O612">
            <v>131017</v>
          </cell>
        </row>
        <row r="613">
          <cell r="C613" t="str">
            <v>Intercompany transfer</v>
          </cell>
          <cell r="I613">
            <v>0</v>
          </cell>
          <cell r="K613">
            <v>42</v>
          </cell>
          <cell r="M613">
            <v>0</v>
          </cell>
          <cell r="O613">
            <v>42</v>
          </cell>
        </row>
        <row r="614">
          <cell r="C614" t="str">
            <v>Disposal /well write-offs</v>
          </cell>
          <cell r="I614">
            <v>0</v>
          </cell>
          <cell r="K614">
            <v>-2057</v>
          </cell>
          <cell r="M614">
            <v>-5553</v>
          </cell>
          <cell r="O614">
            <v>-7610</v>
          </cell>
        </row>
        <row r="615">
          <cell r="C615" t="str">
            <v>Reclassifications</v>
          </cell>
          <cell r="I615">
            <v>838.93264999999997</v>
          </cell>
          <cell r="K615">
            <v>-839</v>
          </cell>
          <cell r="M615">
            <v>0</v>
          </cell>
          <cell r="O615">
            <v>-6.7350000000033106E-2</v>
          </cell>
        </row>
        <row r="617">
          <cell r="C617" t="str">
            <v xml:space="preserve">At 31 December </v>
          </cell>
          <cell r="I617">
            <v>51625.932650000002</v>
          </cell>
          <cell r="K617">
            <v>1215821</v>
          </cell>
          <cell r="M617">
            <v>657009</v>
          </cell>
          <cell r="O617">
            <v>1924455.9326500001</v>
          </cell>
        </row>
        <row r="618">
          <cell r="C618" t="str">
            <v xml:space="preserve">                        </v>
          </cell>
        </row>
        <row r="619">
          <cell r="C619" t="str">
            <v>Depreciation</v>
          </cell>
        </row>
        <row r="620">
          <cell r="C620" t="str">
            <v xml:space="preserve">At 1 January </v>
          </cell>
          <cell r="I620">
            <v>18010</v>
          </cell>
          <cell r="K620">
            <v>528108</v>
          </cell>
          <cell r="M620">
            <v>425141</v>
          </cell>
          <cell r="O620">
            <v>971259</v>
          </cell>
        </row>
        <row r="621">
          <cell r="C621" t="str">
            <v xml:space="preserve">Charge for the year   </v>
          </cell>
          <cell r="I621">
            <v>2247</v>
          </cell>
          <cell r="K621">
            <v>19642</v>
          </cell>
          <cell r="M621">
            <v>76629</v>
          </cell>
          <cell r="O621">
            <v>98518</v>
          </cell>
        </row>
        <row r="622">
          <cell r="C622" t="str">
            <v>Intercompany transfer</v>
          </cell>
          <cell r="I622">
            <v>0</v>
          </cell>
          <cell r="K622">
            <v>33</v>
          </cell>
          <cell r="M622">
            <v>0</v>
          </cell>
          <cell r="O622">
            <v>33</v>
          </cell>
        </row>
        <row r="623">
          <cell r="C623" t="str">
            <v>Disposal</v>
          </cell>
          <cell r="I623">
            <v>0</v>
          </cell>
          <cell r="K623">
            <v>-1399</v>
          </cell>
          <cell r="M623">
            <v>0</v>
          </cell>
          <cell r="O623">
            <v>-1399</v>
          </cell>
        </row>
        <row r="625">
          <cell r="C625" t="str">
            <v xml:space="preserve">At 31 December </v>
          </cell>
          <cell r="I625">
            <v>20257</v>
          </cell>
          <cell r="K625">
            <v>546384</v>
          </cell>
          <cell r="M625">
            <v>501770</v>
          </cell>
          <cell r="O625">
            <v>1068411</v>
          </cell>
        </row>
        <row r="627">
          <cell r="C627" t="str">
            <v>Net Book Amount</v>
          </cell>
        </row>
        <row r="629">
          <cell r="C629" t="str">
            <v>At 31 December 2000</v>
          </cell>
          <cell r="I629">
            <v>31368.932650000002</v>
          </cell>
          <cell r="K629">
            <v>669437</v>
          </cell>
          <cell r="M629">
            <v>155239</v>
          </cell>
          <cell r="O629">
            <v>856044.93264999997</v>
          </cell>
        </row>
        <row r="630">
          <cell r="C630" t="str">
            <v xml:space="preserve">                      </v>
          </cell>
        </row>
        <row r="631">
          <cell r="C631" t="str">
            <v>At 31 December 1999</v>
          </cell>
          <cell r="I631">
            <v>32777</v>
          </cell>
          <cell r="K631">
            <v>626277</v>
          </cell>
          <cell r="M631">
            <v>170694</v>
          </cell>
          <cell r="O631">
            <v>829748</v>
          </cell>
        </row>
        <row r="632">
          <cell r="C632" t="str">
            <v xml:space="preserve">                     </v>
          </cell>
        </row>
        <row r="640">
          <cell r="B640">
            <v>10</v>
          </cell>
          <cell r="C640" t="str">
            <v>INVENTORIES</v>
          </cell>
        </row>
        <row r="641">
          <cell r="G641" t="str">
            <v xml:space="preserve"> </v>
          </cell>
          <cell r="M641">
            <v>2000</v>
          </cell>
          <cell r="O641">
            <v>1999</v>
          </cell>
        </row>
        <row r="642">
          <cell r="B642" t="str">
            <v xml:space="preserve">                                        </v>
          </cell>
          <cell r="M642" t="str">
            <v>$'000</v>
          </cell>
          <cell r="O642" t="str">
            <v>$'000</v>
          </cell>
        </row>
        <row r="643">
          <cell r="C643" t="str">
            <v>Inventories comprise:</v>
          </cell>
        </row>
        <row r="644">
          <cell r="C644" t="str">
            <v xml:space="preserve">Crude Oil                          </v>
          </cell>
          <cell r="M644">
            <v>13998.74762</v>
          </cell>
          <cell r="O644">
            <v>0</v>
          </cell>
        </row>
        <row r="645">
          <cell r="C645" t="str">
            <v>Gas</v>
          </cell>
          <cell r="M645">
            <v>227.33542</v>
          </cell>
          <cell r="O645">
            <v>406</v>
          </cell>
        </row>
        <row r="646">
          <cell r="C646" t="str">
            <v xml:space="preserve">Materials in store                </v>
          </cell>
          <cell r="M646">
            <v>16495</v>
          </cell>
          <cell r="O646">
            <v>18966</v>
          </cell>
        </row>
        <row r="647">
          <cell r="C647" t="str">
            <v xml:space="preserve">Materials-in-transit                </v>
          </cell>
          <cell r="M647">
            <v>543</v>
          </cell>
          <cell r="O647">
            <v>1936</v>
          </cell>
        </row>
        <row r="649">
          <cell r="B649" t="str">
            <v xml:space="preserve">                                       </v>
          </cell>
          <cell r="M649">
            <v>31264.083039999998</v>
          </cell>
          <cell r="O649">
            <v>21308</v>
          </cell>
        </row>
        <row r="650">
          <cell r="B650" t="str">
            <v xml:space="preserve">                                     </v>
          </cell>
        </row>
        <row r="656">
          <cell r="G656">
            <v>13</v>
          </cell>
        </row>
        <row r="659">
          <cell r="B659" t="str">
            <v>CHEVRON NIGERIA LIMITED</v>
          </cell>
        </row>
        <row r="661">
          <cell r="B661" t="str">
            <v>NOTES TO THE FINANCIAL STATEMENTS - 31 DECEMBER 1999</v>
          </cell>
        </row>
        <row r="663">
          <cell r="B663" t="str">
            <v/>
          </cell>
        </row>
        <row r="664">
          <cell r="B664" t="str">
            <v>11</v>
          </cell>
          <cell r="C664" t="str">
            <v>DEBTORS AND PREPAYMENTS</v>
          </cell>
        </row>
        <row r="665">
          <cell r="M665">
            <v>2000</v>
          </cell>
          <cell r="O665">
            <v>1999</v>
          </cell>
        </row>
        <row r="666">
          <cell r="M666" t="str">
            <v>$'000</v>
          </cell>
          <cell r="O666" t="str">
            <v>$'000</v>
          </cell>
        </row>
        <row r="668">
          <cell r="C668" t="str">
            <v xml:space="preserve">Trade Debtors                   </v>
          </cell>
          <cell r="M668">
            <v>261760</v>
          </cell>
          <cell r="O668">
            <v>331132</v>
          </cell>
        </row>
        <row r="669">
          <cell r="C669" t="str">
            <v xml:space="preserve">Other Debtors                   </v>
          </cell>
          <cell r="M669">
            <v>8435</v>
          </cell>
          <cell r="O669">
            <v>5845</v>
          </cell>
        </row>
        <row r="670">
          <cell r="C670" t="str">
            <v xml:space="preserve">Prepayments                       </v>
          </cell>
          <cell r="M670">
            <v>0</v>
          </cell>
          <cell r="O670">
            <v>458</v>
          </cell>
        </row>
        <row r="672">
          <cell r="C672" t="str">
            <v xml:space="preserve">                                       </v>
          </cell>
          <cell r="M672">
            <v>270195</v>
          </cell>
          <cell r="O672">
            <v>337435</v>
          </cell>
        </row>
        <row r="675">
          <cell r="B675" t="str">
            <v>12</v>
          </cell>
          <cell r="C675" t="str">
            <v>SHARE CAPITAL</v>
          </cell>
        </row>
        <row r="677">
          <cell r="C677" t="str">
            <v>Authorised, called up and fully paid:</v>
          </cell>
        </row>
        <row r="678">
          <cell r="C678" t="str">
            <v xml:space="preserve">14,285 Ordinary shares of N70 each    </v>
          </cell>
          <cell r="M678">
            <v>95</v>
          </cell>
          <cell r="O678">
            <v>95</v>
          </cell>
        </row>
        <row r="679">
          <cell r="C679" t="str">
            <v xml:space="preserve">                                        </v>
          </cell>
        </row>
        <row r="680">
          <cell r="B680">
            <v>13</v>
          </cell>
          <cell r="C680" t="str">
            <v>LONG TERM LOAN</v>
          </cell>
        </row>
        <row r="682">
          <cell r="C682" t="str">
            <v>Secured loans</v>
          </cell>
          <cell r="M682">
            <v>230951</v>
          </cell>
          <cell r="O682">
            <v>309135</v>
          </cell>
        </row>
        <row r="683">
          <cell r="C683" t="str">
            <v>Repayable within the next 12 months</v>
          </cell>
          <cell r="M683">
            <v>-34252</v>
          </cell>
          <cell r="O683">
            <v>-31787</v>
          </cell>
        </row>
        <row r="685">
          <cell r="M685">
            <v>196699</v>
          </cell>
          <cell r="O685">
            <v>277348</v>
          </cell>
        </row>
        <row r="696">
          <cell r="B696">
            <v>14</v>
          </cell>
          <cell r="C696" t="str">
            <v>RESERVES</v>
          </cell>
          <cell r="I696" t="str">
            <v xml:space="preserve"> </v>
          </cell>
        </row>
        <row r="698">
          <cell r="C698" t="str">
            <v>Retained profit at incorporation in 1969</v>
          </cell>
          <cell r="M698">
            <v>56671</v>
          </cell>
          <cell r="O698">
            <v>56671</v>
          </cell>
        </row>
        <row r="699">
          <cell r="C699" t="str">
            <v>Contribution (affiliated company balances)</v>
          </cell>
          <cell r="M699">
            <v>250024</v>
          </cell>
          <cell r="O699">
            <v>250024</v>
          </cell>
        </row>
        <row r="700">
          <cell r="C700" t="str">
            <v>Retained earnings</v>
          </cell>
          <cell r="M700">
            <v>354315</v>
          </cell>
          <cell r="O700">
            <v>823</v>
          </cell>
        </row>
        <row r="702">
          <cell r="C702" t="str">
            <v xml:space="preserve">                                    </v>
          </cell>
          <cell r="M702">
            <v>661010</v>
          </cell>
          <cell r="O702">
            <v>307518</v>
          </cell>
        </row>
        <row r="707">
          <cell r="G707">
            <v>14</v>
          </cell>
        </row>
        <row r="710">
          <cell r="B710" t="str">
            <v>CHEVRON NIGERIA LIMITED</v>
          </cell>
        </row>
        <row r="712">
          <cell r="B712" t="str">
            <v>NOTES TO THE FINANCIAL STATEMENTS - 31 DECEMBER 2000</v>
          </cell>
        </row>
        <row r="715">
          <cell r="B715">
            <v>15</v>
          </cell>
          <cell r="C715" t="str">
            <v>NET DECREASE/ (INCREASE) IN OPERATING WORKING CAPITAL</v>
          </cell>
        </row>
        <row r="716">
          <cell r="M716">
            <v>2000</v>
          </cell>
          <cell r="O716">
            <v>1999</v>
          </cell>
        </row>
        <row r="717">
          <cell r="M717" t="str">
            <v>$'000</v>
          </cell>
          <cell r="O717" t="str">
            <v>$'000</v>
          </cell>
        </row>
        <row r="719">
          <cell r="C719" t="str">
            <v>(Increase) /decrease in inventories</v>
          </cell>
          <cell r="M719">
            <v>-9956.0830399999977</v>
          </cell>
          <cell r="O719">
            <v>20278</v>
          </cell>
        </row>
        <row r="720">
          <cell r="C720" t="str">
            <v>(Increase) /decrease in debtors</v>
          </cell>
          <cell r="M720">
            <v>67240</v>
          </cell>
          <cell r="O720">
            <v>7004</v>
          </cell>
        </row>
        <row r="721">
          <cell r="C721" t="str">
            <v>(Increase)/decrease in intercompany balances</v>
          </cell>
          <cell r="M721">
            <v>-56147</v>
          </cell>
          <cell r="O721">
            <v>-215517</v>
          </cell>
        </row>
        <row r="722">
          <cell r="C722" t="str">
            <v>Increase /(decrease) in creditors</v>
          </cell>
          <cell r="M722">
            <v>49108</v>
          </cell>
          <cell r="O722">
            <v>-36557</v>
          </cell>
        </row>
        <row r="724">
          <cell r="M724">
            <v>50244.916960000002</v>
          </cell>
          <cell r="O724">
            <v>-224792</v>
          </cell>
        </row>
        <row r="726">
          <cell r="B726">
            <v>16</v>
          </cell>
          <cell r="C726" t="str">
            <v>NET CASH PROVIDED BY OPERATING ACTIVITIES INCLUDES</v>
          </cell>
        </row>
        <row r="728">
          <cell r="C728" t="str">
            <v>Interest paid on short-term borrowings</v>
          </cell>
          <cell r="M728">
            <v>-422</v>
          </cell>
          <cell r="O728">
            <v>-5395</v>
          </cell>
        </row>
        <row r="729">
          <cell r="C729" t="str">
            <v>Income taxes paid</v>
          </cell>
          <cell r="M729">
            <v>-744238</v>
          </cell>
          <cell r="O729">
            <v>-209016</v>
          </cell>
        </row>
        <row r="730">
          <cell r="C730" t="str">
            <v>Interest received</v>
          </cell>
          <cell r="M730">
            <v>1961</v>
          </cell>
          <cell r="O730">
            <v>1680</v>
          </cell>
        </row>
        <row r="732">
          <cell r="B732">
            <v>17</v>
          </cell>
          <cell r="C732" t="str">
            <v>CONTINGENT LIABILITIES</v>
          </cell>
        </row>
        <row r="734">
          <cell r="C734" t="str">
            <v xml:space="preserve">Litigation                         </v>
          </cell>
          <cell r="M734">
            <v>129861</v>
          </cell>
          <cell r="O734">
            <v>111065</v>
          </cell>
        </row>
        <row r="735">
          <cell r="C735" t="str">
            <v xml:space="preserve">Guarantee on NNPC's loan       </v>
          </cell>
          <cell r="M735">
            <v>0</v>
          </cell>
          <cell r="O735">
            <v>20701</v>
          </cell>
        </row>
        <row r="736">
          <cell r="C736" t="str">
            <v xml:space="preserve">Loan guarantees to employees       </v>
          </cell>
          <cell r="M736">
            <v>2140</v>
          </cell>
          <cell r="O736">
            <v>3331</v>
          </cell>
        </row>
        <row r="737">
          <cell r="C737" t="str">
            <v>Re-exportation bonds</v>
          </cell>
          <cell r="M737">
            <v>544</v>
          </cell>
          <cell r="O737">
            <v>199</v>
          </cell>
        </row>
        <row r="739">
          <cell r="C739" t="str">
            <v xml:space="preserve">                                    </v>
          </cell>
          <cell r="M739">
            <v>132545</v>
          </cell>
          <cell r="O739">
            <v>135296</v>
          </cell>
        </row>
        <row r="745">
          <cell r="C745" t="str">
            <v xml:space="preserve">                                    </v>
          </cell>
        </row>
        <row r="746">
          <cell r="B746">
            <v>18</v>
          </cell>
          <cell r="C746" t="str">
            <v>CAPITAL COMMITMENTS</v>
          </cell>
        </row>
        <row r="752">
          <cell r="B752">
            <v>19</v>
          </cell>
          <cell r="C752" t="str">
            <v xml:space="preserve">EMPLOYEE PENSION SCHEME </v>
          </cell>
        </row>
        <row r="765">
          <cell r="G765" t="str">
            <v>15</v>
          </cell>
        </row>
        <row r="768">
          <cell r="B768" t="str">
            <v>CHEVRON NIGERIA LIMITED</v>
          </cell>
        </row>
        <row r="770">
          <cell r="B770" t="str">
            <v>NOTES TO THE FINANCIAL STATEMENTS - 31 DECEMBER 2000</v>
          </cell>
        </row>
        <row r="773">
          <cell r="B773">
            <v>20</v>
          </cell>
          <cell r="C773" t="str">
            <v>DIRECTORS AND EMPLOYEES</v>
          </cell>
        </row>
        <row r="775">
          <cell r="C775" t="str">
            <v>Employees</v>
          </cell>
        </row>
        <row r="777">
          <cell r="C777" t="str">
            <v>The average number of persons including directors employed by the company during year was:</v>
          </cell>
        </row>
        <row r="779">
          <cell r="C779" t="str">
            <v xml:space="preserve">                                        </v>
          </cell>
        </row>
        <row r="780">
          <cell r="C780" t="str">
            <v xml:space="preserve">                                    </v>
          </cell>
          <cell r="M780">
            <v>2000</v>
          </cell>
          <cell r="O780">
            <v>1999</v>
          </cell>
        </row>
        <row r="781">
          <cell r="M781" t="str">
            <v>Number</v>
          </cell>
          <cell r="O781" t="str">
            <v>Number</v>
          </cell>
        </row>
        <row r="782">
          <cell r="C782" t="str">
            <v xml:space="preserve">Expatriates                         </v>
          </cell>
        </row>
        <row r="783">
          <cell r="C783" t="str">
            <v xml:space="preserve">Senior staff                      </v>
          </cell>
          <cell r="O783">
            <v>134</v>
          </cell>
        </row>
        <row r="784">
          <cell r="C784" t="str">
            <v xml:space="preserve">Junior staff                         </v>
          </cell>
          <cell r="O784">
            <v>1307</v>
          </cell>
        </row>
        <row r="785">
          <cell r="O785">
            <v>273</v>
          </cell>
        </row>
        <row r="787">
          <cell r="O787">
            <v>1714</v>
          </cell>
        </row>
        <row r="790">
          <cell r="M790">
            <v>2000</v>
          </cell>
          <cell r="O790">
            <v>1999</v>
          </cell>
        </row>
        <row r="791">
          <cell r="M791" t="str">
            <v>$'000</v>
          </cell>
          <cell r="O791" t="str">
            <v>$'000</v>
          </cell>
        </row>
        <row r="792">
          <cell r="C792" t="str">
            <v>Staff costs for the above persons:</v>
          </cell>
        </row>
        <row r="793">
          <cell r="C793" t="str">
            <v>Wages and salaries</v>
          </cell>
          <cell r="O793">
            <v>17586</v>
          </cell>
        </row>
        <row r="794">
          <cell r="C794" t="str">
            <v>Other staff costs</v>
          </cell>
          <cell r="O794">
            <v>26744</v>
          </cell>
        </row>
        <row r="796">
          <cell r="O796">
            <v>44330</v>
          </cell>
        </row>
        <row r="802">
          <cell r="M802">
            <v>2000</v>
          </cell>
          <cell r="O802">
            <v>1999</v>
          </cell>
        </row>
        <row r="803">
          <cell r="M803" t="str">
            <v xml:space="preserve">     Number</v>
          </cell>
          <cell r="O803" t="str">
            <v xml:space="preserve">     Number</v>
          </cell>
        </row>
        <row r="805">
          <cell r="C805" t="str">
            <v>$  6,250</v>
          </cell>
          <cell r="E805" t="str">
            <v>-</v>
          </cell>
          <cell r="F805" t="str">
            <v>$  7,500</v>
          </cell>
          <cell r="O805">
            <v>4</v>
          </cell>
        </row>
        <row r="806">
          <cell r="C806" t="str">
            <v>$  7,501</v>
          </cell>
          <cell r="E806" t="str">
            <v>-</v>
          </cell>
          <cell r="F806" t="str">
            <v xml:space="preserve">$  8,750           </v>
          </cell>
          <cell r="O806">
            <v>68</v>
          </cell>
        </row>
        <row r="807">
          <cell r="C807" t="str">
            <v xml:space="preserve">$  8,751  </v>
          </cell>
          <cell r="E807" t="str">
            <v>-</v>
          </cell>
          <cell r="F807" t="str">
            <v>$10,000</v>
          </cell>
          <cell r="O807">
            <v>152</v>
          </cell>
        </row>
        <row r="808">
          <cell r="C808" t="str">
            <v>$10,001</v>
          </cell>
          <cell r="E808" t="str">
            <v>-</v>
          </cell>
          <cell r="F808" t="str">
            <v>$11,250</v>
          </cell>
          <cell r="O808">
            <v>125</v>
          </cell>
        </row>
        <row r="809">
          <cell r="C809" t="str">
            <v xml:space="preserve">$11,251 </v>
          </cell>
          <cell r="E809" t="str">
            <v>-</v>
          </cell>
          <cell r="F809" t="str">
            <v>$12,500</v>
          </cell>
          <cell r="O809">
            <v>37</v>
          </cell>
        </row>
        <row r="810">
          <cell r="C810" t="str">
            <v>Over  $12,500</v>
          </cell>
          <cell r="F810" t="str">
            <v xml:space="preserve"> </v>
          </cell>
          <cell r="O810">
            <v>1052</v>
          </cell>
        </row>
        <row r="812">
          <cell r="M812">
            <v>0</v>
          </cell>
          <cell r="O812">
            <v>1438</v>
          </cell>
        </row>
        <row r="817">
          <cell r="G817" t="str">
            <v>16</v>
          </cell>
        </row>
        <row r="820">
          <cell r="B820" t="str">
            <v>CHEVRON NIGERIA LIMITED</v>
          </cell>
        </row>
        <row r="822">
          <cell r="B822" t="str">
            <v>NOTES TO THE FINANCIAL STATEMENTS - 31 DECEMBER 2000</v>
          </cell>
        </row>
        <row r="825">
          <cell r="B825" t="str">
            <v>DIRECTORS AND EMPLOYEES -continued</v>
          </cell>
        </row>
        <row r="827">
          <cell r="B827" t="str">
            <v>Directors:</v>
          </cell>
        </row>
        <row r="829">
          <cell r="B829" t="str">
            <v>The remuneration paid to the directors of the company  was:</v>
          </cell>
        </row>
        <row r="830">
          <cell r="M830">
            <v>2000</v>
          </cell>
          <cell r="O830">
            <v>1999</v>
          </cell>
        </row>
        <row r="831">
          <cell r="M831" t="str">
            <v>$'000</v>
          </cell>
          <cell r="O831" t="str">
            <v>$'000</v>
          </cell>
        </row>
        <row r="833">
          <cell r="B833" t="str">
            <v>Emoluments (including fees, pension contributions and benefits in kind)</v>
          </cell>
          <cell r="O833">
            <v>464</v>
          </cell>
        </row>
        <row r="834">
          <cell r="B834" t="str">
            <v xml:space="preserve"> </v>
          </cell>
        </row>
        <row r="836">
          <cell r="B836" t="str">
            <v>Fees and other emoluments disclosed above (excluding  pension contributions)</v>
          </cell>
        </row>
        <row r="837">
          <cell r="B837" t="str">
            <v>include amounts paid to highest paid director.</v>
          </cell>
          <cell r="O837">
            <v>289</v>
          </cell>
        </row>
        <row r="842">
          <cell r="B842" t="str">
            <v xml:space="preserve">                                       </v>
          </cell>
        </row>
        <row r="843">
          <cell r="B843" t="str">
            <v xml:space="preserve">                                       </v>
          </cell>
          <cell r="M843">
            <v>2000</v>
          </cell>
          <cell r="O843">
            <v>1999</v>
          </cell>
        </row>
        <row r="844">
          <cell r="M844" t="str">
            <v xml:space="preserve">Number </v>
          </cell>
          <cell r="O844" t="str">
            <v xml:space="preserve">Number </v>
          </cell>
        </row>
        <row r="845">
          <cell r="B845" t="str">
            <v>$    5,000</v>
          </cell>
          <cell r="E845" t="str">
            <v>-</v>
          </cell>
          <cell r="F845" t="str">
            <v>$    5,125</v>
          </cell>
          <cell r="O845">
            <v>2</v>
          </cell>
        </row>
        <row r="846">
          <cell r="B846" t="str">
            <v>$    5,626</v>
          </cell>
          <cell r="E846" t="str">
            <v>-</v>
          </cell>
          <cell r="F846" t="str">
            <v>$    5,751</v>
          </cell>
          <cell r="O846">
            <v>0</v>
          </cell>
        </row>
        <row r="847">
          <cell r="B847" t="str">
            <v>$  10,000</v>
          </cell>
          <cell r="E847" t="str">
            <v>-</v>
          </cell>
          <cell r="F847" t="str">
            <v>$   10,125</v>
          </cell>
          <cell r="O847">
            <v>1</v>
          </cell>
        </row>
        <row r="848">
          <cell r="B848" t="str">
            <v>$   14,450</v>
          </cell>
          <cell r="E848" t="str">
            <v>-</v>
          </cell>
          <cell r="F848" t="str">
            <v>$  14,575</v>
          </cell>
          <cell r="O848">
            <v>0</v>
          </cell>
        </row>
        <row r="849">
          <cell r="B849" t="str">
            <v>$   52,450</v>
          </cell>
          <cell r="E849" t="str">
            <v>-</v>
          </cell>
          <cell r="F849" t="str">
            <v>$  52,500</v>
          </cell>
          <cell r="O849">
            <v>0</v>
          </cell>
        </row>
        <row r="850">
          <cell r="B850" t="str">
            <v>$   63,375</v>
          </cell>
          <cell r="E850" t="str">
            <v>-</v>
          </cell>
          <cell r="F850" t="str">
            <v>$  63,500</v>
          </cell>
          <cell r="O850">
            <v>1</v>
          </cell>
        </row>
        <row r="851">
          <cell r="B851" t="str">
            <v>$   101,375</v>
          </cell>
          <cell r="E851" t="str">
            <v>-</v>
          </cell>
          <cell r="F851" t="str">
            <v>$  101,500</v>
          </cell>
          <cell r="O851">
            <v>1</v>
          </cell>
        </row>
        <row r="852">
          <cell r="B852" t="str">
            <v>$  224,950</v>
          </cell>
          <cell r="E852" t="str">
            <v>-</v>
          </cell>
          <cell r="F852" t="str">
            <v>$  225,075</v>
          </cell>
          <cell r="O852">
            <v>0</v>
          </cell>
        </row>
        <row r="853">
          <cell r="B853" t="str">
            <v>$  288,625</v>
          </cell>
          <cell r="E853" t="str">
            <v>-</v>
          </cell>
          <cell r="F853" t="str">
            <v>$  288,750</v>
          </cell>
          <cell r="O853">
            <v>1</v>
          </cell>
        </row>
        <row r="859">
          <cell r="B859" t="str">
            <v>Transactions with directors</v>
          </cell>
        </row>
        <row r="861">
          <cell r="B861" t="str">
            <v>The Company did not make a loan to any of the directors during the year.</v>
          </cell>
        </row>
        <row r="865">
          <cell r="G865">
            <v>17</v>
          </cell>
        </row>
        <row r="867">
          <cell r="B867" t="str">
            <v>CHEVRON NIGERIA LIMITED</v>
          </cell>
        </row>
        <row r="869">
          <cell r="B869" t="str">
            <v>STATEMENT OF VALUE ADDED</v>
          </cell>
        </row>
        <row r="870">
          <cell r="B870" t="str">
            <v>FOR THE YEAR ENDED 31 DECEMBER 2000</v>
          </cell>
        </row>
        <row r="872">
          <cell r="B872" t="str">
            <v xml:space="preserve">                                  </v>
          </cell>
        </row>
        <row r="873">
          <cell r="B873" t="str">
            <v xml:space="preserve">                        </v>
          </cell>
          <cell r="I873">
            <v>2000</v>
          </cell>
          <cell r="M873">
            <v>1999</v>
          </cell>
        </row>
        <row r="874">
          <cell r="I874" t="str">
            <v>$'000</v>
          </cell>
          <cell r="K874" t="str">
            <v>%</v>
          </cell>
          <cell r="M874" t="str">
            <v>$'000</v>
          </cell>
          <cell r="O874" t="str">
            <v>%</v>
          </cell>
        </row>
        <row r="876">
          <cell r="B876" t="str">
            <v xml:space="preserve">Turnover              </v>
          </cell>
          <cell r="I876">
            <v>1738713</v>
          </cell>
          <cell r="K876">
            <v>100</v>
          </cell>
          <cell r="M876">
            <v>1112544</v>
          </cell>
          <cell r="O876">
            <v>100</v>
          </cell>
        </row>
        <row r="878">
          <cell r="B878" t="str">
            <v>Purchase of goods and services</v>
          </cell>
          <cell r="I878">
            <v>-166086</v>
          </cell>
          <cell r="K878">
            <v>-9.5522377758721539</v>
          </cell>
          <cell r="M878">
            <v>-120714</v>
          </cell>
          <cell r="O878">
            <v>-10.850267495038398</v>
          </cell>
        </row>
        <row r="880">
          <cell r="B880" t="str">
            <v xml:space="preserve">Value added              </v>
          </cell>
          <cell r="I880">
            <v>1572627</v>
          </cell>
          <cell r="K880">
            <v>90.447762224127843</v>
          </cell>
          <cell r="M880">
            <v>991830</v>
          </cell>
          <cell r="O880">
            <v>89.149732504961605</v>
          </cell>
        </row>
        <row r="881">
          <cell r="B881" t="str">
            <v xml:space="preserve">                     </v>
          </cell>
        </row>
        <row r="883">
          <cell r="B883" t="str">
            <v>Distribution</v>
          </cell>
        </row>
        <row r="885">
          <cell r="B885" t="str">
            <v>Employees:</v>
          </cell>
        </row>
        <row r="887">
          <cell r="B887" t="str">
            <v>Salaries and benefits</v>
          </cell>
          <cell r="I887">
            <v>0</v>
          </cell>
          <cell r="K887">
            <v>0</v>
          </cell>
          <cell r="M887">
            <v>44330</v>
          </cell>
          <cell r="O887">
            <v>3.9845615094773779</v>
          </cell>
        </row>
        <row r="889">
          <cell r="B889" t="str">
            <v>Providers of funds:</v>
          </cell>
        </row>
        <row r="891">
          <cell r="B891" t="str">
            <v xml:space="preserve">Dividend              </v>
          </cell>
          <cell r="I891">
            <v>0</v>
          </cell>
          <cell r="K891">
            <v>0</v>
          </cell>
          <cell r="M891">
            <v>239000</v>
          </cell>
          <cell r="O891">
            <v>21.482296430523199</v>
          </cell>
        </row>
        <row r="893">
          <cell r="B893" t="str">
            <v xml:space="preserve">Interest               </v>
          </cell>
          <cell r="I893">
            <v>18624</v>
          </cell>
          <cell r="K893">
            <v>1.0711370996823513</v>
          </cell>
          <cell r="M893">
            <v>13547</v>
          </cell>
          <cell r="O893">
            <v>1.2176597060430867</v>
          </cell>
        </row>
        <row r="895">
          <cell r="B895" t="str">
            <v>Government:</v>
          </cell>
        </row>
        <row r="897">
          <cell r="B897" t="str">
            <v xml:space="preserve">Taxation            </v>
          </cell>
          <cell r="I897">
            <v>777244</v>
          </cell>
          <cell r="K897">
            <v>44.702259659874862</v>
          </cell>
          <cell r="M897">
            <v>399605</v>
          </cell>
          <cell r="O897">
            <v>35.918129979578332</v>
          </cell>
        </row>
        <row r="899">
          <cell r="B899" t="str">
            <v>Duties</v>
          </cell>
          <cell r="I899">
            <v>9731</v>
          </cell>
          <cell r="K899">
            <v>0.55966683403183848</v>
          </cell>
          <cell r="M899">
            <v>7823</v>
          </cell>
          <cell r="O899">
            <v>0.70316320073633043</v>
          </cell>
        </row>
        <row r="901">
          <cell r="B901" t="str">
            <v xml:space="preserve">Royalties          </v>
          </cell>
          <cell r="I901">
            <v>315018</v>
          </cell>
          <cell r="K901">
            <v>18.117883745045905</v>
          </cell>
          <cell r="M901">
            <v>200149</v>
          </cell>
          <cell r="O901">
            <v>17.990209825409153</v>
          </cell>
        </row>
        <row r="903">
          <cell r="B903" t="str">
            <v>The Future:</v>
          </cell>
        </row>
        <row r="905">
          <cell r="B905" t="str">
            <v>Asset Replacement (Depreciation  and</v>
          </cell>
        </row>
        <row r="906">
          <cell r="B906" t="str">
            <v>Abandonment cost)</v>
          </cell>
          <cell r="I906">
            <v>98518</v>
          </cell>
          <cell r="K906">
            <v>5.6661450164575751</v>
          </cell>
          <cell r="M906">
            <v>87775</v>
          </cell>
          <cell r="O906">
            <v>7.8895756033019824</v>
          </cell>
        </row>
        <row r="908">
          <cell r="B908" t="str">
            <v>Expansion (Retained earnings)</v>
          </cell>
          <cell r="I908">
            <v>353492</v>
          </cell>
          <cell r="K908">
            <v>20.330669869035315</v>
          </cell>
          <cell r="M908">
            <v>-399</v>
          </cell>
          <cell r="O908">
            <v>-3.5863750107860901E-2</v>
          </cell>
        </row>
        <row r="909">
          <cell r="B909" t="str">
            <v xml:space="preserve">                       </v>
          </cell>
        </row>
        <row r="910">
          <cell r="B910" t="str">
            <v xml:space="preserve">                                                                 </v>
          </cell>
          <cell r="I910">
            <v>1572627</v>
          </cell>
          <cell r="K910">
            <v>90.447762224127857</v>
          </cell>
          <cell r="M910">
            <v>991830</v>
          </cell>
          <cell r="O910">
            <v>89.149732504961591</v>
          </cell>
        </row>
        <row r="914">
          <cell r="G914" t="str">
            <v>18</v>
          </cell>
        </row>
        <row r="916">
          <cell r="B916" t="str">
            <v>CHEVRON NIGERIA LIMITED</v>
          </cell>
        </row>
        <row r="918">
          <cell r="B918" t="str">
            <v>FIVE - YEAR FINANCIAL SUMMARY (1996 - 2000)</v>
          </cell>
        </row>
        <row r="921">
          <cell r="B921" t="str">
            <v>YEARS ENDED 31 DECEMBER</v>
          </cell>
        </row>
        <row r="922">
          <cell r="G922">
            <v>2000</v>
          </cell>
          <cell r="I922">
            <v>1999</v>
          </cell>
          <cell r="K922">
            <v>1998</v>
          </cell>
          <cell r="M922">
            <v>1997</v>
          </cell>
          <cell r="O922">
            <v>1996</v>
          </cell>
        </row>
        <row r="923">
          <cell r="G923" t="str">
            <v>$'000</v>
          </cell>
          <cell r="I923" t="str">
            <v>$'000</v>
          </cell>
          <cell r="K923" t="str">
            <v>$'000</v>
          </cell>
          <cell r="M923" t="str">
            <v>$'000</v>
          </cell>
          <cell r="O923" t="str">
            <v>$'000</v>
          </cell>
        </row>
        <row r="925">
          <cell r="B925" t="str">
            <v>ASSETS EMPLOYED</v>
          </cell>
        </row>
        <row r="927">
          <cell r="B927" t="str">
            <v>Fixed Assets</v>
          </cell>
          <cell r="G927">
            <v>856044.93264999997</v>
          </cell>
          <cell r="I927">
            <v>829748</v>
          </cell>
          <cell r="K927">
            <v>808557</v>
          </cell>
          <cell r="M927">
            <v>665215</v>
          </cell>
          <cell r="O927">
            <v>595871</v>
          </cell>
        </row>
        <row r="928">
          <cell r="B928" t="str">
            <v>Current Assets</v>
          </cell>
          <cell r="G928">
            <v>615295.08303999994</v>
          </cell>
          <cell r="I928">
            <v>593061</v>
          </cell>
          <cell r="K928">
            <v>428285</v>
          </cell>
          <cell r="M928">
            <v>365634</v>
          </cell>
          <cell r="O928">
            <v>465843</v>
          </cell>
        </row>
        <row r="930">
          <cell r="G930">
            <v>1471340.0156899998</v>
          </cell>
          <cell r="I930">
            <v>1422809</v>
          </cell>
          <cell r="K930">
            <v>1236842</v>
          </cell>
          <cell r="M930">
            <v>1030849</v>
          </cell>
          <cell r="O930">
            <v>1061714</v>
          </cell>
        </row>
        <row r="932">
          <cell r="B932" t="str">
            <v>FINANCED BY:</v>
          </cell>
        </row>
        <row r="934">
          <cell r="B934" t="str">
            <v>Creditors due within one year</v>
          </cell>
          <cell r="G934">
            <v>613536</v>
          </cell>
          <cell r="I934">
            <v>837848</v>
          </cell>
          <cell r="K934">
            <v>669245</v>
          </cell>
          <cell r="M934">
            <v>551373</v>
          </cell>
          <cell r="O934">
            <v>553588</v>
          </cell>
        </row>
        <row r="935">
          <cell r="B935" t="str">
            <v>Creditors due after one year</v>
          </cell>
          <cell r="G935">
            <v>196699</v>
          </cell>
          <cell r="I935">
            <v>277348</v>
          </cell>
          <cell r="K935">
            <v>259585</v>
          </cell>
          <cell r="M935">
            <v>172217</v>
          </cell>
          <cell r="O935">
            <v>199595</v>
          </cell>
        </row>
        <row r="936">
          <cell r="B936" t="str">
            <v>Share capital and reserves</v>
          </cell>
          <cell r="G936">
            <v>661105</v>
          </cell>
          <cell r="I936">
            <v>307613</v>
          </cell>
          <cell r="K936">
            <v>308012</v>
          </cell>
          <cell r="M936">
            <v>307259</v>
          </cell>
          <cell r="O936">
            <v>308531</v>
          </cell>
        </row>
        <row r="938">
          <cell r="G938">
            <v>1471340</v>
          </cell>
          <cell r="I938">
            <v>1422809</v>
          </cell>
          <cell r="K938">
            <v>1236842</v>
          </cell>
          <cell r="M938">
            <v>1030849</v>
          </cell>
          <cell r="O938">
            <v>1061714</v>
          </cell>
        </row>
        <row r="942">
          <cell r="B942" t="str">
            <v>PROFIT AND LOSS ACCOUNT</v>
          </cell>
        </row>
        <row r="944">
          <cell r="B944" t="str">
            <v>Turnover</v>
          </cell>
          <cell r="G944">
            <v>1738713</v>
          </cell>
          <cell r="I944">
            <v>1112544</v>
          </cell>
          <cell r="K944">
            <v>839260</v>
          </cell>
          <cell r="M944">
            <v>1190853</v>
          </cell>
          <cell r="O944">
            <v>1258984</v>
          </cell>
        </row>
        <row r="946">
          <cell r="B946" t="str">
            <v>Profit before taxation</v>
          </cell>
          <cell r="G946">
            <v>1130736</v>
          </cell>
          <cell r="I946">
            <v>638206</v>
          </cell>
          <cell r="K946">
            <v>368910</v>
          </cell>
          <cell r="M946">
            <v>696085</v>
          </cell>
          <cell r="O946">
            <v>754829</v>
          </cell>
        </row>
        <row r="947">
          <cell r="B947" t="str">
            <v>Taxation</v>
          </cell>
          <cell r="G947">
            <v>-777244</v>
          </cell>
          <cell r="I947">
            <v>-399605</v>
          </cell>
          <cell r="K947">
            <v>-64157</v>
          </cell>
          <cell r="M947">
            <v>-418357</v>
          </cell>
          <cell r="O947">
            <v>-479082</v>
          </cell>
        </row>
        <row r="949">
          <cell r="B949" t="str">
            <v>Profit after taxation</v>
          </cell>
          <cell r="G949">
            <v>353492</v>
          </cell>
          <cell r="I949">
            <v>238601</v>
          </cell>
          <cell r="K949">
            <v>304753</v>
          </cell>
          <cell r="M949">
            <v>277728</v>
          </cell>
          <cell r="O949">
            <v>275747</v>
          </cell>
        </row>
        <row r="950">
          <cell r="B950" t="str">
            <v>Dividend</v>
          </cell>
          <cell r="G950">
            <v>0</v>
          </cell>
          <cell r="I950">
            <v>-239000</v>
          </cell>
          <cell r="K950">
            <v>-304000</v>
          </cell>
          <cell r="M950">
            <v>-279000</v>
          </cell>
          <cell r="O950">
            <v>-275000</v>
          </cell>
        </row>
        <row r="952">
          <cell r="B952" t="str">
            <v>Retained Earnings:</v>
          </cell>
        </row>
        <row r="954">
          <cell r="B954" t="str">
            <v>For the year</v>
          </cell>
          <cell r="G954">
            <v>353492</v>
          </cell>
          <cell r="I954">
            <v>-399</v>
          </cell>
          <cell r="K954">
            <v>753</v>
          </cell>
          <cell r="M954">
            <v>-1272</v>
          </cell>
          <cell r="O954">
            <v>747</v>
          </cell>
        </row>
        <row r="956">
          <cell r="B956" t="str">
            <v>Carried forward</v>
          </cell>
          <cell r="G956">
            <v>354315</v>
          </cell>
          <cell r="I956">
            <v>823</v>
          </cell>
          <cell r="K956">
            <v>1222</v>
          </cell>
          <cell r="M956">
            <v>469</v>
          </cell>
          <cell r="O956">
            <v>1741</v>
          </cell>
        </row>
        <row r="958">
          <cell r="B958" t="str">
            <v xml:space="preserve">Earnings per share  </v>
          </cell>
          <cell r="G958">
            <v>24.745677283864193</v>
          </cell>
          <cell r="I958">
            <v>16.702905145257262</v>
          </cell>
          <cell r="K958">
            <v>21.33377668883444</v>
          </cell>
          <cell r="M958">
            <v>19.44193209660483</v>
          </cell>
          <cell r="O958">
            <v>19.3</v>
          </cell>
        </row>
        <row r="960">
          <cell r="B960" t="str">
            <v xml:space="preserve">Dividend per share  </v>
          </cell>
          <cell r="G960">
            <v>0</v>
          </cell>
          <cell r="I960">
            <v>16.730836541827092</v>
          </cell>
          <cell r="K960">
            <v>21.3</v>
          </cell>
          <cell r="M960">
            <v>19.530976548827443</v>
          </cell>
          <cell r="O960">
            <v>19.3</v>
          </cell>
        </row>
        <row r="964">
          <cell r="G964">
            <v>19</v>
          </cell>
        </row>
        <row r="966">
          <cell r="B966" t="str">
            <v>CHEVRON NIGERIA LIMITED</v>
          </cell>
        </row>
        <row r="968">
          <cell r="B968" t="str">
            <v xml:space="preserve">SUPPLEMENTAL INFORMATION ON OIL AND GAS </v>
          </cell>
        </row>
        <row r="969">
          <cell r="B969" t="str">
            <v>PRODUCING ACTIVITIES (1996 - 2000) -  (UNAUDITED)</v>
          </cell>
        </row>
        <row r="977">
          <cell r="B977" t="str">
            <v>Table  1 - Costs incurred in Exploration and Development</v>
          </cell>
        </row>
        <row r="979">
          <cell r="G979">
            <v>2000</v>
          </cell>
          <cell r="I979">
            <v>1999</v>
          </cell>
          <cell r="K979">
            <v>1998</v>
          </cell>
          <cell r="M979" t="str">
            <v>1997</v>
          </cell>
          <cell r="O979" t="str">
            <v>1996</v>
          </cell>
        </row>
        <row r="980">
          <cell r="G980" t="str">
            <v>$'000</v>
          </cell>
          <cell r="I980" t="str">
            <v>$'000</v>
          </cell>
          <cell r="K980" t="str">
            <v>$'000</v>
          </cell>
          <cell r="M980" t="str">
            <v>$'000</v>
          </cell>
          <cell r="O980" t="str">
            <v>$'000</v>
          </cell>
        </row>
        <row r="981">
          <cell r="B981" t="str">
            <v>Exploration</v>
          </cell>
        </row>
        <row r="982">
          <cell r="B982" t="str">
            <v>Wells</v>
          </cell>
          <cell r="I982">
            <v>299</v>
          </cell>
          <cell r="K982">
            <v>10797</v>
          </cell>
          <cell r="M982">
            <v>1904</v>
          </cell>
          <cell r="O982">
            <v>14393</v>
          </cell>
        </row>
        <row r="983">
          <cell r="B983" t="str">
            <v>Geological and Geophysical</v>
          </cell>
          <cell r="I983">
            <v>10362</v>
          </cell>
          <cell r="K983">
            <v>2566</v>
          </cell>
          <cell r="M983">
            <v>4286</v>
          </cell>
          <cell r="O983">
            <v>6858</v>
          </cell>
        </row>
        <row r="984">
          <cell r="B984" t="str">
            <v>Others</v>
          </cell>
          <cell r="I984">
            <v>3386</v>
          </cell>
          <cell r="K984">
            <v>5296</v>
          </cell>
          <cell r="M984">
            <v>5285</v>
          </cell>
          <cell r="O984">
            <v>2966</v>
          </cell>
        </row>
        <row r="986">
          <cell r="B986" t="str">
            <v>Total Exploration</v>
          </cell>
          <cell r="G986">
            <v>0</v>
          </cell>
          <cell r="I986">
            <v>14047</v>
          </cell>
          <cell r="K986">
            <v>18659</v>
          </cell>
          <cell r="M986">
            <v>11475</v>
          </cell>
          <cell r="O986">
            <v>24217</v>
          </cell>
        </row>
        <row r="988">
          <cell r="B988" t="str">
            <v>Development</v>
          </cell>
          <cell r="I988">
            <v>113978</v>
          </cell>
          <cell r="K988">
            <v>222836</v>
          </cell>
          <cell r="M988">
            <v>154419</v>
          </cell>
          <cell r="O988">
            <v>143088</v>
          </cell>
        </row>
        <row r="990">
          <cell r="B990" t="str">
            <v>Total Costs</v>
          </cell>
          <cell r="G990">
            <v>0</v>
          </cell>
          <cell r="I990">
            <v>128025</v>
          </cell>
          <cell r="K990">
            <v>241495</v>
          </cell>
          <cell r="M990">
            <v>165894</v>
          </cell>
          <cell r="O990">
            <v>167305</v>
          </cell>
        </row>
        <row r="993">
          <cell r="B993" t="str">
            <v>The above includes costs incurred whether capitalised or charged to earnings.</v>
          </cell>
        </row>
        <row r="998">
          <cell r="B998" t="str">
            <v>Table  2 - Capitalised Costs Relating to Oil and Gas Producing Activities</v>
          </cell>
        </row>
        <row r="1000">
          <cell r="G1000">
            <v>2000</v>
          </cell>
          <cell r="I1000">
            <v>1999</v>
          </cell>
          <cell r="K1000">
            <v>1998</v>
          </cell>
          <cell r="M1000" t="str">
            <v>1997</v>
          </cell>
          <cell r="O1000" t="str">
            <v>1996</v>
          </cell>
        </row>
        <row r="1001">
          <cell r="G1001" t="str">
            <v>$'000</v>
          </cell>
          <cell r="I1001" t="str">
            <v>$'000</v>
          </cell>
          <cell r="K1001" t="str">
            <v>$'000</v>
          </cell>
          <cell r="M1001" t="str">
            <v>$'000</v>
          </cell>
          <cell r="O1001" t="str">
            <v>$'000</v>
          </cell>
        </row>
        <row r="1002">
          <cell r="B1002" t="str">
            <v>Gross Assets:</v>
          </cell>
        </row>
        <row r="1003">
          <cell r="B1003" t="str">
            <v>Unproved properties</v>
          </cell>
          <cell r="I1003">
            <v>560</v>
          </cell>
          <cell r="K1003">
            <v>560</v>
          </cell>
          <cell r="M1003">
            <v>560</v>
          </cell>
          <cell r="O1003">
            <v>560</v>
          </cell>
        </row>
        <row r="1004">
          <cell r="B1004" t="str">
            <v>Proved properties/producing assets</v>
          </cell>
          <cell r="I1004">
            <v>1281122</v>
          </cell>
          <cell r="K1004">
            <v>1208556</v>
          </cell>
          <cell r="M1004">
            <v>1076510</v>
          </cell>
          <cell r="O1004">
            <v>826169</v>
          </cell>
        </row>
        <row r="1005">
          <cell r="B1005" t="str">
            <v>Support equipment</v>
          </cell>
          <cell r="I1005">
            <v>194874</v>
          </cell>
          <cell r="K1005">
            <v>175400</v>
          </cell>
          <cell r="M1005">
            <v>220298</v>
          </cell>
          <cell r="O1005">
            <v>155191</v>
          </cell>
        </row>
        <row r="1006">
          <cell r="B1006" t="str">
            <v>Deferred exploratory wells</v>
          </cell>
          <cell r="I1006">
            <v>3663</v>
          </cell>
          <cell r="K1006">
            <v>12377</v>
          </cell>
          <cell r="M1006">
            <v>2158</v>
          </cell>
          <cell r="O1006">
            <v>17511</v>
          </cell>
        </row>
        <row r="1007">
          <cell r="B1007" t="str">
            <v>Other uncompleted projects</v>
          </cell>
          <cell r="I1007">
            <v>320788</v>
          </cell>
          <cell r="K1007">
            <v>294843</v>
          </cell>
          <cell r="M1007">
            <v>158977</v>
          </cell>
          <cell r="O1007">
            <v>299302</v>
          </cell>
        </row>
        <row r="1009">
          <cell r="B1009" t="str">
            <v>Gross capitalised costs</v>
          </cell>
          <cell r="G1009">
            <v>0</v>
          </cell>
          <cell r="I1009">
            <v>1801007</v>
          </cell>
          <cell r="K1009">
            <v>1691736</v>
          </cell>
          <cell r="M1009">
            <v>1458503</v>
          </cell>
          <cell r="O1009">
            <v>1298733</v>
          </cell>
        </row>
        <row r="1011">
          <cell r="B1011" t="str">
            <v>Accumulated D.D. &amp; A</v>
          </cell>
        </row>
        <row r="1012">
          <cell r="B1012" t="str">
            <v>Unproved properties</v>
          </cell>
          <cell r="I1012">
            <v>560</v>
          </cell>
          <cell r="K1012">
            <v>560</v>
          </cell>
          <cell r="M1012">
            <v>560</v>
          </cell>
          <cell r="O1012">
            <v>560</v>
          </cell>
        </row>
        <row r="1013">
          <cell r="B1013" t="str">
            <v>Proved producing properties</v>
          </cell>
          <cell r="I1013">
            <v>701374</v>
          </cell>
          <cell r="K1013">
            <v>643748</v>
          </cell>
          <cell r="M1013">
            <v>588468</v>
          </cell>
          <cell r="O1013">
            <v>533228</v>
          </cell>
        </row>
        <row r="1014">
          <cell r="B1014" t="str">
            <v>Future abandonment &amp; restoration</v>
          </cell>
          <cell r="I1014">
            <v>145219</v>
          </cell>
          <cell r="K1014">
            <v>124233</v>
          </cell>
          <cell r="M1014">
            <v>101526</v>
          </cell>
          <cell r="O1014">
            <v>72960</v>
          </cell>
        </row>
        <row r="1015">
          <cell r="B1015" t="str">
            <v>Support equipment depreciation</v>
          </cell>
          <cell r="I1015">
            <v>124106</v>
          </cell>
          <cell r="K1015">
            <v>114638</v>
          </cell>
          <cell r="M1015">
            <v>102734</v>
          </cell>
          <cell r="O1015">
            <v>96114</v>
          </cell>
        </row>
        <row r="1017">
          <cell r="B1017" t="str">
            <v>Accumulated provisions</v>
          </cell>
          <cell r="G1017">
            <v>0</v>
          </cell>
          <cell r="I1017">
            <v>971259</v>
          </cell>
          <cell r="K1017">
            <v>883179</v>
          </cell>
          <cell r="M1017">
            <v>793288</v>
          </cell>
          <cell r="O1017">
            <v>702862</v>
          </cell>
        </row>
        <row r="1019">
          <cell r="B1019" t="str">
            <v>Net Capitalised Costs</v>
          </cell>
          <cell r="G1019">
            <v>0</v>
          </cell>
          <cell r="I1019">
            <v>829748</v>
          </cell>
          <cell r="K1019">
            <v>808557</v>
          </cell>
          <cell r="M1019">
            <v>665215</v>
          </cell>
          <cell r="O1019">
            <v>595871</v>
          </cell>
        </row>
        <row r="1025">
          <cell r="G1025">
            <v>20</v>
          </cell>
        </row>
        <row r="1027">
          <cell r="B1027" t="str">
            <v>CHEVRON NIGERIA LIMITED</v>
          </cell>
        </row>
        <row r="1029">
          <cell r="B1029" t="str">
            <v xml:space="preserve">SUPPLEMENTAL INFORMATION ON OIL AND GAS </v>
          </cell>
        </row>
        <row r="1030">
          <cell r="B1030" t="str">
            <v>PRODUCING ACTIVITIES (1996 - 2000) -  (UNAUDITED)</v>
          </cell>
        </row>
        <row r="1034">
          <cell r="B1034" t="str">
            <v>Table  3 - Results of Operations</v>
          </cell>
        </row>
        <row r="1036">
          <cell r="G1036">
            <v>2000</v>
          </cell>
          <cell r="I1036">
            <v>1999</v>
          </cell>
          <cell r="K1036">
            <v>1998</v>
          </cell>
          <cell r="M1036">
            <v>1997</v>
          </cell>
          <cell r="O1036" t="str">
            <v>1996</v>
          </cell>
        </row>
        <row r="1037">
          <cell r="G1037" t="str">
            <v>$'000</v>
          </cell>
          <cell r="I1037" t="str">
            <v>$'000</v>
          </cell>
          <cell r="K1037" t="str">
            <v>$'000</v>
          </cell>
          <cell r="M1037" t="str">
            <v>$'000</v>
          </cell>
          <cell r="O1037" t="str">
            <v>$'000</v>
          </cell>
        </row>
        <row r="1039">
          <cell r="B1039" t="str">
            <v>Revenue from production</v>
          </cell>
          <cell r="I1039">
            <v>1112544</v>
          </cell>
          <cell r="K1039">
            <v>839260</v>
          </cell>
          <cell r="M1039">
            <v>1190853</v>
          </cell>
          <cell r="O1039">
            <v>1258984</v>
          </cell>
        </row>
        <row r="1041">
          <cell r="B1041" t="str">
            <v>Production expenses</v>
          </cell>
          <cell r="I1041">
            <v>326478</v>
          </cell>
          <cell r="K1041">
            <v>317648</v>
          </cell>
          <cell r="M1041">
            <v>344629</v>
          </cell>
          <cell r="O1041">
            <v>348403</v>
          </cell>
        </row>
        <row r="1042">
          <cell r="B1042" t="str">
            <v>Proved producing properties DD &amp; A</v>
          </cell>
          <cell r="I1042">
            <v>87776</v>
          </cell>
          <cell r="K1042">
            <v>90442</v>
          </cell>
          <cell r="M1042">
            <v>92098</v>
          </cell>
          <cell r="O1042">
            <v>70660</v>
          </cell>
        </row>
        <row r="1043">
          <cell r="B1043" t="str">
            <v>Exploration expenses</v>
          </cell>
          <cell r="I1043">
            <v>22673</v>
          </cell>
          <cell r="K1043">
            <v>7844</v>
          </cell>
          <cell r="M1043">
            <v>9930</v>
          </cell>
          <cell r="O1043">
            <v>10640</v>
          </cell>
        </row>
        <row r="1044">
          <cell r="B1044" t="str">
            <v>Other (income)/ expense</v>
          </cell>
          <cell r="I1044">
            <v>37411</v>
          </cell>
          <cell r="K1044">
            <v>54416</v>
          </cell>
          <cell r="M1044">
            <v>48111</v>
          </cell>
          <cell r="O1044">
            <v>74452</v>
          </cell>
        </row>
        <row r="1045">
          <cell r="B1045" t="str">
            <v>Income Taxes</v>
          </cell>
          <cell r="I1045">
            <v>399605</v>
          </cell>
          <cell r="K1045">
            <v>64157</v>
          </cell>
          <cell r="M1045">
            <v>418357</v>
          </cell>
          <cell r="O1045">
            <v>479082</v>
          </cell>
        </row>
        <row r="1047">
          <cell r="B1047" t="str">
            <v>Total costs</v>
          </cell>
          <cell r="G1047">
            <v>0</v>
          </cell>
          <cell r="I1047">
            <v>873943</v>
          </cell>
          <cell r="K1047">
            <v>534507</v>
          </cell>
          <cell r="M1047">
            <v>913125</v>
          </cell>
          <cell r="O1047">
            <v>983237</v>
          </cell>
        </row>
        <row r="1049">
          <cell r="B1049" t="str">
            <v>Results of producing operations</v>
          </cell>
          <cell r="G1049">
            <v>0</v>
          </cell>
          <cell r="I1049">
            <v>238601</v>
          </cell>
          <cell r="K1049">
            <v>304753</v>
          </cell>
          <cell r="M1049">
            <v>277728</v>
          </cell>
          <cell r="O1049">
            <v>275747</v>
          </cell>
        </row>
        <row r="1055">
          <cell r="G1055">
            <v>21</v>
          </cell>
        </row>
        <row r="1057">
          <cell r="B1057" t="str">
            <v>CHEVRON NIGERIA LIMITED</v>
          </cell>
        </row>
        <row r="1059">
          <cell r="B1059" t="str">
            <v xml:space="preserve">SUPPLEMENTAL INFORMATION ON OIL AND GAS </v>
          </cell>
        </row>
        <row r="1060">
          <cell r="B1060" t="str">
            <v>PRODUCING ACTIVITIES (1996 - 2000) -  (UNAUDITED)</v>
          </cell>
        </row>
        <row r="1064">
          <cell r="B1064" t="str">
            <v>Table 4 - Reserve Quantities Information</v>
          </cell>
        </row>
        <row r="1080">
          <cell r="G1080">
            <v>2000</v>
          </cell>
          <cell r="I1080">
            <v>1999</v>
          </cell>
          <cell r="K1080">
            <v>1998</v>
          </cell>
          <cell r="M1080" t="str">
            <v>1997</v>
          </cell>
          <cell r="O1080" t="str">
            <v>1996</v>
          </cell>
        </row>
        <row r="1081">
          <cell r="G1081" t="str">
            <v>bbls</v>
          </cell>
          <cell r="I1081" t="str">
            <v>bbls</v>
          </cell>
          <cell r="K1081" t="str">
            <v>bbls</v>
          </cell>
          <cell r="M1081" t="str">
            <v>bbls</v>
          </cell>
          <cell r="O1081" t="str">
            <v>bbls</v>
          </cell>
        </row>
        <row r="1083">
          <cell r="B1083" t="str">
            <v>Reserves at January 1</v>
          </cell>
          <cell r="I1083">
            <v>693340322</v>
          </cell>
          <cell r="K1083">
            <v>617553155</v>
          </cell>
          <cell r="M1083">
            <v>582463998</v>
          </cell>
          <cell r="O1083">
            <v>538380422</v>
          </cell>
        </row>
        <row r="1085">
          <cell r="B1085" t="str">
            <v>Changes Attributable to:</v>
          </cell>
        </row>
        <row r="1086">
          <cell r="B1086" t="str">
            <v>Revisions</v>
          </cell>
          <cell r="I1086">
            <v>9729713</v>
          </cell>
          <cell r="K1086">
            <v>66741545</v>
          </cell>
          <cell r="M1086">
            <v>26647739</v>
          </cell>
          <cell r="O1086">
            <v>30564638</v>
          </cell>
        </row>
        <row r="1087">
          <cell r="B1087" t="str">
            <v>Improved Recovery</v>
          </cell>
          <cell r="I1087">
            <v>46480270</v>
          </cell>
          <cell r="K1087">
            <v>50932121</v>
          </cell>
          <cell r="M1087">
            <v>42893678</v>
          </cell>
          <cell r="O1087">
            <v>5227975</v>
          </cell>
        </row>
        <row r="1088">
          <cell r="B1088" t="str">
            <v>Extensions and Discoveries</v>
          </cell>
          <cell r="I1088">
            <v>41639127</v>
          </cell>
          <cell r="K1088">
            <v>19101645</v>
          </cell>
          <cell r="M1088">
            <v>26708565</v>
          </cell>
          <cell r="O1088">
            <v>67052902</v>
          </cell>
        </row>
        <row r="1089">
          <cell r="B1089" t="str">
            <v>Purchases</v>
          </cell>
          <cell r="I1089">
            <v>0</v>
          </cell>
          <cell r="K1089">
            <v>0</v>
          </cell>
          <cell r="M1089">
            <v>0</v>
          </cell>
          <cell r="O1089">
            <v>0</v>
          </cell>
        </row>
        <row r="1090">
          <cell r="B1090" t="str">
            <v>Sales</v>
          </cell>
          <cell r="I1090">
            <v>0</v>
          </cell>
          <cell r="K1090">
            <v>0</v>
          </cell>
          <cell r="M1090">
            <v>0</v>
          </cell>
          <cell r="O1090">
            <v>0</v>
          </cell>
        </row>
        <row r="1091">
          <cell r="B1091" t="str">
            <v>Production</v>
          </cell>
          <cell r="I1091">
            <v>-60367465</v>
          </cell>
          <cell r="K1091">
            <v>-60988144</v>
          </cell>
          <cell r="M1091">
            <v>-61160825</v>
          </cell>
          <cell r="O1091">
            <v>-58761939</v>
          </cell>
        </row>
        <row r="1093">
          <cell r="B1093" t="str">
            <v>Reserves as at December 31</v>
          </cell>
          <cell r="G1093">
            <v>0</v>
          </cell>
          <cell r="I1093">
            <v>730821967</v>
          </cell>
          <cell r="K1093">
            <v>693340322</v>
          </cell>
          <cell r="M1093">
            <v>617553155</v>
          </cell>
          <cell r="O1093">
            <v>582463998</v>
          </cell>
        </row>
        <row r="1097">
          <cell r="G1097">
            <v>22</v>
          </cell>
        </row>
        <row r="1099">
          <cell r="B1099" t="str">
            <v>CHEVRON NIGERIA LIMITED</v>
          </cell>
        </row>
        <row r="1101">
          <cell r="B1101" t="str">
            <v xml:space="preserve">SUPPLEMENTAL INFORMATION ON OIL AND GAS </v>
          </cell>
        </row>
        <row r="1102">
          <cell r="B1102" t="str">
            <v>PRODUCING ACTIVITIES (1996 - 2000) -  (UNAUDITED)</v>
          </cell>
        </row>
        <row r="1106">
          <cell r="B1106" t="str">
            <v>Table  5 - Standardised Measure of Discounted Future Net Cash Flows</v>
          </cell>
        </row>
        <row r="1107">
          <cell r="B1107" t="str">
            <v xml:space="preserve">                Related to Proved Oil and Gas Reserves</v>
          </cell>
        </row>
        <row r="1128">
          <cell r="G1128">
            <v>2000</v>
          </cell>
          <cell r="I1128">
            <v>1999</v>
          </cell>
          <cell r="K1128">
            <v>1998</v>
          </cell>
          <cell r="M1128">
            <v>1997</v>
          </cell>
          <cell r="O1128" t="str">
            <v>1996</v>
          </cell>
        </row>
        <row r="1129">
          <cell r="G1129" t="str">
            <v>$'000</v>
          </cell>
          <cell r="I1129" t="str">
            <v>$'000</v>
          </cell>
          <cell r="K1129" t="str">
            <v>$'000</v>
          </cell>
          <cell r="M1129" t="str">
            <v>$'000</v>
          </cell>
          <cell r="O1129" t="str">
            <v>$'000</v>
          </cell>
        </row>
        <row r="1131">
          <cell r="B1131" t="str">
            <v>Future cash flows from productions</v>
          </cell>
          <cell r="I1131">
            <v>15744627</v>
          </cell>
          <cell r="K1131">
            <v>5798482</v>
          </cell>
          <cell r="M1131">
            <v>7222038</v>
          </cell>
          <cell r="O1131">
            <v>11609029</v>
          </cell>
        </row>
        <row r="1132">
          <cell r="B1132" t="str">
            <v>Future dev. and prod. costs</v>
          </cell>
          <cell r="I1132">
            <v>-2611573</v>
          </cell>
          <cell r="K1132">
            <v>-2474057</v>
          </cell>
          <cell r="M1132">
            <v>-1953319</v>
          </cell>
          <cell r="O1132">
            <v>-1039633</v>
          </cell>
        </row>
        <row r="1134">
          <cell r="B1134" t="str">
            <v>Undiscounted future cash flows</v>
          </cell>
          <cell r="G1134">
            <v>0</v>
          </cell>
          <cell r="I1134">
            <v>13133054</v>
          </cell>
          <cell r="K1134">
            <v>3324425</v>
          </cell>
          <cell r="M1134">
            <v>5268719</v>
          </cell>
          <cell r="O1134">
            <v>10569396</v>
          </cell>
        </row>
        <row r="1135">
          <cell r="B1135" t="str">
            <v>10% Mid year discount</v>
          </cell>
          <cell r="I1135">
            <v>-4405186</v>
          </cell>
          <cell r="K1135">
            <v>-913912</v>
          </cell>
          <cell r="M1135">
            <v>-1589980</v>
          </cell>
          <cell r="O1135">
            <v>-3311306</v>
          </cell>
        </row>
        <row r="1137">
          <cell r="B1137" t="str">
            <v>Discounted net cash flows</v>
          </cell>
          <cell r="G1137">
            <v>0</v>
          </cell>
          <cell r="I1137">
            <v>8727868</v>
          </cell>
          <cell r="K1137">
            <v>2410513</v>
          </cell>
          <cell r="M1137">
            <v>3678739</v>
          </cell>
          <cell r="O1137">
            <v>7258090</v>
          </cell>
        </row>
        <row r="1139">
          <cell r="B1139" t="str">
            <v>Future Income Taxes</v>
          </cell>
        </row>
        <row r="1140">
          <cell r="B1140" t="str">
            <v>Undiscounted</v>
          </cell>
          <cell r="I1140">
            <v>97665739</v>
          </cell>
          <cell r="K1140">
            <v>924832</v>
          </cell>
          <cell r="M1140">
            <v>3052416</v>
          </cell>
          <cell r="O1140">
            <v>6905848</v>
          </cell>
        </row>
        <row r="1142">
          <cell r="B1142" t="str">
            <v>Discounted</v>
          </cell>
          <cell r="I1142">
            <v>6490043</v>
          </cell>
          <cell r="K1142">
            <v>618911</v>
          </cell>
          <cell r="M1142">
            <v>1994360</v>
          </cell>
          <cell r="O1142">
            <v>4548368</v>
          </cell>
        </row>
        <row r="1147">
          <cell r="G1147">
            <v>23</v>
          </cell>
        </row>
        <row r="1149">
          <cell r="B1149" t="str">
            <v>CHEVRON NIGERIA LIMITED</v>
          </cell>
        </row>
        <row r="1151">
          <cell r="B1151" t="str">
            <v xml:space="preserve">SUPPLEMENTAL INFORMATION ON OIL AND GAS </v>
          </cell>
        </row>
        <row r="1152">
          <cell r="B1152" t="str">
            <v>PRODUCING ACTIVITIES (1996 - 2000) -  (UNAUDITED)</v>
          </cell>
        </row>
        <row r="1156">
          <cell r="B1156" t="str">
            <v>Table 6 - Changes in the Standardised Measures of Discounted Future Net</v>
          </cell>
        </row>
        <row r="1157">
          <cell r="B1157" t="str">
            <v xml:space="preserve">                Cash Flows from Proved Measures</v>
          </cell>
        </row>
        <row r="1159">
          <cell r="G1159">
            <v>2000</v>
          </cell>
          <cell r="I1159">
            <v>1999</v>
          </cell>
          <cell r="K1159">
            <v>1998</v>
          </cell>
          <cell r="M1159">
            <v>1997</v>
          </cell>
          <cell r="O1159" t="str">
            <v>1996</v>
          </cell>
        </row>
        <row r="1160">
          <cell r="G1160" t="str">
            <v>$'000</v>
          </cell>
          <cell r="I1160" t="str">
            <v>$'000</v>
          </cell>
          <cell r="K1160" t="str">
            <v>$'000</v>
          </cell>
          <cell r="M1160" t="str">
            <v>$'000</v>
          </cell>
          <cell r="O1160" t="str">
            <v>$'000</v>
          </cell>
        </row>
        <row r="1162">
          <cell r="B1162" t="str">
            <v>Present value at January 1</v>
          </cell>
          <cell r="I1162">
            <v>2410513</v>
          </cell>
          <cell r="K1162">
            <v>3678740</v>
          </cell>
          <cell r="M1162">
            <v>7258090</v>
          </cell>
          <cell r="O1162">
            <v>4336997</v>
          </cell>
        </row>
        <row r="1164">
          <cell r="B1164" t="str">
            <v>Sales and transfer of oil produced</v>
          </cell>
          <cell r="I1164">
            <v>-884163</v>
          </cell>
          <cell r="K1164">
            <v>-606156</v>
          </cell>
          <cell r="M1164">
            <v>-942282</v>
          </cell>
          <cell r="O1164">
            <v>-991437</v>
          </cell>
        </row>
        <row r="1165">
          <cell r="B1165" t="str">
            <v>Production costs incurred</v>
          </cell>
          <cell r="I1165">
            <v>111817</v>
          </cell>
          <cell r="K1165">
            <v>115000</v>
          </cell>
          <cell r="M1165">
            <v>96523</v>
          </cell>
          <cell r="O1165">
            <v>68923</v>
          </cell>
        </row>
        <row r="1166">
          <cell r="B1166" t="str">
            <v>Development costs  incurred</v>
          </cell>
          <cell r="I1166">
            <v>105749</v>
          </cell>
          <cell r="K1166">
            <v>219624</v>
          </cell>
          <cell r="M1166">
            <v>157222</v>
          </cell>
          <cell r="O1166">
            <v>143088</v>
          </cell>
        </row>
        <row r="1168">
          <cell r="B1168" t="str">
            <v>Revisions due to:</v>
          </cell>
        </row>
        <row r="1169">
          <cell r="B1169" t="str">
            <v>Improved recovery</v>
          </cell>
          <cell r="I1169">
            <v>590313</v>
          </cell>
          <cell r="K1169">
            <v>121170</v>
          </cell>
          <cell r="M1169">
            <v>289100</v>
          </cell>
          <cell r="O1169">
            <v>74797</v>
          </cell>
        </row>
        <row r="1170">
          <cell r="B1170" t="str">
            <v>Extensions</v>
          </cell>
          <cell r="I1170">
            <v>360739</v>
          </cell>
          <cell r="K1170">
            <v>34182</v>
          </cell>
          <cell r="M1170">
            <v>4703</v>
          </cell>
          <cell r="O1170">
            <v>531090</v>
          </cell>
        </row>
        <row r="1171">
          <cell r="B1171" t="str">
            <v>Discoveries</v>
          </cell>
          <cell r="I1171">
            <v>78513</v>
          </cell>
          <cell r="K1171">
            <v>-65391</v>
          </cell>
          <cell r="M1171">
            <v>201896</v>
          </cell>
          <cell r="O1171">
            <v>225814</v>
          </cell>
        </row>
        <row r="1173">
          <cell r="B1173" t="str">
            <v>Net changes in prices</v>
          </cell>
          <cell r="I1173">
            <v>6257952</v>
          </cell>
          <cell r="K1173">
            <v>-1510959</v>
          </cell>
          <cell r="M1173">
            <v>-3329258</v>
          </cell>
          <cell r="O1173">
            <v>1744430</v>
          </cell>
        </row>
        <row r="1174">
          <cell r="B1174" t="str">
            <v>Net changes in operating costs</v>
          </cell>
          <cell r="I1174">
            <v>56714</v>
          </cell>
          <cell r="K1174">
            <v>-86202</v>
          </cell>
          <cell r="M1174">
            <v>-232635</v>
          </cell>
          <cell r="O1174">
            <v>734288</v>
          </cell>
        </row>
        <row r="1175">
          <cell r="B1175" t="str">
            <v>Net changes in estimated dev. costs</v>
          </cell>
          <cell r="I1175">
            <v>-50941</v>
          </cell>
          <cell r="K1175">
            <v>21819</v>
          </cell>
          <cell r="M1175">
            <v>-481163</v>
          </cell>
          <cell r="O1175">
            <v>-84233</v>
          </cell>
        </row>
        <row r="1176">
          <cell r="B1176" t="str">
            <v>Revisions of previous quantity estimates</v>
          </cell>
          <cell r="I1176">
            <v>200940</v>
          </cell>
          <cell r="K1176">
            <v>142899</v>
          </cell>
          <cell r="M1176">
            <v>-12516</v>
          </cell>
          <cell r="O1176">
            <v>324579</v>
          </cell>
        </row>
        <row r="1177">
          <cell r="B1177" t="str">
            <v>Accretion of discount</v>
          </cell>
          <cell r="I1177">
            <v>219472</v>
          </cell>
          <cell r="K1177">
            <v>340418</v>
          </cell>
          <cell r="M1177">
            <v>669059</v>
          </cell>
          <cell r="O1177">
            <v>397343</v>
          </cell>
        </row>
        <row r="1178">
          <cell r="B1178" t="str">
            <v>Others</v>
          </cell>
          <cell r="I1178">
            <v>-729750</v>
          </cell>
          <cell r="K1178">
            <v>5289</v>
          </cell>
          <cell r="M1178">
            <v>0</v>
          </cell>
          <cell r="O1178">
            <v>-247589</v>
          </cell>
        </row>
        <row r="1180">
          <cell r="B1180" t="str">
            <v>Net changes</v>
          </cell>
          <cell r="G1180">
            <v>0</v>
          </cell>
          <cell r="I1180">
            <v>6317355</v>
          </cell>
          <cell r="K1180">
            <v>-1268307</v>
          </cell>
          <cell r="M1180">
            <v>-3579351</v>
          </cell>
          <cell r="O1180">
            <v>2921093</v>
          </cell>
        </row>
        <row r="1183">
          <cell r="B1183" t="str">
            <v>Present value at December 31</v>
          </cell>
          <cell r="I1183">
            <v>8727868</v>
          </cell>
          <cell r="K1183">
            <v>2410433</v>
          </cell>
          <cell r="M1183">
            <v>3678739</v>
          </cell>
          <cell r="O1183">
            <v>7258090</v>
          </cell>
        </row>
      </sheetData>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
    </sheetNames>
    <sheetDataSet>
      <sheetData sheetId="0"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Sheet4"/>
      <sheetName val="report"/>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row r="2">
          <cell r="A2" t="str">
            <v>Motor Vehicles  Staff Car</v>
          </cell>
        </row>
        <row r="3">
          <cell r="A3" t="str">
            <v>Motor Vehicles  Logistics</v>
          </cell>
        </row>
        <row r="4">
          <cell r="A4" t="str">
            <v>Motor Vehicles  Security</v>
          </cell>
        </row>
        <row r="5">
          <cell r="A5" t="str">
            <v>Office Equipment</v>
          </cell>
        </row>
        <row r="6">
          <cell r="A6" t="str">
            <v>Office Furniture</v>
          </cell>
        </row>
        <row r="7">
          <cell r="A7" t="str">
            <v>Security &amp; Communication equipment</v>
          </cell>
        </row>
        <row r="8">
          <cell r="A8" t="str">
            <v>Computer &amp; IT Equipment</v>
          </cell>
        </row>
        <row r="9">
          <cell r="A9" t="str">
            <v xml:space="preserve">Geological Laboratory Service </v>
          </cell>
        </row>
        <row r="10">
          <cell r="A10" t="str">
            <v>Specialist wellsite geologist: Bonga North 3 well</v>
          </cell>
        </row>
        <row r="11">
          <cell r="A11" t="str">
            <v>Bonga North - 3X coring</v>
          </cell>
        </row>
        <row r="12">
          <cell r="A12" t="str">
            <v>Bonga North - 3X evaluation</v>
          </cell>
        </row>
        <row r="13">
          <cell r="A13" t="str">
            <v>Bonga North - 3X well testing</v>
          </cell>
        </row>
        <row r="14">
          <cell r="A14" t="str">
            <v>Exploration Appraisal Well - Bonga North - 3X</v>
          </cell>
        </row>
        <row r="15">
          <cell r="A15" t="str">
            <v>Subsurface studies and planning LT IFOs</v>
          </cell>
        </row>
        <row r="16">
          <cell r="A16" t="str">
            <v>Bolia Development Studies</v>
          </cell>
        </row>
        <row r="17">
          <cell r="A17" t="str">
            <v>Motor Vehicles  Staff Car</v>
          </cell>
        </row>
        <row r="18">
          <cell r="A18" t="str">
            <v>Motor Vehicles  Logistics</v>
          </cell>
        </row>
        <row r="19">
          <cell r="A19" t="str">
            <v>Motor Vehicles  Security</v>
          </cell>
        </row>
        <row r="20">
          <cell r="A20" t="str">
            <v>Office Equipment</v>
          </cell>
        </row>
        <row r="21">
          <cell r="A21" t="str">
            <v>Office Furniture</v>
          </cell>
        </row>
        <row r="22">
          <cell r="A22" t="str">
            <v>Security &amp; Communication equipment</v>
          </cell>
        </row>
        <row r="23">
          <cell r="A23" t="str">
            <v>Computer &amp; IT Equipment</v>
          </cell>
        </row>
        <row r="24">
          <cell r="A24" t="str">
            <v xml:space="preserve">Geological Laboratory Service </v>
          </cell>
        </row>
        <row r="25">
          <cell r="A25" t="str">
            <v>Specialist wellsite geologist: Bolia 4 drilling</v>
          </cell>
        </row>
        <row r="26">
          <cell r="A26" t="str">
            <v>Bolia 4 Drilling</v>
          </cell>
        </row>
        <row r="27">
          <cell r="A27" t="str">
            <v>Bolia 4 ST</v>
          </cell>
        </row>
        <row r="28">
          <cell r="A28" t="str">
            <v>Bolia 4 Testing</v>
          </cell>
        </row>
        <row r="29">
          <cell r="A29" t="str">
            <v>FEED</v>
          </cell>
        </row>
        <row r="30">
          <cell r="A30" t="str">
            <v>Project management</v>
          </cell>
        </row>
        <row r="31">
          <cell r="A31" t="str">
            <v>Topsides modifications (FEED)</v>
          </cell>
        </row>
        <row r="32">
          <cell r="A32" t="str">
            <v>Long Lead items</v>
          </cell>
        </row>
        <row r="33">
          <cell r="A33" t="str">
            <v>Seabed survey execution</v>
          </cell>
        </row>
        <row r="34">
          <cell r="A34" t="str">
            <v>Subsea Contract</v>
          </cell>
        </row>
        <row r="35">
          <cell r="A35" t="str">
            <v>Subsurface studies and planning 702NW</v>
          </cell>
        </row>
        <row r="36">
          <cell r="A36" t="str">
            <v>Subsea System</v>
          </cell>
        </row>
        <row r="37">
          <cell r="A37" t="str">
            <v>Long Lead items</v>
          </cell>
        </row>
        <row r="38">
          <cell r="A38" t="str">
            <v>803p6 drilling</v>
          </cell>
        </row>
        <row r="39">
          <cell r="A39" t="str">
            <v>Specialist wellsite geologist: Bonga main 690 W1 well</v>
          </cell>
        </row>
        <row r="40">
          <cell r="A40" t="str">
            <v>Specialist wellsite geologist: Bonga main 803 P6 well</v>
          </cell>
        </row>
        <row r="41">
          <cell r="A41" t="str">
            <v>690w1 drilling</v>
          </cell>
        </row>
        <row r="42">
          <cell r="A42" t="str">
            <v xml:space="preserve">Rig Mobilisation and modifications </v>
          </cell>
        </row>
        <row r="43">
          <cell r="A43" t="str">
            <v xml:space="preserve"> Technical Advisory Services</v>
          </cell>
        </row>
        <row r="44">
          <cell r="A44" t="str">
            <v>740SE producer: drilling</v>
          </cell>
        </row>
        <row r="45">
          <cell r="A45" t="str">
            <v>740SE injector: drilling</v>
          </cell>
        </row>
        <row r="46">
          <cell r="A46" t="str">
            <v>Specialist wellsite geologist: Bonga IFO 740SE P1 &amp; 740SE W1 wells</v>
          </cell>
        </row>
        <row r="47">
          <cell r="A47" t="str">
            <v>Construction Management (EPP)</v>
          </cell>
        </row>
        <row r="48">
          <cell r="A48" t="str">
            <v xml:space="preserve">SNEPCO Project Management </v>
          </cell>
        </row>
        <row r="49">
          <cell r="A49" t="str">
            <v>"CAR" Insurance</v>
          </cell>
        </row>
        <row r="50">
          <cell r="A50" t="str">
            <v>Onshore Base</v>
          </cell>
        </row>
        <row r="51">
          <cell r="A51" t="str">
            <v>Topsides and Integration</v>
          </cell>
        </row>
        <row r="52">
          <cell r="A52" t="str">
            <v>Flotels</v>
          </cell>
        </row>
        <row r="53">
          <cell r="A53" t="str">
            <v>Mooring &amp; Installation</v>
          </cell>
        </row>
        <row r="54">
          <cell r="A54" t="str">
            <v>Custom Duties &amp; VAT</v>
          </cell>
        </row>
        <row r="55">
          <cell r="A55" t="str">
            <v>Allowance for completion</v>
          </cell>
        </row>
        <row r="56">
          <cell r="A56" t="str">
            <v>Nitrate Injection</v>
          </cell>
        </row>
        <row r="57">
          <cell r="A57" t="str">
            <v xml:space="preserve"> Well Unloading To The FPSO </v>
          </cell>
        </row>
        <row r="58">
          <cell r="A58" t="str">
            <v>Low dosage hydrate inhibitor</v>
          </cell>
        </row>
        <row r="59">
          <cell r="A59" t="str">
            <v>Facilites expansion execution</v>
          </cell>
        </row>
        <row r="60">
          <cell r="A60" t="str">
            <v>Subsea facilities</v>
          </cell>
        </row>
        <row r="61">
          <cell r="A61" t="str">
            <v>Accquisition (Bonga 4D processing)</v>
          </cell>
        </row>
        <row r="62">
          <cell r="A62" t="str">
            <v>Subsea Equipment</v>
          </cell>
        </row>
        <row r="63">
          <cell r="A63" t="str">
            <v>Affiliate loan int</v>
          </cell>
        </row>
        <row r="64">
          <cell r="A64" t="str">
            <v>Seabed survey</v>
          </cell>
        </row>
        <row r="65">
          <cell r="A65" t="str">
            <v>Seismic re-processing</v>
          </cell>
        </row>
        <row r="66">
          <cell r="A66" t="str">
            <v>Accquisition (Bonga 4D processing)</v>
          </cell>
        </row>
        <row r="67">
          <cell r="A67" t="str">
            <v>Leadership</v>
          </cell>
        </row>
        <row r="68">
          <cell r="A68" t="str">
            <v>NAPIMS estacodes</v>
          </cell>
        </row>
        <row r="69">
          <cell r="A69" t="str">
            <v>SNEPCO Management</v>
          </cell>
        </row>
        <row r="70">
          <cell r="A70" t="str">
            <v>HSSE &amp; SD (Matt)</v>
          </cell>
        </row>
        <row r="71">
          <cell r="A71" t="str">
            <v>FPSO</v>
          </cell>
        </row>
        <row r="72">
          <cell r="A72" t="str">
            <v>Pipelines and Subsea</v>
          </cell>
        </row>
        <row r="73">
          <cell r="A73" t="str">
            <v>Operations Readiness</v>
          </cell>
        </row>
        <row r="74">
          <cell r="A74" t="str">
            <v>Systems Engineering</v>
          </cell>
        </row>
        <row r="75">
          <cell r="A75" t="str">
            <v>Project Services</v>
          </cell>
        </row>
        <row r="76">
          <cell r="A76" t="str">
            <v>Line pipes</v>
          </cell>
        </row>
        <row r="77">
          <cell r="A77" t="str">
            <v>SBOP etal (remaining 75%), Casing &amp; Wellhead</v>
          </cell>
        </row>
        <row r="78">
          <cell r="A78" t="str">
            <v>Umbilicals</v>
          </cell>
        </row>
        <row r="79">
          <cell r="A79" t="str">
            <v>Tech unitisation support</v>
          </cell>
        </row>
        <row r="80">
          <cell r="A80" t="str">
            <v>Subsurface</v>
          </cell>
        </row>
        <row r="81">
          <cell r="A81" t="str">
            <v>Wells</v>
          </cell>
        </row>
        <row r="82">
          <cell r="A82" t="str">
            <v>Operations services</v>
          </cell>
        </row>
        <row r="83">
          <cell r="A83" t="str">
            <v>Chemicals</v>
          </cell>
        </row>
        <row r="84">
          <cell r="A84" t="str">
            <v>Marine pilottage</v>
          </cell>
        </row>
        <row r="85">
          <cell r="A85" t="str">
            <v>Bonga catering</v>
          </cell>
        </row>
        <row r="86">
          <cell r="A86" t="str">
            <v>Facilities Maintenance</v>
          </cell>
        </row>
        <row r="87">
          <cell r="A87" t="str">
            <v>Facilities Maintenance</v>
          </cell>
        </row>
        <row r="88">
          <cell r="A88" t="str">
            <v>Bonga security - Direct cost</v>
          </cell>
        </row>
        <row r="89">
          <cell r="A89" t="str">
            <v>Bonga HSE- Direct cost</v>
          </cell>
        </row>
        <row r="90">
          <cell r="A90" t="str">
            <v>Bonga Marine logistics</v>
          </cell>
        </row>
        <row r="91">
          <cell r="A91" t="str">
            <v>Bonga Aviation services</v>
          </cell>
        </row>
        <row r="92">
          <cell r="A92" t="str">
            <v>Bonga Onne base warehouse</v>
          </cell>
        </row>
        <row r="93">
          <cell r="A93" t="str">
            <v>Bonga Insurance</v>
          </cell>
        </row>
        <row r="94">
          <cell r="A94" t="str">
            <v>Bonga Onshore Manpower Costs</v>
          </cell>
        </row>
        <row r="95">
          <cell r="A95" t="str">
            <v>Offshore Manpower cost</v>
          </cell>
        </row>
        <row r="96">
          <cell r="A96" t="str">
            <v>AMEC support</v>
          </cell>
        </row>
        <row r="97">
          <cell r="A97" t="str">
            <v>Bonga Staff Training</v>
          </cell>
        </row>
        <row r="98">
          <cell r="A98" t="str">
            <v>IT services</v>
          </cell>
        </row>
        <row r="99">
          <cell r="A99" t="str">
            <v>Affiliate loan int</v>
          </cell>
        </row>
        <row r="100">
          <cell r="A100" t="str">
            <v>ROV work</v>
          </cell>
        </row>
        <row r="101">
          <cell r="A101" t="str">
            <v>Subsea</v>
          </cell>
        </row>
        <row r="102">
          <cell r="A102" t="str">
            <v>Subsea</v>
          </cell>
        </row>
        <row r="103">
          <cell r="A103" t="str">
            <v>Facilities Maintenance</v>
          </cell>
        </row>
        <row r="104">
          <cell r="A104" t="str">
            <v>Facilities Maintenance</v>
          </cell>
        </row>
        <row r="105">
          <cell r="A105" t="str">
            <v xml:space="preserve"> Technical Advisory Services for Bonga North 3</v>
          </cell>
        </row>
        <row r="106">
          <cell r="A106" t="str">
            <v>0ffice &amp; Building Maintenance Services</v>
          </cell>
        </row>
        <row r="107">
          <cell r="A107" t="str">
            <v>0ffice and General Supplies</v>
          </cell>
        </row>
        <row r="108">
          <cell r="A108" t="str">
            <v>Accident Prevention and Investigation</v>
          </cell>
        </row>
        <row r="109">
          <cell r="A109" t="str">
            <v>Bank Charges</v>
          </cell>
        </row>
        <row r="110">
          <cell r="A110" t="str">
            <v>Catering</v>
          </cell>
        </row>
        <row r="111">
          <cell r="A111" t="str">
            <v>Central Data Processinq / Information Tech.</v>
          </cell>
        </row>
        <row r="112">
          <cell r="A112" t="str">
            <v>Corp OH - Field / District OHDs (Oil &amp; Gas)</v>
          </cell>
        </row>
        <row r="113">
          <cell r="A113" t="str">
            <v>Donations</v>
          </cell>
        </row>
        <row r="114">
          <cell r="A114" t="str">
            <v>Drilling &amp; Completion Engineering Support</v>
          </cell>
        </row>
        <row r="115">
          <cell r="A115" t="str">
            <v>Engagement, Transfer and Dismissal</v>
          </cell>
        </row>
        <row r="116">
          <cell r="A116" t="str">
            <v>Environmental Administration / Overheads</v>
          </cell>
        </row>
        <row r="117">
          <cell r="A117" t="str">
            <v>Environmental Legislation</v>
          </cell>
        </row>
        <row r="118">
          <cell r="A118" t="str">
            <v>Environmental Studies</v>
          </cell>
        </row>
        <row r="119">
          <cell r="A119" t="str">
            <v>Field/District Overheads (Oil &amp; Gas)</v>
          </cell>
        </row>
        <row r="120">
          <cell r="A120" t="str">
            <v>Finance</v>
          </cell>
        </row>
        <row r="121">
          <cell r="A121" t="str">
            <v>HSE case Implementation</v>
          </cell>
        </row>
        <row r="122">
          <cell r="A122" t="str">
            <v>Insurance</v>
          </cell>
        </row>
        <row r="123">
          <cell r="A123" t="str">
            <v>legal</v>
          </cell>
        </row>
        <row r="124">
          <cell r="A124" t="str">
            <v>Magazines/Book Subscriptions</v>
          </cell>
        </row>
        <row r="125">
          <cell r="A125" t="str">
            <v>Management</v>
          </cell>
        </row>
        <row r="126">
          <cell r="A126" t="str">
            <v>Medical Costs</v>
          </cell>
        </row>
        <row r="127">
          <cell r="A127" t="str">
            <v>NDDC Levy - 3%</v>
          </cell>
        </row>
        <row r="128">
          <cell r="A128" t="str">
            <v>Office Safety Activities / Securities</v>
          </cell>
        </row>
        <row r="129">
          <cell r="A129" t="str">
            <v>Personnel &amp; Industrial Relations</v>
          </cell>
        </row>
        <row r="130">
          <cell r="A130" t="str">
            <v>Personnel Transport (Not field Operations)</v>
          </cell>
        </row>
        <row r="131">
          <cell r="A131" t="str">
            <v>Postages/Courier Services</v>
          </cell>
        </row>
        <row r="132">
          <cell r="A132" t="str">
            <v>Public Relations</v>
          </cell>
        </row>
        <row r="133">
          <cell r="A133" t="str">
            <v>Rents - Others</v>
          </cell>
        </row>
        <row r="134">
          <cell r="A134" t="str">
            <v>Rents- Housing</v>
          </cell>
        </row>
        <row r="135">
          <cell r="A135" t="str">
            <v>Safety</v>
          </cell>
        </row>
        <row r="136">
          <cell r="A136" t="str">
            <v>Safety Inspection/Yearly Audits</v>
          </cell>
        </row>
        <row r="137">
          <cell r="A137" t="str">
            <v>Safty</v>
          </cell>
        </row>
        <row r="138">
          <cell r="A138" t="str">
            <v>Schooling</v>
          </cell>
        </row>
        <row r="139">
          <cell r="A139" t="str">
            <v>Seabed survey</v>
          </cell>
        </row>
        <row r="140">
          <cell r="A140" t="str">
            <v>Snake Island and Deepwater base</v>
          </cell>
        </row>
        <row r="141">
          <cell r="A141" t="str">
            <v>Spillage Clean-up activities</v>
          </cell>
        </row>
        <row r="142">
          <cell r="A142" t="str">
            <v>Training</v>
          </cell>
        </row>
        <row r="143">
          <cell r="A143" t="str">
            <v xml:space="preserve">Travelling and Immigration </v>
          </cell>
        </row>
        <row r="144">
          <cell r="A144" t="str">
            <v>Utilities</v>
          </cell>
        </row>
        <row r="145">
          <cell r="A145" t="str">
            <v>Waste Mgmt (Effluent Disp) - Operational</v>
          </cell>
        </row>
        <row r="146">
          <cell r="A146" t="str">
            <v>Environment</v>
          </cell>
        </row>
        <row r="147">
          <cell r="A147" t="str">
            <v>New Reserve Sofware for PSC</v>
          </cell>
        </row>
        <row r="148">
          <cell r="A148" t="str">
            <v xml:space="preserve">Fluids Analysis &amp; Handling </v>
          </cell>
        </row>
        <row r="149">
          <cell r="A149" t="str">
            <v>Core Services (Storage and Analysis)</v>
          </cell>
        </row>
        <row r="150">
          <cell r="A150" t="str">
            <v>Geomatics ERT support</v>
          </cell>
        </row>
        <row r="151">
          <cell r="A151" t="str">
            <v xml:space="preserve">Metocean IT/Telecoms </v>
          </cell>
        </row>
        <row r="152">
          <cell r="A152" t="str">
            <v>Metocean Maintenance</v>
          </cell>
        </row>
        <row r="153">
          <cell r="A153" t="str">
            <v>Metocean support</v>
          </cell>
        </row>
        <row r="154">
          <cell r="A154" t="str">
            <v>Geomatics support</v>
          </cell>
        </row>
        <row r="155">
          <cell r="A155" t="str">
            <v>Operations supervision</v>
          </cell>
        </row>
        <row r="156">
          <cell r="A156" t="str">
            <v>Bonga Far West Prospct Maturation</v>
          </cell>
        </row>
        <row r="157">
          <cell r="A157" t="str">
            <v>Bonga Nose Prospect Maturation</v>
          </cell>
        </row>
        <row r="158">
          <cell r="A158" t="str">
            <v>Exploration manpower and office costs</v>
          </cell>
        </row>
        <row r="159">
          <cell r="A159" t="str">
            <v>Bonga North Post well Eval</v>
          </cell>
        </row>
        <row r="160">
          <cell r="A160" t="str">
            <v>Bonga North-2X Post well eval</v>
          </cell>
        </row>
        <row r="161">
          <cell r="A161" t="str">
            <v>Bonga North-3 Drilling Operations Support</v>
          </cell>
        </row>
        <row r="162">
          <cell r="A162" t="str">
            <v>Bonga North-3 Well Proposal/Planning</v>
          </cell>
        </row>
        <row r="163">
          <cell r="A163" t="str">
            <v>Development Planning</v>
          </cell>
        </row>
        <row r="164">
          <cell r="A164" t="str">
            <v>Accquisition (Bonga 4D processing)</v>
          </cell>
        </row>
        <row r="165">
          <cell r="A165" t="str">
            <v>Processing</v>
          </cell>
        </row>
        <row r="166">
          <cell r="A166" t="str">
            <v>Seismic data management (Tape storage)</v>
          </cell>
        </row>
        <row r="167">
          <cell r="A167" t="str">
            <v>Environment</v>
          </cell>
        </row>
        <row r="168">
          <cell r="A168" t="str">
            <v>New Reserve Sofware for PSC</v>
          </cell>
        </row>
        <row r="169">
          <cell r="A169" t="str">
            <v xml:space="preserve">Fluids Analysis &amp; Handling </v>
          </cell>
        </row>
        <row r="170">
          <cell r="A170" t="str">
            <v>Core Services (Storage and Analysis)</v>
          </cell>
        </row>
        <row r="171">
          <cell r="A171" t="str">
            <v>Geomatics ERT support</v>
          </cell>
        </row>
        <row r="172">
          <cell r="A172" t="str">
            <v xml:space="preserve">Metocean IT/Telecoms </v>
          </cell>
        </row>
        <row r="173">
          <cell r="A173" t="str">
            <v>Metocean Maintenance</v>
          </cell>
        </row>
        <row r="174">
          <cell r="A174" t="str">
            <v>Metocean support</v>
          </cell>
        </row>
        <row r="175">
          <cell r="A175" t="str">
            <v>Geomatics support</v>
          </cell>
        </row>
        <row r="176">
          <cell r="A176" t="str">
            <v>Operations supervision</v>
          </cell>
        </row>
        <row r="177">
          <cell r="A177" t="str">
            <v>Blockwide Gas Potential Studies</v>
          </cell>
        </row>
        <row r="178">
          <cell r="A178" t="str">
            <v>Regional Evaluation of ND East</v>
          </cell>
        </row>
        <row r="179">
          <cell r="A179" t="str">
            <v>Exploration manpower and office costs</v>
          </cell>
        </row>
        <row r="180">
          <cell r="A180" t="str">
            <v>Processing</v>
          </cell>
        </row>
        <row r="181">
          <cell r="A181" t="str">
            <v>Seismic data management (Tape storage)</v>
          </cell>
        </row>
        <row r="182">
          <cell r="A182" t="str">
            <v>Well Services</v>
          </cell>
        </row>
        <row r="183">
          <cell r="A183" t="str">
            <v xml:space="preserve">Bonga Shared manpower </v>
          </cell>
        </row>
      </sheetData>
      <sheetData sheetId="6"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t"/>
      <sheetName val="Param"/>
      <sheetName val="Ctrl"/>
      <sheetName val="MAIN"/>
      <sheetName val="P&amp;L"/>
      <sheetName val="FLOWS"/>
      <sheetName val="BALANCE SHEET"/>
      <sheetName val="EXPLO"/>
      <sheetName val="EXPLO_WELLS"/>
      <sheetName val="EXPLO_LOG"/>
      <sheetName val="OML130"/>
      <sheetName val="SUM ASSETS"/>
      <sheetName val="T2"/>
      <sheetName val="T3A"/>
      <sheetName val="T3B"/>
      <sheetName val="T4"/>
      <sheetName val="T5A"/>
      <sheetName val="T5B"/>
      <sheetName val="T5D"/>
      <sheetName val="T6"/>
      <sheetName val="T7"/>
      <sheetName val="EXPLO APPRE QP "/>
      <sheetName val="T8"/>
      <sheetName val="T10"/>
      <sheetName val="T10b"/>
      <sheetName val="T11"/>
      <sheetName val="T13"/>
      <sheetName val="T14B"/>
      <sheetName val="T15"/>
      <sheetName val="T15_1"/>
      <sheetName val="T15_2"/>
      <sheetName val="T16"/>
      <sheetName val="T17a"/>
      <sheetName val="T17b"/>
      <sheetName val="T18"/>
      <sheetName val="T19"/>
      <sheetName val="T19a"/>
      <sheetName val="T21a"/>
      <sheetName val="T21b"/>
      <sheetName val="T22"/>
      <sheetName val="T23"/>
      <sheetName val="T24"/>
      <sheetName val="COMPIL"/>
    </sheetNames>
    <sheetDataSet>
      <sheetData sheetId="0" refreshError="1"/>
      <sheetData sheetId="1"/>
      <sheetData sheetId="2" refreshError="1"/>
      <sheetData sheetId="3"/>
      <sheetData sheetId="4"/>
      <sheetData sheetId="5" refreshError="1"/>
      <sheetData sheetId="6" refreshError="1"/>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 Exp"/>
      <sheetName val="ALL"/>
      <sheetName val="Sheet15"/>
      <sheetName val="Summary 2"/>
      <sheetName val="Jul-99(1)"/>
      <sheetName val="Per Plant"/>
      <sheetName val="Cap_Exp"/>
      <sheetName val="Summary_2"/>
      <sheetName val="PDS1"/>
      <sheetName val="Per_Plant"/>
      <sheetName val="L&amp;B"/>
      <sheetName val="MV &amp; OTE"/>
      <sheetName val="P &amp; E"/>
      <sheetName val="AC"/>
      <sheetName val="S+S"/>
      <sheetName val="Computer"/>
      <sheetName val="F &amp; F"/>
      <sheetName val="W.I.P."/>
      <sheetName val="OFS TOTAL"/>
      <sheetName val="C1-SC"/>
      <sheetName val="Cap_Exp1"/>
      <sheetName val="Summary_21"/>
      <sheetName val="Cap_Exp2"/>
      <sheetName val="Summary_22"/>
      <sheetName val="Per_Plant1"/>
      <sheetName val="TB Jun04"/>
      <sheetName val="EXPATRIATE STAFF"/>
      <sheetName val="MV_&amp;_OTE"/>
      <sheetName val="P_&amp;_E"/>
      <sheetName val="F_&amp;_F"/>
      <sheetName val="W_I_P_"/>
      <sheetName val="TB_Jun04"/>
      <sheetName val="EXPATRIATE_STAFF"/>
      <sheetName val="BAL.SHEET"/>
      <sheetName val="P&amp;L"/>
      <sheetName val="BSheet"/>
      <sheetName val="Pand L"/>
      <sheetName val="DATABANK"/>
      <sheetName val="OCT99(2)"/>
      <sheetName val="job2005"/>
      <sheetName val="OPEX Forecast Inputs"/>
      <sheetName val="Assumptions"/>
      <sheetName val="Full_Year"/>
      <sheetName val="Initital Provision-N Loan"/>
      <sheetName val="OFS_TOTAL"/>
    </sheetNames>
    <sheetDataSet>
      <sheetData sheetId="0">
        <row r="4">
          <cell r="B4">
            <v>1989</v>
          </cell>
        </row>
      </sheetData>
      <sheetData sheetId="1">
        <row r="4">
          <cell r="B4">
            <v>1989</v>
          </cell>
        </row>
      </sheetData>
      <sheetData sheetId="2" refreshError="1">
        <row r="4">
          <cell r="B4">
            <v>1989</v>
          </cell>
          <cell r="C4">
            <v>1</v>
          </cell>
          <cell r="D4">
            <v>1990</v>
          </cell>
          <cell r="E4">
            <v>0</v>
          </cell>
          <cell r="F4">
            <v>1991</v>
          </cell>
          <cell r="G4">
            <v>0</v>
          </cell>
          <cell r="H4">
            <v>1992</v>
          </cell>
          <cell r="I4">
            <v>0</v>
          </cell>
          <cell r="J4">
            <v>1993</v>
          </cell>
          <cell r="K4">
            <v>0</v>
          </cell>
          <cell r="L4">
            <v>1994</v>
          </cell>
          <cell r="M4">
            <v>0</v>
          </cell>
          <cell r="N4">
            <v>1995</v>
          </cell>
          <cell r="O4">
            <v>0</v>
          </cell>
          <cell r="P4" t="str">
            <v>FROM 1996 TO DATE</v>
          </cell>
        </row>
        <row r="5">
          <cell r="A5" t="str">
            <v>CAPTION</v>
          </cell>
          <cell r="B5" t="str">
            <v>Individuals</v>
          </cell>
          <cell r="C5" t="str">
            <v>Companies</v>
          </cell>
          <cell r="D5" t="str">
            <v>Individuals</v>
          </cell>
          <cell r="E5" t="str">
            <v>Companies</v>
          </cell>
          <cell r="F5" t="str">
            <v>Individuals</v>
          </cell>
          <cell r="G5" t="str">
            <v>Companies</v>
          </cell>
          <cell r="H5" t="str">
            <v>Individuals</v>
          </cell>
          <cell r="I5" t="str">
            <v>Companies</v>
          </cell>
          <cell r="J5" t="str">
            <v>Individuals</v>
          </cell>
          <cell r="K5" t="str">
            <v>Companies</v>
          </cell>
          <cell r="L5" t="str">
            <v>Individuals</v>
          </cell>
          <cell r="M5" t="str">
            <v>Companies</v>
          </cell>
          <cell r="N5" t="str">
            <v>Individuals</v>
          </cell>
          <cell r="O5" t="str">
            <v>Companies</v>
          </cell>
          <cell r="P5" t="str">
            <v>Individuals</v>
          </cell>
          <cell r="Q5" t="str">
            <v>Companies</v>
          </cell>
        </row>
        <row r="7">
          <cell r="A7" t="str">
            <v>Dividends</v>
          </cell>
          <cell r="B7">
            <v>0.15</v>
          </cell>
          <cell r="C7">
            <v>0.15</v>
          </cell>
          <cell r="D7">
            <v>0.15</v>
          </cell>
          <cell r="E7">
            <v>0.15</v>
          </cell>
          <cell r="F7">
            <v>0.15</v>
          </cell>
          <cell r="G7">
            <v>0.15</v>
          </cell>
          <cell r="H7">
            <v>0.05</v>
          </cell>
          <cell r="I7">
            <v>0.05</v>
          </cell>
          <cell r="J7">
            <v>0.05</v>
          </cell>
          <cell r="K7">
            <v>0.05</v>
          </cell>
          <cell r="L7">
            <v>0.1</v>
          </cell>
          <cell r="M7">
            <v>0.1</v>
          </cell>
          <cell r="N7">
            <v>0.1</v>
          </cell>
          <cell r="O7">
            <v>0.1</v>
          </cell>
          <cell r="P7">
            <v>0.1</v>
          </cell>
          <cell r="Q7">
            <v>0.1</v>
          </cell>
        </row>
        <row r="9">
          <cell r="A9" t="str">
            <v>Interest</v>
          </cell>
          <cell r="B9">
            <v>0.15</v>
          </cell>
          <cell r="C9">
            <v>0.15</v>
          </cell>
          <cell r="D9">
            <v>0.15</v>
          </cell>
          <cell r="E9">
            <v>0.15</v>
          </cell>
          <cell r="F9">
            <v>0.15</v>
          </cell>
          <cell r="G9">
            <v>0.15</v>
          </cell>
          <cell r="H9">
            <v>0.15</v>
          </cell>
          <cell r="I9">
            <v>0.15</v>
          </cell>
          <cell r="J9">
            <v>0.05</v>
          </cell>
          <cell r="K9">
            <v>0.05</v>
          </cell>
          <cell r="L9">
            <v>0.1</v>
          </cell>
          <cell r="M9">
            <v>0.1</v>
          </cell>
          <cell r="N9">
            <v>0.1</v>
          </cell>
          <cell r="O9">
            <v>0.1</v>
          </cell>
          <cell r="P9">
            <v>0.1</v>
          </cell>
          <cell r="Q9">
            <v>0.1</v>
          </cell>
        </row>
        <row r="11">
          <cell r="A11" t="str">
            <v>Royalties</v>
          </cell>
          <cell r="B11">
            <v>0.15</v>
          </cell>
          <cell r="C11">
            <v>0.15</v>
          </cell>
          <cell r="D11">
            <v>0.15</v>
          </cell>
          <cell r="E11">
            <v>0.15</v>
          </cell>
          <cell r="F11">
            <v>0.15</v>
          </cell>
          <cell r="G11">
            <v>0.15</v>
          </cell>
          <cell r="H11">
            <v>0.15</v>
          </cell>
          <cell r="I11">
            <v>0.15</v>
          </cell>
          <cell r="J11">
            <v>0.15</v>
          </cell>
          <cell r="K11">
            <v>0.15</v>
          </cell>
          <cell r="L11">
            <v>0.15</v>
          </cell>
          <cell r="M11">
            <v>0.15</v>
          </cell>
          <cell r="N11">
            <v>0.15</v>
          </cell>
          <cell r="O11">
            <v>0.15</v>
          </cell>
          <cell r="P11">
            <v>0.1</v>
          </cell>
          <cell r="Q11">
            <v>0.1</v>
          </cell>
        </row>
        <row r="13">
          <cell r="A13" t="str">
            <v>Rentals</v>
          </cell>
          <cell r="B13">
            <v>0.15</v>
          </cell>
          <cell r="C13">
            <v>0.15</v>
          </cell>
          <cell r="D13">
            <v>0.15</v>
          </cell>
          <cell r="E13">
            <v>0.15</v>
          </cell>
          <cell r="F13">
            <v>0.15</v>
          </cell>
          <cell r="G13">
            <v>0.15</v>
          </cell>
          <cell r="H13">
            <v>0.15</v>
          </cell>
          <cell r="I13">
            <v>0.15</v>
          </cell>
          <cell r="J13">
            <v>0.05</v>
          </cell>
          <cell r="K13">
            <v>0.05</v>
          </cell>
          <cell r="L13">
            <v>0.1</v>
          </cell>
          <cell r="M13">
            <v>0.1</v>
          </cell>
          <cell r="N13">
            <v>0.1</v>
          </cell>
          <cell r="O13">
            <v>0.1</v>
          </cell>
          <cell r="P13">
            <v>0.1</v>
          </cell>
          <cell r="Q13">
            <v>0.1</v>
          </cell>
        </row>
        <row r="15">
          <cell r="A15" t="str">
            <v>Agency</v>
          </cell>
          <cell r="B15">
            <v>1</v>
          </cell>
          <cell r="C15" t="b">
            <v>0</v>
          </cell>
          <cell r="D15">
            <v>0</v>
          </cell>
          <cell r="E15">
            <v>0</v>
          </cell>
          <cell r="F15">
            <v>0</v>
          </cell>
          <cell r="G15">
            <v>0</v>
          </cell>
          <cell r="H15">
            <v>0</v>
          </cell>
          <cell r="I15">
            <v>0</v>
          </cell>
          <cell r="J15">
            <v>0</v>
          </cell>
          <cell r="K15">
            <v>0</v>
          </cell>
          <cell r="L15">
            <v>0</v>
          </cell>
          <cell r="M15">
            <v>0</v>
          </cell>
          <cell r="N15">
            <v>0</v>
          </cell>
          <cell r="O15">
            <v>0</v>
          </cell>
          <cell r="P15">
            <v>0.05</v>
          </cell>
          <cell r="Q15">
            <v>0.05</v>
          </cell>
        </row>
        <row r="17">
          <cell r="A17" t="str">
            <v>Management Fees</v>
          </cell>
          <cell r="B17" t="str">
            <v>-</v>
          </cell>
          <cell r="C17" t="str">
            <v>-</v>
          </cell>
          <cell r="D17" t="str">
            <v>-</v>
          </cell>
          <cell r="E17" t="str">
            <v>-</v>
          </cell>
          <cell r="F17" t="str">
            <v>-</v>
          </cell>
          <cell r="G17" t="str">
            <v>-</v>
          </cell>
          <cell r="H17">
            <v>0.05</v>
          </cell>
          <cell r="I17">
            <v>0.05</v>
          </cell>
          <cell r="J17">
            <v>0.05</v>
          </cell>
          <cell r="K17">
            <v>0.05</v>
          </cell>
          <cell r="L17">
            <v>0.1</v>
          </cell>
          <cell r="M17">
            <v>0.1</v>
          </cell>
          <cell r="N17">
            <v>0.1</v>
          </cell>
          <cell r="O17">
            <v>0.1</v>
          </cell>
          <cell r="P17">
            <v>0.1</v>
          </cell>
          <cell r="Q17">
            <v>0.1</v>
          </cell>
        </row>
        <row r="19">
          <cell r="A19" t="str">
            <v>Consulting Services</v>
          </cell>
          <cell r="B19">
            <v>0.05</v>
          </cell>
          <cell r="C19">
            <v>0.1</v>
          </cell>
          <cell r="D19">
            <v>0.05</v>
          </cell>
          <cell r="E19">
            <v>0.1</v>
          </cell>
          <cell r="F19">
            <v>0.05</v>
          </cell>
          <cell r="G19">
            <v>0.1</v>
          </cell>
          <cell r="H19">
            <v>0.05</v>
          </cell>
          <cell r="I19">
            <v>0.1</v>
          </cell>
          <cell r="J19">
            <v>0.05</v>
          </cell>
          <cell r="K19">
            <v>0.1</v>
          </cell>
          <cell r="L19">
            <v>0.05</v>
          </cell>
          <cell r="M19">
            <v>0.1</v>
          </cell>
          <cell r="N19">
            <v>0.05</v>
          </cell>
          <cell r="O19">
            <v>0.1</v>
          </cell>
          <cell r="P19">
            <v>0.05</v>
          </cell>
          <cell r="Q19">
            <v>0.1</v>
          </cell>
        </row>
        <row r="21">
          <cell r="A21" t="str">
            <v>Technical Services</v>
          </cell>
          <cell r="B21" t="str">
            <v>-</v>
          </cell>
          <cell r="C21" t="str">
            <v>-</v>
          </cell>
          <cell r="D21" t="str">
            <v>-</v>
          </cell>
          <cell r="E21" t="str">
            <v>-</v>
          </cell>
          <cell r="F21" t="str">
            <v>-</v>
          </cell>
          <cell r="G21" t="str">
            <v>-</v>
          </cell>
          <cell r="H21">
            <v>0.05</v>
          </cell>
          <cell r="I21">
            <v>0.1</v>
          </cell>
          <cell r="J21">
            <v>0.05</v>
          </cell>
          <cell r="K21">
            <v>0.1</v>
          </cell>
          <cell r="L21">
            <v>0.05</v>
          </cell>
          <cell r="M21">
            <v>0.1</v>
          </cell>
          <cell r="N21">
            <v>0.05</v>
          </cell>
          <cell r="O21">
            <v>0.1</v>
          </cell>
          <cell r="P21">
            <v>0.05</v>
          </cell>
          <cell r="Q21">
            <v>0.1</v>
          </cell>
        </row>
        <row r="23">
          <cell r="A23" t="str">
            <v>Directors' Fees</v>
          </cell>
          <cell r="B23">
            <v>0.15</v>
          </cell>
          <cell r="C23" t="str">
            <v>-</v>
          </cell>
          <cell r="D23">
            <v>0.15</v>
          </cell>
          <cell r="E23" t="str">
            <v>-</v>
          </cell>
          <cell r="F23">
            <v>0.15</v>
          </cell>
          <cell r="G23" t="str">
            <v>-</v>
          </cell>
          <cell r="H23">
            <v>0.05</v>
          </cell>
          <cell r="I23" t="str">
            <v>-</v>
          </cell>
          <cell r="J23">
            <v>0.05</v>
          </cell>
          <cell r="K23" t="str">
            <v>-</v>
          </cell>
          <cell r="L23">
            <v>0.1</v>
          </cell>
          <cell r="M23" t="str">
            <v>-</v>
          </cell>
          <cell r="N23">
            <v>0.1</v>
          </cell>
          <cell r="O23" t="str">
            <v>-</v>
          </cell>
          <cell r="P23">
            <v>0.1</v>
          </cell>
          <cell r="Q23" t="str">
            <v>-</v>
          </cell>
        </row>
        <row r="25">
          <cell r="A25" t="str">
            <v>Construction</v>
          </cell>
          <cell r="B25" t="str">
            <v>-</v>
          </cell>
          <cell r="C25" t="str">
            <v>-</v>
          </cell>
          <cell r="D25" t="str">
            <v>-</v>
          </cell>
          <cell r="E25" t="str">
            <v>-</v>
          </cell>
          <cell r="F25" t="str">
            <v>-</v>
          </cell>
          <cell r="G25" t="str">
            <v>-</v>
          </cell>
          <cell r="H25">
            <v>2.5000000000000001E-2</v>
          </cell>
          <cell r="I25">
            <v>2.5000000000000001E-2</v>
          </cell>
          <cell r="J25">
            <v>2.5000000000000001E-2</v>
          </cell>
          <cell r="K25">
            <v>2.5000000000000001E-2</v>
          </cell>
          <cell r="L25">
            <v>2.5000000000000001E-2</v>
          </cell>
          <cell r="M25">
            <v>2.5000000000000001E-2</v>
          </cell>
          <cell r="N25">
            <v>0.05</v>
          </cell>
          <cell r="O25">
            <v>0.05</v>
          </cell>
          <cell r="P25">
            <v>0.05</v>
          </cell>
          <cell r="Q25">
            <v>0.05</v>
          </cell>
        </row>
        <row r="27">
          <cell r="A27" t="str">
            <v>NA</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row>
        <row r="29">
          <cell r="A29" t="str">
            <v>Others</v>
          </cell>
          <cell r="B29">
            <v>1</v>
          </cell>
          <cell r="C29" t="b">
            <v>0</v>
          </cell>
          <cell r="D29">
            <v>0</v>
          </cell>
          <cell r="E29">
            <v>0</v>
          </cell>
          <cell r="F29">
            <v>0</v>
          </cell>
          <cell r="G29">
            <v>0</v>
          </cell>
          <cell r="H29">
            <v>0</v>
          </cell>
          <cell r="I29">
            <v>0</v>
          </cell>
          <cell r="J29">
            <v>0</v>
          </cell>
          <cell r="K29">
            <v>0</v>
          </cell>
          <cell r="L29">
            <v>2.5000000000000001E-2</v>
          </cell>
          <cell r="M29">
            <v>2.5000000000000001E-2</v>
          </cell>
          <cell r="N29">
            <v>0.05</v>
          </cell>
          <cell r="O29">
            <v>0.05</v>
          </cell>
          <cell r="P29">
            <v>0.05</v>
          </cell>
          <cell r="Q29">
            <v>0.05</v>
          </cell>
        </row>
        <row r="31">
          <cell r="A31" t="str">
            <v>Supplies</v>
          </cell>
          <cell r="B31">
            <v>2.5000000000000001E-2</v>
          </cell>
          <cell r="C31">
            <v>2.5000000000000001E-2</v>
          </cell>
          <cell r="D31">
            <v>2.5000000000000001E-2</v>
          </cell>
          <cell r="E31">
            <v>2.5000000000000001E-2</v>
          </cell>
          <cell r="F31">
            <v>2.5000000000000001E-2</v>
          </cell>
          <cell r="G31">
            <v>2.5000000000000001E-2</v>
          </cell>
          <cell r="H31">
            <v>2.5000000000000001E-2</v>
          </cell>
          <cell r="I31">
            <v>2.5000000000000001E-2</v>
          </cell>
          <cell r="J31">
            <v>2.5000000000000001E-2</v>
          </cell>
          <cell r="K31">
            <v>2.5000000000000001E-2</v>
          </cell>
          <cell r="L31">
            <v>2.5000000000000001E-2</v>
          </cell>
          <cell r="M31">
            <v>2.5000000000000001E-2</v>
          </cell>
          <cell r="N31">
            <v>0.05</v>
          </cell>
          <cell r="O31">
            <v>0.05</v>
          </cell>
          <cell r="P31">
            <v>0.05</v>
          </cell>
          <cell r="Q31">
            <v>0.05</v>
          </cell>
        </row>
      </sheetData>
      <sheetData sheetId="3"/>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refreshError="1"/>
      <sheetData sheetId="26" refreshError="1"/>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t"/>
      <sheetName val="Param"/>
      <sheetName val="Ctrl"/>
      <sheetName val="MAIN"/>
      <sheetName val="P&amp;L"/>
      <sheetName val="FLOWS"/>
      <sheetName val="BALANCE SHEET"/>
      <sheetName val="EXPLO"/>
      <sheetName val="EXPLO_WELLS"/>
      <sheetName val="EXPLO_LOG"/>
      <sheetName val="OML130"/>
      <sheetName val="SUM ASSETS"/>
      <sheetName val="T2"/>
      <sheetName val="T3A"/>
      <sheetName val="T3B"/>
      <sheetName val="T4"/>
      <sheetName val="T5A"/>
      <sheetName val="T5B"/>
      <sheetName val="T5D"/>
      <sheetName val="T6"/>
      <sheetName val="T7"/>
      <sheetName val="EXPLO APPRE QP "/>
      <sheetName val="T8"/>
      <sheetName val="T10"/>
      <sheetName val="T10b"/>
      <sheetName val="T11"/>
      <sheetName val="T13"/>
      <sheetName val="T14B"/>
      <sheetName val="T15"/>
      <sheetName val="T15_1"/>
      <sheetName val="T15_2"/>
      <sheetName val="T16"/>
      <sheetName val="T17a"/>
      <sheetName val="T17b"/>
      <sheetName val="T18"/>
      <sheetName val="T19"/>
      <sheetName val="T19a"/>
      <sheetName val="T21a"/>
      <sheetName val="T21b"/>
      <sheetName val="T22"/>
      <sheetName val="T23"/>
      <sheetName val="T24"/>
      <sheetName val="COMPIL"/>
    </sheetNames>
    <sheetDataSet>
      <sheetData sheetId="0" refreshError="1"/>
      <sheetData sheetId="1"/>
      <sheetData sheetId="2" refreshError="1"/>
      <sheetData sheetId="3"/>
      <sheetData sheetId="4"/>
      <sheetData sheetId="5" refreshError="1"/>
      <sheetData sheetId="6" refreshError="1"/>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BANK"/>
      <sheetName val="PAYROLL"/>
      <sheetName val="Dialog13"/>
      <sheetName val="Dialog12"/>
      <sheetName val="Dialog11"/>
      <sheetName val="Dialog9"/>
      <sheetName val="Dialog8"/>
      <sheetName val="Dialog10"/>
      <sheetName val="Dialog5"/>
      <sheetName val="Dialog4"/>
      <sheetName val="Dialog7"/>
      <sheetName val="Dialog6"/>
      <sheetName val="Dialog3"/>
      <sheetName val="Dialog2"/>
      <sheetName val="Dialog1"/>
      <sheetName val="Module1"/>
      <sheetName val="Sheet15"/>
    </sheetNames>
    <sheetDataSet>
      <sheetData sheetId="0">
        <row r="9">
          <cell r="A9">
            <v>1</v>
          </cell>
          <cell r="B9" t="str">
            <v>Gideon Eyitayo</v>
          </cell>
          <cell r="C9">
            <v>1800000</v>
          </cell>
          <cell r="D9">
            <v>1462727.27</v>
          </cell>
          <cell r="E9">
            <v>150000</v>
          </cell>
          <cell r="F9">
            <v>146272.73000000001</v>
          </cell>
          <cell r="G9">
            <v>20000</v>
          </cell>
          <cell r="H9">
            <v>5000</v>
          </cell>
          <cell r="I9">
            <v>6000</v>
          </cell>
          <cell r="J9">
            <v>10000</v>
          </cell>
          <cell r="L9">
            <v>0</v>
          </cell>
          <cell r="M9">
            <v>4000</v>
          </cell>
          <cell r="W9">
            <v>36941</v>
          </cell>
          <cell r="X9" t="str">
            <v>0</v>
          </cell>
        </row>
        <row r="10">
          <cell r="A10">
            <v>2</v>
          </cell>
          <cell r="B10" t="str">
            <v>Adamu Musa</v>
          </cell>
          <cell r="C10">
            <v>675757.06</v>
          </cell>
          <cell r="D10">
            <v>440688.24</v>
          </cell>
          <cell r="E10">
            <v>150000</v>
          </cell>
          <cell r="F10">
            <v>44068.82</v>
          </cell>
          <cell r="G10">
            <v>20000</v>
          </cell>
          <cell r="H10">
            <v>5000</v>
          </cell>
          <cell r="I10">
            <v>6000</v>
          </cell>
          <cell r="J10">
            <v>10000</v>
          </cell>
          <cell r="L10">
            <v>10000</v>
          </cell>
          <cell r="M10">
            <v>4000</v>
          </cell>
          <cell r="W10">
            <v>37012</v>
          </cell>
        </row>
        <row r="11">
          <cell r="A11">
            <v>3</v>
          </cell>
          <cell r="B11" t="str">
            <v>Abdullai Sajo</v>
          </cell>
          <cell r="C11">
            <v>324000</v>
          </cell>
          <cell r="D11">
            <v>166363.64000000001</v>
          </cell>
          <cell r="E11">
            <v>100000</v>
          </cell>
          <cell r="F11">
            <v>16636.36</v>
          </cell>
          <cell r="G11">
            <v>20000</v>
          </cell>
          <cell r="H11">
            <v>5000</v>
          </cell>
          <cell r="I11">
            <v>6000</v>
          </cell>
          <cell r="J11">
            <v>10000</v>
          </cell>
          <cell r="L11">
            <v>0</v>
          </cell>
          <cell r="M11">
            <v>4000</v>
          </cell>
          <cell r="W11">
            <v>37012</v>
          </cell>
          <cell r="X11">
            <v>9338.68</v>
          </cell>
        </row>
        <row r="12">
          <cell r="A12">
            <v>4</v>
          </cell>
          <cell r="B12" t="str">
            <v>Abiodun Johnson</v>
          </cell>
          <cell r="C12">
            <v>1080000</v>
          </cell>
          <cell r="D12">
            <v>808181.82</v>
          </cell>
          <cell r="E12">
            <v>150000</v>
          </cell>
          <cell r="F12">
            <v>80818.179999999993</v>
          </cell>
          <cell r="G12">
            <v>20000</v>
          </cell>
          <cell r="H12">
            <v>5000</v>
          </cell>
          <cell r="I12">
            <v>6000</v>
          </cell>
          <cell r="J12">
            <v>10000</v>
          </cell>
          <cell r="L12">
            <v>0</v>
          </cell>
          <cell r="M12">
            <v>4000</v>
          </cell>
        </row>
        <row r="13">
          <cell r="A13">
            <v>5</v>
          </cell>
          <cell r="B13" t="str">
            <v>Joel Aigberemon</v>
          </cell>
          <cell r="C13">
            <v>660000</v>
          </cell>
          <cell r="D13">
            <v>426363.64</v>
          </cell>
          <cell r="E13">
            <v>150000</v>
          </cell>
          <cell r="F13">
            <v>42636.36</v>
          </cell>
          <cell r="G13">
            <v>20000</v>
          </cell>
          <cell r="H13">
            <v>5000</v>
          </cell>
          <cell r="I13">
            <v>6000</v>
          </cell>
          <cell r="J13">
            <v>10000</v>
          </cell>
          <cell r="L13">
            <v>0</v>
          </cell>
          <cell r="M13">
            <v>4000</v>
          </cell>
        </row>
        <row r="14">
          <cell r="A14">
            <v>6</v>
          </cell>
          <cell r="B14" t="str">
            <v>Omotola Mbachu</v>
          </cell>
          <cell r="C14">
            <v>600000</v>
          </cell>
          <cell r="D14">
            <v>371818.18</v>
          </cell>
          <cell r="E14">
            <v>150000</v>
          </cell>
          <cell r="F14">
            <v>37181.82</v>
          </cell>
          <cell r="G14">
            <v>20000</v>
          </cell>
          <cell r="H14">
            <v>5000</v>
          </cell>
          <cell r="I14">
            <v>6000</v>
          </cell>
          <cell r="J14">
            <v>10000</v>
          </cell>
          <cell r="L14">
            <v>0</v>
          </cell>
          <cell r="M14">
            <v>4000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BANK"/>
      <sheetName val="PAYROLL"/>
      <sheetName val="Dialog13"/>
      <sheetName val="Dialog12"/>
      <sheetName val="Dialog11"/>
      <sheetName val="Dialog9"/>
      <sheetName val="Dialog8"/>
      <sheetName val="Dialog10"/>
      <sheetName val="Dialog5"/>
      <sheetName val="Dialog4"/>
      <sheetName val="Dialog7"/>
      <sheetName val="Dialog6"/>
      <sheetName val="Dialog3"/>
      <sheetName val="Dialog2"/>
      <sheetName val="Dialog1"/>
      <sheetName val="Module1"/>
    </sheetNames>
    <sheetDataSet>
      <sheetData sheetId="0">
        <row r="9">
          <cell r="A9">
            <v>1</v>
          </cell>
          <cell r="B9" t="str">
            <v>Gideon Eyitayo</v>
          </cell>
          <cell r="C9">
            <v>1800000</v>
          </cell>
          <cell r="D9">
            <v>1462727.27</v>
          </cell>
          <cell r="E9">
            <v>150000</v>
          </cell>
          <cell r="F9">
            <v>146272.73000000001</v>
          </cell>
          <cell r="G9">
            <v>20000</v>
          </cell>
          <cell r="H9">
            <v>5000</v>
          </cell>
          <cell r="I9">
            <v>6000</v>
          </cell>
          <cell r="J9">
            <v>10000</v>
          </cell>
          <cell r="L9">
            <v>0</v>
          </cell>
          <cell r="M9">
            <v>4000</v>
          </cell>
          <cell r="W9">
            <v>36941</v>
          </cell>
          <cell r="X9" t="str">
            <v>0</v>
          </cell>
        </row>
        <row r="10">
          <cell r="A10">
            <v>2</v>
          </cell>
          <cell r="B10" t="str">
            <v>Adamu Musa</v>
          </cell>
          <cell r="C10">
            <v>675757.06</v>
          </cell>
          <cell r="D10">
            <v>440688.24</v>
          </cell>
          <cell r="E10">
            <v>150000</v>
          </cell>
          <cell r="F10">
            <v>44068.82</v>
          </cell>
          <cell r="G10">
            <v>20000</v>
          </cell>
          <cell r="H10">
            <v>5000</v>
          </cell>
          <cell r="I10">
            <v>6000</v>
          </cell>
          <cell r="J10">
            <v>10000</v>
          </cell>
          <cell r="L10">
            <v>10000</v>
          </cell>
          <cell r="M10">
            <v>4000</v>
          </cell>
          <cell r="W10">
            <v>37012</v>
          </cell>
        </row>
        <row r="11">
          <cell r="A11">
            <v>3</v>
          </cell>
          <cell r="B11" t="str">
            <v>Abdullai Sajo</v>
          </cell>
          <cell r="C11">
            <v>324000</v>
          </cell>
          <cell r="D11">
            <v>166363.64000000001</v>
          </cell>
          <cell r="E11">
            <v>100000</v>
          </cell>
          <cell r="F11">
            <v>16636.36</v>
          </cell>
          <cell r="G11">
            <v>20000</v>
          </cell>
          <cell r="H11">
            <v>5000</v>
          </cell>
          <cell r="I11">
            <v>6000</v>
          </cell>
          <cell r="J11">
            <v>10000</v>
          </cell>
          <cell r="L11">
            <v>0</v>
          </cell>
          <cell r="M11">
            <v>4000</v>
          </cell>
          <cell r="W11">
            <v>37012</v>
          </cell>
          <cell r="X11">
            <v>9338.68</v>
          </cell>
        </row>
        <row r="12">
          <cell r="A12">
            <v>4</v>
          </cell>
          <cell r="B12" t="str">
            <v>Abiodun Johnson</v>
          </cell>
          <cell r="C12">
            <v>1080000</v>
          </cell>
          <cell r="D12">
            <v>808181.82</v>
          </cell>
          <cell r="E12">
            <v>150000</v>
          </cell>
          <cell r="F12">
            <v>80818.179999999993</v>
          </cell>
          <cell r="G12">
            <v>20000</v>
          </cell>
          <cell r="H12">
            <v>5000</v>
          </cell>
          <cell r="I12">
            <v>6000</v>
          </cell>
          <cell r="J12">
            <v>10000</v>
          </cell>
          <cell r="L12">
            <v>0</v>
          </cell>
          <cell r="M12">
            <v>4000</v>
          </cell>
        </row>
        <row r="13">
          <cell r="A13">
            <v>5</v>
          </cell>
          <cell r="B13" t="str">
            <v>Joel Aigberemon</v>
          </cell>
          <cell r="C13">
            <v>660000</v>
          </cell>
          <cell r="D13">
            <v>426363.64</v>
          </cell>
          <cell r="E13">
            <v>150000</v>
          </cell>
          <cell r="F13">
            <v>42636.36</v>
          </cell>
          <cell r="G13">
            <v>20000</v>
          </cell>
          <cell r="H13">
            <v>5000</v>
          </cell>
          <cell r="I13">
            <v>6000</v>
          </cell>
          <cell r="J13">
            <v>10000</v>
          </cell>
          <cell r="L13">
            <v>0</v>
          </cell>
          <cell r="M13">
            <v>4000</v>
          </cell>
        </row>
        <row r="14">
          <cell r="A14">
            <v>6</v>
          </cell>
          <cell r="B14" t="str">
            <v>Omotola Mbachu</v>
          </cell>
          <cell r="C14">
            <v>600000</v>
          </cell>
          <cell r="D14">
            <v>371818.18</v>
          </cell>
          <cell r="E14">
            <v>150000</v>
          </cell>
          <cell r="F14">
            <v>37181.82</v>
          </cell>
          <cell r="G14">
            <v>20000</v>
          </cell>
          <cell r="H14">
            <v>5000</v>
          </cell>
          <cell r="I14">
            <v>6000</v>
          </cell>
          <cell r="J14">
            <v>10000</v>
          </cell>
          <cell r="L14">
            <v>0</v>
          </cell>
          <cell r="M14">
            <v>4000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BANK"/>
      <sheetName val="PAYROLL"/>
      <sheetName val="Dialog13"/>
      <sheetName val="Dialog12"/>
      <sheetName val="Dialog11"/>
      <sheetName val="Dialog9"/>
      <sheetName val="Dialog8"/>
      <sheetName val="Dialog10"/>
      <sheetName val="Dialog5"/>
      <sheetName val="Dialog4"/>
      <sheetName val="Dialog7"/>
      <sheetName val="Dialog6"/>
      <sheetName val="Dialog3"/>
      <sheetName val="Dialog2"/>
      <sheetName val="Dialog1"/>
      <sheetName val="Module1"/>
      <sheetName val="Red Book P&amp;L"/>
    </sheetNames>
    <sheetDataSet>
      <sheetData sheetId="0">
        <row r="9">
          <cell r="A9">
            <v>1</v>
          </cell>
          <cell r="B9" t="str">
            <v>Gideon Eyitayo</v>
          </cell>
          <cell r="C9">
            <v>1800000</v>
          </cell>
          <cell r="D9">
            <v>1462727.27</v>
          </cell>
          <cell r="E9">
            <v>150000</v>
          </cell>
          <cell r="F9">
            <v>146272.73000000001</v>
          </cell>
          <cell r="G9">
            <v>20000</v>
          </cell>
          <cell r="H9">
            <v>5000</v>
          </cell>
          <cell r="I9">
            <v>6000</v>
          </cell>
          <cell r="J9">
            <v>10000</v>
          </cell>
          <cell r="L9">
            <v>0</v>
          </cell>
          <cell r="M9">
            <v>4000</v>
          </cell>
          <cell r="W9">
            <v>36941</v>
          </cell>
          <cell r="X9" t="str">
            <v>0</v>
          </cell>
          <cell r="AH9">
            <v>36938</v>
          </cell>
          <cell r="AJ9">
            <v>12</v>
          </cell>
        </row>
        <row r="10">
          <cell r="A10">
            <v>2</v>
          </cell>
          <cell r="B10" t="str">
            <v>Adamu Musa</v>
          </cell>
          <cell r="C10">
            <v>675757.06</v>
          </cell>
          <cell r="D10">
            <v>440688.24</v>
          </cell>
          <cell r="E10">
            <v>150000</v>
          </cell>
          <cell r="F10">
            <v>44068.82</v>
          </cell>
          <cell r="G10">
            <v>20000</v>
          </cell>
          <cell r="H10">
            <v>5000</v>
          </cell>
          <cell r="I10">
            <v>6000</v>
          </cell>
          <cell r="J10">
            <v>10000</v>
          </cell>
          <cell r="L10">
            <v>10000</v>
          </cell>
          <cell r="M10">
            <v>4000</v>
          </cell>
          <cell r="W10">
            <v>37012</v>
          </cell>
          <cell r="AH10">
            <v>37009</v>
          </cell>
          <cell r="AJ10">
            <v>12</v>
          </cell>
        </row>
        <row r="11">
          <cell r="A11">
            <v>3</v>
          </cell>
          <cell r="B11" t="str">
            <v>Abdullai Sajo</v>
          </cell>
          <cell r="C11">
            <v>343686.68</v>
          </cell>
          <cell r="D11">
            <v>159632.25966540445</v>
          </cell>
          <cell r="E11">
            <v>127091.19</v>
          </cell>
          <cell r="F11">
            <v>15963.23</v>
          </cell>
          <cell r="G11">
            <v>20000</v>
          </cell>
          <cell r="H11">
            <v>5000</v>
          </cell>
          <cell r="I11">
            <v>6000</v>
          </cell>
          <cell r="J11">
            <v>10000</v>
          </cell>
          <cell r="L11">
            <v>0</v>
          </cell>
          <cell r="M11">
            <v>4000</v>
          </cell>
          <cell r="W11">
            <v>37012</v>
          </cell>
          <cell r="X11" t="str">
            <v>8291.24</v>
          </cell>
          <cell r="AH11">
            <v>37009</v>
          </cell>
          <cell r="AJ11">
            <v>12</v>
          </cell>
        </row>
        <row r="12">
          <cell r="A12">
            <v>4</v>
          </cell>
          <cell r="B12" t="str">
            <v>Abiodun Johnson</v>
          </cell>
          <cell r="C12">
            <v>1080000</v>
          </cell>
          <cell r="D12">
            <v>808181.82</v>
          </cell>
          <cell r="E12">
            <v>150000</v>
          </cell>
          <cell r="F12">
            <v>80818.179999999993</v>
          </cell>
          <cell r="G12">
            <v>20000</v>
          </cell>
          <cell r="H12">
            <v>5000</v>
          </cell>
          <cell r="I12">
            <v>6000</v>
          </cell>
          <cell r="J12">
            <v>10000</v>
          </cell>
          <cell r="L12">
            <v>0</v>
          </cell>
          <cell r="M12">
            <v>4000</v>
          </cell>
          <cell r="AK12">
            <v>36997</v>
          </cell>
        </row>
        <row r="13">
          <cell r="A13">
            <v>5</v>
          </cell>
          <cell r="B13" t="str">
            <v>Joel Aigberemon</v>
          </cell>
          <cell r="C13">
            <v>660000</v>
          </cell>
          <cell r="D13">
            <v>426363.64</v>
          </cell>
          <cell r="E13">
            <v>150000</v>
          </cell>
          <cell r="F13">
            <v>42636.36</v>
          </cell>
          <cell r="G13">
            <v>20000</v>
          </cell>
          <cell r="H13">
            <v>5000</v>
          </cell>
          <cell r="I13">
            <v>6000</v>
          </cell>
          <cell r="J13">
            <v>10000</v>
          </cell>
          <cell r="L13">
            <v>0</v>
          </cell>
          <cell r="M13">
            <v>4000</v>
          </cell>
          <cell r="AK13">
            <v>36989</v>
          </cell>
        </row>
        <row r="14">
          <cell r="A14">
            <v>6</v>
          </cell>
          <cell r="B14" t="str">
            <v>Omotola Mbachu</v>
          </cell>
          <cell r="C14">
            <v>600000</v>
          </cell>
          <cell r="D14">
            <v>371818.18</v>
          </cell>
          <cell r="E14">
            <v>150000</v>
          </cell>
          <cell r="F14">
            <v>37181.82</v>
          </cell>
          <cell r="G14">
            <v>20000</v>
          </cell>
          <cell r="H14">
            <v>5000</v>
          </cell>
          <cell r="I14">
            <v>6000</v>
          </cell>
          <cell r="J14">
            <v>10000</v>
          </cell>
          <cell r="L14">
            <v>0</v>
          </cell>
          <cell r="M14">
            <v>4000</v>
          </cell>
          <cell r="AK14">
            <v>36982</v>
          </cell>
        </row>
        <row r="15">
          <cell r="A15">
            <v>7</v>
          </cell>
          <cell r="B15" t="str">
            <v>Olanrewaju Fowowe</v>
          </cell>
          <cell r="C15">
            <v>2520000</v>
          </cell>
          <cell r="D15">
            <v>2117272.73</v>
          </cell>
          <cell r="E15">
            <v>150000</v>
          </cell>
          <cell r="F15">
            <v>211727.27</v>
          </cell>
          <cell r="G15">
            <v>20000</v>
          </cell>
          <cell r="H15">
            <v>5000</v>
          </cell>
          <cell r="I15">
            <v>6000</v>
          </cell>
          <cell r="J15">
            <v>10000</v>
          </cell>
          <cell r="L15">
            <v>0</v>
          </cell>
          <cell r="M15">
            <v>4000</v>
          </cell>
          <cell r="AK15">
            <v>37006</v>
          </cell>
        </row>
        <row r="16">
          <cell r="A16">
            <v>8</v>
          </cell>
          <cell r="B16" t="str">
            <v>Jumoke Folami</v>
          </cell>
          <cell r="C16">
            <v>1440000.01</v>
          </cell>
          <cell r="D16">
            <v>1135454.55</v>
          </cell>
          <cell r="E16">
            <v>150000</v>
          </cell>
          <cell r="F16">
            <v>113545.46</v>
          </cell>
          <cell r="G16">
            <v>20000</v>
          </cell>
          <cell r="H16">
            <v>5000</v>
          </cell>
          <cell r="I16">
            <v>6000</v>
          </cell>
          <cell r="J16">
            <v>10000</v>
          </cell>
          <cell r="L16">
            <v>0</v>
          </cell>
          <cell r="M16">
            <v>4000</v>
          </cell>
          <cell r="AK16">
            <v>37018</v>
          </cell>
        </row>
        <row r="17">
          <cell r="A17">
            <v>9</v>
          </cell>
          <cell r="B17" t="str">
            <v>Ayodeji Sofolahan</v>
          </cell>
          <cell r="C17">
            <v>1440000.01</v>
          </cell>
          <cell r="D17">
            <v>1135454.55</v>
          </cell>
          <cell r="E17">
            <v>150000</v>
          </cell>
          <cell r="F17">
            <v>113545.46</v>
          </cell>
          <cell r="G17">
            <v>20000</v>
          </cell>
          <cell r="H17">
            <v>5000</v>
          </cell>
          <cell r="I17">
            <v>6000</v>
          </cell>
          <cell r="J17">
            <v>10000</v>
          </cell>
          <cell r="L17">
            <v>0</v>
          </cell>
          <cell r="M17">
            <v>4000</v>
          </cell>
          <cell r="AK17">
            <v>37032</v>
          </cell>
        </row>
        <row r="18">
          <cell r="A18">
            <v>10</v>
          </cell>
          <cell r="B18" t="str">
            <v>Ladi Williams</v>
          </cell>
          <cell r="C18">
            <v>5059322</v>
          </cell>
          <cell r="D18">
            <v>4425747.2699999996</v>
          </cell>
          <cell r="E18">
            <v>150000</v>
          </cell>
          <cell r="F18">
            <v>442574.73</v>
          </cell>
          <cell r="G18">
            <v>20000</v>
          </cell>
          <cell r="H18">
            <v>5000</v>
          </cell>
          <cell r="I18">
            <v>6000</v>
          </cell>
          <cell r="J18">
            <v>10000</v>
          </cell>
          <cell r="L18">
            <v>0</v>
          </cell>
          <cell r="M18">
            <v>4000</v>
          </cell>
          <cell r="X18" t="str">
            <v>2522.2</v>
          </cell>
          <cell r="AK18">
            <v>37013</v>
          </cell>
        </row>
        <row r="19">
          <cell r="A19">
            <v>11</v>
          </cell>
          <cell r="B19" t="str">
            <v>Tajudeen Balogun</v>
          </cell>
          <cell r="C19">
            <v>540000</v>
          </cell>
          <cell r="D19">
            <v>317272.73</v>
          </cell>
          <cell r="E19">
            <v>150000</v>
          </cell>
          <cell r="F19">
            <v>31727.27</v>
          </cell>
          <cell r="G19">
            <v>20000</v>
          </cell>
          <cell r="H19">
            <v>5000</v>
          </cell>
          <cell r="I19">
            <v>6000</v>
          </cell>
          <cell r="J19">
            <v>10000</v>
          </cell>
          <cell r="L19">
            <v>0</v>
          </cell>
          <cell r="M19">
            <v>4000</v>
          </cell>
          <cell r="AK19">
            <v>37012</v>
          </cell>
        </row>
        <row r="20">
          <cell r="A20">
            <v>12</v>
          </cell>
          <cell r="B20" t="str">
            <v>Henry Onyeuko</v>
          </cell>
          <cell r="C20">
            <v>540000</v>
          </cell>
          <cell r="D20">
            <v>317272.73</v>
          </cell>
          <cell r="E20">
            <v>150000</v>
          </cell>
          <cell r="F20">
            <v>31727.27</v>
          </cell>
          <cell r="G20">
            <v>20000</v>
          </cell>
          <cell r="H20">
            <v>5000</v>
          </cell>
          <cell r="I20">
            <v>6000</v>
          </cell>
          <cell r="J20">
            <v>10000</v>
          </cell>
          <cell r="L20">
            <v>0</v>
          </cell>
          <cell r="M20">
            <v>4000</v>
          </cell>
          <cell r="AK20">
            <v>37018</v>
          </cell>
        </row>
        <row r="21">
          <cell r="A21">
            <v>13</v>
          </cell>
          <cell r="B21" t="str">
            <v>Martha Umoh</v>
          </cell>
          <cell r="C21">
            <v>480000</v>
          </cell>
          <cell r="D21">
            <v>262727.27</v>
          </cell>
          <cell r="E21">
            <v>150000</v>
          </cell>
          <cell r="F21">
            <v>26272.73</v>
          </cell>
          <cell r="G21">
            <v>20000</v>
          </cell>
          <cell r="H21">
            <v>5000</v>
          </cell>
          <cell r="I21">
            <v>6000</v>
          </cell>
          <cell r="J21">
            <v>10000</v>
          </cell>
          <cell r="L21">
            <v>0</v>
          </cell>
          <cell r="M21">
            <v>4000</v>
          </cell>
          <cell r="AK21">
            <v>37012</v>
          </cell>
        </row>
        <row r="22">
          <cell r="A22">
            <v>14</v>
          </cell>
          <cell r="B22" t="str">
            <v>Omobolanle Odende</v>
          </cell>
          <cell r="C22">
            <v>480000</v>
          </cell>
          <cell r="D22">
            <v>262727.27</v>
          </cell>
          <cell r="E22">
            <v>150000</v>
          </cell>
          <cell r="F22">
            <v>26272.73</v>
          </cell>
          <cell r="G22">
            <v>20000</v>
          </cell>
          <cell r="H22">
            <v>5000</v>
          </cell>
          <cell r="I22">
            <v>6000</v>
          </cell>
          <cell r="J22">
            <v>10000</v>
          </cell>
          <cell r="L22">
            <v>0</v>
          </cell>
          <cell r="M22">
            <v>4000</v>
          </cell>
          <cell r="AK22">
            <v>37012</v>
          </cell>
        </row>
        <row r="23">
          <cell r="A23">
            <v>15</v>
          </cell>
          <cell r="B23" t="str">
            <v>Oluwafunmilayo Ope-Agbe</v>
          </cell>
          <cell r="C23">
            <v>480000</v>
          </cell>
          <cell r="D23">
            <v>262727.27</v>
          </cell>
          <cell r="E23">
            <v>150000</v>
          </cell>
          <cell r="F23">
            <v>26272.73</v>
          </cell>
          <cell r="G23">
            <v>20000</v>
          </cell>
          <cell r="H23">
            <v>5000</v>
          </cell>
          <cell r="I23">
            <v>6000</v>
          </cell>
          <cell r="J23">
            <v>10000</v>
          </cell>
          <cell r="L23">
            <v>0</v>
          </cell>
          <cell r="M23">
            <v>4000</v>
          </cell>
          <cell r="AK23">
            <v>37012</v>
          </cell>
        </row>
        <row r="24">
          <cell r="A24">
            <v>16</v>
          </cell>
          <cell r="B24" t="str">
            <v>Isah Mohammed</v>
          </cell>
          <cell r="C24">
            <v>137876.29999999999</v>
          </cell>
          <cell r="D24">
            <v>50987.53</v>
          </cell>
          <cell r="E24">
            <v>40790.019999999997</v>
          </cell>
          <cell r="F24">
            <v>5098.75</v>
          </cell>
          <cell r="G24">
            <v>20000</v>
          </cell>
          <cell r="H24">
            <v>5000</v>
          </cell>
          <cell r="I24">
            <v>6000</v>
          </cell>
          <cell r="J24">
            <v>10000</v>
          </cell>
          <cell r="L24">
            <v>0</v>
          </cell>
          <cell r="M24">
            <v>4000</v>
          </cell>
          <cell r="X24" t="str">
            <v>534.85</v>
          </cell>
          <cell r="AK24">
            <v>36962</v>
          </cell>
        </row>
        <row r="25">
          <cell r="A25">
            <v>17</v>
          </cell>
          <cell r="B25" t="str">
            <v>Bulama Muhammed</v>
          </cell>
          <cell r="C25">
            <v>188182.36</v>
          </cell>
          <cell r="D25">
            <v>77464.399999999994</v>
          </cell>
          <cell r="E25">
            <v>61971.519999999997</v>
          </cell>
          <cell r="F25">
            <v>7746.44</v>
          </cell>
          <cell r="G25">
            <v>20000</v>
          </cell>
          <cell r="H25">
            <v>5000</v>
          </cell>
          <cell r="I25">
            <v>6000</v>
          </cell>
          <cell r="J25">
            <v>10000</v>
          </cell>
          <cell r="L25">
            <v>0</v>
          </cell>
          <cell r="M25">
            <v>4000</v>
          </cell>
          <cell r="X25" t="str">
            <v>1035.62</v>
          </cell>
          <cell r="AK25" t="str">
            <v>Start Date</v>
          </cell>
        </row>
        <row r="26">
          <cell r="A26">
            <v>18</v>
          </cell>
          <cell r="B26" t="str">
            <v>Ibiyemi  Ogunlana</v>
          </cell>
          <cell r="C26">
            <v>1440000.01</v>
          </cell>
          <cell r="D26">
            <v>1135454.55</v>
          </cell>
          <cell r="E26">
            <v>150000</v>
          </cell>
          <cell r="F26">
            <v>113545.46</v>
          </cell>
          <cell r="G26">
            <v>20000</v>
          </cell>
          <cell r="H26">
            <v>5000</v>
          </cell>
          <cell r="I26">
            <v>6000</v>
          </cell>
          <cell r="J26">
            <v>10000</v>
          </cell>
          <cell r="L26">
            <v>0</v>
          </cell>
          <cell r="M26">
            <v>4000</v>
          </cell>
          <cell r="AK26">
            <v>37021</v>
          </cell>
        </row>
        <row r="27">
          <cell r="A27">
            <v>19</v>
          </cell>
          <cell r="B27" t="str">
            <v>Abba Salisu Ibrahim</v>
          </cell>
          <cell r="C27">
            <v>137876.29999999999</v>
          </cell>
          <cell r="D27">
            <v>50987.53</v>
          </cell>
          <cell r="E27">
            <v>40790.019999999997</v>
          </cell>
          <cell r="F27">
            <v>5098.75</v>
          </cell>
          <cell r="G27">
            <v>20000</v>
          </cell>
          <cell r="H27">
            <v>5000</v>
          </cell>
          <cell r="I27">
            <v>6000</v>
          </cell>
          <cell r="J27">
            <v>10000</v>
          </cell>
          <cell r="L27">
            <v>0</v>
          </cell>
          <cell r="M27">
            <v>4000</v>
          </cell>
          <cell r="X27" t="str">
            <v>582.19</v>
          </cell>
        </row>
        <row r="28">
          <cell r="A28">
            <v>20</v>
          </cell>
          <cell r="B28" t="str">
            <v>Folashade Oyekoya</v>
          </cell>
          <cell r="C28">
            <v>600000</v>
          </cell>
          <cell r="D28">
            <v>371818.18</v>
          </cell>
          <cell r="E28">
            <v>150000</v>
          </cell>
          <cell r="F28">
            <v>37181.82</v>
          </cell>
          <cell r="G28">
            <v>20000</v>
          </cell>
          <cell r="H28">
            <v>5000</v>
          </cell>
          <cell r="I28">
            <v>6000</v>
          </cell>
          <cell r="J28">
            <v>10000</v>
          </cell>
          <cell r="L28">
            <v>0</v>
          </cell>
          <cell r="M28">
            <v>4000</v>
          </cell>
          <cell r="X28" t="str">
            <v>3043.48</v>
          </cell>
          <cell r="AK28">
            <v>37034</v>
          </cell>
        </row>
        <row r="29">
          <cell r="A29">
            <v>21</v>
          </cell>
          <cell r="B29" t="str">
            <v>Adeolu Idowu</v>
          </cell>
          <cell r="C29">
            <v>3208165</v>
          </cell>
          <cell r="D29">
            <v>2742877.27</v>
          </cell>
          <cell r="E29">
            <v>150000</v>
          </cell>
          <cell r="F29">
            <v>274287.73</v>
          </cell>
          <cell r="G29">
            <v>20000</v>
          </cell>
          <cell r="H29">
            <v>5000</v>
          </cell>
          <cell r="I29">
            <v>6000</v>
          </cell>
          <cell r="J29">
            <v>10000</v>
          </cell>
          <cell r="L29">
            <v>0</v>
          </cell>
          <cell r="M29">
            <v>4000</v>
          </cell>
          <cell r="AK29">
            <v>37043</v>
          </cell>
        </row>
        <row r="30">
          <cell r="A30">
            <v>22</v>
          </cell>
          <cell r="B30" t="str">
            <v>Tony Emoekpere</v>
          </cell>
          <cell r="C30">
            <v>720000</v>
          </cell>
          <cell r="D30">
            <v>480909.09</v>
          </cell>
          <cell r="E30">
            <v>150000</v>
          </cell>
          <cell r="F30">
            <v>48090.91</v>
          </cell>
          <cell r="G30">
            <v>20000</v>
          </cell>
          <cell r="H30">
            <v>5000</v>
          </cell>
          <cell r="I30">
            <v>6000</v>
          </cell>
          <cell r="J30">
            <v>10000</v>
          </cell>
          <cell r="L30">
            <v>0</v>
          </cell>
          <cell r="M30">
            <v>4000</v>
          </cell>
          <cell r="AK30">
            <v>37043</v>
          </cell>
        </row>
        <row r="31">
          <cell r="A31">
            <v>23</v>
          </cell>
          <cell r="B31" t="str">
            <v>Emmanuel Seton</v>
          </cell>
          <cell r="C31">
            <v>1080000</v>
          </cell>
          <cell r="D31">
            <v>808181.82</v>
          </cell>
          <cell r="E31">
            <v>150000</v>
          </cell>
          <cell r="F31">
            <v>80818.179999999993</v>
          </cell>
          <cell r="G31">
            <v>20000</v>
          </cell>
          <cell r="H31">
            <v>5000</v>
          </cell>
          <cell r="I31">
            <v>6000</v>
          </cell>
          <cell r="J31">
            <v>10000</v>
          </cell>
          <cell r="L31">
            <v>0</v>
          </cell>
          <cell r="M31">
            <v>4000</v>
          </cell>
          <cell r="AK31">
            <v>37043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BANK"/>
      <sheetName val="PAYROLL"/>
      <sheetName val="Dialog13"/>
      <sheetName val="Dialog12"/>
      <sheetName val="Dialog11"/>
      <sheetName val="Dialog9"/>
      <sheetName val="Dialog8"/>
      <sheetName val="Dialog10"/>
      <sheetName val="Dialog5"/>
      <sheetName val="Dialog4"/>
      <sheetName val="Dialog7"/>
      <sheetName val="Dialog6"/>
      <sheetName val="Dialog3"/>
      <sheetName val="Dialog2"/>
      <sheetName val="Dialog1"/>
      <sheetName val="Module1"/>
    </sheetNames>
    <sheetDataSet>
      <sheetData sheetId="0">
        <row r="9">
          <cell r="A9">
            <v>1</v>
          </cell>
          <cell r="B9" t="str">
            <v>Gideon Eyitayo</v>
          </cell>
          <cell r="C9">
            <v>1800000</v>
          </cell>
          <cell r="D9">
            <v>1462727.27</v>
          </cell>
          <cell r="E9">
            <v>150000</v>
          </cell>
          <cell r="F9">
            <v>146272.73000000001</v>
          </cell>
          <cell r="G9">
            <v>20000</v>
          </cell>
          <cell r="H9">
            <v>5000</v>
          </cell>
          <cell r="I9">
            <v>6000</v>
          </cell>
          <cell r="J9">
            <v>10000</v>
          </cell>
          <cell r="L9">
            <v>0</v>
          </cell>
          <cell r="M9">
            <v>4000</v>
          </cell>
          <cell r="W9">
            <v>36941</v>
          </cell>
          <cell r="X9" t="str">
            <v>0</v>
          </cell>
          <cell r="AH9">
            <v>36938</v>
          </cell>
          <cell r="AJ9">
            <v>12</v>
          </cell>
        </row>
        <row r="10">
          <cell r="A10">
            <v>2</v>
          </cell>
          <cell r="B10" t="str">
            <v>Adamu Musa</v>
          </cell>
          <cell r="C10">
            <v>675757.06</v>
          </cell>
          <cell r="D10">
            <v>440688.24</v>
          </cell>
          <cell r="E10">
            <v>150000</v>
          </cell>
          <cell r="F10">
            <v>44068.82</v>
          </cell>
          <cell r="G10">
            <v>20000</v>
          </cell>
          <cell r="H10">
            <v>5000</v>
          </cell>
          <cell r="I10">
            <v>6000</v>
          </cell>
          <cell r="J10">
            <v>10000</v>
          </cell>
          <cell r="L10">
            <v>10000</v>
          </cell>
          <cell r="M10">
            <v>4000</v>
          </cell>
          <cell r="W10">
            <v>37012</v>
          </cell>
          <cell r="AH10">
            <v>37009</v>
          </cell>
          <cell r="AJ10">
            <v>12</v>
          </cell>
        </row>
        <row r="11">
          <cell r="A11">
            <v>3</v>
          </cell>
          <cell r="B11" t="str">
            <v>Abdullai Sajo</v>
          </cell>
          <cell r="C11">
            <v>343686.68</v>
          </cell>
          <cell r="D11">
            <v>159632.25966540445</v>
          </cell>
          <cell r="E11">
            <v>127091.19</v>
          </cell>
          <cell r="F11">
            <v>15963.23</v>
          </cell>
          <cell r="G11">
            <v>20000</v>
          </cell>
          <cell r="H11">
            <v>5000</v>
          </cell>
          <cell r="I11">
            <v>6000</v>
          </cell>
          <cell r="J11">
            <v>10000</v>
          </cell>
          <cell r="L11">
            <v>0</v>
          </cell>
          <cell r="M11">
            <v>4000</v>
          </cell>
          <cell r="W11">
            <v>37012</v>
          </cell>
          <cell r="X11" t="str">
            <v>8291.24</v>
          </cell>
          <cell r="AH11">
            <v>37009</v>
          </cell>
          <cell r="AJ11">
            <v>12</v>
          </cell>
        </row>
        <row r="12">
          <cell r="A12">
            <v>4</v>
          </cell>
          <cell r="B12" t="str">
            <v>Abiodun Johnson</v>
          </cell>
          <cell r="C12">
            <v>1080000</v>
          </cell>
          <cell r="D12">
            <v>808181.82</v>
          </cell>
          <cell r="E12">
            <v>150000</v>
          </cell>
          <cell r="F12">
            <v>80818.179999999993</v>
          </cell>
          <cell r="G12">
            <v>20000</v>
          </cell>
          <cell r="H12">
            <v>5000</v>
          </cell>
          <cell r="I12">
            <v>6000</v>
          </cell>
          <cell r="J12">
            <v>10000</v>
          </cell>
          <cell r="L12">
            <v>0</v>
          </cell>
          <cell r="M12">
            <v>4000</v>
          </cell>
          <cell r="AK12">
            <v>36997</v>
          </cell>
        </row>
        <row r="13">
          <cell r="A13">
            <v>5</v>
          </cell>
          <cell r="B13" t="str">
            <v>Joel Aigberemon</v>
          </cell>
          <cell r="C13">
            <v>660000</v>
          </cell>
          <cell r="D13">
            <v>426363.64</v>
          </cell>
          <cell r="E13">
            <v>150000</v>
          </cell>
          <cell r="F13">
            <v>42636.36</v>
          </cell>
          <cell r="G13">
            <v>20000</v>
          </cell>
          <cell r="H13">
            <v>5000</v>
          </cell>
          <cell r="I13">
            <v>6000</v>
          </cell>
          <cell r="J13">
            <v>10000</v>
          </cell>
          <cell r="L13">
            <v>0</v>
          </cell>
          <cell r="M13">
            <v>4000</v>
          </cell>
          <cell r="AK13">
            <v>36989</v>
          </cell>
        </row>
        <row r="14">
          <cell r="A14">
            <v>6</v>
          </cell>
          <cell r="B14" t="str">
            <v>Omotola Mbachu</v>
          </cell>
          <cell r="C14">
            <v>600000</v>
          </cell>
          <cell r="D14">
            <v>371818.18</v>
          </cell>
          <cell r="E14">
            <v>150000</v>
          </cell>
          <cell r="F14">
            <v>37181.82</v>
          </cell>
          <cell r="G14">
            <v>20000</v>
          </cell>
          <cell r="H14">
            <v>5000</v>
          </cell>
          <cell r="I14">
            <v>6000</v>
          </cell>
          <cell r="J14">
            <v>10000</v>
          </cell>
          <cell r="L14">
            <v>0</v>
          </cell>
          <cell r="M14">
            <v>4000</v>
          </cell>
          <cell r="AK14">
            <v>36982</v>
          </cell>
        </row>
        <row r="15">
          <cell r="A15">
            <v>7</v>
          </cell>
          <cell r="B15" t="str">
            <v>Olanrewaju Fowowe</v>
          </cell>
          <cell r="C15">
            <v>2520000</v>
          </cell>
          <cell r="D15">
            <v>2117272.73</v>
          </cell>
          <cell r="E15">
            <v>150000</v>
          </cell>
          <cell r="F15">
            <v>211727.27</v>
          </cell>
          <cell r="G15">
            <v>20000</v>
          </cell>
          <cell r="H15">
            <v>5000</v>
          </cell>
          <cell r="I15">
            <v>6000</v>
          </cell>
          <cell r="J15">
            <v>10000</v>
          </cell>
          <cell r="L15">
            <v>0</v>
          </cell>
          <cell r="M15">
            <v>4000</v>
          </cell>
          <cell r="AK15">
            <v>37006</v>
          </cell>
        </row>
        <row r="16">
          <cell r="A16">
            <v>8</v>
          </cell>
          <cell r="B16" t="str">
            <v>Jumoke Folami</v>
          </cell>
          <cell r="C16">
            <v>1440000.01</v>
          </cell>
          <cell r="D16">
            <v>1135454.55</v>
          </cell>
          <cell r="E16">
            <v>150000</v>
          </cell>
          <cell r="F16">
            <v>113545.46</v>
          </cell>
          <cell r="G16">
            <v>20000</v>
          </cell>
          <cell r="H16">
            <v>5000</v>
          </cell>
          <cell r="I16">
            <v>6000</v>
          </cell>
          <cell r="J16">
            <v>10000</v>
          </cell>
          <cell r="L16">
            <v>0</v>
          </cell>
          <cell r="M16">
            <v>4000</v>
          </cell>
          <cell r="AK16">
            <v>37018</v>
          </cell>
        </row>
        <row r="17">
          <cell r="A17">
            <v>9</v>
          </cell>
          <cell r="B17" t="str">
            <v>Ayodeji Sofolahan</v>
          </cell>
          <cell r="C17">
            <v>1440000.01</v>
          </cell>
          <cell r="D17">
            <v>1135454.55</v>
          </cell>
          <cell r="E17">
            <v>150000</v>
          </cell>
          <cell r="F17">
            <v>113545.46</v>
          </cell>
          <cell r="G17">
            <v>20000</v>
          </cell>
          <cell r="H17">
            <v>5000</v>
          </cell>
          <cell r="I17">
            <v>6000</v>
          </cell>
          <cell r="J17">
            <v>10000</v>
          </cell>
          <cell r="L17">
            <v>0</v>
          </cell>
          <cell r="M17">
            <v>4000</v>
          </cell>
          <cell r="AK17">
            <v>37032</v>
          </cell>
        </row>
        <row r="18">
          <cell r="A18">
            <v>10</v>
          </cell>
          <cell r="B18" t="str">
            <v>Ladi Williams</v>
          </cell>
          <cell r="C18">
            <v>5059322</v>
          </cell>
          <cell r="D18">
            <v>4425747.2699999996</v>
          </cell>
          <cell r="E18">
            <v>150000</v>
          </cell>
          <cell r="F18">
            <v>442574.73</v>
          </cell>
          <cell r="G18">
            <v>20000</v>
          </cell>
          <cell r="H18">
            <v>5000</v>
          </cell>
          <cell r="I18">
            <v>6000</v>
          </cell>
          <cell r="J18">
            <v>10000</v>
          </cell>
          <cell r="L18">
            <v>0</v>
          </cell>
          <cell r="M18">
            <v>4000</v>
          </cell>
          <cell r="X18" t="str">
            <v>2522.2</v>
          </cell>
          <cell r="AK18">
            <v>37013</v>
          </cell>
        </row>
        <row r="19">
          <cell r="A19">
            <v>11</v>
          </cell>
          <cell r="B19" t="str">
            <v>Tajudeen Balogun</v>
          </cell>
          <cell r="C19">
            <v>540000</v>
          </cell>
          <cell r="D19">
            <v>317272.73</v>
          </cell>
          <cell r="E19">
            <v>150000</v>
          </cell>
          <cell r="F19">
            <v>31727.27</v>
          </cell>
          <cell r="G19">
            <v>20000</v>
          </cell>
          <cell r="H19">
            <v>5000</v>
          </cell>
          <cell r="I19">
            <v>6000</v>
          </cell>
          <cell r="J19">
            <v>10000</v>
          </cell>
          <cell r="L19">
            <v>0</v>
          </cell>
          <cell r="M19">
            <v>4000</v>
          </cell>
          <cell r="AK19">
            <v>37012</v>
          </cell>
        </row>
        <row r="20">
          <cell r="A20">
            <v>12</v>
          </cell>
          <cell r="B20" t="str">
            <v>Henry Onyeuko</v>
          </cell>
          <cell r="C20">
            <v>540000</v>
          </cell>
          <cell r="D20">
            <v>317272.73</v>
          </cell>
          <cell r="E20">
            <v>150000</v>
          </cell>
          <cell r="F20">
            <v>31727.27</v>
          </cell>
          <cell r="G20">
            <v>20000</v>
          </cell>
          <cell r="H20">
            <v>5000</v>
          </cell>
          <cell r="I20">
            <v>6000</v>
          </cell>
          <cell r="J20">
            <v>10000</v>
          </cell>
          <cell r="L20">
            <v>0</v>
          </cell>
          <cell r="M20">
            <v>4000</v>
          </cell>
          <cell r="AK20">
            <v>37018</v>
          </cell>
        </row>
        <row r="21">
          <cell r="A21">
            <v>13</v>
          </cell>
          <cell r="B21" t="str">
            <v>Martha Umoh</v>
          </cell>
          <cell r="C21">
            <v>480000</v>
          </cell>
          <cell r="D21">
            <v>262727.27</v>
          </cell>
          <cell r="E21">
            <v>150000</v>
          </cell>
          <cell r="F21">
            <v>26272.73</v>
          </cell>
          <cell r="G21">
            <v>20000</v>
          </cell>
          <cell r="H21">
            <v>5000</v>
          </cell>
          <cell r="I21">
            <v>6000</v>
          </cell>
          <cell r="J21">
            <v>10000</v>
          </cell>
          <cell r="L21">
            <v>0</v>
          </cell>
          <cell r="M21">
            <v>4000</v>
          </cell>
          <cell r="AK21">
            <v>37012</v>
          </cell>
        </row>
        <row r="22">
          <cell r="A22">
            <v>14</v>
          </cell>
          <cell r="B22" t="str">
            <v>Omobolanle Odende</v>
          </cell>
          <cell r="C22">
            <v>480000</v>
          </cell>
          <cell r="D22">
            <v>262727.27</v>
          </cell>
          <cell r="E22">
            <v>150000</v>
          </cell>
          <cell r="F22">
            <v>26272.73</v>
          </cell>
          <cell r="G22">
            <v>20000</v>
          </cell>
          <cell r="H22">
            <v>5000</v>
          </cell>
          <cell r="I22">
            <v>6000</v>
          </cell>
          <cell r="J22">
            <v>10000</v>
          </cell>
          <cell r="L22">
            <v>0</v>
          </cell>
          <cell r="M22">
            <v>4000</v>
          </cell>
          <cell r="AK22">
            <v>37012</v>
          </cell>
        </row>
        <row r="23">
          <cell r="A23">
            <v>15</v>
          </cell>
          <cell r="B23" t="str">
            <v>Oluwafunmilayo Ope-Agbe</v>
          </cell>
          <cell r="C23">
            <v>480000</v>
          </cell>
          <cell r="D23">
            <v>262727.27</v>
          </cell>
          <cell r="E23">
            <v>150000</v>
          </cell>
          <cell r="F23">
            <v>26272.73</v>
          </cell>
          <cell r="G23">
            <v>20000</v>
          </cell>
          <cell r="H23">
            <v>5000</v>
          </cell>
          <cell r="I23">
            <v>6000</v>
          </cell>
          <cell r="J23">
            <v>10000</v>
          </cell>
          <cell r="L23">
            <v>0</v>
          </cell>
          <cell r="M23">
            <v>4000</v>
          </cell>
          <cell r="AK23">
            <v>37012</v>
          </cell>
        </row>
        <row r="24">
          <cell r="A24">
            <v>16</v>
          </cell>
          <cell r="B24" t="str">
            <v>Isah Mohammed</v>
          </cell>
          <cell r="C24">
            <v>137876.29999999999</v>
          </cell>
          <cell r="D24">
            <v>50987.53</v>
          </cell>
          <cell r="E24">
            <v>40790.019999999997</v>
          </cell>
          <cell r="F24">
            <v>5098.75</v>
          </cell>
          <cell r="G24">
            <v>20000</v>
          </cell>
          <cell r="H24">
            <v>5000</v>
          </cell>
          <cell r="I24">
            <v>6000</v>
          </cell>
          <cell r="J24">
            <v>10000</v>
          </cell>
          <cell r="L24">
            <v>0</v>
          </cell>
          <cell r="M24">
            <v>4000</v>
          </cell>
          <cell r="X24" t="str">
            <v>534.85</v>
          </cell>
          <cell r="AK24">
            <v>36962</v>
          </cell>
        </row>
        <row r="25">
          <cell r="A25">
            <v>17</v>
          </cell>
          <cell r="B25" t="str">
            <v>Bulama Muhammed</v>
          </cell>
          <cell r="C25">
            <v>188182.36</v>
          </cell>
          <cell r="D25">
            <v>77464.399999999994</v>
          </cell>
          <cell r="E25">
            <v>61971.519999999997</v>
          </cell>
          <cell r="F25">
            <v>7746.44</v>
          </cell>
          <cell r="G25">
            <v>20000</v>
          </cell>
          <cell r="H25">
            <v>5000</v>
          </cell>
          <cell r="I25">
            <v>6000</v>
          </cell>
          <cell r="J25">
            <v>10000</v>
          </cell>
          <cell r="L25">
            <v>0</v>
          </cell>
          <cell r="M25">
            <v>4000</v>
          </cell>
          <cell r="X25" t="str">
            <v>1035.62</v>
          </cell>
          <cell r="AK25" t="str">
            <v>Start Date</v>
          </cell>
        </row>
        <row r="26">
          <cell r="A26">
            <v>18</v>
          </cell>
          <cell r="B26" t="str">
            <v>Ibiyemi  Ogunlana</v>
          </cell>
          <cell r="C26">
            <v>1440000.01</v>
          </cell>
          <cell r="D26">
            <v>1135454.55</v>
          </cell>
          <cell r="E26">
            <v>150000</v>
          </cell>
          <cell r="F26">
            <v>113545.46</v>
          </cell>
          <cell r="G26">
            <v>20000</v>
          </cell>
          <cell r="H26">
            <v>5000</v>
          </cell>
          <cell r="I26">
            <v>6000</v>
          </cell>
          <cell r="J26">
            <v>10000</v>
          </cell>
          <cell r="L26">
            <v>0</v>
          </cell>
          <cell r="M26">
            <v>4000</v>
          </cell>
          <cell r="AK26">
            <v>37021</v>
          </cell>
        </row>
        <row r="27">
          <cell r="A27">
            <v>19</v>
          </cell>
          <cell r="B27" t="str">
            <v>Abba Salisu Ibrahim</v>
          </cell>
          <cell r="C27">
            <v>137876.29999999999</v>
          </cell>
          <cell r="D27">
            <v>50987.53</v>
          </cell>
          <cell r="E27">
            <v>40790.019999999997</v>
          </cell>
          <cell r="F27">
            <v>5098.75</v>
          </cell>
          <cell r="G27">
            <v>20000</v>
          </cell>
          <cell r="H27">
            <v>5000</v>
          </cell>
          <cell r="I27">
            <v>6000</v>
          </cell>
          <cell r="J27">
            <v>10000</v>
          </cell>
          <cell r="L27">
            <v>0</v>
          </cell>
          <cell r="M27">
            <v>4000</v>
          </cell>
          <cell r="X27" t="str">
            <v>582.19</v>
          </cell>
        </row>
        <row r="28">
          <cell r="A28">
            <v>20</v>
          </cell>
          <cell r="B28" t="str">
            <v>Folashade Oyekoya</v>
          </cell>
          <cell r="C28">
            <v>600000</v>
          </cell>
          <cell r="D28">
            <v>371818.18</v>
          </cell>
          <cell r="E28">
            <v>150000</v>
          </cell>
          <cell r="F28">
            <v>37181.82</v>
          </cell>
          <cell r="G28">
            <v>20000</v>
          </cell>
          <cell r="H28">
            <v>5000</v>
          </cell>
          <cell r="I28">
            <v>6000</v>
          </cell>
          <cell r="J28">
            <v>10000</v>
          </cell>
          <cell r="L28">
            <v>0</v>
          </cell>
          <cell r="M28">
            <v>4000</v>
          </cell>
          <cell r="X28" t="str">
            <v>3043.48</v>
          </cell>
          <cell r="AK28">
            <v>37034</v>
          </cell>
        </row>
        <row r="29">
          <cell r="A29">
            <v>21</v>
          </cell>
          <cell r="B29" t="str">
            <v>Adeolu Idowu</v>
          </cell>
          <cell r="C29">
            <v>3208165</v>
          </cell>
          <cell r="D29">
            <v>2742877.27</v>
          </cell>
          <cell r="E29">
            <v>150000</v>
          </cell>
          <cell r="F29">
            <v>274287.73</v>
          </cell>
          <cell r="G29">
            <v>20000</v>
          </cell>
          <cell r="H29">
            <v>5000</v>
          </cell>
          <cell r="I29">
            <v>6000</v>
          </cell>
          <cell r="J29">
            <v>10000</v>
          </cell>
          <cell r="L29">
            <v>0</v>
          </cell>
          <cell r="M29">
            <v>4000</v>
          </cell>
          <cell r="AK29">
            <v>37043</v>
          </cell>
        </row>
        <row r="30">
          <cell r="A30">
            <v>22</v>
          </cell>
          <cell r="B30" t="str">
            <v>Tony Emoekpere</v>
          </cell>
          <cell r="C30">
            <v>720000</v>
          </cell>
          <cell r="D30">
            <v>480909.09</v>
          </cell>
          <cell r="E30">
            <v>150000</v>
          </cell>
          <cell r="F30">
            <v>48090.91</v>
          </cell>
          <cell r="G30">
            <v>20000</v>
          </cell>
          <cell r="H30">
            <v>5000</v>
          </cell>
          <cell r="I30">
            <v>6000</v>
          </cell>
          <cell r="J30">
            <v>10000</v>
          </cell>
          <cell r="L30">
            <v>0</v>
          </cell>
          <cell r="M30">
            <v>4000</v>
          </cell>
          <cell r="AK30">
            <v>37043</v>
          </cell>
        </row>
        <row r="31">
          <cell r="A31">
            <v>23</v>
          </cell>
          <cell r="B31" t="str">
            <v>Emmanuel Seton</v>
          </cell>
          <cell r="C31">
            <v>1080000</v>
          </cell>
          <cell r="D31">
            <v>808181.82</v>
          </cell>
          <cell r="E31">
            <v>150000</v>
          </cell>
          <cell r="F31">
            <v>80818.179999999993</v>
          </cell>
          <cell r="G31">
            <v>20000</v>
          </cell>
          <cell r="H31">
            <v>5000</v>
          </cell>
          <cell r="I31">
            <v>6000</v>
          </cell>
          <cell r="J31">
            <v>10000</v>
          </cell>
          <cell r="L31">
            <v>0</v>
          </cell>
          <cell r="M31">
            <v>4000</v>
          </cell>
          <cell r="AK31">
            <v>37043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BANK"/>
      <sheetName val="PAYROLL"/>
      <sheetName val="Dialog13"/>
      <sheetName val="Dialog12"/>
      <sheetName val="Dialog11"/>
      <sheetName val="Dialog9"/>
      <sheetName val="Dialog8"/>
      <sheetName val="Dialog10"/>
      <sheetName val="Dialog5"/>
      <sheetName val="Dialog4"/>
      <sheetName val="Dialog7"/>
      <sheetName val="Dialog6"/>
      <sheetName val="Dialog3"/>
      <sheetName val="Dialog2"/>
      <sheetName val="Dialog1"/>
      <sheetName val="Module1"/>
      <sheetName val="PDS2"/>
    </sheetNames>
    <sheetDataSet>
      <sheetData sheetId="0">
        <row r="9">
          <cell r="A9">
            <v>1</v>
          </cell>
          <cell r="B9" t="str">
            <v>Gideon Eyitayo</v>
          </cell>
          <cell r="C9">
            <v>2500000</v>
          </cell>
          <cell r="D9">
            <v>504500</v>
          </cell>
          <cell r="E9">
            <v>560550</v>
          </cell>
          <cell r="F9">
            <v>50450</v>
          </cell>
          <cell r="G9">
            <v>322325</v>
          </cell>
          <cell r="H9">
            <v>294250</v>
          </cell>
          <cell r="I9">
            <v>280275</v>
          </cell>
          <cell r="J9">
            <v>137358</v>
          </cell>
          <cell r="K9">
            <v>308250</v>
          </cell>
          <cell r="L9">
            <v>42042</v>
          </cell>
          <cell r="M9">
            <v>4000</v>
          </cell>
          <cell r="W9">
            <v>36941</v>
          </cell>
          <cell r="X9" t="str">
            <v>0</v>
          </cell>
          <cell r="AH9">
            <v>36938</v>
          </cell>
          <cell r="AJ9">
            <v>12</v>
          </cell>
        </row>
        <row r="10">
          <cell r="A10">
            <v>2</v>
          </cell>
          <cell r="B10" t="str">
            <v>Adamu Musa</v>
          </cell>
          <cell r="C10">
            <v>675757.06</v>
          </cell>
          <cell r="D10">
            <v>440688.24</v>
          </cell>
          <cell r="E10">
            <v>150000</v>
          </cell>
          <cell r="F10">
            <v>44068.82</v>
          </cell>
          <cell r="G10">
            <v>20000</v>
          </cell>
          <cell r="H10">
            <v>5000</v>
          </cell>
          <cell r="I10">
            <v>6000</v>
          </cell>
          <cell r="J10">
            <v>10000</v>
          </cell>
          <cell r="M10">
            <v>4000</v>
          </cell>
          <cell r="N10">
            <v>10000</v>
          </cell>
          <cell r="W10">
            <v>37012</v>
          </cell>
          <cell r="AH10">
            <v>37009</v>
          </cell>
          <cell r="AJ10">
            <v>12</v>
          </cell>
        </row>
        <row r="11">
          <cell r="A11">
            <v>3</v>
          </cell>
          <cell r="B11" t="str">
            <v>Abdullai Sajo</v>
          </cell>
          <cell r="C11">
            <v>342841.58</v>
          </cell>
          <cell r="D11">
            <v>158863.99</v>
          </cell>
          <cell r="E11">
            <v>127091.19</v>
          </cell>
          <cell r="F11">
            <v>15886.4</v>
          </cell>
          <cell r="G11">
            <v>20000</v>
          </cell>
          <cell r="H11">
            <v>5000</v>
          </cell>
          <cell r="I11">
            <v>6000</v>
          </cell>
          <cell r="J11">
            <v>10000</v>
          </cell>
          <cell r="L11">
            <v>0</v>
          </cell>
          <cell r="M11">
            <v>4000</v>
          </cell>
          <cell r="N11">
            <v>10000</v>
          </cell>
          <cell r="W11">
            <v>37012</v>
          </cell>
          <cell r="X11" t="str">
            <v>8291.24</v>
          </cell>
          <cell r="AH11">
            <v>37009</v>
          </cell>
          <cell r="AJ11">
            <v>12</v>
          </cell>
        </row>
        <row r="12">
          <cell r="A12">
            <v>4</v>
          </cell>
          <cell r="B12" t="str">
            <v>Abiodun Johnson</v>
          </cell>
          <cell r="C12">
            <v>1080000</v>
          </cell>
          <cell r="D12">
            <v>217944</v>
          </cell>
          <cell r="E12">
            <v>242158</v>
          </cell>
          <cell r="F12">
            <v>21794</v>
          </cell>
          <cell r="G12">
            <v>139244</v>
          </cell>
          <cell r="H12">
            <v>127116</v>
          </cell>
          <cell r="I12">
            <v>121079</v>
          </cell>
          <cell r="J12">
            <v>59339</v>
          </cell>
          <cell r="K12">
            <v>133164</v>
          </cell>
          <cell r="L12">
            <v>18162</v>
          </cell>
          <cell r="M12">
            <v>4000</v>
          </cell>
          <cell r="AK12">
            <v>36997</v>
          </cell>
        </row>
        <row r="13">
          <cell r="A13">
            <v>5</v>
          </cell>
          <cell r="B13" t="str">
            <v>Joel Aigberemon</v>
          </cell>
          <cell r="C13">
            <v>660000</v>
          </cell>
          <cell r="D13">
            <v>135002</v>
          </cell>
          <cell r="E13">
            <v>150002</v>
          </cell>
          <cell r="F13">
            <v>13500</v>
          </cell>
          <cell r="G13">
            <v>86251</v>
          </cell>
          <cell r="H13">
            <v>78752</v>
          </cell>
          <cell r="I13">
            <v>75001</v>
          </cell>
          <cell r="J13">
            <v>27740</v>
          </cell>
          <cell r="K13">
            <v>82502</v>
          </cell>
          <cell r="L13">
            <v>11250</v>
          </cell>
          <cell r="M13">
            <v>4000</v>
          </cell>
          <cell r="AK13">
            <v>36989</v>
          </cell>
        </row>
        <row r="14">
          <cell r="A14">
            <v>6</v>
          </cell>
          <cell r="B14" t="str">
            <v>Omotola Mbachu</v>
          </cell>
          <cell r="C14">
            <v>800000</v>
          </cell>
          <cell r="D14">
            <v>162046</v>
          </cell>
          <cell r="E14">
            <v>180050</v>
          </cell>
          <cell r="F14">
            <v>16205</v>
          </cell>
          <cell r="G14">
            <v>103529</v>
          </cell>
          <cell r="H14">
            <v>94527</v>
          </cell>
          <cell r="I14">
            <v>90026</v>
          </cell>
          <cell r="J14">
            <v>41085</v>
          </cell>
          <cell r="K14">
            <v>99028</v>
          </cell>
          <cell r="L14">
            <v>13504</v>
          </cell>
          <cell r="M14">
            <v>4000</v>
          </cell>
          <cell r="AK14">
            <v>36982</v>
          </cell>
        </row>
        <row r="15">
          <cell r="A15">
            <v>7</v>
          </cell>
          <cell r="B15" t="str">
            <v>Olanrewaju Fowowe</v>
          </cell>
          <cell r="C15">
            <v>2520000</v>
          </cell>
          <cell r="D15">
            <v>508536</v>
          </cell>
          <cell r="E15">
            <v>565034</v>
          </cell>
          <cell r="F15">
            <v>50854</v>
          </cell>
          <cell r="G15">
            <v>324904</v>
          </cell>
          <cell r="H15">
            <v>296604</v>
          </cell>
          <cell r="I15">
            <v>282517</v>
          </cell>
          <cell r="J15">
            <v>138457</v>
          </cell>
          <cell r="K15">
            <v>310716</v>
          </cell>
          <cell r="L15">
            <v>42378</v>
          </cell>
          <cell r="M15">
            <v>4000</v>
          </cell>
          <cell r="AK15">
            <v>37006</v>
          </cell>
        </row>
        <row r="16">
          <cell r="A16">
            <v>8</v>
          </cell>
          <cell r="B16" t="str">
            <v>Jumoke Folami</v>
          </cell>
          <cell r="C16">
            <v>1850000</v>
          </cell>
          <cell r="D16">
            <v>373330</v>
          </cell>
          <cell r="E16">
            <v>414807</v>
          </cell>
          <cell r="F16">
            <v>37333</v>
          </cell>
          <cell r="G16">
            <v>238521</v>
          </cell>
          <cell r="H16">
            <v>217744</v>
          </cell>
          <cell r="I16">
            <v>207404</v>
          </cell>
          <cell r="J16">
            <v>101645</v>
          </cell>
          <cell r="K16">
            <v>228105</v>
          </cell>
          <cell r="L16">
            <v>31111</v>
          </cell>
          <cell r="M16">
            <v>4000</v>
          </cell>
          <cell r="AK16">
            <v>37018</v>
          </cell>
        </row>
        <row r="17">
          <cell r="A17">
            <v>9</v>
          </cell>
          <cell r="B17" t="str">
            <v>Ayodeji Sofolahan</v>
          </cell>
          <cell r="C17">
            <v>2500000</v>
          </cell>
          <cell r="D17">
            <v>504500</v>
          </cell>
          <cell r="E17">
            <v>560550</v>
          </cell>
          <cell r="F17">
            <v>50450</v>
          </cell>
          <cell r="G17">
            <v>322325</v>
          </cell>
          <cell r="H17">
            <v>294250</v>
          </cell>
          <cell r="I17">
            <v>280275</v>
          </cell>
          <cell r="J17">
            <v>137358</v>
          </cell>
          <cell r="K17">
            <v>308250</v>
          </cell>
          <cell r="L17">
            <v>42042</v>
          </cell>
          <cell r="M17">
            <v>4000</v>
          </cell>
          <cell r="AK17">
            <v>37032</v>
          </cell>
        </row>
        <row r="18">
          <cell r="A18">
            <v>10</v>
          </cell>
          <cell r="B18" t="str">
            <v>Ladi Williams</v>
          </cell>
          <cell r="C18">
            <v>5059322</v>
          </cell>
          <cell r="D18">
            <v>768458</v>
          </cell>
          <cell r="E18">
            <v>886682</v>
          </cell>
          <cell r="F18">
            <v>76846</v>
          </cell>
          <cell r="G18">
            <v>384229</v>
          </cell>
          <cell r="H18">
            <v>236449</v>
          </cell>
          <cell r="I18">
            <v>325117</v>
          </cell>
          <cell r="J18">
            <v>180998</v>
          </cell>
          <cell r="K18">
            <v>354673</v>
          </cell>
          <cell r="L18">
            <v>64038</v>
          </cell>
          <cell r="M18">
            <v>4000</v>
          </cell>
          <cell r="O18">
            <v>236449</v>
          </cell>
          <cell r="P18">
            <v>413785</v>
          </cell>
          <cell r="Q18">
            <v>206892</v>
          </cell>
          <cell r="R18">
            <v>679790</v>
          </cell>
          <cell r="S18">
            <v>156250</v>
          </cell>
          <cell r="T18">
            <v>59112</v>
          </cell>
          <cell r="U18">
            <v>29554</v>
          </cell>
          <cell r="X18" t="str">
            <v>2522.2</v>
          </cell>
          <cell r="AK18">
            <v>37013</v>
          </cell>
        </row>
        <row r="19">
          <cell r="A19">
            <v>11</v>
          </cell>
          <cell r="B19" t="str">
            <v>Tajudeen Balogun</v>
          </cell>
          <cell r="C19">
            <v>700000</v>
          </cell>
          <cell r="D19">
            <v>142731</v>
          </cell>
          <cell r="E19">
            <v>158590</v>
          </cell>
          <cell r="F19">
            <v>14273</v>
          </cell>
          <cell r="G19">
            <v>91189</v>
          </cell>
          <cell r="H19">
            <v>83250</v>
          </cell>
          <cell r="I19">
            <v>79295</v>
          </cell>
          <cell r="J19">
            <v>31554</v>
          </cell>
          <cell r="K19">
            <v>87224</v>
          </cell>
          <cell r="L19">
            <v>11894</v>
          </cell>
          <cell r="M19">
            <v>4000</v>
          </cell>
          <cell r="AK19">
            <v>37012</v>
          </cell>
        </row>
        <row r="20">
          <cell r="A20">
            <v>12</v>
          </cell>
          <cell r="B20" t="str">
            <v>Henry Onyeuko</v>
          </cell>
          <cell r="C20">
            <v>660000</v>
          </cell>
          <cell r="D20">
            <v>135002</v>
          </cell>
          <cell r="E20">
            <v>150002</v>
          </cell>
          <cell r="F20">
            <v>13500</v>
          </cell>
          <cell r="G20">
            <v>86251</v>
          </cell>
          <cell r="H20">
            <v>78752</v>
          </cell>
          <cell r="I20">
            <v>75001</v>
          </cell>
          <cell r="J20">
            <v>27740</v>
          </cell>
          <cell r="K20">
            <v>82502</v>
          </cell>
          <cell r="L20">
            <v>11250</v>
          </cell>
          <cell r="M20">
            <v>4000</v>
          </cell>
          <cell r="AK20">
            <v>37018</v>
          </cell>
        </row>
        <row r="21">
          <cell r="A21">
            <v>13</v>
          </cell>
          <cell r="B21" t="str">
            <v>Martha Umoh</v>
          </cell>
          <cell r="C21">
            <v>480000</v>
          </cell>
          <cell r="D21">
            <v>262727.27</v>
          </cell>
          <cell r="E21">
            <v>150000</v>
          </cell>
          <cell r="F21">
            <v>26272.73</v>
          </cell>
          <cell r="G21">
            <v>20000</v>
          </cell>
          <cell r="H21">
            <v>5000</v>
          </cell>
          <cell r="I21">
            <v>6000</v>
          </cell>
          <cell r="J21">
            <v>10000</v>
          </cell>
          <cell r="L21">
            <v>0</v>
          </cell>
          <cell r="M21">
            <v>4000</v>
          </cell>
          <cell r="AK21">
            <v>37012</v>
          </cell>
        </row>
        <row r="22">
          <cell r="A22">
            <v>14</v>
          </cell>
          <cell r="B22" t="str">
            <v>Omobolanle Odende</v>
          </cell>
          <cell r="C22">
            <v>480000</v>
          </cell>
          <cell r="D22">
            <v>262727.27</v>
          </cell>
          <cell r="E22">
            <v>150000</v>
          </cell>
          <cell r="F22">
            <v>26272.73</v>
          </cell>
          <cell r="G22">
            <v>20000</v>
          </cell>
          <cell r="H22">
            <v>5000</v>
          </cell>
          <cell r="I22">
            <v>6000</v>
          </cell>
          <cell r="J22">
            <v>10000</v>
          </cell>
          <cell r="L22">
            <v>0</v>
          </cell>
          <cell r="M22">
            <v>4000</v>
          </cell>
          <cell r="AK22">
            <v>37012</v>
          </cell>
        </row>
        <row r="23">
          <cell r="A23">
            <v>15</v>
          </cell>
          <cell r="B23" t="str">
            <v>Oluwafunmilayo Ope-Agbe</v>
          </cell>
          <cell r="C23">
            <v>480000</v>
          </cell>
          <cell r="D23">
            <v>262727.27</v>
          </cell>
          <cell r="E23">
            <v>150000</v>
          </cell>
          <cell r="F23">
            <v>26272.73</v>
          </cell>
          <cell r="G23">
            <v>20000</v>
          </cell>
          <cell r="H23">
            <v>5000</v>
          </cell>
          <cell r="I23">
            <v>6000</v>
          </cell>
          <cell r="J23">
            <v>10000</v>
          </cell>
          <cell r="L23">
            <v>0</v>
          </cell>
          <cell r="M23">
            <v>4000</v>
          </cell>
          <cell r="AK23">
            <v>37012</v>
          </cell>
        </row>
        <row r="24">
          <cell r="A24">
            <v>16</v>
          </cell>
          <cell r="B24" t="str">
            <v>Isah Mohammed</v>
          </cell>
          <cell r="C24">
            <v>137876.29999999999</v>
          </cell>
          <cell r="D24">
            <v>50987.53</v>
          </cell>
          <cell r="E24">
            <v>40790.019999999997</v>
          </cell>
          <cell r="F24">
            <v>5098.75</v>
          </cell>
          <cell r="G24">
            <v>20000</v>
          </cell>
          <cell r="H24">
            <v>5000</v>
          </cell>
          <cell r="I24">
            <v>6000</v>
          </cell>
          <cell r="J24">
            <v>10000</v>
          </cell>
          <cell r="L24">
            <v>0</v>
          </cell>
          <cell r="M24">
            <v>4000</v>
          </cell>
          <cell r="X24" t="str">
            <v>534.85</v>
          </cell>
          <cell r="AK24">
            <v>36962</v>
          </cell>
        </row>
        <row r="25">
          <cell r="A25">
            <v>17</v>
          </cell>
          <cell r="B25" t="str">
            <v>Bulama Muhammed</v>
          </cell>
          <cell r="C25">
            <v>188182.36</v>
          </cell>
          <cell r="D25">
            <v>77464.399999999994</v>
          </cell>
          <cell r="E25">
            <v>61971.519999999997</v>
          </cell>
          <cell r="F25">
            <v>7746.44</v>
          </cell>
          <cell r="G25">
            <v>20000</v>
          </cell>
          <cell r="H25">
            <v>5000</v>
          </cell>
          <cell r="I25">
            <v>6000</v>
          </cell>
          <cell r="J25">
            <v>10000</v>
          </cell>
          <cell r="L25">
            <v>0</v>
          </cell>
          <cell r="M25">
            <v>4000</v>
          </cell>
          <cell r="X25" t="str">
            <v>1035.62</v>
          </cell>
          <cell r="AK25" t="str">
            <v>Start Date</v>
          </cell>
        </row>
        <row r="26">
          <cell r="A26">
            <v>18</v>
          </cell>
          <cell r="B26" t="str">
            <v>Ibiyemi  Ogunlana</v>
          </cell>
          <cell r="C26">
            <v>1440000.01</v>
          </cell>
          <cell r="D26">
            <v>1135454.55</v>
          </cell>
          <cell r="E26">
            <v>150000</v>
          </cell>
          <cell r="F26">
            <v>113545.46</v>
          </cell>
          <cell r="G26">
            <v>20000</v>
          </cell>
          <cell r="H26">
            <v>5000</v>
          </cell>
          <cell r="I26">
            <v>6000</v>
          </cell>
          <cell r="J26">
            <v>10000</v>
          </cell>
          <cell r="M26">
            <v>4000</v>
          </cell>
          <cell r="AK26">
            <v>37021</v>
          </cell>
        </row>
        <row r="27">
          <cell r="A27">
            <v>19</v>
          </cell>
          <cell r="B27" t="str">
            <v>Abba Salisu Ibrahim</v>
          </cell>
          <cell r="C27">
            <v>137876.29999999999</v>
          </cell>
          <cell r="D27">
            <v>50987.53</v>
          </cell>
          <cell r="E27">
            <v>40790.019999999997</v>
          </cell>
          <cell r="F27">
            <v>5098.75</v>
          </cell>
          <cell r="G27">
            <v>20000</v>
          </cell>
          <cell r="H27">
            <v>5000</v>
          </cell>
          <cell r="I27">
            <v>6000</v>
          </cell>
          <cell r="J27">
            <v>10000</v>
          </cell>
          <cell r="L27">
            <v>0</v>
          </cell>
          <cell r="M27">
            <v>4000</v>
          </cell>
          <cell r="X27" t="str">
            <v>582.19</v>
          </cell>
        </row>
        <row r="28">
          <cell r="A28">
            <v>20</v>
          </cell>
          <cell r="B28" t="str">
            <v>Folashade Oyekoya</v>
          </cell>
          <cell r="C28">
            <v>660000</v>
          </cell>
          <cell r="D28">
            <v>135002</v>
          </cell>
          <cell r="E28">
            <v>150002</v>
          </cell>
          <cell r="F28">
            <v>13500</v>
          </cell>
          <cell r="G28">
            <v>86251</v>
          </cell>
          <cell r="H28">
            <v>78752</v>
          </cell>
          <cell r="I28">
            <v>75001</v>
          </cell>
          <cell r="J28">
            <v>27740</v>
          </cell>
          <cell r="K28">
            <v>82502</v>
          </cell>
          <cell r="L28">
            <v>11250</v>
          </cell>
          <cell r="M28">
            <v>4000</v>
          </cell>
          <cell r="X28" t="str">
            <v>3043.48</v>
          </cell>
          <cell r="AK28">
            <v>37034</v>
          </cell>
        </row>
        <row r="29">
          <cell r="A29">
            <v>21</v>
          </cell>
          <cell r="B29" t="str">
            <v>Adeolu Idowu</v>
          </cell>
          <cell r="C29">
            <v>3208165</v>
          </cell>
          <cell r="D29">
            <v>498026</v>
          </cell>
          <cell r="E29">
            <v>574646</v>
          </cell>
          <cell r="F29">
            <v>49803</v>
          </cell>
          <cell r="G29">
            <v>249013</v>
          </cell>
          <cell r="H29">
            <v>153239</v>
          </cell>
          <cell r="I29">
            <v>210703</v>
          </cell>
          <cell r="J29">
            <v>35358</v>
          </cell>
          <cell r="K29">
            <v>229858</v>
          </cell>
          <cell r="L29">
            <v>41502</v>
          </cell>
          <cell r="M29">
            <v>4000</v>
          </cell>
          <cell r="O29">
            <v>153239</v>
          </cell>
          <cell r="P29">
            <v>268168</v>
          </cell>
          <cell r="Q29">
            <v>134084</v>
          </cell>
          <cell r="R29">
            <v>440562</v>
          </cell>
          <cell r="S29">
            <v>112500</v>
          </cell>
          <cell r="T29">
            <v>38310</v>
          </cell>
          <cell r="U29">
            <v>19154</v>
          </cell>
          <cell r="AK29">
            <v>37043</v>
          </cell>
        </row>
        <row r="30">
          <cell r="A30">
            <v>22</v>
          </cell>
          <cell r="B30" t="str">
            <v>Tony Emoekpere</v>
          </cell>
          <cell r="C30">
            <v>1386435</v>
          </cell>
          <cell r="D30">
            <v>264701</v>
          </cell>
          <cell r="E30">
            <v>249575</v>
          </cell>
          <cell r="F30">
            <v>26470</v>
          </cell>
          <cell r="G30">
            <v>173946</v>
          </cell>
          <cell r="H30">
            <v>166383</v>
          </cell>
          <cell r="I30">
            <v>189072</v>
          </cell>
          <cell r="J30">
            <v>112721</v>
          </cell>
          <cell r="K30">
            <v>181509</v>
          </cell>
          <cell r="L30">
            <v>22058</v>
          </cell>
          <cell r="M30">
            <v>4000</v>
          </cell>
          <cell r="AK30">
            <v>37043</v>
          </cell>
        </row>
        <row r="31">
          <cell r="A31">
            <v>23</v>
          </cell>
          <cell r="B31" t="str">
            <v>Emmanuel Seton</v>
          </cell>
          <cell r="C31">
            <v>1500000</v>
          </cell>
          <cell r="D31">
            <v>302700</v>
          </cell>
          <cell r="E31">
            <v>336330</v>
          </cell>
          <cell r="F31">
            <v>30270</v>
          </cell>
          <cell r="G31">
            <v>193395</v>
          </cell>
          <cell r="H31">
            <v>176550</v>
          </cell>
          <cell r="I31">
            <v>168165</v>
          </cell>
          <cell r="J31">
            <v>82415</v>
          </cell>
          <cell r="K31">
            <v>184950</v>
          </cell>
          <cell r="L31">
            <v>25225</v>
          </cell>
          <cell r="M31">
            <v>4000</v>
          </cell>
          <cell r="AK31">
            <v>37043</v>
          </cell>
        </row>
        <row r="32">
          <cell r="A32">
            <v>24</v>
          </cell>
          <cell r="B32" t="str">
            <v>Olatunji Agoro</v>
          </cell>
          <cell r="C32">
            <v>2000000</v>
          </cell>
          <cell r="D32">
            <v>403600</v>
          </cell>
          <cell r="E32">
            <v>448440</v>
          </cell>
          <cell r="F32">
            <v>40360</v>
          </cell>
          <cell r="G32">
            <v>257860</v>
          </cell>
          <cell r="H32">
            <v>235400</v>
          </cell>
          <cell r="I32">
            <v>224220</v>
          </cell>
          <cell r="J32">
            <v>109887</v>
          </cell>
          <cell r="K32">
            <v>246600</v>
          </cell>
          <cell r="L32">
            <v>33633</v>
          </cell>
          <cell r="M32">
            <v>4000</v>
          </cell>
          <cell r="AK32">
            <v>37043</v>
          </cell>
        </row>
        <row r="33">
          <cell r="A33">
            <v>25</v>
          </cell>
          <cell r="B33" t="str">
            <v>Mope Imam-Lawal</v>
          </cell>
          <cell r="C33">
            <v>4200000</v>
          </cell>
          <cell r="D33">
            <v>630448</v>
          </cell>
          <cell r="E33">
            <v>727440</v>
          </cell>
          <cell r="F33">
            <v>63045</v>
          </cell>
          <cell r="G33">
            <v>315224</v>
          </cell>
          <cell r="H33">
            <v>193984</v>
          </cell>
          <cell r="I33">
            <v>266728</v>
          </cell>
          <cell r="J33">
            <v>213788</v>
          </cell>
          <cell r="K33">
            <v>290976</v>
          </cell>
          <cell r="L33">
            <v>52537</v>
          </cell>
          <cell r="M33">
            <v>4000</v>
          </cell>
          <cell r="O33">
            <v>193984</v>
          </cell>
          <cell r="P33">
            <v>339472</v>
          </cell>
          <cell r="Q33">
            <v>169736</v>
          </cell>
          <cell r="R33">
            <v>557704</v>
          </cell>
          <cell r="S33">
            <v>112190</v>
          </cell>
          <cell r="T33">
            <v>48496</v>
          </cell>
          <cell r="U33">
            <v>24248</v>
          </cell>
          <cell r="AK33">
            <v>37043</v>
          </cell>
        </row>
        <row r="34">
          <cell r="A34">
            <v>26</v>
          </cell>
          <cell r="B34" t="str">
            <v>Joshua Bamigboye</v>
          </cell>
          <cell r="C34">
            <v>1000000</v>
          </cell>
          <cell r="D34">
            <v>201800</v>
          </cell>
          <cell r="E34">
            <v>224220</v>
          </cell>
          <cell r="F34">
            <v>20180</v>
          </cell>
          <cell r="G34">
            <v>128930</v>
          </cell>
          <cell r="H34">
            <v>117700</v>
          </cell>
          <cell r="I34">
            <v>112110</v>
          </cell>
          <cell r="J34">
            <v>54943</v>
          </cell>
          <cell r="K34">
            <v>123300</v>
          </cell>
          <cell r="L34">
            <v>16817</v>
          </cell>
          <cell r="M34">
            <v>4000</v>
          </cell>
          <cell r="AK34">
            <v>37046</v>
          </cell>
        </row>
        <row r="35">
          <cell r="A35">
            <v>27</v>
          </cell>
          <cell r="B35" t="str">
            <v>Alex Akinsowon</v>
          </cell>
          <cell r="C35">
            <v>1440000</v>
          </cell>
          <cell r="D35">
            <v>290592</v>
          </cell>
          <cell r="E35">
            <v>322877</v>
          </cell>
          <cell r="F35">
            <v>29059</v>
          </cell>
          <cell r="G35">
            <v>185659</v>
          </cell>
          <cell r="H35">
            <v>169488</v>
          </cell>
          <cell r="I35">
            <v>161438</v>
          </cell>
          <cell r="J35">
            <v>79118</v>
          </cell>
          <cell r="K35">
            <v>177553</v>
          </cell>
          <cell r="L35">
            <v>24216</v>
          </cell>
          <cell r="M35">
            <v>4000</v>
          </cell>
          <cell r="AK35">
            <v>37048</v>
          </cell>
        </row>
        <row r="36">
          <cell r="A36">
            <v>28</v>
          </cell>
          <cell r="B36" t="str">
            <v>Patrick Onuorah</v>
          </cell>
          <cell r="C36">
            <v>1440000</v>
          </cell>
          <cell r="D36">
            <v>290592</v>
          </cell>
          <cell r="E36">
            <v>322877</v>
          </cell>
          <cell r="F36">
            <v>29059</v>
          </cell>
          <cell r="G36">
            <v>185659</v>
          </cell>
          <cell r="H36">
            <v>169488</v>
          </cell>
          <cell r="I36">
            <v>161438</v>
          </cell>
          <cell r="J36">
            <v>79118</v>
          </cell>
          <cell r="K36">
            <v>177553</v>
          </cell>
          <cell r="L36">
            <v>24216</v>
          </cell>
          <cell r="M36">
            <v>4000</v>
          </cell>
          <cell r="AK36">
            <v>37053</v>
          </cell>
        </row>
        <row r="37">
          <cell r="A37">
            <v>29</v>
          </cell>
          <cell r="B37" t="str">
            <v>Omolola Hassan</v>
          </cell>
          <cell r="C37">
            <v>600000</v>
          </cell>
          <cell r="D37">
            <v>121080</v>
          </cell>
          <cell r="E37">
            <v>134532</v>
          </cell>
          <cell r="F37">
            <v>12108</v>
          </cell>
          <cell r="G37">
            <v>77358</v>
          </cell>
          <cell r="H37">
            <v>70620</v>
          </cell>
          <cell r="I37">
            <v>67266</v>
          </cell>
          <cell r="J37">
            <v>32966</v>
          </cell>
          <cell r="K37">
            <v>73980</v>
          </cell>
          <cell r="L37">
            <v>10090</v>
          </cell>
          <cell r="M37">
            <v>4000</v>
          </cell>
          <cell r="AK37">
            <v>37057</v>
          </cell>
        </row>
        <row r="38">
          <cell r="A38">
            <v>30</v>
          </cell>
          <cell r="B38" t="str">
            <v>Adeyinka Adetunji</v>
          </cell>
          <cell r="C38">
            <v>3208165</v>
          </cell>
          <cell r="D38">
            <v>498026</v>
          </cell>
          <cell r="E38">
            <v>574646</v>
          </cell>
          <cell r="F38">
            <v>49803</v>
          </cell>
          <cell r="G38">
            <v>249013</v>
          </cell>
          <cell r="H38">
            <v>153239</v>
          </cell>
          <cell r="I38">
            <v>210703</v>
          </cell>
          <cell r="J38">
            <v>35358</v>
          </cell>
          <cell r="K38">
            <v>229858</v>
          </cell>
          <cell r="L38">
            <v>41502</v>
          </cell>
          <cell r="M38">
            <v>4000</v>
          </cell>
          <cell r="O38">
            <v>153239</v>
          </cell>
          <cell r="P38">
            <v>268168</v>
          </cell>
          <cell r="Q38">
            <v>134084</v>
          </cell>
          <cell r="R38">
            <v>440562</v>
          </cell>
          <cell r="S38">
            <v>112500</v>
          </cell>
          <cell r="T38">
            <v>38310</v>
          </cell>
          <cell r="U38">
            <v>19154</v>
          </cell>
          <cell r="AK38">
            <v>37060</v>
          </cell>
        </row>
        <row r="39">
          <cell r="A39">
            <v>31</v>
          </cell>
          <cell r="B39" t="str">
            <v>Ayodele Adebowale</v>
          </cell>
          <cell r="C39">
            <v>600000</v>
          </cell>
          <cell r="D39">
            <v>121080</v>
          </cell>
          <cell r="E39">
            <v>134532</v>
          </cell>
          <cell r="F39">
            <v>12108</v>
          </cell>
          <cell r="G39">
            <v>77358</v>
          </cell>
          <cell r="H39">
            <v>70620</v>
          </cell>
          <cell r="I39">
            <v>67266</v>
          </cell>
          <cell r="J39">
            <v>32966</v>
          </cell>
          <cell r="K39">
            <v>73980</v>
          </cell>
          <cell r="L39">
            <v>10090</v>
          </cell>
          <cell r="M39">
            <v>4000</v>
          </cell>
          <cell r="AK39">
            <v>37061</v>
          </cell>
        </row>
        <row r="40">
          <cell r="A40">
            <v>32</v>
          </cell>
          <cell r="B40" t="str">
            <v>Queen Anodu</v>
          </cell>
          <cell r="C40">
            <v>480000</v>
          </cell>
          <cell r="D40">
            <v>262727.27</v>
          </cell>
          <cell r="E40">
            <v>150000</v>
          </cell>
          <cell r="F40">
            <v>26272.73</v>
          </cell>
          <cell r="G40">
            <v>20000</v>
          </cell>
          <cell r="H40">
            <v>5000</v>
          </cell>
          <cell r="I40">
            <v>6000</v>
          </cell>
          <cell r="J40">
            <v>10000</v>
          </cell>
          <cell r="L40">
            <v>0</v>
          </cell>
          <cell r="M40">
            <v>4000</v>
          </cell>
          <cell r="X40" t="str">
            <v>8000</v>
          </cell>
          <cell r="AK40">
            <v>37012</v>
          </cell>
        </row>
        <row r="41">
          <cell r="A41">
            <v>33</v>
          </cell>
          <cell r="B41" t="str">
            <v>Francis Atakora-Manu</v>
          </cell>
          <cell r="C41">
            <v>240000</v>
          </cell>
          <cell r="D41">
            <v>44545.45</v>
          </cell>
          <cell r="E41">
            <v>150000</v>
          </cell>
          <cell r="F41">
            <v>4454.55</v>
          </cell>
          <cell r="G41">
            <v>20000</v>
          </cell>
          <cell r="H41">
            <v>5000</v>
          </cell>
          <cell r="I41">
            <v>6000</v>
          </cell>
          <cell r="J41">
            <v>10000</v>
          </cell>
          <cell r="L41">
            <v>0</v>
          </cell>
          <cell r="M41">
            <v>4000</v>
          </cell>
          <cell r="AK41">
            <v>37043</v>
          </cell>
        </row>
        <row r="42">
          <cell r="A42">
            <v>34</v>
          </cell>
          <cell r="B42" t="str">
            <v>Gbemi Wellington</v>
          </cell>
          <cell r="C42">
            <v>600000</v>
          </cell>
          <cell r="D42">
            <v>121080</v>
          </cell>
          <cell r="E42">
            <v>134532</v>
          </cell>
          <cell r="F42">
            <v>12108</v>
          </cell>
          <cell r="G42">
            <v>77358</v>
          </cell>
          <cell r="H42">
            <v>70620</v>
          </cell>
          <cell r="I42">
            <v>67266</v>
          </cell>
          <cell r="J42">
            <v>32966</v>
          </cell>
          <cell r="K42">
            <v>73980</v>
          </cell>
          <cell r="L42">
            <v>10090</v>
          </cell>
          <cell r="M42">
            <v>4000</v>
          </cell>
          <cell r="AK42">
            <v>37053</v>
          </cell>
        </row>
        <row r="43">
          <cell r="A43">
            <v>35</v>
          </cell>
          <cell r="B43" t="str">
            <v>Mandy Adegboyega</v>
          </cell>
          <cell r="C43">
            <v>720000</v>
          </cell>
          <cell r="D43">
            <v>480909.09</v>
          </cell>
          <cell r="E43">
            <v>150000</v>
          </cell>
          <cell r="F43">
            <v>48090.91</v>
          </cell>
          <cell r="G43">
            <v>20000</v>
          </cell>
          <cell r="H43">
            <v>5000</v>
          </cell>
          <cell r="I43">
            <v>6000</v>
          </cell>
          <cell r="J43">
            <v>10000</v>
          </cell>
          <cell r="L43">
            <v>0</v>
          </cell>
          <cell r="M43">
            <v>4000</v>
          </cell>
          <cell r="AK43">
            <v>37053</v>
          </cell>
        </row>
        <row r="44">
          <cell r="A44">
            <v>36</v>
          </cell>
          <cell r="B44" t="str">
            <v>Susan Ifidon</v>
          </cell>
          <cell r="C44">
            <v>480000</v>
          </cell>
          <cell r="D44">
            <v>262727.27</v>
          </cell>
          <cell r="E44">
            <v>150000</v>
          </cell>
          <cell r="F44">
            <v>26272.73</v>
          </cell>
          <cell r="G44">
            <v>20000</v>
          </cell>
          <cell r="H44">
            <v>5000</v>
          </cell>
          <cell r="I44">
            <v>6000</v>
          </cell>
          <cell r="J44">
            <v>10000</v>
          </cell>
          <cell r="L44">
            <v>0</v>
          </cell>
          <cell r="M44">
            <v>4000</v>
          </cell>
          <cell r="AK44">
            <v>37053</v>
          </cell>
        </row>
        <row r="45">
          <cell r="A45">
            <v>37</v>
          </cell>
          <cell r="B45" t="str">
            <v>Temi Jaiye Nunu</v>
          </cell>
          <cell r="C45">
            <v>960000</v>
          </cell>
          <cell r="D45">
            <v>193728</v>
          </cell>
          <cell r="E45">
            <v>215251</v>
          </cell>
          <cell r="F45">
            <v>19373</v>
          </cell>
          <cell r="G45">
            <v>123773</v>
          </cell>
          <cell r="H45">
            <v>112991</v>
          </cell>
          <cell r="I45">
            <v>107626</v>
          </cell>
          <cell r="J45">
            <v>52746</v>
          </cell>
          <cell r="K45">
            <v>118368</v>
          </cell>
          <cell r="L45">
            <v>16144</v>
          </cell>
          <cell r="M45">
            <v>4000</v>
          </cell>
          <cell r="AK45">
            <v>37067</v>
          </cell>
        </row>
        <row r="46">
          <cell r="A46">
            <v>38</v>
          </cell>
          <cell r="B46" t="str">
            <v>Tolulope Musari</v>
          </cell>
          <cell r="C46">
            <v>960000</v>
          </cell>
          <cell r="D46">
            <v>193728</v>
          </cell>
          <cell r="E46">
            <v>215251</v>
          </cell>
          <cell r="F46">
            <v>19373</v>
          </cell>
          <cell r="G46">
            <v>123773</v>
          </cell>
          <cell r="H46">
            <v>112991</v>
          </cell>
          <cell r="I46">
            <v>107626</v>
          </cell>
          <cell r="J46">
            <v>52746</v>
          </cell>
          <cell r="K46">
            <v>118368</v>
          </cell>
          <cell r="L46">
            <v>16144</v>
          </cell>
          <cell r="M46">
            <v>4000</v>
          </cell>
          <cell r="AK46">
            <v>37067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BANK"/>
      <sheetName val="PAYROLL"/>
      <sheetName val="Dialog13"/>
      <sheetName val="Dialog12"/>
      <sheetName val="Dialog11"/>
      <sheetName val="Dialog9"/>
      <sheetName val="Dialog8"/>
      <sheetName val="Dialog10"/>
      <sheetName val="Dialog5"/>
      <sheetName val="Dialog4"/>
      <sheetName val="Dialog7"/>
      <sheetName val="Dialog6"/>
      <sheetName val="Dialog3"/>
      <sheetName val="Dialog2"/>
      <sheetName val="Dialog1"/>
      <sheetName val="Module1"/>
    </sheetNames>
    <sheetDataSet>
      <sheetData sheetId="0">
        <row r="9">
          <cell r="A9">
            <v>1</v>
          </cell>
          <cell r="B9" t="str">
            <v>Gideon Eyitayo</v>
          </cell>
          <cell r="C9">
            <v>2500000</v>
          </cell>
          <cell r="D9">
            <v>504500</v>
          </cell>
          <cell r="E9">
            <v>560550</v>
          </cell>
          <cell r="F9">
            <v>50450</v>
          </cell>
          <cell r="G9">
            <v>322325</v>
          </cell>
          <cell r="H9">
            <v>294250</v>
          </cell>
          <cell r="I9">
            <v>280275</v>
          </cell>
          <cell r="J9">
            <v>137358</v>
          </cell>
          <cell r="K9">
            <v>308250</v>
          </cell>
          <cell r="L9">
            <v>42042</v>
          </cell>
          <cell r="M9">
            <v>4000</v>
          </cell>
          <cell r="W9">
            <v>36941</v>
          </cell>
          <cell r="X9" t="str">
            <v>0</v>
          </cell>
          <cell r="AH9">
            <v>36938</v>
          </cell>
          <cell r="AJ9">
            <v>12</v>
          </cell>
        </row>
        <row r="10">
          <cell r="A10">
            <v>2</v>
          </cell>
          <cell r="B10" t="str">
            <v>Adamu Musa</v>
          </cell>
          <cell r="C10">
            <v>675757.06</v>
          </cell>
          <cell r="D10">
            <v>440688.24</v>
          </cell>
          <cell r="E10">
            <v>150000</v>
          </cell>
          <cell r="F10">
            <v>44068.82</v>
          </cell>
          <cell r="G10">
            <v>20000</v>
          </cell>
          <cell r="H10">
            <v>5000</v>
          </cell>
          <cell r="I10">
            <v>6000</v>
          </cell>
          <cell r="J10">
            <v>10000</v>
          </cell>
          <cell r="M10">
            <v>4000</v>
          </cell>
          <cell r="N10">
            <v>10000</v>
          </cell>
          <cell r="W10">
            <v>37012</v>
          </cell>
          <cell r="AH10">
            <v>37009</v>
          </cell>
          <cell r="AJ10">
            <v>12</v>
          </cell>
        </row>
        <row r="11">
          <cell r="A11">
            <v>3</v>
          </cell>
          <cell r="B11" t="str">
            <v>Abdullai Sajo</v>
          </cell>
          <cell r="C11">
            <v>342841.58</v>
          </cell>
          <cell r="D11">
            <v>158863.99</v>
          </cell>
          <cell r="E11">
            <v>127091.19</v>
          </cell>
          <cell r="F11">
            <v>15886.4</v>
          </cell>
          <cell r="G11">
            <v>20000</v>
          </cell>
          <cell r="H11">
            <v>5000</v>
          </cell>
          <cell r="I11">
            <v>6000</v>
          </cell>
          <cell r="J11">
            <v>10000</v>
          </cell>
          <cell r="L11">
            <v>0</v>
          </cell>
          <cell r="M11">
            <v>4000</v>
          </cell>
          <cell r="N11">
            <v>10000</v>
          </cell>
          <cell r="W11">
            <v>37012</v>
          </cell>
          <cell r="X11" t="str">
            <v>8291.24</v>
          </cell>
          <cell r="AH11">
            <v>37009</v>
          </cell>
          <cell r="AJ11">
            <v>12</v>
          </cell>
        </row>
        <row r="12">
          <cell r="A12">
            <v>4</v>
          </cell>
          <cell r="B12" t="str">
            <v>Abiodun Johnson</v>
          </cell>
          <cell r="C12">
            <v>1080000</v>
          </cell>
          <cell r="D12">
            <v>217944</v>
          </cell>
          <cell r="E12">
            <v>242158</v>
          </cell>
          <cell r="F12">
            <v>21794</v>
          </cell>
          <cell r="G12">
            <v>139244</v>
          </cell>
          <cell r="H12">
            <v>127116</v>
          </cell>
          <cell r="I12">
            <v>121079</v>
          </cell>
          <cell r="J12">
            <v>59339</v>
          </cell>
          <cell r="K12">
            <v>133164</v>
          </cell>
          <cell r="L12">
            <v>18162</v>
          </cell>
          <cell r="M12">
            <v>4000</v>
          </cell>
          <cell r="AK12">
            <v>36997</v>
          </cell>
        </row>
        <row r="13">
          <cell r="A13">
            <v>5</v>
          </cell>
          <cell r="B13" t="str">
            <v>Joel Aigberemon</v>
          </cell>
          <cell r="C13">
            <v>660000</v>
          </cell>
          <cell r="D13">
            <v>135002</v>
          </cell>
          <cell r="E13">
            <v>150002</v>
          </cell>
          <cell r="F13">
            <v>13500</v>
          </cell>
          <cell r="G13">
            <v>86251</v>
          </cell>
          <cell r="H13">
            <v>78752</v>
          </cell>
          <cell r="I13">
            <v>75001</v>
          </cell>
          <cell r="J13">
            <v>27740</v>
          </cell>
          <cell r="K13">
            <v>82502</v>
          </cell>
          <cell r="L13">
            <v>11250</v>
          </cell>
          <cell r="M13">
            <v>4000</v>
          </cell>
          <cell r="AK13">
            <v>36989</v>
          </cell>
        </row>
        <row r="14">
          <cell r="A14">
            <v>6</v>
          </cell>
          <cell r="B14" t="str">
            <v>Omotola Mbachu</v>
          </cell>
          <cell r="C14">
            <v>800000</v>
          </cell>
          <cell r="D14">
            <v>162046</v>
          </cell>
          <cell r="E14">
            <v>180050</v>
          </cell>
          <cell r="F14">
            <v>16205</v>
          </cell>
          <cell r="G14">
            <v>103529</v>
          </cell>
          <cell r="H14">
            <v>94527</v>
          </cell>
          <cell r="I14">
            <v>90026</v>
          </cell>
          <cell r="J14">
            <v>41085</v>
          </cell>
          <cell r="K14">
            <v>99028</v>
          </cell>
          <cell r="L14">
            <v>13504</v>
          </cell>
          <cell r="M14">
            <v>4000</v>
          </cell>
          <cell r="AK14">
            <v>36982</v>
          </cell>
        </row>
        <row r="15">
          <cell r="A15">
            <v>7</v>
          </cell>
          <cell r="B15" t="str">
            <v>Olanrewaju Fowowe</v>
          </cell>
          <cell r="C15">
            <v>2520000</v>
          </cell>
          <cell r="D15">
            <v>508536</v>
          </cell>
          <cell r="E15">
            <v>565034</v>
          </cell>
          <cell r="F15">
            <v>50854</v>
          </cell>
          <cell r="G15">
            <v>324904</v>
          </cell>
          <cell r="H15">
            <v>296604</v>
          </cell>
          <cell r="I15">
            <v>282517</v>
          </cell>
          <cell r="J15">
            <v>138457</v>
          </cell>
          <cell r="K15">
            <v>310716</v>
          </cell>
          <cell r="L15">
            <v>42378</v>
          </cell>
          <cell r="M15">
            <v>4000</v>
          </cell>
          <cell r="AK15">
            <v>37006</v>
          </cell>
        </row>
        <row r="16">
          <cell r="A16">
            <v>8</v>
          </cell>
          <cell r="B16" t="str">
            <v>Jumoke Folami</v>
          </cell>
          <cell r="C16">
            <v>1850000</v>
          </cell>
          <cell r="D16">
            <v>373330</v>
          </cell>
          <cell r="E16">
            <v>414807</v>
          </cell>
          <cell r="F16">
            <v>37333</v>
          </cell>
          <cell r="G16">
            <v>238521</v>
          </cell>
          <cell r="H16">
            <v>217744</v>
          </cell>
          <cell r="I16">
            <v>207404</v>
          </cell>
          <cell r="J16">
            <v>101645</v>
          </cell>
          <cell r="K16">
            <v>228105</v>
          </cell>
          <cell r="L16">
            <v>31111</v>
          </cell>
          <cell r="M16">
            <v>4000</v>
          </cell>
          <cell r="AK16">
            <v>37018</v>
          </cell>
        </row>
        <row r="17">
          <cell r="A17">
            <v>9</v>
          </cell>
          <cell r="B17" t="str">
            <v>Ayodeji Sofolahan</v>
          </cell>
          <cell r="C17">
            <v>2500000</v>
          </cell>
          <cell r="D17">
            <v>504500</v>
          </cell>
          <cell r="E17">
            <v>560550</v>
          </cell>
          <cell r="F17">
            <v>50450</v>
          </cell>
          <cell r="G17">
            <v>322325</v>
          </cell>
          <cell r="H17">
            <v>294250</v>
          </cell>
          <cell r="I17">
            <v>280275</v>
          </cell>
          <cell r="J17">
            <v>137358</v>
          </cell>
          <cell r="K17">
            <v>308250</v>
          </cell>
          <cell r="L17">
            <v>42042</v>
          </cell>
          <cell r="M17">
            <v>4000</v>
          </cell>
          <cell r="AK17">
            <v>37032</v>
          </cell>
        </row>
        <row r="18">
          <cell r="A18">
            <v>10</v>
          </cell>
          <cell r="B18" t="str">
            <v>Ladi Williams</v>
          </cell>
          <cell r="C18">
            <v>5059322</v>
          </cell>
          <cell r="D18">
            <v>768458</v>
          </cell>
          <cell r="E18">
            <v>886682</v>
          </cell>
          <cell r="F18">
            <v>76846</v>
          </cell>
          <cell r="G18">
            <v>384229</v>
          </cell>
          <cell r="H18">
            <v>236449</v>
          </cell>
          <cell r="I18">
            <v>325117</v>
          </cell>
          <cell r="J18">
            <v>180998</v>
          </cell>
          <cell r="K18">
            <v>354673</v>
          </cell>
          <cell r="L18">
            <v>64038</v>
          </cell>
          <cell r="M18">
            <v>4000</v>
          </cell>
          <cell r="O18">
            <v>236449</v>
          </cell>
          <cell r="P18">
            <v>413785</v>
          </cell>
          <cell r="Q18">
            <v>206892</v>
          </cell>
          <cell r="R18">
            <v>679790</v>
          </cell>
          <cell r="S18">
            <v>156250</v>
          </cell>
          <cell r="T18">
            <v>59112</v>
          </cell>
          <cell r="U18">
            <v>29554</v>
          </cell>
          <cell r="X18" t="str">
            <v>2522.2</v>
          </cell>
          <cell r="AK18">
            <v>37013</v>
          </cell>
        </row>
        <row r="19">
          <cell r="A19">
            <v>11</v>
          </cell>
          <cell r="B19" t="str">
            <v>Tajudeen Balogun</v>
          </cell>
          <cell r="C19">
            <v>700000</v>
          </cell>
          <cell r="D19">
            <v>142731</v>
          </cell>
          <cell r="E19">
            <v>158590</v>
          </cell>
          <cell r="F19">
            <v>14273</v>
          </cell>
          <cell r="G19">
            <v>91189</v>
          </cell>
          <cell r="H19">
            <v>83250</v>
          </cell>
          <cell r="I19">
            <v>79295</v>
          </cell>
          <cell r="J19">
            <v>31554</v>
          </cell>
          <cell r="K19">
            <v>87224</v>
          </cell>
          <cell r="L19">
            <v>11894</v>
          </cell>
          <cell r="M19">
            <v>4000</v>
          </cell>
          <cell r="AK19">
            <v>37012</v>
          </cell>
        </row>
        <row r="20">
          <cell r="A20">
            <v>12</v>
          </cell>
          <cell r="B20" t="str">
            <v>Henry Onyeuko</v>
          </cell>
          <cell r="C20">
            <v>660000</v>
          </cell>
          <cell r="D20">
            <v>135002</v>
          </cell>
          <cell r="E20">
            <v>150002</v>
          </cell>
          <cell r="F20">
            <v>13500</v>
          </cell>
          <cell r="G20">
            <v>86251</v>
          </cell>
          <cell r="H20">
            <v>78752</v>
          </cell>
          <cell r="I20">
            <v>75001</v>
          </cell>
          <cell r="J20">
            <v>27740</v>
          </cell>
          <cell r="K20">
            <v>82502</v>
          </cell>
          <cell r="L20">
            <v>11250</v>
          </cell>
          <cell r="M20">
            <v>4000</v>
          </cell>
          <cell r="AK20">
            <v>37018</v>
          </cell>
        </row>
        <row r="21">
          <cell r="A21">
            <v>13</v>
          </cell>
          <cell r="B21" t="str">
            <v>Martha Umoh</v>
          </cell>
          <cell r="C21">
            <v>480000</v>
          </cell>
          <cell r="D21">
            <v>262727.27</v>
          </cell>
          <cell r="E21">
            <v>150000</v>
          </cell>
          <cell r="F21">
            <v>26272.73</v>
          </cell>
          <cell r="G21">
            <v>20000</v>
          </cell>
          <cell r="H21">
            <v>5000</v>
          </cell>
          <cell r="I21">
            <v>6000</v>
          </cell>
          <cell r="J21">
            <v>10000</v>
          </cell>
          <cell r="L21">
            <v>0</v>
          </cell>
          <cell r="M21">
            <v>4000</v>
          </cell>
          <cell r="AK21">
            <v>37012</v>
          </cell>
        </row>
        <row r="22">
          <cell r="A22">
            <v>14</v>
          </cell>
          <cell r="B22" t="str">
            <v>Omobolanle Odende</v>
          </cell>
          <cell r="C22">
            <v>480000</v>
          </cell>
          <cell r="D22">
            <v>262727.27</v>
          </cell>
          <cell r="E22">
            <v>150000</v>
          </cell>
          <cell r="F22">
            <v>26272.73</v>
          </cell>
          <cell r="G22">
            <v>20000</v>
          </cell>
          <cell r="H22">
            <v>5000</v>
          </cell>
          <cell r="I22">
            <v>6000</v>
          </cell>
          <cell r="J22">
            <v>10000</v>
          </cell>
          <cell r="L22">
            <v>0</v>
          </cell>
          <cell r="M22">
            <v>4000</v>
          </cell>
          <cell r="AK22">
            <v>37012</v>
          </cell>
        </row>
        <row r="23">
          <cell r="A23">
            <v>15</v>
          </cell>
          <cell r="B23" t="str">
            <v>Oluwafunmilayo Ope-Agbe</v>
          </cell>
          <cell r="C23">
            <v>480000</v>
          </cell>
          <cell r="D23">
            <v>262727.27</v>
          </cell>
          <cell r="E23">
            <v>150000</v>
          </cell>
          <cell r="F23">
            <v>26272.73</v>
          </cell>
          <cell r="G23">
            <v>20000</v>
          </cell>
          <cell r="H23">
            <v>5000</v>
          </cell>
          <cell r="I23">
            <v>6000</v>
          </cell>
          <cell r="J23">
            <v>10000</v>
          </cell>
          <cell r="L23">
            <v>0</v>
          </cell>
          <cell r="M23">
            <v>4000</v>
          </cell>
          <cell r="AK23">
            <v>37012</v>
          </cell>
        </row>
        <row r="24">
          <cell r="A24">
            <v>16</v>
          </cell>
          <cell r="B24" t="str">
            <v>Isah Mohammed</v>
          </cell>
          <cell r="C24">
            <v>137876.29999999999</v>
          </cell>
          <cell r="D24">
            <v>50987.53</v>
          </cell>
          <cell r="E24">
            <v>40790.019999999997</v>
          </cell>
          <cell r="F24">
            <v>5098.75</v>
          </cell>
          <cell r="G24">
            <v>20000</v>
          </cell>
          <cell r="H24">
            <v>5000</v>
          </cell>
          <cell r="I24">
            <v>6000</v>
          </cell>
          <cell r="J24">
            <v>10000</v>
          </cell>
          <cell r="L24">
            <v>0</v>
          </cell>
          <cell r="M24">
            <v>4000</v>
          </cell>
          <cell r="X24" t="str">
            <v>534.85</v>
          </cell>
          <cell r="AK24">
            <v>36962</v>
          </cell>
        </row>
        <row r="25">
          <cell r="A25">
            <v>17</v>
          </cell>
          <cell r="B25" t="str">
            <v>Bulama Muhammed</v>
          </cell>
          <cell r="C25">
            <v>188182.36</v>
          </cell>
          <cell r="D25">
            <v>77464.399999999994</v>
          </cell>
          <cell r="E25">
            <v>61971.519999999997</v>
          </cell>
          <cell r="F25">
            <v>7746.44</v>
          </cell>
          <cell r="G25">
            <v>20000</v>
          </cell>
          <cell r="H25">
            <v>5000</v>
          </cell>
          <cell r="I25">
            <v>6000</v>
          </cell>
          <cell r="J25">
            <v>10000</v>
          </cell>
          <cell r="L25">
            <v>0</v>
          </cell>
          <cell r="M25">
            <v>4000</v>
          </cell>
          <cell r="X25" t="str">
            <v>1035.62</v>
          </cell>
          <cell r="AK25" t="str">
            <v>Start Date</v>
          </cell>
        </row>
        <row r="26">
          <cell r="A26">
            <v>18</v>
          </cell>
          <cell r="B26" t="str">
            <v>Ibiyemi  Ogunlana</v>
          </cell>
          <cell r="C26">
            <v>1440000.01</v>
          </cell>
          <cell r="D26">
            <v>1135454.55</v>
          </cell>
          <cell r="E26">
            <v>150000</v>
          </cell>
          <cell r="F26">
            <v>113545.46</v>
          </cell>
          <cell r="G26">
            <v>20000</v>
          </cell>
          <cell r="H26">
            <v>5000</v>
          </cell>
          <cell r="I26">
            <v>6000</v>
          </cell>
          <cell r="J26">
            <v>10000</v>
          </cell>
          <cell r="M26">
            <v>4000</v>
          </cell>
          <cell r="AK26">
            <v>37021</v>
          </cell>
        </row>
        <row r="27">
          <cell r="A27">
            <v>19</v>
          </cell>
          <cell r="B27" t="str">
            <v>Abba Salisu Ibrahim</v>
          </cell>
          <cell r="C27">
            <v>137876.29999999999</v>
          </cell>
          <cell r="D27">
            <v>50987.53</v>
          </cell>
          <cell r="E27">
            <v>40790.019999999997</v>
          </cell>
          <cell r="F27">
            <v>5098.75</v>
          </cell>
          <cell r="G27">
            <v>20000</v>
          </cell>
          <cell r="H27">
            <v>5000</v>
          </cell>
          <cell r="I27">
            <v>6000</v>
          </cell>
          <cell r="J27">
            <v>10000</v>
          </cell>
          <cell r="L27">
            <v>0</v>
          </cell>
          <cell r="M27">
            <v>4000</v>
          </cell>
          <cell r="X27" t="str">
            <v>582.19</v>
          </cell>
        </row>
        <row r="28">
          <cell r="A28">
            <v>20</v>
          </cell>
          <cell r="B28" t="str">
            <v>Folashade Oyekoya</v>
          </cell>
          <cell r="C28">
            <v>660000</v>
          </cell>
          <cell r="D28">
            <v>135002</v>
          </cell>
          <cell r="E28">
            <v>150002</v>
          </cell>
          <cell r="F28">
            <v>13500</v>
          </cell>
          <cell r="G28">
            <v>86251</v>
          </cell>
          <cell r="H28">
            <v>78752</v>
          </cell>
          <cell r="I28">
            <v>75001</v>
          </cell>
          <cell r="J28">
            <v>27740</v>
          </cell>
          <cell r="K28">
            <v>82502</v>
          </cell>
          <cell r="L28">
            <v>11250</v>
          </cell>
          <cell r="M28">
            <v>4000</v>
          </cell>
          <cell r="X28" t="str">
            <v>3043.48</v>
          </cell>
          <cell r="AK28">
            <v>37034</v>
          </cell>
        </row>
        <row r="29">
          <cell r="A29">
            <v>21</v>
          </cell>
          <cell r="B29" t="str">
            <v>Adeolu Idowu</v>
          </cell>
          <cell r="C29">
            <v>3208165</v>
          </cell>
          <cell r="D29">
            <v>498026</v>
          </cell>
          <cell r="E29">
            <v>574646</v>
          </cell>
          <cell r="F29">
            <v>49803</v>
          </cell>
          <cell r="G29">
            <v>249013</v>
          </cell>
          <cell r="H29">
            <v>153239</v>
          </cell>
          <cell r="I29">
            <v>210703</v>
          </cell>
          <cell r="J29">
            <v>35358</v>
          </cell>
          <cell r="K29">
            <v>229858</v>
          </cell>
          <cell r="L29">
            <v>41502</v>
          </cell>
          <cell r="M29">
            <v>4000</v>
          </cell>
          <cell r="O29">
            <v>153239</v>
          </cell>
          <cell r="P29">
            <v>268168</v>
          </cell>
          <cell r="Q29">
            <v>134084</v>
          </cell>
          <cell r="R29">
            <v>440562</v>
          </cell>
          <cell r="S29">
            <v>112500</v>
          </cell>
          <cell r="T29">
            <v>38310</v>
          </cell>
          <cell r="U29">
            <v>19154</v>
          </cell>
          <cell r="AK29">
            <v>37043</v>
          </cell>
        </row>
        <row r="30">
          <cell r="A30">
            <v>22</v>
          </cell>
          <cell r="B30" t="str">
            <v>Tony Emoekpere</v>
          </cell>
          <cell r="C30">
            <v>1386435</v>
          </cell>
          <cell r="D30">
            <v>264701</v>
          </cell>
          <cell r="E30">
            <v>249575</v>
          </cell>
          <cell r="F30">
            <v>26470</v>
          </cell>
          <cell r="G30">
            <v>173946</v>
          </cell>
          <cell r="H30">
            <v>166383</v>
          </cell>
          <cell r="I30">
            <v>189072</v>
          </cell>
          <cell r="J30">
            <v>112721</v>
          </cell>
          <cell r="K30">
            <v>181509</v>
          </cell>
          <cell r="L30">
            <v>22058</v>
          </cell>
          <cell r="M30">
            <v>4000</v>
          </cell>
          <cell r="AK30">
            <v>37043</v>
          </cell>
        </row>
        <row r="31">
          <cell r="A31">
            <v>23</v>
          </cell>
          <cell r="B31" t="str">
            <v>Emmanuel Seton</v>
          </cell>
          <cell r="C31">
            <v>1500000</v>
          </cell>
          <cell r="D31">
            <v>302700</v>
          </cell>
          <cell r="E31">
            <v>336330</v>
          </cell>
          <cell r="F31">
            <v>30270</v>
          </cell>
          <cell r="G31">
            <v>193395</v>
          </cell>
          <cell r="H31">
            <v>176550</v>
          </cell>
          <cell r="I31">
            <v>168165</v>
          </cell>
          <cell r="J31">
            <v>82415</v>
          </cell>
          <cell r="K31">
            <v>184950</v>
          </cell>
          <cell r="L31">
            <v>25225</v>
          </cell>
          <cell r="M31">
            <v>4000</v>
          </cell>
          <cell r="AK31">
            <v>37043</v>
          </cell>
        </row>
        <row r="32">
          <cell r="A32">
            <v>24</v>
          </cell>
          <cell r="B32" t="str">
            <v>Olatunji Agoro</v>
          </cell>
          <cell r="C32">
            <v>2000000</v>
          </cell>
          <cell r="D32">
            <v>403600</v>
          </cell>
          <cell r="E32">
            <v>448440</v>
          </cell>
          <cell r="F32">
            <v>40360</v>
          </cell>
          <cell r="G32">
            <v>257860</v>
          </cell>
          <cell r="H32">
            <v>235400</v>
          </cell>
          <cell r="I32">
            <v>224220</v>
          </cell>
          <cell r="J32">
            <v>109887</v>
          </cell>
          <cell r="K32">
            <v>246600</v>
          </cell>
          <cell r="L32">
            <v>33633</v>
          </cell>
          <cell r="M32">
            <v>4000</v>
          </cell>
          <cell r="AK32">
            <v>37043</v>
          </cell>
        </row>
        <row r="33">
          <cell r="A33">
            <v>25</v>
          </cell>
          <cell r="B33" t="str">
            <v>Mope Imam-Lawal</v>
          </cell>
          <cell r="C33">
            <v>4200000</v>
          </cell>
          <cell r="D33">
            <v>630448</v>
          </cell>
          <cell r="E33">
            <v>727440</v>
          </cell>
          <cell r="F33">
            <v>63045</v>
          </cell>
          <cell r="G33">
            <v>315224</v>
          </cell>
          <cell r="H33">
            <v>193984</v>
          </cell>
          <cell r="I33">
            <v>266728</v>
          </cell>
          <cell r="J33">
            <v>213788</v>
          </cell>
          <cell r="K33">
            <v>290976</v>
          </cell>
          <cell r="L33">
            <v>52537</v>
          </cell>
          <cell r="M33">
            <v>4000</v>
          </cell>
          <cell r="O33">
            <v>193984</v>
          </cell>
          <cell r="P33">
            <v>339472</v>
          </cell>
          <cell r="Q33">
            <v>169736</v>
          </cell>
          <cell r="R33">
            <v>557704</v>
          </cell>
          <cell r="S33">
            <v>112190</v>
          </cell>
          <cell r="T33">
            <v>48496</v>
          </cell>
          <cell r="U33">
            <v>24248</v>
          </cell>
          <cell r="AK33">
            <v>37043</v>
          </cell>
        </row>
        <row r="34">
          <cell r="A34">
            <v>26</v>
          </cell>
          <cell r="B34" t="str">
            <v>Joshua Bamigboye</v>
          </cell>
          <cell r="C34">
            <v>1000000</v>
          </cell>
          <cell r="D34">
            <v>201800</v>
          </cell>
          <cell r="E34">
            <v>224220</v>
          </cell>
          <cell r="F34">
            <v>20180</v>
          </cell>
          <cell r="G34">
            <v>128930</v>
          </cell>
          <cell r="H34">
            <v>117700</v>
          </cell>
          <cell r="I34">
            <v>112110</v>
          </cell>
          <cell r="J34">
            <v>54943</v>
          </cell>
          <cell r="K34">
            <v>123300</v>
          </cell>
          <cell r="L34">
            <v>16817</v>
          </cell>
          <cell r="M34">
            <v>4000</v>
          </cell>
          <cell r="AK34">
            <v>37046</v>
          </cell>
        </row>
        <row r="35">
          <cell r="A35">
            <v>27</v>
          </cell>
          <cell r="B35" t="str">
            <v>Alex Akinsowon</v>
          </cell>
          <cell r="C35">
            <v>1440000</v>
          </cell>
          <cell r="D35">
            <v>290592</v>
          </cell>
          <cell r="E35">
            <v>322877</v>
          </cell>
          <cell r="F35">
            <v>29059</v>
          </cell>
          <cell r="G35">
            <v>185659</v>
          </cell>
          <cell r="H35">
            <v>169488</v>
          </cell>
          <cell r="I35">
            <v>161438</v>
          </cell>
          <cell r="J35">
            <v>79118</v>
          </cell>
          <cell r="K35">
            <v>177553</v>
          </cell>
          <cell r="L35">
            <v>24216</v>
          </cell>
          <cell r="M35">
            <v>4000</v>
          </cell>
          <cell r="AK35">
            <v>37048</v>
          </cell>
        </row>
        <row r="36">
          <cell r="A36">
            <v>28</v>
          </cell>
          <cell r="B36" t="str">
            <v>Patrick Onuorah</v>
          </cell>
          <cell r="C36">
            <v>1440000</v>
          </cell>
          <cell r="D36">
            <v>290592</v>
          </cell>
          <cell r="E36">
            <v>322877</v>
          </cell>
          <cell r="F36">
            <v>29059</v>
          </cell>
          <cell r="G36">
            <v>185659</v>
          </cell>
          <cell r="H36">
            <v>169488</v>
          </cell>
          <cell r="I36">
            <v>161438</v>
          </cell>
          <cell r="J36">
            <v>79118</v>
          </cell>
          <cell r="K36">
            <v>177553</v>
          </cell>
          <cell r="L36">
            <v>24216</v>
          </cell>
          <cell r="M36">
            <v>4000</v>
          </cell>
          <cell r="AK36">
            <v>37053</v>
          </cell>
        </row>
        <row r="37">
          <cell r="A37">
            <v>29</v>
          </cell>
          <cell r="B37" t="str">
            <v>Omolola Hassan</v>
          </cell>
          <cell r="C37">
            <v>600000</v>
          </cell>
          <cell r="D37">
            <v>121080</v>
          </cell>
          <cell r="E37">
            <v>134532</v>
          </cell>
          <cell r="F37">
            <v>12108</v>
          </cell>
          <cell r="G37">
            <v>77358</v>
          </cell>
          <cell r="H37">
            <v>70620</v>
          </cell>
          <cell r="I37">
            <v>67266</v>
          </cell>
          <cell r="J37">
            <v>32966</v>
          </cell>
          <cell r="K37">
            <v>73980</v>
          </cell>
          <cell r="L37">
            <v>10090</v>
          </cell>
          <cell r="M37">
            <v>4000</v>
          </cell>
          <cell r="AK37">
            <v>37057</v>
          </cell>
        </row>
        <row r="38">
          <cell r="A38">
            <v>30</v>
          </cell>
          <cell r="B38" t="str">
            <v>Adeyinka Adetunji</v>
          </cell>
          <cell r="C38">
            <v>3208165</v>
          </cell>
          <cell r="D38">
            <v>498026</v>
          </cell>
          <cell r="E38">
            <v>574646</v>
          </cell>
          <cell r="F38">
            <v>49803</v>
          </cell>
          <cell r="G38">
            <v>249013</v>
          </cell>
          <cell r="H38">
            <v>153239</v>
          </cell>
          <cell r="I38">
            <v>210703</v>
          </cell>
          <cell r="J38">
            <v>35358</v>
          </cell>
          <cell r="K38">
            <v>229858</v>
          </cell>
          <cell r="L38">
            <v>41502</v>
          </cell>
          <cell r="M38">
            <v>4000</v>
          </cell>
          <cell r="O38">
            <v>153239</v>
          </cell>
          <cell r="P38">
            <v>268168</v>
          </cell>
          <cell r="Q38">
            <v>134084</v>
          </cell>
          <cell r="R38">
            <v>440562</v>
          </cell>
          <cell r="S38">
            <v>112500</v>
          </cell>
          <cell r="T38">
            <v>38310</v>
          </cell>
          <cell r="U38">
            <v>19154</v>
          </cell>
          <cell r="AK38">
            <v>37060</v>
          </cell>
        </row>
        <row r="39">
          <cell r="A39">
            <v>31</v>
          </cell>
          <cell r="B39" t="str">
            <v>Ayodele Adebowale</v>
          </cell>
          <cell r="C39">
            <v>600000</v>
          </cell>
          <cell r="D39">
            <v>121080</v>
          </cell>
          <cell r="E39">
            <v>134532</v>
          </cell>
          <cell r="F39">
            <v>12108</v>
          </cell>
          <cell r="G39">
            <v>77358</v>
          </cell>
          <cell r="H39">
            <v>70620</v>
          </cell>
          <cell r="I39">
            <v>67266</v>
          </cell>
          <cell r="J39">
            <v>32966</v>
          </cell>
          <cell r="K39">
            <v>73980</v>
          </cell>
          <cell r="L39">
            <v>10090</v>
          </cell>
          <cell r="M39">
            <v>4000</v>
          </cell>
          <cell r="AK39">
            <v>37061</v>
          </cell>
        </row>
        <row r="40">
          <cell r="A40">
            <v>32</v>
          </cell>
          <cell r="B40" t="str">
            <v>Queen Anodu</v>
          </cell>
          <cell r="C40">
            <v>480000</v>
          </cell>
          <cell r="D40">
            <v>262727.27</v>
          </cell>
          <cell r="E40">
            <v>150000</v>
          </cell>
          <cell r="F40">
            <v>26272.73</v>
          </cell>
          <cell r="G40">
            <v>20000</v>
          </cell>
          <cell r="H40">
            <v>5000</v>
          </cell>
          <cell r="I40">
            <v>6000</v>
          </cell>
          <cell r="J40">
            <v>10000</v>
          </cell>
          <cell r="L40">
            <v>0</v>
          </cell>
          <cell r="M40">
            <v>4000</v>
          </cell>
          <cell r="X40" t="str">
            <v>8000</v>
          </cell>
          <cell r="AK40">
            <v>37012</v>
          </cell>
        </row>
        <row r="41">
          <cell r="A41">
            <v>33</v>
          </cell>
          <cell r="B41" t="str">
            <v>Francis Atakora-Manu</v>
          </cell>
          <cell r="C41">
            <v>240000</v>
          </cell>
          <cell r="D41">
            <v>44545.45</v>
          </cell>
          <cell r="E41">
            <v>150000</v>
          </cell>
          <cell r="F41">
            <v>4454.55</v>
          </cell>
          <cell r="G41">
            <v>20000</v>
          </cell>
          <cell r="H41">
            <v>5000</v>
          </cell>
          <cell r="I41">
            <v>6000</v>
          </cell>
          <cell r="J41">
            <v>10000</v>
          </cell>
          <cell r="L41">
            <v>0</v>
          </cell>
          <cell r="M41">
            <v>4000</v>
          </cell>
          <cell r="AK41">
            <v>37043</v>
          </cell>
        </row>
        <row r="42">
          <cell r="A42">
            <v>34</v>
          </cell>
          <cell r="B42" t="str">
            <v>Gbemi Wellington</v>
          </cell>
          <cell r="C42">
            <v>600000</v>
          </cell>
          <cell r="D42">
            <v>121080</v>
          </cell>
          <cell r="E42">
            <v>134532</v>
          </cell>
          <cell r="F42">
            <v>12108</v>
          </cell>
          <cell r="G42">
            <v>77358</v>
          </cell>
          <cell r="H42">
            <v>70620</v>
          </cell>
          <cell r="I42">
            <v>67266</v>
          </cell>
          <cell r="J42">
            <v>32966</v>
          </cell>
          <cell r="K42">
            <v>73980</v>
          </cell>
          <cell r="L42">
            <v>10090</v>
          </cell>
          <cell r="M42">
            <v>4000</v>
          </cell>
          <cell r="AK42">
            <v>37053</v>
          </cell>
        </row>
        <row r="43">
          <cell r="A43">
            <v>35</v>
          </cell>
          <cell r="B43" t="str">
            <v>Mandy Adegboyega</v>
          </cell>
          <cell r="C43">
            <v>720000</v>
          </cell>
          <cell r="D43">
            <v>480909.09</v>
          </cell>
          <cell r="E43">
            <v>150000</v>
          </cell>
          <cell r="F43">
            <v>48090.91</v>
          </cell>
          <cell r="G43">
            <v>20000</v>
          </cell>
          <cell r="H43">
            <v>5000</v>
          </cell>
          <cell r="I43">
            <v>6000</v>
          </cell>
          <cell r="J43">
            <v>10000</v>
          </cell>
          <cell r="L43">
            <v>0</v>
          </cell>
          <cell r="M43">
            <v>4000</v>
          </cell>
          <cell r="AK43">
            <v>37053</v>
          </cell>
        </row>
        <row r="44">
          <cell r="A44">
            <v>36</v>
          </cell>
          <cell r="B44" t="str">
            <v>Susan Ifidon</v>
          </cell>
          <cell r="C44">
            <v>480000</v>
          </cell>
          <cell r="D44">
            <v>262727.27</v>
          </cell>
          <cell r="E44">
            <v>150000</v>
          </cell>
          <cell r="F44">
            <v>26272.73</v>
          </cell>
          <cell r="G44">
            <v>20000</v>
          </cell>
          <cell r="H44">
            <v>5000</v>
          </cell>
          <cell r="I44">
            <v>6000</v>
          </cell>
          <cell r="J44">
            <v>10000</v>
          </cell>
          <cell r="L44">
            <v>0</v>
          </cell>
          <cell r="M44">
            <v>4000</v>
          </cell>
          <cell r="AK44">
            <v>37053</v>
          </cell>
        </row>
        <row r="45">
          <cell r="A45">
            <v>37</v>
          </cell>
          <cell r="B45" t="str">
            <v>Temi Jaiye Nunu</v>
          </cell>
          <cell r="C45">
            <v>960000</v>
          </cell>
          <cell r="D45">
            <v>193728</v>
          </cell>
          <cell r="E45">
            <v>215251</v>
          </cell>
          <cell r="F45">
            <v>19373</v>
          </cell>
          <cell r="G45">
            <v>123773</v>
          </cell>
          <cell r="H45">
            <v>112991</v>
          </cell>
          <cell r="I45">
            <v>107626</v>
          </cell>
          <cell r="J45">
            <v>52746</v>
          </cell>
          <cell r="K45">
            <v>118368</v>
          </cell>
          <cell r="L45">
            <v>16144</v>
          </cell>
          <cell r="M45">
            <v>4000</v>
          </cell>
          <cell r="AK45">
            <v>37067</v>
          </cell>
        </row>
        <row r="46">
          <cell r="A46">
            <v>38</v>
          </cell>
          <cell r="B46" t="str">
            <v>Tolulope Musari</v>
          </cell>
          <cell r="C46">
            <v>960000</v>
          </cell>
          <cell r="D46">
            <v>193728</v>
          </cell>
          <cell r="E46">
            <v>215251</v>
          </cell>
          <cell r="F46">
            <v>19373</v>
          </cell>
          <cell r="G46">
            <v>123773</v>
          </cell>
          <cell r="H46">
            <v>112991</v>
          </cell>
          <cell r="I46">
            <v>107626</v>
          </cell>
          <cell r="J46">
            <v>52746</v>
          </cell>
          <cell r="K46">
            <v>118368</v>
          </cell>
          <cell r="L46">
            <v>16144</v>
          </cell>
          <cell r="M46">
            <v>4000</v>
          </cell>
          <cell r="AK46">
            <v>37067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summary"/>
      <sheetName val="sales"/>
      <sheetName val="cos"/>
      <sheetName val="prodcost"/>
      <sheetName val="distcost"/>
      <sheetName val="admincost"/>
      <sheetName val="staffcosts"/>
      <sheetName val="otheradmincost"/>
      <sheetName val="otherinc"/>
      <sheetName val="int(net)"/>
      <sheetName val="TB Jun04"/>
    </sheetNames>
    <sheetDataSet>
      <sheetData sheetId="0"/>
      <sheetData sheetId="1"/>
      <sheetData sheetId="2"/>
      <sheetData sheetId="3"/>
      <sheetData sheetId="4"/>
      <sheetData sheetId="5"/>
      <sheetData sheetId="6"/>
      <sheetData sheetId="7"/>
      <sheetData sheetId="8"/>
      <sheetData sheetId="9"/>
      <sheetData sheetId="10">
        <row r="2">
          <cell r="A2">
            <v>1021005</v>
          </cell>
        </row>
      </sheetData>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summary"/>
      <sheetName val="sales"/>
      <sheetName val="cos"/>
      <sheetName val="prodcost"/>
      <sheetName val="distcost"/>
      <sheetName val="admincost"/>
      <sheetName val="staffcosts"/>
      <sheetName val="otheradmincost"/>
      <sheetName val="otherinc"/>
      <sheetName val="int(net)"/>
      <sheetName val="TB Jun04"/>
    </sheetNames>
    <sheetDataSet>
      <sheetData sheetId="0"/>
      <sheetData sheetId="1"/>
      <sheetData sheetId="2"/>
      <sheetData sheetId="3"/>
      <sheetData sheetId="4"/>
      <sheetData sheetId="5"/>
      <sheetData sheetId="6"/>
      <sheetData sheetId="7"/>
      <sheetData sheetId="8"/>
      <sheetData sheetId="9"/>
      <sheetData sheetId="10">
        <row r="2">
          <cell r="A2">
            <v>1021005</v>
          </cell>
        </row>
      </sheetData>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13-29 (2)"/>
      <sheetName val="note 13 - 29"/>
    </sheetNames>
    <definedNames>
      <definedName name="Subsidiary" refersTo="#REF!"/>
    </definedNames>
    <sheetDataSet>
      <sheetData sheetId="0"/>
      <sheetData sheetId="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 Exp"/>
      <sheetName val="ALL"/>
      <sheetName val="Sheet15"/>
      <sheetName val="Summary 2"/>
      <sheetName val="Cap_Exp"/>
      <sheetName val="Summary_2"/>
      <sheetName val="Jul-99(1)"/>
      <sheetName val="Per Plant"/>
      <sheetName val="L&amp;B"/>
      <sheetName val="MV &amp; OTE"/>
      <sheetName val="P &amp; E"/>
      <sheetName val="AC"/>
      <sheetName val="S+S"/>
      <sheetName val="Computer"/>
      <sheetName val="F &amp; F"/>
      <sheetName val="W.I.P."/>
      <sheetName val="TB Jun04"/>
      <sheetName val="EXPATRIATE STAFF"/>
    </sheetNames>
    <sheetDataSet>
      <sheetData sheetId="0">
        <row r="4">
          <cell r="B4">
            <v>1989</v>
          </cell>
        </row>
      </sheetData>
      <sheetData sheetId="1">
        <row r="4">
          <cell r="B4">
            <v>1989</v>
          </cell>
        </row>
      </sheetData>
      <sheetData sheetId="2">
        <row r="4">
          <cell r="B4">
            <v>1989</v>
          </cell>
          <cell r="C4">
            <v>0</v>
          </cell>
          <cell r="D4">
            <v>1990</v>
          </cell>
          <cell r="E4">
            <v>0</v>
          </cell>
          <cell r="F4">
            <v>1991</v>
          </cell>
          <cell r="G4">
            <v>0</v>
          </cell>
          <cell r="H4">
            <v>1992</v>
          </cell>
          <cell r="I4">
            <v>0</v>
          </cell>
          <cell r="J4">
            <v>1993</v>
          </cell>
          <cell r="K4">
            <v>0</v>
          </cell>
          <cell r="L4">
            <v>1994</v>
          </cell>
          <cell r="M4">
            <v>0</v>
          </cell>
          <cell r="N4">
            <v>1995</v>
          </cell>
          <cell r="O4">
            <v>0</v>
          </cell>
          <cell r="P4" t="str">
            <v>FROM 1996 TO DATE</v>
          </cell>
        </row>
        <row r="5">
          <cell r="A5" t="str">
            <v>CAPTION</v>
          </cell>
          <cell r="B5" t="str">
            <v>Individuals</v>
          </cell>
          <cell r="C5" t="str">
            <v>Companies</v>
          </cell>
          <cell r="D5" t="str">
            <v>Individuals</v>
          </cell>
          <cell r="E5" t="str">
            <v>Companies</v>
          </cell>
          <cell r="F5" t="str">
            <v>Individuals</v>
          </cell>
          <cell r="G5" t="str">
            <v>Companies</v>
          </cell>
          <cell r="H5" t="str">
            <v>Individuals</v>
          </cell>
          <cell r="I5" t="str">
            <v>Companies</v>
          </cell>
          <cell r="J5" t="str">
            <v>Individuals</v>
          </cell>
          <cell r="K5" t="str">
            <v>Companies</v>
          </cell>
          <cell r="L5" t="str">
            <v>Individuals</v>
          </cell>
          <cell r="M5" t="str">
            <v>Companies</v>
          </cell>
          <cell r="N5" t="str">
            <v>Individuals</v>
          </cell>
          <cell r="O5" t="str">
            <v>Companies</v>
          </cell>
          <cell r="P5" t="str">
            <v>Individuals</v>
          </cell>
          <cell r="Q5" t="str">
            <v>Companies</v>
          </cell>
        </row>
        <row r="7">
          <cell r="A7" t="str">
            <v>Dividends</v>
          </cell>
          <cell r="B7">
            <v>0.15</v>
          </cell>
          <cell r="C7">
            <v>0.15</v>
          </cell>
          <cell r="D7">
            <v>0.15</v>
          </cell>
          <cell r="E7">
            <v>0.15</v>
          </cell>
          <cell r="F7">
            <v>0.15</v>
          </cell>
          <cell r="G7">
            <v>0.15</v>
          </cell>
          <cell r="H7">
            <v>0.05</v>
          </cell>
          <cell r="I7">
            <v>0.05</v>
          </cell>
          <cell r="J7">
            <v>0.05</v>
          </cell>
          <cell r="K7">
            <v>0.05</v>
          </cell>
          <cell r="L7">
            <v>0.1</v>
          </cell>
          <cell r="M7">
            <v>0.1</v>
          </cell>
          <cell r="N7">
            <v>0.1</v>
          </cell>
          <cell r="O7">
            <v>0.1</v>
          </cell>
          <cell r="P7">
            <v>0.1</v>
          </cell>
          <cell r="Q7">
            <v>0.1</v>
          </cell>
        </row>
        <row r="9">
          <cell r="A9" t="str">
            <v>Interest</v>
          </cell>
          <cell r="B9">
            <v>0.15</v>
          </cell>
          <cell r="C9">
            <v>0.15</v>
          </cell>
          <cell r="D9">
            <v>0.15</v>
          </cell>
          <cell r="E9">
            <v>0.15</v>
          </cell>
          <cell r="F9">
            <v>0.15</v>
          </cell>
          <cell r="G9">
            <v>0.15</v>
          </cell>
          <cell r="H9">
            <v>0.15</v>
          </cell>
          <cell r="I9">
            <v>0.15</v>
          </cell>
          <cell r="J9">
            <v>0.05</v>
          </cell>
          <cell r="K9">
            <v>0.05</v>
          </cell>
          <cell r="L9">
            <v>0.1</v>
          </cell>
          <cell r="M9">
            <v>0.1</v>
          </cell>
          <cell r="N9">
            <v>0.1</v>
          </cell>
          <cell r="O9">
            <v>0.1</v>
          </cell>
          <cell r="P9">
            <v>0.1</v>
          </cell>
          <cell r="Q9">
            <v>0.1</v>
          </cell>
        </row>
        <row r="11">
          <cell r="A11" t="str">
            <v>Royalties</v>
          </cell>
          <cell r="B11">
            <v>0.15</v>
          </cell>
          <cell r="C11">
            <v>0.15</v>
          </cell>
          <cell r="D11">
            <v>0.15</v>
          </cell>
          <cell r="E11">
            <v>0.15</v>
          </cell>
          <cell r="F11">
            <v>0.15</v>
          </cell>
          <cell r="G11">
            <v>0.15</v>
          </cell>
          <cell r="H11">
            <v>0.15</v>
          </cell>
          <cell r="I11">
            <v>0.15</v>
          </cell>
          <cell r="J11">
            <v>0.15</v>
          </cell>
          <cell r="K11">
            <v>0.15</v>
          </cell>
          <cell r="L11">
            <v>0.15</v>
          </cell>
          <cell r="M11">
            <v>0.15</v>
          </cell>
          <cell r="N11">
            <v>0.15</v>
          </cell>
          <cell r="O11">
            <v>0.15</v>
          </cell>
          <cell r="P11">
            <v>0.1</v>
          </cell>
          <cell r="Q11">
            <v>0.1</v>
          </cell>
        </row>
        <row r="13">
          <cell r="A13" t="str">
            <v>Rentals</v>
          </cell>
          <cell r="B13">
            <v>0.15</v>
          </cell>
          <cell r="C13">
            <v>0.15</v>
          </cell>
          <cell r="D13">
            <v>0.15</v>
          </cell>
          <cell r="E13">
            <v>0.15</v>
          </cell>
          <cell r="F13">
            <v>0.15</v>
          </cell>
          <cell r="G13">
            <v>0.15</v>
          </cell>
          <cell r="H13">
            <v>0.15</v>
          </cell>
          <cell r="I13">
            <v>0.15</v>
          </cell>
          <cell r="J13">
            <v>0.05</v>
          </cell>
          <cell r="K13">
            <v>0.05</v>
          </cell>
          <cell r="L13">
            <v>0.1</v>
          </cell>
          <cell r="M13">
            <v>0.1</v>
          </cell>
          <cell r="N13">
            <v>0.1</v>
          </cell>
          <cell r="O13">
            <v>0.1</v>
          </cell>
          <cell r="P13">
            <v>0.1</v>
          </cell>
          <cell r="Q13">
            <v>0.1</v>
          </cell>
        </row>
        <row r="15">
          <cell r="A15" t="str">
            <v>Agency</v>
          </cell>
          <cell r="B15">
            <v>0</v>
          </cell>
          <cell r="C15">
            <v>0</v>
          </cell>
          <cell r="D15">
            <v>0</v>
          </cell>
          <cell r="E15">
            <v>0</v>
          </cell>
          <cell r="F15">
            <v>0</v>
          </cell>
          <cell r="G15">
            <v>0</v>
          </cell>
          <cell r="H15">
            <v>0</v>
          </cell>
          <cell r="I15">
            <v>0</v>
          </cell>
          <cell r="J15">
            <v>0</v>
          </cell>
          <cell r="K15">
            <v>0</v>
          </cell>
          <cell r="L15">
            <v>0</v>
          </cell>
          <cell r="M15">
            <v>0</v>
          </cell>
          <cell r="N15">
            <v>0</v>
          </cell>
          <cell r="O15">
            <v>0</v>
          </cell>
          <cell r="P15">
            <v>0.05</v>
          </cell>
          <cell r="Q15">
            <v>0.05</v>
          </cell>
        </row>
        <row r="17">
          <cell r="A17" t="str">
            <v>Management Fees</v>
          </cell>
          <cell r="B17" t="str">
            <v>-</v>
          </cell>
          <cell r="C17" t="str">
            <v>-</v>
          </cell>
          <cell r="D17" t="str">
            <v>-</v>
          </cell>
          <cell r="E17" t="str">
            <v>-</v>
          </cell>
          <cell r="F17" t="str">
            <v>-</v>
          </cell>
          <cell r="G17" t="str">
            <v>-</v>
          </cell>
          <cell r="H17">
            <v>0.05</v>
          </cell>
          <cell r="I17">
            <v>0.05</v>
          </cell>
          <cell r="J17">
            <v>0.05</v>
          </cell>
          <cell r="K17">
            <v>0.05</v>
          </cell>
          <cell r="L17">
            <v>0.1</v>
          </cell>
          <cell r="M17">
            <v>0.1</v>
          </cell>
          <cell r="N17">
            <v>0.1</v>
          </cell>
          <cell r="O17">
            <v>0.1</v>
          </cell>
          <cell r="P17">
            <v>0.1</v>
          </cell>
          <cell r="Q17">
            <v>0.1</v>
          </cell>
        </row>
        <row r="19">
          <cell r="A19" t="str">
            <v>Consulting Services</v>
          </cell>
          <cell r="B19">
            <v>0.05</v>
          </cell>
          <cell r="C19">
            <v>0.1</v>
          </cell>
          <cell r="D19">
            <v>0.05</v>
          </cell>
          <cell r="E19">
            <v>0.1</v>
          </cell>
          <cell r="F19">
            <v>0.05</v>
          </cell>
          <cell r="G19">
            <v>0.1</v>
          </cell>
          <cell r="H19">
            <v>0.05</v>
          </cell>
          <cell r="I19">
            <v>0.1</v>
          </cell>
          <cell r="J19">
            <v>0.05</v>
          </cell>
          <cell r="K19">
            <v>0.1</v>
          </cell>
          <cell r="L19">
            <v>0.05</v>
          </cell>
          <cell r="M19">
            <v>0.1</v>
          </cell>
          <cell r="N19">
            <v>0.05</v>
          </cell>
          <cell r="O19">
            <v>0.1</v>
          </cell>
          <cell r="P19">
            <v>0.05</v>
          </cell>
          <cell r="Q19">
            <v>0.1</v>
          </cell>
        </row>
        <row r="21">
          <cell r="A21" t="str">
            <v>Technical Services</v>
          </cell>
          <cell r="B21" t="str">
            <v>-</v>
          </cell>
          <cell r="C21" t="str">
            <v>-</v>
          </cell>
          <cell r="D21" t="str">
            <v>-</v>
          </cell>
          <cell r="E21" t="str">
            <v>-</v>
          </cell>
          <cell r="F21" t="str">
            <v>-</v>
          </cell>
          <cell r="G21" t="str">
            <v>-</v>
          </cell>
          <cell r="H21">
            <v>0.05</v>
          </cell>
          <cell r="I21">
            <v>0.1</v>
          </cell>
          <cell r="J21">
            <v>0.05</v>
          </cell>
          <cell r="K21">
            <v>0.1</v>
          </cell>
          <cell r="L21">
            <v>0.05</v>
          </cell>
          <cell r="M21">
            <v>0.1</v>
          </cell>
          <cell r="N21">
            <v>0.05</v>
          </cell>
          <cell r="O21">
            <v>0.1</v>
          </cell>
          <cell r="P21">
            <v>0.05</v>
          </cell>
          <cell r="Q21">
            <v>0.1</v>
          </cell>
        </row>
        <row r="23">
          <cell r="A23" t="str">
            <v>Directors' Fees</v>
          </cell>
          <cell r="B23">
            <v>0.15</v>
          </cell>
          <cell r="C23" t="str">
            <v>-</v>
          </cell>
          <cell r="D23">
            <v>0.15</v>
          </cell>
          <cell r="E23" t="str">
            <v>-</v>
          </cell>
          <cell r="F23">
            <v>0.15</v>
          </cell>
          <cell r="G23" t="str">
            <v>-</v>
          </cell>
          <cell r="H23">
            <v>0.05</v>
          </cell>
          <cell r="I23" t="str">
            <v>-</v>
          </cell>
          <cell r="J23">
            <v>0.05</v>
          </cell>
          <cell r="K23" t="str">
            <v>-</v>
          </cell>
          <cell r="L23">
            <v>0.1</v>
          </cell>
          <cell r="M23" t="str">
            <v>-</v>
          </cell>
          <cell r="N23">
            <v>0.1</v>
          </cell>
          <cell r="O23" t="str">
            <v>-</v>
          </cell>
          <cell r="P23">
            <v>0.1</v>
          </cell>
          <cell r="Q23" t="str">
            <v>-</v>
          </cell>
        </row>
        <row r="25">
          <cell r="A25" t="str">
            <v>Construction</v>
          </cell>
          <cell r="B25" t="str">
            <v>-</v>
          </cell>
          <cell r="C25" t="str">
            <v>-</v>
          </cell>
          <cell r="D25" t="str">
            <v>-</v>
          </cell>
          <cell r="E25" t="str">
            <v>-</v>
          </cell>
          <cell r="F25" t="str">
            <v>-</v>
          </cell>
          <cell r="G25" t="str">
            <v>-</v>
          </cell>
          <cell r="H25">
            <v>2.5000000000000001E-2</v>
          </cell>
          <cell r="I25">
            <v>2.5000000000000001E-2</v>
          </cell>
          <cell r="J25">
            <v>2.5000000000000001E-2</v>
          </cell>
          <cell r="K25">
            <v>2.5000000000000001E-2</v>
          </cell>
          <cell r="L25">
            <v>2.5000000000000001E-2</v>
          </cell>
          <cell r="M25">
            <v>2.5000000000000001E-2</v>
          </cell>
          <cell r="N25">
            <v>0.05</v>
          </cell>
          <cell r="O25">
            <v>0.05</v>
          </cell>
          <cell r="P25">
            <v>0.05</v>
          </cell>
          <cell r="Q25">
            <v>0.05</v>
          </cell>
        </row>
        <row r="27">
          <cell r="A27" t="str">
            <v>NA</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row>
        <row r="29">
          <cell r="A29" t="str">
            <v>Others</v>
          </cell>
          <cell r="B29">
            <v>0</v>
          </cell>
          <cell r="C29">
            <v>0</v>
          </cell>
          <cell r="D29">
            <v>0</v>
          </cell>
          <cell r="E29">
            <v>0</v>
          </cell>
          <cell r="F29">
            <v>0</v>
          </cell>
          <cell r="G29">
            <v>0</v>
          </cell>
          <cell r="H29">
            <v>0</v>
          </cell>
          <cell r="I29">
            <v>0</v>
          </cell>
          <cell r="J29">
            <v>0</v>
          </cell>
          <cell r="K29">
            <v>0</v>
          </cell>
          <cell r="L29">
            <v>2.5000000000000001E-2</v>
          </cell>
          <cell r="M29">
            <v>2.5000000000000001E-2</v>
          </cell>
          <cell r="N29">
            <v>0.05</v>
          </cell>
          <cell r="O29">
            <v>0.05</v>
          </cell>
          <cell r="P29">
            <v>0.05</v>
          </cell>
          <cell r="Q29">
            <v>0.05</v>
          </cell>
        </row>
        <row r="31">
          <cell r="A31" t="str">
            <v>Supplies</v>
          </cell>
          <cell r="B31">
            <v>2.5000000000000001E-2</v>
          </cell>
          <cell r="C31">
            <v>2.5000000000000001E-2</v>
          </cell>
          <cell r="D31">
            <v>2.5000000000000001E-2</v>
          </cell>
          <cell r="E31">
            <v>2.5000000000000001E-2</v>
          </cell>
          <cell r="F31">
            <v>2.5000000000000001E-2</v>
          </cell>
          <cell r="G31">
            <v>2.5000000000000001E-2</v>
          </cell>
          <cell r="H31">
            <v>2.5000000000000001E-2</v>
          </cell>
          <cell r="I31">
            <v>2.5000000000000001E-2</v>
          </cell>
          <cell r="J31">
            <v>2.5000000000000001E-2</v>
          </cell>
          <cell r="K31">
            <v>2.5000000000000001E-2</v>
          </cell>
          <cell r="L31">
            <v>2.5000000000000001E-2</v>
          </cell>
          <cell r="M31">
            <v>2.5000000000000001E-2</v>
          </cell>
          <cell r="N31">
            <v>0.05</v>
          </cell>
          <cell r="O31">
            <v>0.05</v>
          </cell>
          <cell r="P31">
            <v>0.05</v>
          </cell>
          <cell r="Q31">
            <v>0.05</v>
          </cell>
        </row>
      </sheetData>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Tax Adjust.(Jnr)"/>
      <sheetName val="Tax Adjust.(Snr)"/>
      <sheetName val="Jul-99(1)"/>
      <sheetName val="Jul-99(2)"/>
      <sheetName val="Aug-99(1)"/>
      <sheetName val="SEPT(1)"/>
      <sheetName val="AUG-99(2)"/>
      <sheetName val="SEPT (2)"/>
      <sheetName val="OCT99(1)"/>
      <sheetName val="OCT99(2)"/>
      <sheetName val="NOV992"/>
      <sheetName val="NOV99(1)"/>
      <sheetName val="DEC1992 (2)"/>
      <sheetName val="DEC199(1)"/>
      <sheetName val="JAN00(2)"/>
      <sheetName val="JAN00(1)"/>
      <sheetName val="JULY1"/>
      <sheetName val="JULY2"/>
      <sheetName val="AUGUST1"/>
      <sheetName val="AUGUST2"/>
      <sheetName val="SEPTEMBER1"/>
      <sheetName val="SEPTEMBER2"/>
      <sheetName val="OCTOBER2 "/>
      <sheetName val="OCTOBER1"/>
      <sheetName val="NOVEMBER1"/>
      <sheetName val="NOVEMBER2"/>
      <sheetName val="DECEMBER2"/>
      <sheetName val="DECEMBER1"/>
      <sheetName val="JAN2001(1)"/>
      <sheetName val="JAN2001 (2)"/>
      <sheetName val="TB Jun04"/>
      <sheetName val="Menu"/>
      <sheetName val="Input 1"/>
      <sheetName val="Marc &amp; Mei - Payroll Oct-Dec200"/>
      <sheetName val="Expatriate"/>
      <sheetName val="Tax_Adjust_(Jnr)"/>
      <sheetName val="Tax_Adjust_(Snr)"/>
      <sheetName val="SEPT_(2)"/>
      <sheetName val="DEC1992_(2)"/>
      <sheetName val="OCTOBER2_"/>
      <sheetName val="JAN2001_(2)"/>
      <sheetName val="TB_Jun04"/>
      <sheetName val="Input_1"/>
      <sheetName val="KPMG"/>
      <sheetName val="DATABANK"/>
      <sheetName val="PAYROLL"/>
      <sheetName val="Dialog13"/>
      <sheetName val="Dialog12"/>
      <sheetName val="Dialog11"/>
      <sheetName val="Dialog9"/>
      <sheetName val="Dialog8"/>
      <sheetName val="Dialog10"/>
      <sheetName val="Dialog5"/>
      <sheetName val="Dialog4"/>
      <sheetName val="Dialog7"/>
      <sheetName val="Dialog6"/>
      <sheetName val="Dialog3"/>
      <sheetName val="Dialog2"/>
      <sheetName val="Dialog1"/>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refreshError="1"/>
      <sheetData sheetId="45">
        <row r="9">
          <cell r="A9">
            <v>1</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 Exp"/>
      <sheetName val="ALL"/>
      <sheetName val="Sheet15"/>
      <sheetName val="Summary 2"/>
      <sheetName val="BAL.SHEET"/>
      <sheetName val="P&amp;L"/>
      <sheetName val="L&amp;B"/>
      <sheetName val="MV &amp; OTE"/>
      <sheetName val="P &amp; E"/>
      <sheetName val="AC"/>
      <sheetName val="S+S"/>
      <sheetName val="Computer"/>
      <sheetName val="F &amp; F"/>
      <sheetName val="W.I.P."/>
      <sheetName val="DATABANK"/>
      <sheetName val="EXPATRIATE STAFF"/>
      <sheetName val="Jul-99(1)"/>
      <sheetName val="TB Jun04"/>
      <sheetName val="OCT99(2)"/>
      <sheetName val="job2005"/>
      <sheetName val="Cap_Exp"/>
      <sheetName val="Summary_2"/>
      <sheetName val="MV_&amp;_OTE"/>
      <sheetName val="P_&amp;_E"/>
      <sheetName val="F_&amp;_F"/>
      <sheetName val="W_I_P_"/>
      <sheetName val="TB_Jun04"/>
      <sheetName val="EXPATRIATE_STAFF"/>
      <sheetName val="Per Plant"/>
      <sheetName val="Per_Plant"/>
      <sheetName val="BSheet"/>
      <sheetName val="Pand L"/>
      <sheetName val="Initital Provision-N Loan"/>
      <sheetName val="PDS1"/>
      <sheetName val="OFS TOTAL"/>
      <sheetName val="C1-SC"/>
      <sheetName val="Cap_Exp1"/>
      <sheetName val="Summary_21"/>
      <sheetName val="Cap_Exp2"/>
      <sheetName val="Summary_22"/>
      <sheetName val="Per_Plant1"/>
    </sheetNames>
    <sheetDataSet>
      <sheetData sheetId="0">
        <row r="4">
          <cell r="B4">
            <v>1989</v>
          </cell>
        </row>
      </sheetData>
      <sheetData sheetId="1">
        <row r="4">
          <cell r="B4">
            <v>1989</v>
          </cell>
        </row>
      </sheetData>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refreshError="1"/>
      <sheetData sheetId="40"/>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 mvt"/>
      <sheetName val="Ai jnals"/>
      <sheetName val="Aw jnals"/>
      <sheetName val="extd tb"/>
      <sheetName val="P&amp;L"/>
      <sheetName val="Balsht"/>
      <sheetName val="CFlw"/>
      <sheetName val="Note1-4"/>
      <sheetName val="note 5-7"/>
      <sheetName val="note 7-8"/>
      <sheetName val="Note9-11"/>
      <sheetName val="Note12-14"/>
      <sheetName val="Note15-17"/>
      <sheetName val="Note18-21"/>
      <sheetName val="Note22-23.5"/>
      <sheetName val="Note24-27"/>
      <sheetName val="Val_Added"/>
      <sheetName val="5YRS"/>
      <sheetName val="Mgt_Use"/>
      <sheetName val="Sch1&amp;2"/>
      <sheetName val="Sch3"/>
      <sheetName val="2008 CIT auditor"/>
      <sheetName val="Summary 2"/>
    </sheetNames>
    <sheetDataSet>
      <sheetData sheetId="0" refreshError="1"/>
      <sheetData sheetId="1" refreshError="1"/>
      <sheetData sheetId="2" refreshError="1"/>
      <sheetData sheetId="3">
        <row r="5">
          <cell r="B5" t="str">
            <v>reven</v>
          </cell>
          <cell r="I5">
            <v>-94418182.92222999</v>
          </cell>
        </row>
        <row r="6">
          <cell r="B6" t="str">
            <v>reven</v>
          </cell>
          <cell r="I6">
            <v>-7608190.3092099987</v>
          </cell>
        </row>
        <row r="7">
          <cell r="B7" t="str">
            <v>othinc</v>
          </cell>
          <cell r="I7">
            <v>-2799.22</v>
          </cell>
        </row>
        <row r="8">
          <cell r="B8" t="str">
            <v>othinc</v>
          </cell>
          <cell r="I8">
            <v>-124384.06195</v>
          </cell>
        </row>
        <row r="9">
          <cell r="B9" t="str">
            <v>othinc</v>
          </cell>
          <cell r="I9">
            <v>-9068.2071500000002</v>
          </cell>
        </row>
        <row r="10">
          <cell r="B10" t="str">
            <v>exitem</v>
          </cell>
          <cell r="I10">
            <v>-1172741.52407</v>
          </cell>
        </row>
        <row r="11">
          <cell r="B11" t="str">
            <v>othinc</v>
          </cell>
          <cell r="I11">
            <v>-6295.6298803507098</v>
          </cell>
        </row>
        <row r="12">
          <cell r="B12" t="str">
            <v>ditrans</v>
          </cell>
          <cell r="I12">
            <v>-2013870.7378600002</v>
          </cell>
        </row>
        <row r="13">
          <cell r="B13" t="str">
            <v>othinc</v>
          </cell>
          <cell r="I13">
            <v>-7400.1682999999994</v>
          </cell>
        </row>
        <row r="14">
          <cell r="B14" t="str">
            <v>othinc</v>
          </cell>
          <cell r="I14">
            <v>-617.37</v>
          </cell>
        </row>
        <row r="15">
          <cell r="B15" t="str">
            <v>othinc</v>
          </cell>
          <cell r="I15">
            <v>-49448.862409999994</v>
          </cell>
        </row>
        <row r="16">
          <cell r="B16" t="str">
            <v>othinc</v>
          </cell>
          <cell r="I16">
            <v>-5125.1619500000006</v>
          </cell>
        </row>
        <row r="17">
          <cell r="B17" t="str">
            <v>othinc</v>
          </cell>
          <cell r="I17">
            <v>-598037.15155999991</v>
          </cell>
        </row>
        <row r="18">
          <cell r="B18" t="str">
            <v>othinc</v>
          </cell>
          <cell r="I18">
            <v>-11922.698839999999</v>
          </cell>
        </row>
        <row r="19">
          <cell r="B19" t="str">
            <v>dircos</v>
          </cell>
          <cell r="I19">
            <v>57269155.069970004</v>
          </cell>
        </row>
        <row r="20">
          <cell r="B20" t="str">
            <v>dircos</v>
          </cell>
          <cell r="I20">
            <v>12360870.80126</v>
          </cell>
        </row>
        <row r="21">
          <cell r="B21" t="str">
            <v>dircos</v>
          </cell>
          <cell r="I21">
            <v>-13051.26204</v>
          </cell>
        </row>
        <row r="22">
          <cell r="B22" t="str">
            <v>dircos</v>
          </cell>
          <cell r="I22">
            <v>3025477.0214499999</v>
          </cell>
        </row>
        <row r="23">
          <cell r="B23" t="str">
            <v>dircos</v>
          </cell>
          <cell r="I23">
            <v>950</v>
          </cell>
        </row>
        <row r="24">
          <cell r="B24" t="str">
            <v>dircos</v>
          </cell>
          <cell r="I24">
            <v>18135.217929999999</v>
          </cell>
        </row>
        <row r="25">
          <cell r="B25" t="str">
            <v>dircos</v>
          </cell>
          <cell r="I25">
            <v>821249.30021999998</v>
          </cell>
        </row>
        <row r="26">
          <cell r="B26" t="str">
            <v>dircos</v>
          </cell>
          <cell r="I26">
            <v>1522887.68114</v>
          </cell>
        </row>
        <row r="27">
          <cell r="B27" t="str">
            <v>dircos</v>
          </cell>
          <cell r="I27">
            <v>53795.309820000002</v>
          </cell>
        </row>
        <row r="28">
          <cell r="B28" t="str">
            <v>dircos</v>
          </cell>
          <cell r="I28">
            <v>62851.964249999997</v>
          </cell>
        </row>
        <row r="29">
          <cell r="B29" t="str">
            <v>dircos</v>
          </cell>
          <cell r="I29">
            <v>56707.538390000002</v>
          </cell>
        </row>
        <row r="30">
          <cell r="B30" t="str">
            <v>dircos</v>
          </cell>
          <cell r="I30">
            <v>617432.35549999995</v>
          </cell>
        </row>
        <row r="31">
          <cell r="B31" t="str">
            <v>dircos</v>
          </cell>
          <cell r="I31">
            <v>548412.67241</v>
          </cell>
        </row>
        <row r="32">
          <cell r="B32" t="str">
            <v>dircos</v>
          </cell>
          <cell r="I32">
            <v>1817565.801</v>
          </cell>
        </row>
        <row r="33">
          <cell r="B33" t="str">
            <v>dircos</v>
          </cell>
          <cell r="I33">
            <v>1208.43921</v>
          </cell>
        </row>
        <row r="34">
          <cell r="B34" t="str">
            <v>dircos</v>
          </cell>
          <cell r="I34">
            <v>6.44834</v>
          </cell>
        </row>
        <row r="35">
          <cell r="B35" t="str">
            <v>dircos</v>
          </cell>
          <cell r="I35">
            <v>388.8263</v>
          </cell>
        </row>
        <row r="36">
          <cell r="B36" t="str">
            <v>dircos</v>
          </cell>
          <cell r="I36">
            <v>448120.26730000001</v>
          </cell>
        </row>
        <row r="37">
          <cell r="B37" t="str">
            <v>dircos</v>
          </cell>
          <cell r="I37">
            <v>6670420.3670401005</v>
          </cell>
        </row>
        <row r="38">
          <cell r="B38" t="str">
            <v>dircos</v>
          </cell>
          <cell r="I38">
            <v>4043.3249799999999</v>
          </cell>
        </row>
        <row r="39">
          <cell r="B39" t="str">
            <v>prior</v>
          </cell>
          <cell r="I39">
            <v>0</v>
          </cell>
        </row>
        <row r="40">
          <cell r="B40" t="str">
            <v>bdd</v>
          </cell>
          <cell r="I40">
            <v>740202.12986999983</v>
          </cell>
        </row>
        <row r="41">
          <cell r="B41" t="str">
            <v>dircos</v>
          </cell>
          <cell r="I41">
            <v>1236.5638700000002</v>
          </cell>
        </row>
        <row r="42">
          <cell r="B42" t="str">
            <v>ditrans</v>
          </cell>
          <cell r="I42">
            <v>5324193.3272400005</v>
          </cell>
        </row>
        <row r="43">
          <cell r="B43" t="str">
            <v>dircos</v>
          </cell>
          <cell r="I43">
            <v>73537.18204</v>
          </cell>
        </row>
        <row r="44">
          <cell r="B44" t="str">
            <v>dircos</v>
          </cell>
          <cell r="I44">
            <v>2.399</v>
          </cell>
        </row>
        <row r="45">
          <cell r="B45" t="str">
            <v>dircos</v>
          </cell>
          <cell r="I45">
            <v>26875.308290000001</v>
          </cell>
        </row>
        <row r="46">
          <cell r="B46" t="str">
            <v>stafco</v>
          </cell>
          <cell r="I46">
            <v>71148.656220000004</v>
          </cell>
        </row>
        <row r="47">
          <cell r="B47" t="str">
            <v>stafco</v>
          </cell>
          <cell r="I47">
            <v>132112.81630999999</v>
          </cell>
        </row>
        <row r="48">
          <cell r="B48" t="str">
            <v>stafco</v>
          </cell>
          <cell r="I48">
            <v>123648.39475000001</v>
          </cell>
        </row>
        <row r="49">
          <cell r="B49" t="str">
            <v>stafco</v>
          </cell>
          <cell r="I49">
            <v>363657.78041000001</v>
          </cell>
        </row>
        <row r="50">
          <cell r="B50" t="str">
            <v>stafco</v>
          </cell>
          <cell r="I50">
            <v>63945.737299999993</v>
          </cell>
        </row>
        <row r="51">
          <cell r="B51" t="str">
            <v>stafco</v>
          </cell>
          <cell r="I51">
            <v>192744.42703999998</v>
          </cell>
        </row>
        <row r="52">
          <cell r="B52" t="str">
            <v>stafco</v>
          </cell>
          <cell r="I52">
            <v>17855.188890000001</v>
          </cell>
        </row>
        <row r="53">
          <cell r="B53" t="str">
            <v>stafco</v>
          </cell>
          <cell r="I53">
            <v>8142.3284599999997</v>
          </cell>
        </row>
        <row r="54">
          <cell r="B54" t="str">
            <v>stafco</v>
          </cell>
          <cell r="I54">
            <v>8598.1433500000003</v>
          </cell>
        </row>
        <row r="55">
          <cell r="B55" t="str">
            <v>stafco</v>
          </cell>
          <cell r="I55">
            <v>18169.295770000001</v>
          </cell>
        </row>
        <row r="56">
          <cell r="B56" t="str">
            <v>stafco</v>
          </cell>
          <cell r="I56">
            <v>5041.5367999999999</v>
          </cell>
        </row>
        <row r="57">
          <cell r="B57" t="str">
            <v>stafco</v>
          </cell>
          <cell r="I57">
            <v>5865.7854399999997</v>
          </cell>
        </row>
        <row r="58">
          <cell r="B58" t="str">
            <v>stafco</v>
          </cell>
          <cell r="I58">
            <v>728.33238000000006</v>
          </cell>
        </row>
        <row r="59">
          <cell r="B59" t="str">
            <v>stafco</v>
          </cell>
          <cell r="I59">
            <v>147.715</v>
          </cell>
        </row>
        <row r="60">
          <cell r="B60" t="str">
            <v>stafco</v>
          </cell>
          <cell r="I60">
            <v>506.95375000000001</v>
          </cell>
        </row>
        <row r="61">
          <cell r="B61" t="str">
            <v>stafco</v>
          </cell>
          <cell r="I61">
            <v>60349.559880000001</v>
          </cell>
        </row>
        <row r="62">
          <cell r="B62" t="str">
            <v>stafco</v>
          </cell>
          <cell r="I62">
            <v>5392.3459999999995</v>
          </cell>
        </row>
        <row r="63">
          <cell r="B63" t="str">
            <v>stafco</v>
          </cell>
          <cell r="I63">
            <v>28759.784749999999</v>
          </cell>
        </row>
        <row r="64">
          <cell r="B64" t="str">
            <v>stafco</v>
          </cell>
          <cell r="I64">
            <v>6233.2789599999996</v>
          </cell>
        </row>
        <row r="65">
          <cell r="B65" t="str">
            <v>stafco</v>
          </cell>
          <cell r="I65">
            <v>228949.03581</v>
          </cell>
        </row>
        <row r="66">
          <cell r="B66" t="str">
            <v>stafco</v>
          </cell>
          <cell r="I66">
            <v>9542.5498699999989</v>
          </cell>
        </row>
        <row r="67">
          <cell r="B67" t="str">
            <v>stafco</v>
          </cell>
          <cell r="I67">
            <v>1105.8675000000001</v>
          </cell>
        </row>
        <row r="68">
          <cell r="B68" t="str">
            <v>postel</v>
          </cell>
          <cell r="I68">
            <v>13576.134107179168</v>
          </cell>
        </row>
        <row r="69">
          <cell r="B69" t="str">
            <v>stafco</v>
          </cell>
          <cell r="I69">
            <v>32750.30863</v>
          </cell>
        </row>
        <row r="70">
          <cell r="B70" t="str">
            <v>stafco</v>
          </cell>
          <cell r="I70">
            <v>300</v>
          </cell>
        </row>
        <row r="71">
          <cell r="B71" t="str">
            <v>srb</v>
          </cell>
          <cell r="I71">
            <v>779303.65526999999</v>
          </cell>
        </row>
        <row r="72">
          <cell r="B72" t="str">
            <v>rentra</v>
          </cell>
          <cell r="I72">
            <v>149669.91350999998</v>
          </cell>
        </row>
        <row r="73">
          <cell r="B73" t="str">
            <v>rentra</v>
          </cell>
          <cell r="I73">
            <v>16545.043799999999</v>
          </cell>
        </row>
        <row r="74">
          <cell r="B74" t="str">
            <v>elewat</v>
          </cell>
          <cell r="I74">
            <v>15915.204300000001</v>
          </cell>
        </row>
        <row r="75">
          <cell r="B75" t="str">
            <v>postel</v>
          </cell>
          <cell r="I75">
            <v>10759.50619</v>
          </cell>
        </row>
        <row r="76">
          <cell r="B76" t="str">
            <v>postel</v>
          </cell>
          <cell r="I76">
            <v>30</v>
          </cell>
        </row>
        <row r="77">
          <cell r="B77" t="str">
            <v>postel</v>
          </cell>
          <cell r="I77">
            <v>77.055000000000007</v>
          </cell>
        </row>
        <row r="78">
          <cell r="B78" t="str">
            <v>postel</v>
          </cell>
          <cell r="I78">
            <v>6448.0835900000002</v>
          </cell>
        </row>
        <row r="79">
          <cell r="B79" t="str">
            <v>elewat</v>
          </cell>
          <cell r="I79">
            <v>119.17400000000001</v>
          </cell>
        </row>
        <row r="80">
          <cell r="B80" t="str">
            <v>elewat</v>
          </cell>
          <cell r="I80">
            <v>254.58500000000001</v>
          </cell>
        </row>
        <row r="81">
          <cell r="B81" t="str">
            <v>repmain</v>
          </cell>
          <cell r="I81">
            <v>16540.92628</v>
          </cell>
        </row>
        <row r="82">
          <cell r="B82" t="str">
            <v>trans</v>
          </cell>
          <cell r="I82">
            <v>13942.523999999999</v>
          </cell>
        </row>
        <row r="83">
          <cell r="B83" t="str">
            <v>trans</v>
          </cell>
          <cell r="I83">
            <v>28644.288</v>
          </cell>
        </row>
        <row r="84">
          <cell r="B84" t="str">
            <v>trans</v>
          </cell>
          <cell r="I84">
            <v>56886.895109999998</v>
          </cell>
        </row>
        <row r="85">
          <cell r="B85" t="str">
            <v>trans</v>
          </cell>
          <cell r="I85">
            <v>10843.914429999999</v>
          </cell>
        </row>
        <row r="86">
          <cell r="B86" t="str">
            <v>repmain</v>
          </cell>
          <cell r="I86">
            <v>2989.3232799999996</v>
          </cell>
        </row>
        <row r="87">
          <cell r="B87" t="str">
            <v>repmain</v>
          </cell>
          <cell r="I87">
            <v>1069.7691599999998</v>
          </cell>
        </row>
        <row r="88">
          <cell r="B88" t="str">
            <v>repmain</v>
          </cell>
          <cell r="I88">
            <v>7148.2337185000006</v>
          </cell>
        </row>
        <row r="89">
          <cell r="B89" t="str">
            <v>repmain</v>
          </cell>
          <cell r="I89">
            <v>55084.649789999996</v>
          </cell>
        </row>
        <row r="90">
          <cell r="B90" t="str">
            <v>repmain</v>
          </cell>
          <cell r="I90">
            <v>31900.00461</v>
          </cell>
        </row>
        <row r="91">
          <cell r="B91" t="str">
            <v>repmain</v>
          </cell>
          <cell r="I91">
            <v>7923.5470999999998</v>
          </cell>
        </row>
        <row r="92">
          <cell r="B92" t="str">
            <v>repmain</v>
          </cell>
          <cell r="I92">
            <v>6244.0188499999995</v>
          </cell>
        </row>
        <row r="93">
          <cell r="B93" t="str">
            <v>repmain</v>
          </cell>
          <cell r="I93">
            <v>13499.57343</v>
          </cell>
        </row>
        <row r="94">
          <cell r="B94" t="str">
            <v>repmain</v>
          </cell>
          <cell r="I94">
            <v>16022.679769999999</v>
          </cell>
        </row>
        <row r="95">
          <cell r="B95" t="str">
            <v>repmain</v>
          </cell>
          <cell r="I95">
            <v>34469.123288500006</v>
          </cell>
        </row>
        <row r="96">
          <cell r="B96" t="str">
            <v>dircos</v>
          </cell>
          <cell r="I96">
            <v>21809.53153</v>
          </cell>
        </row>
        <row r="97">
          <cell r="B97" t="str">
            <v>repmain</v>
          </cell>
          <cell r="I97">
            <v>13859.4025</v>
          </cell>
        </row>
        <row r="98">
          <cell r="B98" t="str">
            <v>repmain</v>
          </cell>
          <cell r="I98">
            <v>7787.9976100000003</v>
          </cell>
        </row>
        <row r="99">
          <cell r="B99" t="str">
            <v>repmain</v>
          </cell>
          <cell r="I99">
            <v>1461.6513600000001</v>
          </cell>
        </row>
        <row r="100">
          <cell r="B100" t="str">
            <v>repmain</v>
          </cell>
          <cell r="I100">
            <v>4725.3475599999992</v>
          </cell>
        </row>
        <row r="101">
          <cell r="B101" t="str">
            <v>statn</v>
          </cell>
          <cell r="I101">
            <v>7777.0456100000001</v>
          </cell>
        </row>
        <row r="102">
          <cell r="B102" t="str">
            <v>statn</v>
          </cell>
          <cell r="I102">
            <v>7899.1264299999993</v>
          </cell>
        </row>
        <row r="103">
          <cell r="B103" t="str">
            <v>dircos</v>
          </cell>
          <cell r="I103">
            <v>3423.8242500000001</v>
          </cell>
        </row>
        <row r="104">
          <cell r="B104" t="str">
            <v>entpro</v>
          </cell>
          <cell r="I104">
            <v>10632.984839999999</v>
          </cell>
        </row>
        <row r="105">
          <cell r="B105" t="str">
            <v>salepro</v>
          </cell>
          <cell r="I105">
            <v>42844.727439999995</v>
          </cell>
        </row>
        <row r="106">
          <cell r="B106" t="str">
            <v>legprof</v>
          </cell>
          <cell r="I106">
            <v>223928.11747</v>
          </cell>
        </row>
        <row r="107">
          <cell r="B107" t="str">
            <v>legprof</v>
          </cell>
          <cell r="I107">
            <v>28502.03009</v>
          </cell>
        </row>
        <row r="108">
          <cell r="B108" t="str">
            <v>stafco</v>
          </cell>
          <cell r="I108">
            <v>3815.44587</v>
          </cell>
        </row>
        <row r="109">
          <cell r="B109" t="str">
            <v>dona</v>
          </cell>
          <cell r="I109">
            <v>13131.501029999999</v>
          </cell>
        </row>
        <row r="110">
          <cell r="B110" t="str">
            <v>tech</v>
          </cell>
          <cell r="I110">
            <v>76619.839999999997</v>
          </cell>
        </row>
        <row r="111">
          <cell r="B111" t="str">
            <v>entpro</v>
          </cell>
          <cell r="I111">
            <v>132336.58348999999</v>
          </cell>
        </row>
        <row r="112">
          <cell r="B112" t="str">
            <v>entpro</v>
          </cell>
          <cell r="I112">
            <v>7427.4549999999999</v>
          </cell>
        </row>
        <row r="113">
          <cell r="B113" t="str">
            <v>dircos</v>
          </cell>
          <cell r="I113">
            <v>7170</v>
          </cell>
        </row>
        <row r="114">
          <cell r="B114" t="str">
            <v>bankint</v>
          </cell>
          <cell r="I114">
            <v>274868.27951999998</v>
          </cell>
        </row>
        <row r="115">
          <cell r="B115" t="str">
            <v>bankint</v>
          </cell>
          <cell r="I115">
            <v>358370.90211999998</v>
          </cell>
        </row>
        <row r="116">
          <cell r="B116" t="str">
            <v>bankint</v>
          </cell>
          <cell r="I116">
            <v>849621.98109000002</v>
          </cell>
        </row>
        <row r="117">
          <cell r="B117" t="str">
            <v>bankint</v>
          </cell>
          <cell r="I117">
            <v>224.61598999999998</v>
          </cell>
        </row>
        <row r="118">
          <cell r="B118" t="str">
            <v>bankint</v>
          </cell>
          <cell r="I118">
            <v>14541.802369999999</v>
          </cell>
        </row>
        <row r="119">
          <cell r="B119" t="str">
            <v>bankint</v>
          </cell>
          <cell r="I119">
            <v>20791.900309999997</v>
          </cell>
        </row>
        <row r="120">
          <cell r="B120" t="str">
            <v>bankint</v>
          </cell>
          <cell r="I120">
            <v>124740.60267000001</v>
          </cell>
        </row>
        <row r="121">
          <cell r="B121" t="str">
            <v>bankint</v>
          </cell>
          <cell r="I121">
            <v>2256.5575700000004</v>
          </cell>
        </row>
        <row r="122">
          <cell r="B122" t="str">
            <v>bankint</v>
          </cell>
          <cell r="I122">
            <v>37084.096290000001</v>
          </cell>
        </row>
        <row r="123">
          <cell r="B123" t="str">
            <v>bankint</v>
          </cell>
          <cell r="I123">
            <v>214.23057</v>
          </cell>
        </row>
        <row r="124">
          <cell r="B124" t="str">
            <v>bankint</v>
          </cell>
          <cell r="I124">
            <v>471593.93336999998</v>
          </cell>
        </row>
        <row r="125">
          <cell r="B125" t="str">
            <v>bankint</v>
          </cell>
          <cell r="I125">
            <v>22928.449539999998</v>
          </cell>
        </row>
        <row r="126">
          <cell r="B126" t="str">
            <v>bankint</v>
          </cell>
          <cell r="I126">
            <v>45105.442219999997</v>
          </cell>
        </row>
        <row r="127">
          <cell r="B127" t="str">
            <v>bankint</v>
          </cell>
          <cell r="I127">
            <v>111373.24029</v>
          </cell>
        </row>
        <row r="128">
          <cell r="B128" t="str">
            <v>bankint</v>
          </cell>
          <cell r="I128">
            <v>19463.9002</v>
          </cell>
        </row>
        <row r="129">
          <cell r="B129" t="str">
            <v>bankint</v>
          </cell>
          <cell r="I129">
            <v>69.067340000000002</v>
          </cell>
        </row>
        <row r="130">
          <cell r="B130" t="str">
            <v>bankint</v>
          </cell>
          <cell r="I130">
            <v>15406.17863</v>
          </cell>
        </row>
        <row r="131">
          <cell r="B131" t="str">
            <v>bankint</v>
          </cell>
          <cell r="I131">
            <v>9064.6603400000004</v>
          </cell>
        </row>
        <row r="132">
          <cell r="B132" t="str">
            <v>bankint</v>
          </cell>
          <cell r="I132">
            <v>41561.858369999994</v>
          </cell>
        </row>
        <row r="133">
          <cell r="B133" t="str">
            <v>inslic</v>
          </cell>
          <cell r="I133">
            <v>7412.7513399999998</v>
          </cell>
        </row>
        <row r="134">
          <cell r="B134" t="str">
            <v>cot</v>
          </cell>
          <cell r="I134">
            <v>18912.252399999998</v>
          </cell>
        </row>
        <row r="135">
          <cell r="B135" t="str">
            <v>cot</v>
          </cell>
          <cell r="I135">
            <v>-184.34889999999999</v>
          </cell>
        </row>
        <row r="136">
          <cell r="B136" t="str">
            <v>cot</v>
          </cell>
          <cell r="I136">
            <v>97774.666400000002</v>
          </cell>
        </row>
        <row r="137">
          <cell r="B137" t="str">
            <v>cot</v>
          </cell>
          <cell r="I137">
            <v>373324.45243</v>
          </cell>
        </row>
        <row r="138">
          <cell r="B138" t="str">
            <v>cot</v>
          </cell>
          <cell r="I138">
            <v>-2.0904400000000001</v>
          </cell>
        </row>
        <row r="139">
          <cell r="B139" t="str">
            <v>cot</v>
          </cell>
          <cell r="I139">
            <v>22684.003940000002</v>
          </cell>
        </row>
        <row r="140">
          <cell r="B140" t="str">
            <v>cot</v>
          </cell>
          <cell r="I140">
            <v>7.3319999999999996E-2</v>
          </cell>
        </row>
        <row r="141">
          <cell r="B141" t="str">
            <v>cot</v>
          </cell>
          <cell r="I141">
            <v>33929.889510000001</v>
          </cell>
        </row>
        <row r="142">
          <cell r="B142" t="str">
            <v>cot</v>
          </cell>
          <cell r="I142">
            <v>3.5764099999999996</v>
          </cell>
        </row>
        <row r="143">
          <cell r="B143" t="str">
            <v>cot</v>
          </cell>
          <cell r="I143">
            <v>-123.08681</v>
          </cell>
        </row>
        <row r="144">
          <cell r="B144" t="str">
            <v>cot</v>
          </cell>
          <cell r="I144">
            <v>29665.672440000002</v>
          </cell>
        </row>
        <row r="145">
          <cell r="B145" t="str">
            <v>cot</v>
          </cell>
          <cell r="I145">
            <v>13676.00045</v>
          </cell>
        </row>
        <row r="146">
          <cell r="B146" t="str">
            <v>cot</v>
          </cell>
          <cell r="I146">
            <v>39786.989689999995</v>
          </cell>
        </row>
        <row r="147">
          <cell r="B147" t="str">
            <v>cot</v>
          </cell>
          <cell r="I147">
            <v>8229.2986099999998</v>
          </cell>
        </row>
        <row r="148">
          <cell r="B148" t="str">
            <v>cot</v>
          </cell>
          <cell r="I148">
            <v>277.90712000000002</v>
          </cell>
        </row>
        <row r="149">
          <cell r="B149" t="str">
            <v>cot</v>
          </cell>
          <cell r="I149">
            <v>3757.0858800000001</v>
          </cell>
        </row>
        <row r="150">
          <cell r="B150" t="str">
            <v>cot</v>
          </cell>
          <cell r="I150">
            <v>513.52004999999997</v>
          </cell>
        </row>
        <row r="151">
          <cell r="B151" t="str">
            <v>cot</v>
          </cell>
          <cell r="I151">
            <v>9149.5514700000003</v>
          </cell>
        </row>
        <row r="152">
          <cell r="B152" t="str">
            <v>cot</v>
          </cell>
          <cell r="I152">
            <v>3204.0635299999999</v>
          </cell>
        </row>
        <row r="153">
          <cell r="B153" t="str">
            <v>cot</v>
          </cell>
          <cell r="I153">
            <v>3208.7257400000003</v>
          </cell>
        </row>
        <row r="154">
          <cell r="B154" t="str">
            <v>cot</v>
          </cell>
          <cell r="I154">
            <v>67.081550000000007</v>
          </cell>
        </row>
        <row r="155">
          <cell r="B155" t="str">
            <v>cot</v>
          </cell>
          <cell r="I155">
            <v>3129.4232999999999</v>
          </cell>
        </row>
        <row r="156">
          <cell r="B156" t="str">
            <v>cot</v>
          </cell>
          <cell r="I156">
            <v>418.98205999999999</v>
          </cell>
        </row>
        <row r="157">
          <cell r="B157" t="str">
            <v>inslic</v>
          </cell>
          <cell r="I157">
            <v>66613.292570000005</v>
          </cell>
        </row>
        <row r="158">
          <cell r="B158" t="str">
            <v>inslic</v>
          </cell>
          <cell r="I158">
            <v>215.88029</v>
          </cell>
        </row>
        <row r="159">
          <cell r="B159" t="str">
            <v>inslic</v>
          </cell>
          <cell r="I159">
            <v>11781.76109</v>
          </cell>
        </row>
        <row r="160">
          <cell r="B160" t="str">
            <v>inslic</v>
          </cell>
          <cell r="I160">
            <v>220.85157999999998</v>
          </cell>
        </row>
        <row r="161">
          <cell r="B161" t="str">
            <v>inslic</v>
          </cell>
          <cell r="I161">
            <v>38015.475140000002</v>
          </cell>
        </row>
        <row r="162">
          <cell r="B162" t="str">
            <v>inslic</v>
          </cell>
          <cell r="I162">
            <v>11722.83172</v>
          </cell>
        </row>
        <row r="163">
          <cell r="B163" t="str">
            <v>inslic</v>
          </cell>
          <cell r="I163">
            <v>9137.9934100000009</v>
          </cell>
        </row>
        <row r="164">
          <cell r="B164" t="str">
            <v>wht</v>
          </cell>
          <cell r="I164">
            <v>-6.5</v>
          </cell>
        </row>
        <row r="165">
          <cell r="B165" t="str">
            <v>legprof</v>
          </cell>
          <cell r="I165">
            <v>12404.936830000001</v>
          </cell>
        </row>
        <row r="166">
          <cell r="B166" t="str">
            <v>diremol</v>
          </cell>
          <cell r="I166">
            <v>30914.45381000001</v>
          </cell>
        </row>
        <row r="167">
          <cell r="B167" t="str">
            <v>audit</v>
          </cell>
          <cell r="I167">
            <v>20000</v>
          </cell>
        </row>
        <row r="168">
          <cell r="B168" t="str">
            <v>agm</v>
          </cell>
          <cell r="I168">
            <v>41870.146500000003</v>
          </cell>
        </row>
        <row r="169">
          <cell r="B169" t="str">
            <v>depre</v>
          </cell>
          <cell r="I169">
            <v>254921.36450999998</v>
          </cell>
        </row>
        <row r="170">
          <cell r="B170" t="str">
            <v>depre</v>
          </cell>
          <cell r="I170">
            <v>413234.60939</v>
          </cell>
        </row>
        <row r="171">
          <cell r="B171" t="str">
            <v>depre</v>
          </cell>
          <cell r="I171">
            <v>139765.53515000001</v>
          </cell>
        </row>
        <row r="172">
          <cell r="B172" t="str">
            <v>depre</v>
          </cell>
          <cell r="I172">
            <v>12955.054179999999</v>
          </cell>
        </row>
        <row r="173">
          <cell r="B173" t="str">
            <v>lse</v>
          </cell>
          <cell r="I173">
            <v>17291.252570000001</v>
          </cell>
        </row>
        <row r="174">
          <cell r="B174" t="str">
            <v>repmain</v>
          </cell>
          <cell r="I174">
            <v>2635.9</v>
          </cell>
        </row>
        <row r="175">
          <cell r="B175" t="str">
            <v>stafco</v>
          </cell>
          <cell r="I175">
            <v>3777.6995999999999</v>
          </cell>
        </row>
        <row r="176">
          <cell r="B176" t="str">
            <v>repmain</v>
          </cell>
          <cell r="I176">
            <v>19780.067899999998</v>
          </cell>
        </row>
        <row r="177">
          <cell r="B177" t="str">
            <v>fixastc1</v>
          </cell>
          <cell r="I177">
            <v>6866154.6591699999</v>
          </cell>
        </row>
        <row r="178">
          <cell r="B178" t="str">
            <v>fixastc1</v>
          </cell>
          <cell r="I178">
            <v>10498.006630000002</v>
          </cell>
        </row>
        <row r="179">
          <cell r="B179" t="str">
            <v>fixastc1</v>
          </cell>
          <cell r="I179">
            <v>119690.51140999999</v>
          </cell>
        </row>
        <row r="180">
          <cell r="B180" t="str">
            <v>fixastc1</v>
          </cell>
          <cell r="I180">
            <v>80653.229590000003</v>
          </cell>
        </row>
        <row r="181">
          <cell r="B181" t="str">
            <v>fixastc1</v>
          </cell>
          <cell r="I181">
            <v>-2.9999999999999997E-4</v>
          </cell>
        </row>
        <row r="182">
          <cell r="B182" t="str">
            <v>fixastc1</v>
          </cell>
          <cell r="I182">
            <v>4200</v>
          </cell>
        </row>
        <row r="183">
          <cell r="B183" t="str">
            <v>fixastc1</v>
          </cell>
          <cell r="I183">
            <v>3895.05</v>
          </cell>
        </row>
        <row r="184">
          <cell r="B184" t="str">
            <v>lse</v>
          </cell>
          <cell r="I184">
            <v>35262.46531</v>
          </cell>
        </row>
        <row r="185">
          <cell r="B185" t="str">
            <v>fixastc3</v>
          </cell>
          <cell r="I185">
            <v>3400185.06073</v>
          </cell>
        </row>
        <row r="186">
          <cell r="B186" t="str">
            <v>fixastc3</v>
          </cell>
          <cell r="I186">
            <v>67336.719680000009</v>
          </cell>
        </row>
        <row r="187">
          <cell r="B187" t="str">
            <v>fixastc3</v>
          </cell>
          <cell r="I187">
            <v>43.798000000000002</v>
          </cell>
        </row>
        <row r="188">
          <cell r="B188" t="str">
            <v>fixastc3</v>
          </cell>
          <cell r="I188">
            <v>376.40499999999997</v>
          </cell>
        </row>
        <row r="189">
          <cell r="B189" t="str">
            <v>fixastc3</v>
          </cell>
          <cell r="I189">
            <v>44090.605219999998</v>
          </cell>
        </row>
        <row r="190">
          <cell r="B190" t="str">
            <v>fixastc4</v>
          </cell>
          <cell r="I190">
            <v>721846.39728999999</v>
          </cell>
        </row>
        <row r="191">
          <cell r="B191" t="str">
            <v>fixastc4</v>
          </cell>
          <cell r="I191">
            <v>-1.0000000000000001E-5</v>
          </cell>
        </row>
        <row r="192">
          <cell r="B192" t="str">
            <v>fixastc5</v>
          </cell>
          <cell r="I192">
            <v>233487.27856000001</v>
          </cell>
        </row>
        <row r="193">
          <cell r="B193" t="str">
            <v>fixastc5</v>
          </cell>
          <cell r="I193">
            <v>500144.36657000001</v>
          </cell>
        </row>
        <row r="194">
          <cell r="B194" t="str">
            <v>fixastc6</v>
          </cell>
          <cell r="I194">
            <v>68674.896670000002</v>
          </cell>
        </row>
        <row r="195">
          <cell r="B195" t="str">
            <v>fixastc5</v>
          </cell>
          <cell r="I195">
            <v>1.0000000000000001E-5</v>
          </cell>
        </row>
        <row r="196">
          <cell r="B196" t="str">
            <v>inv2</v>
          </cell>
          <cell r="I196">
            <v>0</v>
          </cell>
        </row>
        <row r="197">
          <cell r="B197" t="str">
            <v>inv3</v>
          </cell>
          <cell r="I197">
            <v>10000</v>
          </cell>
        </row>
        <row r="198">
          <cell r="B198" t="str">
            <v>inv1</v>
          </cell>
          <cell r="I198">
            <v>979911.15189999994</v>
          </cell>
        </row>
        <row r="199">
          <cell r="B199" t="str">
            <v>inv4</v>
          </cell>
          <cell r="I199">
            <v>7677.0630000000001</v>
          </cell>
        </row>
        <row r="200">
          <cell r="B200" t="str">
            <v>inv6</v>
          </cell>
          <cell r="I200">
            <v>75000</v>
          </cell>
        </row>
        <row r="201">
          <cell r="B201" t="str">
            <v>inv7</v>
          </cell>
          <cell r="I201">
            <v>9.1E-4</v>
          </cell>
        </row>
        <row r="202">
          <cell r="B202" t="str">
            <v>inv8</v>
          </cell>
          <cell r="I202">
            <v>0</v>
          </cell>
        </row>
        <row r="203">
          <cell r="B203" t="str">
            <v>inv9</v>
          </cell>
          <cell r="I203">
            <v>10000</v>
          </cell>
        </row>
        <row r="204">
          <cell r="B204" t="str">
            <v>inv10</v>
          </cell>
          <cell r="I204">
            <v>20539.345859999998</v>
          </cell>
        </row>
        <row r="205">
          <cell r="B205" t="str">
            <v>stocf</v>
          </cell>
          <cell r="I205">
            <v>3257457.0158699998</v>
          </cell>
        </row>
        <row r="206">
          <cell r="B206" t="str">
            <v>stocr</v>
          </cell>
          <cell r="I206">
            <v>-1.1E-4</v>
          </cell>
        </row>
        <row r="207">
          <cell r="B207" t="str">
            <v>stocr</v>
          </cell>
          <cell r="I207">
            <v>15519.040349999999</v>
          </cell>
        </row>
        <row r="208">
          <cell r="B208" t="str">
            <v>stocr</v>
          </cell>
          <cell r="I208">
            <v>1829540.0086699999</v>
          </cell>
        </row>
        <row r="209">
          <cell r="B209" t="str">
            <v>stocr</v>
          </cell>
          <cell r="I209">
            <v>273</v>
          </cell>
        </row>
        <row r="210">
          <cell r="B210" t="str">
            <v>tradeb</v>
          </cell>
          <cell r="I210">
            <v>926933.60356999992</v>
          </cell>
        </row>
        <row r="211">
          <cell r="B211" t="str">
            <v>tradeb</v>
          </cell>
          <cell r="I211">
            <v>5904562.4350800002</v>
          </cell>
        </row>
        <row r="212">
          <cell r="B212" t="str">
            <v>tradeb</v>
          </cell>
          <cell r="I212">
            <v>1266569.0394600001</v>
          </cell>
        </row>
        <row r="213">
          <cell r="B213" t="str">
            <v>tradeb</v>
          </cell>
          <cell r="I213">
            <v>1050409.0747700001</v>
          </cell>
        </row>
        <row r="214">
          <cell r="B214" t="str">
            <v>tradeb</v>
          </cell>
          <cell r="I214">
            <v>609069.55164000008</v>
          </cell>
        </row>
        <row r="215">
          <cell r="B215" t="str">
            <v>tradeb</v>
          </cell>
          <cell r="I215">
            <v>38684.142939999998</v>
          </cell>
        </row>
        <row r="216">
          <cell r="B216" t="str">
            <v>tradeb</v>
          </cell>
          <cell r="I216">
            <v>2150714.9359499998</v>
          </cell>
        </row>
        <row r="217">
          <cell r="B217" t="str">
            <v>othdeb</v>
          </cell>
          <cell r="I217">
            <v>3100258.7845700001</v>
          </cell>
        </row>
        <row r="218">
          <cell r="B218" t="str">
            <v>brclaim</v>
          </cell>
          <cell r="I218">
            <v>6035299.6446099998</v>
          </cell>
        </row>
        <row r="219">
          <cell r="B219" t="str">
            <v>othdeb</v>
          </cell>
          <cell r="I219">
            <v>10663.370999999999</v>
          </cell>
        </row>
        <row r="220">
          <cell r="B220" t="str">
            <v>othdeb</v>
          </cell>
          <cell r="I220">
            <v>771335.81611999997</v>
          </cell>
        </row>
        <row r="221">
          <cell r="B221" t="str">
            <v>othdeb</v>
          </cell>
          <cell r="I221">
            <v>80365.66595000001</v>
          </cell>
        </row>
        <row r="222">
          <cell r="B222" t="str">
            <v>othdeb</v>
          </cell>
          <cell r="I222">
            <v>2929911.8106199997</v>
          </cell>
        </row>
        <row r="223">
          <cell r="B223" t="str">
            <v>othcre</v>
          </cell>
          <cell r="I223">
            <v>-8.3000000000000001E-4</v>
          </cell>
        </row>
        <row r="224">
          <cell r="B224" t="str">
            <v>tradeb</v>
          </cell>
          <cell r="I224">
            <v>-244638.74760999999</v>
          </cell>
        </row>
        <row r="225">
          <cell r="B225" t="str">
            <v>tradeb</v>
          </cell>
          <cell r="I225">
            <v>460665.02466</v>
          </cell>
        </row>
        <row r="226">
          <cell r="B226" t="str">
            <v>tradeb</v>
          </cell>
          <cell r="I226">
            <v>516590.89594000031</v>
          </cell>
        </row>
        <row r="227">
          <cell r="B227" t="str">
            <v>tradeb</v>
          </cell>
          <cell r="I227">
            <v>262968.45958000002</v>
          </cell>
        </row>
        <row r="228">
          <cell r="B228" t="str">
            <v>tradeb</v>
          </cell>
          <cell r="I228">
            <v>788007.94128999999</v>
          </cell>
        </row>
        <row r="229">
          <cell r="B229" t="str">
            <v>prepay</v>
          </cell>
          <cell r="I229">
            <v>368082.02824000001</v>
          </cell>
        </row>
        <row r="230">
          <cell r="B230" t="str">
            <v>prepay</v>
          </cell>
          <cell r="I230">
            <v>0</v>
          </cell>
        </row>
        <row r="231">
          <cell r="B231" t="str">
            <v>prepay</v>
          </cell>
          <cell r="I231">
            <v>18260.773370000003</v>
          </cell>
        </row>
        <row r="232">
          <cell r="B232" t="str">
            <v>prepay</v>
          </cell>
          <cell r="I232">
            <v>60.104999999999997</v>
          </cell>
        </row>
        <row r="233">
          <cell r="B233" t="str">
            <v>prepay</v>
          </cell>
          <cell r="I233">
            <v>0</v>
          </cell>
        </row>
        <row r="234">
          <cell r="B234" t="str">
            <v>prepay</v>
          </cell>
          <cell r="I234">
            <v>191.19994999999994</v>
          </cell>
        </row>
        <row r="235">
          <cell r="B235" t="str">
            <v>prepay</v>
          </cell>
          <cell r="I235">
            <v>808162.87811999989</v>
          </cell>
        </row>
        <row r="236">
          <cell r="B236" t="str">
            <v>othdeb</v>
          </cell>
          <cell r="I236">
            <v>46450.728940000001</v>
          </cell>
        </row>
        <row r="237">
          <cell r="B237" t="str">
            <v>othdeb</v>
          </cell>
          <cell r="I237">
            <v>19176.24468</v>
          </cell>
        </row>
        <row r="238">
          <cell r="B238" t="str">
            <v>othdeb</v>
          </cell>
          <cell r="I238">
            <v>10.333600000000006</v>
          </cell>
        </row>
        <row r="239">
          <cell r="B239" t="str">
            <v>othdeb</v>
          </cell>
          <cell r="I239">
            <v>0</v>
          </cell>
        </row>
        <row r="240">
          <cell r="B240" t="str">
            <v>stafdeb</v>
          </cell>
          <cell r="I240">
            <v>39607.939020000005</v>
          </cell>
        </row>
        <row r="241">
          <cell r="B241" t="str">
            <v>othdeb</v>
          </cell>
          <cell r="I241">
            <v>-2.0000000000000002E-5</v>
          </cell>
        </row>
        <row r="242">
          <cell r="B242" t="str">
            <v>stafdeb</v>
          </cell>
          <cell r="I242">
            <v>19.34423</v>
          </cell>
        </row>
        <row r="243">
          <cell r="B243" t="str">
            <v>stafdeb</v>
          </cell>
          <cell r="I243">
            <v>43038.580270000006</v>
          </cell>
        </row>
        <row r="244">
          <cell r="B244" t="str">
            <v>stafdeb</v>
          </cell>
          <cell r="I244">
            <v>50862.753619999996</v>
          </cell>
        </row>
        <row r="245">
          <cell r="B245" t="str">
            <v>stafdeb</v>
          </cell>
          <cell r="I245">
            <v>85142.607599999988</v>
          </cell>
        </row>
        <row r="246">
          <cell r="B246" t="str">
            <v>stocc</v>
          </cell>
          <cell r="I246">
            <v>353717.86101018573</v>
          </cell>
        </row>
        <row r="247">
          <cell r="B247" t="str">
            <v>stocf</v>
          </cell>
          <cell r="I247">
            <v>-1.0000000000000001E-7</v>
          </cell>
        </row>
        <row r="248">
          <cell r="B248" t="str">
            <v>stocr</v>
          </cell>
          <cell r="I248">
            <v>460204.98249000002</v>
          </cell>
        </row>
        <row r="249">
          <cell r="B249" t="str">
            <v>bank</v>
          </cell>
          <cell r="I249">
            <v>-31.80574</v>
          </cell>
        </row>
        <row r="250">
          <cell r="B250" t="str">
            <v>bank</v>
          </cell>
          <cell r="I250">
            <v>9.9</v>
          </cell>
        </row>
        <row r="251">
          <cell r="B251" t="str">
            <v>bank</v>
          </cell>
          <cell r="I251">
            <v>3746.1971500000004</v>
          </cell>
        </row>
        <row r="252">
          <cell r="B252" t="str">
            <v>bank</v>
          </cell>
          <cell r="I252">
            <v>165.00049999999999</v>
          </cell>
        </row>
        <row r="253">
          <cell r="B253" t="str">
            <v>bank</v>
          </cell>
          <cell r="I253">
            <v>-3.0002593994140624E-6</v>
          </cell>
        </row>
        <row r="254">
          <cell r="B254" t="str">
            <v>bankod</v>
          </cell>
          <cell r="I254">
            <v>-4.5</v>
          </cell>
        </row>
        <row r="255">
          <cell r="B255" t="str">
            <v>bankod</v>
          </cell>
          <cell r="I255">
            <v>-1038777.20077</v>
          </cell>
        </row>
        <row r="256">
          <cell r="B256" t="str">
            <v>bank</v>
          </cell>
          <cell r="I256">
            <v>0</v>
          </cell>
        </row>
        <row r="257">
          <cell r="B257" t="str">
            <v>bank</v>
          </cell>
          <cell r="I257">
            <v>14470.308289999999</v>
          </cell>
        </row>
        <row r="258">
          <cell r="B258" t="str">
            <v>bank</v>
          </cell>
          <cell r="I258">
            <v>8763</v>
          </cell>
        </row>
        <row r="259">
          <cell r="B259" t="str">
            <v>bank</v>
          </cell>
          <cell r="I259">
            <v>2.0000000000000002E-5</v>
          </cell>
        </row>
        <row r="260">
          <cell r="B260" t="str">
            <v>bankod</v>
          </cell>
          <cell r="I260">
            <v>11743.047669999987</v>
          </cell>
        </row>
        <row r="261">
          <cell r="B261" t="str">
            <v>bank</v>
          </cell>
          <cell r="I261">
            <v>829.72056000000009</v>
          </cell>
        </row>
        <row r="262">
          <cell r="B262" t="str">
            <v>bank</v>
          </cell>
          <cell r="I262">
            <v>69403.573850000001</v>
          </cell>
        </row>
        <row r="263">
          <cell r="B263" t="str">
            <v>bankod</v>
          </cell>
          <cell r="I263">
            <v>-264.61376000000001</v>
          </cell>
        </row>
        <row r="264">
          <cell r="B264" t="str">
            <v>bank</v>
          </cell>
          <cell r="I264">
            <v>16636.765100000001</v>
          </cell>
        </row>
        <row r="265">
          <cell r="B265" t="str">
            <v>bankod</v>
          </cell>
          <cell r="I265">
            <v>-38.299999999999997</v>
          </cell>
        </row>
        <row r="266">
          <cell r="B266" t="str">
            <v>bank</v>
          </cell>
          <cell r="I266">
            <v>27984.611000000001</v>
          </cell>
        </row>
        <row r="267">
          <cell r="B267" t="str">
            <v>bank</v>
          </cell>
          <cell r="I267">
            <v>2088.4594200000001</v>
          </cell>
        </row>
        <row r="268">
          <cell r="B268" t="str">
            <v>bank</v>
          </cell>
          <cell r="I268">
            <v>0</v>
          </cell>
        </row>
        <row r="269">
          <cell r="B269" t="str">
            <v>bank</v>
          </cell>
          <cell r="I269">
            <v>-186.79113999999686</v>
          </cell>
        </row>
        <row r="270">
          <cell r="B270" t="str">
            <v>bank</v>
          </cell>
          <cell r="I270">
            <v>0</v>
          </cell>
        </row>
        <row r="271">
          <cell r="B271" t="str">
            <v>bank</v>
          </cell>
          <cell r="I271">
            <v>0</v>
          </cell>
        </row>
        <row r="272">
          <cell r="B272" t="str">
            <v>bank</v>
          </cell>
          <cell r="I272">
            <v>2979.3670099999999</v>
          </cell>
        </row>
        <row r="273">
          <cell r="B273" t="str">
            <v>bankod</v>
          </cell>
          <cell r="I273">
            <v>-1791.66</v>
          </cell>
        </row>
        <row r="274">
          <cell r="B274" t="str">
            <v>bank</v>
          </cell>
          <cell r="I274">
            <v>6296.9194600000001</v>
          </cell>
        </row>
        <row r="275">
          <cell r="B275" t="str">
            <v>bankod</v>
          </cell>
          <cell r="I275">
            <v>-0.41254000000000002</v>
          </cell>
        </row>
        <row r="276">
          <cell r="B276" t="str">
            <v>bank</v>
          </cell>
          <cell r="I276">
            <v>817.09668999999997</v>
          </cell>
        </row>
        <row r="277">
          <cell r="B277" t="str">
            <v>bankod</v>
          </cell>
          <cell r="I277">
            <v>-1939812.50706</v>
          </cell>
        </row>
        <row r="278">
          <cell r="B278" t="str">
            <v>bank</v>
          </cell>
          <cell r="I278">
            <v>18060.393250000001</v>
          </cell>
        </row>
        <row r="279">
          <cell r="B279" t="str">
            <v>bankod</v>
          </cell>
          <cell r="I279">
            <v>-10981.930989999968</v>
          </cell>
        </row>
        <row r="280">
          <cell r="B280" t="str">
            <v>bank</v>
          </cell>
          <cell r="I280">
            <v>1050.2076000000002</v>
          </cell>
        </row>
        <row r="281">
          <cell r="B281" t="str">
            <v>bank</v>
          </cell>
          <cell r="I281">
            <v>24447.20118</v>
          </cell>
        </row>
        <row r="282">
          <cell r="B282" t="str">
            <v>bank</v>
          </cell>
          <cell r="I282">
            <v>40.643999999999998</v>
          </cell>
        </row>
        <row r="283">
          <cell r="B283" t="str">
            <v>bank</v>
          </cell>
          <cell r="I283">
            <v>1343.3756699999999</v>
          </cell>
        </row>
        <row r="284">
          <cell r="B284" t="str">
            <v>bank</v>
          </cell>
          <cell r="I284">
            <v>1.20034</v>
          </cell>
        </row>
        <row r="285">
          <cell r="B285" t="str">
            <v>bank</v>
          </cell>
          <cell r="I285">
            <v>1475.0682199999999</v>
          </cell>
        </row>
        <row r="286">
          <cell r="B286" t="str">
            <v>bank</v>
          </cell>
          <cell r="I286">
            <v>35386.330999999998</v>
          </cell>
        </row>
        <row r="287">
          <cell r="B287" t="str">
            <v>bank</v>
          </cell>
          <cell r="I287">
            <v>16270.761119999999</v>
          </cell>
        </row>
        <row r="288">
          <cell r="B288" t="str">
            <v>bank</v>
          </cell>
          <cell r="I288">
            <v>34608.231030000003</v>
          </cell>
        </row>
        <row r="289">
          <cell r="B289" t="str">
            <v>bank</v>
          </cell>
          <cell r="I289">
            <v>3674.43183</v>
          </cell>
        </row>
        <row r="290">
          <cell r="B290" t="str">
            <v>bank</v>
          </cell>
          <cell r="I290">
            <v>59.897750000000002</v>
          </cell>
        </row>
        <row r="291">
          <cell r="B291" t="str">
            <v>bank</v>
          </cell>
          <cell r="I291">
            <v>2310.1942799999997</v>
          </cell>
        </row>
        <row r="292">
          <cell r="B292" t="str">
            <v>bank</v>
          </cell>
          <cell r="I292">
            <v>-1E-4</v>
          </cell>
        </row>
        <row r="293">
          <cell r="B293" t="str">
            <v>bank</v>
          </cell>
          <cell r="I293">
            <v>583.27805000000001</v>
          </cell>
        </row>
        <row r="294">
          <cell r="B294" t="str">
            <v>bank</v>
          </cell>
          <cell r="I294">
            <v>0</v>
          </cell>
        </row>
        <row r="295">
          <cell r="B295" t="str">
            <v>bank</v>
          </cell>
          <cell r="I295">
            <v>116.526</v>
          </cell>
        </row>
        <row r="296">
          <cell r="B296" t="str">
            <v>bankod</v>
          </cell>
          <cell r="I296">
            <v>-16335</v>
          </cell>
        </row>
        <row r="297">
          <cell r="B297" t="str">
            <v>bank</v>
          </cell>
          <cell r="I297">
            <v>2.3209499999999998</v>
          </cell>
        </row>
        <row r="298">
          <cell r="B298" t="str">
            <v>bankod</v>
          </cell>
          <cell r="I298">
            <v>-13984.18117</v>
          </cell>
        </row>
        <row r="299">
          <cell r="B299" t="str">
            <v>bank</v>
          </cell>
          <cell r="I299">
            <v>0.2</v>
          </cell>
        </row>
        <row r="300">
          <cell r="B300" t="str">
            <v>bank</v>
          </cell>
          <cell r="I300">
            <v>5.0000000000000002E-5</v>
          </cell>
        </row>
        <row r="301">
          <cell r="B301" t="str">
            <v>bank</v>
          </cell>
          <cell r="I301">
            <v>876.19200000000001</v>
          </cell>
        </row>
        <row r="302">
          <cell r="B302" t="str">
            <v>bank</v>
          </cell>
          <cell r="I302">
            <v>67.809910000000002</v>
          </cell>
        </row>
        <row r="303">
          <cell r="B303" t="str">
            <v>bank</v>
          </cell>
          <cell r="I303">
            <v>233.51446999999999</v>
          </cell>
        </row>
        <row r="304">
          <cell r="B304" t="str">
            <v>bank</v>
          </cell>
          <cell r="I304">
            <v>189.04825</v>
          </cell>
        </row>
        <row r="305">
          <cell r="B305" t="str">
            <v>bank</v>
          </cell>
          <cell r="I305">
            <v>0.02</v>
          </cell>
        </row>
        <row r="306">
          <cell r="B306" t="str">
            <v>bankod</v>
          </cell>
          <cell r="I306">
            <v>-1970762.47747</v>
          </cell>
        </row>
        <row r="307">
          <cell r="B307" t="str">
            <v>bankod</v>
          </cell>
          <cell r="I307">
            <v>-5.8E-4</v>
          </cell>
        </row>
        <row r="308">
          <cell r="B308" t="str">
            <v>bank</v>
          </cell>
          <cell r="I308">
            <v>1500</v>
          </cell>
        </row>
        <row r="309">
          <cell r="B309" t="str">
            <v>bank</v>
          </cell>
          <cell r="I309">
            <v>108072.23115999997</v>
          </cell>
        </row>
        <row r="310">
          <cell r="B310" t="str">
            <v>bankod</v>
          </cell>
          <cell r="I310">
            <v>-10350.525</v>
          </cell>
        </row>
        <row r="311">
          <cell r="B311" t="str">
            <v>bankod</v>
          </cell>
          <cell r="I311">
            <v>0</v>
          </cell>
        </row>
        <row r="312">
          <cell r="B312" t="str">
            <v>bank</v>
          </cell>
          <cell r="I312">
            <v>13179.434999999999</v>
          </cell>
        </row>
        <row r="313">
          <cell r="B313" t="str">
            <v>bank</v>
          </cell>
          <cell r="I313">
            <v>94.63</v>
          </cell>
        </row>
        <row r="314">
          <cell r="B314" t="str">
            <v>bank</v>
          </cell>
          <cell r="I314">
            <v>20347.799999999996</v>
          </cell>
        </row>
        <row r="315">
          <cell r="B315" t="str">
            <v>bank</v>
          </cell>
          <cell r="I315">
            <v>16809.208710000003</v>
          </cell>
        </row>
        <row r="316">
          <cell r="B316" t="str">
            <v>bankod</v>
          </cell>
          <cell r="I316">
            <v>-35.92</v>
          </cell>
        </row>
        <row r="317">
          <cell r="B317" t="str">
            <v>bank</v>
          </cell>
          <cell r="I317">
            <v>29884.100238501513</v>
          </cell>
        </row>
        <row r="318">
          <cell r="B318" t="str">
            <v>bank</v>
          </cell>
          <cell r="I318">
            <v>2673.9305600000002</v>
          </cell>
        </row>
        <row r="319">
          <cell r="B319" t="str">
            <v>bank</v>
          </cell>
          <cell r="I319">
            <v>1590.93298</v>
          </cell>
        </row>
        <row r="320">
          <cell r="B320" t="str">
            <v>bank</v>
          </cell>
          <cell r="I320">
            <v>117843.00966</v>
          </cell>
        </row>
        <row r="321">
          <cell r="B321" t="str">
            <v>bank</v>
          </cell>
          <cell r="I321">
            <v>28915.874</v>
          </cell>
        </row>
        <row r="322">
          <cell r="B322" t="str">
            <v>bank</v>
          </cell>
          <cell r="I322">
            <v>0.15987999999999999</v>
          </cell>
        </row>
        <row r="323">
          <cell r="B323" t="str">
            <v>bank</v>
          </cell>
          <cell r="I323">
            <v>60515.439079999996</v>
          </cell>
        </row>
        <row r="324">
          <cell r="B324" t="str">
            <v>bankod</v>
          </cell>
          <cell r="I324">
            <v>117.88</v>
          </cell>
        </row>
        <row r="325">
          <cell r="B325" t="str">
            <v>bank</v>
          </cell>
          <cell r="I325">
            <v>60116.9084</v>
          </cell>
        </row>
        <row r="326">
          <cell r="B326" t="str">
            <v>bank</v>
          </cell>
          <cell r="I326">
            <v>16047.762839999999</v>
          </cell>
        </row>
        <row r="327">
          <cell r="B327" t="str">
            <v>bank</v>
          </cell>
          <cell r="I327">
            <v>866749.11214999994</v>
          </cell>
        </row>
        <row r="328">
          <cell r="B328" t="str">
            <v>bank</v>
          </cell>
          <cell r="I328">
            <v>29068.900289999998</v>
          </cell>
        </row>
        <row r="329">
          <cell r="B329" t="str">
            <v>bank</v>
          </cell>
          <cell r="I329">
            <v>21249.921899999998</v>
          </cell>
        </row>
        <row r="330">
          <cell r="B330" t="str">
            <v>bank</v>
          </cell>
          <cell r="I330">
            <v>-5.6000000000000006E-4</v>
          </cell>
        </row>
        <row r="331">
          <cell r="B331" t="str">
            <v>bankod</v>
          </cell>
          <cell r="I331">
            <v>0</v>
          </cell>
        </row>
        <row r="332">
          <cell r="B332" t="str">
            <v>bank</v>
          </cell>
          <cell r="I332">
            <v>0</v>
          </cell>
        </row>
        <row r="333">
          <cell r="B333" t="str">
            <v>bankod</v>
          </cell>
          <cell r="I333">
            <v>0</v>
          </cell>
        </row>
        <row r="334">
          <cell r="B334" t="str">
            <v>bank</v>
          </cell>
          <cell r="I334">
            <v>0</v>
          </cell>
        </row>
        <row r="335">
          <cell r="B335" t="str">
            <v>bank</v>
          </cell>
          <cell r="I335">
            <v>462.11627000000004</v>
          </cell>
        </row>
        <row r="336">
          <cell r="B336" t="str">
            <v>bankod</v>
          </cell>
          <cell r="I336">
            <v>0</v>
          </cell>
        </row>
        <row r="337">
          <cell r="B337" t="str">
            <v>bank</v>
          </cell>
          <cell r="I337">
            <v>72907.195260000008</v>
          </cell>
        </row>
        <row r="338">
          <cell r="B338" t="str">
            <v>bank</v>
          </cell>
          <cell r="I338">
            <v>33737.036509999998</v>
          </cell>
        </row>
        <row r="339">
          <cell r="B339" t="str">
            <v>bank</v>
          </cell>
          <cell r="I339">
            <v>125137.43598000001</v>
          </cell>
        </row>
        <row r="340">
          <cell r="B340" t="str">
            <v>bank</v>
          </cell>
          <cell r="I340">
            <v>3.8500000000000001E-3</v>
          </cell>
        </row>
        <row r="341">
          <cell r="B341" t="str">
            <v>bank</v>
          </cell>
          <cell r="I341">
            <v>699.4</v>
          </cell>
        </row>
        <row r="342">
          <cell r="B342" t="str">
            <v>bankod</v>
          </cell>
          <cell r="I342">
            <v>-5.0000000000000001E-3</v>
          </cell>
        </row>
        <row r="343">
          <cell r="B343" t="str">
            <v>bank</v>
          </cell>
          <cell r="I343">
            <v>6019.61</v>
          </cell>
        </row>
        <row r="344">
          <cell r="B344" t="str">
            <v>bankod</v>
          </cell>
          <cell r="I344">
            <v>-10463.22675</v>
          </cell>
        </row>
        <row r="345">
          <cell r="B345" t="str">
            <v>bank</v>
          </cell>
          <cell r="I345">
            <v>202154.40909</v>
          </cell>
        </row>
        <row r="346">
          <cell r="B346" t="str">
            <v>bank</v>
          </cell>
          <cell r="I346">
            <v>1633.5043699999999</v>
          </cell>
        </row>
        <row r="347">
          <cell r="B347" t="str">
            <v>bank</v>
          </cell>
          <cell r="I347">
            <v>0.50964999999999994</v>
          </cell>
        </row>
        <row r="348">
          <cell r="B348" t="str">
            <v>bankod</v>
          </cell>
          <cell r="I348">
            <v>-2.06E-2</v>
          </cell>
        </row>
        <row r="349">
          <cell r="B349" t="str">
            <v>bankod</v>
          </cell>
          <cell r="I349">
            <v>-26.218319999999999</v>
          </cell>
        </row>
        <row r="350">
          <cell r="B350" t="str">
            <v>bank</v>
          </cell>
          <cell r="I350">
            <v>1.0000000000000001E-5</v>
          </cell>
        </row>
        <row r="351">
          <cell r="B351" t="str">
            <v>bank</v>
          </cell>
          <cell r="I351">
            <v>2024.2045500000002</v>
          </cell>
        </row>
        <row r="352">
          <cell r="B352" t="str">
            <v>bankod</v>
          </cell>
          <cell r="I352">
            <v>-3.7099999999999998E-3</v>
          </cell>
        </row>
        <row r="353">
          <cell r="B353" t="str">
            <v>bank</v>
          </cell>
          <cell r="I353">
            <v>3.1789999999999999E-2</v>
          </cell>
        </row>
        <row r="354">
          <cell r="B354" t="str">
            <v>bank</v>
          </cell>
          <cell r="I354">
            <v>1.7799700000000001</v>
          </cell>
        </row>
        <row r="355">
          <cell r="B355" t="str">
            <v>bank</v>
          </cell>
          <cell r="I355">
            <v>11026.721</v>
          </cell>
        </row>
        <row r="356">
          <cell r="B356" t="str">
            <v>bankod</v>
          </cell>
          <cell r="I356">
            <v>-4019.71983</v>
          </cell>
        </row>
        <row r="357">
          <cell r="B357" t="str">
            <v>bank</v>
          </cell>
          <cell r="I357">
            <v>880.00019999999995</v>
          </cell>
        </row>
        <row r="358">
          <cell r="B358" t="str">
            <v>bank</v>
          </cell>
          <cell r="I358">
            <v>18883.197950000002</v>
          </cell>
        </row>
        <row r="359">
          <cell r="B359" t="str">
            <v>bank</v>
          </cell>
          <cell r="I359">
            <v>2.5999999999999999E-3</v>
          </cell>
        </row>
        <row r="360">
          <cell r="B360" t="str">
            <v>bank</v>
          </cell>
          <cell r="I360">
            <v>993.42872</v>
          </cell>
        </row>
        <row r="361">
          <cell r="B361" t="str">
            <v>bank</v>
          </cell>
          <cell r="I361">
            <v>132994.83632</v>
          </cell>
        </row>
        <row r="362">
          <cell r="B362" t="str">
            <v>bank</v>
          </cell>
          <cell r="I362">
            <v>251.59707999999998</v>
          </cell>
        </row>
        <row r="363">
          <cell r="B363" t="str">
            <v>bankod</v>
          </cell>
          <cell r="I363">
            <v>-905.49818000000005</v>
          </cell>
        </row>
        <row r="364">
          <cell r="B364" t="str">
            <v>bank</v>
          </cell>
          <cell r="I364">
            <v>127.34</v>
          </cell>
        </row>
        <row r="365">
          <cell r="B365" t="str">
            <v>bankod</v>
          </cell>
          <cell r="I365">
            <v>-2038008.8801300002</v>
          </cell>
        </row>
        <row r="366">
          <cell r="B366" t="str">
            <v>bank</v>
          </cell>
          <cell r="I366">
            <v>5744.7477480621828</v>
          </cell>
        </row>
        <row r="367">
          <cell r="B367" t="str">
            <v>bank</v>
          </cell>
          <cell r="I367">
            <v>31485.143090000001</v>
          </cell>
        </row>
        <row r="368">
          <cell r="B368" t="str">
            <v>bank</v>
          </cell>
          <cell r="I368">
            <v>241764.61600000001</v>
          </cell>
        </row>
        <row r="369">
          <cell r="B369" t="str">
            <v>bank</v>
          </cell>
          <cell r="I369">
            <v>0</v>
          </cell>
        </row>
        <row r="370">
          <cell r="B370" t="str">
            <v>bank</v>
          </cell>
          <cell r="I370">
            <v>0</v>
          </cell>
        </row>
        <row r="371">
          <cell r="B371" t="str">
            <v>bank</v>
          </cell>
          <cell r="I371">
            <v>21817.213460000003</v>
          </cell>
        </row>
        <row r="372">
          <cell r="B372" t="str">
            <v>bank</v>
          </cell>
          <cell r="I372">
            <v>206.4076</v>
          </cell>
        </row>
        <row r="373">
          <cell r="B373" t="str">
            <v>bank</v>
          </cell>
          <cell r="I373">
            <v>721.39099999999996</v>
          </cell>
        </row>
        <row r="374">
          <cell r="B374" t="str">
            <v>bank</v>
          </cell>
          <cell r="I374">
            <v>3.2575500000000002</v>
          </cell>
        </row>
        <row r="375">
          <cell r="B375" t="str">
            <v>bankod</v>
          </cell>
          <cell r="I375">
            <v>-3214.2</v>
          </cell>
        </row>
        <row r="376">
          <cell r="B376" t="str">
            <v>bank</v>
          </cell>
          <cell r="I376">
            <v>320.50617</v>
          </cell>
        </row>
        <row r="377">
          <cell r="B377" t="str">
            <v>bank</v>
          </cell>
          <cell r="I377">
            <v>6.2509300000000003</v>
          </cell>
        </row>
        <row r="378">
          <cell r="B378" t="str">
            <v>bank</v>
          </cell>
          <cell r="I378">
            <v>10000</v>
          </cell>
        </row>
        <row r="379">
          <cell r="B379" t="str">
            <v>bank</v>
          </cell>
          <cell r="I379">
            <v>136485.50200000001</v>
          </cell>
        </row>
        <row r="380">
          <cell r="B380" t="str">
            <v>bankod</v>
          </cell>
          <cell r="I380">
            <v>-5268.2803400000003</v>
          </cell>
        </row>
        <row r="381">
          <cell r="B381" t="str">
            <v>bank</v>
          </cell>
          <cell r="I381">
            <v>4709.8150300000007</v>
          </cell>
        </row>
        <row r="382">
          <cell r="B382" t="str">
            <v>bank</v>
          </cell>
          <cell r="I382">
            <v>1307258.8620199999</v>
          </cell>
        </row>
        <row r="383">
          <cell r="B383" t="str">
            <v>bankod</v>
          </cell>
          <cell r="I383">
            <v>0</v>
          </cell>
        </row>
        <row r="384">
          <cell r="B384" t="str">
            <v>bank</v>
          </cell>
          <cell r="I384">
            <v>419046.58007999999</v>
          </cell>
        </row>
        <row r="385">
          <cell r="B385" t="str">
            <v>bank</v>
          </cell>
          <cell r="I385">
            <v>30.838189999999997</v>
          </cell>
        </row>
        <row r="386">
          <cell r="B386" t="str">
            <v>bank</v>
          </cell>
          <cell r="I386">
            <v>710.28438000000006</v>
          </cell>
        </row>
        <row r="387">
          <cell r="B387" t="str">
            <v>bankod</v>
          </cell>
          <cell r="I387">
            <v>-154456.75181000002</v>
          </cell>
        </row>
        <row r="388">
          <cell r="B388" t="str">
            <v>bank</v>
          </cell>
          <cell r="I388">
            <v>132054.53809000002</v>
          </cell>
        </row>
        <row r="389">
          <cell r="B389" t="str">
            <v>bank</v>
          </cell>
          <cell r="I389">
            <v>3000</v>
          </cell>
        </row>
        <row r="390">
          <cell r="B390" t="str">
            <v>bank</v>
          </cell>
          <cell r="I390">
            <v>5.9999999999999995E-5</v>
          </cell>
        </row>
        <row r="391">
          <cell r="B391" t="str">
            <v>bankod</v>
          </cell>
          <cell r="I391">
            <v>-496.73416999999995</v>
          </cell>
        </row>
        <row r="392">
          <cell r="B392" t="str">
            <v>bankod</v>
          </cell>
          <cell r="I392">
            <v>-1303668.23135</v>
          </cell>
        </row>
        <row r="393">
          <cell r="B393" t="str">
            <v>bank</v>
          </cell>
          <cell r="I393">
            <v>1.16954</v>
          </cell>
        </row>
        <row r="394">
          <cell r="B394" t="str">
            <v>bank</v>
          </cell>
          <cell r="I394">
            <v>1751.4</v>
          </cell>
        </row>
        <row r="395">
          <cell r="B395" t="str">
            <v>bank</v>
          </cell>
          <cell r="I395">
            <v>13206.3009</v>
          </cell>
        </row>
        <row r="396">
          <cell r="B396" t="str">
            <v>bank</v>
          </cell>
          <cell r="I396">
            <v>6821.1</v>
          </cell>
        </row>
        <row r="397">
          <cell r="B397" t="str">
            <v>bank</v>
          </cell>
          <cell r="I397">
            <v>1.4E-2</v>
          </cell>
        </row>
        <row r="398">
          <cell r="B398" t="str">
            <v>bank</v>
          </cell>
          <cell r="I398">
            <v>248.45214999999999</v>
          </cell>
        </row>
        <row r="399">
          <cell r="B399" t="str">
            <v>bankod</v>
          </cell>
          <cell r="I399">
            <v>-52055.335709999999</v>
          </cell>
        </row>
        <row r="400">
          <cell r="B400" t="str">
            <v>bankod</v>
          </cell>
          <cell r="I400">
            <v>-6.4579799999999992</v>
          </cell>
        </row>
        <row r="401">
          <cell r="B401" t="str">
            <v>bankod</v>
          </cell>
          <cell r="I401">
            <v>-9398.938259999999</v>
          </cell>
        </row>
        <row r="402">
          <cell r="B402" t="str">
            <v>othcre</v>
          </cell>
          <cell r="I402">
            <v>-1269388.9258300001</v>
          </cell>
        </row>
        <row r="403">
          <cell r="B403" t="str">
            <v>othcre</v>
          </cell>
          <cell r="I403">
            <v>-329976.35899699997</v>
          </cell>
        </row>
        <row r="404">
          <cell r="B404" t="str">
            <v>othcre</v>
          </cell>
          <cell r="I404">
            <v>-254105.02789</v>
          </cell>
        </row>
        <row r="405">
          <cell r="B405" t="str">
            <v>othcre</v>
          </cell>
          <cell r="I405">
            <v>-11705.01699</v>
          </cell>
        </row>
        <row r="406">
          <cell r="B406" t="str">
            <v>othcre</v>
          </cell>
          <cell r="I406">
            <v>-15276.172279999999</v>
          </cell>
        </row>
        <row r="407">
          <cell r="B407" t="str">
            <v>othcre</v>
          </cell>
          <cell r="I407">
            <v>6490.0023899999969</v>
          </cell>
        </row>
        <row r="408">
          <cell r="B408" t="str">
            <v>othcre</v>
          </cell>
          <cell r="I408">
            <v>-11899.608400000001</v>
          </cell>
        </row>
        <row r="409">
          <cell r="B409" t="str">
            <v>othcre</v>
          </cell>
          <cell r="I409">
            <v>-11.9116</v>
          </cell>
        </row>
        <row r="410">
          <cell r="B410" t="str">
            <v>tradcre</v>
          </cell>
          <cell r="I410">
            <v>-3082506.1635799999</v>
          </cell>
        </row>
        <row r="411">
          <cell r="B411" t="str">
            <v>othcre</v>
          </cell>
          <cell r="I411">
            <v>2.0000000000000001E-4</v>
          </cell>
        </row>
        <row r="412">
          <cell r="B412" t="str">
            <v>othcre</v>
          </cell>
          <cell r="I412">
            <v>-110156.64891</v>
          </cell>
        </row>
        <row r="413">
          <cell r="B413" t="str">
            <v>othcre</v>
          </cell>
          <cell r="I413">
            <v>5000</v>
          </cell>
        </row>
        <row r="414">
          <cell r="B414" t="str">
            <v>othcre</v>
          </cell>
          <cell r="I414">
            <v>-120957.00742000001</v>
          </cell>
        </row>
        <row r="415">
          <cell r="B415" t="str">
            <v>othcre</v>
          </cell>
          <cell r="I415">
            <v>-58437.745940000001</v>
          </cell>
        </row>
        <row r="416">
          <cell r="B416" t="str">
            <v>othcre</v>
          </cell>
          <cell r="I416">
            <v>-175262.13543999998</v>
          </cell>
        </row>
        <row r="417">
          <cell r="B417" t="str">
            <v>othcre</v>
          </cell>
          <cell r="I417">
            <v>-138593.82975</v>
          </cell>
        </row>
        <row r="418">
          <cell r="B418" t="str">
            <v>othcre</v>
          </cell>
          <cell r="I418">
            <v>-110638.32148999999</v>
          </cell>
        </row>
        <row r="419">
          <cell r="B419" t="str">
            <v>othcre</v>
          </cell>
          <cell r="I419">
            <v>-29164.19786</v>
          </cell>
        </row>
        <row r="420">
          <cell r="B420" t="str">
            <v>othcre</v>
          </cell>
          <cell r="I420">
            <v>3.8999999999999999E-4</v>
          </cell>
        </row>
        <row r="421">
          <cell r="B421" t="str">
            <v>othcre</v>
          </cell>
          <cell r="I421">
            <v>3.0002593994140624E-6</v>
          </cell>
        </row>
        <row r="422">
          <cell r="B422" t="str">
            <v>othcre</v>
          </cell>
          <cell r="I422">
            <v>-46014.492159999994</v>
          </cell>
        </row>
        <row r="423">
          <cell r="B423" t="str">
            <v>recdadv</v>
          </cell>
          <cell r="I423">
            <v>-69328.013149999999</v>
          </cell>
        </row>
        <row r="424">
          <cell r="B424" t="str">
            <v>accrual</v>
          </cell>
          <cell r="I424">
            <v>-135222.17303000001</v>
          </cell>
        </row>
        <row r="425">
          <cell r="B425" t="str">
            <v>othdeb</v>
          </cell>
          <cell r="I425">
            <v>922605.47521000006</v>
          </cell>
        </row>
        <row r="426">
          <cell r="B426" t="str">
            <v>othdeb</v>
          </cell>
          <cell r="I426">
            <v>0</v>
          </cell>
        </row>
        <row r="427">
          <cell r="B427" t="str">
            <v>bankod</v>
          </cell>
          <cell r="I427">
            <v>-9.1010000000000009</v>
          </cell>
        </row>
        <row r="428">
          <cell r="B428" t="str">
            <v>tradeb</v>
          </cell>
          <cell r="I428">
            <v>-6854523.00832</v>
          </cell>
        </row>
        <row r="429">
          <cell r="B429" t="str">
            <v>othcre</v>
          </cell>
          <cell r="I429">
            <v>-144865.66797000001</v>
          </cell>
        </row>
        <row r="430">
          <cell r="B430" t="str">
            <v>tradeb</v>
          </cell>
          <cell r="I430">
            <v>-664.21808999999985</v>
          </cell>
        </row>
        <row r="431">
          <cell r="B431" t="str">
            <v>ditrans</v>
          </cell>
          <cell r="I431">
            <v>-1289.9960000000001</v>
          </cell>
        </row>
        <row r="432">
          <cell r="B432" t="str">
            <v>othcre</v>
          </cell>
          <cell r="I432">
            <v>-0.20388999999999999</v>
          </cell>
        </row>
        <row r="433">
          <cell r="B433" t="str">
            <v>othdeb</v>
          </cell>
          <cell r="I433">
            <v>5.9070299999999998</v>
          </cell>
        </row>
        <row r="434">
          <cell r="B434" t="str">
            <v>othcre</v>
          </cell>
          <cell r="I434">
            <v>-20023.187730000001</v>
          </cell>
        </row>
        <row r="435">
          <cell r="B435" t="str">
            <v>othcre</v>
          </cell>
          <cell r="I435">
            <v>-2.0000000000000002E-5</v>
          </cell>
        </row>
        <row r="436">
          <cell r="B436" t="str">
            <v>othcre</v>
          </cell>
          <cell r="I436">
            <v>-2134.1739700000003</v>
          </cell>
        </row>
        <row r="437">
          <cell r="B437" t="str">
            <v>othcre</v>
          </cell>
          <cell r="I437">
            <v>-91241.016369999998</v>
          </cell>
        </row>
        <row r="438">
          <cell r="B438" t="str">
            <v>othcre</v>
          </cell>
          <cell r="I438">
            <v>-4276.5317599999998</v>
          </cell>
        </row>
        <row r="439">
          <cell r="B439" t="str">
            <v>gratui</v>
          </cell>
          <cell r="I439">
            <v>-929640.30549000006</v>
          </cell>
        </row>
        <row r="440">
          <cell r="B440" t="str">
            <v>othcre</v>
          </cell>
          <cell r="I440">
            <v>-399.79193000000004</v>
          </cell>
        </row>
        <row r="441">
          <cell r="B441" t="str">
            <v>othcre</v>
          </cell>
          <cell r="I441">
            <v>-591.65710000000001</v>
          </cell>
        </row>
        <row r="442">
          <cell r="B442" t="str">
            <v>othcre</v>
          </cell>
          <cell r="I442">
            <v>8.4999999999999995E-4</v>
          </cell>
        </row>
        <row r="443">
          <cell r="B443" t="str">
            <v>tradeb</v>
          </cell>
          <cell r="I443">
            <v>226083.33325999998</v>
          </cell>
        </row>
        <row r="444">
          <cell r="B444" t="str">
            <v>tradeb</v>
          </cell>
          <cell r="I444">
            <v>-338352.42647000001</v>
          </cell>
        </row>
        <row r="445">
          <cell r="B445" t="str">
            <v>tradeb</v>
          </cell>
          <cell r="I445">
            <v>-794137.37225000001</v>
          </cell>
        </row>
        <row r="446">
          <cell r="B446" t="str">
            <v>tradeb</v>
          </cell>
          <cell r="I446">
            <v>-196125.49275999999</v>
          </cell>
        </row>
        <row r="447">
          <cell r="B447" t="str">
            <v>tradeb</v>
          </cell>
          <cell r="I447">
            <v>-470959.82582999999</v>
          </cell>
        </row>
        <row r="448">
          <cell r="B448" t="str">
            <v>othdeb</v>
          </cell>
          <cell r="I448">
            <v>0</v>
          </cell>
        </row>
        <row r="449">
          <cell r="B449" t="str">
            <v>othcre</v>
          </cell>
          <cell r="I449">
            <v>-125522.29980000001</v>
          </cell>
        </row>
        <row r="450">
          <cell r="B450" t="str">
            <v>tax</v>
          </cell>
          <cell r="I450">
            <v>-1971239.8701500001</v>
          </cell>
        </row>
        <row r="451">
          <cell r="B451" t="str">
            <v>tax</v>
          </cell>
          <cell r="I451">
            <v>5.2999999999999998E-4</v>
          </cell>
        </row>
        <row r="452">
          <cell r="B452" t="str">
            <v>tax</v>
          </cell>
          <cell r="I452">
            <v>-196541.89069999999</v>
          </cell>
        </row>
        <row r="453">
          <cell r="B453" t="str">
            <v>othcre</v>
          </cell>
          <cell r="I453">
            <v>-514613.11616999999</v>
          </cell>
        </row>
        <row r="454">
          <cell r="B454" t="str">
            <v>othdeb</v>
          </cell>
          <cell r="I454">
            <v>0</v>
          </cell>
        </row>
        <row r="455">
          <cell r="B455" t="str">
            <v>othcre</v>
          </cell>
          <cell r="I455">
            <v>-110367.93049</v>
          </cell>
        </row>
        <row r="456">
          <cell r="B456" t="str">
            <v>othcre</v>
          </cell>
          <cell r="I456">
            <v>0</v>
          </cell>
        </row>
        <row r="457">
          <cell r="B457" t="str">
            <v>brallow</v>
          </cell>
          <cell r="I457">
            <v>-3804979.7985999999</v>
          </cell>
        </row>
        <row r="458">
          <cell r="B458" t="str">
            <v>brallow</v>
          </cell>
          <cell r="I458">
            <v>0</v>
          </cell>
        </row>
        <row r="459">
          <cell r="B459" t="str">
            <v>longtam</v>
          </cell>
          <cell r="I459">
            <v>-256630.70838999999</v>
          </cell>
        </row>
        <row r="460">
          <cell r="B460" t="str">
            <v>longtam</v>
          </cell>
          <cell r="I460">
            <v>-40260.416400000002</v>
          </cell>
        </row>
        <row r="461">
          <cell r="B461" t="str">
            <v>longtam</v>
          </cell>
          <cell r="I461">
            <v>-74138.822319999992</v>
          </cell>
        </row>
        <row r="462">
          <cell r="B462" t="str">
            <v>longtam</v>
          </cell>
          <cell r="I462">
            <v>-58333.333180000001</v>
          </cell>
        </row>
        <row r="463">
          <cell r="B463" t="str">
            <v>longtam</v>
          </cell>
          <cell r="I463">
            <v>-968.19245999999998</v>
          </cell>
        </row>
        <row r="464">
          <cell r="B464" t="str">
            <v>longtam</v>
          </cell>
          <cell r="I464">
            <v>-22135.416719999997</v>
          </cell>
        </row>
        <row r="465">
          <cell r="B465" t="str">
            <v>longtam</v>
          </cell>
          <cell r="I465">
            <v>-19441.95912</v>
          </cell>
        </row>
        <row r="466">
          <cell r="B466" t="str">
            <v>longtam</v>
          </cell>
          <cell r="I466">
            <v>-61345.536220000002</v>
          </cell>
        </row>
        <row r="467">
          <cell r="B467" t="str">
            <v>longtam</v>
          </cell>
          <cell r="I467">
            <v>-14895.878259999999</v>
          </cell>
        </row>
        <row r="468">
          <cell r="B468" t="str">
            <v>longtam</v>
          </cell>
          <cell r="I468">
            <v>3.8999999999999999E-4</v>
          </cell>
        </row>
        <row r="469">
          <cell r="B469" t="str">
            <v>longtam</v>
          </cell>
          <cell r="I469">
            <v>-141175.46900000001</v>
          </cell>
        </row>
        <row r="470">
          <cell r="B470" t="str">
            <v>longtam</v>
          </cell>
          <cell r="I470">
            <v>-470038.58036000002</v>
          </cell>
        </row>
        <row r="471">
          <cell r="B471" t="str">
            <v>longtam</v>
          </cell>
          <cell r="I471">
            <v>-5800000</v>
          </cell>
        </row>
        <row r="472">
          <cell r="B472" t="str">
            <v>longtam</v>
          </cell>
          <cell r="I472">
            <v>-545025.79910000006</v>
          </cell>
        </row>
        <row r="473">
          <cell r="B473" t="str">
            <v>longtam</v>
          </cell>
          <cell r="I473">
            <v>0</v>
          </cell>
        </row>
        <row r="474">
          <cell r="B474" t="str">
            <v>longtam</v>
          </cell>
          <cell r="I474">
            <v>0</v>
          </cell>
        </row>
        <row r="475">
          <cell r="B475" t="str">
            <v>fixaslb</v>
          </cell>
          <cell r="I475">
            <v>-743434.07469000004</v>
          </cell>
        </row>
        <row r="476">
          <cell r="B476" t="str">
            <v>fixaslb</v>
          </cell>
          <cell r="I476">
            <v>-233620.24131000001</v>
          </cell>
        </row>
        <row r="477">
          <cell r="B477" t="str">
            <v>fixaspe</v>
          </cell>
          <cell r="I477">
            <v>-1218541.4414600001</v>
          </cell>
        </row>
        <row r="478">
          <cell r="B478" t="str">
            <v>fixasmv</v>
          </cell>
          <cell r="I478">
            <v>-432447.17254</v>
          </cell>
        </row>
        <row r="479">
          <cell r="B479" t="str">
            <v>fixasff</v>
          </cell>
          <cell r="I479">
            <v>-48840.33178</v>
          </cell>
        </row>
        <row r="480">
          <cell r="B480" t="str">
            <v>othdeb</v>
          </cell>
          <cell r="I480">
            <v>-423990.7298899999</v>
          </cell>
        </row>
        <row r="481">
          <cell r="B481" t="str">
            <v>stocp</v>
          </cell>
          <cell r="I481">
            <v>-273201.53520000004</v>
          </cell>
        </row>
        <row r="482">
          <cell r="B482" t="str">
            <v>bank</v>
          </cell>
          <cell r="I482">
            <v>-34333.949679999998</v>
          </cell>
        </row>
        <row r="483">
          <cell r="B483" t="str">
            <v>invprov</v>
          </cell>
          <cell r="I483">
            <v>-987588.21529999992</v>
          </cell>
        </row>
        <row r="484">
          <cell r="B484" t="str">
            <v>prov</v>
          </cell>
          <cell r="I484">
            <v>-3406077.7248600004</v>
          </cell>
        </row>
        <row r="485">
          <cell r="B485" t="str">
            <v>capres</v>
          </cell>
          <cell r="I485">
            <v>-394393.91850000003</v>
          </cell>
        </row>
        <row r="486">
          <cell r="B486" t="str">
            <v>capres</v>
          </cell>
          <cell r="I486">
            <v>22798459.498599999</v>
          </cell>
        </row>
        <row r="487">
          <cell r="B487" t="str">
            <v>capres</v>
          </cell>
          <cell r="I487">
            <v>-19320887.167029999</v>
          </cell>
        </row>
        <row r="488">
          <cell r="B488" t="str">
            <v>capres</v>
          </cell>
          <cell r="I488">
            <v>-4749620.7682499997</v>
          </cell>
        </row>
        <row r="489">
          <cell r="B489" t="str">
            <v>invprov</v>
          </cell>
          <cell r="I489">
            <v>0</v>
          </cell>
        </row>
        <row r="490">
          <cell r="B490" t="str">
            <v>taxchg1</v>
          </cell>
          <cell r="I490">
            <v>1863320.5111499999</v>
          </cell>
        </row>
        <row r="491">
          <cell r="B491" t="str">
            <v>taxchg2</v>
          </cell>
          <cell r="I491">
            <v>196541.89069999999</v>
          </cell>
        </row>
        <row r="492">
          <cell r="B492" t="str">
            <v>taxchg3</v>
          </cell>
          <cell r="I492">
            <v>0</v>
          </cell>
        </row>
        <row r="493">
          <cell r="B493" t="str">
            <v>dftaxb</v>
          </cell>
          <cell r="I493">
            <v>0</v>
          </cell>
        </row>
      </sheetData>
      <sheetData sheetId="4"/>
      <sheetData sheetId="5" refreshError="1"/>
      <sheetData sheetId="6" refreshError="1"/>
      <sheetData sheetId="7" refreshError="1"/>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etail"/>
      <sheetName val="Tickmarks"/>
      <sheetName val="extd tb"/>
    </sheetNames>
    <sheetDataSet>
      <sheetData sheetId="0" refreshError="1"/>
      <sheetData sheetId="1">
        <row r="46">
          <cell r="F46">
            <v>3250480</v>
          </cell>
        </row>
      </sheetData>
      <sheetData sheetId="2" refreshError="1"/>
      <sheetData sheetId="3"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 Info"/>
      <sheetName val="Jan Info"/>
      <sheetName val="DPFEB"/>
      <sheetName val="Feb Info"/>
      <sheetName val="DPMAR"/>
      <sheetName val="Jan 2000 - Scr1"/>
      <sheetName val="Jan 2000 - Scr2"/>
      <sheetName val="Feb 2000 - Scr1"/>
      <sheetName val="Feb 2000 - Scr2 org"/>
      <sheetName val="Feb 2000 - Scr2"/>
      <sheetName val="Mar Info"/>
      <sheetName val="Mar 2000 - Scr1"/>
      <sheetName val="MultiChoice 2002"/>
      <sheetName val="Jan 2000 _ Scr1"/>
      <sheetName val="MERISTEM-30-09"/>
      <sheetName val="EXPATRIATE STAFF"/>
      <sheetName val="DATABANK"/>
      <sheetName val="SetUp"/>
      <sheetName val="Jan"/>
      <sheetName val="Mar"/>
      <sheetName val="Dec"/>
      <sheetName val="April"/>
      <sheetName val="May"/>
      <sheetName val="Jun"/>
      <sheetName val="Jul"/>
      <sheetName val="Aug"/>
      <sheetName val="Sep"/>
      <sheetName val="Oct"/>
      <sheetName val="Nov"/>
      <sheetName val="Edit(01)"/>
      <sheetName val="Dec_Info"/>
      <sheetName val="Jan_Info"/>
      <sheetName val="Feb_Info"/>
      <sheetName val="Jan_2000_-_Scr1"/>
      <sheetName val="Jan_2000_-_Scr2"/>
      <sheetName val="Feb_2000_-_Scr1"/>
      <sheetName val="Feb_2000_-_Scr2_org"/>
      <sheetName val="Feb_2000_-_Scr2"/>
      <sheetName val="Mar_Info"/>
      <sheetName val="Mar_2000_-_Scr1"/>
      <sheetName val="Jan_2000___Scr1"/>
      <sheetName val="EXPATRIATE_STAFF"/>
      <sheetName val="BSS AM Page"/>
      <sheetName val="Sheet15"/>
      <sheetName val="Detail"/>
      <sheetName val="PDS1"/>
      <sheetName val="PDS2"/>
      <sheetName val="TOTAL SALARY per client"/>
      <sheetName val="Sensitivity"/>
      <sheetName val="Input"/>
      <sheetName val="Dec_Info1"/>
      <sheetName val="Jan_Info1"/>
      <sheetName val="Feb_Info1"/>
      <sheetName val="Jan_2000_-_Scr11"/>
      <sheetName val="Jan_2000_-_Scr21"/>
      <sheetName val="Feb_2000_-_Scr11"/>
      <sheetName val="Feb_2000_-_Scr2_org1"/>
      <sheetName val="Feb_2000_-_Scr21"/>
      <sheetName val="Mar_Info1"/>
      <sheetName val="Mar_2000_-_Scr11"/>
      <sheetName val="Jan_2000___Scr11"/>
      <sheetName val="EXPATRIATE_STAFF1"/>
      <sheetName val="BSS_AM_Page"/>
      <sheetName val="MultiChoice_2002"/>
      <sheetName val="Dec_Info2"/>
      <sheetName val="Jan_Info2"/>
      <sheetName val="Feb_Info2"/>
      <sheetName val="Jan_2000_-_Scr12"/>
      <sheetName val="Jan_2000_-_Scr22"/>
      <sheetName val="Feb_2000_-_Scr12"/>
      <sheetName val="Feb_2000_-_Scr2_org2"/>
      <sheetName val="Feb_2000_-_Scr22"/>
      <sheetName val="Mar_Info2"/>
      <sheetName val="Mar_2000_-_Scr12"/>
      <sheetName val="Jan_2000___Scr12"/>
      <sheetName val="EXPATRIATE_STAFF2"/>
      <sheetName val="BSS_AM_Page1"/>
      <sheetName val="MultiChoice_20021"/>
      <sheetName val="Dec_Info3"/>
      <sheetName val="Jan_Info3"/>
      <sheetName val="Feb_Info3"/>
      <sheetName val="Jan_2000_-_Scr13"/>
      <sheetName val="Jan_2000_-_Scr23"/>
      <sheetName val="Feb_2000_-_Scr13"/>
      <sheetName val="Feb_2000_-_Scr2_org3"/>
      <sheetName val="Feb_2000_-_Scr23"/>
      <sheetName val="Mar_Info3"/>
      <sheetName val="Mar_2000_-_Scr13"/>
      <sheetName val="Jan_2000___Scr13"/>
      <sheetName val="EXPATRIATE_STAFF3"/>
      <sheetName val="BSS_AM_Page2"/>
      <sheetName val="MultiChoice_20022"/>
      <sheetName val="Dec_Info4"/>
      <sheetName val="Jan_Info4"/>
      <sheetName val="Feb_Info4"/>
      <sheetName val="Jan_2000_-_Scr14"/>
      <sheetName val="Jan_2000_-_Scr24"/>
      <sheetName val="Feb_2000_-_Scr14"/>
      <sheetName val="Feb_2000_-_Scr2_org4"/>
      <sheetName val="Feb_2000_-_Scr24"/>
      <sheetName val="Mar_Info4"/>
      <sheetName val="Mar_2000_-_Scr14"/>
      <sheetName val="Jan_2000___Scr14"/>
      <sheetName val="EXPATRIATE_STAFF4"/>
      <sheetName val="BSS_AM_Page3"/>
      <sheetName val="MultiChoice_20023"/>
      <sheetName val="DETAILED TB"/>
      <sheetName val="Page 1A - Proposal Strategy "/>
      <sheetName val="Pg.1 Marketing Info"/>
      <sheetName val="A"/>
      <sheetName val="mar04"/>
      <sheetName val="Dec_Info5"/>
      <sheetName val="Jan_Info5"/>
      <sheetName val="Feb_Info5"/>
      <sheetName val="Jan_2000_-_Scr15"/>
      <sheetName val="Jan_2000_-_Scr25"/>
      <sheetName val="Feb_2000_-_Scr15"/>
      <sheetName val="Feb_2000_-_Scr2_org5"/>
      <sheetName val="Feb_2000_-_Scr25"/>
      <sheetName val="Mar_Info5"/>
      <sheetName val="Mar_2000_-_Scr15"/>
      <sheetName val="Jan_2000___Scr15"/>
      <sheetName val="EXPATRIATE_STAFF5"/>
      <sheetName val="BSS_AM_Page4"/>
      <sheetName val="MultiChoice_20024"/>
    </sheetNames>
    <sheetDataSet>
      <sheetData sheetId="0" refreshError="1"/>
      <sheetData sheetId="1"/>
      <sheetData sheetId="2"/>
      <sheetData sheetId="3"/>
      <sheetData sheetId="4" refreshError="1"/>
      <sheetData sheetId="5" refreshError="1"/>
      <sheetData sheetId="6"/>
      <sheetData sheetId="7"/>
      <sheetData sheetId="8" refreshError="1"/>
      <sheetData sheetId="9" refreshError="1"/>
      <sheetData sheetId="10"/>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INSTRUCTIONS"/>
      <sheetName val="I. BALANCE SHEET"/>
      <sheetName val="II. PROFIT &amp; LOSS"/>
      <sheetName val="III. CASH FLOW"/>
      <sheetName val="IV. Stmt of GAINS &amp; LOSSES"/>
      <sheetName val="1. Cash"/>
      <sheetName val="2. Securities"/>
      <sheetName val="3a. Trade Rec."/>
      <sheetName val="3b. Financial &amp; Other Rec."/>
      <sheetName val="3c. Other Rec. Affiliates"/>
      <sheetName val="4. Inventories"/>
      <sheetName val="5. Fixed Assets"/>
      <sheetName val="6a. Liabilities"/>
      <sheetName val="7. Other Accr.,Liab."/>
      <sheetName val="7a. Other Liab. Affiliates"/>
      <sheetName val="9. Equity"/>
      <sheetName val="10. Sales"/>
      <sheetName val="11. Interest Exp.,Inc. "/>
      <sheetName val="12. Other Inc.,Exp."/>
      <sheetName val="13. Leasing"/>
      <sheetName val="14. Related Parties"/>
      <sheetName val="15. Foreign Exchange Income"/>
      <sheetName val="16. Gains Losses FA"/>
      <sheetName val="17. Restructuring"/>
      <sheetName val="DPFEB"/>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
      <sheetName val="Summary"/>
      <sheetName val="Recomp sheet"/>
      <sheetName val="interest GL"/>
      <sheetName val="repaymt schd"/>
      <sheetName val="agbami"/>
      <sheetName val="addax"/>
      <sheetName val="INSTRUCTIONS"/>
    </sheetNames>
    <sheetDataSet>
      <sheetData sheetId="0"/>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
      <sheetName val="Summary"/>
      <sheetName val="Recomp sheet"/>
      <sheetName val="interest GL"/>
      <sheetName val="repaymt schd"/>
      <sheetName val="agbami"/>
      <sheetName val="addax"/>
      <sheetName val="INSTRUCTIONS"/>
    </sheetNames>
    <sheetDataSet>
      <sheetData sheetId="0"/>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 (1)"/>
      <sheetName val="Asset Movement Schedule(2)"/>
      <sheetName val="Recomp Of Dep(3)"/>
      <sheetName val="Additions(4)"/>
      <sheetName val="Verification(5)"/>
      <sheetName val="ADJUSTED -Ast Movemnt Schedule "/>
      <sheetName val="Recomputation Depreciati (SS)"/>
      <sheetName val="Recomp sheet"/>
    </sheetNames>
    <sheetDataSet>
      <sheetData sheetId="0"/>
      <sheetData sheetId="1">
        <row r="17">
          <cell r="E17">
            <v>1346307.23</v>
          </cell>
          <cell r="G17">
            <v>2066845.76</v>
          </cell>
          <cell r="I17">
            <v>22943152.990000002</v>
          </cell>
        </row>
        <row r="28">
          <cell r="E28">
            <v>266302.51999999996</v>
          </cell>
          <cell r="G28">
            <v>771989.65</v>
          </cell>
          <cell r="I28">
            <v>6463290.2699999996</v>
          </cell>
        </row>
      </sheetData>
      <sheetData sheetId="2">
        <row r="12">
          <cell r="I12">
            <v>53486.471965135264</v>
          </cell>
          <cell r="J12">
            <v>583545.99749787315</v>
          </cell>
          <cell r="K12">
            <v>630656.9</v>
          </cell>
          <cell r="L12">
            <v>-47110.902502126817</v>
          </cell>
          <cell r="M12">
            <v>0</v>
          </cell>
          <cell r="N12">
            <v>141332.75</v>
          </cell>
          <cell r="P12">
            <v>771989.65000000014</v>
          </cell>
          <cell r="Q12">
            <v>-188443.65250212688</v>
          </cell>
        </row>
        <row r="21">
          <cell r="I21">
            <v>35732.144920456325</v>
          </cell>
          <cell r="J21">
            <v>228661.8591022703</v>
          </cell>
          <cell r="K21">
            <v>313910.83999999997</v>
          </cell>
          <cell r="L21">
            <v>-85248.980897729736</v>
          </cell>
          <cell r="M21">
            <v>0</v>
          </cell>
          <cell r="P21">
            <v>313910.83999999997</v>
          </cell>
          <cell r="Q21">
            <v>-85248.980897729736</v>
          </cell>
        </row>
        <row r="28">
          <cell r="I28">
            <v>542499.99457500002</v>
          </cell>
          <cell r="J28">
            <v>5424999.9457500009</v>
          </cell>
          <cell r="K28">
            <v>5424998.0999999996</v>
          </cell>
          <cell r="L28">
            <v>1.8457500007934868</v>
          </cell>
          <cell r="M28">
            <v>0</v>
          </cell>
          <cell r="P28">
            <v>5424998.0999999996</v>
          </cell>
          <cell r="Q28">
            <v>1.8457500007934868</v>
          </cell>
        </row>
      </sheetData>
      <sheetData sheetId="3"/>
      <sheetData sheetId="4"/>
      <sheetData sheetId="5"/>
      <sheetData sheetId="6"/>
      <sheetData sheetId="7"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yComments"/>
      <sheetName val="0. Memo"/>
      <sheetName val="1. Summary"/>
      <sheetName val="2. Regulated Products"/>
      <sheetName val="3. AGO"/>
      <sheetName val="4.ATK"/>
      <sheetName val="5. Summary of Difference"/>
    </sheetNames>
    <sheetDataSet>
      <sheetData sheetId="0"/>
      <sheetData sheetId="1"/>
      <sheetData sheetId="2"/>
      <sheetData sheetId="3"/>
      <sheetData sheetId="4"/>
      <sheetData sheetId="5"/>
      <sheetData sheetId="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sheetName val="Summary"/>
      <sheetName val="Write offs"/>
      <sheetName val="Reclass"/>
      <sheetName val="FA Additions"/>
      <sheetName val="WIP ADDITIONS"/>
      <sheetName val="Balances"/>
      <sheetName val="Disposals"/>
      <sheetName val="Company"/>
    </sheetNames>
    <sheetDataSet>
      <sheetData sheetId="0"/>
      <sheetData sheetId="1"/>
      <sheetData sheetId="2"/>
      <sheetData sheetId="3"/>
      <sheetData sheetId="4"/>
      <sheetData sheetId="5"/>
      <sheetData sheetId="6"/>
      <sheetData sheetId="7"/>
      <sheetData sheetId="8">
        <row r="2">
          <cell r="B2" t="str">
            <v>3187</v>
          </cell>
          <cell r="C2" t="str">
            <v xml:space="preserve">ChevronTexaco JDZ Ltd         </v>
          </cell>
        </row>
        <row r="3">
          <cell r="B3" t="str">
            <v>3219</v>
          </cell>
          <cell r="C3" t="str">
            <v xml:space="preserve">ChevronTexaco Nig DW E Ltd    </v>
          </cell>
        </row>
        <row r="4">
          <cell r="B4" t="str">
            <v>3232</v>
          </cell>
          <cell r="C4" t="str">
            <v>CHEVRONTEXACO BRASS LNG CO LTD</v>
          </cell>
        </row>
        <row r="5">
          <cell r="B5" t="str">
            <v>3342</v>
          </cell>
          <cell r="C5" t="str">
            <v xml:space="preserve">ChevronTexaco Nig. DW F Ltd   </v>
          </cell>
        </row>
        <row r="6">
          <cell r="B6" t="str">
            <v>3343</v>
          </cell>
          <cell r="C6" t="str">
            <v xml:space="preserve">ChevronTexaco Nig. DW G Ltd   </v>
          </cell>
        </row>
        <row r="7">
          <cell r="B7" t="str">
            <v>5248</v>
          </cell>
          <cell r="C7" t="str">
            <v xml:space="preserve">Texaco Overseas Nigeria C.G.  </v>
          </cell>
        </row>
        <row r="8">
          <cell r="B8" t="str">
            <v>5574</v>
          </cell>
          <cell r="C8" t="str">
            <v xml:space="preserve">Star Outershelf Petroleum Ltd </v>
          </cell>
        </row>
        <row r="9">
          <cell r="B9" t="str">
            <v>6682</v>
          </cell>
          <cell r="C9" t="str">
            <v xml:space="preserve">Star Ultra Deep Petroleum Ltd </v>
          </cell>
        </row>
        <row r="10">
          <cell r="B10" t="str">
            <v>2016</v>
          </cell>
          <cell r="C10" t="str">
            <v>CNL Escravos Gas-To-Liquid Div</v>
          </cell>
        </row>
        <row r="11">
          <cell r="B11" t="str">
            <v>2019</v>
          </cell>
          <cell r="C11" t="str">
            <v xml:space="preserve">Societe Togolaise de Gaz      </v>
          </cell>
        </row>
        <row r="12">
          <cell r="B12" t="str">
            <v>251</v>
          </cell>
          <cell r="C12" t="str">
            <v>Chevron Manning Serv (Nig) Ltd</v>
          </cell>
        </row>
        <row r="13">
          <cell r="B13" t="str">
            <v>3002</v>
          </cell>
          <cell r="C13" t="str">
            <v>Chevron Nig Deepwater A-BLK250</v>
          </cell>
        </row>
        <row r="14">
          <cell r="B14" t="str">
            <v>3003</v>
          </cell>
          <cell r="C14" t="str">
            <v>Chevron Nig Deepwater B-BLK214</v>
          </cell>
        </row>
        <row r="15">
          <cell r="B15" t="str">
            <v>3004</v>
          </cell>
          <cell r="C15" t="str">
            <v>Chevron Nig Deepwater C-BLK318</v>
          </cell>
        </row>
        <row r="16">
          <cell r="B16" t="str">
            <v>3005</v>
          </cell>
          <cell r="C16" t="str">
            <v xml:space="preserve">Chevron Nig Deepwater D       </v>
          </cell>
        </row>
        <row r="17">
          <cell r="B17" t="str">
            <v>814</v>
          </cell>
          <cell r="C17" t="str">
            <v xml:space="preserve">Chevron West Africa Gas Proj. </v>
          </cell>
        </row>
        <row r="18">
          <cell r="B18" t="str">
            <v>944</v>
          </cell>
          <cell r="C18" t="str">
            <v xml:space="preserve">CWAG - SoToGaz                </v>
          </cell>
        </row>
        <row r="19">
          <cell r="B19" t="str">
            <v>950</v>
          </cell>
          <cell r="C19" t="str">
            <v xml:space="preserve">COP - Nigeria New Ventures    </v>
          </cell>
        </row>
        <row r="20">
          <cell r="B20" t="str">
            <v>EGTL</v>
          </cell>
          <cell r="C20" t="str">
            <v>ESCRAVOS GAS TO LIQUID</v>
          </cell>
        </row>
        <row r="21">
          <cell r="B21" t="str">
            <v>CPNL</v>
          </cell>
          <cell r="C21" t="str">
            <v>Chevron Petroleum Nigeria Limited</v>
          </cell>
        </row>
        <row r="22">
          <cell r="B22" t="str">
            <v>STARDEEP</v>
          </cell>
          <cell r="C22" t="str">
            <v>Star Deep Water Petroleum Limited</v>
          </cell>
        </row>
        <row r="23">
          <cell r="B23" t="str">
            <v>TNOS</v>
          </cell>
          <cell r="C23" t="str">
            <v>Texaco Nigeria Outer Shelf</v>
          </cell>
        </row>
        <row r="24">
          <cell r="B24" t="str">
            <v>449</v>
          </cell>
          <cell r="C24" t="str">
            <v>Chevron Nig Ltd - WAGPL Branch</v>
          </cell>
        </row>
        <row r="25">
          <cell r="B25" t="str">
            <v>634</v>
          </cell>
          <cell r="C25" t="str">
            <v xml:space="preserve">COP Equatorial Guinea Ltd     </v>
          </cell>
        </row>
        <row r="26">
          <cell r="B26" t="str">
            <v>655</v>
          </cell>
          <cell r="C26" t="str">
            <v xml:space="preserve">Chevron Equatorial Guinea Ltd </v>
          </cell>
        </row>
        <row r="27">
          <cell r="B27" t="str">
            <v>2137</v>
          </cell>
          <cell r="C27" t="str">
            <v>WEST AFRICAN G/PIPELINE CO LTD</v>
          </cell>
        </row>
        <row r="28">
          <cell r="B28" t="str">
            <v>2293</v>
          </cell>
          <cell r="C28" t="str">
            <v xml:space="preserve">OKLNG Free Zone Enterprises   </v>
          </cell>
        </row>
        <row r="29">
          <cell r="B29" t="str">
            <v>3083</v>
          </cell>
          <cell r="C29" t="str">
            <v>ChevronTexaco W. African Gas P</v>
          </cell>
        </row>
        <row r="30">
          <cell r="B30" t="str">
            <v>3214</v>
          </cell>
          <cell r="C30" t="str">
            <v>ChevronTexaco(Bermuda) DW5 Ltd</v>
          </cell>
        </row>
        <row r="31">
          <cell r="B31" t="str">
            <v>3309</v>
          </cell>
          <cell r="C31" t="str">
            <v>Chevron Texaco N- Gas Limited.</v>
          </cell>
        </row>
        <row r="32">
          <cell r="B32" t="str">
            <v>3354</v>
          </cell>
          <cell r="C32" t="str">
            <v>Chevron OKLNG Holdings Limited</v>
          </cell>
        </row>
        <row r="33">
          <cell r="B33" t="str">
            <v>5149</v>
          </cell>
          <cell r="C33" t="str">
            <v>Texaco Exp. Africa Reg Pathfin</v>
          </cell>
        </row>
        <row r="34">
          <cell r="B34" t="str">
            <v>3459</v>
          </cell>
          <cell r="C34" t="str">
            <v>DPW - ChevTexaco Nig. DW H Ltd</v>
          </cell>
        </row>
        <row r="35">
          <cell r="B35" t="str">
            <v>3489</v>
          </cell>
          <cell r="C35" t="str">
            <v>CPL EGTL Br</v>
          </cell>
        </row>
        <row r="36">
          <cell r="B36" t="str">
            <v>3488</v>
          </cell>
          <cell r="C36" t="str">
            <v>Chevron SASOL EGTL Ltd</v>
          </cell>
        </row>
        <row r="37">
          <cell r="B37" t="str">
            <v>CHEVRON</v>
          </cell>
          <cell r="C37" t="str">
            <v>CHEVRON NIGERIA LIMITED</v>
          </cell>
        </row>
        <row r="38">
          <cell r="B38" t="str">
            <v>3475</v>
          </cell>
          <cell r="C38" t="str">
            <v>CHEVRON NIGERIA DEEPWATER I LT</v>
          </cell>
        </row>
        <row r="39">
          <cell r="B39" t="str">
            <v>99015</v>
          </cell>
          <cell r="C39" t="str">
            <v xml:space="preserve">Chevron Nig. Savings Plan Ltd </v>
          </cell>
        </row>
      </sheetData>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
      <sheetName val="2010 Depletion Rates"/>
      <sheetName val="Asset Movement Schedule(2)"/>
      <sheetName val="Recomp Of Dep(3)"/>
    </sheetNames>
    <sheetDataSet>
      <sheetData sheetId="0" refreshError="1"/>
      <sheetData sheetId="1"/>
      <sheetData sheetId="2" refreshError="1"/>
      <sheetData sheetId="3"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
      <sheetName val="2010 Depletion Rates"/>
      <sheetName val="Asset Movement Schedule(2)"/>
      <sheetName val="Recomp Of Dep(3)"/>
    </sheetNames>
    <sheetDataSet>
      <sheetData sheetId="0" refreshError="1"/>
      <sheetData sheetId="1"/>
      <sheetData sheetId="2" refreshError="1"/>
      <sheetData sheetId="3"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ails"/>
      <sheetName val="Memo (1)"/>
      <sheetName val="Memo"/>
      <sheetName val="Memo 1"/>
      <sheetName val="Sum (2)"/>
      <sheetName val="Recomputation of dep"/>
      <sheetName val=" Dep (3)"/>
      <sheetName val="Recomputation of dep (3a)"/>
      <sheetName val="Additions(4)"/>
      <sheetName val="Disposal(5)"/>
      <sheetName val="SAP 156"/>
      <sheetName val="Asset Movement Schedule (2)"/>
      <sheetName val="Sheet4"/>
      <sheetName val="Adjusted Movt Schedule(6) "/>
      <sheetName val="Sheet1"/>
      <sheetName val="2010 Depletion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
      <sheetName val="Corp"/>
      <sheetName val="Stmt of financial position"/>
      <sheetName val="Stmnt of comp inc"/>
      <sheetName val="Stmt of changes in equity"/>
      <sheetName val="Stmt of cash flows"/>
      <sheetName val="Notes"/>
      <sheetName val="Notes 1- 4 (Acc policies)"/>
      <sheetName val="Notes 5-11"/>
      <sheetName val="Note 11"/>
      <sheetName val="Note 12 (PPE)"/>
      <sheetName val="Notes 13-29"/>
      <sheetName val="Note 30 (IFRS)"/>
      <sheetName val="Notes 30 (IFRS 1)"/>
      <sheetName val="Notes 31-32 Index"/>
      <sheetName val="Notes 31-32 (IFRS 1)"/>
      <sheetName val="VAS"/>
      <sheetName val="Fin Summary"/>
      <sheetName val="Sheet3"/>
      <sheetName val="sd"/>
      <sheetName val="Exp by nature"/>
      <sheetName val="audit tb apr7"/>
      <sheetName val="NGAAP 2012 BS audit (2)"/>
      <sheetName val="NGAAP PorL 2012 Audit(2)"/>
      <sheetName val="AFS Dec 2012 Recon"/>
      <sheetName val="Comptvs recon"/>
      <sheetName val="Opening BS"/>
      <sheetName val="JE entries (2012)"/>
      <sheetName val="JE entries (CB)"/>
      <sheetName val="Journal entries (OBS)"/>
      <sheetName val="KPMG IFRS PPE-2012"/>
      <sheetName val="KPMG IFRS PPE - 2011"/>
      <sheetName val="3. Intangible Asset Schedule"/>
      <sheetName val="Deferred Tax impact"/>
      <sheetName val="IFRS 7 workings (2)"/>
      <sheetName val=" Kpmg tax comp201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
      <sheetName val="Corp"/>
      <sheetName val="Stmt of financial position"/>
      <sheetName val="Stmnt of comp inc"/>
      <sheetName val="Stmt of changes in equity"/>
      <sheetName val="Stmt of cash flows"/>
      <sheetName val="Notes"/>
      <sheetName val="Notes 1- 4 (Acc policies)"/>
      <sheetName val="Notes 5-11"/>
      <sheetName val="Note 11"/>
      <sheetName val="Note 12 (PPE)"/>
      <sheetName val="Notes 13-29"/>
      <sheetName val="Note 30 (IFRS)"/>
      <sheetName val="Notes 30 (IFRS 1)"/>
      <sheetName val="Notes 31-32 (IFRS 1)"/>
      <sheetName val="NOTEs 32 contd"/>
      <sheetName val="VAS"/>
      <sheetName val="Fin Summary"/>
      <sheetName val="Sheet3"/>
      <sheetName val="sd"/>
      <sheetName val="Notes 6 (IFRS 7)"/>
      <sheetName val="Exp by nature"/>
      <sheetName val="audit tb apr7"/>
      <sheetName val="NGAAP 2012 BS audit (2)"/>
      <sheetName val="NGAAP PorL 2012 Audit(2)"/>
      <sheetName val="AFS Dec 2012 Recon"/>
      <sheetName val="Comptvs recon"/>
      <sheetName val="Opening BS"/>
      <sheetName val="JE entries (2012)"/>
      <sheetName val="JE entries (CB)"/>
      <sheetName val="Journal entries (OBS)"/>
      <sheetName val="KPMG IFRS PPE-2012"/>
      <sheetName val="KPMG IFRS PPE - 2011"/>
      <sheetName val="3. Intangible Asset Schedule"/>
      <sheetName val="Deferred Tax impact"/>
      <sheetName val="IFRS 7 workings (2)"/>
      <sheetName val=" Kpmg tax comp2012"/>
      <sheetName val="RJE"/>
      <sheetName val="AJE"/>
      <sheetName val="Segment"/>
      <sheetName val="IFRS PPE (Dec 2011)"/>
      <sheetName val="IFRS PPE (Dec 2012)"/>
      <sheetName val="Intangible assets recon "/>
      <sheetName val="Sheet1"/>
      <sheetName val="NGAAP FA (10) unauditedSchedule"/>
      <sheetName val="Notes 30-32 (IFRS 1.....Ol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 pg"/>
      <sheetName val="Corp Info"/>
      <sheetName val="Directors' responsibilities"/>
      <sheetName val="Stmt of financial position"/>
      <sheetName val="Stmnt of comp inc"/>
      <sheetName val="Stmt of changes in equity"/>
      <sheetName val="Stmt of cash flows"/>
      <sheetName val="RBO - MRS June 2013"/>
      <sheetName val="Index to Notes"/>
      <sheetName val="Notes 1- 4 (Acc policies)"/>
      <sheetName val="Notes 5-10"/>
      <sheetName val="Note 11 (PPE)"/>
      <sheetName val="Notes 12-23"/>
      <sheetName val="TB June 2013-new"/>
      <sheetName val="audit tb apr7"/>
      <sheetName val="30 June 2013 Recon"/>
      <sheetName val="Notes 13-29 (2)"/>
      <sheetName val="Balance Sheet new june 2013"/>
      <sheetName val="Note 11 - dtax"/>
      <sheetName val="PPE SUMMARY (June2013)"/>
      <sheetName val="ias34 minimum req"/>
      <sheetName val="Income statement new june2013"/>
      <sheetName val="Cashflow newjune2013"/>
      <sheetName val="SEC Income Statement 2."/>
      <sheetName val="TB June 2013"/>
      <sheetName val="AFS Dec 2012 Recon"/>
      <sheetName val="JE entries (June 2013)"/>
      <sheetName val="JE entries (AFS 2012)"/>
      <sheetName val="Comptvs recon (June 2012) "/>
      <sheetName val="JE entries (June 2012)"/>
      <sheetName val="Sheet1"/>
      <sheetName val="Balance Sheet June2013"/>
      <sheetName val="Income statement June2013"/>
      <sheetName val="Adjusted PL lead"/>
      <sheetName val="Adjusted BS lead"/>
      <sheetName val="FA(note 10)"/>
      <sheetName val="Notes1-9"/>
      <sheetName val="Notes 10-32"/>
      <sheetName val="Content"/>
      <sheetName val="Corp"/>
      <sheetName val="Notes"/>
      <sheetName val="Sheet3"/>
      <sheetName val="sd"/>
      <sheetName val="Exp by nature"/>
      <sheetName val="NGAAP 2012 BS audit (2)"/>
      <sheetName val="NGAAP PorL 2012 Audit(2)"/>
      <sheetName val="Comptvs recon"/>
      <sheetName val="Opening BS"/>
      <sheetName val="JE entries (CB)"/>
      <sheetName val="Journal entries (OBS)"/>
      <sheetName val="KPMG IFRS PPE-2012"/>
      <sheetName val="Sheet8"/>
      <sheetName val="Methodology"/>
      <sheetName val="KPMG IFRS PPE - 2011"/>
      <sheetName val="3. Intangible Asset Schedule"/>
      <sheetName val="Deferred Tax impact"/>
      <sheetName val="IFRS 7 workings (2)"/>
      <sheetName val=" Kpmg tax comp2012"/>
      <sheetName val="Sheet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 Exp"/>
      <sheetName val="ALL"/>
      <sheetName val="Sheet15"/>
      <sheetName val="Summary 2"/>
      <sheetName val=" Dep (3)"/>
    </sheetNames>
    <sheetDataSet>
      <sheetData sheetId="0"/>
      <sheetData sheetId="1"/>
      <sheetData sheetId="2">
        <row r="4">
          <cell r="B4">
            <v>1989</v>
          </cell>
          <cell r="D4">
            <v>1990</v>
          </cell>
          <cell r="F4">
            <v>1991</v>
          </cell>
          <cell r="H4">
            <v>1992</v>
          </cell>
          <cell r="J4">
            <v>1993</v>
          </cell>
          <cell r="L4">
            <v>1994</v>
          </cell>
          <cell r="N4">
            <v>1995</v>
          </cell>
          <cell r="P4" t="str">
            <v>FROM 1996 TO DATE</v>
          </cell>
        </row>
        <row r="5">
          <cell r="A5" t="str">
            <v>CAPTION</v>
          </cell>
          <cell r="B5" t="str">
            <v>Individuals</v>
          </cell>
          <cell r="C5" t="str">
            <v>Companies</v>
          </cell>
          <cell r="D5" t="str">
            <v>Individuals</v>
          </cell>
          <cell r="E5" t="str">
            <v>Companies</v>
          </cell>
          <cell r="F5" t="str">
            <v>Individuals</v>
          </cell>
          <cell r="G5" t="str">
            <v>Companies</v>
          </cell>
          <cell r="H5" t="str">
            <v>Individuals</v>
          </cell>
          <cell r="I5" t="str">
            <v>Companies</v>
          </cell>
          <cell r="J5" t="str">
            <v>Individuals</v>
          </cell>
          <cell r="K5" t="str">
            <v>Companies</v>
          </cell>
          <cell r="L5" t="str">
            <v>Individuals</v>
          </cell>
          <cell r="M5" t="str">
            <v>Companies</v>
          </cell>
          <cell r="N5" t="str">
            <v>Individuals</v>
          </cell>
          <cell r="O5" t="str">
            <v>Companies</v>
          </cell>
          <cell r="P5" t="str">
            <v>Individuals</v>
          </cell>
          <cell r="Q5" t="str">
            <v>Companies</v>
          </cell>
        </row>
        <row r="7">
          <cell r="A7" t="str">
            <v>Dividends</v>
          </cell>
          <cell r="B7">
            <v>0.15</v>
          </cell>
          <cell r="C7">
            <v>0.15</v>
          </cell>
          <cell r="D7">
            <v>0.15</v>
          </cell>
          <cell r="E7">
            <v>0.15</v>
          </cell>
          <cell r="F7">
            <v>0.15</v>
          </cell>
          <cell r="G7">
            <v>0.15</v>
          </cell>
          <cell r="H7">
            <v>0.05</v>
          </cell>
          <cell r="I7">
            <v>0.05</v>
          </cell>
          <cell r="J7">
            <v>0.05</v>
          </cell>
          <cell r="K7">
            <v>0.05</v>
          </cell>
          <cell r="L7">
            <v>0.1</v>
          </cell>
          <cell r="M7">
            <v>0.1</v>
          </cell>
          <cell r="N7">
            <v>0.1</v>
          </cell>
          <cell r="O7">
            <v>0.1</v>
          </cell>
          <cell r="P7">
            <v>0.1</v>
          </cell>
          <cell r="Q7">
            <v>0.1</v>
          </cell>
        </row>
        <row r="9">
          <cell r="A9" t="str">
            <v>Interest</v>
          </cell>
          <cell r="B9">
            <v>0.15</v>
          </cell>
          <cell r="C9">
            <v>0.15</v>
          </cell>
          <cell r="D9">
            <v>0.15</v>
          </cell>
          <cell r="E9">
            <v>0.15</v>
          </cell>
          <cell r="F9">
            <v>0.15</v>
          </cell>
          <cell r="G9">
            <v>0.15</v>
          </cell>
          <cell r="H9">
            <v>0.15</v>
          </cell>
          <cell r="I9">
            <v>0.15</v>
          </cell>
          <cell r="J9">
            <v>0.05</v>
          </cell>
          <cell r="K9">
            <v>0.05</v>
          </cell>
          <cell r="L9">
            <v>0.1</v>
          </cell>
          <cell r="M9">
            <v>0.1</v>
          </cell>
          <cell r="N9">
            <v>0.1</v>
          </cell>
          <cell r="O9">
            <v>0.1</v>
          </cell>
          <cell r="P9">
            <v>0.1</v>
          </cell>
          <cell r="Q9">
            <v>0.1</v>
          </cell>
        </row>
        <row r="11">
          <cell r="A11" t="str">
            <v>Royalties</v>
          </cell>
          <cell r="B11">
            <v>0.15</v>
          </cell>
          <cell r="C11">
            <v>0.15</v>
          </cell>
          <cell r="D11">
            <v>0.15</v>
          </cell>
          <cell r="E11">
            <v>0.15</v>
          </cell>
          <cell r="F11">
            <v>0.15</v>
          </cell>
          <cell r="G11">
            <v>0.15</v>
          </cell>
          <cell r="H11">
            <v>0.15</v>
          </cell>
          <cell r="I11">
            <v>0.15</v>
          </cell>
          <cell r="J11">
            <v>0.15</v>
          </cell>
          <cell r="K11">
            <v>0.15</v>
          </cell>
          <cell r="L11">
            <v>0.15</v>
          </cell>
          <cell r="M11">
            <v>0.15</v>
          </cell>
          <cell r="N11">
            <v>0.15</v>
          </cell>
          <cell r="O11">
            <v>0.15</v>
          </cell>
          <cell r="P11">
            <v>0.1</v>
          </cell>
          <cell r="Q11">
            <v>0.1</v>
          </cell>
        </row>
        <row r="13">
          <cell r="A13" t="str">
            <v>Rentals</v>
          </cell>
          <cell r="B13">
            <v>0.15</v>
          </cell>
          <cell r="C13">
            <v>0.15</v>
          </cell>
          <cell r="D13">
            <v>0.15</v>
          </cell>
          <cell r="E13">
            <v>0.15</v>
          </cell>
          <cell r="F13">
            <v>0.15</v>
          </cell>
          <cell r="G13">
            <v>0.15</v>
          </cell>
          <cell r="H13">
            <v>0.15</v>
          </cell>
          <cell r="I13">
            <v>0.15</v>
          </cell>
          <cell r="J13">
            <v>0.05</v>
          </cell>
          <cell r="K13">
            <v>0.05</v>
          </cell>
          <cell r="L13">
            <v>0.1</v>
          </cell>
          <cell r="M13">
            <v>0.1</v>
          </cell>
          <cell r="N13">
            <v>0.1</v>
          </cell>
          <cell r="O13">
            <v>0.1</v>
          </cell>
          <cell r="P13">
            <v>0.1</v>
          </cell>
          <cell r="Q13">
            <v>0.1</v>
          </cell>
        </row>
        <row r="15">
          <cell r="A15" t="str">
            <v>Agency</v>
          </cell>
          <cell r="P15">
            <v>0.05</v>
          </cell>
          <cell r="Q15">
            <v>0.05</v>
          </cell>
        </row>
        <row r="17">
          <cell r="A17" t="str">
            <v>Management Fees</v>
          </cell>
          <cell r="B17" t="str">
            <v>-</v>
          </cell>
          <cell r="C17" t="str">
            <v>-</v>
          </cell>
          <cell r="D17" t="str">
            <v>-</v>
          </cell>
          <cell r="E17" t="str">
            <v>-</v>
          </cell>
          <cell r="F17" t="str">
            <v>-</v>
          </cell>
          <cell r="G17" t="str">
            <v>-</v>
          </cell>
          <cell r="H17">
            <v>0.05</v>
          </cell>
          <cell r="I17">
            <v>0.05</v>
          </cell>
          <cell r="J17">
            <v>0.05</v>
          </cell>
          <cell r="K17">
            <v>0.05</v>
          </cell>
          <cell r="L17">
            <v>0.1</v>
          </cell>
          <cell r="M17">
            <v>0.1</v>
          </cell>
          <cell r="N17">
            <v>0.1</v>
          </cell>
          <cell r="O17">
            <v>0.1</v>
          </cell>
          <cell r="P17">
            <v>0.1</v>
          </cell>
          <cell r="Q17">
            <v>0.1</v>
          </cell>
        </row>
        <row r="19">
          <cell r="A19" t="str">
            <v>Consulting Services</v>
          </cell>
          <cell r="B19">
            <v>0.05</v>
          </cell>
          <cell r="C19">
            <v>0.1</v>
          </cell>
          <cell r="D19">
            <v>0.05</v>
          </cell>
          <cell r="E19">
            <v>0.1</v>
          </cell>
          <cell r="F19">
            <v>0.05</v>
          </cell>
          <cell r="G19">
            <v>0.1</v>
          </cell>
          <cell r="H19">
            <v>0.05</v>
          </cell>
          <cell r="I19">
            <v>0.1</v>
          </cell>
          <cell r="J19">
            <v>0.05</v>
          </cell>
          <cell r="K19">
            <v>0.1</v>
          </cell>
          <cell r="L19">
            <v>0.05</v>
          </cell>
          <cell r="M19">
            <v>0.1</v>
          </cell>
          <cell r="N19">
            <v>0.05</v>
          </cell>
          <cell r="O19">
            <v>0.1</v>
          </cell>
          <cell r="P19">
            <v>0.05</v>
          </cell>
          <cell r="Q19">
            <v>0.1</v>
          </cell>
        </row>
        <row r="21">
          <cell r="A21" t="str">
            <v>Technical Services</v>
          </cell>
          <cell r="B21" t="str">
            <v>-</v>
          </cell>
          <cell r="C21" t="str">
            <v>-</v>
          </cell>
          <cell r="D21" t="str">
            <v>-</v>
          </cell>
          <cell r="E21" t="str">
            <v>-</v>
          </cell>
          <cell r="F21" t="str">
            <v>-</v>
          </cell>
          <cell r="G21" t="str">
            <v>-</v>
          </cell>
          <cell r="H21">
            <v>0.05</v>
          </cell>
          <cell r="I21">
            <v>0.1</v>
          </cell>
          <cell r="J21">
            <v>0.05</v>
          </cell>
          <cell r="K21">
            <v>0.1</v>
          </cell>
          <cell r="L21">
            <v>0.05</v>
          </cell>
          <cell r="M21">
            <v>0.1</v>
          </cell>
          <cell r="N21">
            <v>0.05</v>
          </cell>
          <cell r="O21">
            <v>0.1</v>
          </cell>
          <cell r="P21">
            <v>0.05</v>
          </cell>
          <cell r="Q21">
            <v>0.1</v>
          </cell>
        </row>
        <row r="23">
          <cell r="A23" t="str">
            <v>Directors' Fees</v>
          </cell>
          <cell r="B23">
            <v>0.15</v>
          </cell>
          <cell r="C23" t="str">
            <v>-</v>
          </cell>
          <cell r="D23">
            <v>0.15</v>
          </cell>
          <cell r="E23" t="str">
            <v>-</v>
          </cell>
          <cell r="F23">
            <v>0.15</v>
          </cell>
          <cell r="G23" t="str">
            <v>-</v>
          </cell>
          <cell r="H23">
            <v>0.05</v>
          </cell>
          <cell r="I23" t="str">
            <v>-</v>
          </cell>
          <cell r="J23">
            <v>0.05</v>
          </cell>
          <cell r="K23" t="str">
            <v>-</v>
          </cell>
          <cell r="L23">
            <v>0.1</v>
          </cell>
          <cell r="M23" t="str">
            <v>-</v>
          </cell>
          <cell r="N23">
            <v>0.1</v>
          </cell>
          <cell r="O23" t="str">
            <v>-</v>
          </cell>
          <cell r="P23">
            <v>0.1</v>
          </cell>
          <cell r="Q23" t="str">
            <v>-</v>
          </cell>
        </row>
        <row r="25">
          <cell r="A25" t="str">
            <v>Construction</v>
          </cell>
          <cell r="B25" t="str">
            <v>-</v>
          </cell>
          <cell r="C25" t="str">
            <v>-</v>
          </cell>
          <cell r="D25" t="str">
            <v>-</v>
          </cell>
          <cell r="E25" t="str">
            <v>-</v>
          </cell>
          <cell r="F25" t="str">
            <v>-</v>
          </cell>
          <cell r="G25" t="str">
            <v>-</v>
          </cell>
          <cell r="H25">
            <v>2.5000000000000001E-2</v>
          </cell>
          <cell r="I25">
            <v>2.5000000000000001E-2</v>
          </cell>
          <cell r="J25">
            <v>2.5000000000000001E-2</v>
          </cell>
          <cell r="K25">
            <v>2.5000000000000001E-2</v>
          </cell>
          <cell r="L25">
            <v>2.5000000000000001E-2</v>
          </cell>
          <cell r="M25">
            <v>2.5000000000000001E-2</v>
          </cell>
          <cell r="N25">
            <v>0.05</v>
          </cell>
          <cell r="O25">
            <v>0.05</v>
          </cell>
          <cell r="P25">
            <v>0.05</v>
          </cell>
          <cell r="Q25">
            <v>0.05</v>
          </cell>
        </row>
        <row r="27">
          <cell r="A27" t="str">
            <v>NA</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row>
        <row r="29">
          <cell r="A29" t="str">
            <v>Others</v>
          </cell>
          <cell r="L29">
            <v>2.5000000000000001E-2</v>
          </cell>
          <cell r="M29">
            <v>2.5000000000000001E-2</v>
          </cell>
          <cell r="N29">
            <v>0.05</v>
          </cell>
          <cell r="O29">
            <v>0.05</v>
          </cell>
          <cell r="P29">
            <v>0.05</v>
          </cell>
          <cell r="Q29">
            <v>0.05</v>
          </cell>
        </row>
        <row r="31">
          <cell r="A31" t="str">
            <v>Supplies</v>
          </cell>
          <cell r="B31">
            <v>2.5000000000000001E-2</v>
          </cell>
          <cell r="C31">
            <v>2.5000000000000001E-2</v>
          </cell>
          <cell r="D31">
            <v>2.5000000000000001E-2</v>
          </cell>
          <cell r="E31">
            <v>2.5000000000000001E-2</v>
          </cell>
          <cell r="F31">
            <v>2.5000000000000001E-2</v>
          </cell>
          <cell r="G31">
            <v>2.5000000000000001E-2</v>
          </cell>
          <cell r="H31">
            <v>2.5000000000000001E-2</v>
          </cell>
          <cell r="I31">
            <v>2.5000000000000001E-2</v>
          </cell>
          <cell r="J31">
            <v>2.5000000000000001E-2</v>
          </cell>
          <cell r="K31">
            <v>2.5000000000000001E-2</v>
          </cell>
          <cell r="L31">
            <v>2.5000000000000001E-2</v>
          </cell>
          <cell r="M31">
            <v>2.5000000000000001E-2</v>
          </cell>
          <cell r="N31">
            <v>0.05</v>
          </cell>
          <cell r="O31">
            <v>0.05</v>
          </cell>
          <cell r="P31">
            <v>0.05</v>
          </cell>
          <cell r="Q31">
            <v>0.05</v>
          </cell>
        </row>
      </sheetData>
      <sheetData sheetId="3"/>
      <sheetData sheetId="4"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 Exp"/>
      <sheetName val="ALL"/>
      <sheetName val="Sheet15"/>
      <sheetName val="Summary 2"/>
      <sheetName val=" Dep (3)"/>
    </sheetNames>
    <sheetDataSet>
      <sheetData sheetId="0"/>
      <sheetData sheetId="1"/>
      <sheetData sheetId="2">
        <row r="4">
          <cell r="B4">
            <v>1989</v>
          </cell>
          <cell r="D4">
            <v>1990</v>
          </cell>
          <cell r="F4">
            <v>1991</v>
          </cell>
          <cell r="H4">
            <v>1992</v>
          </cell>
          <cell r="J4">
            <v>1993</v>
          </cell>
          <cell r="L4">
            <v>1994</v>
          </cell>
          <cell r="N4">
            <v>1995</v>
          </cell>
          <cell r="P4" t="str">
            <v>FROM 1996 TO DATE</v>
          </cell>
        </row>
        <row r="5">
          <cell r="A5" t="str">
            <v>CAPTION</v>
          </cell>
          <cell r="B5" t="str">
            <v>Individuals</v>
          </cell>
          <cell r="C5" t="str">
            <v>Companies</v>
          </cell>
          <cell r="D5" t="str">
            <v>Individuals</v>
          </cell>
          <cell r="E5" t="str">
            <v>Companies</v>
          </cell>
          <cell r="F5" t="str">
            <v>Individuals</v>
          </cell>
          <cell r="G5" t="str">
            <v>Companies</v>
          </cell>
          <cell r="H5" t="str">
            <v>Individuals</v>
          </cell>
          <cell r="I5" t="str">
            <v>Companies</v>
          </cell>
          <cell r="J5" t="str">
            <v>Individuals</v>
          </cell>
          <cell r="K5" t="str">
            <v>Companies</v>
          </cell>
          <cell r="L5" t="str">
            <v>Individuals</v>
          </cell>
          <cell r="M5" t="str">
            <v>Companies</v>
          </cell>
          <cell r="N5" t="str">
            <v>Individuals</v>
          </cell>
          <cell r="O5" t="str">
            <v>Companies</v>
          </cell>
          <cell r="P5" t="str">
            <v>Individuals</v>
          </cell>
          <cell r="Q5" t="str">
            <v>Companies</v>
          </cell>
        </row>
        <row r="7">
          <cell r="A7" t="str">
            <v>Dividends</v>
          </cell>
          <cell r="B7">
            <v>0.15</v>
          </cell>
          <cell r="C7">
            <v>0.15</v>
          </cell>
          <cell r="D7">
            <v>0.15</v>
          </cell>
          <cell r="E7">
            <v>0.15</v>
          </cell>
          <cell r="F7">
            <v>0.15</v>
          </cell>
          <cell r="G7">
            <v>0.15</v>
          </cell>
          <cell r="H7">
            <v>0.05</v>
          </cell>
          <cell r="I7">
            <v>0.05</v>
          </cell>
          <cell r="J7">
            <v>0.05</v>
          </cell>
          <cell r="K7">
            <v>0.05</v>
          </cell>
          <cell r="L7">
            <v>0.1</v>
          </cell>
          <cell r="M7">
            <v>0.1</v>
          </cell>
          <cell r="N7">
            <v>0.1</v>
          </cell>
          <cell r="O7">
            <v>0.1</v>
          </cell>
          <cell r="P7">
            <v>0.1</v>
          </cell>
          <cell r="Q7">
            <v>0.1</v>
          </cell>
        </row>
        <row r="9">
          <cell r="A9" t="str">
            <v>Interest</v>
          </cell>
          <cell r="B9">
            <v>0.15</v>
          </cell>
          <cell r="C9">
            <v>0.15</v>
          </cell>
          <cell r="D9">
            <v>0.15</v>
          </cell>
          <cell r="E9">
            <v>0.15</v>
          </cell>
          <cell r="F9">
            <v>0.15</v>
          </cell>
          <cell r="G9">
            <v>0.15</v>
          </cell>
          <cell r="H9">
            <v>0.15</v>
          </cell>
          <cell r="I9">
            <v>0.15</v>
          </cell>
          <cell r="J9">
            <v>0.05</v>
          </cell>
          <cell r="K9">
            <v>0.05</v>
          </cell>
          <cell r="L9">
            <v>0.1</v>
          </cell>
          <cell r="M9">
            <v>0.1</v>
          </cell>
          <cell r="N9">
            <v>0.1</v>
          </cell>
          <cell r="O9">
            <v>0.1</v>
          </cell>
          <cell r="P9">
            <v>0.1</v>
          </cell>
          <cell r="Q9">
            <v>0.1</v>
          </cell>
        </row>
        <row r="11">
          <cell r="A11" t="str">
            <v>Royalties</v>
          </cell>
          <cell r="B11">
            <v>0.15</v>
          </cell>
          <cell r="C11">
            <v>0.15</v>
          </cell>
          <cell r="D11">
            <v>0.15</v>
          </cell>
          <cell r="E11">
            <v>0.15</v>
          </cell>
          <cell r="F11">
            <v>0.15</v>
          </cell>
          <cell r="G11">
            <v>0.15</v>
          </cell>
          <cell r="H11">
            <v>0.15</v>
          </cell>
          <cell r="I11">
            <v>0.15</v>
          </cell>
          <cell r="J11">
            <v>0.15</v>
          </cell>
          <cell r="K11">
            <v>0.15</v>
          </cell>
          <cell r="L11">
            <v>0.15</v>
          </cell>
          <cell r="M11">
            <v>0.15</v>
          </cell>
          <cell r="N11">
            <v>0.15</v>
          </cell>
          <cell r="O11">
            <v>0.15</v>
          </cell>
          <cell r="P11">
            <v>0.1</v>
          </cell>
          <cell r="Q11">
            <v>0.1</v>
          </cell>
        </row>
        <row r="13">
          <cell r="A13" t="str">
            <v>Rentals</v>
          </cell>
          <cell r="B13">
            <v>0.15</v>
          </cell>
          <cell r="C13">
            <v>0.15</v>
          </cell>
          <cell r="D13">
            <v>0.15</v>
          </cell>
          <cell r="E13">
            <v>0.15</v>
          </cell>
          <cell r="F13">
            <v>0.15</v>
          </cell>
          <cell r="G13">
            <v>0.15</v>
          </cell>
          <cell r="H13">
            <v>0.15</v>
          </cell>
          <cell r="I13">
            <v>0.15</v>
          </cell>
          <cell r="J13">
            <v>0.05</v>
          </cell>
          <cell r="K13">
            <v>0.05</v>
          </cell>
          <cell r="L13">
            <v>0.1</v>
          </cell>
          <cell r="M13">
            <v>0.1</v>
          </cell>
          <cell r="N13">
            <v>0.1</v>
          </cell>
          <cell r="O13">
            <v>0.1</v>
          </cell>
          <cell r="P13">
            <v>0.1</v>
          </cell>
          <cell r="Q13">
            <v>0.1</v>
          </cell>
        </row>
        <row r="15">
          <cell r="A15" t="str">
            <v>Agency</v>
          </cell>
          <cell r="P15">
            <v>0.05</v>
          </cell>
          <cell r="Q15">
            <v>0.05</v>
          </cell>
        </row>
        <row r="17">
          <cell r="A17" t="str">
            <v>Management Fees</v>
          </cell>
          <cell r="B17" t="str">
            <v>-</v>
          </cell>
          <cell r="C17" t="str">
            <v>-</v>
          </cell>
          <cell r="D17" t="str">
            <v>-</v>
          </cell>
          <cell r="E17" t="str">
            <v>-</v>
          </cell>
          <cell r="F17" t="str">
            <v>-</v>
          </cell>
          <cell r="G17" t="str">
            <v>-</v>
          </cell>
          <cell r="H17">
            <v>0.05</v>
          </cell>
          <cell r="I17">
            <v>0.05</v>
          </cell>
          <cell r="J17">
            <v>0.05</v>
          </cell>
          <cell r="K17">
            <v>0.05</v>
          </cell>
          <cell r="L17">
            <v>0.1</v>
          </cell>
          <cell r="M17">
            <v>0.1</v>
          </cell>
          <cell r="N17">
            <v>0.1</v>
          </cell>
          <cell r="O17">
            <v>0.1</v>
          </cell>
          <cell r="P17">
            <v>0.1</v>
          </cell>
          <cell r="Q17">
            <v>0.1</v>
          </cell>
        </row>
        <row r="19">
          <cell r="A19" t="str">
            <v>Consulting Services</v>
          </cell>
          <cell r="B19">
            <v>0.05</v>
          </cell>
          <cell r="C19">
            <v>0.1</v>
          </cell>
          <cell r="D19">
            <v>0.05</v>
          </cell>
          <cell r="E19">
            <v>0.1</v>
          </cell>
          <cell r="F19">
            <v>0.05</v>
          </cell>
          <cell r="G19">
            <v>0.1</v>
          </cell>
          <cell r="H19">
            <v>0.05</v>
          </cell>
          <cell r="I19">
            <v>0.1</v>
          </cell>
          <cell r="J19">
            <v>0.05</v>
          </cell>
          <cell r="K19">
            <v>0.1</v>
          </cell>
          <cell r="L19">
            <v>0.05</v>
          </cell>
          <cell r="M19">
            <v>0.1</v>
          </cell>
          <cell r="N19">
            <v>0.05</v>
          </cell>
          <cell r="O19">
            <v>0.1</v>
          </cell>
          <cell r="P19">
            <v>0.05</v>
          </cell>
          <cell r="Q19">
            <v>0.1</v>
          </cell>
        </row>
        <row r="21">
          <cell r="A21" t="str">
            <v>Technical Services</v>
          </cell>
          <cell r="B21" t="str">
            <v>-</v>
          </cell>
          <cell r="C21" t="str">
            <v>-</v>
          </cell>
          <cell r="D21" t="str">
            <v>-</v>
          </cell>
          <cell r="E21" t="str">
            <v>-</v>
          </cell>
          <cell r="F21" t="str">
            <v>-</v>
          </cell>
          <cell r="G21" t="str">
            <v>-</v>
          </cell>
          <cell r="H21">
            <v>0.05</v>
          </cell>
          <cell r="I21">
            <v>0.1</v>
          </cell>
          <cell r="J21">
            <v>0.05</v>
          </cell>
          <cell r="K21">
            <v>0.1</v>
          </cell>
          <cell r="L21">
            <v>0.05</v>
          </cell>
          <cell r="M21">
            <v>0.1</v>
          </cell>
          <cell r="N21">
            <v>0.05</v>
          </cell>
          <cell r="O21">
            <v>0.1</v>
          </cell>
          <cell r="P21">
            <v>0.05</v>
          </cell>
          <cell r="Q21">
            <v>0.1</v>
          </cell>
        </row>
        <row r="23">
          <cell r="A23" t="str">
            <v>Directors' Fees</v>
          </cell>
          <cell r="B23">
            <v>0.15</v>
          </cell>
          <cell r="C23" t="str">
            <v>-</v>
          </cell>
          <cell r="D23">
            <v>0.15</v>
          </cell>
          <cell r="E23" t="str">
            <v>-</v>
          </cell>
          <cell r="F23">
            <v>0.15</v>
          </cell>
          <cell r="G23" t="str">
            <v>-</v>
          </cell>
          <cell r="H23">
            <v>0.05</v>
          </cell>
          <cell r="I23" t="str">
            <v>-</v>
          </cell>
          <cell r="J23">
            <v>0.05</v>
          </cell>
          <cell r="K23" t="str">
            <v>-</v>
          </cell>
          <cell r="L23">
            <v>0.1</v>
          </cell>
          <cell r="M23" t="str">
            <v>-</v>
          </cell>
          <cell r="N23">
            <v>0.1</v>
          </cell>
          <cell r="O23" t="str">
            <v>-</v>
          </cell>
          <cell r="P23">
            <v>0.1</v>
          </cell>
          <cell r="Q23" t="str">
            <v>-</v>
          </cell>
        </row>
        <row r="25">
          <cell r="A25" t="str">
            <v>Construction</v>
          </cell>
          <cell r="B25" t="str">
            <v>-</v>
          </cell>
          <cell r="C25" t="str">
            <v>-</v>
          </cell>
          <cell r="D25" t="str">
            <v>-</v>
          </cell>
          <cell r="E25" t="str">
            <v>-</v>
          </cell>
          <cell r="F25" t="str">
            <v>-</v>
          </cell>
          <cell r="G25" t="str">
            <v>-</v>
          </cell>
          <cell r="H25">
            <v>2.5000000000000001E-2</v>
          </cell>
          <cell r="I25">
            <v>2.5000000000000001E-2</v>
          </cell>
          <cell r="J25">
            <v>2.5000000000000001E-2</v>
          </cell>
          <cell r="K25">
            <v>2.5000000000000001E-2</v>
          </cell>
          <cell r="L25">
            <v>2.5000000000000001E-2</v>
          </cell>
          <cell r="M25">
            <v>2.5000000000000001E-2</v>
          </cell>
          <cell r="N25">
            <v>0.05</v>
          </cell>
          <cell r="O25">
            <v>0.05</v>
          </cell>
          <cell r="P25">
            <v>0.05</v>
          </cell>
          <cell r="Q25">
            <v>0.05</v>
          </cell>
        </row>
        <row r="27">
          <cell r="A27" t="str">
            <v>NA</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row>
        <row r="29">
          <cell r="A29" t="str">
            <v>Others</v>
          </cell>
          <cell r="L29">
            <v>2.5000000000000001E-2</v>
          </cell>
          <cell r="M29">
            <v>2.5000000000000001E-2</v>
          </cell>
          <cell r="N29">
            <v>0.05</v>
          </cell>
          <cell r="O29">
            <v>0.05</v>
          </cell>
          <cell r="P29">
            <v>0.05</v>
          </cell>
          <cell r="Q29">
            <v>0.05</v>
          </cell>
        </row>
        <row r="31">
          <cell r="A31" t="str">
            <v>Supplies</v>
          </cell>
          <cell r="B31">
            <v>2.5000000000000001E-2</v>
          </cell>
          <cell r="C31">
            <v>2.5000000000000001E-2</v>
          </cell>
          <cell r="D31">
            <v>2.5000000000000001E-2</v>
          </cell>
          <cell r="E31">
            <v>2.5000000000000001E-2</v>
          </cell>
          <cell r="F31">
            <v>2.5000000000000001E-2</v>
          </cell>
          <cell r="G31">
            <v>2.5000000000000001E-2</v>
          </cell>
          <cell r="H31">
            <v>2.5000000000000001E-2</v>
          </cell>
          <cell r="I31">
            <v>2.5000000000000001E-2</v>
          </cell>
          <cell r="J31">
            <v>2.5000000000000001E-2</v>
          </cell>
          <cell r="K31">
            <v>2.5000000000000001E-2</v>
          </cell>
          <cell r="L31">
            <v>2.5000000000000001E-2</v>
          </cell>
          <cell r="M31">
            <v>2.5000000000000001E-2</v>
          </cell>
          <cell r="N31">
            <v>0.05</v>
          </cell>
          <cell r="O31">
            <v>0.05</v>
          </cell>
          <cell r="P31">
            <v>0.05</v>
          </cell>
          <cell r="Q31">
            <v>0.05</v>
          </cell>
        </row>
      </sheetData>
      <sheetData sheetId="3"/>
      <sheetData sheetId="4"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 00"/>
      <sheetName val="Nov 00"/>
      <sheetName val="Oct 00"/>
      <sheetName val="Sept 00"/>
      <sheetName val="Aug 00"/>
      <sheetName val="Jul 00"/>
      <sheetName val="Jun 00"/>
      <sheetName val="May 00"/>
      <sheetName val="Apr 00"/>
      <sheetName val="Mar 00"/>
      <sheetName val="Feb 00"/>
      <sheetName val="Jan 00"/>
      <sheetName val="Sheet2"/>
      <sheetName val="Sheet1"/>
      <sheetName val="Sheet3"/>
      <sheetName val="Sheet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 00"/>
      <sheetName val="Nov 00"/>
      <sheetName val="Oct 00"/>
      <sheetName val="Sept 00"/>
      <sheetName val="Aug 00"/>
      <sheetName val="Jul 00"/>
      <sheetName val="Jun 00"/>
      <sheetName val="May 00"/>
      <sheetName val="Apr 00"/>
      <sheetName val="Mar 00"/>
      <sheetName val="Feb 00"/>
      <sheetName val="Jan 00"/>
      <sheetName val="Sheet2"/>
      <sheetName val="Sheet1"/>
      <sheetName val="Sheet3"/>
      <sheetName val="Sheet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2)"/>
      <sheetName val="Disposal In TEPNG Books"/>
      <sheetName val="TEPNG SAP"/>
      <sheetName val="Sheet1"/>
      <sheetName val="SHELL"/>
      <sheetName val="Goodwill depreciation"/>
      <sheetName val="Goodwill written off"/>
      <sheetName val="Sheet2"/>
    </sheetNames>
    <sheetDataSet>
      <sheetData sheetId="0"/>
      <sheetData sheetId="1">
        <row r="5">
          <cell r="M5">
            <v>537.12</v>
          </cell>
          <cell r="R5">
            <v>-537.12</v>
          </cell>
        </row>
        <row r="6">
          <cell r="M6">
            <v>-556672.59300000803</v>
          </cell>
          <cell r="R6">
            <v>556672.59300000803</v>
          </cell>
        </row>
        <row r="7">
          <cell r="M7">
            <v>-2412399.85</v>
          </cell>
          <cell r="R7">
            <v>95815.71</v>
          </cell>
        </row>
        <row r="8">
          <cell r="M8">
            <v>-2420765.77</v>
          </cell>
          <cell r="R8">
            <v>96577.73</v>
          </cell>
        </row>
        <row r="9">
          <cell r="M9">
            <v>-109185.34</v>
          </cell>
          <cell r="R9">
            <v>3084.21</v>
          </cell>
        </row>
        <row r="10">
          <cell r="M10">
            <v>-2389614.62</v>
          </cell>
          <cell r="R10">
            <v>62624.58</v>
          </cell>
        </row>
        <row r="11">
          <cell r="M11">
            <v>-822933.11</v>
          </cell>
          <cell r="R11">
            <v>11590.46</v>
          </cell>
        </row>
        <row r="12">
          <cell r="M12">
            <v>-720238.22</v>
          </cell>
          <cell r="R12">
            <v>28857.040000000001</v>
          </cell>
        </row>
        <row r="13">
          <cell r="M13">
            <v>-62432.6</v>
          </cell>
          <cell r="R13">
            <v>62432.6</v>
          </cell>
        </row>
        <row r="14">
          <cell r="M14">
            <v>-76326.95</v>
          </cell>
          <cell r="R14">
            <v>1987.79</v>
          </cell>
        </row>
        <row r="15">
          <cell r="M15">
            <v>-592849.71</v>
          </cell>
          <cell r="R15">
            <v>27935.9</v>
          </cell>
        </row>
        <row r="16">
          <cell r="M16">
            <v>-2399300.2599999998</v>
          </cell>
          <cell r="R16">
            <v>168536.37</v>
          </cell>
        </row>
        <row r="17">
          <cell r="M17">
            <v>-5416237.4299999997</v>
          </cell>
          <cell r="R17">
            <v>210743.42</v>
          </cell>
        </row>
        <row r="18">
          <cell r="M18">
            <v>26786.37</v>
          </cell>
          <cell r="R18">
            <v>-1276.44</v>
          </cell>
        </row>
        <row r="19">
          <cell r="M19">
            <v>33747.699999999997</v>
          </cell>
          <cell r="R19">
            <v>-1188.2</v>
          </cell>
        </row>
        <row r="20">
          <cell r="M20">
            <v>-7414352.2999999998</v>
          </cell>
          <cell r="R20">
            <v>153777.26999999999</v>
          </cell>
        </row>
        <row r="21">
          <cell r="M21">
            <v>-12411999.810000001</v>
          </cell>
          <cell r="R21">
            <v>485826.1</v>
          </cell>
        </row>
        <row r="22">
          <cell r="M22">
            <v>-1974441.1</v>
          </cell>
          <cell r="R22">
            <v>91761.43</v>
          </cell>
        </row>
        <row r="23">
          <cell r="M23">
            <v>-1334081.54</v>
          </cell>
          <cell r="R23">
            <v>35779.22</v>
          </cell>
        </row>
        <row r="24">
          <cell r="M24">
            <v>-306980.57</v>
          </cell>
          <cell r="R24">
            <v>18155.45</v>
          </cell>
        </row>
      </sheetData>
      <sheetData sheetId="2"/>
      <sheetData sheetId="3"/>
      <sheetData sheetId="4"/>
      <sheetData sheetId="5"/>
      <sheetData sheetId="6"/>
      <sheetData sheetId="7"/>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ifs"/>
      <sheetName val="SheetStructure"/>
      <sheetName val="Operated Fields JV"/>
      <sheetName val="OML Gas"/>
      <sheetName val="Onshore Gas"/>
      <sheetName val="T1 T2 Onshore"/>
      <sheetName val="Rat1 Onshore"/>
      <sheetName val="T4 T5 Onshore"/>
      <sheetName val="Rat2 Onshore"/>
      <sheetName val="T6 Onshore"/>
      <sheetName val="Offshore Gas"/>
      <sheetName val="JV T4 T5 Offshore"/>
      <sheetName val="Unit T4 T5 Offshore"/>
      <sheetName val="info T4 T5 Ofon stop flaring"/>
      <sheetName val="info T4 T5 Ofon Phase-2"/>
      <sheetName val="Deep Offshore Gas"/>
      <sheetName val="T1 T2 Deep Offshore"/>
      <sheetName val="T6 Deep Offshore"/>
      <sheetName val="Aband OML57"/>
      <sheetName val="OML 58"/>
      <sheetName val="Oil OML58"/>
      <sheetName val="Condensate OML58"/>
      <sheetName val="Cond T1 T2"/>
      <sheetName val="Cond Rat1"/>
      <sheetName val="Cond Rat2"/>
      <sheetName val="Cond T4 T5"/>
      <sheetName val="Cond T6"/>
      <sheetName val="OML99 Excl Akogep"/>
      <sheetName val="Ikike"/>
      <sheetName val="Amenam East"/>
      <sheetName val="OML 100"/>
      <sheetName val="Odudu Complex Do Nothing"/>
      <sheetName val="Upgrade OML100"/>
      <sheetName val="Edikan WI"/>
      <sheetName val="OML100 infill"/>
      <sheetName val="Ikong"/>
      <sheetName val="Nkarika"/>
      <sheetName val="OML102"/>
      <sheetName val="Ofon Stop Flaring"/>
      <sheetName val="Ofon Phase 2"/>
      <sheetName val="OPL 222"/>
      <sheetName val="Usan"/>
      <sheetName val="Ekanga"/>
      <sheetName val="Amenam Unit excl Am East"/>
      <sheetName val="Unit oil Amenam"/>
      <sheetName val="Unit Gas Amenam"/>
      <sheetName val="FSO Capex only"/>
      <sheetName val="OPL246"/>
      <sheetName val="OPL246 Oil"/>
      <sheetName val="OPL246 Gas"/>
      <sheetName val="Akpo Gas T12 Opex"/>
      <sheetName val="Akpo Gas T6 Opex"/>
      <sheetName val="VAR T7T8 GAS"/>
      <sheetName val="VAR T7T8 COND"/>
      <sheetName val="IPP GAS"/>
      <sheetName val="IPP COND"/>
      <sheetName val="IPP PLANT"/>
      <sheetName val="VAR IKONG"/>
      <sheetName val="P NWC"/>
      <sheetName val="SPDC Onshore"/>
      <sheetName val="SPDC Liquids"/>
      <sheetName val="SPDC Gas"/>
      <sheetName val="SPDC T1+T2 Gas"/>
      <sheetName val="SPDC T3 Gas"/>
      <sheetName val="SPDC T4+T5 Gas"/>
      <sheetName val="SPDC T6 Gas"/>
      <sheetName val="SPDC Domestic Gas"/>
      <sheetName val="SPDC Fuel Gas"/>
      <sheetName val="SPDC Afam Gas"/>
      <sheetName val="EA &amp; EJA - Phases 1 &amp; 2"/>
      <sheetName val="Bonga"/>
      <sheetName val="jv+UNIT"/>
      <sheetName val="allshell"/>
      <sheetName val="FAS 143"/>
      <sheetName val="Oct 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row r="4">
          <cell r="E4">
            <v>2005</v>
          </cell>
        </row>
      </sheetData>
      <sheetData sheetId="74"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ifs"/>
      <sheetName val="SheetStructure"/>
      <sheetName val="Operated Fields JV"/>
      <sheetName val="OML Gas"/>
      <sheetName val="Onshore Gas"/>
      <sheetName val="T1 T2 Onshore"/>
      <sheetName val="Rat1 Onshore"/>
      <sheetName val="T4 T5 Onshore"/>
      <sheetName val="Rat2 Onshore"/>
      <sheetName val="T6 Onshore"/>
      <sheetName val="Offshore Gas"/>
      <sheetName val="JV T4 T5 Offshore"/>
      <sheetName val="Unit T4 T5 Offshore"/>
      <sheetName val="info T4 T5 Ofon stop flaring"/>
      <sheetName val="info T4 T5 Ofon Phase-2"/>
      <sheetName val="Deep Offshore Gas"/>
      <sheetName val="T1 T2 Deep Offshore"/>
      <sheetName val="T6 Deep Offshore"/>
      <sheetName val="Aband OML57"/>
      <sheetName val="OML 58"/>
      <sheetName val="Oil OML58"/>
      <sheetName val="Condensate OML58"/>
      <sheetName val="Cond T1 T2"/>
      <sheetName val="Cond Rat1"/>
      <sheetName val="Cond Rat2"/>
      <sheetName val="Cond T4 T5"/>
      <sheetName val="Cond T6"/>
      <sheetName val="OML99 Excl Akogep"/>
      <sheetName val="Ikike"/>
      <sheetName val="Amenam East"/>
      <sheetName val="OML 100"/>
      <sheetName val="Odudu Complex Do Nothing"/>
      <sheetName val="Upgrade OML100"/>
      <sheetName val="Edikan WI"/>
      <sheetName val="OML100 infill"/>
      <sheetName val="Ikong"/>
      <sheetName val="Nkarika"/>
      <sheetName val="OML102"/>
      <sheetName val="Ofon Stop Flaring"/>
      <sheetName val="Ofon Phase 2"/>
      <sheetName val="OPL 222"/>
      <sheetName val="Usan"/>
      <sheetName val="Ekanga"/>
      <sheetName val="Amenam Unit excl Am East"/>
      <sheetName val="Unit oil Amenam"/>
      <sheetName val="Unit Gas Amenam"/>
      <sheetName val="FSO Capex only"/>
      <sheetName val="OPL246"/>
      <sheetName val="OPL246 Oil"/>
      <sheetName val="OPL246 Gas"/>
      <sheetName val="Akpo Gas T12 Opex"/>
      <sheetName val="Akpo Gas T6 Opex"/>
      <sheetName val="VAR T7T8 GAS"/>
      <sheetName val="VAR T7T8 COND"/>
      <sheetName val="IPP GAS"/>
      <sheetName val="IPP COND"/>
      <sheetName val="IPP PLANT"/>
      <sheetName val="VAR IKONG"/>
      <sheetName val="P NWC"/>
      <sheetName val="SPDC Onshore"/>
      <sheetName val="SPDC Liquids"/>
      <sheetName val="SPDC Gas"/>
      <sheetName val="SPDC T1+T2 Gas"/>
      <sheetName val="SPDC T3 Gas"/>
      <sheetName val="SPDC T4+T5 Gas"/>
      <sheetName val="SPDC T6 Gas"/>
      <sheetName val="SPDC Domestic Gas"/>
      <sheetName val="SPDC Fuel Gas"/>
      <sheetName val="SPDC Afam Gas"/>
      <sheetName val="EA &amp; EJA - Phases 1 &amp; 2"/>
      <sheetName val="Bonga"/>
      <sheetName val="jv+UNIT"/>
      <sheetName val="allshell"/>
      <sheetName val="FAS 143"/>
      <sheetName val="Oct 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row r="4">
          <cell r="E4">
            <v>2005</v>
          </cell>
        </row>
      </sheetData>
      <sheetData sheetId="74"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 pg "/>
      <sheetName val="Corp Info  "/>
      <sheetName val="Directors' responsibilities "/>
      <sheetName val="Stmt of financial position"/>
      <sheetName val="Stmnt of comp inc"/>
      <sheetName val="Stmt of changes in equity"/>
      <sheetName val="Stmt of cash flows"/>
      <sheetName val="Index to Notes "/>
      <sheetName val="Notes 1- 5  (Acc policies) "/>
      <sheetName val="Notes 6- 12"/>
      <sheetName val="Note 13 (PPE)"/>
      <sheetName val="Notes 14 - 28"/>
      <sheetName val="VAS"/>
      <sheetName val="Fin Summary"/>
      <sheetName val="Directors' repo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0">
          <cell r="B20">
            <v>7671</v>
          </cell>
        </row>
      </sheetData>
      <sheetData sheetId="15"/>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 2013 Final TB "/>
    </sheetNames>
    <sheetDataSet>
      <sheetData sheetId="0">
        <row r="4">
          <cell r="A4">
            <v>1011000</v>
          </cell>
          <cell r="B4" t="str">
            <v>Good Will</v>
          </cell>
          <cell r="C4">
            <v>0</v>
          </cell>
          <cell r="D4">
            <v>0</v>
          </cell>
        </row>
        <row r="5">
          <cell r="A5">
            <v>1011200</v>
          </cell>
          <cell r="B5" t="str">
            <v xml:space="preserve"> Patents (process, formulas, etc.)</v>
          </cell>
          <cell r="C5">
            <v>0</v>
          </cell>
          <cell r="D5">
            <v>0</v>
          </cell>
        </row>
        <row r="6">
          <cell r="A6">
            <v>1011300</v>
          </cell>
          <cell r="B6" t="str">
            <v>Royalty Rights (other than gas and oil)</v>
          </cell>
          <cell r="C6">
            <v>0</v>
          </cell>
          <cell r="D6">
            <v>0</v>
          </cell>
        </row>
        <row r="7">
          <cell r="A7">
            <v>1011400</v>
          </cell>
          <cell r="B7" t="str">
            <v xml:space="preserve"> Contracts (grants to dealers, etc.)</v>
          </cell>
          <cell r="C7">
            <v>0</v>
          </cell>
          <cell r="D7">
            <v>0</v>
          </cell>
        </row>
        <row r="8">
          <cell r="A8">
            <v>1011500</v>
          </cell>
          <cell r="B8" t="str">
            <v>Copyrights</v>
          </cell>
          <cell r="C8">
            <v>0</v>
          </cell>
          <cell r="D8">
            <v>0</v>
          </cell>
        </row>
        <row r="9">
          <cell r="A9">
            <v>1011600</v>
          </cell>
          <cell r="B9" t="str">
            <v>Franchises (O/T riparian rights and rights-of-way)</v>
          </cell>
          <cell r="C9">
            <v>0</v>
          </cell>
          <cell r="D9">
            <v>0</v>
          </cell>
        </row>
        <row r="10">
          <cell r="A10">
            <v>1011700</v>
          </cell>
          <cell r="B10" t="str">
            <v>Research &amp; Studies</v>
          </cell>
          <cell r="C10">
            <v>0</v>
          </cell>
          <cell r="D10">
            <v>0</v>
          </cell>
        </row>
        <row r="11">
          <cell r="A11">
            <v>1011800</v>
          </cell>
          <cell r="B11" t="str">
            <v>SAP Software  (&gt;US$1m)</v>
          </cell>
          <cell r="C11">
            <v>162640897.20000002</v>
          </cell>
          <cell r="D11">
            <v>162640897.20000002</v>
          </cell>
        </row>
        <row r="12">
          <cell r="A12">
            <v>1011900</v>
          </cell>
          <cell r="B12" t="str">
            <v>Other Software (&lt;US$1m)</v>
          </cell>
          <cell r="C12">
            <v>17667779.420000002</v>
          </cell>
          <cell r="D12">
            <v>17667779.420000002</v>
          </cell>
        </row>
        <row r="13">
          <cell r="A13">
            <v>1012000</v>
          </cell>
          <cell r="B13" t="str">
            <v>Licenses</v>
          </cell>
          <cell r="C13">
            <v>0</v>
          </cell>
          <cell r="D13">
            <v>0</v>
          </cell>
        </row>
        <row r="14">
          <cell r="A14">
            <v>1021000</v>
          </cell>
          <cell r="B14" t="str">
            <v>Unoperated Acreage</v>
          </cell>
          <cell r="C14">
            <v>0</v>
          </cell>
          <cell r="D14">
            <v>0</v>
          </cell>
        </row>
        <row r="15">
          <cell r="A15">
            <v>1031000</v>
          </cell>
          <cell r="B15" t="str">
            <v>Operated Acreage</v>
          </cell>
          <cell r="C15">
            <v>0</v>
          </cell>
          <cell r="D15">
            <v>0</v>
          </cell>
        </row>
        <row r="16">
          <cell r="A16">
            <v>1051000</v>
          </cell>
          <cell r="B16" t="str">
            <v>Freehold Land</v>
          </cell>
          <cell r="C16">
            <v>11950827379.184</v>
          </cell>
          <cell r="D16">
            <v>11950827379.184</v>
          </cell>
        </row>
        <row r="17">
          <cell r="A17">
            <v>1061000</v>
          </cell>
          <cell r="B17" t="str">
            <v>Capital Leases</v>
          </cell>
          <cell r="C17">
            <v>0</v>
          </cell>
          <cell r="D17">
            <v>0</v>
          </cell>
        </row>
        <row r="18">
          <cell r="A18">
            <v>1071000</v>
          </cell>
          <cell r="B18" t="str">
            <v>Leasehold land</v>
          </cell>
          <cell r="C18">
            <v>0</v>
          </cell>
          <cell r="D18">
            <v>0</v>
          </cell>
        </row>
        <row r="19">
          <cell r="A19">
            <v>1082000</v>
          </cell>
          <cell r="B19" t="str">
            <v>Leasehold Land &amp; Buildings</v>
          </cell>
          <cell r="C19">
            <v>0</v>
          </cell>
          <cell r="D19">
            <v>0</v>
          </cell>
        </row>
        <row r="20">
          <cell r="A20">
            <v>1091100</v>
          </cell>
          <cell r="B20" t="str">
            <v>Land &amp; Buildings - General</v>
          </cell>
          <cell r="C20">
            <v>0</v>
          </cell>
          <cell r="D20">
            <v>0</v>
          </cell>
        </row>
        <row r="21">
          <cell r="A21">
            <v>1101000</v>
          </cell>
          <cell r="B21" t="str">
            <v>Buildings &amp; Improvements</v>
          </cell>
          <cell r="C21">
            <v>1853833858.389848</v>
          </cell>
          <cell r="D21">
            <v>1853833858.389848</v>
          </cell>
        </row>
        <row r="22">
          <cell r="A22">
            <v>1102000</v>
          </cell>
          <cell r="B22" t="str">
            <v>Office Partitions</v>
          </cell>
          <cell r="C22">
            <v>0</v>
          </cell>
          <cell r="D22">
            <v>0</v>
          </cell>
        </row>
        <row r="23">
          <cell r="A23">
            <v>1103000</v>
          </cell>
          <cell r="B23" t="str">
            <v>Drainage &amp; Driveways</v>
          </cell>
          <cell r="C23">
            <v>0</v>
          </cell>
          <cell r="D23">
            <v>0</v>
          </cell>
        </row>
        <row r="24">
          <cell r="A24">
            <v>1104000</v>
          </cell>
          <cell r="B24" t="str">
            <v>Fences</v>
          </cell>
          <cell r="C24">
            <v>0</v>
          </cell>
          <cell r="D24">
            <v>0</v>
          </cell>
        </row>
        <row r="25">
          <cell r="A25">
            <v>1105000</v>
          </cell>
          <cell r="B25" t="str">
            <v>Pipes &amp; Fittings (Pipe Work - Lines)</v>
          </cell>
          <cell r="C25">
            <v>-327670012.69999999</v>
          </cell>
          <cell r="D25">
            <v>-327670012.69999999</v>
          </cell>
        </row>
        <row r="26">
          <cell r="A26">
            <v>1106000</v>
          </cell>
          <cell r="B26" t="str">
            <v>Power lines and yard light</v>
          </cell>
          <cell r="C26">
            <v>47518420</v>
          </cell>
          <cell r="D26">
            <v>47518420</v>
          </cell>
        </row>
        <row r="27">
          <cell r="A27">
            <v>1111100</v>
          </cell>
          <cell r="B27" t="str">
            <v>Petroleum Refinery Plant &amp; Gas Plant</v>
          </cell>
          <cell r="C27">
            <v>0</v>
          </cell>
          <cell r="D27">
            <v>0</v>
          </cell>
        </row>
        <row r="28">
          <cell r="A28">
            <v>1111300</v>
          </cell>
          <cell r="B28" t="str">
            <v>Boilers</v>
          </cell>
          <cell r="C28">
            <v>104695604.28260869</v>
          </cell>
          <cell r="D28">
            <v>104695604.28260869</v>
          </cell>
        </row>
        <row r="29">
          <cell r="A29">
            <v>1111400</v>
          </cell>
          <cell r="B29" t="str">
            <v xml:space="preserve"> Laboratory Equip, Dormitories &amp; Hospitals</v>
          </cell>
          <cell r="C29">
            <v>3255906.75</v>
          </cell>
          <cell r="D29">
            <v>3255906.75</v>
          </cell>
        </row>
        <row r="30">
          <cell r="A30">
            <v>1111500</v>
          </cell>
          <cell r="B30" t="str">
            <v>Fire Fighting Equipment</v>
          </cell>
          <cell r="C30">
            <v>150179362.13764927</v>
          </cell>
          <cell r="D30">
            <v>150179362.13764927</v>
          </cell>
        </row>
        <row r="31">
          <cell r="A31">
            <v>1111550</v>
          </cell>
          <cell r="B31" t="str">
            <v>Workshop Equipment</v>
          </cell>
          <cell r="C31">
            <v>336519931.9475581</v>
          </cell>
          <cell r="D31">
            <v>336519931.9475581</v>
          </cell>
        </row>
        <row r="32">
          <cell r="A32">
            <v>1111600</v>
          </cell>
          <cell r="B32" t="str">
            <v>Loading Racks / Loading Arms (Pipe Work &amp; Machi)</v>
          </cell>
          <cell r="C32">
            <v>825184216.70285714</v>
          </cell>
          <cell r="D32">
            <v>825184216.70285714</v>
          </cell>
        </row>
        <row r="33">
          <cell r="A33">
            <v>1111700</v>
          </cell>
          <cell r="B33" t="str">
            <v>Maintenance &amp; Shop Equipment</v>
          </cell>
          <cell r="C33">
            <v>0</v>
          </cell>
          <cell r="D33">
            <v>0</v>
          </cell>
        </row>
        <row r="34">
          <cell r="A34">
            <v>1111800</v>
          </cell>
          <cell r="B34" t="str">
            <v>Aviation Equipment</v>
          </cell>
          <cell r="C34">
            <v>0</v>
          </cell>
          <cell r="D34">
            <v>0</v>
          </cell>
        </row>
        <row r="35">
          <cell r="A35">
            <v>1111900</v>
          </cell>
          <cell r="B35" t="str">
            <v xml:space="preserve"> Communications Systems, Radio and etc</v>
          </cell>
          <cell r="C35">
            <v>23230743.999878291</v>
          </cell>
          <cell r="D35">
            <v>23230743.999878291</v>
          </cell>
        </row>
        <row r="36">
          <cell r="A36">
            <v>1112200</v>
          </cell>
          <cell r="B36" t="str">
            <v>Industrial Mobile Equipment</v>
          </cell>
          <cell r="C36">
            <v>0</v>
          </cell>
          <cell r="D36">
            <v>0</v>
          </cell>
        </row>
        <row r="37">
          <cell r="A37">
            <v>1112300</v>
          </cell>
          <cell r="B37" t="str">
            <v>Compressors and Blowers</v>
          </cell>
          <cell r="C37">
            <v>60235357.526119404</v>
          </cell>
          <cell r="D37">
            <v>60235357.526119404</v>
          </cell>
        </row>
        <row r="38">
          <cell r="A38">
            <v>1112400</v>
          </cell>
          <cell r="B38" t="str">
            <v>Steam &amp; Electric Generation/Dist. System - General</v>
          </cell>
          <cell r="C38">
            <v>381805231.2935766</v>
          </cell>
          <cell r="D38">
            <v>381805231.2935766</v>
          </cell>
        </row>
        <row r="39">
          <cell r="A39">
            <v>1112500</v>
          </cell>
          <cell r="B39" t="str">
            <v>Auto Mainte/Repair Equip / Service Equi - Other</v>
          </cell>
          <cell r="C39">
            <v>0</v>
          </cell>
          <cell r="D39">
            <v>0</v>
          </cell>
        </row>
        <row r="40">
          <cell r="A40">
            <v>1112600</v>
          </cell>
          <cell r="B40" t="str">
            <v xml:space="preserve"> Pumps - Retail Outfit,Kerbside,Dispencers</v>
          </cell>
          <cell r="C40">
            <v>594673212.56000006</v>
          </cell>
          <cell r="D40">
            <v>594673212.56000006</v>
          </cell>
        </row>
        <row r="41">
          <cell r="A41">
            <v>1112700</v>
          </cell>
          <cell r="B41" t="str">
            <v xml:space="preserve"> Retail Signs, Canopies,Shop Equipment</v>
          </cell>
          <cell r="C41">
            <v>654164818.79999995</v>
          </cell>
          <cell r="D41">
            <v>654164818.79999995</v>
          </cell>
        </row>
        <row r="42">
          <cell r="A42">
            <v>1112750</v>
          </cell>
          <cell r="B42" t="str">
            <v>Shop Equipment</v>
          </cell>
          <cell r="C42">
            <v>0</v>
          </cell>
          <cell r="D42">
            <v>0</v>
          </cell>
        </row>
        <row r="43">
          <cell r="A43">
            <v>1112800</v>
          </cell>
          <cell r="B43" t="str">
            <v>Retail Yard Light &amp; Power Line</v>
          </cell>
          <cell r="C43">
            <v>0</v>
          </cell>
          <cell r="D43">
            <v>0</v>
          </cell>
        </row>
        <row r="44">
          <cell r="A44">
            <v>1112900</v>
          </cell>
          <cell r="B44" t="str">
            <v>Service Stations / Consumer Pipe &amp; Fittings</v>
          </cell>
          <cell r="C44">
            <v>0</v>
          </cell>
          <cell r="D44">
            <v>0</v>
          </cell>
        </row>
        <row r="45">
          <cell r="A45">
            <v>1113000</v>
          </cell>
          <cell r="B45" t="str">
            <v>Storage Tanks</v>
          </cell>
          <cell r="C45">
            <v>7044930794.4028568</v>
          </cell>
          <cell r="D45">
            <v>7044930794.4028568</v>
          </cell>
        </row>
        <row r="46">
          <cell r="A46">
            <v>1121100</v>
          </cell>
          <cell r="B46" t="str">
            <v>Light Automotive Equipment (Motor Vehicles)</v>
          </cell>
          <cell r="C46">
            <v>952297715.7494694</v>
          </cell>
          <cell r="D46">
            <v>952297715.7494694</v>
          </cell>
        </row>
        <row r="47">
          <cell r="A47">
            <v>1121200</v>
          </cell>
          <cell r="B47" t="str">
            <v>Heavy Automotive Equipment (Motor Vehicles)</v>
          </cell>
          <cell r="C47">
            <v>406861494.28573763</v>
          </cell>
          <cell r="D47">
            <v>406861494.28573763</v>
          </cell>
        </row>
        <row r="48">
          <cell r="A48">
            <v>1131100</v>
          </cell>
          <cell r="B48" t="str">
            <v>Aviation Refueling Equipment</v>
          </cell>
          <cell r="C48">
            <v>540794622.72000003</v>
          </cell>
          <cell r="D48">
            <v>540794622.72000003</v>
          </cell>
        </row>
        <row r="49">
          <cell r="A49">
            <v>1141000</v>
          </cell>
          <cell r="B49" t="str">
            <v>Marine Vessels- Ocean going ships</v>
          </cell>
          <cell r="C49">
            <v>0</v>
          </cell>
          <cell r="D49">
            <v>0</v>
          </cell>
        </row>
        <row r="50">
          <cell r="A50">
            <v>1141200</v>
          </cell>
          <cell r="B50" t="str">
            <v>Water Trans - Vessels operating on inland waters</v>
          </cell>
          <cell r="C50">
            <v>0</v>
          </cell>
          <cell r="D50">
            <v>0</v>
          </cell>
        </row>
        <row r="51">
          <cell r="A51">
            <v>1151000</v>
          </cell>
          <cell r="B51" t="str">
            <v>Home furniture</v>
          </cell>
          <cell r="C51">
            <v>0</v>
          </cell>
          <cell r="D51">
            <v>0</v>
          </cell>
        </row>
        <row r="52">
          <cell r="A52">
            <v>1151100</v>
          </cell>
          <cell r="B52" t="str">
            <v>Office Furniture &amp; Fitxtures</v>
          </cell>
          <cell r="C52">
            <v>191301199.66289663</v>
          </cell>
          <cell r="D52">
            <v>191301199.66289663</v>
          </cell>
        </row>
        <row r="53">
          <cell r="A53">
            <v>1151200</v>
          </cell>
          <cell r="B53" t="str">
            <v>Shop furniture &amp; fittings</v>
          </cell>
          <cell r="C53">
            <v>0</v>
          </cell>
          <cell r="D53">
            <v>0</v>
          </cell>
        </row>
        <row r="54">
          <cell r="A54">
            <v>1161100</v>
          </cell>
          <cell r="B54" t="str">
            <v>Office Equipment</v>
          </cell>
          <cell r="C54">
            <v>149393471.24799615</v>
          </cell>
          <cell r="D54">
            <v>149393471.24799615</v>
          </cell>
        </row>
        <row r="55">
          <cell r="A55">
            <v>1171000</v>
          </cell>
          <cell r="B55" t="str">
            <v xml:space="preserve"> IT Equipment, Computers, Copiers &amp; Faxes</v>
          </cell>
          <cell r="C55">
            <v>623286557.456949</v>
          </cell>
          <cell r="D55">
            <v>623286557.456949</v>
          </cell>
        </row>
        <row r="56">
          <cell r="A56">
            <v>1181000</v>
          </cell>
          <cell r="B56" t="str">
            <v>Low Value Assets</v>
          </cell>
          <cell r="C56">
            <v>0</v>
          </cell>
          <cell r="D56">
            <v>0</v>
          </cell>
        </row>
        <row r="57">
          <cell r="A57">
            <v>1191000</v>
          </cell>
          <cell r="B57" t="str">
            <v>Surplus Equip Available for Sales or Abandon</v>
          </cell>
          <cell r="C57">
            <v>0</v>
          </cell>
          <cell r="D57">
            <v>0</v>
          </cell>
        </row>
        <row r="58">
          <cell r="A58">
            <v>1200010</v>
          </cell>
          <cell r="B58" t="str">
            <v>AUC- Goodwill</v>
          </cell>
          <cell r="C58">
            <v>0</v>
          </cell>
          <cell r="D58">
            <v>0</v>
          </cell>
        </row>
        <row r="59">
          <cell r="A59">
            <v>1200020</v>
          </cell>
          <cell r="B59" t="str">
            <v xml:space="preserve"> AUC-Patents (process, formulas, etc.)</v>
          </cell>
          <cell r="C59">
            <v>0</v>
          </cell>
          <cell r="D59">
            <v>0</v>
          </cell>
        </row>
        <row r="60">
          <cell r="A60">
            <v>1200030</v>
          </cell>
          <cell r="B60" t="str">
            <v>AUC-Royalty Rights (other than gas and oil)</v>
          </cell>
          <cell r="C60">
            <v>0</v>
          </cell>
          <cell r="D60">
            <v>0</v>
          </cell>
        </row>
        <row r="61">
          <cell r="A61">
            <v>1200040</v>
          </cell>
          <cell r="B61" t="str">
            <v xml:space="preserve"> AUC-Contracts (grants to dealers, etc.)</v>
          </cell>
          <cell r="C61">
            <v>0</v>
          </cell>
          <cell r="D61">
            <v>0</v>
          </cell>
        </row>
        <row r="62">
          <cell r="A62">
            <v>1200050</v>
          </cell>
          <cell r="B62" t="str">
            <v>AUC-Copyrights</v>
          </cell>
          <cell r="C62">
            <v>0</v>
          </cell>
          <cell r="D62">
            <v>0</v>
          </cell>
        </row>
        <row r="63">
          <cell r="A63">
            <v>1200060</v>
          </cell>
          <cell r="B63" t="str">
            <v>AUC-Franchises (O/T riparian rig and rig-of-way)</v>
          </cell>
          <cell r="C63">
            <v>0</v>
          </cell>
          <cell r="D63">
            <v>0</v>
          </cell>
        </row>
        <row r="64">
          <cell r="A64">
            <v>1200070</v>
          </cell>
          <cell r="B64" t="str">
            <v>AUC-Research &amp; Studies</v>
          </cell>
          <cell r="C64">
            <v>0</v>
          </cell>
          <cell r="D64">
            <v>0</v>
          </cell>
        </row>
        <row r="65">
          <cell r="A65">
            <v>1200080</v>
          </cell>
          <cell r="B65" t="str">
            <v>AUC-SAP Software (&gt;US$1m)</v>
          </cell>
          <cell r="C65">
            <v>0</v>
          </cell>
          <cell r="D65">
            <v>0</v>
          </cell>
        </row>
        <row r="66">
          <cell r="A66">
            <v>1200090</v>
          </cell>
          <cell r="B66" t="str">
            <v>AUC-Other Software (&lt;US$1m)</v>
          </cell>
          <cell r="C66">
            <v>0</v>
          </cell>
          <cell r="D66">
            <v>0</v>
          </cell>
        </row>
        <row r="67">
          <cell r="A67">
            <v>1200100</v>
          </cell>
          <cell r="B67" t="str">
            <v>AUC-Unoperated Acreage</v>
          </cell>
          <cell r="C67">
            <v>0</v>
          </cell>
          <cell r="D67">
            <v>0</v>
          </cell>
        </row>
        <row r="68">
          <cell r="A68">
            <v>1200110</v>
          </cell>
          <cell r="B68" t="str">
            <v>AUC-Operated Acreage</v>
          </cell>
          <cell r="C68">
            <v>0</v>
          </cell>
          <cell r="D68">
            <v>0</v>
          </cell>
        </row>
        <row r="69">
          <cell r="A69">
            <v>1200200</v>
          </cell>
          <cell r="B69" t="str">
            <v>AUC-Freehold Land</v>
          </cell>
          <cell r="C69">
            <v>0</v>
          </cell>
          <cell r="D69">
            <v>0</v>
          </cell>
        </row>
        <row r="70">
          <cell r="A70">
            <v>1200210</v>
          </cell>
          <cell r="B70" t="str">
            <v>AUC-Other Capital Leases</v>
          </cell>
          <cell r="C70">
            <v>0</v>
          </cell>
          <cell r="D70">
            <v>0</v>
          </cell>
        </row>
        <row r="71">
          <cell r="A71">
            <v>1200220</v>
          </cell>
          <cell r="B71" t="str">
            <v>AUC-Leasehold Land</v>
          </cell>
          <cell r="C71">
            <v>0</v>
          </cell>
          <cell r="D71">
            <v>0</v>
          </cell>
        </row>
        <row r="72">
          <cell r="A72">
            <v>1200230</v>
          </cell>
          <cell r="B72" t="str">
            <v>AUC-Leasehold Land &amp; Buildings</v>
          </cell>
          <cell r="C72">
            <v>0</v>
          </cell>
          <cell r="D72">
            <v>0</v>
          </cell>
        </row>
        <row r="73">
          <cell r="A73">
            <v>1200240</v>
          </cell>
          <cell r="B73" t="str">
            <v>AUC-Leasehold Land &amp; Buildings Improvements</v>
          </cell>
          <cell r="C73">
            <v>0</v>
          </cell>
          <cell r="D73">
            <v>0</v>
          </cell>
        </row>
        <row r="74">
          <cell r="A74">
            <v>1200250</v>
          </cell>
          <cell r="B74" t="str">
            <v>AUC-Building lease land</v>
          </cell>
          <cell r="C74">
            <v>0</v>
          </cell>
          <cell r="D74">
            <v>0</v>
          </cell>
        </row>
        <row r="75">
          <cell r="A75">
            <v>1200500</v>
          </cell>
          <cell r="B75" t="str">
            <v>AUC-Land &amp; Buildings - General</v>
          </cell>
          <cell r="C75">
            <v>-89050663.950000018</v>
          </cell>
          <cell r="D75">
            <v>-89050663.950000018</v>
          </cell>
        </row>
        <row r="76">
          <cell r="A76">
            <v>1200510</v>
          </cell>
          <cell r="B76" t="str">
            <v xml:space="preserve"> AUC-Site Development, Land &amp; Buildings</v>
          </cell>
          <cell r="C76">
            <v>121676332.09999999</v>
          </cell>
          <cell r="D76">
            <v>121676332.09999999</v>
          </cell>
        </row>
        <row r="77">
          <cell r="A77">
            <v>1200600</v>
          </cell>
          <cell r="B77" t="str">
            <v>AUC-Buildings &amp; Improvements</v>
          </cell>
          <cell r="C77">
            <v>1.3969838619232178E-9</v>
          </cell>
          <cell r="D77">
            <v>1.3969838619232178E-9</v>
          </cell>
        </row>
        <row r="78">
          <cell r="A78">
            <v>1200610</v>
          </cell>
          <cell r="B78" t="str">
            <v>AUC-Building fee land</v>
          </cell>
          <cell r="C78">
            <v>0</v>
          </cell>
          <cell r="D78">
            <v>0</v>
          </cell>
        </row>
        <row r="79">
          <cell r="A79">
            <v>1200620</v>
          </cell>
          <cell r="B79" t="str">
            <v>AUC-Buildings on own land</v>
          </cell>
          <cell r="C79">
            <v>0</v>
          </cell>
          <cell r="D79">
            <v>0</v>
          </cell>
        </row>
        <row r="80">
          <cell r="A80">
            <v>1200700</v>
          </cell>
          <cell r="B80" t="str">
            <v>AUC-Office Partitions</v>
          </cell>
          <cell r="C80">
            <v>0</v>
          </cell>
          <cell r="D80">
            <v>0</v>
          </cell>
        </row>
        <row r="81">
          <cell r="A81">
            <v>1200800</v>
          </cell>
          <cell r="B81" t="str">
            <v>AUC-Drainage &amp; Driveways</v>
          </cell>
          <cell r="C81">
            <v>0</v>
          </cell>
          <cell r="D81">
            <v>0</v>
          </cell>
        </row>
        <row r="82">
          <cell r="A82">
            <v>1200900</v>
          </cell>
          <cell r="B82" t="str">
            <v>AUC-Fences</v>
          </cell>
          <cell r="C82">
            <v>0</v>
          </cell>
          <cell r="D82">
            <v>0</v>
          </cell>
        </row>
        <row r="83">
          <cell r="A83">
            <v>1200930</v>
          </cell>
          <cell r="B83" t="str">
            <v>AUC-Pipes &amp; Fittings (Pipe Work - Lines)</v>
          </cell>
          <cell r="C83">
            <v>3742950</v>
          </cell>
          <cell r="D83">
            <v>3742950</v>
          </cell>
        </row>
        <row r="84">
          <cell r="A84">
            <v>1200980</v>
          </cell>
          <cell r="B84" t="str">
            <v>AUC-Pipe Powerlines &amp; Yard Light</v>
          </cell>
          <cell r="C84">
            <v>0</v>
          </cell>
          <cell r="D84">
            <v>0</v>
          </cell>
        </row>
        <row r="85">
          <cell r="A85">
            <v>1201000</v>
          </cell>
          <cell r="B85" t="str">
            <v>AUC-Process Units</v>
          </cell>
          <cell r="C85">
            <v>0</v>
          </cell>
          <cell r="D85">
            <v>0</v>
          </cell>
        </row>
        <row r="86">
          <cell r="A86">
            <v>1201050</v>
          </cell>
          <cell r="B86" t="str">
            <v>AUC-Boilers</v>
          </cell>
          <cell r="C86">
            <v>0</v>
          </cell>
          <cell r="D86">
            <v>0</v>
          </cell>
        </row>
        <row r="87">
          <cell r="A87">
            <v>1201100</v>
          </cell>
          <cell r="B87" t="str">
            <v>AUC-Laboratory Equipment</v>
          </cell>
          <cell r="C87">
            <v>0</v>
          </cell>
          <cell r="D87">
            <v>0</v>
          </cell>
        </row>
        <row r="88">
          <cell r="A88">
            <v>1201150</v>
          </cell>
          <cell r="B88" t="str">
            <v>AUC-Fire Fighting/workshop Equipment</v>
          </cell>
          <cell r="C88">
            <v>152250</v>
          </cell>
          <cell r="D88">
            <v>152250</v>
          </cell>
        </row>
        <row r="89">
          <cell r="A89">
            <v>1201200</v>
          </cell>
          <cell r="B89" t="str">
            <v>AUC-Loading Racks / Arms (excl: Pipe Work &amp; Mach)</v>
          </cell>
          <cell r="C89">
            <v>9760160.8100000005</v>
          </cell>
          <cell r="D89">
            <v>9760160.8100000005</v>
          </cell>
        </row>
        <row r="90">
          <cell r="A90">
            <v>1201300</v>
          </cell>
          <cell r="B90" t="str">
            <v>AUC-Maintenance &amp; Shop Equipment</v>
          </cell>
          <cell r="C90">
            <v>0</v>
          </cell>
          <cell r="D90">
            <v>0</v>
          </cell>
        </row>
        <row r="91">
          <cell r="A91">
            <v>1201350</v>
          </cell>
          <cell r="B91" t="str">
            <v>AUC-Aviation Equipment</v>
          </cell>
          <cell r="C91">
            <v>13425000</v>
          </cell>
          <cell r="D91">
            <v>13425000</v>
          </cell>
        </row>
        <row r="92">
          <cell r="A92">
            <v>1201400</v>
          </cell>
          <cell r="B92" t="str">
            <v>AUC-Communications Systems</v>
          </cell>
          <cell r="C92">
            <v>61137830.870000005</v>
          </cell>
          <cell r="D92">
            <v>61137830.870000005</v>
          </cell>
        </row>
        <row r="93">
          <cell r="A93">
            <v>1201550</v>
          </cell>
          <cell r="B93" t="str">
            <v>AUC-Switches</v>
          </cell>
          <cell r="C93">
            <v>0</v>
          </cell>
          <cell r="D93">
            <v>0</v>
          </cell>
        </row>
        <row r="94">
          <cell r="A94">
            <v>1201600</v>
          </cell>
          <cell r="B94" t="str">
            <v>AUC-Light trucks</v>
          </cell>
          <cell r="C94">
            <v>0</v>
          </cell>
          <cell r="D94">
            <v>0</v>
          </cell>
        </row>
        <row r="95">
          <cell r="A95">
            <v>1201610</v>
          </cell>
          <cell r="B95" t="str">
            <v>AUC-Heavy trucks</v>
          </cell>
          <cell r="C95">
            <v>0</v>
          </cell>
          <cell r="D95">
            <v>0</v>
          </cell>
        </row>
        <row r="96">
          <cell r="A96">
            <v>1201620</v>
          </cell>
          <cell r="B96" t="str">
            <v>AUC-Light cranes</v>
          </cell>
          <cell r="C96">
            <v>0</v>
          </cell>
          <cell r="D96">
            <v>0</v>
          </cell>
        </row>
        <row r="97">
          <cell r="A97">
            <v>1201630</v>
          </cell>
          <cell r="B97" t="str">
            <v>AUC-Heavy cranes</v>
          </cell>
          <cell r="C97">
            <v>0</v>
          </cell>
          <cell r="D97">
            <v>0</v>
          </cell>
        </row>
        <row r="98">
          <cell r="A98">
            <v>1201640</v>
          </cell>
          <cell r="B98" t="str">
            <v>AUC-Fork lifts</v>
          </cell>
          <cell r="C98">
            <v>0</v>
          </cell>
          <cell r="D98">
            <v>0</v>
          </cell>
        </row>
        <row r="99">
          <cell r="A99">
            <v>1201650</v>
          </cell>
          <cell r="B99" t="str">
            <v>AUC-Load luggers</v>
          </cell>
          <cell r="C99">
            <v>0</v>
          </cell>
          <cell r="D99">
            <v>0</v>
          </cell>
        </row>
        <row r="100">
          <cell r="A100">
            <v>1201800</v>
          </cell>
          <cell r="B100" t="str">
            <v>AUC- Compressors</v>
          </cell>
          <cell r="C100">
            <v>0</v>
          </cell>
          <cell r="D100">
            <v>0</v>
          </cell>
        </row>
        <row r="101">
          <cell r="A101">
            <v>1201850</v>
          </cell>
          <cell r="B101" t="str">
            <v>AUC-Compressor Blowers</v>
          </cell>
          <cell r="C101">
            <v>0</v>
          </cell>
          <cell r="D101">
            <v>0</v>
          </cell>
        </row>
        <row r="102">
          <cell r="A102">
            <v>1201900</v>
          </cell>
          <cell r="B102" t="str">
            <v>AUC-Electrical Generators</v>
          </cell>
          <cell r="C102">
            <v>0</v>
          </cell>
          <cell r="D102">
            <v>0</v>
          </cell>
        </row>
        <row r="103">
          <cell r="A103">
            <v>1201930</v>
          </cell>
          <cell r="B103" t="str">
            <v>AUC-Other Generators</v>
          </cell>
          <cell r="C103">
            <v>0</v>
          </cell>
          <cell r="D103">
            <v>0</v>
          </cell>
        </row>
        <row r="104">
          <cell r="A104">
            <v>1201950</v>
          </cell>
          <cell r="B104" t="str">
            <v>AUC-Motors</v>
          </cell>
          <cell r="C104">
            <v>0</v>
          </cell>
          <cell r="D104">
            <v>0</v>
          </cell>
        </row>
        <row r="105">
          <cell r="A105">
            <v>1202000</v>
          </cell>
          <cell r="B105" t="str">
            <v>AUC-Lubrication Equipment</v>
          </cell>
          <cell r="C105">
            <v>10051992.470000001</v>
          </cell>
          <cell r="D105">
            <v>10051992.470000001</v>
          </cell>
        </row>
        <row r="106">
          <cell r="A106">
            <v>1202020</v>
          </cell>
          <cell r="B106" t="str">
            <v>AUC-Greasing Equipment</v>
          </cell>
          <cell r="C106">
            <v>0</v>
          </cell>
          <cell r="D106">
            <v>0</v>
          </cell>
        </row>
        <row r="107">
          <cell r="A107">
            <v>1202040</v>
          </cell>
          <cell r="B107" t="str">
            <v>AUC-Grease Guns</v>
          </cell>
          <cell r="C107">
            <v>0</v>
          </cell>
          <cell r="D107">
            <v>0</v>
          </cell>
        </row>
        <row r="108">
          <cell r="A108">
            <v>1202045</v>
          </cell>
          <cell r="B108" t="str">
            <v>AUC-Service Equipment - tyre meters</v>
          </cell>
          <cell r="C108">
            <v>0</v>
          </cell>
          <cell r="D108">
            <v>0</v>
          </cell>
        </row>
        <row r="109">
          <cell r="A109">
            <v>1202050</v>
          </cell>
          <cell r="B109" t="str">
            <v>AUC-Service Equipment - wheel balancers</v>
          </cell>
          <cell r="C109">
            <v>0</v>
          </cell>
          <cell r="D109">
            <v>0</v>
          </cell>
        </row>
        <row r="110">
          <cell r="A110">
            <v>1202055</v>
          </cell>
          <cell r="B110" t="str">
            <v>AUC-Service Equipment - tire changers</v>
          </cell>
          <cell r="C110">
            <v>0</v>
          </cell>
          <cell r="D110">
            <v>0</v>
          </cell>
        </row>
        <row r="111">
          <cell r="A111">
            <v>1202060</v>
          </cell>
          <cell r="B111" t="str">
            <v>AUC-Car/Truck Hoist</v>
          </cell>
          <cell r="C111">
            <v>0</v>
          </cell>
          <cell r="D111">
            <v>0</v>
          </cell>
        </row>
        <row r="112">
          <cell r="A112">
            <v>1202080</v>
          </cell>
          <cell r="B112" t="str">
            <v>AUC-Car Automatic washing machines</v>
          </cell>
          <cell r="C112">
            <v>0</v>
          </cell>
          <cell r="D112">
            <v>0</v>
          </cell>
        </row>
        <row r="113">
          <cell r="A113">
            <v>1202100</v>
          </cell>
          <cell r="B113" t="str">
            <v>AUC-Washing material</v>
          </cell>
          <cell r="C113">
            <v>0</v>
          </cell>
          <cell r="D113">
            <v>0</v>
          </cell>
        </row>
        <row r="114">
          <cell r="A114">
            <v>1202200</v>
          </cell>
          <cell r="B114" t="str">
            <v>AUC-Service Station / Retail Outfit Pumps</v>
          </cell>
          <cell r="C114">
            <v>36332539.060000002</v>
          </cell>
          <cell r="D114">
            <v>36332539.060000002</v>
          </cell>
        </row>
        <row r="115">
          <cell r="A115">
            <v>1202220</v>
          </cell>
          <cell r="B115" t="str">
            <v>AUC - Tangible Assets</v>
          </cell>
          <cell r="C115">
            <v>0</v>
          </cell>
          <cell r="D115">
            <v>0</v>
          </cell>
        </row>
        <row r="116">
          <cell r="A116">
            <v>1202240</v>
          </cell>
          <cell r="B116" t="str">
            <v>Consumer/Pump Dispensers</v>
          </cell>
          <cell r="C116">
            <v>0</v>
          </cell>
          <cell r="D116">
            <v>0</v>
          </cell>
        </row>
        <row r="117">
          <cell r="A117">
            <v>1202300</v>
          </cell>
          <cell r="B117" t="str">
            <v>AUC-Retail Signs</v>
          </cell>
          <cell r="C117">
            <v>23158131.889801905</v>
          </cell>
          <cell r="D117">
            <v>23158131.889801905</v>
          </cell>
        </row>
        <row r="118">
          <cell r="A118">
            <v>1202320</v>
          </cell>
          <cell r="B118" t="str">
            <v>AUC-Canopies</v>
          </cell>
          <cell r="C118">
            <v>4683000</v>
          </cell>
          <cell r="D118">
            <v>4683000</v>
          </cell>
        </row>
        <row r="119">
          <cell r="A119">
            <v>1202400</v>
          </cell>
          <cell r="B119" t="str">
            <v>AUC-Shop Equipment</v>
          </cell>
          <cell r="C119">
            <v>0</v>
          </cell>
          <cell r="D119">
            <v>0</v>
          </cell>
        </row>
        <row r="120">
          <cell r="A120">
            <v>1202500</v>
          </cell>
          <cell r="B120" t="str">
            <v>AUC-Retail Yard Light &amp; Power Line</v>
          </cell>
          <cell r="C120">
            <v>0</v>
          </cell>
          <cell r="D120">
            <v>0</v>
          </cell>
        </row>
        <row r="121">
          <cell r="A121">
            <v>1202600</v>
          </cell>
          <cell r="B121" t="str">
            <v>AUC-Retail - Pipes &amp; Fittings</v>
          </cell>
          <cell r="C121">
            <v>0</v>
          </cell>
          <cell r="D121">
            <v>0</v>
          </cell>
        </row>
        <row r="122">
          <cell r="A122">
            <v>1202610</v>
          </cell>
          <cell r="B122" t="str">
            <v>AUC-C/I - Pipes &amp; Fittings</v>
          </cell>
          <cell r="C122">
            <v>0</v>
          </cell>
          <cell r="D122">
            <v>0</v>
          </cell>
        </row>
        <row r="123">
          <cell r="A123">
            <v>1202700</v>
          </cell>
          <cell r="B123" t="str">
            <v>AUC-Tanks - Underground Steel</v>
          </cell>
          <cell r="C123">
            <v>44572880.120000005</v>
          </cell>
          <cell r="D123">
            <v>44572880.120000005</v>
          </cell>
        </row>
        <row r="124">
          <cell r="A124">
            <v>1202720</v>
          </cell>
          <cell r="B124" t="str">
            <v>AUC-Tanks - Underground Fiberglass</v>
          </cell>
          <cell r="C124">
            <v>0</v>
          </cell>
          <cell r="D124">
            <v>0</v>
          </cell>
        </row>
        <row r="125">
          <cell r="A125">
            <v>1202740</v>
          </cell>
          <cell r="B125" t="str">
            <v>AUC-Tanks - Aboveground Steel</v>
          </cell>
          <cell r="C125">
            <v>0</v>
          </cell>
          <cell r="D125">
            <v>0</v>
          </cell>
        </row>
        <row r="126">
          <cell r="A126">
            <v>1202760</v>
          </cell>
          <cell r="B126" t="str">
            <v>AUC-Tanks - Consumer</v>
          </cell>
          <cell r="C126">
            <v>0</v>
          </cell>
          <cell r="D126">
            <v>0</v>
          </cell>
        </row>
        <row r="127">
          <cell r="A127">
            <v>1202780</v>
          </cell>
          <cell r="B127" t="str">
            <v>AUC-Tanks - Kerbside</v>
          </cell>
          <cell r="C127">
            <v>0</v>
          </cell>
          <cell r="D127">
            <v>0</v>
          </cell>
        </row>
        <row r="128">
          <cell r="A128">
            <v>1202800</v>
          </cell>
          <cell r="B128" t="str">
            <v>AUC-Rubber Tanks</v>
          </cell>
          <cell r="C128">
            <v>0</v>
          </cell>
          <cell r="D128">
            <v>0</v>
          </cell>
        </row>
        <row r="129">
          <cell r="A129">
            <v>1202820</v>
          </cell>
          <cell r="B129" t="str">
            <v>AUC-Skid Tank</v>
          </cell>
          <cell r="C129">
            <v>0</v>
          </cell>
          <cell r="D129">
            <v>0</v>
          </cell>
        </row>
        <row r="130">
          <cell r="A130">
            <v>1202840</v>
          </cell>
          <cell r="B130" t="str">
            <v>AUC-Retail Outfit Tanks (transitional account)</v>
          </cell>
          <cell r="C130">
            <v>0</v>
          </cell>
          <cell r="D130">
            <v>0</v>
          </cell>
        </row>
        <row r="131">
          <cell r="A131">
            <v>1202860</v>
          </cell>
          <cell r="B131" t="str">
            <v>AUC-Retail Storage Tanks (transitional account)</v>
          </cell>
          <cell r="C131">
            <v>0</v>
          </cell>
          <cell r="D131">
            <v>0</v>
          </cell>
        </row>
        <row r="132">
          <cell r="A132">
            <v>1202880</v>
          </cell>
          <cell r="B132" t="str">
            <v>AUC-C/I - Storage Tanks (transititional account)</v>
          </cell>
          <cell r="C132">
            <v>0</v>
          </cell>
          <cell r="D132">
            <v>0</v>
          </cell>
        </row>
        <row r="133">
          <cell r="A133">
            <v>1203000</v>
          </cell>
          <cell r="B133" t="str">
            <v>AUC-Autos - Sedans/cars</v>
          </cell>
          <cell r="C133">
            <v>0</v>
          </cell>
          <cell r="D133">
            <v>0</v>
          </cell>
        </row>
        <row r="134">
          <cell r="A134">
            <v>1203020</v>
          </cell>
          <cell r="B134" t="str">
            <v>AUC-Autos - buses</v>
          </cell>
          <cell r="C134">
            <v>0</v>
          </cell>
          <cell r="D134">
            <v>0</v>
          </cell>
        </row>
        <row r="135">
          <cell r="A135">
            <v>1203040</v>
          </cell>
          <cell r="B135" t="str">
            <v>AUC-Autos - motorcycles</v>
          </cell>
          <cell r="C135">
            <v>0</v>
          </cell>
          <cell r="D135">
            <v>0</v>
          </cell>
        </row>
        <row r="136">
          <cell r="A136">
            <v>1203060</v>
          </cell>
          <cell r="B136" t="str">
            <v>AUC-Autos - motor boats</v>
          </cell>
          <cell r="C136">
            <v>0</v>
          </cell>
          <cell r="D136">
            <v>0</v>
          </cell>
        </row>
        <row r="137">
          <cell r="A137">
            <v>1203100</v>
          </cell>
          <cell r="B137" t="str">
            <v>AUC-Trucks Heavy</v>
          </cell>
          <cell r="C137">
            <v>0</v>
          </cell>
          <cell r="D137">
            <v>0</v>
          </cell>
        </row>
        <row r="138">
          <cell r="A138">
            <v>1203200</v>
          </cell>
          <cell r="B138" t="str">
            <v>AUC-Trucks Light</v>
          </cell>
          <cell r="C138">
            <v>0</v>
          </cell>
          <cell r="D138">
            <v>0</v>
          </cell>
        </row>
        <row r="139">
          <cell r="A139">
            <v>1203300</v>
          </cell>
          <cell r="B139" t="str">
            <v>AUC-Tank Cars</v>
          </cell>
          <cell r="C139">
            <v>0</v>
          </cell>
          <cell r="D139">
            <v>0</v>
          </cell>
        </row>
        <row r="140">
          <cell r="A140">
            <v>1203400</v>
          </cell>
          <cell r="B140" t="str">
            <v>AUC-Aviation automotive dispensing equipment</v>
          </cell>
          <cell r="C140">
            <v>129863970.91999996</v>
          </cell>
          <cell r="D140">
            <v>129863970.91999996</v>
          </cell>
        </row>
        <row r="141">
          <cell r="A141">
            <v>1203800</v>
          </cell>
          <cell r="B141" t="str">
            <v>AUC-Office and Household furniture &amp; fittings</v>
          </cell>
          <cell r="C141">
            <v>22563788</v>
          </cell>
          <cell r="D141">
            <v>22563788</v>
          </cell>
        </row>
        <row r="142">
          <cell r="A142">
            <v>1203900</v>
          </cell>
          <cell r="B142" t="str">
            <v>AUC-Office Equipment</v>
          </cell>
          <cell r="C142">
            <v>3559140</v>
          </cell>
          <cell r="D142">
            <v>3559140</v>
          </cell>
        </row>
        <row r="143">
          <cell r="A143">
            <v>1204000</v>
          </cell>
          <cell r="B143" t="str">
            <v xml:space="preserve"> AUC-IT Equip, Comp, Word Pro and Peripheral Equip</v>
          </cell>
          <cell r="C143">
            <v>23324082.59</v>
          </cell>
          <cell r="D143">
            <v>23324082.59</v>
          </cell>
        </row>
        <row r="144">
          <cell r="A144">
            <v>1205000</v>
          </cell>
          <cell r="B144" t="str">
            <v>AUC-Low Value Assets</v>
          </cell>
          <cell r="C144">
            <v>0</v>
          </cell>
          <cell r="D144">
            <v>0</v>
          </cell>
        </row>
        <row r="145">
          <cell r="A145">
            <v>1211000</v>
          </cell>
          <cell r="B145" t="str">
            <v>Allowance for Amortisation of Goodwill</v>
          </cell>
          <cell r="C145">
            <v>0</v>
          </cell>
          <cell r="D145">
            <v>0</v>
          </cell>
        </row>
        <row r="146">
          <cell r="A146">
            <v>1211100</v>
          </cell>
          <cell r="B146" t="str">
            <v xml:space="preserve"> Allow for Amortis of Patents(pro, formulas, etc.)</v>
          </cell>
          <cell r="C146">
            <v>0</v>
          </cell>
          <cell r="D146">
            <v>0</v>
          </cell>
        </row>
        <row r="147">
          <cell r="A147">
            <v>1211200</v>
          </cell>
          <cell r="B147" t="str">
            <v>Allow for Amorti of Royalty Rights (O/T gas &amp; oil)</v>
          </cell>
          <cell r="C147">
            <v>0</v>
          </cell>
          <cell r="D147">
            <v>0</v>
          </cell>
        </row>
        <row r="148">
          <cell r="A148">
            <v>1211300</v>
          </cell>
          <cell r="B148" t="str">
            <v>Allow for Amorti of Contracts (grants to dealers)</v>
          </cell>
          <cell r="C148">
            <v>0</v>
          </cell>
          <cell r="D148">
            <v>0</v>
          </cell>
        </row>
        <row r="149">
          <cell r="A149">
            <v>1211400</v>
          </cell>
          <cell r="B149" t="str">
            <v>Allowance for Amortisation of Copyrights</v>
          </cell>
          <cell r="C149">
            <v>0</v>
          </cell>
          <cell r="D149">
            <v>0</v>
          </cell>
        </row>
        <row r="150">
          <cell r="A150">
            <v>1211500</v>
          </cell>
          <cell r="B150" t="str">
            <v>Allowance for Amortisation of Franchises</v>
          </cell>
          <cell r="C150">
            <v>0</v>
          </cell>
          <cell r="D150">
            <v>0</v>
          </cell>
        </row>
        <row r="151">
          <cell r="A151">
            <v>1212000</v>
          </cell>
          <cell r="B151" t="str">
            <v>Allowance for Amortisation of Research &amp; Studies</v>
          </cell>
          <cell r="C151">
            <v>0</v>
          </cell>
          <cell r="D151">
            <v>0</v>
          </cell>
        </row>
        <row r="152">
          <cell r="A152">
            <v>1213000</v>
          </cell>
          <cell r="B152" t="str">
            <v>Allowance for Amortisation of SAP Software (&gt;$1m)</v>
          </cell>
          <cell r="C152">
            <v>-50185824.191666603</v>
          </cell>
          <cell r="D152">
            <v>-50185824.191666603</v>
          </cell>
        </row>
        <row r="153">
          <cell r="A153">
            <v>1213100</v>
          </cell>
          <cell r="B153" t="str">
            <v>Allowance for Amortisa of Other Software (&lt;$1m)</v>
          </cell>
          <cell r="C153">
            <v>-48802403.829999998</v>
          </cell>
          <cell r="D153">
            <v>-48802403.829999998</v>
          </cell>
        </row>
        <row r="154">
          <cell r="A154">
            <v>1214000</v>
          </cell>
          <cell r="B154" t="str">
            <v>Allowance for Amortisation of License</v>
          </cell>
          <cell r="C154">
            <v>0</v>
          </cell>
          <cell r="D154">
            <v>0</v>
          </cell>
        </row>
        <row r="155">
          <cell r="A155">
            <v>1221000</v>
          </cell>
          <cell r="B155" t="str">
            <v>Allowance for Amortisation of Other Capital Leases</v>
          </cell>
          <cell r="C155">
            <v>0</v>
          </cell>
          <cell r="D155">
            <v>0</v>
          </cell>
        </row>
        <row r="156">
          <cell r="A156">
            <v>1231000</v>
          </cell>
          <cell r="B156" t="str">
            <v>Allowance for Amortisation of Leasehold Land</v>
          </cell>
          <cell r="C156">
            <v>0</v>
          </cell>
          <cell r="D156">
            <v>0</v>
          </cell>
        </row>
        <row r="157">
          <cell r="A157">
            <v>1241000</v>
          </cell>
          <cell r="B157" t="str">
            <v>Allow for Dep &amp; Amortisa - LH Land &amp; Build Improv</v>
          </cell>
          <cell r="C157">
            <v>0</v>
          </cell>
          <cell r="D157">
            <v>0</v>
          </cell>
        </row>
        <row r="158">
          <cell r="A158">
            <v>1251000</v>
          </cell>
          <cell r="B158" t="str">
            <v>Allowance for Dep of Land &amp; Buildings - General</v>
          </cell>
          <cell r="C158">
            <v>0</v>
          </cell>
          <cell r="D158">
            <v>0</v>
          </cell>
        </row>
        <row r="159">
          <cell r="A159">
            <v>1251100</v>
          </cell>
          <cell r="B159" t="str">
            <v xml:space="preserve"> Allow for Dep of Site Development, Land &amp; Buildi</v>
          </cell>
          <cell r="C159">
            <v>0</v>
          </cell>
          <cell r="D159">
            <v>0</v>
          </cell>
        </row>
        <row r="160">
          <cell r="A160">
            <v>1271000</v>
          </cell>
          <cell r="B160" t="str">
            <v>Allowance for Depreciation of Buildings &amp; Improve</v>
          </cell>
          <cell r="C160">
            <v>-868937672.707793</v>
          </cell>
          <cell r="D160">
            <v>-868937672.707793</v>
          </cell>
        </row>
        <row r="161">
          <cell r="A161">
            <v>1272000</v>
          </cell>
          <cell r="B161" t="str">
            <v>Allowance for Depreciation of Office Partitions</v>
          </cell>
          <cell r="C161">
            <v>0</v>
          </cell>
          <cell r="D161">
            <v>0</v>
          </cell>
        </row>
        <row r="162">
          <cell r="A162">
            <v>1273000</v>
          </cell>
          <cell r="B162" t="str">
            <v>Allowance for Depreciation of Drainage &amp; Driveways</v>
          </cell>
          <cell r="C162">
            <v>0</v>
          </cell>
          <cell r="D162">
            <v>0</v>
          </cell>
        </row>
        <row r="163">
          <cell r="A163">
            <v>1274000</v>
          </cell>
          <cell r="B163" t="str">
            <v>Allowance for Depreciation of Fences</v>
          </cell>
          <cell r="C163">
            <v>0</v>
          </cell>
          <cell r="D163">
            <v>0</v>
          </cell>
        </row>
        <row r="164">
          <cell r="A164">
            <v>1275000</v>
          </cell>
          <cell r="B164" t="str">
            <v>Allowance for Dep of Pipes &amp; Fit (Pipe Work-Lines)</v>
          </cell>
          <cell r="C164">
            <v>-2814134.759100005</v>
          </cell>
          <cell r="D164">
            <v>-2814134.759100005</v>
          </cell>
        </row>
        <row r="165">
          <cell r="A165">
            <v>1276000</v>
          </cell>
          <cell r="B165" t="str">
            <v>Allowance for Dep of Pipe Powerlines &amp; Yard Light</v>
          </cell>
          <cell r="C165">
            <v>-11302239.999999989</v>
          </cell>
          <cell r="D165">
            <v>-11302239.999999989</v>
          </cell>
        </row>
        <row r="166">
          <cell r="A166">
            <v>1281100</v>
          </cell>
          <cell r="B166" t="str">
            <v>Allowance for Depreciation of Process Units</v>
          </cell>
          <cell r="C166">
            <v>0</v>
          </cell>
          <cell r="D166">
            <v>0</v>
          </cell>
        </row>
        <row r="167">
          <cell r="A167">
            <v>1281200</v>
          </cell>
          <cell r="B167" t="str">
            <v>Allowance for Depreciation of Boilers</v>
          </cell>
          <cell r="C167">
            <v>-46278173.208077483</v>
          </cell>
          <cell r="D167">
            <v>-46278173.208077483</v>
          </cell>
        </row>
        <row r="168">
          <cell r="A168">
            <v>1281300</v>
          </cell>
          <cell r="B168" t="str">
            <v>Allowance for Depreciation of Laboratory Equipment</v>
          </cell>
          <cell r="C168">
            <v>-300111.41249999998</v>
          </cell>
          <cell r="D168">
            <v>-300111.41249999998</v>
          </cell>
        </row>
        <row r="169">
          <cell r="A169">
            <v>1281400</v>
          </cell>
          <cell r="B169" t="str">
            <v>Allowance for Dep of Fire Fighting Equipment</v>
          </cell>
          <cell r="C169">
            <v>-50957811.110710278</v>
          </cell>
          <cell r="D169">
            <v>-50957811.110710278</v>
          </cell>
        </row>
        <row r="170">
          <cell r="A170">
            <v>1281420</v>
          </cell>
          <cell r="B170" t="str">
            <v>Allowance for Depreciation of Workshop Equipment</v>
          </cell>
          <cell r="C170">
            <v>-61568510.616791233</v>
          </cell>
          <cell r="D170">
            <v>-61568510.616791233</v>
          </cell>
        </row>
        <row r="171">
          <cell r="A171">
            <v>1281450</v>
          </cell>
          <cell r="B171" t="str">
            <v>Allowance for Depreciation of Loading Racks/Arms</v>
          </cell>
          <cell r="C171">
            <v>-146270120.19983515</v>
          </cell>
          <cell r="D171">
            <v>-146270120.19983515</v>
          </cell>
        </row>
        <row r="172">
          <cell r="A172">
            <v>1281500</v>
          </cell>
          <cell r="B172" t="str">
            <v>Allowance for Dep of Maintenance &amp; Shop Equip</v>
          </cell>
          <cell r="C172">
            <v>0</v>
          </cell>
          <cell r="D172">
            <v>0</v>
          </cell>
        </row>
        <row r="173">
          <cell r="A173">
            <v>1281700</v>
          </cell>
          <cell r="B173" t="str">
            <v>Allowance for Depreciation of Aviation Equipment</v>
          </cell>
          <cell r="C173">
            <v>0</v>
          </cell>
          <cell r="D173">
            <v>0</v>
          </cell>
        </row>
        <row r="174">
          <cell r="A174">
            <v>1281800</v>
          </cell>
          <cell r="B174" t="str">
            <v>Allowance for Dep of Communication Systems</v>
          </cell>
          <cell r="C174">
            <v>-12481614.163408183</v>
          </cell>
          <cell r="D174">
            <v>-12481614.163408183</v>
          </cell>
        </row>
        <row r="175">
          <cell r="A175">
            <v>1281900</v>
          </cell>
          <cell r="B175" t="str">
            <v>Allowance for Depreciation of Tracks &amp; Switches</v>
          </cell>
          <cell r="C175">
            <v>0</v>
          </cell>
          <cell r="D175">
            <v>0</v>
          </cell>
        </row>
        <row r="176">
          <cell r="A176">
            <v>1282000</v>
          </cell>
          <cell r="B176" t="str">
            <v>Allowance for Dep of Industrial Mobile Equip</v>
          </cell>
          <cell r="C176">
            <v>0</v>
          </cell>
          <cell r="D176">
            <v>0</v>
          </cell>
        </row>
        <row r="177">
          <cell r="A177">
            <v>1282050</v>
          </cell>
          <cell r="B177" t="str">
            <v>Allow for Dep of Pipeline Transportation - Other</v>
          </cell>
          <cell r="C177">
            <v>0</v>
          </cell>
          <cell r="D177">
            <v>0</v>
          </cell>
        </row>
        <row r="178">
          <cell r="A178">
            <v>1282100</v>
          </cell>
          <cell r="B178" t="str">
            <v>Allowance for Dep of Compressors &amp; Blowers</v>
          </cell>
          <cell r="C178">
            <v>-10983634.024813436</v>
          </cell>
          <cell r="D178">
            <v>-10983634.024813436</v>
          </cell>
        </row>
        <row r="179">
          <cell r="A179">
            <v>1282200</v>
          </cell>
          <cell r="B179" t="str">
            <v>Allow for Dep Steam &amp; Elec Gener/Dist. Sys - Gen</v>
          </cell>
          <cell r="C179">
            <v>-62518972.970694438</v>
          </cell>
          <cell r="D179">
            <v>-62518972.970694438</v>
          </cell>
        </row>
        <row r="180">
          <cell r="A180">
            <v>1282300</v>
          </cell>
          <cell r="B180" t="str">
            <v>Allo for Dep of Auto Mainte/Repair/Service Equip</v>
          </cell>
          <cell r="C180">
            <v>0</v>
          </cell>
          <cell r="D180">
            <v>0</v>
          </cell>
        </row>
        <row r="181">
          <cell r="A181">
            <v>1282400</v>
          </cell>
          <cell r="B181" t="str">
            <v>Allowance for Depreciation of Pumps</v>
          </cell>
          <cell r="C181">
            <v>-102152114.3471</v>
          </cell>
          <cell r="D181">
            <v>-102152114.3471</v>
          </cell>
        </row>
        <row r="182">
          <cell r="A182">
            <v>1282500</v>
          </cell>
          <cell r="B182" t="str">
            <v>Allowance for Dep of Retail Signs &amp; Canopies</v>
          </cell>
          <cell r="C182">
            <v>-56022788.430634126</v>
          </cell>
          <cell r="D182">
            <v>-56022788.430634126</v>
          </cell>
        </row>
        <row r="183">
          <cell r="A183">
            <v>1282600</v>
          </cell>
          <cell r="B183" t="str">
            <v>Allowance for Depreciation of Shop Equipment</v>
          </cell>
          <cell r="C183">
            <v>0</v>
          </cell>
          <cell r="D183">
            <v>0</v>
          </cell>
        </row>
        <row r="184">
          <cell r="A184">
            <v>1282700</v>
          </cell>
          <cell r="B184" t="str">
            <v>Allow for Dep of Retail Yard Light &amp; Power Line</v>
          </cell>
          <cell r="C184">
            <v>0</v>
          </cell>
          <cell r="D184">
            <v>0</v>
          </cell>
        </row>
        <row r="185">
          <cell r="A185">
            <v>1282800</v>
          </cell>
          <cell r="B185" t="str">
            <v>Allow for Dep Ser Station/Consumer Pipes &amp; Fitti</v>
          </cell>
          <cell r="C185">
            <v>0</v>
          </cell>
          <cell r="D185">
            <v>0</v>
          </cell>
        </row>
        <row r="186">
          <cell r="A186">
            <v>1282900</v>
          </cell>
          <cell r="B186" t="str">
            <v>Allowance for Depreciation of Storage Tanks</v>
          </cell>
          <cell r="C186">
            <v>-2177517649.74578</v>
          </cell>
          <cell r="D186">
            <v>-2177517649.74578</v>
          </cell>
        </row>
        <row r="187">
          <cell r="A187">
            <v>1291000</v>
          </cell>
          <cell r="B187" t="str">
            <v>Allowance for Dep of Light Automotive Equipmen</v>
          </cell>
          <cell r="C187">
            <v>-723590014.98954403</v>
          </cell>
          <cell r="D187">
            <v>-723590014.98954403</v>
          </cell>
        </row>
        <row r="188">
          <cell r="A188">
            <v>1291100</v>
          </cell>
          <cell r="B188" t="str">
            <v>Allowance for Dep of Heavy Automotive Equipment</v>
          </cell>
          <cell r="C188">
            <v>-367136723.04843503</v>
          </cell>
          <cell r="D188">
            <v>-367136723.04843503</v>
          </cell>
        </row>
        <row r="189">
          <cell r="A189">
            <v>1301000</v>
          </cell>
          <cell r="B189" t="str">
            <v>Allowance for Dep of Aviation Refuelling Equipment</v>
          </cell>
          <cell r="C189">
            <v>-63828228.418132499</v>
          </cell>
          <cell r="D189">
            <v>-63828228.418132499</v>
          </cell>
        </row>
        <row r="190">
          <cell r="A190">
            <v>1311000</v>
          </cell>
          <cell r="B190" t="str">
            <v>Allowance for Depreciation of Marine Vessels</v>
          </cell>
          <cell r="C190">
            <v>0</v>
          </cell>
          <cell r="D190">
            <v>0</v>
          </cell>
        </row>
        <row r="191">
          <cell r="A191">
            <v>1311200</v>
          </cell>
          <cell r="B191" t="str">
            <v>Allowance for Depreciation of Water Transp</v>
          </cell>
          <cell r="C191">
            <v>0</v>
          </cell>
          <cell r="D191">
            <v>0</v>
          </cell>
        </row>
        <row r="192">
          <cell r="A192">
            <v>1341000</v>
          </cell>
          <cell r="B192" t="str">
            <v>Allow for Dep of Office and Household fur &amp; fitt</v>
          </cell>
          <cell r="C192">
            <v>-138177907.212396</v>
          </cell>
          <cell r="D192">
            <v>-138177907.212396</v>
          </cell>
        </row>
        <row r="193">
          <cell r="A193">
            <v>1351000</v>
          </cell>
          <cell r="B193" t="str">
            <v>Allowance for Depreciation of Office Equipment</v>
          </cell>
          <cell r="C193">
            <v>-156747997.8471705</v>
          </cell>
          <cell r="D193">
            <v>-156747997.8471705</v>
          </cell>
        </row>
        <row r="194">
          <cell r="A194">
            <v>1361000</v>
          </cell>
          <cell r="B194" t="str">
            <v xml:space="preserve"> Allo for Dep of Comp, Word Procs and Perip Equip</v>
          </cell>
          <cell r="C194">
            <v>-483315807.877083</v>
          </cell>
          <cell r="D194">
            <v>-483315807.877083</v>
          </cell>
        </row>
        <row r="195">
          <cell r="A195">
            <v>1371000</v>
          </cell>
          <cell r="B195" t="str">
            <v>Allowance for Depreciation of Low Value Assets</v>
          </cell>
          <cell r="C195">
            <v>0</v>
          </cell>
          <cell r="D195">
            <v>0</v>
          </cell>
        </row>
        <row r="196">
          <cell r="A196">
            <v>1391000</v>
          </cell>
          <cell r="B196" t="str">
            <v>Allow for Amor of Sur Equ Avai for Sales or Aband</v>
          </cell>
          <cell r="C196">
            <v>0</v>
          </cell>
          <cell r="D196">
            <v>0</v>
          </cell>
        </row>
        <row r="197">
          <cell r="A197">
            <v>6139999</v>
          </cell>
          <cell r="B197" t="str">
            <v>Suspense Account for Migration Differences</v>
          </cell>
          <cell r="C197">
            <v>0</v>
          </cell>
          <cell r="D197">
            <v>0</v>
          </cell>
        </row>
        <row r="198">
          <cell r="A198">
            <v>1701000</v>
          </cell>
          <cell r="B198" t="str">
            <v>Rent - Service Stations (Due After One Year)</v>
          </cell>
          <cell r="C198">
            <v>0</v>
          </cell>
          <cell r="D198">
            <v>0</v>
          </cell>
        </row>
        <row r="199">
          <cell r="A199">
            <v>1702000</v>
          </cell>
          <cell r="B199" t="str">
            <v>Rent Bulk Stations/Terminals (Due After One Year)</v>
          </cell>
          <cell r="C199">
            <v>0</v>
          </cell>
          <cell r="D199">
            <v>0</v>
          </cell>
        </row>
        <row r="200">
          <cell r="A200">
            <v>1703000</v>
          </cell>
          <cell r="B200" t="str">
            <v>Rent - Office Building (Due After One Year)</v>
          </cell>
          <cell r="C200">
            <v>0</v>
          </cell>
          <cell r="D200">
            <v>0</v>
          </cell>
        </row>
        <row r="201">
          <cell r="A201">
            <v>1704000</v>
          </cell>
          <cell r="B201" t="str">
            <v>Rent - Living Quarters (Due After One Year)</v>
          </cell>
          <cell r="C201">
            <v>0</v>
          </cell>
          <cell r="D201">
            <v>0</v>
          </cell>
        </row>
        <row r="202">
          <cell r="A202">
            <v>1751000</v>
          </cell>
          <cell r="B202" t="str">
            <v>Service Station Generator Dealer Loans Receivable</v>
          </cell>
          <cell r="C202">
            <v>20840052.199999999</v>
          </cell>
          <cell r="D202">
            <v>20840052.199999999</v>
          </cell>
        </row>
        <row r="203">
          <cell r="A203">
            <v>1751100</v>
          </cell>
          <cell r="B203" t="str">
            <v>Long Term Loans Receivable - Other Dealer Loans</v>
          </cell>
          <cell r="C203">
            <v>0</v>
          </cell>
          <cell r="D203">
            <v>0</v>
          </cell>
        </row>
        <row r="204">
          <cell r="A204">
            <v>1751200</v>
          </cell>
          <cell r="B204" t="str">
            <v>Long Term Loans Receivable - All Others</v>
          </cell>
          <cell r="C204">
            <v>0</v>
          </cell>
          <cell r="D204">
            <v>0</v>
          </cell>
        </row>
        <row r="205">
          <cell r="A205">
            <v>1801000</v>
          </cell>
          <cell r="B205" t="str">
            <v>Land Loan - Due After One Year</v>
          </cell>
          <cell r="C205">
            <v>20000</v>
          </cell>
          <cell r="D205">
            <v>20000</v>
          </cell>
        </row>
        <row r="206">
          <cell r="A206">
            <v>1801100</v>
          </cell>
          <cell r="B206" t="str">
            <v>Medical Expenses Loan - After One Year</v>
          </cell>
          <cell r="C206">
            <v>0</v>
          </cell>
          <cell r="D206">
            <v>0</v>
          </cell>
        </row>
        <row r="207">
          <cell r="A207">
            <v>1801200</v>
          </cell>
          <cell r="B207" t="str">
            <v>Prepaid Grant / Cash Out - Car Purchase</v>
          </cell>
          <cell r="C207">
            <v>-6.0000000055879354E-2</v>
          </cell>
          <cell r="D207">
            <v>-0.06</v>
          </cell>
        </row>
        <row r="208">
          <cell r="A208">
            <v>1801250</v>
          </cell>
          <cell r="B208" t="str">
            <v>Prepaid Grant / Car Purchase Grant</v>
          </cell>
          <cell r="C208">
            <v>0</v>
          </cell>
          <cell r="D208">
            <v>0</v>
          </cell>
        </row>
        <row r="209">
          <cell r="A209">
            <v>1801300</v>
          </cell>
          <cell r="B209" t="str">
            <v>Home Ownership Scheme</v>
          </cell>
          <cell r="C209">
            <v>-2002144</v>
          </cell>
          <cell r="D209">
            <v>-2002144</v>
          </cell>
        </row>
        <row r="210">
          <cell r="A210">
            <v>1801350</v>
          </cell>
          <cell r="B210" t="str">
            <v>Emp Rec - Long term - Car Loan</v>
          </cell>
          <cell r="C210">
            <v>-353489.82</v>
          </cell>
          <cell r="D210">
            <v>-353489.82</v>
          </cell>
        </row>
        <row r="211">
          <cell r="A211">
            <v>1801400</v>
          </cell>
          <cell r="B211" t="str">
            <v>Emp Rec - Long term - House Loan</v>
          </cell>
          <cell r="C211">
            <v>2986000</v>
          </cell>
          <cell r="D211">
            <v>2986000</v>
          </cell>
        </row>
        <row r="212">
          <cell r="A212">
            <v>2839000</v>
          </cell>
          <cell r="B212" t="str">
            <v>Prepaid Employee Benefit (Home Loans)</v>
          </cell>
          <cell r="C212">
            <v>-5007000</v>
          </cell>
          <cell r="D212">
            <v>813000</v>
          </cell>
        </row>
        <row r="213">
          <cell r="A213">
            <v>2839050</v>
          </cell>
          <cell r="B213" t="str">
            <v>Prepaid Employee Benefit (Land Loans)</v>
          </cell>
          <cell r="C213">
            <v>-1616000</v>
          </cell>
          <cell r="D213">
            <v>4548000</v>
          </cell>
        </row>
        <row r="214">
          <cell r="A214">
            <v>1851000</v>
          </cell>
          <cell r="B214" t="str">
            <v>PPE - On Historical Cost Basis</v>
          </cell>
          <cell r="C214">
            <v>0</v>
          </cell>
          <cell r="D214">
            <v>0</v>
          </cell>
        </row>
        <row r="215">
          <cell r="A215">
            <v>1852000</v>
          </cell>
          <cell r="B215" t="str">
            <v>PPE - On Revaluation Surplus</v>
          </cell>
          <cell r="C215">
            <v>0</v>
          </cell>
          <cell r="D215">
            <v>0</v>
          </cell>
        </row>
        <row r="216">
          <cell r="A216">
            <v>1853000</v>
          </cell>
          <cell r="B216" t="str">
            <v>Provision for Staff Leave Pay</v>
          </cell>
          <cell r="C216">
            <v>0</v>
          </cell>
          <cell r="D216">
            <v>0</v>
          </cell>
        </row>
        <row r="217">
          <cell r="A217">
            <v>1854000</v>
          </cell>
          <cell r="B217" t="str">
            <v>Unrealised Foreign Exchange Losses</v>
          </cell>
          <cell r="C217">
            <v>0</v>
          </cell>
          <cell r="D217">
            <v>0</v>
          </cell>
        </row>
        <row r="218">
          <cell r="A218">
            <v>1855000</v>
          </cell>
          <cell r="B218" t="str">
            <v>General Doubtful Debts Provision</v>
          </cell>
          <cell r="C218">
            <v>0</v>
          </cell>
          <cell r="D218">
            <v>0</v>
          </cell>
        </row>
        <row r="219">
          <cell r="A219">
            <v>1856000</v>
          </cell>
          <cell r="B219" t="str">
            <v>Tax Losses available for offset against future pro</v>
          </cell>
          <cell r="C219">
            <v>0</v>
          </cell>
          <cell r="D219">
            <v>0</v>
          </cell>
        </row>
        <row r="220">
          <cell r="A220">
            <v>2011050</v>
          </cell>
          <cell r="B220" t="str">
            <v>Refine Fuel inventory - Aviation - International</v>
          </cell>
          <cell r="C220">
            <v>501526801.43000001</v>
          </cell>
          <cell r="D220">
            <v>501526801.43000001</v>
          </cell>
        </row>
        <row r="221">
          <cell r="A221">
            <v>2011100</v>
          </cell>
          <cell r="B221" t="str">
            <v>Refine Fuel inventory - Aviation - Local</v>
          </cell>
          <cell r="C221">
            <v>0</v>
          </cell>
          <cell r="D221">
            <v>0</v>
          </cell>
        </row>
        <row r="222">
          <cell r="A222">
            <v>2011200</v>
          </cell>
          <cell r="B222" t="str">
            <v>Refine Fuel inventory- Avgas</v>
          </cell>
          <cell r="C222">
            <v>0</v>
          </cell>
          <cell r="D222">
            <v>0</v>
          </cell>
        </row>
        <row r="223">
          <cell r="A223">
            <v>2011300</v>
          </cell>
          <cell r="B223" t="str">
            <v>Refine Fuel Inventory - Premium Motor Spirit</v>
          </cell>
          <cell r="C223">
            <v>4228580598.4899998</v>
          </cell>
          <cell r="D223">
            <v>4228580598.4899998</v>
          </cell>
        </row>
        <row r="224">
          <cell r="A224">
            <v>2011400</v>
          </cell>
          <cell r="B224" t="str">
            <v>Refine FuelInventory - Dual Purpose Kerosene</v>
          </cell>
          <cell r="C224">
            <v>127024388.45</v>
          </cell>
          <cell r="D224">
            <v>127024388.45</v>
          </cell>
        </row>
        <row r="225">
          <cell r="A225">
            <v>2011500</v>
          </cell>
          <cell r="B225" t="str">
            <v>Refine Fuel Inventory - Auto Gas Oil</v>
          </cell>
          <cell r="C225">
            <v>448531398.48000002</v>
          </cell>
          <cell r="D225">
            <v>448531398.48000002</v>
          </cell>
        </row>
        <row r="226">
          <cell r="A226">
            <v>2011600</v>
          </cell>
          <cell r="B226" t="str">
            <v>Refine Fuel Inventory - Marine Diesel</v>
          </cell>
          <cell r="C226">
            <v>0</v>
          </cell>
          <cell r="D226">
            <v>0</v>
          </cell>
        </row>
        <row r="227">
          <cell r="A227">
            <v>2011700</v>
          </cell>
          <cell r="B227" t="str">
            <v>Refine Fuel Inventory - Bitumen</v>
          </cell>
          <cell r="C227">
            <v>0</v>
          </cell>
          <cell r="D227">
            <v>0</v>
          </cell>
        </row>
        <row r="228">
          <cell r="A228">
            <v>2011800</v>
          </cell>
          <cell r="B228" t="str">
            <v>Refine Fuel Inventory - Low Power Fuel Oil</v>
          </cell>
          <cell r="C228">
            <v>0</v>
          </cell>
          <cell r="D228">
            <v>0</v>
          </cell>
        </row>
        <row r="229">
          <cell r="A229">
            <v>2015999</v>
          </cell>
          <cell r="B229" t="str">
            <v>Logical Inventory Account</v>
          </cell>
          <cell r="C229">
            <v>0</v>
          </cell>
          <cell r="D229">
            <v>0</v>
          </cell>
        </row>
        <row r="230">
          <cell r="A230">
            <v>2019050</v>
          </cell>
          <cell r="B230" t="str">
            <v>Provision for Inv Impairment- Aviation- Internat</v>
          </cell>
          <cell r="C230">
            <v>0</v>
          </cell>
          <cell r="D230">
            <v>0</v>
          </cell>
        </row>
        <row r="231">
          <cell r="A231">
            <v>2019100</v>
          </cell>
          <cell r="B231" t="str">
            <v xml:space="preserve"> Provision for Inv Impairment-Aviation, Local</v>
          </cell>
          <cell r="C231">
            <v>0</v>
          </cell>
          <cell r="D231">
            <v>0</v>
          </cell>
        </row>
        <row r="232">
          <cell r="A232">
            <v>2019150</v>
          </cell>
          <cell r="B232" t="str">
            <v>Provision for Inv Impairment-Avgas</v>
          </cell>
          <cell r="C232">
            <v>0</v>
          </cell>
          <cell r="D232">
            <v>0</v>
          </cell>
        </row>
        <row r="233">
          <cell r="A233">
            <v>2019200</v>
          </cell>
          <cell r="B233" t="str">
            <v>Provision for Inv Impairment-Premium Motor Spirit</v>
          </cell>
          <cell r="C233">
            <v>0</v>
          </cell>
          <cell r="D233">
            <v>0</v>
          </cell>
        </row>
        <row r="234">
          <cell r="A234">
            <v>2019250</v>
          </cell>
          <cell r="B234" t="str">
            <v>Provision for Inv Impairment-Dual Purpose Kerosene</v>
          </cell>
          <cell r="C234">
            <v>0</v>
          </cell>
          <cell r="D234">
            <v>0</v>
          </cell>
        </row>
        <row r="235">
          <cell r="A235">
            <v>2019300</v>
          </cell>
          <cell r="B235" t="str">
            <v>Provision for Inv Impairment-Auto Gas Oil</v>
          </cell>
          <cell r="C235">
            <v>0</v>
          </cell>
          <cell r="D235">
            <v>0</v>
          </cell>
        </row>
        <row r="236">
          <cell r="A236">
            <v>2019350</v>
          </cell>
          <cell r="B236" t="str">
            <v>Provision for Inv Impairment-Marine Diesel</v>
          </cell>
          <cell r="C236">
            <v>0</v>
          </cell>
          <cell r="D236">
            <v>0</v>
          </cell>
        </row>
        <row r="237">
          <cell r="A237">
            <v>2019400</v>
          </cell>
          <cell r="B237" t="str">
            <v>Provision for Inv Impairment-Bitumen</v>
          </cell>
          <cell r="C237">
            <v>0</v>
          </cell>
          <cell r="D237">
            <v>0</v>
          </cell>
        </row>
        <row r="238">
          <cell r="A238">
            <v>2019450</v>
          </cell>
          <cell r="B238" t="str">
            <v>Provision for Inv Impairment-Low Power Fuel Oil</v>
          </cell>
          <cell r="C238">
            <v>0</v>
          </cell>
          <cell r="D238">
            <v>0</v>
          </cell>
        </row>
        <row r="239">
          <cell r="A239">
            <v>2022000</v>
          </cell>
          <cell r="B239" t="str">
            <v xml:space="preserve"> Inve - Lubri, Greases &amp; Speci - Base Oils</v>
          </cell>
          <cell r="C239">
            <v>986432640.22000003</v>
          </cell>
          <cell r="D239">
            <v>986432640.22000003</v>
          </cell>
        </row>
        <row r="240">
          <cell r="A240">
            <v>2022100</v>
          </cell>
          <cell r="B240" t="str">
            <v xml:space="preserve"> Inve - Lubri, Greases &amp; Speci - Finished Lubes</v>
          </cell>
          <cell r="C240">
            <v>685909458.77999997</v>
          </cell>
          <cell r="D240">
            <v>685909458.77999997</v>
          </cell>
        </row>
        <row r="241">
          <cell r="A241">
            <v>2022200</v>
          </cell>
          <cell r="B241" t="str">
            <v xml:space="preserve"> Inve - Lubri, Greases &amp; Speci - Additives</v>
          </cell>
          <cell r="C241">
            <v>326716391.91000003</v>
          </cell>
          <cell r="D241">
            <v>326716391.91000003</v>
          </cell>
        </row>
        <row r="242">
          <cell r="A242">
            <v>2022300</v>
          </cell>
          <cell r="B242" t="str">
            <v xml:space="preserve"> Inve - Lubri, Greases &amp; Speci - Greases</v>
          </cell>
          <cell r="C242">
            <v>30967010.539999995</v>
          </cell>
          <cell r="D242">
            <v>30967010.539999999</v>
          </cell>
        </row>
        <row r="243">
          <cell r="A243">
            <v>2022400</v>
          </cell>
          <cell r="B243" t="str">
            <v xml:space="preserve"> Inve - Lubri, Greases &amp; Speci - Specialties</v>
          </cell>
          <cell r="C243">
            <v>38806534.93</v>
          </cell>
          <cell r="D243">
            <v>38806534.93</v>
          </cell>
        </row>
        <row r="244">
          <cell r="A244">
            <v>2022500</v>
          </cell>
          <cell r="B244" t="str">
            <v xml:space="preserve"> Inve - Lubri, Greases &amp; Speci - Special Fluids</v>
          </cell>
          <cell r="C244">
            <v>342792.03000000009</v>
          </cell>
          <cell r="D244">
            <v>342792.03</v>
          </cell>
        </row>
        <row r="245">
          <cell r="A245">
            <v>2022600</v>
          </cell>
          <cell r="B245" t="str">
            <v xml:space="preserve"> Inve - Lubri, Greases &amp; Speci - Packaging Materia</v>
          </cell>
          <cell r="C245">
            <v>23792492.73</v>
          </cell>
          <cell r="D245">
            <v>23792492.73</v>
          </cell>
        </row>
        <row r="246">
          <cell r="A246">
            <v>2023200</v>
          </cell>
          <cell r="B246" t="str">
            <v xml:space="preserve"> Inve - Lubri, Greases &amp; Speci - Lubes By-Products</v>
          </cell>
          <cell r="C246">
            <v>0</v>
          </cell>
          <cell r="D246">
            <v>0</v>
          </cell>
        </row>
        <row r="247">
          <cell r="A247">
            <v>2023300</v>
          </cell>
          <cell r="B247" t="str">
            <v xml:space="preserve"> Inve - Lubri, Greases &amp; Speci - Trading Lubes</v>
          </cell>
          <cell r="C247">
            <v>411859833.81999999</v>
          </cell>
          <cell r="D247">
            <v>411859833.81999999</v>
          </cell>
        </row>
        <row r="248">
          <cell r="A248">
            <v>2023400</v>
          </cell>
          <cell r="B248" t="str">
            <v xml:space="preserve"> Inve - Lubri, Greases &amp; Speci -Trad Grease(Texaco</v>
          </cell>
          <cell r="C248">
            <v>33226725.940000005</v>
          </cell>
          <cell r="D248">
            <v>33226725.940000001</v>
          </cell>
        </row>
        <row r="249">
          <cell r="A249">
            <v>2025000</v>
          </cell>
          <cell r="B249" t="str">
            <v>Work In Progress (Inventories)</v>
          </cell>
          <cell r="C249">
            <v>0</v>
          </cell>
          <cell r="D249">
            <v>0</v>
          </cell>
        </row>
        <row r="250">
          <cell r="A250">
            <v>2029550</v>
          </cell>
          <cell r="B250" t="str">
            <v>Provision for Inv Impairment- Base Oils</v>
          </cell>
          <cell r="C250">
            <v>0</v>
          </cell>
          <cell r="D250">
            <v>0</v>
          </cell>
        </row>
        <row r="251">
          <cell r="A251">
            <v>2029600</v>
          </cell>
          <cell r="B251" t="str">
            <v>Provision for Inv Impairment-Finished Lubes</v>
          </cell>
          <cell r="C251">
            <v>0</v>
          </cell>
          <cell r="D251">
            <v>0</v>
          </cell>
        </row>
        <row r="252">
          <cell r="A252">
            <v>2029650</v>
          </cell>
          <cell r="B252" t="str">
            <v>Provision for Inv Impairment-Additives</v>
          </cell>
          <cell r="C252">
            <v>0</v>
          </cell>
          <cell r="D252">
            <v>0</v>
          </cell>
        </row>
        <row r="253">
          <cell r="A253">
            <v>2029700</v>
          </cell>
          <cell r="B253" t="str">
            <v>Provision for Inv Impairment-Greases</v>
          </cell>
          <cell r="C253">
            <v>0</v>
          </cell>
          <cell r="D253">
            <v>0</v>
          </cell>
        </row>
        <row r="254">
          <cell r="A254">
            <v>2029750</v>
          </cell>
          <cell r="B254" t="str">
            <v>Provision for Inv Impairment-Specialties</v>
          </cell>
          <cell r="C254">
            <v>0</v>
          </cell>
          <cell r="D254">
            <v>0</v>
          </cell>
        </row>
        <row r="255">
          <cell r="A255">
            <v>2029800</v>
          </cell>
          <cell r="B255" t="str">
            <v>Provision for Inv Impairment-Special Fluids</v>
          </cell>
          <cell r="C255">
            <v>0</v>
          </cell>
          <cell r="D255">
            <v>0</v>
          </cell>
        </row>
        <row r="256">
          <cell r="A256">
            <v>2029850</v>
          </cell>
          <cell r="B256" t="str">
            <v>Provision for Inv Impairment-Packaging Materials</v>
          </cell>
          <cell r="C256">
            <v>0</v>
          </cell>
          <cell r="D256">
            <v>0</v>
          </cell>
        </row>
        <row r="257">
          <cell r="A257">
            <v>2035050</v>
          </cell>
          <cell r="B257" t="str">
            <v xml:space="preserve"> Goods In Transit - Aviation, International</v>
          </cell>
          <cell r="C257">
            <v>0</v>
          </cell>
          <cell r="D257">
            <v>0</v>
          </cell>
        </row>
        <row r="258">
          <cell r="A258">
            <v>2035100</v>
          </cell>
          <cell r="B258" t="str">
            <v xml:space="preserve"> Goods In Transit - Aviation, Local</v>
          </cell>
          <cell r="C258">
            <v>0</v>
          </cell>
          <cell r="D258">
            <v>0</v>
          </cell>
        </row>
        <row r="259">
          <cell r="A259">
            <v>2035150</v>
          </cell>
          <cell r="B259" t="str">
            <v>Goods In Transit - Avgas</v>
          </cell>
          <cell r="C259">
            <v>0</v>
          </cell>
          <cell r="D259">
            <v>0</v>
          </cell>
        </row>
        <row r="260">
          <cell r="A260">
            <v>2035200</v>
          </cell>
          <cell r="B260" t="str">
            <v>Goods In Transit - Premium Motor Spirit</v>
          </cell>
          <cell r="C260">
            <v>0</v>
          </cell>
          <cell r="D260">
            <v>0</v>
          </cell>
        </row>
        <row r="261">
          <cell r="A261">
            <v>2035250</v>
          </cell>
          <cell r="B261" t="str">
            <v>Goods In Transit - Dual Purpose Kerosene</v>
          </cell>
          <cell r="C261">
            <v>0</v>
          </cell>
          <cell r="D261">
            <v>0</v>
          </cell>
        </row>
        <row r="262">
          <cell r="A262">
            <v>2035300</v>
          </cell>
          <cell r="B262" t="str">
            <v>Goods In Transit - Auto Gas Oil</v>
          </cell>
          <cell r="C262">
            <v>0</v>
          </cell>
          <cell r="D262">
            <v>0</v>
          </cell>
        </row>
        <row r="263">
          <cell r="A263">
            <v>2035350</v>
          </cell>
          <cell r="B263" t="str">
            <v>Goods In Transit - Marine Diesel</v>
          </cell>
          <cell r="C263">
            <v>0</v>
          </cell>
          <cell r="D263">
            <v>0</v>
          </cell>
        </row>
        <row r="264">
          <cell r="A264">
            <v>2035400</v>
          </cell>
          <cell r="B264" t="str">
            <v>Goods In Transit - Bitumen</v>
          </cell>
          <cell r="C264">
            <v>0</v>
          </cell>
          <cell r="D264">
            <v>0</v>
          </cell>
        </row>
        <row r="265">
          <cell r="A265">
            <v>2035450</v>
          </cell>
          <cell r="B265" t="str">
            <v>Goods In Transit - Low Power Fuel Oil</v>
          </cell>
          <cell r="C265">
            <v>0</v>
          </cell>
          <cell r="D265">
            <v>0</v>
          </cell>
        </row>
        <row r="266">
          <cell r="A266">
            <v>2035550</v>
          </cell>
          <cell r="B266" t="str">
            <v>Goods In Transit - Base Oils</v>
          </cell>
          <cell r="C266">
            <v>0</v>
          </cell>
          <cell r="D266">
            <v>0</v>
          </cell>
        </row>
        <row r="267">
          <cell r="A267">
            <v>2035600</v>
          </cell>
          <cell r="B267" t="str">
            <v>Goods In Transit - Finished Lubes</v>
          </cell>
          <cell r="C267">
            <v>0</v>
          </cell>
          <cell r="D267">
            <v>0</v>
          </cell>
        </row>
        <row r="268">
          <cell r="A268">
            <v>2035650</v>
          </cell>
          <cell r="B268" t="str">
            <v>Goods In Transit - Additives</v>
          </cell>
          <cell r="C268">
            <v>0</v>
          </cell>
          <cell r="D268">
            <v>0</v>
          </cell>
        </row>
        <row r="269">
          <cell r="A269">
            <v>2035700</v>
          </cell>
          <cell r="B269" t="str">
            <v>Goods In Transit - Greases</v>
          </cell>
          <cell r="C269">
            <v>0</v>
          </cell>
          <cell r="D269">
            <v>0</v>
          </cell>
        </row>
        <row r="270">
          <cell r="A270">
            <v>2035750</v>
          </cell>
          <cell r="B270" t="str">
            <v>Goods In Transit - Specialties</v>
          </cell>
          <cell r="C270">
            <v>0</v>
          </cell>
          <cell r="D270">
            <v>0</v>
          </cell>
        </row>
        <row r="271">
          <cell r="A271">
            <v>2035800</v>
          </cell>
          <cell r="B271" t="str">
            <v>Goods In Transit - Special Fluids</v>
          </cell>
          <cell r="C271">
            <v>0</v>
          </cell>
          <cell r="D271">
            <v>0</v>
          </cell>
        </row>
        <row r="272">
          <cell r="A272">
            <v>2035850</v>
          </cell>
          <cell r="B272" t="str">
            <v>Goods In Transit - Packaging Materials</v>
          </cell>
          <cell r="C272">
            <v>0</v>
          </cell>
          <cell r="D272">
            <v>0</v>
          </cell>
        </row>
        <row r="273">
          <cell r="A273">
            <v>2052000</v>
          </cell>
          <cell r="B273" t="str">
            <v>Inventory - Miscellaneous resale items</v>
          </cell>
          <cell r="C273">
            <v>0</v>
          </cell>
          <cell r="D273">
            <v>0</v>
          </cell>
        </row>
        <row r="274">
          <cell r="A274">
            <v>2052050</v>
          </cell>
          <cell r="B274" t="str">
            <v>Inventory - Vehicle Spare Parts</v>
          </cell>
          <cell r="C274">
            <v>0</v>
          </cell>
          <cell r="D274">
            <v>0</v>
          </cell>
        </row>
        <row r="275">
          <cell r="A275">
            <v>2052100</v>
          </cell>
          <cell r="B275" t="str">
            <v>Inventory - Other Spare Parts</v>
          </cell>
          <cell r="C275">
            <v>13895</v>
          </cell>
          <cell r="D275">
            <v>13895</v>
          </cell>
        </row>
        <row r="276">
          <cell r="A276">
            <v>2052150</v>
          </cell>
          <cell r="B276" t="str">
            <v>Inventory - Electrical Spare Parts</v>
          </cell>
          <cell r="C276">
            <v>0</v>
          </cell>
          <cell r="D276">
            <v>0</v>
          </cell>
        </row>
        <row r="277">
          <cell r="A277">
            <v>2052200</v>
          </cell>
          <cell r="B277" t="str">
            <v>Inventory - Printing &amp; Stationery</v>
          </cell>
          <cell r="C277">
            <v>1794246.84</v>
          </cell>
          <cell r="D277">
            <v>1794246.84</v>
          </cell>
        </row>
        <row r="278">
          <cell r="A278">
            <v>2052250</v>
          </cell>
          <cell r="B278" t="str">
            <v>Inventory - Computer Consumables</v>
          </cell>
          <cell r="C278">
            <v>1219860.1200000001</v>
          </cell>
          <cell r="D278">
            <v>1219860.1200000001</v>
          </cell>
        </row>
        <row r="279">
          <cell r="A279">
            <v>2052300</v>
          </cell>
          <cell r="B279" t="str">
            <v>Inventory - Retail Station Uniforms</v>
          </cell>
          <cell r="C279">
            <v>0</v>
          </cell>
          <cell r="D279">
            <v>0</v>
          </cell>
        </row>
        <row r="280">
          <cell r="A280">
            <v>2052350</v>
          </cell>
          <cell r="B280" t="str">
            <v>Inventory - Provisions/Office Entertainment</v>
          </cell>
          <cell r="C280">
            <v>0</v>
          </cell>
          <cell r="D280">
            <v>0</v>
          </cell>
        </row>
        <row r="281">
          <cell r="A281">
            <v>2052400</v>
          </cell>
          <cell r="B281" t="str">
            <v>Inventory - Other Misc Office Items</v>
          </cell>
          <cell r="C281">
            <v>0</v>
          </cell>
          <cell r="D281">
            <v>0</v>
          </cell>
        </row>
        <row r="282">
          <cell r="A282">
            <v>2052450</v>
          </cell>
          <cell r="B282" t="str">
            <v>Inventory - Generator Maintenance Parts</v>
          </cell>
          <cell r="C282">
            <v>0</v>
          </cell>
          <cell r="D282">
            <v>0</v>
          </cell>
        </row>
        <row r="283">
          <cell r="A283">
            <v>2052500</v>
          </cell>
          <cell r="B283" t="str">
            <v xml:space="preserve"> Inventory - Safety Items, boots, fire extin, etc</v>
          </cell>
          <cell r="C283">
            <v>0</v>
          </cell>
          <cell r="D283">
            <v>0</v>
          </cell>
        </row>
        <row r="284">
          <cell r="A284">
            <v>2052650</v>
          </cell>
          <cell r="B284" t="str">
            <v xml:space="preserve"> Inventory - Storehouse Materials, Other</v>
          </cell>
          <cell r="C284">
            <v>0</v>
          </cell>
          <cell r="D284">
            <v>0</v>
          </cell>
        </row>
        <row r="285">
          <cell r="A285">
            <v>2059000</v>
          </cell>
          <cell r="B285" t="str">
            <v>Provision for Impairment of Storehouse Materials</v>
          </cell>
          <cell r="C285">
            <v>-98226149.579999998</v>
          </cell>
          <cell r="D285">
            <v>-98226149.579999998</v>
          </cell>
        </row>
        <row r="286">
          <cell r="A286">
            <v>2201000</v>
          </cell>
          <cell r="B286" t="str">
            <v>Trade Accounts Rec - Non Group / Third Party</v>
          </cell>
          <cell r="C286">
            <v>31049947750.41</v>
          </cell>
          <cell r="D286">
            <v>31049947750.41</v>
          </cell>
        </row>
        <row r="287">
          <cell r="A287">
            <v>2203000</v>
          </cell>
          <cell r="B287" t="str">
            <v>Trade Receivables - Group / Intercompany</v>
          </cell>
          <cell r="C287">
            <v>20737738700.810001</v>
          </cell>
          <cell r="D287">
            <v>18449621969.780003</v>
          </cell>
        </row>
        <row r="288">
          <cell r="A288">
            <v>2203500</v>
          </cell>
          <cell r="B288" t="str">
            <v>Trade Receivables - Non-consolidated affiliates</v>
          </cell>
          <cell r="C288">
            <v>0</v>
          </cell>
          <cell r="D288">
            <v>0</v>
          </cell>
        </row>
        <row r="289">
          <cell r="A289">
            <v>2204000</v>
          </cell>
          <cell r="B289" t="str">
            <v>Trade Receivables - Employees</v>
          </cell>
          <cell r="C289">
            <v>31870808.559999999</v>
          </cell>
          <cell r="D289">
            <v>31870808.559999999</v>
          </cell>
        </row>
        <row r="290">
          <cell r="A290">
            <v>2209000</v>
          </cell>
          <cell r="B290" t="str">
            <v>Doubtful Trade Receivables</v>
          </cell>
          <cell r="C290">
            <v>0</v>
          </cell>
          <cell r="D290">
            <v>0</v>
          </cell>
        </row>
        <row r="291">
          <cell r="A291">
            <v>2231200</v>
          </cell>
          <cell r="B291" t="str">
            <v>Other Income Receivable CBN</v>
          </cell>
          <cell r="C291">
            <v>0.06</v>
          </cell>
          <cell r="D291">
            <v>0.06</v>
          </cell>
        </row>
        <row r="292">
          <cell r="A292">
            <v>2259000</v>
          </cell>
          <cell r="B292" t="str">
            <v>Allowance for Doubtful Trade Rec - Specific</v>
          </cell>
          <cell r="C292">
            <v>-378671416.02999997</v>
          </cell>
          <cell r="D292">
            <v>-378671416.02999997</v>
          </cell>
        </row>
        <row r="293">
          <cell r="A293">
            <v>2259950</v>
          </cell>
          <cell r="B293" t="str">
            <v>Allowance for Doubtful Trade Rec - General</v>
          </cell>
          <cell r="C293">
            <v>0</v>
          </cell>
          <cell r="D293">
            <v>0</v>
          </cell>
        </row>
        <row r="294">
          <cell r="A294">
            <v>2301000</v>
          </cell>
          <cell r="B294" t="str">
            <v xml:space="preserve"> Trade Creditors Advances Paid, Product Related</v>
          </cell>
          <cell r="C294">
            <v>0</v>
          </cell>
          <cell r="D294">
            <v>0</v>
          </cell>
        </row>
        <row r="295">
          <cell r="A295">
            <v>2301100</v>
          </cell>
          <cell r="B295" t="str">
            <v xml:space="preserve"> Trade Creditors  Advances Paid, Non-Prod Related</v>
          </cell>
          <cell r="C295">
            <v>0</v>
          </cell>
          <cell r="D295">
            <v>0</v>
          </cell>
        </row>
        <row r="296">
          <cell r="A296">
            <v>2301200</v>
          </cell>
          <cell r="B296" t="str">
            <v>Year End Reclassification of Debit Bal in Cre</v>
          </cell>
          <cell r="C296">
            <v>0</v>
          </cell>
          <cell r="D296">
            <v>0</v>
          </cell>
        </row>
        <row r="297">
          <cell r="A297">
            <v>2401000</v>
          </cell>
          <cell r="B297" t="str">
            <v>Receivable - Fuel Product Imports</v>
          </cell>
          <cell r="C297">
            <v>0</v>
          </cell>
          <cell r="D297">
            <v>0</v>
          </cell>
        </row>
        <row r="298">
          <cell r="A298">
            <v>2401200</v>
          </cell>
          <cell r="B298" t="str">
            <v>Receivables - Joint Property/Co-Owners (JV)</v>
          </cell>
          <cell r="C298">
            <v>39882025.270000011</v>
          </cell>
          <cell r="D298">
            <v>39882025.270000003</v>
          </cell>
        </row>
        <row r="299">
          <cell r="A299">
            <v>2451000</v>
          </cell>
          <cell r="B299" t="str">
            <v>Other Product Receivables- PEF Bridging Receivable</v>
          </cell>
          <cell r="C299">
            <v>2978583463.4199986</v>
          </cell>
          <cell r="D299">
            <v>2978583463.4200001</v>
          </cell>
        </row>
        <row r="300">
          <cell r="A300">
            <v>2451100</v>
          </cell>
          <cell r="B300" t="str">
            <v>PPPRA Refund Receivable Account</v>
          </cell>
          <cell r="C300">
            <v>5793454480.8000002</v>
          </cell>
          <cell r="D300">
            <v>5793454480.8000002</v>
          </cell>
        </row>
        <row r="301">
          <cell r="A301">
            <v>2451150</v>
          </cell>
          <cell r="B301" t="str">
            <v>PPPRA Refund Clearing A/C</v>
          </cell>
          <cell r="C301">
            <v>0</v>
          </cell>
          <cell r="D301">
            <v>0</v>
          </cell>
        </row>
        <row r="302">
          <cell r="A302">
            <v>2451160</v>
          </cell>
          <cell r="B302" t="str">
            <v>PPPRA/PEF Admin Cost Clearing Account</v>
          </cell>
          <cell r="C302">
            <v>0</v>
          </cell>
          <cell r="D302">
            <v>0</v>
          </cell>
        </row>
        <row r="303">
          <cell r="A303">
            <v>2451200</v>
          </cell>
          <cell r="B303" t="str">
            <v>Other Product Receivables- NNPC Bridging Claims</v>
          </cell>
          <cell r="C303">
            <v>0</v>
          </cell>
          <cell r="D303">
            <v>0</v>
          </cell>
        </row>
        <row r="304">
          <cell r="A304">
            <v>2451300</v>
          </cell>
          <cell r="B304" t="str">
            <v>PPMC Receivable</v>
          </cell>
          <cell r="C304">
            <v>0</v>
          </cell>
          <cell r="D304">
            <v>0</v>
          </cell>
        </row>
        <row r="305">
          <cell r="A305">
            <v>2451400</v>
          </cell>
          <cell r="B305" t="str">
            <v>Demmurage</v>
          </cell>
          <cell r="C305">
            <v>0</v>
          </cell>
          <cell r="D305">
            <v>0</v>
          </cell>
        </row>
        <row r="306">
          <cell r="A306">
            <v>2501000</v>
          </cell>
          <cell r="B306" t="str">
            <v>Intercompany Receivables Current Accounts</v>
          </cell>
          <cell r="C306">
            <v>987631694.53999984</v>
          </cell>
          <cell r="D306">
            <v>1096943831.72</v>
          </cell>
        </row>
        <row r="307">
          <cell r="A307">
            <v>2511000</v>
          </cell>
          <cell r="B307" t="str">
            <v>Interco-Receivables Current A/Cs (Not in SAP)</v>
          </cell>
          <cell r="C307">
            <v>0</v>
          </cell>
          <cell r="D307">
            <v>0</v>
          </cell>
        </row>
        <row r="308">
          <cell r="A308">
            <v>2559000</v>
          </cell>
          <cell r="B308" t="str">
            <v>Allowance for Doubtful Intercompany Rec</v>
          </cell>
          <cell r="C308">
            <v>0</v>
          </cell>
          <cell r="D308">
            <v>0</v>
          </cell>
        </row>
        <row r="309">
          <cell r="A309">
            <v>2601000</v>
          </cell>
          <cell r="B309" t="str">
            <v>Deferred Intercompany Charges</v>
          </cell>
          <cell r="C309">
            <v>1.9499999918043613</v>
          </cell>
          <cell r="D309">
            <v>1.95</v>
          </cell>
        </row>
        <row r="310">
          <cell r="A310">
            <v>2608999</v>
          </cell>
          <cell r="B310" t="str">
            <v>Impairment Deferred Intercompany Charge</v>
          </cell>
          <cell r="C310">
            <v>0</v>
          </cell>
          <cell r="D310">
            <v>0</v>
          </cell>
        </row>
        <row r="311">
          <cell r="A311">
            <v>2651000</v>
          </cell>
          <cell r="B311" t="str">
            <v>MRS Investment Ltd</v>
          </cell>
          <cell r="C311">
            <v>0</v>
          </cell>
          <cell r="D311">
            <v>0</v>
          </cell>
        </row>
        <row r="312">
          <cell r="A312">
            <v>2701000</v>
          </cell>
          <cell r="B312" t="str">
            <v>Other current Receivable - On Board Computers</v>
          </cell>
          <cell r="C312">
            <v>48408968.920000002</v>
          </cell>
          <cell r="D312">
            <v>48408968.920000002</v>
          </cell>
        </row>
        <row r="313">
          <cell r="A313">
            <v>2701050</v>
          </cell>
          <cell r="B313" t="str">
            <v>Other current Receivables- Truck Lease</v>
          </cell>
          <cell r="C313">
            <v>1630769091.01</v>
          </cell>
          <cell r="D313">
            <v>1630769091.01</v>
          </cell>
        </row>
        <row r="314">
          <cell r="A314">
            <v>2701100</v>
          </cell>
          <cell r="B314" t="str">
            <v>Miscellaneous Receivables - Retailers</v>
          </cell>
          <cell r="C314">
            <v>0.21000000019557774</v>
          </cell>
          <cell r="D314">
            <v>0.21</v>
          </cell>
        </row>
        <row r="315">
          <cell r="A315">
            <v>2701200</v>
          </cell>
          <cell r="B315" t="str">
            <v>Other current Receivable -Sundry Debtors</v>
          </cell>
          <cell r="C315">
            <v>0</v>
          </cell>
          <cell r="D315">
            <v>0</v>
          </cell>
        </row>
        <row r="316">
          <cell r="A316">
            <v>2701300</v>
          </cell>
          <cell r="B316" t="str">
            <v>Other current Receivable -Texaco Congo</v>
          </cell>
          <cell r="C316">
            <v>0</v>
          </cell>
          <cell r="D316">
            <v>0</v>
          </cell>
        </row>
        <row r="317">
          <cell r="A317">
            <v>2701350</v>
          </cell>
          <cell r="B317" t="str">
            <v>Chevron Texaco</v>
          </cell>
          <cell r="C317">
            <v>0</v>
          </cell>
          <cell r="D317">
            <v>0</v>
          </cell>
        </row>
        <row r="318">
          <cell r="A318">
            <v>2701355</v>
          </cell>
          <cell r="B318" t="str">
            <v>Chevron Africa Holdings</v>
          </cell>
          <cell r="C318">
            <v>0</v>
          </cell>
          <cell r="D318">
            <v>0</v>
          </cell>
        </row>
        <row r="319">
          <cell r="A319">
            <v>2701400</v>
          </cell>
          <cell r="B319" t="str">
            <v>Other current Receivable -CT Global Downstream</v>
          </cell>
          <cell r="C319">
            <v>0</v>
          </cell>
          <cell r="D319">
            <v>0</v>
          </cell>
        </row>
        <row r="320">
          <cell r="A320">
            <v>2701500</v>
          </cell>
          <cell r="B320" t="str">
            <v>Short Term Loans to Outsiders</v>
          </cell>
          <cell r="C320">
            <v>0</v>
          </cell>
          <cell r="D320">
            <v>0</v>
          </cell>
        </row>
        <row r="321">
          <cell r="A321">
            <v>2701600</v>
          </cell>
          <cell r="B321" t="str">
            <v>Interest Receivable</v>
          </cell>
          <cell r="C321">
            <v>0</v>
          </cell>
          <cell r="D321">
            <v>0</v>
          </cell>
        </row>
        <row r="322">
          <cell r="A322">
            <v>2751000</v>
          </cell>
          <cell r="B322" t="str">
            <v>Claims receivables - Insurance Claims Receivable</v>
          </cell>
          <cell r="C322">
            <v>0</v>
          </cell>
          <cell r="D322">
            <v>0</v>
          </cell>
        </row>
        <row r="323">
          <cell r="A323">
            <v>2751100</v>
          </cell>
          <cell r="B323" t="str">
            <v>Claims receivables - Transp loss and damage claims</v>
          </cell>
          <cell r="C323">
            <v>0</v>
          </cell>
          <cell r="D323">
            <v>0</v>
          </cell>
        </row>
        <row r="324">
          <cell r="A324">
            <v>2751200</v>
          </cell>
          <cell r="B324" t="str">
            <v>Claims receivables - Fidelity bond claims</v>
          </cell>
          <cell r="C324">
            <v>0</v>
          </cell>
          <cell r="D324">
            <v>0</v>
          </cell>
        </row>
        <row r="325">
          <cell r="A325">
            <v>2751800</v>
          </cell>
          <cell r="B325" t="str">
            <v>Claim for overpaid WHT on Dividend</v>
          </cell>
          <cell r="C325">
            <v>11923743.609999999</v>
          </cell>
          <cell r="D325">
            <v>11923743.609999999</v>
          </cell>
        </row>
        <row r="326">
          <cell r="A326">
            <v>2801000</v>
          </cell>
          <cell r="B326" t="str">
            <v xml:space="preserve"> Employee Advance Expense Funds</v>
          </cell>
          <cell r="C326">
            <v>0</v>
          </cell>
          <cell r="D326">
            <v>0</v>
          </cell>
        </row>
        <row r="327">
          <cell r="A327">
            <v>2802000</v>
          </cell>
          <cell r="B327" t="str">
            <v xml:space="preserve"> Employee Advance - Cash Expense Funds</v>
          </cell>
          <cell r="C327">
            <v>19120731.550000001</v>
          </cell>
          <cell r="D327">
            <v>19120731.550000001</v>
          </cell>
        </row>
        <row r="328">
          <cell r="A328">
            <v>2831000</v>
          </cell>
          <cell r="B328" t="str">
            <v>Loan Adv Due From Emp &amp; Dir -House Rent Advances</v>
          </cell>
          <cell r="C328">
            <v>31644253.120000001</v>
          </cell>
          <cell r="D328">
            <v>31644253.120000001</v>
          </cell>
        </row>
        <row r="329">
          <cell r="A329">
            <v>2831100</v>
          </cell>
          <cell r="B329" t="str">
            <v>Loan Adv Due From Emp &amp; Dir- Salary Advances</v>
          </cell>
          <cell r="C329">
            <v>5877374.9800000004</v>
          </cell>
          <cell r="D329">
            <v>5877374.9800000004</v>
          </cell>
        </row>
        <row r="330">
          <cell r="A330">
            <v>2831200</v>
          </cell>
          <cell r="B330" t="str">
            <v>Due From Emp &amp; Dir- Land Loan - Due in One Year</v>
          </cell>
          <cell r="C330">
            <v>-490775.63000000012</v>
          </cell>
          <cell r="D330">
            <v>-490775.63</v>
          </cell>
        </row>
        <row r="331">
          <cell r="A331">
            <v>2831300</v>
          </cell>
          <cell r="B331" t="str">
            <v>Emp &amp; Dir- Medical Expenses Loan - Due in One Year</v>
          </cell>
          <cell r="C331">
            <v>0</v>
          </cell>
          <cell r="D331">
            <v>0</v>
          </cell>
        </row>
        <row r="332">
          <cell r="A332">
            <v>2831400</v>
          </cell>
          <cell r="B332" t="str">
            <v>Loan Adv Due From Emp &amp; Dir- Education Grant Rec</v>
          </cell>
          <cell r="C332">
            <v>0</v>
          </cell>
          <cell r="D332">
            <v>0</v>
          </cell>
        </row>
        <row r="333">
          <cell r="A333">
            <v>2831500</v>
          </cell>
          <cell r="B333" t="str">
            <v>Loan Adv Due From Emp &amp; Dir- Furniture Grant Rec</v>
          </cell>
          <cell r="C333">
            <v>0</v>
          </cell>
          <cell r="D333">
            <v>0</v>
          </cell>
        </row>
        <row r="334">
          <cell r="A334">
            <v>2831600</v>
          </cell>
          <cell r="B334" t="str">
            <v>Loan Adv Due From Emp &amp; Dir- Home Own Scheme</v>
          </cell>
          <cell r="C334">
            <v>0</v>
          </cell>
          <cell r="D334">
            <v>0</v>
          </cell>
        </row>
        <row r="335">
          <cell r="A335">
            <v>2831700</v>
          </cell>
          <cell r="B335" t="str">
            <v>Due From Emp &amp; Dir-Pre Grant / Cash Out - Car Pur</v>
          </cell>
          <cell r="C335">
            <v>20083913.18</v>
          </cell>
          <cell r="D335">
            <v>20083913.18</v>
          </cell>
        </row>
        <row r="336">
          <cell r="A336">
            <v>2831750</v>
          </cell>
          <cell r="B336" t="str">
            <v>Prepaid Grant / Car Purchase Grant -Due in One Yr</v>
          </cell>
          <cell r="C336">
            <v>10505000</v>
          </cell>
          <cell r="D336">
            <v>10505000</v>
          </cell>
        </row>
        <row r="337">
          <cell r="A337">
            <v>2831800</v>
          </cell>
          <cell r="B337" t="str">
            <v>Other Receivables - Employees &amp; Directors</v>
          </cell>
          <cell r="C337">
            <v>0</v>
          </cell>
          <cell r="D337">
            <v>0</v>
          </cell>
        </row>
        <row r="338">
          <cell r="A338">
            <v>2831900</v>
          </cell>
          <cell r="B338" t="str">
            <v>School Fees Loan- Employees &amp; Directors</v>
          </cell>
          <cell r="C338">
            <v>0</v>
          </cell>
          <cell r="D338">
            <v>0</v>
          </cell>
        </row>
        <row r="339">
          <cell r="A339">
            <v>2832000</v>
          </cell>
          <cell r="B339" t="str">
            <v>Short Term Loan- Employees &amp; Directors</v>
          </cell>
          <cell r="C339">
            <v>0</v>
          </cell>
          <cell r="D339">
            <v>0</v>
          </cell>
        </row>
        <row r="340">
          <cell r="A340">
            <v>2832500</v>
          </cell>
          <cell r="B340" t="str">
            <v>Short Term Loans to Contract Staff</v>
          </cell>
          <cell r="C340">
            <v>0</v>
          </cell>
          <cell r="D340">
            <v>0</v>
          </cell>
        </row>
        <row r="341">
          <cell r="A341">
            <v>2832550</v>
          </cell>
          <cell r="B341" t="str">
            <v>Tender Bidding Receivable - Employee</v>
          </cell>
          <cell r="C341">
            <v>0</v>
          </cell>
          <cell r="D341">
            <v>0</v>
          </cell>
        </row>
        <row r="342">
          <cell r="A342">
            <v>2859000</v>
          </cell>
          <cell r="B342" t="str">
            <v>Allowance for Other Doubtful Receivables</v>
          </cell>
          <cell r="C342">
            <v>0</v>
          </cell>
          <cell r="D342">
            <v>0</v>
          </cell>
        </row>
        <row r="343">
          <cell r="A343">
            <v>2901000</v>
          </cell>
          <cell r="B343" t="str">
            <v xml:space="preserve"> Corporation Tax Recoverable</v>
          </cell>
          <cell r="C343">
            <v>0</v>
          </cell>
          <cell r="D343">
            <v>0</v>
          </cell>
        </row>
        <row r="344">
          <cell r="A344">
            <v>2902000</v>
          </cell>
          <cell r="B344" t="str">
            <v>Withholding Tax On Customer Payments</v>
          </cell>
          <cell r="C344">
            <v>119378360.04999998</v>
          </cell>
          <cell r="D344">
            <v>119378360.05</v>
          </cell>
        </row>
        <row r="345">
          <cell r="A345">
            <v>2911000</v>
          </cell>
          <cell r="B345" t="str">
            <v>Finance Lease Receivable - Trucks</v>
          </cell>
          <cell r="C345">
            <v>7.7</v>
          </cell>
          <cell r="D345">
            <v>7.7</v>
          </cell>
        </row>
        <row r="346">
          <cell r="A346">
            <v>2951000</v>
          </cell>
          <cell r="B346" t="str">
            <v>Prepaid Rent - Service Stations</v>
          </cell>
          <cell r="C346">
            <v>340922686.42000014</v>
          </cell>
          <cell r="D346">
            <v>340922686.42000002</v>
          </cell>
        </row>
        <row r="347">
          <cell r="A347">
            <v>2951100</v>
          </cell>
          <cell r="B347" t="str">
            <v>Prepaid Rent - Bulk Stations/Terminals</v>
          </cell>
          <cell r="C347">
            <v>45000.02</v>
          </cell>
          <cell r="D347">
            <v>45000.02</v>
          </cell>
        </row>
        <row r="348">
          <cell r="A348">
            <v>2951200</v>
          </cell>
          <cell r="B348" t="str">
            <v>Prepaid Rent - Office Building</v>
          </cell>
          <cell r="C348">
            <v>17060025.919999994</v>
          </cell>
          <cell r="D348">
            <v>17060025.920000002</v>
          </cell>
        </row>
        <row r="349">
          <cell r="A349">
            <v>2951300</v>
          </cell>
          <cell r="B349" t="str">
            <v>Rent - Living Quarters</v>
          </cell>
          <cell r="C349">
            <v>-2.2000000000000002</v>
          </cell>
          <cell r="D349">
            <v>-2.2000000000000002</v>
          </cell>
        </row>
        <row r="350">
          <cell r="A350">
            <v>3301000</v>
          </cell>
          <cell r="B350" t="str">
            <v>Prepaid Interest</v>
          </cell>
          <cell r="C350">
            <v>0</v>
          </cell>
          <cell r="D350">
            <v>0</v>
          </cell>
        </row>
        <row r="351">
          <cell r="A351">
            <v>3301400</v>
          </cell>
          <cell r="B351" t="str">
            <v>Group Insurance Premium</v>
          </cell>
          <cell r="C351">
            <v>0</v>
          </cell>
          <cell r="D351">
            <v>0</v>
          </cell>
        </row>
        <row r="352">
          <cell r="A352">
            <v>3301600</v>
          </cell>
          <cell r="B352" t="str">
            <v>Prepaid Insurance - Other</v>
          </cell>
          <cell r="C352">
            <v>84518171.239999995</v>
          </cell>
          <cell r="D352">
            <v>84826699.569999993</v>
          </cell>
        </row>
        <row r="353">
          <cell r="A353">
            <v>3301800</v>
          </cell>
          <cell r="B353" t="str">
            <v>Prepaid Freight</v>
          </cell>
          <cell r="C353">
            <v>0</v>
          </cell>
          <cell r="D353">
            <v>0</v>
          </cell>
        </row>
        <row r="354">
          <cell r="A354">
            <v>3302200</v>
          </cell>
          <cell r="B354" t="str">
            <v>Prepaid Internet Subscriptions</v>
          </cell>
          <cell r="C354">
            <v>9774555.2000000011</v>
          </cell>
          <cell r="D354">
            <v>9774555.1999999993</v>
          </cell>
        </row>
        <row r="355">
          <cell r="A355">
            <v>3302600</v>
          </cell>
          <cell r="B355" t="str">
            <v>Deferred Charges - Management Fees</v>
          </cell>
          <cell r="C355">
            <v>0</v>
          </cell>
          <cell r="D355">
            <v>0</v>
          </cell>
        </row>
        <row r="356">
          <cell r="A356">
            <v>3302800</v>
          </cell>
          <cell r="B356" t="str">
            <v>Other Deferred &amp; Prepaid Charges - Current</v>
          </cell>
          <cell r="C356">
            <v>48376672.489999995</v>
          </cell>
          <cell r="D356">
            <v>48376672.490000002</v>
          </cell>
        </row>
        <row r="357">
          <cell r="A357">
            <v>3501000</v>
          </cell>
          <cell r="B357" t="str">
            <v>Time Deposits (Fixed Deposits)</v>
          </cell>
          <cell r="C357">
            <v>11846366169.700001</v>
          </cell>
          <cell r="D357">
            <v>11846366169.700001</v>
          </cell>
        </row>
        <row r="358">
          <cell r="A358">
            <v>4061000</v>
          </cell>
          <cell r="B358" t="str">
            <v>Cash in Bank-LC Main Bank A/c-MAIN Street Bank</v>
          </cell>
          <cell r="C358">
            <v>79213.25</v>
          </cell>
          <cell r="D358">
            <v>79213.25</v>
          </cell>
        </row>
        <row r="359">
          <cell r="A359">
            <v>4061010</v>
          </cell>
          <cell r="B359" t="str">
            <v>Cash in Bank-LC Incoming A/c-MAIN Street  Bank</v>
          </cell>
          <cell r="C359">
            <v>0</v>
          </cell>
          <cell r="D359">
            <v>0</v>
          </cell>
        </row>
        <row r="360">
          <cell r="A360">
            <v>4061020</v>
          </cell>
          <cell r="B360" t="str">
            <v>Cash in Bank-LC Outgoing  A/c-MAIN Street Bank</v>
          </cell>
          <cell r="C360">
            <v>0</v>
          </cell>
          <cell r="D360">
            <v>0</v>
          </cell>
        </row>
        <row r="361">
          <cell r="A361">
            <v>4061100</v>
          </cell>
          <cell r="B361" t="str">
            <v>Cash in Bank-LC Main Bank A/c-KEYSTONE Bank</v>
          </cell>
          <cell r="C361">
            <v>805586.82</v>
          </cell>
          <cell r="D361">
            <v>805586.82</v>
          </cell>
        </row>
        <row r="362">
          <cell r="A362">
            <v>4061110</v>
          </cell>
          <cell r="B362" t="str">
            <v>Cash in Bank-LC Incoming A/c-KEYSTONE  Bank</v>
          </cell>
          <cell r="C362">
            <v>52395010</v>
          </cell>
          <cell r="D362">
            <v>52395010</v>
          </cell>
        </row>
        <row r="363">
          <cell r="A363">
            <v>4061120</v>
          </cell>
          <cell r="B363" t="str">
            <v>Cash in Bank-LC Outgoing  A/c-KEYSTONE Bank</v>
          </cell>
          <cell r="C363">
            <v>-52886760</v>
          </cell>
          <cell r="D363">
            <v>-52886760</v>
          </cell>
        </row>
        <row r="364">
          <cell r="A364">
            <v>4061200</v>
          </cell>
          <cell r="B364" t="str">
            <v>Cash in Bank-LC Main Bank A/c-CITYBANK</v>
          </cell>
          <cell r="C364">
            <v>-437980277.13999999</v>
          </cell>
          <cell r="D364">
            <v>-397247236.31</v>
          </cell>
        </row>
        <row r="365">
          <cell r="A365">
            <v>4061210</v>
          </cell>
          <cell r="B365" t="str">
            <v>Cash in Bank-LC Incoming A/c-CITYBANK</v>
          </cell>
          <cell r="C365">
            <v>8492699082.3099995</v>
          </cell>
          <cell r="D365">
            <v>8492699082.3100004</v>
          </cell>
        </row>
        <row r="366">
          <cell r="A366">
            <v>4061220</v>
          </cell>
          <cell r="B366" t="str">
            <v>Cash in Bank-LC Outgoing  A/c-CITYBANK</v>
          </cell>
          <cell r="C366">
            <v>-7724241860.8299999</v>
          </cell>
          <cell r="D366">
            <v>-7724241860.8299999</v>
          </cell>
        </row>
        <row r="367">
          <cell r="A367">
            <v>4061300</v>
          </cell>
          <cell r="B367" t="str">
            <v>Cash in Bank-LC Main Bank A/c-ECO Bank</v>
          </cell>
          <cell r="C367">
            <v>11069955.970000001</v>
          </cell>
          <cell r="D367">
            <v>11069955.970000001</v>
          </cell>
        </row>
        <row r="368">
          <cell r="A368">
            <v>4061310</v>
          </cell>
          <cell r="B368" t="str">
            <v>Cash in Bank-LC Incoming A/c-ECO Bank</v>
          </cell>
          <cell r="C368">
            <v>0</v>
          </cell>
          <cell r="D368">
            <v>0</v>
          </cell>
        </row>
        <row r="369">
          <cell r="A369">
            <v>4061320</v>
          </cell>
          <cell r="B369" t="str">
            <v>Cash in Bank-LC Outgoing  A/c-ECO Bank</v>
          </cell>
          <cell r="C369">
            <v>-11000000</v>
          </cell>
          <cell r="D369">
            <v>-11000000</v>
          </cell>
        </row>
        <row r="370">
          <cell r="A370">
            <v>4061400</v>
          </cell>
          <cell r="B370" t="str">
            <v>Cash in Bank-LC Main Bank A/c-FEDELITY Bank PLC</v>
          </cell>
          <cell r="C370">
            <v>0</v>
          </cell>
          <cell r="D370">
            <v>0</v>
          </cell>
        </row>
        <row r="371">
          <cell r="A371">
            <v>4061410</v>
          </cell>
          <cell r="B371" t="str">
            <v>Cash in Bank-LC Incoming A/c-FEDELITY Bank PLC</v>
          </cell>
          <cell r="C371">
            <v>0</v>
          </cell>
          <cell r="D371">
            <v>0</v>
          </cell>
        </row>
        <row r="372">
          <cell r="A372">
            <v>4061420</v>
          </cell>
          <cell r="B372" t="str">
            <v>Cash in Bank-LC Outgoing  A/c-FEDELITY Bank PLC</v>
          </cell>
          <cell r="C372">
            <v>0</v>
          </cell>
          <cell r="D372">
            <v>0</v>
          </cell>
        </row>
        <row r="373">
          <cell r="A373">
            <v>4061500</v>
          </cell>
          <cell r="B373" t="str">
            <v>Cash in Bank-LC Main Bank A/c-First Bank of Nig</v>
          </cell>
          <cell r="C373">
            <v>5821093667.1999998</v>
          </cell>
          <cell r="D373">
            <v>5821093667.1999998</v>
          </cell>
        </row>
        <row r="374">
          <cell r="A374">
            <v>4061510</v>
          </cell>
          <cell r="B374" t="str">
            <v>Cash in Bank-LC Incoming A/c-First Bank of Nig</v>
          </cell>
          <cell r="C374">
            <v>27932740948.129997</v>
          </cell>
          <cell r="D374">
            <v>27936501808.889999</v>
          </cell>
        </row>
        <row r="375">
          <cell r="A375">
            <v>4061520</v>
          </cell>
          <cell r="B375" t="str">
            <v>Cash in Bank-LC Outgoing  A/c-First Bank of Nig</v>
          </cell>
          <cell r="C375">
            <v>-33647222958.189999</v>
          </cell>
          <cell r="D375">
            <v>-33647222958.189999</v>
          </cell>
        </row>
        <row r="376">
          <cell r="A376">
            <v>4061600</v>
          </cell>
          <cell r="B376" t="str">
            <v>Cash in Bank-LC Main Bank A/c-FCMB Bank PLC</v>
          </cell>
          <cell r="C376">
            <v>3223118211.8099999</v>
          </cell>
          <cell r="D376">
            <v>3223118211.8099999</v>
          </cell>
        </row>
        <row r="377">
          <cell r="A377">
            <v>4061610</v>
          </cell>
          <cell r="B377" t="str">
            <v>Cash in Bank-LC Incoming A/c-FCMB Bank PLC</v>
          </cell>
          <cell r="C377">
            <v>7131047277.3900013</v>
          </cell>
          <cell r="D377">
            <v>7131047277.3900003</v>
          </cell>
        </row>
        <row r="378">
          <cell r="A378">
            <v>4061620</v>
          </cell>
          <cell r="B378" t="str">
            <v>Cash in Bank-LC Outgoing  A/c-FCMB Bank PLC</v>
          </cell>
          <cell r="C378">
            <v>-10278375209.75</v>
          </cell>
          <cell r="D378">
            <v>-10278375209.75</v>
          </cell>
        </row>
        <row r="379">
          <cell r="A379">
            <v>4061700</v>
          </cell>
          <cell r="B379" t="str">
            <v>Cash in Bank-LC Main Bank A/c-Interconti Bank PLC</v>
          </cell>
          <cell r="C379">
            <v>0</v>
          </cell>
          <cell r="D379">
            <v>0</v>
          </cell>
        </row>
        <row r="380">
          <cell r="A380">
            <v>4061710</v>
          </cell>
          <cell r="B380" t="str">
            <v>Cash in Bank-LC Incoming A/c-Interconti Bank PLC</v>
          </cell>
          <cell r="C380">
            <v>0</v>
          </cell>
          <cell r="D380">
            <v>0</v>
          </cell>
        </row>
        <row r="381">
          <cell r="A381">
            <v>4061720</v>
          </cell>
          <cell r="B381" t="str">
            <v>Cash in Bank-LC Outgoing  A/c-Interconti Bank PLC</v>
          </cell>
          <cell r="C381">
            <v>0</v>
          </cell>
          <cell r="D381">
            <v>0</v>
          </cell>
        </row>
        <row r="382">
          <cell r="A382">
            <v>4061800</v>
          </cell>
          <cell r="B382" t="str">
            <v>Cash in Bank-LC Main Bank A/c-UNION Bank PLC</v>
          </cell>
          <cell r="C382">
            <v>-9530910.0500000007</v>
          </cell>
          <cell r="D382">
            <v>-9530910.0500000007</v>
          </cell>
        </row>
        <row r="383">
          <cell r="A383">
            <v>4061810</v>
          </cell>
          <cell r="B383" t="str">
            <v>Cash in Bank-LC Incoming A/c-UNION Bank PLC</v>
          </cell>
          <cell r="C383">
            <v>208770333.24000001</v>
          </cell>
          <cell r="D383">
            <v>208770333.24000001</v>
          </cell>
        </row>
        <row r="384">
          <cell r="A384">
            <v>4061820</v>
          </cell>
          <cell r="B384" t="str">
            <v>Cash in Bank-LC Outgoing  A/c-UNION Bank PLC</v>
          </cell>
          <cell r="C384">
            <v>-199076893.81999999</v>
          </cell>
          <cell r="D384">
            <v>-199076893.81999999</v>
          </cell>
        </row>
        <row r="385">
          <cell r="A385">
            <v>4061900</v>
          </cell>
          <cell r="B385" t="str">
            <v>Cash in Bank-LC Main Bank A/c-UB for Afirca PLC</v>
          </cell>
          <cell r="C385">
            <v>457351.78</v>
          </cell>
          <cell r="D385">
            <v>457351.78</v>
          </cell>
        </row>
        <row r="386">
          <cell r="A386">
            <v>4061910</v>
          </cell>
          <cell r="B386" t="str">
            <v>Cash in Bank-LC Incoming A/c-UB for Afirca PLC</v>
          </cell>
          <cell r="C386">
            <v>0</v>
          </cell>
          <cell r="D386">
            <v>0</v>
          </cell>
        </row>
        <row r="387">
          <cell r="A387">
            <v>4061920</v>
          </cell>
          <cell r="B387" t="str">
            <v>Cash in Bank-LC Outgoing  A/c-UB for Afirca PLC</v>
          </cell>
          <cell r="C387">
            <v>0</v>
          </cell>
          <cell r="D387">
            <v>0</v>
          </cell>
        </row>
        <row r="388">
          <cell r="A388">
            <v>4062000</v>
          </cell>
          <cell r="B388" t="str">
            <v>Cash in Bank-LC Main Bank A/c-Zenith Bank PLC</v>
          </cell>
          <cell r="C388">
            <v>4136380656.3099999</v>
          </cell>
          <cell r="D388">
            <v>4136380656.3099999</v>
          </cell>
        </row>
        <row r="389">
          <cell r="A389">
            <v>4062010</v>
          </cell>
          <cell r="B389" t="str">
            <v>Cash in Bank-LC Incoming A/c-Zenith Bank PLC</v>
          </cell>
          <cell r="C389">
            <v>82279484623.559982</v>
          </cell>
          <cell r="D389">
            <v>83379484623.559998</v>
          </cell>
        </row>
        <row r="390">
          <cell r="A390">
            <v>4062020</v>
          </cell>
          <cell r="B390" t="str">
            <v>Cash in Bank-LC Outgoing  A/c-Zenith Bank PLC</v>
          </cell>
          <cell r="C390">
            <v>-88551369504.880005</v>
          </cell>
          <cell r="D390">
            <v>-88551369504.880005</v>
          </cell>
        </row>
        <row r="391">
          <cell r="A391">
            <v>4062200</v>
          </cell>
          <cell r="B391" t="str">
            <v>Cash in Bank-Main FBN DEALERS CONTRIBUT</v>
          </cell>
          <cell r="C391">
            <v>-64166481.450000003</v>
          </cell>
          <cell r="D391">
            <v>-64166481.450000003</v>
          </cell>
        </row>
        <row r="392">
          <cell r="A392">
            <v>4062210</v>
          </cell>
          <cell r="B392" t="str">
            <v>CASH IN BANK-INCOMING FBN DEALERS CONTR</v>
          </cell>
          <cell r="C392">
            <v>2986236.04</v>
          </cell>
          <cell r="D392">
            <v>2986236.04</v>
          </cell>
        </row>
        <row r="393">
          <cell r="A393">
            <v>4062310</v>
          </cell>
          <cell r="B393" t="str">
            <v>Cash in Bank-LC Incoming A/c- FBN Card</v>
          </cell>
          <cell r="C393">
            <v>3674900</v>
          </cell>
          <cell r="D393">
            <v>3674900</v>
          </cell>
        </row>
        <row r="394">
          <cell r="A394">
            <v>4062400</v>
          </cell>
          <cell r="B394" t="str">
            <v>Cash in Bank – LC Main Bank A/C –Sterli</v>
          </cell>
          <cell r="C394">
            <v>59991578.990000002</v>
          </cell>
          <cell r="D394">
            <v>59991578.990000002</v>
          </cell>
        </row>
        <row r="395">
          <cell r="A395">
            <v>4062100</v>
          </cell>
          <cell r="B395" t="str">
            <v>Cash in Bank-LC Main Bank A/c- Access Bank PLC</v>
          </cell>
          <cell r="C395">
            <v>4518272.9899999993</v>
          </cell>
          <cell r="D395">
            <v>4518272.99</v>
          </cell>
        </row>
        <row r="396">
          <cell r="A396">
            <v>4062110</v>
          </cell>
          <cell r="B396" t="str">
            <v>Cash in Bank-LC Incoming A/c- Access Bank PLC</v>
          </cell>
          <cell r="C396">
            <v>850759600</v>
          </cell>
          <cell r="D396">
            <v>850759600</v>
          </cell>
        </row>
        <row r="397">
          <cell r="A397">
            <v>4062120</v>
          </cell>
          <cell r="B397" t="str">
            <v>Cash in Bank-LC Outgoing  A/c- Access Bank PLC</v>
          </cell>
          <cell r="C397">
            <v>-835500000</v>
          </cell>
          <cell r="D397">
            <v>-835500000</v>
          </cell>
        </row>
        <row r="398">
          <cell r="A398">
            <v>4069999</v>
          </cell>
          <cell r="B398" t="str">
            <v>Scrubing Account</v>
          </cell>
          <cell r="C398">
            <v>18913863.510000002</v>
          </cell>
          <cell r="D398">
            <v>18913863.510000002</v>
          </cell>
        </row>
        <row r="399">
          <cell r="A399">
            <v>4261000</v>
          </cell>
          <cell r="B399" t="str">
            <v>Cash in Bank-USD Main Bank A/c-CITYBANK</v>
          </cell>
          <cell r="C399">
            <v>-1888379717.8</v>
          </cell>
          <cell r="D399">
            <v>-1929112758.6300001</v>
          </cell>
        </row>
        <row r="400">
          <cell r="A400">
            <v>4261010</v>
          </cell>
          <cell r="B400" t="str">
            <v>Cash in Bank-USD Incoming A/c-CITYBANK</v>
          </cell>
          <cell r="C400">
            <v>5992236598.4200001</v>
          </cell>
          <cell r="D400">
            <v>5992236598.4200001</v>
          </cell>
        </row>
        <row r="401">
          <cell r="A401">
            <v>4261020</v>
          </cell>
          <cell r="B401" t="str">
            <v>Cash in Bank-USD Outgoing  A/c-CITYBANK</v>
          </cell>
          <cell r="C401">
            <v>-3620657733.6399994</v>
          </cell>
          <cell r="D401">
            <v>-3620657733.6399999</v>
          </cell>
        </row>
        <row r="402">
          <cell r="A402">
            <v>4261100</v>
          </cell>
          <cell r="B402" t="str">
            <v>Cash in Bank-USD Main Bank A/c-CITYBANK (EXP)</v>
          </cell>
          <cell r="C402">
            <v>-36904197.840000004</v>
          </cell>
          <cell r="D402">
            <v>-36904197.840000004</v>
          </cell>
        </row>
        <row r="403">
          <cell r="A403">
            <v>4261110</v>
          </cell>
          <cell r="B403" t="str">
            <v>Cash in Bank-USD Incoming A/c-CITYBANK (EXP)</v>
          </cell>
          <cell r="C403">
            <v>0</v>
          </cell>
          <cell r="D403">
            <v>0</v>
          </cell>
        </row>
        <row r="404">
          <cell r="A404">
            <v>4261120</v>
          </cell>
          <cell r="B404" t="str">
            <v>Cash in Bank-USD Outgoing  A/c-CITYBANK (EXP)</v>
          </cell>
          <cell r="C404">
            <v>0</v>
          </cell>
          <cell r="D404">
            <v>0</v>
          </cell>
        </row>
        <row r="405">
          <cell r="A405">
            <v>4261200</v>
          </cell>
          <cell r="B405" t="str">
            <v>Cash in Bank-USD Main Bank A/c-standard chartered</v>
          </cell>
          <cell r="C405">
            <v>192984844.38</v>
          </cell>
          <cell r="D405">
            <v>192984844.38</v>
          </cell>
        </row>
        <row r="406">
          <cell r="A406">
            <v>4261210</v>
          </cell>
          <cell r="B406" t="str">
            <v>Cash in Bank-USDIncoming A/c-standard chartered</v>
          </cell>
          <cell r="C406">
            <v>98799130.979999989</v>
          </cell>
          <cell r="D406">
            <v>98799130.980000004</v>
          </cell>
        </row>
        <row r="407">
          <cell r="A407">
            <v>4261220</v>
          </cell>
          <cell r="B407" t="str">
            <v>Cash in Bank-USd Outgoing  A/c-standard chartered</v>
          </cell>
          <cell r="C407">
            <v>-249749196.78</v>
          </cell>
          <cell r="D407">
            <v>-249749196.78</v>
          </cell>
        </row>
        <row r="408">
          <cell r="A408">
            <v>4261300</v>
          </cell>
          <cell r="B408" t="str">
            <v>Cash in Bank-Dom Main A/c-Zenith Bank PLC</v>
          </cell>
          <cell r="C408">
            <v>130565389.46999998</v>
          </cell>
          <cell r="D408">
            <v>130565389.47</v>
          </cell>
        </row>
        <row r="409">
          <cell r="A409">
            <v>4261320</v>
          </cell>
          <cell r="B409" t="str">
            <v>Cash in Bank-DOM Outgoing  A/c-Zenith Bank PLC</v>
          </cell>
          <cell r="C409">
            <v>-132046492.06999999</v>
          </cell>
          <cell r="D409">
            <v>-132046492.06999999</v>
          </cell>
        </row>
        <row r="410">
          <cell r="A410">
            <v>4751400</v>
          </cell>
          <cell r="B410" t="str">
            <v>Petty cash MON - NGN</v>
          </cell>
          <cell r="C410">
            <v>752729</v>
          </cell>
          <cell r="D410">
            <v>752729</v>
          </cell>
        </row>
        <row r="411">
          <cell r="A411">
            <v>4752000</v>
          </cell>
          <cell r="B411" t="str">
            <v>Petty Cash MON - USD</v>
          </cell>
          <cell r="C411">
            <v>3115905.84</v>
          </cell>
          <cell r="D411">
            <v>3115905.84</v>
          </cell>
        </row>
        <row r="412">
          <cell r="A412">
            <v>5011000</v>
          </cell>
          <cell r="B412" t="str">
            <v>Share Capital - Ordinary/Common</v>
          </cell>
          <cell r="C412">
            <v>-126994336.2</v>
          </cell>
          <cell r="D412">
            <v>-126994336.2</v>
          </cell>
        </row>
        <row r="413">
          <cell r="A413">
            <v>5031000</v>
          </cell>
          <cell r="B413" t="str">
            <v>Cummulative Foreign Exchange Translation Adj</v>
          </cell>
          <cell r="C413">
            <v>0</v>
          </cell>
          <cell r="D413">
            <v>0</v>
          </cell>
        </row>
        <row r="414">
          <cell r="A414">
            <v>5041300</v>
          </cell>
          <cell r="B414" t="str">
            <v xml:space="preserve"> Deficit on revaluation of property, plant and equ</v>
          </cell>
          <cell r="C414">
            <v>0</v>
          </cell>
          <cell r="D414">
            <v>0</v>
          </cell>
        </row>
        <row r="415">
          <cell r="A415">
            <v>5041400</v>
          </cell>
          <cell r="B415" t="str">
            <v xml:space="preserve"> Surplus on revaluation of property, plant and equ</v>
          </cell>
          <cell r="C415">
            <v>0</v>
          </cell>
          <cell r="D415">
            <v>0</v>
          </cell>
        </row>
        <row r="416">
          <cell r="A416">
            <v>5041900</v>
          </cell>
          <cell r="B416" t="str">
            <v>Actuarial loss on defined benefit pension plan</v>
          </cell>
          <cell r="C416">
            <v>0</v>
          </cell>
          <cell r="D416">
            <v>0</v>
          </cell>
        </row>
        <row r="417">
          <cell r="A417">
            <v>5042000</v>
          </cell>
          <cell r="B417" t="str">
            <v>Actuarial gain on defined benefit pension plan</v>
          </cell>
          <cell r="C417">
            <v>0</v>
          </cell>
          <cell r="D417">
            <v>0</v>
          </cell>
        </row>
        <row r="418">
          <cell r="A418">
            <v>5051000</v>
          </cell>
          <cell r="B418" t="str">
            <v>Retained Earnings - Appropriated</v>
          </cell>
          <cell r="C418">
            <v>-1.8869638442993164E-3</v>
          </cell>
          <cell r="D418">
            <v>0</v>
          </cell>
        </row>
        <row r="419">
          <cell r="A419">
            <v>5061000</v>
          </cell>
          <cell r="B419" t="str">
            <v>Retained Earnings - Unappropriated</v>
          </cell>
          <cell r="C419">
            <v>-26514169904.34</v>
          </cell>
          <cell r="D419">
            <v>-26514169904.34</v>
          </cell>
        </row>
        <row r="420">
          <cell r="A420">
            <v>5091000</v>
          </cell>
          <cell r="B420" t="str">
            <v>Dividends - Proposed /Paid</v>
          </cell>
          <cell r="C420">
            <v>7646609015.4200001</v>
          </cell>
          <cell r="D420">
            <v>7646609015.4200001</v>
          </cell>
        </row>
        <row r="421">
          <cell r="A421">
            <v>5101000</v>
          </cell>
          <cell r="B421" t="str">
            <v>Current Period - Profit or Loss</v>
          </cell>
          <cell r="C421">
            <v>0</v>
          </cell>
          <cell r="D421">
            <v>0</v>
          </cell>
        </row>
        <row r="422">
          <cell r="A422">
            <v>5201000</v>
          </cell>
          <cell r="B422" t="str">
            <v>Long Term Liability- Bank loans - LC</v>
          </cell>
          <cell r="C422">
            <v>0</v>
          </cell>
          <cell r="D422">
            <v>0</v>
          </cell>
        </row>
        <row r="423">
          <cell r="A423">
            <v>5201100</v>
          </cell>
          <cell r="B423" t="str">
            <v>Long Term Liability- Bank loans - USD</v>
          </cell>
          <cell r="C423">
            <v>0</v>
          </cell>
          <cell r="D423">
            <v>0</v>
          </cell>
        </row>
        <row r="424">
          <cell r="A424">
            <v>5201200</v>
          </cell>
          <cell r="B424" t="str">
            <v>Long Term Liability- LCs Payable - LC</v>
          </cell>
          <cell r="C424">
            <v>0</v>
          </cell>
          <cell r="D424">
            <v>0</v>
          </cell>
        </row>
        <row r="425">
          <cell r="A425">
            <v>5201300</v>
          </cell>
          <cell r="B425" t="str">
            <v>Long Term Liability- LCs Payable - USD</v>
          </cell>
          <cell r="C425">
            <v>0</v>
          </cell>
          <cell r="D425">
            <v>0</v>
          </cell>
        </row>
        <row r="426">
          <cell r="A426">
            <v>5201400</v>
          </cell>
          <cell r="B426" t="str">
            <v>Long Term Liability- Commercial Papers  - LC</v>
          </cell>
          <cell r="C426">
            <v>0</v>
          </cell>
          <cell r="D426">
            <v>0</v>
          </cell>
        </row>
        <row r="427">
          <cell r="A427">
            <v>5201500</v>
          </cell>
          <cell r="B427" t="str">
            <v>Long Term Liability- Commercial Papers   - USD</v>
          </cell>
          <cell r="C427">
            <v>0</v>
          </cell>
          <cell r="D427">
            <v>0</v>
          </cell>
        </row>
        <row r="428">
          <cell r="A428">
            <v>5401000</v>
          </cell>
          <cell r="B428" t="str">
            <v>Defered Tax Liab PPE - On Historical Cost Basis</v>
          </cell>
          <cell r="C428">
            <v>-6238600412.8000002</v>
          </cell>
          <cell r="D428">
            <v>-6238600412.8000002</v>
          </cell>
        </row>
        <row r="429">
          <cell r="A429">
            <v>5401100</v>
          </cell>
          <cell r="B429" t="str">
            <v>Defferred Tax Liab PPE - On Revaluation Surplus</v>
          </cell>
          <cell r="C429">
            <v>0</v>
          </cell>
          <cell r="D429">
            <v>0</v>
          </cell>
        </row>
        <row r="430">
          <cell r="A430">
            <v>5401200</v>
          </cell>
          <cell r="B430" t="str">
            <v>Unrealized Exchange Gain</v>
          </cell>
          <cell r="C430">
            <v>0</v>
          </cell>
          <cell r="D430">
            <v>0</v>
          </cell>
        </row>
        <row r="431">
          <cell r="A431">
            <v>5501000</v>
          </cell>
          <cell r="B431" t="str">
            <v>Liabilities for Pensions &amp; Other Post Empt Benefit</v>
          </cell>
          <cell r="C431">
            <v>0</v>
          </cell>
          <cell r="D431">
            <v>0</v>
          </cell>
        </row>
        <row r="432">
          <cell r="A432">
            <v>5551000</v>
          </cell>
          <cell r="B432" t="str">
            <v>Res for Emp Services &amp; Severance Indemnities</v>
          </cell>
          <cell r="C432">
            <v>0</v>
          </cell>
          <cell r="D432">
            <v>0</v>
          </cell>
        </row>
        <row r="433">
          <cell r="A433">
            <v>5551100</v>
          </cell>
          <cell r="B433" t="str">
            <v>Service Gratuity</v>
          </cell>
          <cell r="C433">
            <v>0</v>
          </cell>
          <cell r="D433">
            <v>0</v>
          </cell>
        </row>
        <row r="434">
          <cell r="A434">
            <v>5551200</v>
          </cell>
          <cell r="B434" t="str">
            <v>Long Service Award</v>
          </cell>
          <cell r="C434">
            <v>0</v>
          </cell>
          <cell r="D434">
            <v>0</v>
          </cell>
        </row>
        <row r="435">
          <cell r="A435">
            <v>5551300</v>
          </cell>
          <cell r="B435" t="str">
            <v>Other Reserves</v>
          </cell>
          <cell r="C435">
            <v>0</v>
          </cell>
          <cell r="D435">
            <v>0</v>
          </cell>
        </row>
        <row r="436">
          <cell r="A436">
            <v>5571000</v>
          </cell>
          <cell r="B436" t="str">
            <v>Minority Interests</v>
          </cell>
          <cell r="C436">
            <v>0</v>
          </cell>
          <cell r="D436">
            <v>0</v>
          </cell>
        </row>
        <row r="437">
          <cell r="A437">
            <v>5601000</v>
          </cell>
          <cell r="B437" t="str">
            <v>Borrowings from Financial Institutions - Current</v>
          </cell>
          <cell r="C437">
            <v>0</v>
          </cell>
          <cell r="D437">
            <v>0</v>
          </cell>
        </row>
        <row r="438">
          <cell r="A438">
            <v>5601100</v>
          </cell>
          <cell r="B438" t="str">
            <v>Borrowings from Financial Institutions - Current</v>
          </cell>
          <cell r="C438">
            <v>0</v>
          </cell>
          <cell r="D438">
            <v>0</v>
          </cell>
        </row>
        <row r="439">
          <cell r="A439">
            <v>5602000</v>
          </cell>
          <cell r="B439" t="str">
            <v>LCs Payable - LC</v>
          </cell>
          <cell r="C439">
            <v>0</v>
          </cell>
          <cell r="D439">
            <v>0</v>
          </cell>
        </row>
        <row r="440">
          <cell r="A440">
            <v>5602100</v>
          </cell>
          <cell r="B440" t="str">
            <v>LCs Payable -  USD-Zenith Bank</v>
          </cell>
          <cell r="C440">
            <v>0</v>
          </cell>
          <cell r="D440">
            <v>0</v>
          </cell>
        </row>
        <row r="441">
          <cell r="A441">
            <v>5602110</v>
          </cell>
          <cell r="B441" t="str">
            <v>LCs Payable - USD - FCMB</v>
          </cell>
          <cell r="C441">
            <v>0</v>
          </cell>
          <cell r="D441">
            <v>0</v>
          </cell>
        </row>
        <row r="442">
          <cell r="A442">
            <v>5602300</v>
          </cell>
          <cell r="B442" t="str">
            <v>Commercial Papers  - LC</v>
          </cell>
          <cell r="C442">
            <v>0</v>
          </cell>
          <cell r="D442">
            <v>0</v>
          </cell>
        </row>
        <row r="443">
          <cell r="A443">
            <v>5602400</v>
          </cell>
          <cell r="B443" t="str">
            <v>Commercial Papers   - USD</v>
          </cell>
          <cell r="C443">
            <v>0</v>
          </cell>
          <cell r="D443">
            <v>0</v>
          </cell>
        </row>
        <row r="444">
          <cell r="A444">
            <v>5651000</v>
          </cell>
          <cell r="B444" t="str">
            <v>Other borrowings - LC</v>
          </cell>
          <cell r="C444">
            <v>0</v>
          </cell>
          <cell r="D444">
            <v>0</v>
          </cell>
        </row>
        <row r="445">
          <cell r="A445">
            <v>5651100</v>
          </cell>
          <cell r="B445" t="str">
            <v>Other borrowings - USD</v>
          </cell>
          <cell r="C445">
            <v>0</v>
          </cell>
          <cell r="D445">
            <v>0</v>
          </cell>
        </row>
        <row r="446">
          <cell r="A446">
            <v>5701000</v>
          </cell>
          <cell r="B446" t="str">
            <v>Loans Due To Related Parties - Current (LC)</v>
          </cell>
          <cell r="C446">
            <v>0</v>
          </cell>
          <cell r="D446">
            <v>0</v>
          </cell>
        </row>
        <row r="447">
          <cell r="A447">
            <v>5701200</v>
          </cell>
          <cell r="B447" t="str">
            <v>Loans Due To Related Parties - Current (USD)</v>
          </cell>
          <cell r="C447">
            <v>0</v>
          </cell>
          <cell r="D447">
            <v>0</v>
          </cell>
        </row>
        <row r="448">
          <cell r="A448">
            <v>5751000</v>
          </cell>
          <cell r="B448" t="str">
            <v>Intercompany Payable Current Accounts</v>
          </cell>
          <cell r="C448">
            <v>0</v>
          </cell>
          <cell r="D448">
            <v>0</v>
          </cell>
        </row>
        <row r="449">
          <cell r="A449">
            <v>5761000</v>
          </cell>
          <cell r="B449" t="str">
            <v>Interco-Payables Current A/Cs (Not in SAP)</v>
          </cell>
          <cell r="C449">
            <v>0</v>
          </cell>
          <cell r="D449">
            <v>0</v>
          </cell>
        </row>
        <row r="450">
          <cell r="A450">
            <v>5851000</v>
          </cell>
          <cell r="B450" t="str">
            <v>Trade Payables - Non Group</v>
          </cell>
          <cell r="C450">
            <v>-15676674034.450001</v>
          </cell>
          <cell r="D450">
            <v>-15676674034.450001</v>
          </cell>
        </row>
        <row r="451">
          <cell r="A451">
            <v>5851500</v>
          </cell>
          <cell r="B451" t="str">
            <v>Trade Payables -Group / intercompany</v>
          </cell>
          <cell r="C451">
            <v>-5357104940.1899996</v>
          </cell>
          <cell r="D451">
            <v>-4401317618.9799995</v>
          </cell>
        </row>
        <row r="452">
          <cell r="A452">
            <v>5851750</v>
          </cell>
          <cell r="B452" t="str">
            <v>Trade Payables - Non-consolidated affiliates</v>
          </cell>
          <cell r="C452">
            <v>-136412113.69999999</v>
          </cell>
          <cell r="D452">
            <v>-136412113.69999999</v>
          </cell>
        </row>
        <row r="453">
          <cell r="A453">
            <v>5852000</v>
          </cell>
          <cell r="B453" t="str">
            <v>Trade Payables - Employees</v>
          </cell>
          <cell r="C453">
            <v>-19631691.989999998</v>
          </cell>
          <cell r="D453">
            <v>-19631691.989999998</v>
          </cell>
        </row>
        <row r="454">
          <cell r="A454">
            <v>5854000</v>
          </cell>
          <cell r="B454" t="str">
            <v>Trade Payables - NNPC (MON Only)</v>
          </cell>
          <cell r="C454">
            <v>-5052727607.8100004</v>
          </cell>
          <cell r="D454">
            <v>-5052727607.8100004</v>
          </cell>
        </row>
        <row r="455">
          <cell r="A455">
            <v>5854100</v>
          </cell>
          <cell r="B455" t="str">
            <v>NNPC Megastation Maintenance</v>
          </cell>
          <cell r="C455">
            <v>0</v>
          </cell>
          <cell r="D455">
            <v>0</v>
          </cell>
        </row>
        <row r="456">
          <cell r="A456">
            <v>5855000</v>
          </cell>
          <cell r="B456" t="str">
            <v>Demurrage</v>
          </cell>
          <cell r="C456">
            <v>0</v>
          </cell>
          <cell r="D456">
            <v>0</v>
          </cell>
        </row>
        <row r="457">
          <cell r="A457">
            <v>5856000</v>
          </cell>
          <cell r="B457" t="str">
            <v>PPPRA/PEF Admin Charges Payable</v>
          </cell>
          <cell r="C457">
            <v>0</v>
          </cell>
          <cell r="D457">
            <v>0</v>
          </cell>
        </row>
        <row r="458">
          <cell r="A458">
            <v>5901000</v>
          </cell>
          <cell r="B458" t="str">
            <v>Trade Debtors - Advances Received - Non Group</v>
          </cell>
          <cell r="C458">
            <v>-28059564561.130001</v>
          </cell>
          <cell r="D458">
            <v>-28059564561.130001</v>
          </cell>
        </row>
        <row r="459">
          <cell r="A459">
            <v>5901100</v>
          </cell>
          <cell r="B459" t="str">
            <v>Trade Debtors - Advances Received - Group</v>
          </cell>
          <cell r="C459">
            <v>-12411151187.17</v>
          </cell>
          <cell r="D459">
            <v>-12411151187.17</v>
          </cell>
        </row>
        <row r="460">
          <cell r="A460">
            <v>5901200</v>
          </cell>
          <cell r="B460" t="str">
            <v>DAPS Security Deposit (MON)</v>
          </cell>
          <cell r="C460">
            <v>-31425205.920000002</v>
          </cell>
          <cell r="D460">
            <v>-31425205.920000002</v>
          </cell>
        </row>
        <row r="461">
          <cell r="A461">
            <v>5901240</v>
          </cell>
          <cell r="B461" t="str">
            <v>Clearing Account I -Capital Build - Up</v>
          </cell>
          <cell r="C461">
            <v>-771.89999999984866</v>
          </cell>
          <cell r="D461">
            <v>-771.9</v>
          </cell>
        </row>
        <row r="462">
          <cell r="A462">
            <v>5901250</v>
          </cell>
          <cell r="B462" t="str">
            <v>Clearing Account II- Security Deposit</v>
          </cell>
          <cell r="C462">
            <v>0</v>
          </cell>
          <cell r="D462">
            <v>0</v>
          </cell>
        </row>
        <row r="463">
          <cell r="A463">
            <v>5901260</v>
          </cell>
          <cell r="B463" t="str">
            <v>Clearing Account III - Generator Recovery</v>
          </cell>
          <cell r="C463">
            <v>-1265852.6100000001</v>
          </cell>
          <cell r="D463">
            <v>-1265852.6100000001</v>
          </cell>
        </row>
        <row r="464">
          <cell r="A464">
            <v>5901300</v>
          </cell>
          <cell r="B464" t="str">
            <v>Year end reclassification of credit balances in De</v>
          </cell>
          <cell r="C464">
            <v>0</v>
          </cell>
          <cell r="D464">
            <v>0</v>
          </cell>
        </row>
        <row r="465">
          <cell r="A465">
            <v>5921000</v>
          </cell>
          <cell r="B465" t="str">
            <v>Trade Customers - Capital Build Up</v>
          </cell>
          <cell r="C465">
            <v>0</v>
          </cell>
          <cell r="D465">
            <v>0</v>
          </cell>
        </row>
        <row r="466">
          <cell r="A466">
            <v>5922000</v>
          </cell>
          <cell r="B466" t="str">
            <v>Trade Customers - Security Deposit</v>
          </cell>
          <cell r="C466">
            <v>-1523428383.3100004</v>
          </cell>
          <cell r="D466">
            <v>-1523428383.3099999</v>
          </cell>
        </row>
        <row r="467">
          <cell r="A467">
            <v>5923000</v>
          </cell>
          <cell r="B467" t="str">
            <v>Trade Customers - Generator Recovery</v>
          </cell>
          <cell r="C467">
            <v>0</v>
          </cell>
          <cell r="D467">
            <v>0</v>
          </cell>
        </row>
        <row r="468">
          <cell r="A468">
            <v>5941000</v>
          </cell>
          <cell r="B468" t="str">
            <v>Supplier Goods Rec/Invoice Receipt - Product Rel</v>
          </cell>
          <cell r="C468">
            <v>-6576169704.5299997</v>
          </cell>
          <cell r="D468">
            <v>-6459686584.9399996</v>
          </cell>
        </row>
        <row r="469">
          <cell r="A469">
            <v>5942000</v>
          </cell>
          <cell r="B469" t="str">
            <v>Supplier GR/IR Account  (Non Product)</v>
          </cell>
          <cell r="C469">
            <v>-202223156.85999998</v>
          </cell>
          <cell r="D469">
            <v>-202223156.86000001</v>
          </cell>
        </row>
        <row r="470">
          <cell r="A470">
            <v>5951000</v>
          </cell>
          <cell r="B470" t="str">
            <v>Supplier GR/IR - Product Related - Jet A1</v>
          </cell>
          <cell r="C470">
            <v>0</v>
          </cell>
          <cell r="D470">
            <v>0</v>
          </cell>
        </row>
        <row r="471">
          <cell r="A471">
            <v>5951050</v>
          </cell>
          <cell r="B471" t="str">
            <v xml:space="preserve"> Supplier GR/IR, Product Related - Local Jet Fuel</v>
          </cell>
          <cell r="C471">
            <v>0</v>
          </cell>
          <cell r="D471">
            <v>0</v>
          </cell>
        </row>
        <row r="472">
          <cell r="A472">
            <v>5951100</v>
          </cell>
          <cell r="B472" t="str">
            <v xml:space="preserve"> Supplier GR/IR, Product Related - Avgas</v>
          </cell>
          <cell r="C472">
            <v>0</v>
          </cell>
          <cell r="D472">
            <v>0</v>
          </cell>
        </row>
        <row r="473">
          <cell r="A473">
            <v>5951150</v>
          </cell>
          <cell r="B473" t="str">
            <v xml:space="preserve"> Supplier GR/IR, Product Related - PMS</v>
          </cell>
          <cell r="C473">
            <v>0</v>
          </cell>
          <cell r="D473">
            <v>0</v>
          </cell>
        </row>
        <row r="474">
          <cell r="A474">
            <v>5951200</v>
          </cell>
          <cell r="B474" t="str">
            <v xml:space="preserve"> Supplier GR/IR, Product Related - DPK</v>
          </cell>
          <cell r="C474">
            <v>0</v>
          </cell>
          <cell r="D474">
            <v>0</v>
          </cell>
        </row>
        <row r="475">
          <cell r="A475">
            <v>5951250</v>
          </cell>
          <cell r="B475" t="str">
            <v xml:space="preserve"> Supplier GR/IR, Product Related - AGO</v>
          </cell>
          <cell r="C475">
            <v>0</v>
          </cell>
          <cell r="D475">
            <v>0</v>
          </cell>
        </row>
        <row r="476">
          <cell r="A476">
            <v>5951300</v>
          </cell>
          <cell r="B476" t="str">
            <v xml:space="preserve"> Supplier GR/IR, Product Related - Marine Diesel</v>
          </cell>
          <cell r="C476">
            <v>0</v>
          </cell>
          <cell r="D476">
            <v>0</v>
          </cell>
        </row>
        <row r="477">
          <cell r="A477">
            <v>5951400</v>
          </cell>
          <cell r="B477" t="str">
            <v xml:space="preserve"> Supplier GR/IR,  Product Related - LPFO</v>
          </cell>
          <cell r="C477">
            <v>0</v>
          </cell>
          <cell r="D477">
            <v>0</v>
          </cell>
        </row>
        <row r="478">
          <cell r="A478">
            <v>5951500</v>
          </cell>
          <cell r="B478" t="str">
            <v xml:space="preserve"> Supplier GR/IR, Product Related - Base Oils</v>
          </cell>
          <cell r="C478">
            <v>0</v>
          </cell>
          <cell r="D478">
            <v>0</v>
          </cell>
        </row>
        <row r="479">
          <cell r="A479">
            <v>5951600</v>
          </cell>
          <cell r="B479" t="str">
            <v xml:space="preserve"> Sup GR/IR, Pro Related - Fin Lubes/Greases/Specs</v>
          </cell>
          <cell r="C479">
            <v>0</v>
          </cell>
          <cell r="D479">
            <v>0</v>
          </cell>
        </row>
        <row r="480">
          <cell r="A480">
            <v>5952000</v>
          </cell>
          <cell r="B480" t="str">
            <v xml:space="preserve"> Supplier GR/IR - Non-Product Related, Other</v>
          </cell>
          <cell r="C480">
            <v>0</v>
          </cell>
          <cell r="D480">
            <v>0</v>
          </cell>
        </row>
        <row r="481">
          <cell r="A481">
            <v>5953002</v>
          </cell>
          <cell r="B481" t="str">
            <v>Supplier GR/IR - Additives</v>
          </cell>
          <cell r="C481">
            <v>0</v>
          </cell>
          <cell r="D481">
            <v>0</v>
          </cell>
        </row>
        <row r="482">
          <cell r="A482">
            <v>5953004</v>
          </cell>
          <cell r="B482" t="str">
            <v>Supplier GR/IR - Special Fluids</v>
          </cell>
          <cell r="C482">
            <v>0</v>
          </cell>
          <cell r="D482">
            <v>0</v>
          </cell>
        </row>
        <row r="483">
          <cell r="A483">
            <v>5954010</v>
          </cell>
          <cell r="B483" t="str">
            <v>Supplier GR/IR - Packaging</v>
          </cell>
          <cell r="C483">
            <v>0</v>
          </cell>
          <cell r="D483">
            <v>0</v>
          </cell>
        </row>
        <row r="484">
          <cell r="A484">
            <v>5955000</v>
          </cell>
          <cell r="B484" t="str">
            <v>Supplier GR/IR - Trading - Lubes</v>
          </cell>
          <cell r="C484">
            <v>0</v>
          </cell>
          <cell r="D484">
            <v>0</v>
          </cell>
        </row>
        <row r="485">
          <cell r="A485">
            <v>5955050</v>
          </cell>
          <cell r="B485" t="str">
            <v>Supplier GR/IR - Returnable Packaging</v>
          </cell>
          <cell r="C485">
            <v>0</v>
          </cell>
          <cell r="D485">
            <v>0</v>
          </cell>
        </row>
        <row r="486">
          <cell r="A486">
            <v>5956000</v>
          </cell>
          <cell r="B486" t="str">
            <v>Supplier GR/IR - Vehicle Spare Parts</v>
          </cell>
          <cell r="C486">
            <v>0</v>
          </cell>
          <cell r="D486">
            <v>0</v>
          </cell>
        </row>
        <row r="487">
          <cell r="A487">
            <v>5956001</v>
          </cell>
          <cell r="B487" t="str">
            <v>Supplier GR/IR - Other Spare Parts</v>
          </cell>
          <cell r="C487">
            <v>0</v>
          </cell>
          <cell r="D487">
            <v>0</v>
          </cell>
        </row>
        <row r="488">
          <cell r="A488">
            <v>5956002</v>
          </cell>
          <cell r="B488" t="str">
            <v>Supplier GR/IR - Electrical Spare Parts</v>
          </cell>
          <cell r="C488">
            <v>0</v>
          </cell>
          <cell r="D488">
            <v>0</v>
          </cell>
        </row>
        <row r="489">
          <cell r="A489">
            <v>5956003</v>
          </cell>
          <cell r="B489" t="str">
            <v>Supplier GR/IR - Generator Maintenance Parts</v>
          </cell>
          <cell r="C489">
            <v>0</v>
          </cell>
          <cell r="D489">
            <v>0</v>
          </cell>
        </row>
        <row r="490">
          <cell r="A490">
            <v>5959997</v>
          </cell>
          <cell r="B490" t="str">
            <v>Stock Accura- WA10B NNPC</v>
          </cell>
          <cell r="C490">
            <v>97680</v>
          </cell>
          <cell r="D490">
            <v>97680</v>
          </cell>
        </row>
        <row r="491">
          <cell r="A491">
            <v>5959999</v>
          </cell>
          <cell r="B491" t="str">
            <v>Supplier GR/IR - Product Related, Migration</v>
          </cell>
          <cell r="C491">
            <v>0</v>
          </cell>
          <cell r="D491">
            <v>0</v>
          </cell>
        </row>
        <row r="492">
          <cell r="A492">
            <v>6001000</v>
          </cell>
          <cell r="B492" t="str">
            <v>Unclaimed Payments / Stale Cheques</v>
          </cell>
          <cell r="C492">
            <v>-114831635.54000001</v>
          </cell>
          <cell r="D492">
            <v>-114831635.54000001</v>
          </cell>
        </row>
        <row r="493">
          <cell r="A493">
            <v>6001100</v>
          </cell>
          <cell r="B493" t="str">
            <v>Unclaimed Dividend</v>
          </cell>
          <cell r="C493">
            <v>-377755414.95999986</v>
          </cell>
          <cell r="D493">
            <v>-377755414.95999998</v>
          </cell>
        </row>
        <row r="494">
          <cell r="A494">
            <v>6001200</v>
          </cell>
          <cell r="B494" t="str">
            <v>Chevron Texaco Corporation</v>
          </cell>
          <cell r="C494">
            <v>-49304326.590000004</v>
          </cell>
          <cell r="D494">
            <v>-49304326.590000004</v>
          </cell>
        </row>
        <row r="495">
          <cell r="A495">
            <v>6102100</v>
          </cell>
          <cell r="B495" t="str">
            <v>Long Service Award Payable</v>
          </cell>
          <cell r="C495">
            <v>-15541000</v>
          </cell>
          <cell r="D495">
            <v>-15541000</v>
          </cell>
        </row>
        <row r="496">
          <cell r="A496">
            <v>6001300</v>
          </cell>
          <cell r="B496" t="str">
            <v>Retention On Contracts - 10%</v>
          </cell>
          <cell r="C496">
            <v>0</v>
          </cell>
          <cell r="D496">
            <v>0</v>
          </cell>
        </row>
        <row r="497">
          <cell r="A497">
            <v>6001400</v>
          </cell>
          <cell r="B497" t="str">
            <v>PEF Bridging Fund</v>
          </cell>
          <cell r="C497">
            <v>0</v>
          </cell>
          <cell r="D497">
            <v>0</v>
          </cell>
        </row>
        <row r="498">
          <cell r="A498">
            <v>6001500</v>
          </cell>
          <cell r="B498" t="str">
            <v>All Other payables</v>
          </cell>
          <cell r="C498">
            <v>-21306424.399999999</v>
          </cell>
          <cell r="D498">
            <v>-21306424.399999999</v>
          </cell>
        </row>
        <row r="499">
          <cell r="A499">
            <v>6001600</v>
          </cell>
          <cell r="B499" t="str">
            <v>Generator Loan Payable</v>
          </cell>
          <cell r="C499">
            <v>-4552634.03</v>
          </cell>
          <cell r="D499">
            <v>-4552634.03</v>
          </cell>
        </row>
        <row r="500">
          <cell r="A500">
            <v>6051300</v>
          </cell>
          <cell r="B500" t="str">
            <v>Payable to Ex-Employees</v>
          </cell>
          <cell r="C500">
            <v>0</v>
          </cell>
          <cell r="D500">
            <v>0</v>
          </cell>
        </row>
        <row r="501">
          <cell r="A501">
            <v>6101000</v>
          </cell>
          <cell r="B501" t="str">
            <v>Pensions Contributions Payable</v>
          </cell>
          <cell r="C501">
            <v>-2784472.3299999982</v>
          </cell>
          <cell r="D501">
            <v>-2784472.3299999982</v>
          </cell>
        </row>
        <row r="502">
          <cell r="A502">
            <v>6101050</v>
          </cell>
          <cell r="B502" t="str">
            <v>Employee Voluntary Contribution Pension</v>
          </cell>
          <cell r="C502">
            <v>0</v>
          </cell>
          <cell r="D502">
            <v>0</v>
          </cell>
        </row>
        <row r="503">
          <cell r="A503">
            <v>6101100</v>
          </cell>
          <cell r="B503" t="str">
            <v>Group Life Insurance</v>
          </cell>
          <cell r="C503">
            <v>0</v>
          </cell>
          <cell r="D503">
            <v>0</v>
          </cell>
        </row>
        <row r="504">
          <cell r="A504">
            <v>6101105</v>
          </cell>
          <cell r="B504" t="str">
            <v>Employee workmen compensation Insur Payable(NSITF)</v>
          </cell>
          <cell r="C504">
            <v>0</v>
          </cell>
          <cell r="D504">
            <v>0</v>
          </cell>
        </row>
        <row r="505">
          <cell r="A505">
            <v>6101110</v>
          </cell>
          <cell r="B505" t="str">
            <v>Employee Death Insurance</v>
          </cell>
          <cell r="C505">
            <v>0</v>
          </cell>
          <cell r="D505">
            <v>0</v>
          </cell>
        </row>
        <row r="506">
          <cell r="A506">
            <v>6101200</v>
          </cell>
          <cell r="B506" t="str">
            <v>Staff Mortgage</v>
          </cell>
          <cell r="C506">
            <v>-98355.49</v>
          </cell>
          <cell r="D506">
            <v>-98355.49</v>
          </cell>
        </row>
        <row r="507">
          <cell r="A507">
            <v>6101300</v>
          </cell>
          <cell r="B507" t="str">
            <v>Union Dues - Junior Staff</v>
          </cell>
          <cell r="C507">
            <v>-6.9348971010185778E-12</v>
          </cell>
          <cell r="D507">
            <v>0</v>
          </cell>
        </row>
        <row r="508">
          <cell r="A508">
            <v>6101350</v>
          </cell>
          <cell r="B508" t="str">
            <v>Union Dues - Senior Staff</v>
          </cell>
          <cell r="C508">
            <v>0</v>
          </cell>
          <cell r="D508">
            <v>0</v>
          </cell>
        </row>
        <row r="509">
          <cell r="A509">
            <v>6101400</v>
          </cell>
          <cell r="B509" t="str">
            <v>Pension Fund Payable</v>
          </cell>
          <cell r="C509">
            <v>0</v>
          </cell>
          <cell r="D509">
            <v>0</v>
          </cell>
        </row>
        <row r="510">
          <cell r="A510">
            <v>6101500</v>
          </cell>
          <cell r="B510" t="str">
            <v>National Social Security Fund</v>
          </cell>
          <cell r="C510">
            <v>4175795.84</v>
          </cell>
          <cell r="D510">
            <v>-4195275.45</v>
          </cell>
        </row>
        <row r="511">
          <cell r="A511">
            <v>6101600</v>
          </cell>
          <cell r="B511" t="str">
            <v>Personal Income Tax (P A Y E)</v>
          </cell>
          <cell r="C511">
            <v>-33292643.399999999</v>
          </cell>
          <cell r="D511">
            <v>-33292643.399999999</v>
          </cell>
        </row>
        <row r="512">
          <cell r="A512">
            <v>6101700</v>
          </cell>
          <cell r="B512" t="str">
            <v>Net Salaries</v>
          </cell>
          <cell r="C512">
            <v>0</v>
          </cell>
          <cell r="D512">
            <v>0</v>
          </cell>
        </row>
        <row r="513">
          <cell r="A513">
            <v>6101800</v>
          </cell>
          <cell r="B513" t="str">
            <v>Car Loan</v>
          </cell>
          <cell r="C513">
            <v>0</v>
          </cell>
          <cell r="D513">
            <v>0</v>
          </cell>
        </row>
        <row r="514">
          <cell r="A514">
            <v>6101850</v>
          </cell>
          <cell r="B514" t="str">
            <v>House Loan</v>
          </cell>
          <cell r="C514">
            <v>0</v>
          </cell>
          <cell r="D514">
            <v>0</v>
          </cell>
        </row>
        <row r="515">
          <cell r="A515">
            <v>6101855</v>
          </cell>
          <cell r="B515" t="str">
            <v>Employee Savings Plan Contibutions - Other</v>
          </cell>
          <cell r="C515">
            <v>0</v>
          </cell>
          <cell r="D515">
            <v>0</v>
          </cell>
        </row>
        <row r="516">
          <cell r="A516">
            <v>6101870</v>
          </cell>
          <cell r="B516" t="str">
            <v>Co operative Savings</v>
          </cell>
          <cell r="C516">
            <v>1.0000001639127731E-2</v>
          </cell>
          <cell r="D516">
            <v>0.01</v>
          </cell>
        </row>
        <row r="517">
          <cell r="A517">
            <v>6101875</v>
          </cell>
          <cell r="B517" t="str">
            <v>Co operative Loan</v>
          </cell>
          <cell r="C517">
            <v>0</v>
          </cell>
          <cell r="D517">
            <v>0</v>
          </cell>
        </row>
        <row r="518">
          <cell r="A518">
            <v>6101880</v>
          </cell>
          <cell r="B518" t="str">
            <v>Employee Mutual Fund Contribution</v>
          </cell>
          <cell r="C518">
            <v>0</v>
          </cell>
          <cell r="D518">
            <v>0</v>
          </cell>
        </row>
        <row r="519">
          <cell r="A519">
            <v>6101900</v>
          </cell>
          <cell r="B519" t="str">
            <v>Salaries Control Account</v>
          </cell>
          <cell r="C519">
            <v>0</v>
          </cell>
          <cell r="D519">
            <v>0</v>
          </cell>
        </row>
        <row r="520">
          <cell r="A520">
            <v>6101910</v>
          </cell>
          <cell r="B520" t="str">
            <v>Salaries - Document Split</v>
          </cell>
          <cell r="C520">
            <v>0</v>
          </cell>
          <cell r="D520">
            <v>0</v>
          </cell>
        </row>
        <row r="521">
          <cell r="A521">
            <v>6102010</v>
          </cell>
          <cell r="B521" t="str">
            <v>Retrocalc.difference (/551)</v>
          </cell>
          <cell r="C521">
            <v>0</v>
          </cell>
          <cell r="D521">
            <v>0</v>
          </cell>
        </row>
        <row r="522">
          <cell r="A522">
            <v>6102025</v>
          </cell>
          <cell r="B522" t="str">
            <v>Claim(/561)</v>
          </cell>
          <cell r="C522">
            <v>31551.03</v>
          </cell>
          <cell r="D522">
            <v>31551.03</v>
          </cell>
        </row>
        <row r="523">
          <cell r="A523">
            <v>6102035</v>
          </cell>
          <cell r="B523" t="str">
            <v>Carry-forward to next payroll (/565)</v>
          </cell>
          <cell r="C523">
            <v>0</v>
          </cell>
          <cell r="D523">
            <v>0</v>
          </cell>
        </row>
        <row r="524">
          <cell r="A524">
            <v>6151100</v>
          </cell>
          <cell r="B524" t="str">
            <v>Payables - Staff Gratuiity</v>
          </cell>
          <cell r="C524">
            <v>-13107512.380000001</v>
          </cell>
          <cell r="D524">
            <v>-13107512.380000001</v>
          </cell>
        </row>
        <row r="525">
          <cell r="A525">
            <v>6151150</v>
          </cell>
          <cell r="B525" t="str">
            <v>Death / Disability Benefits Payable</v>
          </cell>
          <cell r="C525">
            <v>0</v>
          </cell>
          <cell r="D525">
            <v>0</v>
          </cell>
        </row>
        <row r="526">
          <cell r="A526">
            <v>6151200</v>
          </cell>
          <cell r="B526" t="str">
            <v>Retirement Benefits Payable</v>
          </cell>
          <cell r="C526">
            <v>500002.81999999378</v>
          </cell>
          <cell r="D526">
            <v>500002.82</v>
          </cell>
        </row>
        <row r="527">
          <cell r="A527">
            <v>6201000</v>
          </cell>
          <cell r="B527" t="str">
            <v>Dividends Declared &amp; Unpaid</v>
          </cell>
          <cell r="C527">
            <v>0</v>
          </cell>
          <cell r="D527">
            <v>0</v>
          </cell>
        </row>
        <row r="528">
          <cell r="A528">
            <v>6251000</v>
          </cell>
          <cell r="B528" t="str">
            <v>WHT for Registered Vendors</v>
          </cell>
          <cell r="C528">
            <v>-7494946.8300000001</v>
          </cell>
          <cell r="D528">
            <v>-7494946.8300000001</v>
          </cell>
        </row>
        <row r="529">
          <cell r="A529">
            <v>6251100</v>
          </cell>
          <cell r="B529" t="str">
            <v>WHT for Non Registered Vendors</v>
          </cell>
          <cell r="C529">
            <v>-25762046.130000003</v>
          </cell>
          <cell r="D529">
            <v>-25762046.129999999</v>
          </cell>
        </row>
        <row r="530">
          <cell r="A530">
            <v>6251300</v>
          </cell>
          <cell r="B530" t="str">
            <v>WHT on purchase of Lubes</v>
          </cell>
          <cell r="C530">
            <v>0</v>
          </cell>
          <cell r="D530">
            <v>0</v>
          </cell>
        </row>
        <row r="531">
          <cell r="A531">
            <v>6251400</v>
          </cell>
          <cell r="B531" t="str">
            <v>Withholding Tax On Rent Paid</v>
          </cell>
          <cell r="C531">
            <v>0</v>
          </cell>
          <cell r="D531">
            <v>0</v>
          </cell>
        </row>
        <row r="532">
          <cell r="A532">
            <v>6251500</v>
          </cell>
          <cell r="B532" t="str">
            <v>Withholding Tax on Interest Income</v>
          </cell>
          <cell r="C532">
            <v>0</v>
          </cell>
          <cell r="D532">
            <v>0</v>
          </cell>
        </row>
        <row r="533">
          <cell r="A533">
            <v>6251700</v>
          </cell>
          <cell r="B533" t="str">
            <v>Withheld VAT</v>
          </cell>
          <cell r="C533">
            <v>-4343516.7</v>
          </cell>
          <cell r="D533">
            <v>-4343516.7</v>
          </cell>
        </row>
        <row r="534">
          <cell r="A534">
            <v>6251800</v>
          </cell>
          <cell r="B534" t="str">
            <v>Withholding Tax on Dividend</v>
          </cell>
          <cell r="C534">
            <v>0</v>
          </cell>
          <cell r="D534">
            <v>0</v>
          </cell>
        </row>
        <row r="535">
          <cell r="A535">
            <v>6251900</v>
          </cell>
          <cell r="B535" t="str">
            <v>Witholding Tax Payable</v>
          </cell>
          <cell r="C535">
            <v>0</v>
          </cell>
          <cell r="D535">
            <v>0</v>
          </cell>
        </row>
        <row r="536">
          <cell r="A536">
            <v>6251950</v>
          </cell>
          <cell r="B536" t="str">
            <v>Withholding Tax on Card Sales</v>
          </cell>
          <cell r="C536">
            <v>0</v>
          </cell>
          <cell r="D536">
            <v>0</v>
          </cell>
        </row>
        <row r="537">
          <cell r="A537">
            <v>6301000</v>
          </cell>
          <cell r="B537" t="str">
            <v>0% Input Tax</v>
          </cell>
          <cell r="C537">
            <v>0</v>
          </cell>
          <cell r="D537">
            <v>0</v>
          </cell>
        </row>
        <row r="538">
          <cell r="A538">
            <v>6301100</v>
          </cell>
          <cell r="B538" t="str">
            <v>5% Input Tax</v>
          </cell>
          <cell r="C538">
            <v>-21282885.610000003</v>
          </cell>
          <cell r="D538">
            <v>-21282885.609999999</v>
          </cell>
        </row>
        <row r="539">
          <cell r="A539">
            <v>6301400</v>
          </cell>
          <cell r="B539" t="str">
            <v>0% Output Tax</v>
          </cell>
          <cell r="C539">
            <v>0</v>
          </cell>
          <cell r="D539">
            <v>0</v>
          </cell>
        </row>
        <row r="540">
          <cell r="A540">
            <v>6301500</v>
          </cell>
          <cell r="B540" t="str">
            <v>5% Output Tax</v>
          </cell>
          <cell r="C540">
            <v>-58784276.090000004</v>
          </cell>
          <cell r="D540">
            <v>-58784276.090000004</v>
          </cell>
        </row>
        <row r="541">
          <cell r="A541">
            <v>6301710</v>
          </cell>
          <cell r="B541" t="str">
            <v>Output VAT Card Selling</v>
          </cell>
          <cell r="C541">
            <v>0</v>
          </cell>
          <cell r="D541">
            <v>0</v>
          </cell>
        </row>
        <row r="542">
          <cell r="A542">
            <v>6301800</v>
          </cell>
          <cell r="B542" t="str">
            <v>VAT Payable (Input Tax)</v>
          </cell>
          <cell r="C542">
            <v>0</v>
          </cell>
          <cell r="D542">
            <v>0</v>
          </cell>
        </row>
        <row r="543">
          <cell r="A543">
            <v>6301900</v>
          </cell>
          <cell r="B543" t="str">
            <v>VAT Receivable (Input Tax)</v>
          </cell>
          <cell r="C543">
            <v>6489927.75</v>
          </cell>
          <cell r="D543">
            <v>6489927.75</v>
          </cell>
        </row>
        <row r="544">
          <cell r="A544">
            <v>6302000</v>
          </cell>
          <cell r="B544" t="str">
            <v>VAT Payable (Output Tax)</v>
          </cell>
          <cell r="C544">
            <v>-45302946.560000002</v>
          </cell>
          <cell r="D544">
            <v>-45302946.560000002</v>
          </cell>
        </row>
        <row r="545">
          <cell r="A545">
            <v>6401000</v>
          </cell>
          <cell r="B545" t="str">
            <v>Corporate Income Tax Provision</v>
          </cell>
          <cell r="C545">
            <v>-605637937.14999998</v>
          </cell>
          <cell r="D545">
            <v>-606609855.94000006</v>
          </cell>
        </row>
        <row r="546">
          <cell r="A546">
            <v>6501000</v>
          </cell>
          <cell r="B546" t="str">
            <v>Education Tax Payable</v>
          </cell>
          <cell r="C546">
            <v>1648448.21</v>
          </cell>
          <cell r="D546">
            <v>1583653.6300000027</v>
          </cell>
        </row>
        <row r="547">
          <cell r="A547">
            <v>6701000</v>
          </cell>
          <cell r="B547" t="str">
            <v>Provision for Staff Leave Pay</v>
          </cell>
          <cell r="C547">
            <v>-37359999</v>
          </cell>
          <cell r="D547">
            <v>-37359999</v>
          </cell>
        </row>
        <row r="548">
          <cell r="A548">
            <v>6801000</v>
          </cell>
          <cell r="B548" t="str">
            <v xml:space="preserve"> Accruals -  Freight, International Aviation Fuels</v>
          </cell>
          <cell r="C548">
            <v>-123980734.46999998</v>
          </cell>
          <cell r="D548">
            <v>-123980734.47</v>
          </cell>
        </row>
        <row r="549">
          <cell r="A549">
            <v>6801100</v>
          </cell>
          <cell r="B549" t="str">
            <v xml:space="preserve"> Accruals - Freight, Local Aviation Fuels</v>
          </cell>
          <cell r="C549">
            <v>-94870285.129999995</v>
          </cell>
          <cell r="D549">
            <v>-95204104.159999996</v>
          </cell>
        </row>
        <row r="550">
          <cell r="A550">
            <v>6801200</v>
          </cell>
          <cell r="B550" t="str">
            <v xml:space="preserve"> Accruals - Freight, Avgas</v>
          </cell>
          <cell r="C550">
            <v>0</v>
          </cell>
          <cell r="D550">
            <v>0</v>
          </cell>
        </row>
        <row r="551">
          <cell r="A551">
            <v>6801300</v>
          </cell>
          <cell r="B551" t="str">
            <v xml:space="preserve"> Accruals - Freight, Premium Motor Spirit</v>
          </cell>
          <cell r="C551">
            <v>1089956684.6800001</v>
          </cell>
          <cell r="D551">
            <v>1090170541.45</v>
          </cell>
        </row>
        <row r="552">
          <cell r="A552">
            <v>6801400</v>
          </cell>
          <cell r="B552" t="str">
            <v xml:space="preserve"> Accruals - Freight, Dual Purpose Kerosene</v>
          </cell>
          <cell r="C552">
            <v>-79192938.900000006</v>
          </cell>
          <cell r="D552">
            <v>-78995598.900000006</v>
          </cell>
        </row>
        <row r="553">
          <cell r="A553">
            <v>6801500</v>
          </cell>
          <cell r="B553" t="str">
            <v xml:space="preserve"> Accruals - Freight, Auto Gas Oil</v>
          </cell>
          <cell r="C553">
            <v>-116113816.8</v>
          </cell>
          <cell r="D553">
            <v>-115849816.14</v>
          </cell>
        </row>
        <row r="554">
          <cell r="A554">
            <v>6801600</v>
          </cell>
          <cell r="B554" t="str">
            <v xml:space="preserve"> Accruals - Freight, Marine Diesel</v>
          </cell>
          <cell r="C554">
            <v>0</v>
          </cell>
          <cell r="D554">
            <v>0</v>
          </cell>
        </row>
        <row r="555">
          <cell r="A555">
            <v>6801700</v>
          </cell>
          <cell r="B555" t="str">
            <v xml:space="preserve"> Accruals - Freight, Bitumen</v>
          </cell>
          <cell r="C555">
            <v>0</v>
          </cell>
          <cell r="D555">
            <v>0</v>
          </cell>
        </row>
        <row r="556">
          <cell r="A556">
            <v>6801800</v>
          </cell>
          <cell r="B556" t="str">
            <v xml:space="preserve"> Accruals - Freight, Low Power Fuel Oil</v>
          </cell>
          <cell r="C556">
            <v>0</v>
          </cell>
          <cell r="D556">
            <v>0</v>
          </cell>
        </row>
        <row r="557">
          <cell r="A557">
            <v>6802000</v>
          </cell>
          <cell r="B557" t="str">
            <v xml:space="preserve"> Accruals - Freight, Base Oils</v>
          </cell>
          <cell r="C557">
            <v>0</v>
          </cell>
          <cell r="D557">
            <v>0</v>
          </cell>
        </row>
        <row r="558">
          <cell r="A558">
            <v>6802100</v>
          </cell>
          <cell r="B558" t="str">
            <v xml:space="preserve"> Accruals - Freight,  Finished Lubes</v>
          </cell>
          <cell r="C558">
            <v>0</v>
          </cell>
          <cell r="D558">
            <v>0</v>
          </cell>
        </row>
        <row r="559">
          <cell r="A559">
            <v>6802200</v>
          </cell>
          <cell r="B559" t="str">
            <v xml:space="preserve"> Accruals - Freight, Additives</v>
          </cell>
          <cell r="C559">
            <v>0</v>
          </cell>
          <cell r="D559">
            <v>0</v>
          </cell>
        </row>
        <row r="560">
          <cell r="A560">
            <v>6802300</v>
          </cell>
          <cell r="B560" t="str">
            <v xml:space="preserve"> Accruals - Freight, Greases</v>
          </cell>
          <cell r="C560">
            <v>0</v>
          </cell>
          <cell r="D560">
            <v>0</v>
          </cell>
        </row>
        <row r="561">
          <cell r="A561">
            <v>6802400</v>
          </cell>
          <cell r="B561" t="str">
            <v xml:space="preserve"> Accruals - Freight, Specialties</v>
          </cell>
          <cell r="C561">
            <v>0</v>
          </cell>
          <cell r="D561">
            <v>0</v>
          </cell>
        </row>
        <row r="562">
          <cell r="A562">
            <v>6802500</v>
          </cell>
          <cell r="B562" t="str">
            <v xml:space="preserve"> Accruals - Freight, Special Fluids</v>
          </cell>
          <cell r="C562">
            <v>0</v>
          </cell>
          <cell r="D562">
            <v>0</v>
          </cell>
        </row>
        <row r="563">
          <cell r="A563">
            <v>6802600</v>
          </cell>
          <cell r="B563" t="str">
            <v xml:space="preserve"> Accruals - Freight, Packaging Materials</v>
          </cell>
          <cell r="C563">
            <v>0</v>
          </cell>
          <cell r="D563">
            <v>0</v>
          </cell>
        </row>
        <row r="564">
          <cell r="A564">
            <v>6802700</v>
          </cell>
          <cell r="B564" t="str">
            <v xml:space="preserve"> Accruals - Freight, Trading Lubes</v>
          </cell>
          <cell r="C564">
            <v>0</v>
          </cell>
          <cell r="D564">
            <v>0</v>
          </cell>
        </row>
        <row r="565">
          <cell r="A565">
            <v>6802800</v>
          </cell>
          <cell r="B565" t="str">
            <v xml:space="preserve"> Accruals - Freight, Trading Grease (Texaco)</v>
          </cell>
          <cell r="C565">
            <v>0</v>
          </cell>
          <cell r="D565">
            <v>0</v>
          </cell>
        </row>
        <row r="566">
          <cell r="A566">
            <v>6802900</v>
          </cell>
          <cell r="B566" t="str">
            <v>Accruals - Bridging (Fuels)</v>
          </cell>
          <cell r="C566">
            <v>-252189114</v>
          </cell>
          <cell r="D566">
            <v>-252189114</v>
          </cell>
        </row>
        <row r="567">
          <cell r="A567">
            <v>6803000</v>
          </cell>
          <cell r="B567" t="str">
            <v>Accruals - PEF</v>
          </cell>
          <cell r="C567">
            <v>-1673004659.1400001</v>
          </cell>
          <cell r="D567">
            <v>-1673004659.1400001</v>
          </cell>
        </row>
        <row r="568">
          <cell r="A568">
            <v>6803100</v>
          </cell>
          <cell r="B568" t="str">
            <v>Accruals -  PPPRA/PEF Admin Charges</v>
          </cell>
          <cell r="C568">
            <v>0</v>
          </cell>
          <cell r="D568">
            <v>0</v>
          </cell>
        </row>
        <row r="569">
          <cell r="A569">
            <v>6803200</v>
          </cell>
          <cell r="B569" t="str">
            <v>Accruals - Freight (Fuels) - NTA Fund</v>
          </cell>
          <cell r="C569">
            <v>0</v>
          </cell>
          <cell r="D569">
            <v>0</v>
          </cell>
        </row>
        <row r="570">
          <cell r="A570">
            <v>6901000</v>
          </cell>
          <cell r="B570" t="str">
            <v>Accruals - Dealer Commissions</v>
          </cell>
          <cell r="C570">
            <v>0</v>
          </cell>
          <cell r="D570">
            <v>0</v>
          </cell>
        </row>
        <row r="571">
          <cell r="A571">
            <v>6901100</v>
          </cell>
          <cell r="B571" t="str">
            <v>Accruals - Service Station Rents</v>
          </cell>
          <cell r="C571">
            <v>0</v>
          </cell>
          <cell r="D571">
            <v>0</v>
          </cell>
        </row>
        <row r="572">
          <cell r="A572">
            <v>6901200</v>
          </cell>
          <cell r="B572" t="str">
            <v>Accruals - Plants &amp; Terminals Rents - Fuels</v>
          </cell>
          <cell r="C572">
            <v>0</v>
          </cell>
          <cell r="D572">
            <v>0</v>
          </cell>
        </row>
        <row r="573">
          <cell r="A573">
            <v>6901300</v>
          </cell>
          <cell r="B573" t="str">
            <v>Accruals - Plants &amp; Terminals Rents - Lubes</v>
          </cell>
          <cell r="C573">
            <v>0</v>
          </cell>
          <cell r="D573">
            <v>0</v>
          </cell>
        </row>
        <row r="574">
          <cell r="A574">
            <v>6901400</v>
          </cell>
          <cell r="B574" t="str">
            <v>Accruals - Office Building Rent</v>
          </cell>
          <cell r="C574">
            <v>0</v>
          </cell>
          <cell r="D574">
            <v>0</v>
          </cell>
        </row>
        <row r="575">
          <cell r="A575">
            <v>6901500</v>
          </cell>
          <cell r="B575" t="str">
            <v>Accruals - Staff Living Quarters' Rent</v>
          </cell>
          <cell r="C575">
            <v>0</v>
          </cell>
          <cell r="D575">
            <v>0</v>
          </cell>
        </row>
        <row r="576">
          <cell r="A576">
            <v>6901600</v>
          </cell>
          <cell r="B576" t="str">
            <v>Accruals - Industrial Training Fund</v>
          </cell>
          <cell r="C576">
            <v>-5916274.7899999963</v>
          </cell>
          <cell r="D576">
            <v>-5748004.5199999996</v>
          </cell>
        </row>
        <row r="577">
          <cell r="A577">
            <v>6901700</v>
          </cell>
          <cell r="B577" t="str">
            <v>Accruals - Audit Fees</v>
          </cell>
          <cell r="C577">
            <v>-18042274.140000001</v>
          </cell>
          <cell r="D577">
            <v>-18042274.140000001</v>
          </cell>
        </row>
        <row r="578">
          <cell r="A578">
            <v>6901800</v>
          </cell>
          <cell r="B578" t="str">
            <v>Accruals - Legal Fees</v>
          </cell>
          <cell r="C578">
            <v>-36480338.200000003</v>
          </cell>
          <cell r="D578">
            <v>-36480338.200000003</v>
          </cell>
        </row>
        <row r="579">
          <cell r="A579">
            <v>6901850</v>
          </cell>
          <cell r="B579" t="str">
            <v>Accruals - Court Orders / Legal Suits</v>
          </cell>
          <cell r="C579">
            <v>0</v>
          </cell>
          <cell r="D579">
            <v>0</v>
          </cell>
        </row>
        <row r="580">
          <cell r="A580">
            <v>6902000</v>
          </cell>
          <cell r="B580" t="str">
            <v>Accrued Interest Payable</v>
          </cell>
          <cell r="C580">
            <v>0</v>
          </cell>
          <cell r="D580">
            <v>0</v>
          </cell>
        </row>
        <row r="581">
          <cell r="A581">
            <v>6902100</v>
          </cell>
          <cell r="B581" t="str">
            <v>Accrued Insurance Payable</v>
          </cell>
          <cell r="C581">
            <v>0</v>
          </cell>
          <cell r="D581">
            <v>0</v>
          </cell>
        </row>
        <row r="582">
          <cell r="A582">
            <v>6902200</v>
          </cell>
          <cell r="B582" t="str">
            <v>Accrued Rentals Payable</v>
          </cell>
          <cell r="C582">
            <v>0</v>
          </cell>
          <cell r="D582">
            <v>0</v>
          </cell>
        </row>
        <row r="583">
          <cell r="A583">
            <v>6902400</v>
          </cell>
          <cell r="B583" t="str">
            <v>Accruals - Year End Bonus</v>
          </cell>
          <cell r="C583">
            <v>0</v>
          </cell>
          <cell r="D583">
            <v>0</v>
          </cell>
        </row>
        <row r="584">
          <cell r="A584">
            <v>6803300</v>
          </cell>
          <cell r="B584" t="str">
            <v>Accruals - PPMC Pipeline Charges</v>
          </cell>
          <cell r="C584">
            <v>-15454646.4</v>
          </cell>
          <cell r="D584">
            <v>-15454646.4</v>
          </cell>
        </row>
        <row r="585">
          <cell r="A585">
            <v>6902500</v>
          </cell>
          <cell r="B585" t="str">
            <v>Accruals - MRS Success Sharing</v>
          </cell>
          <cell r="C585">
            <v>0</v>
          </cell>
          <cell r="D585">
            <v>0</v>
          </cell>
        </row>
        <row r="586">
          <cell r="A586">
            <v>6902600</v>
          </cell>
          <cell r="B586" t="str">
            <v>Accruals - Other Bank Charges</v>
          </cell>
          <cell r="C586">
            <v>0</v>
          </cell>
          <cell r="D586">
            <v>0</v>
          </cell>
        </row>
        <row r="587">
          <cell r="A587">
            <v>6902700</v>
          </cell>
          <cell r="B587" t="str">
            <v>Accruals - Medical Expenses</v>
          </cell>
          <cell r="C587">
            <v>0</v>
          </cell>
          <cell r="D587">
            <v>0</v>
          </cell>
        </row>
        <row r="588">
          <cell r="A588">
            <v>6902750</v>
          </cell>
          <cell r="B588" t="str">
            <v>Accruals - Tax Penalties</v>
          </cell>
          <cell r="C588">
            <v>0</v>
          </cell>
          <cell r="D588">
            <v>0</v>
          </cell>
        </row>
        <row r="589">
          <cell r="A589">
            <v>6902800</v>
          </cell>
          <cell r="B589" t="str">
            <v>Year End Accruals</v>
          </cell>
          <cell r="C589">
            <v>-72078342.560000002</v>
          </cell>
          <cell r="D589">
            <v>-72078342.560000002</v>
          </cell>
        </row>
        <row r="590">
          <cell r="A590">
            <v>6902550</v>
          </cell>
          <cell r="B590" t="str">
            <v>Accruals - Joint Aviation Expenses</v>
          </cell>
          <cell r="C590">
            <v>-66780028.18</v>
          </cell>
          <cell r="D590">
            <v>-66780028.18</v>
          </cell>
        </row>
        <row r="591">
          <cell r="A591">
            <v>6902900</v>
          </cell>
          <cell r="B591" t="str">
            <v>Accruals - All Others</v>
          </cell>
          <cell r="C591">
            <v>-22374530</v>
          </cell>
          <cell r="D591">
            <v>-22374530</v>
          </cell>
        </row>
        <row r="592">
          <cell r="A592">
            <v>6905000</v>
          </cell>
          <cell r="B592" t="str">
            <v>Accruals - Others Marketing  Card</v>
          </cell>
          <cell r="C592">
            <v>-1772061.9800000004</v>
          </cell>
          <cell r="D592">
            <v>-1772061.9800000004</v>
          </cell>
        </row>
        <row r="593">
          <cell r="A593">
            <v>6921050</v>
          </cell>
          <cell r="B593" t="str">
            <v>Accrual for Product Purchases - Lifting guarantee</v>
          </cell>
          <cell r="C593">
            <v>0</v>
          </cell>
          <cell r="D593">
            <v>0</v>
          </cell>
        </row>
        <row r="594">
          <cell r="A594">
            <v>6951000</v>
          </cell>
          <cell r="B594" t="str">
            <v>Quantity Discounts</v>
          </cell>
          <cell r="C594">
            <v>0</v>
          </cell>
          <cell r="D594">
            <v>0</v>
          </cell>
        </row>
        <row r="595">
          <cell r="A595">
            <v>0</v>
          </cell>
          <cell r="B595">
            <v>0</v>
          </cell>
          <cell r="C595">
            <v>-1.9054412841796875E-3</v>
          </cell>
          <cell r="D595">
            <v>0</v>
          </cell>
        </row>
        <row r="596">
          <cell r="A596">
            <v>7001050</v>
          </cell>
          <cell r="B596" t="str">
            <v>Sales Revenue - International Aviation Fuels</v>
          </cell>
          <cell r="C596">
            <v>-10580545235.640001</v>
          </cell>
          <cell r="D596">
            <v>-10580545235.639999</v>
          </cell>
        </row>
        <row r="597">
          <cell r="A597">
            <v>7001100</v>
          </cell>
          <cell r="B597" t="str">
            <v>Sales Revenue - Local Aviation Fuels</v>
          </cell>
          <cell r="C597">
            <v>0</v>
          </cell>
          <cell r="D597">
            <v>0</v>
          </cell>
        </row>
        <row r="598">
          <cell r="A598">
            <v>7001200</v>
          </cell>
          <cell r="B598" t="str">
            <v>Sales Revenue - Avgas</v>
          </cell>
          <cell r="C598">
            <v>0</v>
          </cell>
          <cell r="D598">
            <v>0</v>
          </cell>
        </row>
        <row r="599">
          <cell r="A599">
            <v>7001300</v>
          </cell>
          <cell r="B599" t="str">
            <v>Sales Revenue - Premium Motor Spirit</v>
          </cell>
          <cell r="C599">
            <v>-65331839694.230011</v>
          </cell>
          <cell r="D599">
            <v>-65331839694.230003</v>
          </cell>
        </row>
        <row r="600">
          <cell r="A600">
            <v>7001400</v>
          </cell>
          <cell r="B600" t="str">
            <v>Sales Revenue - Dual Purpose Kerosene</v>
          </cell>
          <cell r="C600">
            <v>-1125113469.03</v>
          </cell>
          <cell r="D600">
            <v>-1125113469.03</v>
          </cell>
        </row>
        <row r="601">
          <cell r="A601">
            <v>7001500</v>
          </cell>
          <cell r="B601" t="str">
            <v>Sales Revenue - Auto Gas Oil</v>
          </cell>
          <cell r="C601">
            <v>-9690278474.3599987</v>
          </cell>
          <cell r="D601">
            <v>-9690278474.3600006</v>
          </cell>
        </row>
        <row r="602">
          <cell r="A602">
            <v>7001600</v>
          </cell>
          <cell r="B602" t="str">
            <v>Sales Revenue - Marine Diesel</v>
          </cell>
          <cell r="C602">
            <v>0</v>
          </cell>
          <cell r="D602">
            <v>0</v>
          </cell>
        </row>
        <row r="603">
          <cell r="A603">
            <v>7001700</v>
          </cell>
          <cell r="B603" t="str">
            <v>Sales Revenue -  Bitumen</v>
          </cell>
          <cell r="C603">
            <v>0</v>
          </cell>
          <cell r="D603">
            <v>0</v>
          </cell>
        </row>
        <row r="604">
          <cell r="A604">
            <v>7001800</v>
          </cell>
          <cell r="B604" t="str">
            <v>Sales Revenue -  Low Power Fuel Oil</v>
          </cell>
          <cell r="C604">
            <v>0</v>
          </cell>
          <cell r="D604">
            <v>0</v>
          </cell>
        </row>
        <row r="605">
          <cell r="A605">
            <v>7001900</v>
          </cell>
          <cell r="B605" t="str">
            <v>Sales Revenue -  Liquidified Petroleum Gas</v>
          </cell>
          <cell r="C605">
            <v>0</v>
          </cell>
          <cell r="D605">
            <v>0</v>
          </cell>
        </row>
        <row r="606">
          <cell r="A606">
            <v>7002000</v>
          </cell>
          <cell r="B606" t="str">
            <v>Sales Revenue -  Base Oils</v>
          </cell>
          <cell r="C606">
            <v>-142500</v>
          </cell>
          <cell r="D606">
            <v>-142500</v>
          </cell>
        </row>
        <row r="607">
          <cell r="A607">
            <v>7002100</v>
          </cell>
          <cell r="B607" t="str">
            <v>Sales Revenue -  Finished Lubes</v>
          </cell>
          <cell r="C607">
            <v>-2077261935.21</v>
          </cell>
          <cell r="D607">
            <v>-2077261935.21</v>
          </cell>
        </row>
        <row r="608">
          <cell r="A608">
            <v>7002200</v>
          </cell>
          <cell r="B608" t="str">
            <v>Sales Revenue -  Additives</v>
          </cell>
          <cell r="C608">
            <v>0</v>
          </cell>
          <cell r="D608">
            <v>0</v>
          </cell>
        </row>
        <row r="609">
          <cell r="A609">
            <v>7002300</v>
          </cell>
          <cell r="B609" t="str">
            <v>Sales Revenue -  Greases</v>
          </cell>
          <cell r="C609">
            <v>-526745039.89999998</v>
          </cell>
          <cell r="D609">
            <v>-526745039.89999998</v>
          </cell>
        </row>
        <row r="610">
          <cell r="A610">
            <v>7002400</v>
          </cell>
          <cell r="B610" t="str">
            <v>Sales Revenue -  Specialties</v>
          </cell>
          <cell r="C610">
            <v>-2250070</v>
          </cell>
          <cell r="D610">
            <v>-2250070</v>
          </cell>
        </row>
        <row r="611">
          <cell r="A611">
            <v>7002500</v>
          </cell>
          <cell r="B611" t="str">
            <v>Sales Revenue -  Special Fluids</v>
          </cell>
          <cell r="C611">
            <v>0</v>
          </cell>
          <cell r="D611">
            <v>0</v>
          </cell>
        </row>
        <row r="612">
          <cell r="A612">
            <v>7002600</v>
          </cell>
          <cell r="B612" t="str">
            <v>Sales Revenue -  Packaging Materials</v>
          </cell>
          <cell r="C612">
            <v>0</v>
          </cell>
          <cell r="D612">
            <v>0</v>
          </cell>
        </row>
        <row r="613">
          <cell r="A613">
            <v>7002700</v>
          </cell>
          <cell r="B613" t="str">
            <v>Sales Revenue - Trading Lubes</v>
          </cell>
          <cell r="C613">
            <v>-424968245.41000003</v>
          </cell>
          <cell r="D613">
            <v>-424968245.41000003</v>
          </cell>
        </row>
        <row r="614">
          <cell r="A614">
            <v>7002800</v>
          </cell>
          <cell r="B614" t="str">
            <v>Sales Revenue - Trading Grease (Texaco)</v>
          </cell>
          <cell r="C614">
            <v>-2587385.66</v>
          </cell>
          <cell r="D614">
            <v>-2587385.66</v>
          </cell>
        </row>
        <row r="615">
          <cell r="A615">
            <v>7031050</v>
          </cell>
          <cell r="B615" t="str">
            <v>Volume Related Discounts - Int  Aviation Fuels</v>
          </cell>
          <cell r="C615">
            <v>0</v>
          </cell>
          <cell r="D615">
            <v>0</v>
          </cell>
        </row>
        <row r="616">
          <cell r="A616">
            <v>7031100</v>
          </cell>
          <cell r="B616" t="str">
            <v>Volume Related Discounts - Local Aviation Fuels</v>
          </cell>
          <cell r="C616">
            <v>0</v>
          </cell>
          <cell r="D616">
            <v>0</v>
          </cell>
        </row>
        <row r="617">
          <cell r="A617">
            <v>7031200</v>
          </cell>
          <cell r="B617" t="str">
            <v>Volume Related Discounts - Avgas</v>
          </cell>
          <cell r="C617">
            <v>0</v>
          </cell>
          <cell r="D617">
            <v>0</v>
          </cell>
        </row>
        <row r="618">
          <cell r="A618">
            <v>7031300</v>
          </cell>
          <cell r="B618" t="str">
            <v>Volume Related Discounts -  Premium Motor Spirit</v>
          </cell>
          <cell r="C618">
            <v>0</v>
          </cell>
          <cell r="D618">
            <v>0</v>
          </cell>
        </row>
        <row r="619">
          <cell r="A619">
            <v>7031400</v>
          </cell>
          <cell r="B619" t="str">
            <v>Volume Related Dis - Dual Purpose Kerosene</v>
          </cell>
          <cell r="C619">
            <v>0</v>
          </cell>
          <cell r="D619">
            <v>0</v>
          </cell>
        </row>
        <row r="620">
          <cell r="A620">
            <v>7031500</v>
          </cell>
          <cell r="B620" t="str">
            <v>Volume Related Discounts - Auto Gas Oil</v>
          </cell>
          <cell r="C620">
            <v>0</v>
          </cell>
          <cell r="D620">
            <v>0</v>
          </cell>
        </row>
        <row r="621">
          <cell r="A621">
            <v>7031600</v>
          </cell>
          <cell r="B621" t="str">
            <v>Volume Related Discounts - Marine Diesel</v>
          </cell>
          <cell r="C621">
            <v>0</v>
          </cell>
          <cell r="D621">
            <v>0</v>
          </cell>
        </row>
        <row r="622">
          <cell r="A622">
            <v>7031700</v>
          </cell>
          <cell r="B622" t="str">
            <v>Volume Related Discounts -  Bitumen</v>
          </cell>
          <cell r="C622">
            <v>0</v>
          </cell>
          <cell r="D622">
            <v>0</v>
          </cell>
        </row>
        <row r="623">
          <cell r="A623">
            <v>7031800</v>
          </cell>
          <cell r="B623" t="str">
            <v>Volume Related Discounts -  Low Power Fuel Oil</v>
          </cell>
          <cell r="C623">
            <v>0</v>
          </cell>
          <cell r="D623">
            <v>0</v>
          </cell>
        </row>
        <row r="624">
          <cell r="A624">
            <v>7031900</v>
          </cell>
          <cell r="B624" t="str">
            <v>Volume Related Dis -  Liquidified Petroleum Gas</v>
          </cell>
          <cell r="C624">
            <v>0</v>
          </cell>
          <cell r="D624">
            <v>0</v>
          </cell>
        </row>
        <row r="625">
          <cell r="A625">
            <v>7032000</v>
          </cell>
          <cell r="B625" t="str">
            <v>Volume Related Discounts -  Base Oils</v>
          </cell>
          <cell r="C625">
            <v>0</v>
          </cell>
          <cell r="D625">
            <v>0</v>
          </cell>
        </row>
        <row r="626">
          <cell r="A626">
            <v>7032100</v>
          </cell>
          <cell r="B626" t="str">
            <v>Volume Related Discounts -  Finished Lubes</v>
          </cell>
          <cell r="C626">
            <v>101053588.02</v>
          </cell>
          <cell r="D626">
            <v>101053588.02</v>
          </cell>
        </row>
        <row r="627">
          <cell r="A627">
            <v>7032200</v>
          </cell>
          <cell r="B627" t="str">
            <v>Volume Related Discounts -  Additives</v>
          </cell>
          <cell r="C627">
            <v>0</v>
          </cell>
          <cell r="D627">
            <v>0</v>
          </cell>
        </row>
        <row r="628">
          <cell r="A628">
            <v>7032300</v>
          </cell>
          <cell r="B628" t="str">
            <v>Volume Related Discounts -  Greases</v>
          </cell>
          <cell r="C628">
            <v>25108109.800000001</v>
          </cell>
          <cell r="D628">
            <v>25108109.800000001</v>
          </cell>
        </row>
        <row r="629">
          <cell r="A629">
            <v>7032400</v>
          </cell>
          <cell r="B629" t="str">
            <v>Volume Related Discounts -  Specialties</v>
          </cell>
          <cell r="C629">
            <v>0</v>
          </cell>
          <cell r="D629">
            <v>0</v>
          </cell>
        </row>
        <row r="630">
          <cell r="A630">
            <v>7032500</v>
          </cell>
          <cell r="B630" t="str">
            <v>Volume Related Discounts -  Special Fluids</v>
          </cell>
          <cell r="C630">
            <v>0</v>
          </cell>
          <cell r="D630">
            <v>0</v>
          </cell>
        </row>
        <row r="631">
          <cell r="A631">
            <v>7032600</v>
          </cell>
          <cell r="B631" t="str">
            <v>Volume Related Discounts -  Packaging Materials</v>
          </cell>
          <cell r="C631">
            <v>0</v>
          </cell>
          <cell r="D631">
            <v>0</v>
          </cell>
        </row>
        <row r="632">
          <cell r="A632">
            <v>7032700</v>
          </cell>
          <cell r="B632" t="str">
            <v>Volume Related Discounts - Trading Lubes</v>
          </cell>
          <cell r="C632">
            <v>4944368.7399999993</v>
          </cell>
          <cell r="D632">
            <v>4944368.74</v>
          </cell>
        </row>
        <row r="633">
          <cell r="A633">
            <v>7032800</v>
          </cell>
          <cell r="B633" t="str">
            <v>Volume Related Dis - Trading Grease (Texaco)</v>
          </cell>
          <cell r="C633">
            <v>266887.5900000002</v>
          </cell>
          <cell r="D633">
            <v>266887.59000000003</v>
          </cell>
        </row>
        <row r="634">
          <cell r="A634">
            <v>7041050</v>
          </cell>
          <cell r="B634" t="str">
            <v>Non-Volume Related Dis - Int Aviation Fuels</v>
          </cell>
          <cell r="C634">
            <v>0</v>
          </cell>
          <cell r="D634">
            <v>0</v>
          </cell>
        </row>
        <row r="635">
          <cell r="A635">
            <v>7041100</v>
          </cell>
          <cell r="B635" t="str">
            <v>Non-Volume Related Dis - Local Aviation Fuels</v>
          </cell>
          <cell r="C635">
            <v>0</v>
          </cell>
          <cell r="D635">
            <v>0</v>
          </cell>
        </row>
        <row r="636">
          <cell r="A636">
            <v>7041200</v>
          </cell>
          <cell r="B636" t="str">
            <v>Non-Volume Related Discounts - Avgas</v>
          </cell>
          <cell r="C636">
            <v>0</v>
          </cell>
          <cell r="D636">
            <v>0</v>
          </cell>
        </row>
        <row r="637">
          <cell r="A637">
            <v>7041300</v>
          </cell>
          <cell r="B637" t="str">
            <v>Non-Volume Related Dis -  Premium Motor Spirit</v>
          </cell>
          <cell r="C637">
            <v>0</v>
          </cell>
          <cell r="D637">
            <v>0</v>
          </cell>
        </row>
        <row r="638">
          <cell r="A638">
            <v>7041400</v>
          </cell>
          <cell r="B638" t="str">
            <v>Non-Volume Related Dis - Dual Purpose Kerosene</v>
          </cell>
          <cell r="C638">
            <v>0</v>
          </cell>
          <cell r="D638">
            <v>0</v>
          </cell>
        </row>
        <row r="639">
          <cell r="A639">
            <v>7041500</v>
          </cell>
          <cell r="B639" t="str">
            <v>Non-Volume Related Discounts - Auto Gas Oil</v>
          </cell>
          <cell r="C639">
            <v>0</v>
          </cell>
          <cell r="D639">
            <v>0</v>
          </cell>
        </row>
        <row r="640">
          <cell r="A640">
            <v>7041600</v>
          </cell>
          <cell r="B640" t="str">
            <v>Non-Volume Related Discounts - Marine Diesel</v>
          </cell>
          <cell r="C640">
            <v>0</v>
          </cell>
          <cell r="D640">
            <v>0</v>
          </cell>
        </row>
        <row r="641">
          <cell r="A641">
            <v>7041700</v>
          </cell>
          <cell r="B641" t="str">
            <v>Non-Volume Related Discounts -  Bitumen</v>
          </cell>
          <cell r="C641">
            <v>0</v>
          </cell>
          <cell r="D641">
            <v>0</v>
          </cell>
        </row>
        <row r="642">
          <cell r="A642">
            <v>7041800</v>
          </cell>
          <cell r="B642" t="str">
            <v>Non-Volume Related Dis -  Low Power Fuel Oil</v>
          </cell>
          <cell r="C642">
            <v>0</v>
          </cell>
          <cell r="D642">
            <v>0</v>
          </cell>
        </row>
        <row r="643">
          <cell r="A643">
            <v>7041900</v>
          </cell>
          <cell r="B643" t="str">
            <v>Non-Vol Related Dis -  Liquidified Petroleum Gas</v>
          </cell>
          <cell r="C643">
            <v>0</v>
          </cell>
          <cell r="D643">
            <v>0</v>
          </cell>
        </row>
        <row r="644">
          <cell r="A644">
            <v>7042000</v>
          </cell>
          <cell r="B644" t="str">
            <v>Non-Volume Related Discounts -  Base Oils</v>
          </cell>
          <cell r="C644">
            <v>0</v>
          </cell>
          <cell r="D644">
            <v>0</v>
          </cell>
        </row>
        <row r="645">
          <cell r="A645">
            <v>7042100</v>
          </cell>
          <cell r="B645" t="str">
            <v>Non-Volume Related Discounts -  Finished Lubes</v>
          </cell>
          <cell r="C645">
            <v>202588.4</v>
          </cell>
          <cell r="D645">
            <v>202588.4</v>
          </cell>
        </row>
        <row r="646">
          <cell r="A646">
            <v>7042200</v>
          </cell>
          <cell r="B646" t="str">
            <v>Non-Volume Related Discounts -  Additives</v>
          </cell>
          <cell r="C646">
            <v>0</v>
          </cell>
          <cell r="D646">
            <v>0</v>
          </cell>
        </row>
        <row r="647">
          <cell r="A647">
            <v>7042300</v>
          </cell>
          <cell r="B647" t="str">
            <v>Non-Volume Related Discounts -  Greases</v>
          </cell>
          <cell r="C647">
            <v>5577</v>
          </cell>
          <cell r="D647">
            <v>5577</v>
          </cell>
        </row>
        <row r="648">
          <cell r="A648">
            <v>7042400</v>
          </cell>
          <cell r="B648" t="str">
            <v>Non-Volume Related Discounts -  Specialties</v>
          </cell>
          <cell r="C648">
            <v>0</v>
          </cell>
          <cell r="D648">
            <v>0</v>
          </cell>
        </row>
        <row r="649">
          <cell r="A649">
            <v>7042500</v>
          </cell>
          <cell r="B649" t="str">
            <v>Non-Volume Related Discounts -  Special Fluids</v>
          </cell>
          <cell r="C649">
            <v>0</v>
          </cell>
          <cell r="D649">
            <v>0</v>
          </cell>
        </row>
        <row r="650">
          <cell r="A650">
            <v>7042600</v>
          </cell>
          <cell r="B650" t="str">
            <v>Non-Volume Related Dis -  Packaging Materials</v>
          </cell>
          <cell r="C650">
            <v>0</v>
          </cell>
          <cell r="D650">
            <v>0</v>
          </cell>
        </row>
        <row r="651">
          <cell r="A651">
            <v>7042700</v>
          </cell>
          <cell r="B651" t="str">
            <v>Non-Volume Related Discounts - Trading Lubes</v>
          </cell>
          <cell r="C651">
            <v>3151</v>
          </cell>
          <cell r="D651">
            <v>3151</v>
          </cell>
        </row>
        <row r="652">
          <cell r="A652">
            <v>7042800</v>
          </cell>
          <cell r="B652" t="str">
            <v>Non-Volume Related Dis - Trading Grease (Texaco)</v>
          </cell>
          <cell r="C652">
            <v>0</v>
          </cell>
          <cell r="D652">
            <v>0</v>
          </cell>
        </row>
        <row r="653">
          <cell r="A653">
            <v>7061050</v>
          </cell>
          <cell r="B653" t="str">
            <v>Foreign Sales Revenue - International Aviation Fue</v>
          </cell>
          <cell r="C653">
            <v>0</v>
          </cell>
          <cell r="D653">
            <v>0</v>
          </cell>
        </row>
        <row r="654">
          <cell r="A654">
            <v>7061200</v>
          </cell>
          <cell r="B654" t="str">
            <v>Foreign Sales Revenue - Avgas</v>
          </cell>
          <cell r="C654">
            <v>0</v>
          </cell>
          <cell r="D654">
            <v>0</v>
          </cell>
        </row>
        <row r="655">
          <cell r="A655">
            <v>7061300</v>
          </cell>
          <cell r="B655" t="str">
            <v>Foreign Sales Revenue - Premium Motor Spirit</v>
          </cell>
          <cell r="C655">
            <v>0</v>
          </cell>
          <cell r="D655">
            <v>0</v>
          </cell>
        </row>
        <row r="656">
          <cell r="A656">
            <v>7061400</v>
          </cell>
          <cell r="B656" t="str">
            <v>Foreign Sales Revenue - Dual Purpose Kerosene</v>
          </cell>
          <cell r="C656">
            <v>0</v>
          </cell>
          <cell r="D656">
            <v>0</v>
          </cell>
        </row>
        <row r="657">
          <cell r="A657">
            <v>7061500</v>
          </cell>
          <cell r="B657" t="str">
            <v>Foreign Sales Revenue - Auto Gas Oil</v>
          </cell>
          <cell r="C657">
            <v>0</v>
          </cell>
          <cell r="D657">
            <v>0</v>
          </cell>
        </row>
        <row r="658">
          <cell r="A658">
            <v>7061600</v>
          </cell>
          <cell r="B658" t="str">
            <v>Foreign Sales Revenue - Marine Diesel</v>
          </cell>
          <cell r="C658">
            <v>0</v>
          </cell>
          <cell r="D658">
            <v>0</v>
          </cell>
        </row>
        <row r="659">
          <cell r="A659">
            <v>7061700</v>
          </cell>
          <cell r="B659" t="str">
            <v>Foreign Sales Revenue -  Bitumen</v>
          </cell>
          <cell r="C659">
            <v>0</v>
          </cell>
          <cell r="D659">
            <v>0</v>
          </cell>
        </row>
        <row r="660">
          <cell r="A660">
            <v>7061800</v>
          </cell>
          <cell r="B660" t="str">
            <v>Foreign Sales Revenue -  Low Power Fuel Oil</v>
          </cell>
          <cell r="C660">
            <v>0</v>
          </cell>
          <cell r="D660">
            <v>0</v>
          </cell>
        </row>
        <row r="661">
          <cell r="A661">
            <v>7061900</v>
          </cell>
          <cell r="B661" t="str">
            <v>Foreign Sales Revenue -  Liquidified Petroleum Gas</v>
          </cell>
          <cell r="C661">
            <v>0</v>
          </cell>
          <cell r="D661">
            <v>0</v>
          </cell>
        </row>
        <row r="662">
          <cell r="A662">
            <v>7062000</v>
          </cell>
          <cell r="B662" t="str">
            <v>Foreign Sales Revenue -  Base Oils</v>
          </cell>
          <cell r="C662">
            <v>0</v>
          </cell>
          <cell r="D662">
            <v>0</v>
          </cell>
        </row>
        <row r="663">
          <cell r="A663">
            <v>7062100</v>
          </cell>
          <cell r="B663" t="str">
            <v>Foreign Sales Revenue -  Finished Lubes</v>
          </cell>
          <cell r="C663">
            <v>0</v>
          </cell>
          <cell r="D663">
            <v>0</v>
          </cell>
        </row>
        <row r="664">
          <cell r="A664">
            <v>7062200</v>
          </cell>
          <cell r="B664" t="str">
            <v>Foreign Sales Revenue -  Additives</v>
          </cell>
          <cell r="C664">
            <v>0</v>
          </cell>
          <cell r="D664">
            <v>0</v>
          </cell>
        </row>
        <row r="665">
          <cell r="A665">
            <v>7062300</v>
          </cell>
          <cell r="B665" t="str">
            <v>Foreign Sales Revenue -  Greases</v>
          </cell>
          <cell r="C665">
            <v>0</v>
          </cell>
          <cell r="D665">
            <v>0</v>
          </cell>
        </row>
        <row r="666">
          <cell r="A666">
            <v>7062400</v>
          </cell>
          <cell r="B666" t="str">
            <v>Foreign Sales Revenue -  Specialties</v>
          </cell>
          <cell r="C666">
            <v>0</v>
          </cell>
          <cell r="D666">
            <v>0</v>
          </cell>
        </row>
        <row r="667">
          <cell r="A667">
            <v>7062500</v>
          </cell>
          <cell r="B667" t="str">
            <v>Foreign Sales Revenue -  Special Fluids</v>
          </cell>
          <cell r="C667">
            <v>0</v>
          </cell>
          <cell r="D667">
            <v>0</v>
          </cell>
        </row>
        <row r="668">
          <cell r="A668">
            <v>7062600</v>
          </cell>
          <cell r="B668" t="str">
            <v>Foreign Sales Revenue -  Packaging Materials</v>
          </cell>
          <cell r="C668">
            <v>0</v>
          </cell>
          <cell r="D668">
            <v>0</v>
          </cell>
        </row>
        <row r="669">
          <cell r="A669">
            <v>7062700</v>
          </cell>
          <cell r="B669" t="str">
            <v>Foreign Sales Revenue - Trading Lubes</v>
          </cell>
          <cell r="C669">
            <v>0</v>
          </cell>
          <cell r="D669">
            <v>0</v>
          </cell>
        </row>
        <row r="670">
          <cell r="A670">
            <v>7062800</v>
          </cell>
          <cell r="B670" t="str">
            <v>Foreign Sales Revenue - Trading Grease (Texaco)</v>
          </cell>
          <cell r="C670">
            <v>0</v>
          </cell>
          <cell r="D670">
            <v>0</v>
          </cell>
        </row>
        <row r="671">
          <cell r="A671">
            <v>7071050</v>
          </cell>
          <cell r="B671" t="str">
            <v>Intercompany Sales Revenue - Inte Aviation Fuels</v>
          </cell>
          <cell r="C671">
            <v>0</v>
          </cell>
          <cell r="D671">
            <v>0</v>
          </cell>
        </row>
        <row r="672">
          <cell r="A672">
            <v>7071200</v>
          </cell>
          <cell r="B672" t="str">
            <v>Intercompany Sales Revenue - Avgas</v>
          </cell>
          <cell r="C672">
            <v>0</v>
          </cell>
          <cell r="D672">
            <v>0</v>
          </cell>
        </row>
        <row r="673">
          <cell r="A673">
            <v>7071300</v>
          </cell>
          <cell r="B673" t="str">
            <v>Intercompany Sales Revenue - Premium Motor Spirit</v>
          </cell>
          <cell r="C673">
            <v>0</v>
          </cell>
          <cell r="D673">
            <v>0</v>
          </cell>
        </row>
        <row r="674">
          <cell r="A674">
            <v>7071400</v>
          </cell>
          <cell r="B674" t="str">
            <v>Intercompany Sales Revenue - Dual Purpose Kerosene</v>
          </cell>
          <cell r="C674">
            <v>0</v>
          </cell>
          <cell r="D674">
            <v>0</v>
          </cell>
        </row>
        <row r="675">
          <cell r="A675">
            <v>7071500</v>
          </cell>
          <cell r="B675" t="str">
            <v>Intercompany Sales Revenue - Auto Gas Oil</v>
          </cell>
          <cell r="C675">
            <v>0</v>
          </cell>
          <cell r="D675">
            <v>0</v>
          </cell>
        </row>
        <row r="676">
          <cell r="A676">
            <v>7071600</v>
          </cell>
          <cell r="B676" t="str">
            <v>Intercompany Sales Revenue - Marine Diesel</v>
          </cell>
          <cell r="C676">
            <v>0</v>
          </cell>
          <cell r="D676">
            <v>0</v>
          </cell>
        </row>
        <row r="677">
          <cell r="A677">
            <v>7071700</v>
          </cell>
          <cell r="B677" t="str">
            <v>Intercompany Sales Revenue -  Bitumen</v>
          </cell>
          <cell r="C677">
            <v>0</v>
          </cell>
          <cell r="D677">
            <v>0</v>
          </cell>
        </row>
        <row r="678">
          <cell r="A678">
            <v>7071800</v>
          </cell>
          <cell r="B678" t="str">
            <v>Intercompany Sales Revenue -  Low Power Fuel Oil</v>
          </cell>
          <cell r="C678">
            <v>0</v>
          </cell>
          <cell r="D678">
            <v>0</v>
          </cell>
        </row>
        <row r="679">
          <cell r="A679">
            <v>7071900</v>
          </cell>
          <cell r="B679" t="str">
            <v>Intercompany  Sales Rev -  Liquidifi Petroleum Gas</v>
          </cell>
          <cell r="C679">
            <v>0</v>
          </cell>
          <cell r="D679">
            <v>0</v>
          </cell>
        </row>
        <row r="680">
          <cell r="A680">
            <v>7072000</v>
          </cell>
          <cell r="B680" t="str">
            <v>Intercompany Sales Revenue -  Base Oils</v>
          </cell>
          <cell r="C680">
            <v>0</v>
          </cell>
          <cell r="D680">
            <v>0</v>
          </cell>
        </row>
        <row r="681">
          <cell r="A681">
            <v>7072100</v>
          </cell>
          <cell r="B681" t="str">
            <v>Intercompany Sales Revenue -  Finished Lubes</v>
          </cell>
          <cell r="C681">
            <v>0</v>
          </cell>
          <cell r="D681">
            <v>0</v>
          </cell>
        </row>
        <row r="682">
          <cell r="A682">
            <v>7072200</v>
          </cell>
          <cell r="B682" t="str">
            <v>Intercompany Sales Revenue -  Additives</v>
          </cell>
          <cell r="C682">
            <v>0</v>
          </cell>
          <cell r="D682">
            <v>0</v>
          </cell>
        </row>
        <row r="683">
          <cell r="A683">
            <v>7072300</v>
          </cell>
          <cell r="B683" t="str">
            <v>Intercompany Sales Revenue -  Greases</v>
          </cell>
          <cell r="C683">
            <v>0</v>
          </cell>
          <cell r="D683">
            <v>0</v>
          </cell>
        </row>
        <row r="684">
          <cell r="A684">
            <v>7072400</v>
          </cell>
          <cell r="B684" t="str">
            <v>Intercompany Sales Revenue -  Specialties</v>
          </cell>
          <cell r="C684">
            <v>0</v>
          </cell>
          <cell r="D684">
            <v>0</v>
          </cell>
        </row>
        <row r="685">
          <cell r="A685">
            <v>7072500</v>
          </cell>
          <cell r="B685" t="str">
            <v>Intercompany  Sales Revenue -  Special Fluids</v>
          </cell>
          <cell r="C685">
            <v>0</v>
          </cell>
          <cell r="D685">
            <v>0</v>
          </cell>
        </row>
        <row r="686">
          <cell r="A686">
            <v>7072600</v>
          </cell>
          <cell r="B686" t="str">
            <v>Intercompany Sales Revenue -  Packaging Materials</v>
          </cell>
          <cell r="C686">
            <v>0</v>
          </cell>
          <cell r="D686">
            <v>0</v>
          </cell>
        </row>
        <row r="687">
          <cell r="A687">
            <v>7072700</v>
          </cell>
          <cell r="B687" t="str">
            <v>Intercompany Sales Revenue - Trading Lubes</v>
          </cell>
          <cell r="C687">
            <v>0</v>
          </cell>
          <cell r="D687">
            <v>0</v>
          </cell>
        </row>
        <row r="688">
          <cell r="A688">
            <v>7072800</v>
          </cell>
          <cell r="B688" t="str">
            <v>Intercompany Sales Rev - Trading Grease (Texaco)</v>
          </cell>
          <cell r="C688">
            <v>0</v>
          </cell>
          <cell r="D688">
            <v>0</v>
          </cell>
        </row>
        <row r="689">
          <cell r="A689">
            <v>7081000</v>
          </cell>
          <cell r="B689" t="str">
            <v>Throughput Fees  International Aviation Fuels</v>
          </cell>
          <cell r="C689">
            <v>0</v>
          </cell>
          <cell r="D689">
            <v>0</v>
          </cell>
        </row>
        <row r="690">
          <cell r="A690">
            <v>7081050</v>
          </cell>
          <cell r="B690" t="str">
            <v>Throughput Fees - Local Aviation Fuels</v>
          </cell>
          <cell r="C690">
            <v>34680417.000000007</v>
          </cell>
          <cell r="D690">
            <v>34680417</v>
          </cell>
        </row>
        <row r="691">
          <cell r="A691">
            <v>7081100</v>
          </cell>
          <cell r="B691" t="str">
            <v>Throughput Fees - Avgas</v>
          </cell>
          <cell r="C691">
            <v>0</v>
          </cell>
          <cell r="D691">
            <v>0</v>
          </cell>
        </row>
        <row r="692">
          <cell r="A692">
            <v>7081150</v>
          </cell>
          <cell r="B692" t="str">
            <v>Throughput Fees - Premium Motor Spirit</v>
          </cell>
          <cell r="C692">
            <v>4502128</v>
          </cell>
          <cell r="D692">
            <v>4502128</v>
          </cell>
        </row>
        <row r="693">
          <cell r="A693">
            <v>7081200</v>
          </cell>
          <cell r="B693" t="str">
            <v>Throughput Fees - Dual Purpose Kerosene</v>
          </cell>
          <cell r="C693">
            <v>0</v>
          </cell>
          <cell r="D693">
            <v>0</v>
          </cell>
        </row>
        <row r="694">
          <cell r="A694">
            <v>7081250</v>
          </cell>
          <cell r="B694" t="str">
            <v>Throughput Fees - Auto Gas Oil</v>
          </cell>
          <cell r="C694">
            <v>0</v>
          </cell>
          <cell r="D694">
            <v>0</v>
          </cell>
        </row>
        <row r="695">
          <cell r="A695">
            <v>7081300</v>
          </cell>
          <cell r="B695" t="str">
            <v>Throughput Fees -  Marine Diesel</v>
          </cell>
          <cell r="C695">
            <v>0</v>
          </cell>
          <cell r="D695">
            <v>0</v>
          </cell>
        </row>
        <row r="696">
          <cell r="A696">
            <v>7081350</v>
          </cell>
          <cell r="B696" t="str">
            <v>Throughput Fees - Bitumen</v>
          </cell>
          <cell r="C696">
            <v>0</v>
          </cell>
          <cell r="D696">
            <v>0</v>
          </cell>
        </row>
        <row r="697">
          <cell r="A697">
            <v>7081400</v>
          </cell>
          <cell r="B697" t="str">
            <v>Throughput Fees - Low Power Fuel Oil</v>
          </cell>
          <cell r="C697">
            <v>0</v>
          </cell>
          <cell r="D697">
            <v>0</v>
          </cell>
        </row>
        <row r="698">
          <cell r="A698">
            <v>7081450</v>
          </cell>
          <cell r="B698" t="str">
            <v>Throughput Fees - Liquidified Petroleum Gas</v>
          </cell>
          <cell r="C698">
            <v>0</v>
          </cell>
          <cell r="D698">
            <v>0</v>
          </cell>
        </row>
        <row r="699">
          <cell r="A699">
            <v>7081550</v>
          </cell>
          <cell r="B699" t="str">
            <v>Throughput Fees -   Base Oils</v>
          </cell>
          <cell r="C699">
            <v>0</v>
          </cell>
          <cell r="D699">
            <v>0</v>
          </cell>
        </row>
        <row r="700">
          <cell r="A700">
            <v>7101000</v>
          </cell>
          <cell r="B700" t="str">
            <v>Storage Income - International Aviation Fuels</v>
          </cell>
          <cell r="C700">
            <v>0</v>
          </cell>
          <cell r="D700">
            <v>0</v>
          </cell>
        </row>
        <row r="701">
          <cell r="A701">
            <v>7101050</v>
          </cell>
          <cell r="B701" t="str">
            <v>Storage Income - Local Aviation Fuels</v>
          </cell>
          <cell r="C701">
            <v>0</v>
          </cell>
          <cell r="D701">
            <v>0</v>
          </cell>
        </row>
        <row r="702">
          <cell r="A702">
            <v>7101100</v>
          </cell>
          <cell r="B702" t="str">
            <v>Storage Income - Avgas</v>
          </cell>
          <cell r="C702">
            <v>0</v>
          </cell>
          <cell r="D702">
            <v>0</v>
          </cell>
        </row>
        <row r="703">
          <cell r="A703">
            <v>7101150</v>
          </cell>
          <cell r="B703" t="str">
            <v>Storage Income - Premium Motor Spirit</v>
          </cell>
          <cell r="C703">
            <v>0</v>
          </cell>
          <cell r="D703">
            <v>0</v>
          </cell>
        </row>
        <row r="704">
          <cell r="A704">
            <v>7101200</v>
          </cell>
          <cell r="B704" t="str">
            <v>Storage Income - Dual Purpose Kerosene</v>
          </cell>
          <cell r="C704">
            <v>0</v>
          </cell>
          <cell r="D704">
            <v>0</v>
          </cell>
        </row>
        <row r="705">
          <cell r="A705">
            <v>7101250</v>
          </cell>
          <cell r="B705" t="str">
            <v>Storage Income - Auto Gas Oil</v>
          </cell>
          <cell r="C705">
            <v>0</v>
          </cell>
          <cell r="D705">
            <v>0</v>
          </cell>
        </row>
        <row r="706">
          <cell r="A706">
            <v>7101300</v>
          </cell>
          <cell r="B706" t="str">
            <v>Storage Income -  Marine Diesel</v>
          </cell>
          <cell r="C706">
            <v>0</v>
          </cell>
          <cell r="D706">
            <v>0</v>
          </cell>
        </row>
        <row r="707">
          <cell r="A707">
            <v>7101350</v>
          </cell>
          <cell r="B707" t="str">
            <v>Storage Income - Bitumen</v>
          </cell>
          <cell r="C707">
            <v>0</v>
          </cell>
          <cell r="D707">
            <v>0</v>
          </cell>
        </row>
        <row r="708">
          <cell r="A708">
            <v>7101400</v>
          </cell>
          <cell r="B708" t="str">
            <v>Storage Income - Low Power Fuel Oil</v>
          </cell>
          <cell r="C708">
            <v>0</v>
          </cell>
          <cell r="D708">
            <v>0</v>
          </cell>
        </row>
        <row r="709">
          <cell r="A709">
            <v>7101450</v>
          </cell>
          <cell r="B709" t="str">
            <v>Storage Income - Liquidified Petroleum Gas</v>
          </cell>
          <cell r="C709">
            <v>0</v>
          </cell>
          <cell r="D709">
            <v>0</v>
          </cell>
        </row>
        <row r="710">
          <cell r="A710">
            <v>7101500</v>
          </cell>
          <cell r="B710" t="str">
            <v>Storage Income -  Bitumen</v>
          </cell>
          <cell r="C710">
            <v>0</v>
          </cell>
          <cell r="D710">
            <v>0</v>
          </cell>
        </row>
        <row r="711">
          <cell r="A711">
            <v>7101550</v>
          </cell>
          <cell r="B711" t="str">
            <v>Storage Income -   Base Oils</v>
          </cell>
          <cell r="C711">
            <v>0</v>
          </cell>
          <cell r="D711">
            <v>0</v>
          </cell>
        </row>
        <row r="712">
          <cell r="A712">
            <v>7101600</v>
          </cell>
          <cell r="B712" t="str">
            <v>Storage Income - Finished Lubes</v>
          </cell>
          <cell r="C712">
            <v>0</v>
          </cell>
          <cell r="D712">
            <v>0</v>
          </cell>
        </row>
        <row r="713">
          <cell r="A713">
            <v>7101650</v>
          </cell>
          <cell r="B713" t="str">
            <v>Storage Income - Greases</v>
          </cell>
          <cell r="C713">
            <v>0</v>
          </cell>
          <cell r="D713">
            <v>0</v>
          </cell>
        </row>
        <row r="714">
          <cell r="A714">
            <v>7101700</v>
          </cell>
          <cell r="B714" t="str">
            <v>Storage Income-  Specialties</v>
          </cell>
          <cell r="C714">
            <v>0</v>
          </cell>
          <cell r="D714">
            <v>0</v>
          </cell>
        </row>
        <row r="715">
          <cell r="A715">
            <v>7101750</v>
          </cell>
          <cell r="B715" t="str">
            <v>Storage Income - Special Fluids</v>
          </cell>
          <cell r="C715">
            <v>0</v>
          </cell>
          <cell r="D715">
            <v>0</v>
          </cell>
        </row>
        <row r="716">
          <cell r="A716">
            <v>7151050</v>
          </cell>
          <cell r="B716" t="str">
            <v>Gain on Sale of Fixed Assets</v>
          </cell>
          <cell r="C716">
            <v>-22466.799999999999</v>
          </cell>
          <cell r="D716">
            <v>-22466.799999999999</v>
          </cell>
        </row>
        <row r="717">
          <cell r="A717">
            <v>7151100</v>
          </cell>
          <cell r="B717" t="str">
            <v>Loss on Sale of Fixed Assets</v>
          </cell>
          <cell r="C717">
            <v>0</v>
          </cell>
          <cell r="D717">
            <v>0</v>
          </cell>
        </row>
        <row r="718">
          <cell r="A718">
            <v>7151200</v>
          </cell>
          <cell r="B718" t="str">
            <v>Sale of Fixed Assets</v>
          </cell>
          <cell r="C718">
            <v>0</v>
          </cell>
          <cell r="D718">
            <v>0</v>
          </cell>
        </row>
        <row r="719">
          <cell r="A719">
            <v>7201000</v>
          </cell>
          <cell r="B719" t="str">
            <v>Gain on disposal of avai -for sale fin assets</v>
          </cell>
          <cell r="C719">
            <v>0</v>
          </cell>
          <cell r="D719">
            <v>0</v>
          </cell>
        </row>
        <row r="720">
          <cell r="A720">
            <v>7251050</v>
          </cell>
          <cell r="B720" t="str">
            <v>Net rental income from investment property</v>
          </cell>
          <cell r="C720">
            <v>0</v>
          </cell>
          <cell r="D720">
            <v>0</v>
          </cell>
        </row>
        <row r="721">
          <cell r="A721">
            <v>7251100</v>
          </cell>
          <cell r="B721" t="str">
            <v>Rental Income on Generating Sets</v>
          </cell>
          <cell r="C721">
            <v>0</v>
          </cell>
          <cell r="D721">
            <v>0</v>
          </cell>
        </row>
        <row r="722">
          <cell r="A722">
            <v>7251200</v>
          </cell>
          <cell r="B722" t="str">
            <v>Service Station Rental Income - Fixed</v>
          </cell>
          <cell r="C722">
            <v>-14458896.91</v>
          </cell>
          <cell r="D722">
            <v>-14458896.91</v>
          </cell>
        </row>
        <row r="723">
          <cell r="A723">
            <v>7251210</v>
          </cell>
          <cell r="B723" t="str">
            <v>Service Station Rental Income- Variable</v>
          </cell>
          <cell r="C723">
            <v>0</v>
          </cell>
          <cell r="D723">
            <v>0</v>
          </cell>
        </row>
        <row r="724">
          <cell r="A724">
            <v>7301000</v>
          </cell>
          <cell r="B724" t="str">
            <v>Comm On Haulage (Own Trucks) or Tras recovery</v>
          </cell>
          <cell r="C724">
            <v>0</v>
          </cell>
          <cell r="D724">
            <v>0</v>
          </cell>
        </row>
        <row r="725">
          <cell r="A725">
            <v>7331000</v>
          </cell>
          <cell r="B725" t="str">
            <v>Freight Income - Other</v>
          </cell>
          <cell r="C725">
            <v>0</v>
          </cell>
          <cell r="D725">
            <v>0</v>
          </cell>
        </row>
        <row r="726">
          <cell r="A726">
            <v>7331050</v>
          </cell>
          <cell r="B726" t="str">
            <v>Freight Income - Intercompany</v>
          </cell>
          <cell r="C726">
            <v>0</v>
          </cell>
          <cell r="D726">
            <v>0</v>
          </cell>
        </row>
        <row r="727">
          <cell r="A727">
            <v>7351050</v>
          </cell>
          <cell r="B727" t="str">
            <v xml:space="preserve"> Other Income-Penalties, Haulage Trucks - PMS</v>
          </cell>
          <cell r="C727">
            <v>0</v>
          </cell>
          <cell r="D727">
            <v>0</v>
          </cell>
        </row>
        <row r="728">
          <cell r="A728">
            <v>7351100</v>
          </cell>
          <cell r="B728" t="str">
            <v xml:space="preserve"> Other Income-Penalties, Haulage Trucks - DPK</v>
          </cell>
          <cell r="C728">
            <v>0</v>
          </cell>
          <cell r="D728">
            <v>0</v>
          </cell>
        </row>
        <row r="729">
          <cell r="A729">
            <v>7351150</v>
          </cell>
          <cell r="B729" t="str">
            <v xml:space="preserve"> Other Income-Penalties, Haulage Trucks - AGO</v>
          </cell>
          <cell r="C729">
            <v>0</v>
          </cell>
          <cell r="D729">
            <v>0</v>
          </cell>
        </row>
        <row r="730">
          <cell r="A730">
            <v>7351200</v>
          </cell>
          <cell r="B730" t="str">
            <v xml:space="preserve"> Other Inc-Penalties, Haulage Trucks - All Others</v>
          </cell>
          <cell r="C730">
            <v>0</v>
          </cell>
          <cell r="D730">
            <v>0</v>
          </cell>
        </row>
        <row r="731">
          <cell r="A731">
            <v>7351250</v>
          </cell>
          <cell r="B731" t="str">
            <v>Other Income-Miscellaneuos Commission - Haulage</v>
          </cell>
          <cell r="C731">
            <v>0</v>
          </cell>
          <cell r="D731">
            <v>0</v>
          </cell>
        </row>
        <row r="732">
          <cell r="A732">
            <v>7351300</v>
          </cell>
          <cell r="B732" t="str">
            <v>Other Inc-Write On to P &amp; L for Unclaimed Cheques</v>
          </cell>
          <cell r="C732">
            <v>0</v>
          </cell>
          <cell r="D732">
            <v>0</v>
          </cell>
        </row>
        <row r="733">
          <cell r="A733">
            <v>7351350</v>
          </cell>
          <cell r="B733" t="str">
            <v>Other Income- Pump Repairs Recovery</v>
          </cell>
          <cell r="C733">
            <v>-29111341.560000002</v>
          </cell>
          <cell r="D733">
            <v>-29111341.559999999</v>
          </cell>
        </row>
        <row r="734">
          <cell r="A734">
            <v>7351400</v>
          </cell>
          <cell r="B734" t="str">
            <v>Other Income-Star Mart Advertising Income</v>
          </cell>
          <cell r="C734">
            <v>0</v>
          </cell>
          <cell r="D734">
            <v>0</v>
          </cell>
        </row>
        <row r="735">
          <cell r="A735">
            <v>7351410</v>
          </cell>
          <cell r="B735" t="str">
            <v>Other Income- card selling revenue</v>
          </cell>
          <cell r="C735">
            <v>0</v>
          </cell>
          <cell r="D735">
            <v>0</v>
          </cell>
        </row>
        <row r="736">
          <cell r="A736">
            <v>7351450</v>
          </cell>
          <cell r="B736" t="str">
            <v>Other Income-Misc Other Op Earnings - NNPC</v>
          </cell>
          <cell r="C736">
            <v>-342350130</v>
          </cell>
          <cell r="D736">
            <v>-342350130</v>
          </cell>
        </row>
        <row r="737">
          <cell r="A737">
            <v>7351500</v>
          </cell>
          <cell r="B737" t="str">
            <v>Other Income-Junk Sales</v>
          </cell>
          <cell r="C737">
            <v>-12561.269999999991</v>
          </cell>
          <cell r="D737">
            <v>-12561.27</v>
          </cell>
        </row>
        <row r="738">
          <cell r="A738">
            <v>7351510</v>
          </cell>
          <cell r="B738" t="str">
            <v>Insurance Premium Recoveries</v>
          </cell>
          <cell r="C738">
            <v>-525047.12</v>
          </cell>
          <cell r="D738">
            <v>-525047.12</v>
          </cell>
        </row>
        <row r="739">
          <cell r="A739">
            <v>7351550</v>
          </cell>
          <cell r="B739" t="str">
            <v>Other Income-Service Charge - Fixed</v>
          </cell>
          <cell r="C739">
            <v>-67042095.460000001</v>
          </cell>
          <cell r="D739">
            <v>-67042095.460000001</v>
          </cell>
        </row>
        <row r="740">
          <cell r="A740">
            <v>7351555</v>
          </cell>
          <cell r="B740" t="str">
            <v>Other Misc Operating Revenue - Service Stations</v>
          </cell>
          <cell r="C740">
            <v>-96182157.200000003</v>
          </cell>
          <cell r="D740">
            <v>-96182157.200000003</v>
          </cell>
        </row>
        <row r="741">
          <cell r="A741">
            <v>7351560</v>
          </cell>
          <cell r="B741" t="str">
            <v>Other Misc Operating Earnings</v>
          </cell>
          <cell r="C741">
            <v>-117631563.65000001</v>
          </cell>
          <cell r="D741">
            <v>-116380915.89</v>
          </cell>
        </row>
        <row r="742">
          <cell r="A742">
            <v>7351570</v>
          </cell>
          <cell r="B742" t="str">
            <v>Other Income-Quality Inspection Income</v>
          </cell>
          <cell r="C742">
            <v>0</v>
          </cell>
          <cell r="D742">
            <v>0</v>
          </cell>
        </row>
        <row r="743">
          <cell r="A743">
            <v>7351600</v>
          </cell>
          <cell r="B743" t="str">
            <v>Other Income-Agency Fee</v>
          </cell>
          <cell r="C743">
            <v>0</v>
          </cell>
          <cell r="D743">
            <v>0</v>
          </cell>
        </row>
        <row r="744">
          <cell r="A744">
            <v>7351650</v>
          </cell>
          <cell r="B744" t="str">
            <v>Other Income-Boat Hire Income</v>
          </cell>
          <cell r="C744">
            <v>0</v>
          </cell>
          <cell r="D744">
            <v>0</v>
          </cell>
        </row>
        <row r="745">
          <cell r="A745">
            <v>7351700</v>
          </cell>
          <cell r="B745" t="str">
            <v>Other Income-Port Operations Income</v>
          </cell>
          <cell r="C745">
            <v>0</v>
          </cell>
          <cell r="D745">
            <v>0</v>
          </cell>
        </row>
        <row r="746">
          <cell r="A746">
            <v>7351750</v>
          </cell>
          <cell r="B746" t="str">
            <v>Other Income-STS Income</v>
          </cell>
          <cell r="C746">
            <v>0</v>
          </cell>
          <cell r="D746">
            <v>0</v>
          </cell>
        </row>
        <row r="747">
          <cell r="A747">
            <v>7401050</v>
          </cell>
          <cell r="B747" t="str">
            <v>Income from C - Store Royalties</v>
          </cell>
          <cell r="C747">
            <v>-1669725.28</v>
          </cell>
          <cell r="D747">
            <v>-1669725.28</v>
          </cell>
        </row>
        <row r="748">
          <cell r="A748">
            <v>7401100</v>
          </cell>
          <cell r="B748" t="str">
            <v>Income from Copyrights</v>
          </cell>
          <cell r="C748">
            <v>0</v>
          </cell>
          <cell r="D748">
            <v>0</v>
          </cell>
        </row>
        <row r="749">
          <cell r="A749">
            <v>7401150</v>
          </cell>
          <cell r="B749" t="str">
            <v>Income from Franchises</v>
          </cell>
          <cell r="C749">
            <v>-1400000</v>
          </cell>
          <cell r="D749">
            <v>-1400000</v>
          </cell>
        </row>
        <row r="750">
          <cell r="A750">
            <v>7451050</v>
          </cell>
          <cell r="B750" t="str">
            <v>Financial assets at fair value through profit or l</v>
          </cell>
          <cell r="C750">
            <v>0</v>
          </cell>
          <cell r="D750">
            <v>0</v>
          </cell>
        </row>
        <row r="751">
          <cell r="A751">
            <v>7471050</v>
          </cell>
          <cell r="B751" t="str">
            <v>Available-for-sale financial assets</v>
          </cell>
          <cell r="C751">
            <v>0</v>
          </cell>
          <cell r="D751">
            <v>0</v>
          </cell>
        </row>
        <row r="752">
          <cell r="A752">
            <v>7631000</v>
          </cell>
          <cell r="B752" t="str">
            <v>Purchases - Crude</v>
          </cell>
          <cell r="C752">
            <v>0</v>
          </cell>
          <cell r="D752">
            <v>0</v>
          </cell>
        </row>
        <row r="753">
          <cell r="A753">
            <v>7631050</v>
          </cell>
          <cell r="B753" t="str">
            <v>Purchases - Aviation - Intl</v>
          </cell>
          <cell r="C753">
            <v>7285263730.2299995</v>
          </cell>
          <cell r="D753">
            <v>7285263730.2299995</v>
          </cell>
        </row>
        <row r="754">
          <cell r="A754">
            <v>7631100</v>
          </cell>
          <cell r="B754" t="str">
            <v>Purchases - Aviation - Local</v>
          </cell>
          <cell r="C754">
            <v>0</v>
          </cell>
          <cell r="D754">
            <v>0</v>
          </cell>
        </row>
        <row r="755">
          <cell r="A755">
            <v>7631200</v>
          </cell>
          <cell r="B755" t="str">
            <v>Purchases - Avgas</v>
          </cell>
          <cell r="C755">
            <v>0</v>
          </cell>
          <cell r="D755">
            <v>0</v>
          </cell>
        </row>
        <row r="756">
          <cell r="A756">
            <v>7631300</v>
          </cell>
          <cell r="B756" t="str">
            <v>Purchases - Prem Motor Spirit</v>
          </cell>
          <cell r="C756">
            <v>66350530317.700005</v>
          </cell>
          <cell r="D756">
            <v>66350530317.699997</v>
          </cell>
        </row>
        <row r="757">
          <cell r="A757">
            <v>7631400</v>
          </cell>
          <cell r="B757" t="str">
            <v>Purchases - Dual Purpose Kerosene</v>
          </cell>
          <cell r="C757">
            <v>981406666.5999999</v>
          </cell>
          <cell r="D757">
            <v>981406666.60000002</v>
          </cell>
        </row>
        <row r="758">
          <cell r="A758">
            <v>7631500</v>
          </cell>
          <cell r="B758" t="str">
            <v>Purchases - Auto Gas Oil</v>
          </cell>
          <cell r="C758">
            <v>10879385617.57</v>
          </cell>
          <cell r="D758">
            <v>10879385617.57</v>
          </cell>
        </row>
        <row r="759">
          <cell r="A759">
            <v>7631600</v>
          </cell>
          <cell r="B759" t="str">
            <v>Purchases - Marine Diesel</v>
          </cell>
          <cell r="C759">
            <v>0</v>
          </cell>
          <cell r="D759">
            <v>0</v>
          </cell>
        </row>
        <row r="760">
          <cell r="A760">
            <v>7631700</v>
          </cell>
          <cell r="B760" t="str">
            <v>Purchases - Bitumen</v>
          </cell>
          <cell r="C760">
            <v>0</v>
          </cell>
          <cell r="D760">
            <v>0</v>
          </cell>
        </row>
        <row r="761">
          <cell r="A761">
            <v>7631800</v>
          </cell>
          <cell r="B761" t="str">
            <v>Purchases - Low Power Fuel Oil</v>
          </cell>
          <cell r="C761">
            <v>0</v>
          </cell>
          <cell r="D761">
            <v>0</v>
          </cell>
        </row>
        <row r="762">
          <cell r="A762">
            <v>7631900</v>
          </cell>
          <cell r="B762" t="str">
            <v>Purchases - LPG</v>
          </cell>
          <cell r="C762">
            <v>0</v>
          </cell>
          <cell r="D762">
            <v>0</v>
          </cell>
        </row>
        <row r="763">
          <cell r="A763">
            <v>7632000</v>
          </cell>
          <cell r="B763" t="str">
            <v>Purchases - Base Oils</v>
          </cell>
          <cell r="C763">
            <v>1752645029.04</v>
          </cell>
          <cell r="D763">
            <v>1752645029.04</v>
          </cell>
        </row>
        <row r="764">
          <cell r="A764">
            <v>7632100</v>
          </cell>
          <cell r="B764" t="str">
            <v>Purchases - Finished Lubes</v>
          </cell>
          <cell r="C764">
            <v>7764402.4000000004</v>
          </cell>
          <cell r="D764">
            <v>7764402.4000000004</v>
          </cell>
        </row>
        <row r="765">
          <cell r="A765">
            <v>7632200</v>
          </cell>
          <cell r="B765" t="str">
            <v>Purchases - Additives</v>
          </cell>
          <cell r="C765">
            <v>335223800.49000001</v>
          </cell>
          <cell r="D765">
            <v>335223800.49000001</v>
          </cell>
        </row>
        <row r="766">
          <cell r="A766">
            <v>7632300</v>
          </cell>
          <cell r="B766" t="str">
            <v>Purchases - Greases</v>
          </cell>
          <cell r="C766">
            <v>0</v>
          </cell>
          <cell r="D766">
            <v>0</v>
          </cell>
        </row>
        <row r="767">
          <cell r="A767">
            <v>7632400</v>
          </cell>
          <cell r="B767" t="str">
            <v>Purchases - Specialities</v>
          </cell>
          <cell r="C767">
            <v>52043617.100000001</v>
          </cell>
          <cell r="D767">
            <v>52043617.100000001</v>
          </cell>
        </row>
        <row r="768">
          <cell r="A768">
            <v>7632500</v>
          </cell>
          <cell r="B768" t="str">
            <v>Purchases - Special Fluids</v>
          </cell>
          <cell r="C768">
            <v>0</v>
          </cell>
          <cell r="D768">
            <v>0</v>
          </cell>
        </row>
        <row r="769">
          <cell r="A769">
            <v>7632600</v>
          </cell>
          <cell r="B769" t="str">
            <v>Purchases - Packaging Materials</v>
          </cell>
          <cell r="C769">
            <v>230997869.82999998</v>
          </cell>
          <cell r="D769">
            <v>230997869.83000001</v>
          </cell>
        </row>
        <row r="770">
          <cell r="A770">
            <v>7632800</v>
          </cell>
          <cell r="B770" t="str">
            <v>Purchases - Lubes By Products</v>
          </cell>
          <cell r="C770">
            <v>0</v>
          </cell>
          <cell r="D770">
            <v>0</v>
          </cell>
        </row>
        <row r="771">
          <cell r="A771">
            <v>7632850</v>
          </cell>
          <cell r="B771" t="str">
            <v>Purchases - Trading Lubes</v>
          </cell>
          <cell r="C771">
            <v>475259135.10000002</v>
          </cell>
          <cell r="D771">
            <v>475259135.10000002</v>
          </cell>
        </row>
        <row r="772">
          <cell r="A772">
            <v>7632900</v>
          </cell>
          <cell r="B772" t="str">
            <v>Purchases - Trading Grease (Texaco)</v>
          </cell>
          <cell r="C772">
            <v>9801071.2800000012</v>
          </cell>
          <cell r="D772">
            <v>9801071.2799999993</v>
          </cell>
        </row>
        <row r="773">
          <cell r="A773">
            <v>7639999</v>
          </cell>
          <cell r="B773" t="str">
            <v>Purchase Offset Account</v>
          </cell>
          <cell r="C773">
            <v>-88360321257.339981</v>
          </cell>
          <cell r="D773">
            <v>-88360321257.339996</v>
          </cell>
        </row>
        <row r="774">
          <cell r="A774">
            <v>7641050</v>
          </cell>
          <cell r="B774" t="str">
            <v>Purchases - Spare Parts</v>
          </cell>
          <cell r="C774">
            <v>0</v>
          </cell>
          <cell r="D774">
            <v>0</v>
          </cell>
        </row>
        <row r="775">
          <cell r="A775">
            <v>7641100</v>
          </cell>
          <cell r="B775" t="str">
            <v>Purchases - Consumables</v>
          </cell>
          <cell r="C775">
            <v>2466688.75</v>
          </cell>
          <cell r="D775">
            <v>2466688.75</v>
          </cell>
        </row>
        <row r="776">
          <cell r="A776">
            <v>7641199</v>
          </cell>
          <cell r="B776" t="str">
            <v>Purchase Offset Account - Spares &amp; Consumables</v>
          </cell>
          <cell r="C776">
            <v>-2466688.75</v>
          </cell>
          <cell r="D776">
            <v>-2466688.75</v>
          </cell>
        </row>
        <row r="777">
          <cell r="A777">
            <v>7701000</v>
          </cell>
          <cell r="B777" t="str">
            <v>Cost of Sales - Crude</v>
          </cell>
          <cell r="C777">
            <v>0</v>
          </cell>
          <cell r="D777">
            <v>0</v>
          </cell>
        </row>
        <row r="778">
          <cell r="A778">
            <v>7701001</v>
          </cell>
          <cell r="B778" t="str">
            <v>Cost of Sales - Crude (Cost Element)</v>
          </cell>
          <cell r="C778">
            <v>0</v>
          </cell>
          <cell r="D778">
            <v>0</v>
          </cell>
        </row>
        <row r="779">
          <cell r="A779">
            <v>7701050</v>
          </cell>
          <cell r="B779" t="str">
            <v>Cost of Sales - International Aviation Fuels</v>
          </cell>
          <cell r="C779">
            <v>9462248983.5264606</v>
          </cell>
          <cell r="D779">
            <v>9462248983.5300007</v>
          </cell>
        </row>
        <row r="780">
          <cell r="A780">
            <v>7701051</v>
          </cell>
          <cell r="B780" t="str">
            <v>Cost of Sales - Int Aviation Fuels (cost Element)</v>
          </cell>
          <cell r="C780">
            <v>0</v>
          </cell>
          <cell r="D780">
            <v>0</v>
          </cell>
        </row>
        <row r="781">
          <cell r="A781">
            <v>7701100</v>
          </cell>
          <cell r="B781" t="str">
            <v>Cost of Sales - Local Aviation Fuels</v>
          </cell>
          <cell r="C781">
            <v>0</v>
          </cell>
          <cell r="D781">
            <v>0</v>
          </cell>
        </row>
        <row r="782">
          <cell r="A782">
            <v>7701101</v>
          </cell>
          <cell r="B782" t="str">
            <v>Cost of Sales - Local Aviation Fuels (Cost Element</v>
          </cell>
          <cell r="C782">
            <v>0</v>
          </cell>
          <cell r="D782">
            <v>0</v>
          </cell>
        </row>
        <row r="783">
          <cell r="A783">
            <v>7701200</v>
          </cell>
          <cell r="B783" t="str">
            <v>Cost of Sales -  Avgas</v>
          </cell>
          <cell r="C783">
            <v>0</v>
          </cell>
          <cell r="D783">
            <v>0</v>
          </cell>
        </row>
        <row r="784">
          <cell r="A784">
            <v>7701201</v>
          </cell>
          <cell r="B784" t="str">
            <v>Cost of Sales -  Avgas (Cost Element)</v>
          </cell>
          <cell r="C784">
            <v>0</v>
          </cell>
          <cell r="D784">
            <v>0</v>
          </cell>
        </row>
        <row r="785">
          <cell r="A785">
            <v>7701300</v>
          </cell>
          <cell r="B785" t="str">
            <v>Cost of Sales - Premium Motor Spirit</v>
          </cell>
          <cell r="C785">
            <v>61406751021.101608</v>
          </cell>
          <cell r="D785">
            <v>61461129499.540001</v>
          </cell>
        </row>
        <row r="786">
          <cell r="A786">
            <v>7701301</v>
          </cell>
          <cell r="B786" t="str">
            <v>Cost of Sales - Premium Motor Spirit (cost Element</v>
          </cell>
          <cell r="C786">
            <v>0</v>
          </cell>
          <cell r="D786">
            <v>0</v>
          </cell>
        </row>
        <row r="787">
          <cell r="A787">
            <v>7701400</v>
          </cell>
          <cell r="B787" t="str">
            <v>Cost of Sales -  Dual Purpose Kerosene</v>
          </cell>
          <cell r="C787">
            <v>949371168.10000014</v>
          </cell>
          <cell r="D787">
            <v>949371168.10000002</v>
          </cell>
        </row>
        <row r="788">
          <cell r="A788">
            <v>7701401</v>
          </cell>
          <cell r="B788" t="str">
            <v>Cost of Sales -  Dual Purpose Kerosene (CE)</v>
          </cell>
          <cell r="C788">
            <v>0</v>
          </cell>
          <cell r="D788">
            <v>0</v>
          </cell>
        </row>
        <row r="789">
          <cell r="A789">
            <v>7701500</v>
          </cell>
          <cell r="B789" t="str">
            <v>Cost of Sales -  Auto Gas Oil</v>
          </cell>
          <cell r="C789">
            <v>8937813812.6827164</v>
          </cell>
          <cell r="D789">
            <v>8937813812.6800003</v>
          </cell>
        </row>
        <row r="790">
          <cell r="A790">
            <v>7701501</v>
          </cell>
          <cell r="B790" t="str">
            <v>Cost of Sales -  Auto Gas Oil(cost Element)</v>
          </cell>
          <cell r="C790">
            <v>0</v>
          </cell>
          <cell r="D790">
            <v>0</v>
          </cell>
        </row>
        <row r="791">
          <cell r="A791">
            <v>7701600</v>
          </cell>
          <cell r="B791" t="str">
            <v>Cost of Sales -  Marine Diesel</v>
          </cell>
          <cell r="C791">
            <v>0</v>
          </cell>
          <cell r="D791">
            <v>0</v>
          </cell>
        </row>
        <row r="792">
          <cell r="A792">
            <v>7701601</v>
          </cell>
          <cell r="B792" t="str">
            <v>Cost of Sales -  Marine Diesel(cost Element)</v>
          </cell>
          <cell r="C792">
            <v>0</v>
          </cell>
          <cell r="D792">
            <v>0</v>
          </cell>
        </row>
        <row r="793">
          <cell r="A793">
            <v>7701700</v>
          </cell>
          <cell r="B793" t="str">
            <v>Cost of Sales - Bitumen</v>
          </cell>
          <cell r="C793">
            <v>0</v>
          </cell>
          <cell r="D793">
            <v>0</v>
          </cell>
        </row>
        <row r="794">
          <cell r="A794">
            <v>7701701</v>
          </cell>
          <cell r="B794" t="str">
            <v>Cost of Sales - Bitumen(cost Element)</v>
          </cell>
          <cell r="C794">
            <v>0</v>
          </cell>
          <cell r="D794">
            <v>0</v>
          </cell>
        </row>
        <row r="795">
          <cell r="A795">
            <v>7701800</v>
          </cell>
          <cell r="B795" t="str">
            <v>Cost of Sales - Low Power Fuel Oil</v>
          </cell>
          <cell r="C795">
            <v>0</v>
          </cell>
          <cell r="D795">
            <v>0</v>
          </cell>
        </row>
        <row r="796">
          <cell r="A796">
            <v>7701801</v>
          </cell>
          <cell r="B796" t="str">
            <v>Cost of Sales - Low Power Fuel Oil(cost Element)</v>
          </cell>
          <cell r="C796">
            <v>0</v>
          </cell>
          <cell r="D796">
            <v>0</v>
          </cell>
        </row>
        <row r="797">
          <cell r="A797">
            <v>7701900</v>
          </cell>
          <cell r="B797" t="str">
            <v>Cost of Sales - Liquidified Petroleum Gas</v>
          </cell>
          <cell r="C797">
            <v>0</v>
          </cell>
          <cell r="D797">
            <v>0</v>
          </cell>
        </row>
        <row r="798">
          <cell r="A798">
            <v>7701901</v>
          </cell>
          <cell r="B798" t="str">
            <v>Cost of Sales - Liquidified Petroleum Gas (CE)</v>
          </cell>
          <cell r="C798">
            <v>0</v>
          </cell>
          <cell r="D798">
            <v>0</v>
          </cell>
        </row>
        <row r="799">
          <cell r="A799">
            <v>7702000</v>
          </cell>
          <cell r="B799" t="str">
            <v>Cost of Sales - Base Oils</v>
          </cell>
          <cell r="C799">
            <v>122500</v>
          </cell>
          <cell r="D799">
            <v>122500</v>
          </cell>
        </row>
        <row r="800">
          <cell r="A800">
            <v>7702001</v>
          </cell>
          <cell r="B800" t="str">
            <v>Cost of Sales - Base Oils(cost Element)</v>
          </cell>
          <cell r="C800">
            <v>0</v>
          </cell>
          <cell r="D800">
            <v>0</v>
          </cell>
        </row>
        <row r="801">
          <cell r="A801">
            <v>7702100</v>
          </cell>
          <cell r="B801" t="str">
            <v>Cost of Sales - Finished Lubes</v>
          </cell>
          <cell r="C801">
            <v>1602579685.4699998</v>
          </cell>
          <cell r="D801">
            <v>1602579685.47</v>
          </cell>
        </row>
        <row r="802">
          <cell r="A802">
            <v>7702101</v>
          </cell>
          <cell r="B802" t="str">
            <v>Cost of Sales - Finished Lubes(cost Element)</v>
          </cell>
          <cell r="C802">
            <v>0</v>
          </cell>
          <cell r="D802">
            <v>0</v>
          </cell>
        </row>
        <row r="803">
          <cell r="A803">
            <v>7702200</v>
          </cell>
          <cell r="B803" t="str">
            <v>Cost of Sales -  Additives</v>
          </cell>
          <cell r="C803">
            <v>0</v>
          </cell>
          <cell r="D803">
            <v>0</v>
          </cell>
        </row>
        <row r="804">
          <cell r="A804">
            <v>7702201</v>
          </cell>
          <cell r="B804" t="str">
            <v>Cost of Sales -  Additives(cost Element)</v>
          </cell>
          <cell r="C804">
            <v>0</v>
          </cell>
          <cell r="D804">
            <v>0</v>
          </cell>
        </row>
        <row r="805">
          <cell r="A805">
            <v>7702300</v>
          </cell>
          <cell r="B805" t="str">
            <v>Cost of Sales - Greases</v>
          </cell>
          <cell r="C805">
            <v>395760404.97999996</v>
          </cell>
          <cell r="D805">
            <v>395760404.98000002</v>
          </cell>
        </row>
        <row r="806">
          <cell r="A806">
            <v>7702301</v>
          </cell>
          <cell r="B806" t="str">
            <v>Cost of Sales - Greases(cost Element)</v>
          </cell>
          <cell r="C806">
            <v>0</v>
          </cell>
          <cell r="D806">
            <v>0</v>
          </cell>
        </row>
        <row r="807">
          <cell r="A807">
            <v>7702400</v>
          </cell>
          <cell r="B807" t="str">
            <v>Cost of Sales -  Specialties</v>
          </cell>
          <cell r="C807">
            <v>0</v>
          </cell>
          <cell r="D807">
            <v>0</v>
          </cell>
        </row>
        <row r="808">
          <cell r="A808">
            <v>7702401</v>
          </cell>
          <cell r="B808" t="str">
            <v>Cost of Sales -  Specialties(cost Element)</v>
          </cell>
          <cell r="C808">
            <v>0</v>
          </cell>
          <cell r="D808">
            <v>0</v>
          </cell>
        </row>
        <row r="809">
          <cell r="A809">
            <v>7702500</v>
          </cell>
          <cell r="B809" t="str">
            <v>Cost of Sales - Special Fluids</v>
          </cell>
          <cell r="C809">
            <v>0</v>
          </cell>
          <cell r="D809">
            <v>0</v>
          </cell>
        </row>
        <row r="810">
          <cell r="A810">
            <v>7702501</v>
          </cell>
          <cell r="B810" t="str">
            <v>Cost of Sales - Special Fluids(cost Element)</v>
          </cell>
          <cell r="C810">
            <v>0</v>
          </cell>
          <cell r="D810">
            <v>0</v>
          </cell>
        </row>
        <row r="811">
          <cell r="A811">
            <v>7702600</v>
          </cell>
          <cell r="B811" t="str">
            <v>Cost of Sales - Packaging Materials</v>
          </cell>
          <cell r="C811">
            <v>0</v>
          </cell>
          <cell r="D811">
            <v>0</v>
          </cell>
        </row>
        <row r="812">
          <cell r="A812">
            <v>7702601</v>
          </cell>
          <cell r="B812" t="str">
            <v>Cost of Sales - Packaging Materials(cost Element)</v>
          </cell>
          <cell r="C812">
            <v>0</v>
          </cell>
          <cell r="D812">
            <v>0</v>
          </cell>
        </row>
        <row r="813">
          <cell r="A813">
            <v>7702650</v>
          </cell>
          <cell r="B813" t="str">
            <v>Cost of Sales - Trading Lubes</v>
          </cell>
          <cell r="C813">
            <v>313148702.66000003</v>
          </cell>
          <cell r="D813">
            <v>313148702.66000003</v>
          </cell>
        </row>
        <row r="814">
          <cell r="A814">
            <v>7702651</v>
          </cell>
          <cell r="B814" t="str">
            <v xml:space="preserve"> Cost of Sales - Trading Lubes, Cost Element</v>
          </cell>
          <cell r="C814">
            <v>0</v>
          </cell>
          <cell r="D814">
            <v>0</v>
          </cell>
        </row>
        <row r="815">
          <cell r="A815">
            <v>7702700</v>
          </cell>
          <cell r="B815" t="str">
            <v>Cost of Sales - Trading Grease (Texaco)</v>
          </cell>
          <cell r="C815">
            <v>0</v>
          </cell>
          <cell r="D815">
            <v>0</v>
          </cell>
        </row>
        <row r="816">
          <cell r="A816">
            <v>7702701</v>
          </cell>
          <cell r="B816" t="str">
            <v>Cost of Sales - Trading Grease (Texaco) Cost Ele</v>
          </cell>
          <cell r="C816">
            <v>0</v>
          </cell>
          <cell r="D816">
            <v>0</v>
          </cell>
        </row>
        <row r="817">
          <cell r="A817">
            <v>7751000</v>
          </cell>
          <cell r="B817" t="str">
            <v>Cost Of Importation- Gen Oth Dir Pro-cost (unallo)</v>
          </cell>
          <cell r="C817">
            <v>0</v>
          </cell>
          <cell r="D817">
            <v>0</v>
          </cell>
        </row>
        <row r="818">
          <cell r="A818">
            <v>7751145</v>
          </cell>
          <cell r="B818" t="str">
            <v>Offshore Thro-put Chrg -Oth Dir Pro-cost ( unallo)</v>
          </cell>
          <cell r="C818">
            <v>0</v>
          </cell>
          <cell r="D818">
            <v>0</v>
          </cell>
        </row>
        <row r="819">
          <cell r="A819">
            <v>7751150</v>
          </cell>
          <cell r="B819" t="str">
            <v>Onshore(Terminal) Throughput Chg (Excl VAT) - STSL</v>
          </cell>
          <cell r="C819">
            <v>0</v>
          </cell>
          <cell r="D819">
            <v>0</v>
          </cell>
        </row>
        <row r="820">
          <cell r="A820">
            <v>7751155</v>
          </cell>
          <cell r="B820" t="str">
            <v>Terminal Throughput Charge (with VAT) - STE</v>
          </cell>
          <cell r="C820">
            <v>0</v>
          </cell>
          <cell r="D820">
            <v>0</v>
          </cell>
        </row>
        <row r="821">
          <cell r="A821">
            <v>7751300</v>
          </cell>
          <cell r="B821" t="str">
            <v>Demurage Chrgs-off shoreOth Dir Pro-cost ( unallo)</v>
          </cell>
          <cell r="C821">
            <v>0</v>
          </cell>
          <cell r="D821">
            <v>0</v>
          </cell>
        </row>
        <row r="822">
          <cell r="A822">
            <v>7751450</v>
          </cell>
          <cell r="B822" t="str">
            <v>Cargo Insurance Oth Dir Pro-cost ( unallo)</v>
          </cell>
          <cell r="C822">
            <v>0</v>
          </cell>
          <cell r="D822">
            <v>0</v>
          </cell>
        </row>
        <row r="823">
          <cell r="A823">
            <v>7751600</v>
          </cell>
          <cell r="B823" t="str">
            <v>Port Charges-Oth Dir Pro-cost ( unallo)</v>
          </cell>
          <cell r="C823">
            <v>0</v>
          </cell>
          <cell r="D823">
            <v>0</v>
          </cell>
        </row>
        <row r="824">
          <cell r="A824">
            <v>7751605</v>
          </cell>
          <cell r="B824" t="str">
            <v>Cabotage-Oth Dir Pro-cost ( unallo)</v>
          </cell>
          <cell r="C824">
            <v>0</v>
          </cell>
          <cell r="D824">
            <v>0</v>
          </cell>
        </row>
        <row r="825">
          <cell r="A825">
            <v>7751610</v>
          </cell>
          <cell r="B825" t="str">
            <v>ADC (Airport) Fees-Oth Dir Pro-cost ( unallo)</v>
          </cell>
          <cell r="C825">
            <v>0</v>
          </cell>
          <cell r="D825">
            <v>0</v>
          </cell>
        </row>
        <row r="826">
          <cell r="A826">
            <v>7751615</v>
          </cell>
          <cell r="B826" t="str">
            <v>Into Plane Fees-Oth Dir Pro-cost ( unallo)</v>
          </cell>
          <cell r="C826">
            <v>373671</v>
          </cell>
          <cell r="D826">
            <v>373671</v>
          </cell>
        </row>
        <row r="827">
          <cell r="A827">
            <v>7751650</v>
          </cell>
          <cell r="B827" t="str">
            <v>Federal Airport Auth of Nigeria (FAAN) Charges</v>
          </cell>
          <cell r="C827">
            <v>-9240081.3900000006</v>
          </cell>
          <cell r="D827">
            <v>-9240081.3900000006</v>
          </cell>
        </row>
        <row r="828">
          <cell r="A828">
            <v>7751750</v>
          </cell>
          <cell r="B828" t="str">
            <v>Freight Charges-Oth Dir Pro-cost ( unallo)</v>
          </cell>
          <cell r="C828">
            <v>0</v>
          </cell>
          <cell r="D828">
            <v>0</v>
          </cell>
        </row>
        <row r="829">
          <cell r="A829">
            <v>7751900</v>
          </cell>
          <cell r="B829" t="str">
            <v>Inspection Charges-Oth Dir Pro-cost ( unallo)</v>
          </cell>
          <cell r="C829">
            <v>0</v>
          </cell>
          <cell r="D829">
            <v>0</v>
          </cell>
        </row>
        <row r="830">
          <cell r="A830">
            <v>7752050</v>
          </cell>
          <cell r="B830" t="str">
            <v>Haulage Expenses-Oth Dir Pro-cost ( unallo)</v>
          </cell>
          <cell r="C830">
            <v>0</v>
          </cell>
          <cell r="D830">
            <v>0</v>
          </cell>
        </row>
        <row r="831">
          <cell r="A831">
            <v>7752100</v>
          </cell>
          <cell r="B831" t="str">
            <v>Basic Customs Duty-Oth Dir Pro-cost ( unallo)</v>
          </cell>
          <cell r="C831">
            <v>0</v>
          </cell>
          <cell r="D831">
            <v>0</v>
          </cell>
        </row>
        <row r="832">
          <cell r="A832">
            <v>7752150</v>
          </cell>
          <cell r="B832" t="str">
            <v>Surcharge On Duty-Oth Dir Pro-cost ( unallo)</v>
          </cell>
          <cell r="C832">
            <v>0</v>
          </cell>
          <cell r="D832">
            <v>0</v>
          </cell>
        </row>
        <row r="833">
          <cell r="A833">
            <v>7752155</v>
          </cell>
          <cell r="B833" t="str">
            <v>NAA Surcharge-Oth Dir Pro-cost ( unallo)</v>
          </cell>
          <cell r="C833">
            <v>0</v>
          </cell>
          <cell r="D833">
            <v>0</v>
          </cell>
        </row>
        <row r="834">
          <cell r="A834">
            <v>7752160</v>
          </cell>
          <cell r="B834" t="str">
            <v>Import Taxes-Oth Dir Pro-cost ( unallo)</v>
          </cell>
          <cell r="C834">
            <v>0</v>
          </cell>
          <cell r="D834">
            <v>0</v>
          </cell>
        </row>
        <row r="835">
          <cell r="A835">
            <v>7752200</v>
          </cell>
          <cell r="B835" t="str">
            <v>Non Deductible Taxes-Oth Dir Pro-cost ( unallo)</v>
          </cell>
          <cell r="C835">
            <v>0</v>
          </cell>
          <cell r="D835">
            <v>0</v>
          </cell>
        </row>
        <row r="836">
          <cell r="A836">
            <v>7752300</v>
          </cell>
          <cell r="B836" t="str">
            <v>Chamber of Commerce Tax-Oth Dir Pro-cost (Unallo)</v>
          </cell>
          <cell r="C836">
            <v>0</v>
          </cell>
          <cell r="D836">
            <v>0</v>
          </cell>
        </row>
        <row r="837">
          <cell r="A837">
            <v>7752350</v>
          </cell>
          <cell r="B837" t="str">
            <v>PPPRA Cargo Admin Cost-Oth Dir Pro-cost ( unallo)</v>
          </cell>
          <cell r="C837">
            <v>0</v>
          </cell>
          <cell r="D837">
            <v>0</v>
          </cell>
        </row>
        <row r="838">
          <cell r="A838">
            <v>7752400</v>
          </cell>
          <cell r="B838" t="str">
            <v>Statistical Tax-Oth Dir Pro-cost ( unallo)</v>
          </cell>
          <cell r="C838">
            <v>0</v>
          </cell>
          <cell r="D838">
            <v>0</v>
          </cell>
        </row>
        <row r="839">
          <cell r="A839">
            <v>7752500</v>
          </cell>
          <cell r="B839" t="str">
            <v>PEF Cargo Admin Cost-Oth Dir Pro-cost ( unallo)</v>
          </cell>
          <cell r="C839">
            <v>0</v>
          </cell>
          <cell r="D839">
            <v>0</v>
          </cell>
        </row>
        <row r="840">
          <cell r="A840">
            <v>7752520</v>
          </cell>
          <cell r="B840" t="str">
            <v>Storage Fees-Oth Dir Pro-cost ( unallo)</v>
          </cell>
          <cell r="C840">
            <v>0</v>
          </cell>
          <cell r="D840">
            <v>0</v>
          </cell>
        </row>
        <row r="841">
          <cell r="A841">
            <v>7752530</v>
          </cell>
          <cell r="B841" t="str">
            <v>STS Charges-Oth Dir Pro-cost ( unallo)</v>
          </cell>
          <cell r="C841">
            <v>0</v>
          </cell>
          <cell r="D841">
            <v>0</v>
          </cell>
        </row>
        <row r="842">
          <cell r="A842">
            <v>7752535</v>
          </cell>
          <cell r="B842" t="str">
            <v>Freight Chrgs (Barges)-Oth Dir Pro-cost ( unallo)</v>
          </cell>
          <cell r="C842">
            <v>0</v>
          </cell>
          <cell r="D842">
            <v>0</v>
          </cell>
        </row>
        <row r="843">
          <cell r="A843">
            <v>7752540</v>
          </cell>
          <cell r="B843" t="str">
            <v>Jetty &amp; Logistics Ser -Oth Dir Pro-cost ( unallo)</v>
          </cell>
          <cell r="C843">
            <v>0</v>
          </cell>
          <cell r="D843">
            <v>0</v>
          </cell>
        </row>
        <row r="844">
          <cell r="A844">
            <v>7752545</v>
          </cell>
          <cell r="B844" t="str">
            <v>NIMASA-Oth Dir Pro-cost ( unallo)</v>
          </cell>
          <cell r="C844">
            <v>0</v>
          </cell>
          <cell r="D844">
            <v>0</v>
          </cell>
        </row>
        <row r="845">
          <cell r="A845">
            <v>7752550</v>
          </cell>
          <cell r="B845" t="str">
            <v xml:space="preserve"> Demurrage-Oth Dir Pro-cost ( unallo)</v>
          </cell>
          <cell r="C845">
            <v>0</v>
          </cell>
          <cell r="D845">
            <v>0</v>
          </cell>
        </row>
        <row r="846">
          <cell r="A846">
            <v>7752560</v>
          </cell>
          <cell r="B846" t="str">
            <v xml:space="preserve"> Commission/Brokerage-Oth Dir Pro-cost ( unallo)</v>
          </cell>
          <cell r="C846">
            <v>0</v>
          </cell>
          <cell r="D846">
            <v>0</v>
          </cell>
        </row>
        <row r="847">
          <cell r="A847">
            <v>7752570</v>
          </cell>
          <cell r="B847" t="str">
            <v xml:space="preserve"> Agency Fees(Fixed)-Oth Dir Pro-cost ( unallo)</v>
          </cell>
          <cell r="C847">
            <v>0</v>
          </cell>
          <cell r="D847">
            <v>0</v>
          </cell>
        </row>
        <row r="848">
          <cell r="A848">
            <v>7752575</v>
          </cell>
          <cell r="B848" t="str">
            <v>Bank Charges on C&amp;F%-Oth Dir Pro-cost ( unallo)</v>
          </cell>
          <cell r="C848">
            <v>0</v>
          </cell>
          <cell r="D848">
            <v>0</v>
          </cell>
        </row>
        <row r="849">
          <cell r="A849">
            <v>7752580</v>
          </cell>
          <cell r="B849" t="str">
            <v>FGN/CISS on FOB%-Oth Dir Pro-cost ( unallo)</v>
          </cell>
          <cell r="C849">
            <v>0</v>
          </cell>
          <cell r="D849">
            <v>0</v>
          </cell>
        </row>
        <row r="850">
          <cell r="A850">
            <v>7752585</v>
          </cell>
          <cell r="B850" t="str">
            <v>Handling Chrgs on C&amp;F (Fix)-Oth Dir Pro-cost</v>
          </cell>
          <cell r="C850">
            <v>0</v>
          </cell>
          <cell r="D850">
            <v>0</v>
          </cell>
        </row>
        <row r="851">
          <cell r="A851">
            <v>7761050</v>
          </cell>
          <cell r="B851" t="str">
            <v>Cost of Product - Foreign Sales - Int Avi Fuels</v>
          </cell>
          <cell r="C851">
            <v>0</v>
          </cell>
          <cell r="D851">
            <v>0</v>
          </cell>
        </row>
        <row r="852">
          <cell r="A852">
            <v>7761200</v>
          </cell>
          <cell r="B852" t="str">
            <v>Cost of Product - Foreign Sales - Avgas</v>
          </cell>
          <cell r="C852">
            <v>0</v>
          </cell>
          <cell r="D852">
            <v>0</v>
          </cell>
        </row>
        <row r="853">
          <cell r="A853">
            <v>7761300</v>
          </cell>
          <cell r="B853" t="str">
            <v>Cost of Product - Foreign Sales - PMS</v>
          </cell>
          <cell r="C853">
            <v>0</v>
          </cell>
          <cell r="D853">
            <v>0</v>
          </cell>
        </row>
        <row r="854">
          <cell r="A854">
            <v>7761400</v>
          </cell>
          <cell r="B854" t="str">
            <v>Cost of Product - Foreign Sales - DPK</v>
          </cell>
          <cell r="C854">
            <v>0</v>
          </cell>
          <cell r="D854">
            <v>0</v>
          </cell>
        </row>
        <row r="855">
          <cell r="A855">
            <v>7761500</v>
          </cell>
          <cell r="B855" t="str">
            <v>Cost of Product - Foreign Sales - Auto Gas Oil</v>
          </cell>
          <cell r="C855">
            <v>0</v>
          </cell>
          <cell r="D855">
            <v>0</v>
          </cell>
        </row>
        <row r="856">
          <cell r="A856">
            <v>7761600</v>
          </cell>
          <cell r="B856" t="str">
            <v>Cost of Product - Foreign Sales - Marine Diesel</v>
          </cell>
          <cell r="C856">
            <v>0</v>
          </cell>
          <cell r="D856">
            <v>0</v>
          </cell>
        </row>
        <row r="857">
          <cell r="A857">
            <v>7761700</v>
          </cell>
          <cell r="B857" t="str">
            <v>Cost of Product - Foreign Sales -  Bitumen</v>
          </cell>
          <cell r="C857">
            <v>0</v>
          </cell>
          <cell r="D857">
            <v>0</v>
          </cell>
        </row>
        <row r="858">
          <cell r="A858">
            <v>7761800</v>
          </cell>
          <cell r="B858" t="str">
            <v>Cost of Product - Foreign Sales - LPF Oil</v>
          </cell>
          <cell r="C858">
            <v>0</v>
          </cell>
          <cell r="D858">
            <v>0</v>
          </cell>
        </row>
        <row r="859">
          <cell r="A859">
            <v>7761900</v>
          </cell>
          <cell r="B859" t="str">
            <v>Cost of Product - Foreign Sales -  LPG</v>
          </cell>
          <cell r="C859">
            <v>0</v>
          </cell>
          <cell r="D859">
            <v>0</v>
          </cell>
        </row>
        <row r="860">
          <cell r="A860">
            <v>7762000</v>
          </cell>
          <cell r="B860" t="str">
            <v>Cost of Product - Foreign Sales -  Base Oils</v>
          </cell>
          <cell r="C860">
            <v>0</v>
          </cell>
          <cell r="D860">
            <v>0</v>
          </cell>
        </row>
        <row r="861">
          <cell r="A861">
            <v>7762100</v>
          </cell>
          <cell r="B861" t="str">
            <v>Cost of Product - Foreign Sales -  Finished Lubes</v>
          </cell>
          <cell r="C861">
            <v>0</v>
          </cell>
          <cell r="D861">
            <v>0</v>
          </cell>
        </row>
        <row r="862">
          <cell r="A862">
            <v>7762200</v>
          </cell>
          <cell r="B862" t="str">
            <v>Cost of Product - Foreign Sales -  Additives</v>
          </cell>
          <cell r="C862">
            <v>0</v>
          </cell>
          <cell r="D862">
            <v>0</v>
          </cell>
        </row>
        <row r="863">
          <cell r="A863">
            <v>7762300</v>
          </cell>
          <cell r="B863" t="str">
            <v>Cost of Product - Foreign Sales -  Greases</v>
          </cell>
          <cell r="C863">
            <v>0</v>
          </cell>
          <cell r="D863">
            <v>0</v>
          </cell>
        </row>
        <row r="864">
          <cell r="A864">
            <v>7762400</v>
          </cell>
          <cell r="B864" t="str">
            <v>Cost of Product - Foreign Sales -  Specialties</v>
          </cell>
          <cell r="C864">
            <v>0</v>
          </cell>
          <cell r="D864">
            <v>0</v>
          </cell>
        </row>
        <row r="865">
          <cell r="A865">
            <v>7762500</v>
          </cell>
          <cell r="B865" t="str">
            <v>Cost of Product - Foreign Sales -  Special Fluids</v>
          </cell>
          <cell r="C865">
            <v>0</v>
          </cell>
          <cell r="D865">
            <v>0</v>
          </cell>
        </row>
        <row r="866">
          <cell r="A866">
            <v>7762600</v>
          </cell>
          <cell r="B866" t="str">
            <v>Cost of Product - Foreign Sales -  PKG Materials</v>
          </cell>
          <cell r="C866">
            <v>0</v>
          </cell>
          <cell r="D866">
            <v>0</v>
          </cell>
        </row>
        <row r="867">
          <cell r="A867">
            <v>7762700</v>
          </cell>
          <cell r="B867" t="str">
            <v>Cost of Product - Foreign Sales - Trading Lubes</v>
          </cell>
          <cell r="C867">
            <v>0</v>
          </cell>
          <cell r="D867">
            <v>0</v>
          </cell>
        </row>
        <row r="868">
          <cell r="A868">
            <v>7762800</v>
          </cell>
          <cell r="B868" t="str">
            <v>Cost of Product - Foreign Sales - Tra Gre (Texaco)</v>
          </cell>
          <cell r="C868">
            <v>0</v>
          </cell>
          <cell r="D868">
            <v>0</v>
          </cell>
        </row>
        <row r="869">
          <cell r="A869">
            <v>7781000</v>
          </cell>
          <cell r="B869" t="str">
            <v>Crude Oils (MOT- Losses)</v>
          </cell>
          <cell r="C869">
            <v>0</v>
          </cell>
          <cell r="D869">
            <v>0</v>
          </cell>
        </row>
        <row r="870">
          <cell r="A870">
            <v>7781050</v>
          </cell>
          <cell r="B870" t="str">
            <v>International Aviation Fuels  (MOT- Losses)</v>
          </cell>
          <cell r="C870">
            <v>0</v>
          </cell>
          <cell r="D870">
            <v>0</v>
          </cell>
        </row>
        <row r="871">
          <cell r="A871">
            <v>7781100</v>
          </cell>
          <cell r="B871" t="str">
            <v>Local Aviation Fuels  (MOT- Losses)</v>
          </cell>
          <cell r="C871">
            <v>0</v>
          </cell>
          <cell r="D871">
            <v>0</v>
          </cell>
        </row>
        <row r="872">
          <cell r="A872">
            <v>7781200</v>
          </cell>
          <cell r="B872" t="str">
            <v>Avgas (MOT- Losses)</v>
          </cell>
          <cell r="C872">
            <v>0</v>
          </cell>
          <cell r="D872">
            <v>0</v>
          </cell>
        </row>
        <row r="873">
          <cell r="A873">
            <v>7781300</v>
          </cell>
          <cell r="B873" t="str">
            <v>Premium Motor Spirit (MOT- Losses)</v>
          </cell>
          <cell r="C873">
            <v>0</v>
          </cell>
          <cell r="D873">
            <v>0</v>
          </cell>
        </row>
        <row r="874">
          <cell r="A874">
            <v>7781400</v>
          </cell>
          <cell r="B874" t="str">
            <v>Dual Purpose Kerosene (MOT- Losses)</v>
          </cell>
          <cell r="C874">
            <v>0</v>
          </cell>
          <cell r="D874">
            <v>0</v>
          </cell>
        </row>
        <row r="875">
          <cell r="A875">
            <v>7781500</v>
          </cell>
          <cell r="B875" t="str">
            <v>Auto Gas Oil (MOT- Losses)</v>
          </cell>
          <cell r="C875">
            <v>0</v>
          </cell>
          <cell r="D875">
            <v>0</v>
          </cell>
        </row>
        <row r="876">
          <cell r="A876">
            <v>7781600</v>
          </cell>
          <cell r="B876" t="str">
            <v>Marine Diesel (MOT- Losses)</v>
          </cell>
          <cell r="C876">
            <v>0</v>
          </cell>
          <cell r="D876">
            <v>0</v>
          </cell>
        </row>
        <row r="877">
          <cell r="A877">
            <v>7781700</v>
          </cell>
          <cell r="B877" t="str">
            <v>Bitumen (MOT- Losses)</v>
          </cell>
          <cell r="C877">
            <v>0</v>
          </cell>
          <cell r="D877">
            <v>0</v>
          </cell>
        </row>
        <row r="878">
          <cell r="A878">
            <v>7781800</v>
          </cell>
          <cell r="B878" t="str">
            <v>Low Power Fuel Oil (MOT- Losses)</v>
          </cell>
          <cell r="C878">
            <v>0</v>
          </cell>
          <cell r="D878">
            <v>0</v>
          </cell>
        </row>
        <row r="879">
          <cell r="A879">
            <v>7781900</v>
          </cell>
          <cell r="B879" t="str">
            <v>Liquidified Petroleum Gas (MOT- Losses)</v>
          </cell>
          <cell r="C879">
            <v>0</v>
          </cell>
          <cell r="D879">
            <v>0</v>
          </cell>
        </row>
        <row r="880">
          <cell r="A880">
            <v>7782000</v>
          </cell>
          <cell r="B880" t="str">
            <v>Base Oils (MOT- Losses)</v>
          </cell>
          <cell r="C880">
            <v>0</v>
          </cell>
          <cell r="D880">
            <v>0</v>
          </cell>
        </row>
        <row r="881">
          <cell r="A881">
            <v>7782100</v>
          </cell>
          <cell r="B881" t="str">
            <v>Finished Lubes (MOT- Losses)</v>
          </cell>
          <cell r="C881">
            <v>0</v>
          </cell>
          <cell r="D881">
            <v>0</v>
          </cell>
        </row>
        <row r="882">
          <cell r="A882">
            <v>7782200</v>
          </cell>
          <cell r="B882" t="str">
            <v>Additives (MOT- Losses)</v>
          </cell>
          <cell r="C882">
            <v>0</v>
          </cell>
          <cell r="D882">
            <v>0</v>
          </cell>
        </row>
        <row r="883">
          <cell r="A883">
            <v>7782300</v>
          </cell>
          <cell r="B883" t="str">
            <v>Greases (MOT- Losses)</v>
          </cell>
          <cell r="C883">
            <v>0</v>
          </cell>
          <cell r="D883">
            <v>0</v>
          </cell>
        </row>
        <row r="884">
          <cell r="A884">
            <v>7782400</v>
          </cell>
          <cell r="B884" t="str">
            <v>Specialties (MOT- Losses)</v>
          </cell>
          <cell r="C884">
            <v>0</v>
          </cell>
          <cell r="D884">
            <v>0</v>
          </cell>
        </row>
        <row r="885">
          <cell r="A885">
            <v>7782500</v>
          </cell>
          <cell r="B885" t="str">
            <v>Special Fluids (MOT- Losses)</v>
          </cell>
          <cell r="C885">
            <v>0</v>
          </cell>
          <cell r="D885">
            <v>0</v>
          </cell>
        </row>
        <row r="886">
          <cell r="A886">
            <v>7782600</v>
          </cell>
          <cell r="B886" t="str">
            <v>Packaging Materials (MOT- Losses)</v>
          </cell>
          <cell r="C886">
            <v>0</v>
          </cell>
          <cell r="D886">
            <v>0</v>
          </cell>
        </row>
        <row r="887">
          <cell r="A887">
            <v>7782850</v>
          </cell>
          <cell r="B887" t="str">
            <v>Lubes By-Products (MOT- Losses)</v>
          </cell>
          <cell r="C887">
            <v>0</v>
          </cell>
          <cell r="D887">
            <v>0</v>
          </cell>
        </row>
        <row r="888">
          <cell r="A888">
            <v>7782900</v>
          </cell>
          <cell r="B888" t="str">
            <v>Trading Lubes (MOT- Losses)</v>
          </cell>
          <cell r="C888">
            <v>0</v>
          </cell>
          <cell r="D888">
            <v>0</v>
          </cell>
        </row>
        <row r="889">
          <cell r="A889">
            <v>7782950</v>
          </cell>
          <cell r="B889" t="str">
            <v>Trading Grease (Texaco) (MOT- Losses)</v>
          </cell>
          <cell r="C889">
            <v>0</v>
          </cell>
          <cell r="D889">
            <v>0</v>
          </cell>
        </row>
        <row r="890">
          <cell r="A890">
            <v>7801000</v>
          </cell>
          <cell r="B890" t="str">
            <v>Inventory Diff - Crude Oils</v>
          </cell>
          <cell r="C890">
            <v>0</v>
          </cell>
          <cell r="D890">
            <v>0</v>
          </cell>
        </row>
        <row r="891">
          <cell r="A891">
            <v>7801050</v>
          </cell>
          <cell r="B891" t="str">
            <v>Inventory Diff -International Aviation Fuels</v>
          </cell>
          <cell r="C891">
            <v>187913998.66</v>
          </cell>
          <cell r="D891">
            <v>187913998.66</v>
          </cell>
        </row>
        <row r="892">
          <cell r="A892">
            <v>7801100</v>
          </cell>
          <cell r="B892" t="str">
            <v>Inventory Diff -Local Aviation Fuels</v>
          </cell>
          <cell r="C892">
            <v>-309689.28000000003</v>
          </cell>
          <cell r="D892">
            <v>-309689.28000000003</v>
          </cell>
        </row>
        <row r="893">
          <cell r="A893">
            <v>7801200</v>
          </cell>
          <cell r="B893" t="str">
            <v>Inventory Diff -Avgas</v>
          </cell>
          <cell r="C893">
            <v>0</v>
          </cell>
          <cell r="D893">
            <v>0</v>
          </cell>
        </row>
        <row r="894">
          <cell r="A894">
            <v>7801300</v>
          </cell>
          <cell r="B894" t="str">
            <v>Inventory Diff -Premium Motor Spirit</v>
          </cell>
          <cell r="C894">
            <v>-358127698.29000002</v>
          </cell>
          <cell r="D894">
            <v>-359259672.25999999</v>
          </cell>
        </row>
        <row r="895">
          <cell r="A895">
            <v>7801400</v>
          </cell>
          <cell r="B895" t="str">
            <v>Inventory Diff -Dual Purpose Kerosene</v>
          </cell>
          <cell r="C895">
            <v>77129804.400000006</v>
          </cell>
          <cell r="D895">
            <v>77129804.400000006</v>
          </cell>
        </row>
        <row r="896">
          <cell r="A896">
            <v>7801500</v>
          </cell>
          <cell r="B896" t="str">
            <v>Inventory Diff -Auto Gas Oil</v>
          </cell>
          <cell r="C896">
            <v>37786272.710000001</v>
          </cell>
          <cell r="D896">
            <v>37786272.710000001</v>
          </cell>
        </row>
        <row r="897">
          <cell r="A897">
            <v>7801600</v>
          </cell>
          <cell r="B897" t="str">
            <v>Inventory Diff -Marine Diesel</v>
          </cell>
          <cell r="C897">
            <v>0</v>
          </cell>
          <cell r="D897">
            <v>0</v>
          </cell>
        </row>
        <row r="898">
          <cell r="A898">
            <v>7801700</v>
          </cell>
          <cell r="B898" t="str">
            <v>Inventory Diff -Bitumen</v>
          </cell>
          <cell r="C898">
            <v>0</v>
          </cell>
          <cell r="D898">
            <v>0</v>
          </cell>
        </row>
        <row r="899">
          <cell r="A899">
            <v>7801800</v>
          </cell>
          <cell r="B899" t="str">
            <v>Inventory Diff -Low Power Fuel Oil</v>
          </cell>
          <cell r="C899">
            <v>5880000</v>
          </cell>
          <cell r="D899">
            <v>5880000</v>
          </cell>
        </row>
        <row r="900">
          <cell r="A900">
            <v>7801900</v>
          </cell>
          <cell r="B900" t="str">
            <v>Inventory Diff -Liquidified Petroleum Gas</v>
          </cell>
          <cell r="C900">
            <v>0</v>
          </cell>
          <cell r="D900">
            <v>0</v>
          </cell>
        </row>
        <row r="901">
          <cell r="A901">
            <v>7802000</v>
          </cell>
          <cell r="B901" t="str">
            <v>Inventory Diff -Base Oils</v>
          </cell>
          <cell r="C901">
            <v>17713192.82</v>
          </cell>
          <cell r="D901">
            <v>17713192.82</v>
          </cell>
        </row>
        <row r="902">
          <cell r="A902">
            <v>7802100</v>
          </cell>
          <cell r="B902" t="str">
            <v>Inventory Diff -Finished Lubes</v>
          </cell>
          <cell r="C902">
            <v>-51435592.439999998</v>
          </cell>
          <cell r="D902">
            <v>-51435592.439999998</v>
          </cell>
        </row>
        <row r="903">
          <cell r="A903">
            <v>7802200</v>
          </cell>
          <cell r="B903" t="str">
            <v>Inventory Diff -Additives</v>
          </cell>
          <cell r="C903">
            <v>42967878.420000002</v>
          </cell>
          <cell r="D903">
            <v>42967878.420000002</v>
          </cell>
        </row>
        <row r="904">
          <cell r="A904">
            <v>7802300</v>
          </cell>
          <cell r="B904" t="str">
            <v>Inventory Diff -Greases</v>
          </cell>
          <cell r="C904">
            <v>2146044.21</v>
          </cell>
          <cell r="D904">
            <v>2146044.21</v>
          </cell>
        </row>
        <row r="905">
          <cell r="A905">
            <v>7802400</v>
          </cell>
          <cell r="B905" t="str">
            <v>Inventory Diff -Specialties</v>
          </cell>
          <cell r="C905">
            <v>-39763742.200000003</v>
          </cell>
          <cell r="D905">
            <v>-39763742.200000003</v>
          </cell>
        </row>
        <row r="906">
          <cell r="A906">
            <v>7802500</v>
          </cell>
          <cell r="B906" t="str">
            <v>Inventory Diff -Special Fluids</v>
          </cell>
          <cell r="C906">
            <v>0</v>
          </cell>
          <cell r="D906">
            <v>0</v>
          </cell>
        </row>
        <row r="907">
          <cell r="A907">
            <v>7802600</v>
          </cell>
          <cell r="B907" t="str">
            <v>Inventory Diff -Packaging Materials</v>
          </cell>
          <cell r="C907">
            <v>2811325.26</v>
          </cell>
          <cell r="D907">
            <v>2811325.26</v>
          </cell>
        </row>
        <row r="908">
          <cell r="A908">
            <v>7802700</v>
          </cell>
          <cell r="B908" t="str">
            <v>Inventory Diff - WIP Lubricating Oil</v>
          </cell>
          <cell r="C908">
            <v>3386414.52</v>
          </cell>
          <cell r="D908">
            <v>3386414.52</v>
          </cell>
        </row>
        <row r="909">
          <cell r="A909">
            <v>7802850</v>
          </cell>
          <cell r="B909" t="str">
            <v>Inventory Diff -Lubes By-Products</v>
          </cell>
          <cell r="C909">
            <v>1770296.85</v>
          </cell>
          <cell r="D909">
            <v>1770296.85</v>
          </cell>
        </row>
        <row r="910">
          <cell r="A910">
            <v>7802900</v>
          </cell>
          <cell r="B910" t="str">
            <v>Inventory Diff -Trading Lubes</v>
          </cell>
          <cell r="C910">
            <v>13306079.379999999</v>
          </cell>
          <cell r="D910">
            <v>13306079.380000001</v>
          </cell>
        </row>
        <row r="911">
          <cell r="A911">
            <v>7802950</v>
          </cell>
          <cell r="B911" t="str">
            <v>Inventory Diff -Trading Grease (Texaco)</v>
          </cell>
          <cell r="C911">
            <v>331633.14</v>
          </cell>
          <cell r="D911">
            <v>331633.14</v>
          </cell>
        </row>
        <row r="912">
          <cell r="A912">
            <v>7806000</v>
          </cell>
          <cell r="B912" t="str">
            <v>Inventory Diff -Vehicle Spare Parts</v>
          </cell>
          <cell r="C912">
            <v>0</v>
          </cell>
          <cell r="D912">
            <v>0</v>
          </cell>
        </row>
        <row r="913">
          <cell r="A913">
            <v>7806001</v>
          </cell>
          <cell r="B913" t="str">
            <v>Inventory Diff -Other Spare Parts</v>
          </cell>
          <cell r="C913">
            <v>390613</v>
          </cell>
          <cell r="D913">
            <v>390613</v>
          </cell>
        </row>
        <row r="914">
          <cell r="A914">
            <v>7806002</v>
          </cell>
          <cell r="B914" t="str">
            <v>Inventory Diff -Electrical Spare Parts</v>
          </cell>
          <cell r="C914">
            <v>0</v>
          </cell>
          <cell r="D914">
            <v>0</v>
          </cell>
        </row>
        <row r="915">
          <cell r="A915">
            <v>7806003</v>
          </cell>
          <cell r="B915" t="str">
            <v>Inventory Diff -Generator Maintenance Parts</v>
          </cell>
          <cell r="C915">
            <v>0</v>
          </cell>
          <cell r="D915">
            <v>0</v>
          </cell>
        </row>
        <row r="916">
          <cell r="A916">
            <v>7808000</v>
          </cell>
          <cell r="B916" t="str">
            <v>Inventory Diff -Misc Resale Items</v>
          </cell>
          <cell r="C916">
            <v>0</v>
          </cell>
          <cell r="D916">
            <v>0</v>
          </cell>
        </row>
        <row r="917">
          <cell r="A917">
            <v>7808001</v>
          </cell>
          <cell r="B917" t="str">
            <v>Inventory Diff -Printing &amp; Stationery</v>
          </cell>
          <cell r="C917">
            <v>792760.79</v>
          </cell>
          <cell r="D917">
            <v>792760.79</v>
          </cell>
        </row>
        <row r="918">
          <cell r="A918">
            <v>7808002</v>
          </cell>
          <cell r="B918" t="str">
            <v>Inventory Diff -Computer Consumables</v>
          </cell>
          <cell r="C918">
            <v>5055963.6900000004</v>
          </cell>
          <cell r="D918">
            <v>5055963.6900000004</v>
          </cell>
        </row>
        <row r="919">
          <cell r="A919">
            <v>7808003</v>
          </cell>
          <cell r="B919" t="str">
            <v>Inventory Diff -Retail Station Uniforms</v>
          </cell>
          <cell r="C919">
            <v>0</v>
          </cell>
          <cell r="D919">
            <v>0</v>
          </cell>
        </row>
        <row r="920">
          <cell r="A920">
            <v>7808004</v>
          </cell>
          <cell r="B920" t="str">
            <v>Inventory Diff -Provisions / Office Entertainment</v>
          </cell>
          <cell r="C920">
            <v>979856.5</v>
          </cell>
          <cell r="D920">
            <v>979856.5</v>
          </cell>
        </row>
        <row r="921">
          <cell r="A921">
            <v>7808005</v>
          </cell>
          <cell r="B921" t="str">
            <v>Inventory Diff -Other Misc Office Items</v>
          </cell>
          <cell r="C921">
            <v>0</v>
          </cell>
          <cell r="D921">
            <v>0</v>
          </cell>
        </row>
        <row r="922">
          <cell r="A922">
            <v>7808006</v>
          </cell>
          <cell r="B922" t="str">
            <v xml:space="preserve"> Inventory Diff -Safety Items, boots, fire ext etc</v>
          </cell>
          <cell r="C922">
            <v>0</v>
          </cell>
          <cell r="D922">
            <v>0</v>
          </cell>
        </row>
        <row r="923">
          <cell r="A923">
            <v>7808007</v>
          </cell>
          <cell r="B923" t="str">
            <v>Inventory Diff -Gift Items</v>
          </cell>
          <cell r="C923">
            <v>0</v>
          </cell>
          <cell r="D923">
            <v>0</v>
          </cell>
        </row>
        <row r="924">
          <cell r="A924">
            <v>7808008</v>
          </cell>
          <cell r="B924" t="str">
            <v>Inventory Diff -Calendars &amp; Dairies</v>
          </cell>
          <cell r="C924">
            <v>0</v>
          </cell>
          <cell r="D924">
            <v>0</v>
          </cell>
        </row>
        <row r="925">
          <cell r="A925">
            <v>7808009</v>
          </cell>
          <cell r="B925" t="str">
            <v xml:space="preserve"> Inventory Diff -Storehouse Materials, Other</v>
          </cell>
          <cell r="C925">
            <v>-6635502.4000000004</v>
          </cell>
          <cell r="D925">
            <v>-6635502.4000000004</v>
          </cell>
        </row>
        <row r="926">
          <cell r="A926">
            <v>7851050</v>
          </cell>
          <cell r="B926" t="str">
            <v>International Aviation Fuels  (stock revaluation)</v>
          </cell>
          <cell r="C926">
            <v>0</v>
          </cell>
          <cell r="D926">
            <v>0</v>
          </cell>
        </row>
        <row r="927">
          <cell r="A927">
            <v>7851100</v>
          </cell>
          <cell r="B927" t="str">
            <v>Local Aviation Fuels (stock revaluation)</v>
          </cell>
          <cell r="C927">
            <v>0</v>
          </cell>
          <cell r="D927">
            <v>0</v>
          </cell>
        </row>
        <row r="928">
          <cell r="A928">
            <v>7851200</v>
          </cell>
          <cell r="B928" t="str">
            <v>Avgas(stock revaluation)</v>
          </cell>
          <cell r="C928">
            <v>0</v>
          </cell>
          <cell r="D928">
            <v>0</v>
          </cell>
        </row>
        <row r="929">
          <cell r="A929">
            <v>7851300</v>
          </cell>
          <cell r="B929" t="str">
            <v>Premium Motor Spirit (stock revaluation)</v>
          </cell>
          <cell r="C929">
            <v>0</v>
          </cell>
          <cell r="D929">
            <v>0</v>
          </cell>
        </row>
        <row r="930">
          <cell r="A930">
            <v>7851400</v>
          </cell>
          <cell r="B930" t="str">
            <v>Dual Purpose Kerosene (stock revaluation)</v>
          </cell>
          <cell r="C930">
            <v>0</v>
          </cell>
          <cell r="D930">
            <v>0</v>
          </cell>
        </row>
        <row r="931">
          <cell r="A931">
            <v>7851500</v>
          </cell>
          <cell r="B931" t="str">
            <v>Auto Gas Oil (stock revaluation)</v>
          </cell>
          <cell r="C931">
            <v>0</v>
          </cell>
          <cell r="D931">
            <v>0</v>
          </cell>
        </row>
        <row r="932">
          <cell r="A932">
            <v>7851600</v>
          </cell>
          <cell r="B932" t="str">
            <v>Marine Diesel (stock revaluation)</v>
          </cell>
          <cell r="C932">
            <v>0</v>
          </cell>
          <cell r="D932">
            <v>0</v>
          </cell>
        </row>
        <row r="933">
          <cell r="A933">
            <v>7851700</v>
          </cell>
          <cell r="B933" t="str">
            <v>Bitumen (stock revaluation)</v>
          </cell>
          <cell r="C933">
            <v>0</v>
          </cell>
          <cell r="D933">
            <v>0</v>
          </cell>
        </row>
        <row r="934">
          <cell r="A934">
            <v>7851800</v>
          </cell>
          <cell r="B934" t="str">
            <v>Low Power Fuel Oil (stock revaluation)</v>
          </cell>
          <cell r="C934">
            <v>0</v>
          </cell>
          <cell r="D934">
            <v>0</v>
          </cell>
        </row>
        <row r="935">
          <cell r="A935">
            <v>7851900</v>
          </cell>
          <cell r="B935" t="str">
            <v>Liquidified Petroleum Gas (stock revaluation)</v>
          </cell>
          <cell r="C935">
            <v>0</v>
          </cell>
          <cell r="D935">
            <v>0</v>
          </cell>
        </row>
        <row r="936">
          <cell r="A936">
            <v>7852000</v>
          </cell>
          <cell r="B936" t="str">
            <v>Base Oils (stock revaluation)</v>
          </cell>
          <cell r="C936">
            <v>0</v>
          </cell>
          <cell r="D936">
            <v>0</v>
          </cell>
        </row>
        <row r="937">
          <cell r="A937">
            <v>7852100</v>
          </cell>
          <cell r="B937" t="str">
            <v>Finished Lubes (stock revaluation)</v>
          </cell>
          <cell r="C937">
            <v>0</v>
          </cell>
          <cell r="D937">
            <v>0</v>
          </cell>
        </row>
        <row r="938">
          <cell r="A938">
            <v>7852200</v>
          </cell>
          <cell r="B938" t="str">
            <v>Additives (stock revaluation)</v>
          </cell>
          <cell r="C938">
            <v>0</v>
          </cell>
          <cell r="D938">
            <v>0</v>
          </cell>
        </row>
        <row r="939">
          <cell r="A939">
            <v>7852300</v>
          </cell>
          <cell r="B939" t="str">
            <v>Greases (stock revaluation)</v>
          </cell>
          <cell r="C939">
            <v>0</v>
          </cell>
          <cell r="D939">
            <v>0</v>
          </cell>
        </row>
        <row r="940">
          <cell r="A940">
            <v>7852400</v>
          </cell>
          <cell r="B940" t="str">
            <v>Specialties (stock revaluation)</v>
          </cell>
          <cell r="C940">
            <v>0</v>
          </cell>
          <cell r="D940">
            <v>0</v>
          </cell>
        </row>
        <row r="941">
          <cell r="A941">
            <v>7852500</v>
          </cell>
          <cell r="B941" t="str">
            <v>Special Fluids (stock revaluation)</v>
          </cell>
          <cell r="C941">
            <v>0</v>
          </cell>
          <cell r="D941">
            <v>0</v>
          </cell>
        </row>
        <row r="942">
          <cell r="A942">
            <v>7852600</v>
          </cell>
          <cell r="B942" t="str">
            <v>Packaging Materials (stock revaluation)</v>
          </cell>
          <cell r="C942">
            <v>0</v>
          </cell>
          <cell r="D942">
            <v>0</v>
          </cell>
        </row>
        <row r="943">
          <cell r="A943">
            <v>7852850</v>
          </cell>
          <cell r="B943" t="str">
            <v>By-Products (stock revaluation)</v>
          </cell>
          <cell r="C943">
            <v>0</v>
          </cell>
          <cell r="D943">
            <v>0</v>
          </cell>
        </row>
        <row r="944">
          <cell r="A944">
            <v>7852900</v>
          </cell>
          <cell r="B944" t="str">
            <v>Trading - Lubes (stock revaluation)</v>
          </cell>
          <cell r="C944">
            <v>0</v>
          </cell>
          <cell r="D944">
            <v>0</v>
          </cell>
        </row>
        <row r="945">
          <cell r="A945">
            <v>7852950</v>
          </cell>
          <cell r="B945" t="str">
            <v>Trading - Grease (Texaco)- (stock revaluation)</v>
          </cell>
          <cell r="C945">
            <v>0</v>
          </cell>
          <cell r="D945">
            <v>0</v>
          </cell>
        </row>
        <row r="946">
          <cell r="A946">
            <v>7871000</v>
          </cell>
          <cell r="B946" t="str">
            <v>Crude Oil (price diff - Material Acc)</v>
          </cell>
          <cell r="C946">
            <v>0</v>
          </cell>
          <cell r="D946">
            <v>0</v>
          </cell>
        </row>
        <row r="947">
          <cell r="A947">
            <v>7871050</v>
          </cell>
          <cell r="B947" t="str">
            <v>Int Aviation Fuels (price diff - Material Acc)</v>
          </cell>
          <cell r="C947">
            <v>-0.02</v>
          </cell>
          <cell r="D947">
            <v>-0.02</v>
          </cell>
        </row>
        <row r="948">
          <cell r="A948">
            <v>7871100</v>
          </cell>
          <cell r="B948" t="str">
            <v>Local Aviation Fuels (price diff - Material Acc)</v>
          </cell>
          <cell r="C948">
            <v>0</v>
          </cell>
          <cell r="D948">
            <v>0</v>
          </cell>
        </row>
        <row r="949">
          <cell r="A949">
            <v>7871150</v>
          </cell>
          <cell r="B949" t="str">
            <v>Price Difference - Lubrication oil</v>
          </cell>
          <cell r="C949">
            <v>67420.710000000036</v>
          </cell>
          <cell r="D949">
            <v>67420.710000000006</v>
          </cell>
        </row>
        <row r="950">
          <cell r="A950">
            <v>7871200</v>
          </cell>
          <cell r="B950" t="str">
            <v>Avgas (price diff - Material Acc)</v>
          </cell>
          <cell r="C950">
            <v>0</v>
          </cell>
          <cell r="D950">
            <v>0</v>
          </cell>
        </row>
        <row r="951">
          <cell r="A951">
            <v>7871300</v>
          </cell>
          <cell r="B951" t="str">
            <v>Premium Motor Spirit (price diff - Material Acc)</v>
          </cell>
          <cell r="C951">
            <v>324084954.7700001</v>
          </cell>
          <cell r="D951">
            <v>322745033.32999998</v>
          </cell>
        </row>
        <row r="952">
          <cell r="A952">
            <v>7871400</v>
          </cell>
          <cell r="B952" t="str">
            <v>Dual Purpose Kerosene (price diff - Material Acc)</v>
          </cell>
          <cell r="C952">
            <v>0</v>
          </cell>
          <cell r="D952">
            <v>0</v>
          </cell>
        </row>
        <row r="953">
          <cell r="A953">
            <v>7871500</v>
          </cell>
          <cell r="B953" t="str">
            <v>Auto Gas Oil (price diff - Material Acc)</v>
          </cell>
          <cell r="C953">
            <v>2931167.22</v>
          </cell>
          <cell r="D953">
            <v>2931167.22</v>
          </cell>
        </row>
        <row r="954">
          <cell r="A954">
            <v>7871600</v>
          </cell>
          <cell r="B954" t="str">
            <v>Marine Diesel(price diff - Material Acc)</v>
          </cell>
          <cell r="C954">
            <v>0</v>
          </cell>
          <cell r="D954">
            <v>0</v>
          </cell>
        </row>
        <row r="955">
          <cell r="A955">
            <v>7871700</v>
          </cell>
          <cell r="B955" t="str">
            <v>Bitumen (price diff - Material Acc)</v>
          </cell>
          <cell r="C955">
            <v>0</v>
          </cell>
          <cell r="D955">
            <v>0</v>
          </cell>
        </row>
        <row r="956">
          <cell r="A956">
            <v>7871800</v>
          </cell>
          <cell r="B956" t="str">
            <v>Low Power Fuel Oil (price diff - Material Acc)</v>
          </cell>
          <cell r="C956">
            <v>0</v>
          </cell>
          <cell r="D956">
            <v>0</v>
          </cell>
        </row>
        <row r="957">
          <cell r="A957">
            <v>7871900</v>
          </cell>
          <cell r="B957" t="str">
            <v>Liquidified Petroleum Gas (price diff - Material A</v>
          </cell>
          <cell r="C957">
            <v>0</v>
          </cell>
          <cell r="D957">
            <v>0</v>
          </cell>
        </row>
        <row r="958">
          <cell r="A958">
            <v>7872000</v>
          </cell>
          <cell r="B958" t="str">
            <v>Base Oils (price diff - Material Acc)</v>
          </cell>
          <cell r="C958">
            <v>0</v>
          </cell>
          <cell r="D958">
            <v>0</v>
          </cell>
        </row>
        <row r="959">
          <cell r="A959">
            <v>7872100</v>
          </cell>
          <cell r="B959" t="str">
            <v>Finished Lubes (price diff - Material Acc)</v>
          </cell>
          <cell r="C959">
            <v>71855094.25999999</v>
          </cell>
          <cell r="D959">
            <v>71855094.260000005</v>
          </cell>
        </row>
        <row r="960">
          <cell r="A960">
            <v>7872200</v>
          </cell>
          <cell r="B960" t="str">
            <v>Additives (price diff - Material Acc)</v>
          </cell>
          <cell r="C960">
            <v>0</v>
          </cell>
          <cell r="D960">
            <v>0</v>
          </cell>
        </row>
        <row r="961">
          <cell r="A961">
            <v>7872300</v>
          </cell>
          <cell r="B961" t="str">
            <v>Greases (price diff - Material Acc)</v>
          </cell>
          <cell r="C961">
            <v>1346336.1999999997</v>
          </cell>
          <cell r="D961">
            <v>1346336.2</v>
          </cell>
        </row>
        <row r="962">
          <cell r="A962">
            <v>7872400</v>
          </cell>
          <cell r="B962" t="str">
            <v>Specialties (price diff - Material Acc)</v>
          </cell>
          <cell r="C962">
            <v>0</v>
          </cell>
          <cell r="D962">
            <v>0</v>
          </cell>
        </row>
        <row r="963">
          <cell r="A963">
            <v>7872500</v>
          </cell>
          <cell r="B963" t="str">
            <v>Special Fluids (price diff - Material Acc)</v>
          </cell>
          <cell r="C963">
            <v>0</v>
          </cell>
          <cell r="D963">
            <v>0</v>
          </cell>
        </row>
        <row r="964">
          <cell r="A964">
            <v>7872600</v>
          </cell>
          <cell r="B964" t="str">
            <v>Packaging Materials (price diff - Material Acc)</v>
          </cell>
          <cell r="C964">
            <v>225.56</v>
          </cell>
          <cell r="D964">
            <v>225.56</v>
          </cell>
        </row>
        <row r="965">
          <cell r="A965">
            <v>7872700</v>
          </cell>
          <cell r="B965" t="str">
            <v>WIP Lube Oil  (price diff - Material Acc)</v>
          </cell>
          <cell r="C965">
            <v>-15755.94</v>
          </cell>
          <cell r="D965">
            <v>-15755.94</v>
          </cell>
        </row>
        <row r="966">
          <cell r="A966">
            <v>7872800</v>
          </cell>
          <cell r="B966" t="str">
            <v>WIP Grease (price diff - Material Acc)</v>
          </cell>
          <cell r="C966">
            <v>-5096597.2600000007</v>
          </cell>
          <cell r="D966">
            <v>-5096597.26</v>
          </cell>
        </row>
        <row r="967">
          <cell r="A967">
            <v>7872850</v>
          </cell>
          <cell r="B967" t="str">
            <v>Lubes By-Products (price diff - Material Acc)</v>
          </cell>
          <cell r="C967">
            <v>-38971607.109999999</v>
          </cell>
          <cell r="D967">
            <v>-38971607.109999999</v>
          </cell>
        </row>
        <row r="968">
          <cell r="A968">
            <v>7872900</v>
          </cell>
          <cell r="B968" t="str">
            <v>Trading - Lubes(price diff - Material Acc)</v>
          </cell>
          <cell r="C968">
            <v>-3808825.2199999997</v>
          </cell>
          <cell r="D968">
            <v>-3808825.22</v>
          </cell>
        </row>
        <row r="969">
          <cell r="A969">
            <v>7872950</v>
          </cell>
          <cell r="B969" t="str">
            <v>Trading - Grease (Texaco)-(price diff - Material A</v>
          </cell>
          <cell r="C969">
            <v>-35170.1</v>
          </cell>
          <cell r="D969">
            <v>-35170.1</v>
          </cell>
        </row>
        <row r="970">
          <cell r="A970">
            <v>7879000</v>
          </cell>
          <cell r="B970" t="str">
            <v>MM Small Differences</v>
          </cell>
          <cell r="C970">
            <v>3.8600000000000003</v>
          </cell>
          <cell r="D970">
            <v>3.86</v>
          </cell>
        </row>
        <row r="971">
          <cell r="A971">
            <v>7901050</v>
          </cell>
          <cell r="B971" t="str">
            <v>Int Aviation Fuels (Diff in Consumption Acc)</v>
          </cell>
          <cell r="C971">
            <v>0</v>
          </cell>
          <cell r="D971">
            <v>0</v>
          </cell>
        </row>
        <row r="972">
          <cell r="A972">
            <v>7901100</v>
          </cell>
          <cell r="B972" t="str">
            <v>Local Aviation Fuels (Diff in Consumption Acc)</v>
          </cell>
          <cell r="C972">
            <v>0</v>
          </cell>
          <cell r="D972">
            <v>0</v>
          </cell>
        </row>
        <row r="973">
          <cell r="A973">
            <v>7901200</v>
          </cell>
          <cell r="B973" t="str">
            <v>Avgas(Diff in Consumption Acc)</v>
          </cell>
          <cell r="C973">
            <v>0</v>
          </cell>
          <cell r="D973">
            <v>0</v>
          </cell>
        </row>
        <row r="974">
          <cell r="A974">
            <v>7901300</v>
          </cell>
          <cell r="B974" t="str">
            <v>Premium Motor Spirit (Diff in Consumption Acc)</v>
          </cell>
          <cell r="C974">
            <v>0</v>
          </cell>
          <cell r="D974">
            <v>0</v>
          </cell>
        </row>
        <row r="975">
          <cell r="A975">
            <v>7901400</v>
          </cell>
          <cell r="B975" t="str">
            <v>Dual Purpose Kerosene(Diff in Consumption Acc)</v>
          </cell>
          <cell r="C975">
            <v>0</v>
          </cell>
          <cell r="D975">
            <v>0</v>
          </cell>
        </row>
        <row r="976">
          <cell r="A976">
            <v>7901500</v>
          </cell>
          <cell r="B976" t="str">
            <v>Auto Gas Oil (Diff in Consumption Acc)</v>
          </cell>
          <cell r="C976">
            <v>0</v>
          </cell>
          <cell r="D976">
            <v>0</v>
          </cell>
        </row>
        <row r="977">
          <cell r="A977">
            <v>7901600</v>
          </cell>
          <cell r="B977" t="str">
            <v>Marine Diesel (Diff in Consumption Acc)</v>
          </cell>
          <cell r="C977">
            <v>0</v>
          </cell>
          <cell r="D977">
            <v>0</v>
          </cell>
        </row>
        <row r="978">
          <cell r="A978">
            <v>7901700</v>
          </cell>
          <cell r="B978" t="str">
            <v>Bitumen (Diff in Consumption Acc)</v>
          </cell>
          <cell r="C978">
            <v>0</v>
          </cell>
          <cell r="D978">
            <v>0</v>
          </cell>
        </row>
        <row r="979">
          <cell r="A979">
            <v>7901800</v>
          </cell>
          <cell r="B979" t="str">
            <v>Low Power Fuel Oil (Diff in Consumption Acc)</v>
          </cell>
          <cell r="C979">
            <v>0</v>
          </cell>
          <cell r="D979">
            <v>0</v>
          </cell>
        </row>
        <row r="980">
          <cell r="A980">
            <v>7901900</v>
          </cell>
          <cell r="B980" t="str">
            <v>Liquidified Petroleum Gas (Diff in Consumption Acc</v>
          </cell>
          <cell r="C980">
            <v>0</v>
          </cell>
          <cell r="D980">
            <v>0</v>
          </cell>
        </row>
        <row r="981">
          <cell r="A981">
            <v>7902000</v>
          </cell>
          <cell r="B981" t="str">
            <v>Base Oils (Diff in Consumption Acc)</v>
          </cell>
          <cell r="C981">
            <v>0</v>
          </cell>
          <cell r="D981">
            <v>0</v>
          </cell>
        </row>
        <row r="982">
          <cell r="A982">
            <v>7902100</v>
          </cell>
          <cell r="B982" t="str">
            <v>Finished Lubes (Diff in Consumption Acc)</v>
          </cell>
          <cell r="C982">
            <v>-1424778759.21</v>
          </cell>
          <cell r="D982">
            <v>-1424778759.21</v>
          </cell>
        </row>
        <row r="983">
          <cell r="A983">
            <v>7902200</v>
          </cell>
          <cell r="B983" t="str">
            <v>Additives (Diff in Consumption Acc)</v>
          </cell>
          <cell r="C983">
            <v>0</v>
          </cell>
          <cell r="D983">
            <v>0</v>
          </cell>
        </row>
        <row r="984">
          <cell r="A984">
            <v>7902300</v>
          </cell>
          <cell r="B984" t="str">
            <v>Greases (Diff in Consumption Acc)</v>
          </cell>
          <cell r="C984">
            <v>-330122817.61000001</v>
          </cell>
          <cell r="D984">
            <v>-330122817.61000001</v>
          </cell>
        </row>
        <row r="985">
          <cell r="A985">
            <v>7902400</v>
          </cell>
          <cell r="B985" t="str">
            <v>Specialties (Diff in Consumption Acc)</v>
          </cell>
          <cell r="C985">
            <v>0</v>
          </cell>
          <cell r="D985">
            <v>0</v>
          </cell>
        </row>
        <row r="986">
          <cell r="A986">
            <v>7902500</v>
          </cell>
          <cell r="B986" t="str">
            <v>Special Fluids (Diff in Consumption Acc)</v>
          </cell>
          <cell r="C986">
            <v>0</v>
          </cell>
          <cell r="D986">
            <v>0</v>
          </cell>
        </row>
        <row r="987">
          <cell r="A987">
            <v>7902600</v>
          </cell>
          <cell r="B987" t="str">
            <v>Packaging Materials (Diff in Consumption Acc)</v>
          </cell>
          <cell r="C987">
            <v>0</v>
          </cell>
          <cell r="D987">
            <v>0</v>
          </cell>
        </row>
        <row r="988">
          <cell r="A988">
            <v>7902700</v>
          </cell>
          <cell r="B988" t="str">
            <v>Difference in Consumption - Lube Oils</v>
          </cell>
          <cell r="C988">
            <v>-1261618419.27</v>
          </cell>
          <cell r="D988">
            <v>-1261618419.27</v>
          </cell>
        </row>
        <row r="989">
          <cell r="A989">
            <v>7902800</v>
          </cell>
          <cell r="B989" t="str">
            <v>Difference in Consumption - WIP Greases</v>
          </cell>
          <cell r="C989">
            <v>-269826780.69</v>
          </cell>
          <cell r="D989">
            <v>-269826780.69</v>
          </cell>
        </row>
        <row r="990">
          <cell r="A990">
            <v>7902850</v>
          </cell>
          <cell r="B990" t="str">
            <v>Lubes By-Products (Diff in Consumption Acc)</v>
          </cell>
          <cell r="C990">
            <v>0</v>
          </cell>
          <cell r="D990">
            <v>0</v>
          </cell>
        </row>
        <row r="991">
          <cell r="A991">
            <v>7902900</v>
          </cell>
          <cell r="B991" t="str">
            <v>Trading - Lubes (Diff in Consumption Acc)</v>
          </cell>
          <cell r="C991">
            <v>0</v>
          </cell>
          <cell r="D991">
            <v>0</v>
          </cell>
        </row>
        <row r="992">
          <cell r="A992">
            <v>7902950</v>
          </cell>
          <cell r="B992" t="str">
            <v>Trading - Grease (Texaco) (Diff in Consumption Acc</v>
          </cell>
          <cell r="C992">
            <v>0</v>
          </cell>
          <cell r="D992">
            <v>0</v>
          </cell>
        </row>
        <row r="993">
          <cell r="A993">
            <v>7905000</v>
          </cell>
          <cell r="B993" t="str">
            <v>Crude Oils (Vari part-part Transf)</v>
          </cell>
          <cell r="C993">
            <v>0</v>
          </cell>
          <cell r="D993">
            <v>0</v>
          </cell>
        </row>
        <row r="994">
          <cell r="A994">
            <v>7905050</v>
          </cell>
          <cell r="B994" t="str">
            <v>Inte Aviation Fuels  (Vari part-part Transf)</v>
          </cell>
          <cell r="C994">
            <v>0</v>
          </cell>
          <cell r="D994">
            <v>0</v>
          </cell>
        </row>
        <row r="995">
          <cell r="A995">
            <v>7905100</v>
          </cell>
          <cell r="B995" t="str">
            <v>Local Aviation Fuels  (Vari part-part Transf)</v>
          </cell>
          <cell r="C995">
            <v>0</v>
          </cell>
          <cell r="D995">
            <v>0</v>
          </cell>
        </row>
        <row r="996">
          <cell r="A996">
            <v>7905150</v>
          </cell>
          <cell r="B996" t="str">
            <v>Avgas  (Vari part-part Transf)</v>
          </cell>
          <cell r="C996">
            <v>0</v>
          </cell>
          <cell r="D996">
            <v>0</v>
          </cell>
        </row>
        <row r="997">
          <cell r="A997">
            <v>7905200</v>
          </cell>
          <cell r="B997" t="str">
            <v>Premium Motor Spirit (Vari part-part Transf)</v>
          </cell>
          <cell r="C997">
            <v>0</v>
          </cell>
          <cell r="D997">
            <v>0</v>
          </cell>
        </row>
        <row r="998">
          <cell r="A998">
            <v>7905250</v>
          </cell>
          <cell r="B998" t="str">
            <v>Dual Purpose Kerosene (Vari part-part Transf)</v>
          </cell>
          <cell r="C998">
            <v>5517191.1900000004</v>
          </cell>
          <cell r="D998">
            <v>5517191.1900000004</v>
          </cell>
        </row>
        <row r="999">
          <cell r="A999">
            <v>7905300</v>
          </cell>
          <cell r="B999" t="str">
            <v>Auto Gas Oil (Vari part-part Transf)</v>
          </cell>
          <cell r="C999">
            <v>0</v>
          </cell>
          <cell r="D999">
            <v>0</v>
          </cell>
        </row>
        <row r="1000">
          <cell r="A1000">
            <v>7905350</v>
          </cell>
          <cell r="B1000" t="str">
            <v>Marine Diesel (Vari part-part Transf)</v>
          </cell>
          <cell r="C1000">
            <v>0</v>
          </cell>
          <cell r="D1000">
            <v>0</v>
          </cell>
        </row>
        <row r="1001">
          <cell r="A1001">
            <v>7905400</v>
          </cell>
          <cell r="B1001" t="str">
            <v>Bitumen (Vari part-part Transf)</v>
          </cell>
          <cell r="C1001">
            <v>0</v>
          </cell>
          <cell r="D1001">
            <v>0</v>
          </cell>
        </row>
        <row r="1002">
          <cell r="A1002">
            <v>7905450</v>
          </cell>
          <cell r="B1002" t="str">
            <v>Low Power Fuel Oil (Vari part-part Transf)</v>
          </cell>
          <cell r="C1002">
            <v>0</v>
          </cell>
          <cell r="D1002">
            <v>0</v>
          </cell>
        </row>
        <row r="1003">
          <cell r="A1003">
            <v>7905500</v>
          </cell>
          <cell r="B1003" t="str">
            <v>Liquidified Petroleum Gas (Vari part-part Transf)</v>
          </cell>
          <cell r="C1003">
            <v>0</v>
          </cell>
          <cell r="D1003">
            <v>0</v>
          </cell>
        </row>
        <row r="1004">
          <cell r="A1004">
            <v>7905550</v>
          </cell>
          <cell r="B1004" t="str">
            <v>Base Oils (Vari part-part Transf)</v>
          </cell>
          <cell r="C1004">
            <v>0</v>
          </cell>
          <cell r="D1004">
            <v>0</v>
          </cell>
        </row>
        <row r="1005">
          <cell r="A1005">
            <v>7905600</v>
          </cell>
          <cell r="B1005" t="str">
            <v>Finished Lubes (Vari part-part Transf)</v>
          </cell>
          <cell r="C1005">
            <v>11042.02</v>
          </cell>
          <cell r="D1005">
            <v>11042.02</v>
          </cell>
        </row>
        <row r="1006">
          <cell r="A1006">
            <v>7905650</v>
          </cell>
          <cell r="B1006" t="str">
            <v>Additives (Vari part-part Transf)</v>
          </cell>
          <cell r="C1006">
            <v>0</v>
          </cell>
          <cell r="D1006">
            <v>0</v>
          </cell>
        </row>
        <row r="1007">
          <cell r="A1007">
            <v>7905700</v>
          </cell>
          <cell r="B1007" t="str">
            <v>Greases (Vari part-part Transf)</v>
          </cell>
          <cell r="C1007">
            <v>0</v>
          </cell>
          <cell r="D1007">
            <v>0</v>
          </cell>
        </row>
        <row r="1008">
          <cell r="A1008">
            <v>7905750</v>
          </cell>
          <cell r="B1008" t="str">
            <v>Specialties (Vari part-part Transf)</v>
          </cell>
          <cell r="C1008">
            <v>0</v>
          </cell>
          <cell r="D1008">
            <v>0</v>
          </cell>
        </row>
        <row r="1009">
          <cell r="A1009">
            <v>7905800</v>
          </cell>
          <cell r="B1009" t="str">
            <v>Special Fluids (Vari part-part Transf)</v>
          </cell>
          <cell r="C1009">
            <v>0</v>
          </cell>
          <cell r="D1009">
            <v>0</v>
          </cell>
        </row>
        <row r="1010">
          <cell r="A1010">
            <v>7905850</v>
          </cell>
          <cell r="B1010" t="str">
            <v>Packaging Materials (Vari part-part Transf)</v>
          </cell>
          <cell r="C1010">
            <v>0</v>
          </cell>
          <cell r="D1010">
            <v>0</v>
          </cell>
        </row>
        <row r="1011">
          <cell r="A1011">
            <v>7906000</v>
          </cell>
          <cell r="B1011" t="str">
            <v>Lubes By-Products (Vari part-part Transf)</v>
          </cell>
          <cell r="C1011">
            <v>0</v>
          </cell>
          <cell r="D1011">
            <v>0</v>
          </cell>
        </row>
        <row r="1012">
          <cell r="A1012">
            <v>7906050</v>
          </cell>
          <cell r="B1012" t="str">
            <v>Trading - Lubes (Vari part-part Transf)</v>
          </cell>
          <cell r="C1012">
            <v>0</v>
          </cell>
          <cell r="D1012">
            <v>0</v>
          </cell>
        </row>
        <row r="1013">
          <cell r="A1013">
            <v>7906100</v>
          </cell>
          <cell r="B1013" t="str">
            <v>Trading - Grease (Texaco) (Vari part-part Transf)</v>
          </cell>
          <cell r="C1013">
            <v>0</v>
          </cell>
          <cell r="D1013">
            <v>0</v>
          </cell>
        </row>
        <row r="1014">
          <cell r="A1014">
            <v>7911000</v>
          </cell>
          <cell r="B1014" t="str">
            <v>Crude Oils (process rejection)</v>
          </cell>
          <cell r="C1014">
            <v>0</v>
          </cell>
          <cell r="D1014">
            <v>0</v>
          </cell>
        </row>
        <row r="1015">
          <cell r="A1015">
            <v>7911050</v>
          </cell>
          <cell r="B1015" t="str">
            <v>International Aviation Fuels  (process rejection)</v>
          </cell>
          <cell r="C1015">
            <v>0</v>
          </cell>
          <cell r="D1015">
            <v>0</v>
          </cell>
        </row>
        <row r="1016">
          <cell r="A1016">
            <v>7911100</v>
          </cell>
          <cell r="B1016" t="str">
            <v>Local Aviation Fuels  (process rejection)</v>
          </cell>
          <cell r="C1016">
            <v>0</v>
          </cell>
          <cell r="D1016">
            <v>0</v>
          </cell>
        </row>
        <row r="1017">
          <cell r="A1017">
            <v>7911200</v>
          </cell>
          <cell r="B1017" t="str">
            <v>Avgas (process rejection)</v>
          </cell>
          <cell r="C1017">
            <v>0</v>
          </cell>
          <cell r="D1017">
            <v>0</v>
          </cell>
        </row>
        <row r="1018">
          <cell r="A1018">
            <v>7911300</v>
          </cell>
          <cell r="B1018" t="str">
            <v>Premium Motor Spirit (process rejection)</v>
          </cell>
          <cell r="C1018">
            <v>0</v>
          </cell>
          <cell r="D1018">
            <v>0</v>
          </cell>
        </row>
        <row r="1019">
          <cell r="A1019">
            <v>7911400</v>
          </cell>
          <cell r="B1019" t="str">
            <v>Dual Purpose Kerosene (process rejection)</v>
          </cell>
          <cell r="C1019">
            <v>0</v>
          </cell>
          <cell r="D1019">
            <v>0</v>
          </cell>
        </row>
        <row r="1020">
          <cell r="A1020">
            <v>7911500</v>
          </cell>
          <cell r="B1020" t="str">
            <v>Auto Gas Oil (process rejection)</v>
          </cell>
          <cell r="C1020">
            <v>0</v>
          </cell>
          <cell r="D1020">
            <v>0</v>
          </cell>
        </row>
        <row r="1021">
          <cell r="A1021">
            <v>7911600</v>
          </cell>
          <cell r="B1021" t="str">
            <v>Marine Diesel (process rejection)</v>
          </cell>
          <cell r="C1021">
            <v>0</v>
          </cell>
          <cell r="D1021">
            <v>0</v>
          </cell>
        </row>
        <row r="1022">
          <cell r="A1022">
            <v>7911700</v>
          </cell>
          <cell r="B1022" t="str">
            <v>Bitumen (process rejection)</v>
          </cell>
          <cell r="C1022">
            <v>0</v>
          </cell>
          <cell r="D1022">
            <v>0</v>
          </cell>
        </row>
        <row r="1023">
          <cell r="A1023">
            <v>7911800</v>
          </cell>
          <cell r="B1023" t="str">
            <v>Low Power Fuel Oil (process rejection)</v>
          </cell>
          <cell r="C1023">
            <v>0</v>
          </cell>
          <cell r="D1023">
            <v>0</v>
          </cell>
        </row>
        <row r="1024">
          <cell r="A1024">
            <v>7911900</v>
          </cell>
          <cell r="B1024" t="str">
            <v>Liquidified Petroleum Gas (process rejection)</v>
          </cell>
          <cell r="C1024">
            <v>0</v>
          </cell>
          <cell r="D1024">
            <v>0</v>
          </cell>
        </row>
        <row r="1025">
          <cell r="A1025">
            <v>7912000</v>
          </cell>
          <cell r="B1025" t="str">
            <v>Base Oils (process rejection)</v>
          </cell>
          <cell r="C1025">
            <v>0</v>
          </cell>
          <cell r="D1025">
            <v>0</v>
          </cell>
        </row>
        <row r="1026">
          <cell r="A1026">
            <v>7912100</v>
          </cell>
          <cell r="B1026" t="str">
            <v>Finished Lubes (process rejection)</v>
          </cell>
          <cell r="C1026">
            <v>0</v>
          </cell>
          <cell r="D1026">
            <v>0</v>
          </cell>
        </row>
        <row r="1027">
          <cell r="A1027">
            <v>7912200</v>
          </cell>
          <cell r="B1027" t="str">
            <v>Additives (process rejection)</v>
          </cell>
          <cell r="C1027">
            <v>0</v>
          </cell>
          <cell r="D1027">
            <v>0</v>
          </cell>
        </row>
        <row r="1028">
          <cell r="A1028">
            <v>7912300</v>
          </cell>
          <cell r="B1028" t="str">
            <v>Greases (process rejection)</v>
          </cell>
          <cell r="C1028">
            <v>0</v>
          </cell>
          <cell r="D1028">
            <v>0</v>
          </cell>
        </row>
        <row r="1029">
          <cell r="A1029">
            <v>7912400</v>
          </cell>
          <cell r="B1029" t="str">
            <v>Specialties (process rejection)</v>
          </cell>
          <cell r="C1029">
            <v>0</v>
          </cell>
          <cell r="D1029">
            <v>0</v>
          </cell>
        </row>
        <row r="1030">
          <cell r="A1030">
            <v>7912500</v>
          </cell>
          <cell r="B1030" t="str">
            <v>Special Fluids (process rejection)</v>
          </cell>
          <cell r="C1030">
            <v>0</v>
          </cell>
          <cell r="D1030">
            <v>0</v>
          </cell>
        </row>
        <row r="1031">
          <cell r="A1031">
            <v>7912600</v>
          </cell>
          <cell r="B1031" t="str">
            <v>Packaging Materials (process rejection)</v>
          </cell>
          <cell r="C1031">
            <v>0</v>
          </cell>
          <cell r="D1031">
            <v>0</v>
          </cell>
        </row>
        <row r="1032">
          <cell r="A1032">
            <v>7912850</v>
          </cell>
          <cell r="B1032" t="str">
            <v>By-Products (process rejection)</v>
          </cell>
          <cell r="C1032">
            <v>0</v>
          </cell>
          <cell r="D1032">
            <v>0</v>
          </cell>
        </row>
        <row r="1033">
          <cell r="A1033">
            <v>7912900</v>
          </cell>
          <cell r="B1033" t="str">
            <v>Trading - Lubes (process rejection)</v>
          </cell>
          <cell r="C1033">
            <v>0</v>
          </cell>
          <cell r="D1033">
            <v>0</v>
          </cell>
        </row>
        <row r="1034">
          <cell r="A1034">
            <v>7912950</v>
          </cell>
          <cell r="B1034" t="str">
            <v>Trading - Grease (Texaco) (process rejection)</v>
          </cell>
          <cell r="C1034">
            <v>0</v>
          </cell>
          <cell r="D1034">
            <v>0</v>
          </cell>
        </row>
        <row r="1035">
          <cell r="A1035">
            <v>7921050</v>
          </cell>
          <cell r="B1035" t="str">
            <v>Transp Costs - Road/Rail - Inte Aviation Fuels</v>
          </cell>
          <cell r="C1035">
            <v>0</v>
          </cell>
          <cell r="D1035">
            <v>0</v>
          </cell>
        </row>
        <row r="1036">
          <cell r="A1036">
            <v>7921100</v>
          </cell>
          <cell r="B1036" t="str">
            <v>Transp Costs - Road/Rail - Local Aviation Fuels</v>
          </cell>
          <cell r="C1036">
            <v>356114926.08000004</v>
          </cell>
          <cell r="D1036">
            <v>356448745.11000001</v>
          </cell>
        </row>
        <row r="1037">
          <cell r="A1037">
            <v>7921200</v>
          </cell>
          <cell r="B1037" t="str">
            <v>Transp Costs - Road/Rail - Avgas</v>
          </cell>
          <cell r="C1037">
            <v>0</v>
          </cell>
          <cell r="D1037">
            <v>0</v>
          </cell>
        </row>
        <row r="1038">
          <cell r="A1038">
            <v>7921300</v>
          </cell>
          <cell r="B1038" t="str">
            <v>Transp Costs - Road/Rail - Premium Motor Spirit</v>
          </cell>
          <cell r="C1038">
            <v>1823009926.6999998</v>
          </cell>
          <cell r="D1038">
            <v>1822796069.9300001</v>
          </cell>
        </row>
        <row r="1039">
          <cell r="A1039">
            <v>7921400</v>
          </cell>
          <cell r="B1039" t="str">
            <v>Transp Costs - Road/Rail - Dual Purpose Kerosene</v>
          </cell>
          <cell r="C1039">
            <v>48316785.400000006</v>
          </cell>
          <cell r="D1039">
            <v>48119445.399999999</v>
          </cell>
        </row>
        <row r="1040">
          <cell r="A1040">
            <v>7921500</v>
          </cell>
          <cell r="B1040" t="str">
            <v>Transp Costs - Road/Rail - Auto Gas Oil</v>
          </cell>
          <cell r="C1040">
            <v>249639116.02000001</v>
          </cell>
          <cell r="D1040">
            <v>249375115.36000001</v>
          </cell>
        </row>
        <row r="1041">
          <cell r="A1041">
            <v>7921600</v>
          </cell>
          <cell r="B1041" t="str">
            <v>Transp Costs - Road/Rail - Marine Diesel</v>
          </cell>
          <cell r="C1041">
            <v>0</v>
          </cell>
          <cell r="D1041">
            <v>0</v>
          </cell>
        </row>
        <row r="1042">
          <cell r="A1042">
            <v>7921700</v>
          </cell>
          <cell r="B1042" t="str">
            <v>Transp Costs - Road/Rail - Bitumen</v>
          </cell>
          <cell r="C1042">
            <v>0</v>
          </cell>
          <cell r="D1042">
            <v>0</v>
          </cell>
        </row>
        <row r="1043">
          <cell r="A1043">
            <v>7921800</v>
          </cell>
          <cell r="B1043" t="str">
            <v>Transp Costs - Low Power Fuel Oil</v>
          </cell>
          <cell r="C1043">
            <v>0</v>
          </cell>
          <cell r="D1043">
            <v>0</v>
          </cell>
        </row>
        <row r="1044">
          <cell r="A1044">
            <v>7921900</v>
          </cell>
          <cell r="B1044" t="str">
            <v>Transp Costs - Liquidified Petroleum Gas</v>
          </cell>
          <cell r="C1044">
            <v>0</v>
          </cell>
          <cell r="D1044">
            <v>0</v>
          </cell>
        </row>
        <row r="1045">
          <cell r="A1045">
            <v>7922000</v>
          </cell>
          <cell r="B1045" t="str">
            <v>Transp Costs - Base Oils</v>
          </cell>
          <cell r="C1045">
            <v>0</v>
          </cell>
          <cell r="D1045">
            <v>0</v>
          </cell>
        </row>
        <row r="1046">
          <cell r="A1046">
            <v>7922100</v>
          </cell>
          <cell r="B1046" t="str">
            <v>Transp Costs - Finished Lubes</v>
          </cell>
          <cell r="C1046">
            <v>44513321.560000002</v>
          </cell>
          <cell r="D1046">
            <v>44513321.560000002</v>
          </cell>
        </row>
        <row r="1047">
          <cell r="A1047">
            <v>7922200</v>
          </cell>
          <cell r="B1047" t="str">
            <v>Transp Costs - Additives</v>
          </cell>
          <cell r="C1047">
            <v>0</v>
          </cell>
          <cell r="D1047">
            <v>0</v>
          </cell>
        </row>
        <row r="1048">
          <cell r="A1048">
            <v>7922300</v>
          </cell>
          <cell r="B1048" t="str">
            <v>Transp Costs - Greases</v>
          </cell>
          <cell r="C1048">
            <v>0</v>
          </cell>
          <cell r="D1048">
            <v>0</v>
          </cell>
        </row>
        <row r="1049">
          <cell r="A1049">
            <v>7922400</v>
          </cell>
          <cell r="B1049" t="str">
            <v>Transp Costs - Specialties</v>
          </cell>
          <cell r="C1049">
            <v>0</v>
          </cell>
          <cell r="D1049">
            <v>0</v>
          </cell>
        </row>
        <row r="1050">
          <cell r="A1050">
            <v>7922500</v>
          </cell>
          <cell r="B1050" t="str">
            <v>Transp Costs - Special Fluids</v>
          </cell>
          <cell r="C1050">
            <v>0</v>
          </cell>
          <cell r="D1050">
            <v>0</v>
          </cell>
        </row>
        <row r="1051">
          <cell r="A1051">
            <v>7922600</v>
          </cell>
          <cell r="B1051" t="str">
            <v>Transp Costs - Packaging Materials</v>
          </cell>
          <cell r="C1051">
            <v>0</v>
          </cell>
          <cell r="D1051">
            <v>0</v>
          </cell>
        </row>
        <row r="1052">
          <cell r="A1052">
            <v>7922850</v>
          </cell>
          <cell r="B1052" t="str">
            <v>Transp Costs - Trading Lubes</v>
          </cell>
          <cell r="C1052">
            <v>0</v>
          </cell>
          <cell r="D1052">
            <v>0</v>
          </cell>
        </row>
        <row r="1053">
          <cell r="A1053">
            <v>7922950</v>
          </cell>
          <cell r="B1053" t="str">
            <v>Transit Charges</v>
          </cell>
          <cell r="C1053">
            <v>0</v>
          </cell>
          <cell r="D1053">
            <v>0</v>
          </cell>
        </row>
        <row r="1054">
          <cell r="A1054">
            <v>7923000</v>
          </cell>
          <cell r="B1054" t="str">
            <v>Delivery Costs - Other</v>
          </cell>
          <cell r="C1054">
            <v>0</v>
          </cell>
          <cell r="D1054">
            <v>0</v>
          </cell>
        </row>
        <row r="1055">
          <cell r="A1055">
            <v>7931000</v>
          </cell>
          <cell r="B1055" t="str">
            <v>Pipeline Operating Expense</v>
          </cell>
          <cell r="C1055">
            <v>0</v>
          </cell>
          <cell r="D1055">
            <v>0</v>
          </cell>
        </row>
        <row r="1056">
          <cell r="A1056">
            <v>7940001</v>
          </cell>
          <cell r="B1056" t="str">
            <v>Crude processing Fees</v>
          </cell>
          <cell r="C1056">
            <v>0</v>
          </cell>
          <cell r="D1056">
            <v>0</v>
          </cell>
        </row>
        <row r="1057">
          <cell r="A1057">
            <v>7941000</v>
          </cell>
          <cell r="B1057" t="str">
            <v>Manuf Exp-Lubricating Oil Blend Plant Expenses</v>
          </cell>
          <cell r="C1057">
            <v>0</v>
          </cell>
          <cell r="D1057">
            <v>0</v>
          </cell>
        </row>
        <row r="1058">
          <cell r="A1058">
            <v>7942000</v>
          </cell>
          <cell r="B1058" t="str">
            <v>Work in progress Inventory Expenses</v>
          </cell>
          <cell r="C1058">
            <v>0</v>
          </cell>
          <cell r="D1058">
            <v>0</v>
          </cell>
        </row>
        <row r="1059">
          <cell r="A1059">
            <v>7951000</v>
          </cell>
          <cell r="B1059" t="str">
            <v>Exploration Expenses</v>
          </cell>
          <cell r="C1059">
            <v>0</v>
          </cell>
          <cell r="D1059">
            <v>0</v>
          </cell>
        </row>
        <row r="1060">
          <cell r="A1060">
            <v>7961000</v>
          </cell>
          <cell r="B1060" t="str">
            <v>Crude Oils(consumed in Operations - contra Acc)</v>
          </cell>
          <cell r="C1060">
            <v>0</v>
          </cell>
          <cell r="D1060">
            <v>0</v>
          </cell>
        </row>
        <row r="1061">
          <cell r="A1061">
            <v>7961050</v>
          </cell>
          <cell r="B1061" t="str">
            <v>Int  Aviation Fuels (cons in oper- contra Acc)</v>
          </cell>
          <cell r="C1061">
            <v>0</v>
          </cell>
          <cell r="D1061">
            <v>0</v>
          </cell>
        </row>
        <row r="1062">
          <cell r="A1062">
            <v>7961100</v>
          </cell>
          <cell r="B1062" t="str">
            <v>Local Avi Fuels (cons in oper- contra Acc)</v>
          </cell>
          <cell r="C1062">
            <v>0</v>
          </cell>
          <cell r="D1062">
            <v>0</v>
          </cell>
        </row>
        <row r="1063">
          <cell r="A1063">
            <v>7961200</v>
          </cell>
          <cell r="B1063" t="str">
            <v>Avgas(cons in oper- contra Acc)</v>
          </cell>
          <cell r="C1063">
            <v>0</v>
          </cell>
          <cell r="D1063">
            <v>0</v>
          </cell>
        </row>
        <row r="1064">
          <cell r="A1064">
            <v>7961300</v>
          </cell>
          <cell r="B1064" t="str">
            <v>Premium Motor Spirit(cons in oper- contra Acc)</v>
          </cell>
          <cell r="C1064">
            <v>0</v>
          </cell>
          <cell r="D1064">
            <v>0</v>
          </cell>
        </row>
        <row r="1065">
          <cell r="A1065">
            <v>7961400</v>
          </cell>
          <cell r="B1065" t="str">
            <v>Dual Purpose Kerosene(cons in oper- contra Acc)</v>
          </cell>
          <cell r="C1065">
            <v>0</v>
          </cell>
          <cell r="D1065">
            <v>0</v>
          </cell>
        </row>
        <row r="1066">
          <cell r="A1066">
            <v>7961500</v>
          </cell>
          <cell r="B1066" t="str">
            <v>Auto Gas Oil(cons in oper- contra Acc)</v>
          </cell>
          <cell r="C1066">
            <v>0</v>
          </cell>
          <cell r="D1066">
            <v>0</v>
          </cell>
        </row>
        <row r="1067">
          <cell r="A1067">
            <v>7961600</v>
          </cell>
          <cell r="B1067" t="str">
            <v>Marine Diesel(cons in oper- contra Acc)</v>
          </cell>
          <cell r="C1067">
            <v>0</v>
          </cell>
          <cell r="D1067">
            <v>0</v>
          </cell>
        </row>
        <row r="1068">
          <cell r="A1068">
            <v>7961700</v>
          </cell>
          <cell r="B1068" t="str">
            <v>Bitumen(cons in oper- contra Acc)</v>
          </cell>
          <cell r="C1068">
            <v>0</v>
          </cell>
          <cell r="D1068">
            <v>0</v>
          </cell>
        </row>
        <row r="1069">
          <cell r="A1069">
            <v>7961800</v>
          </cell>
          <cell r="B1069" t="str">
            <v>Low Power Fuel Oil(cons in oper- contra Acc)</v>
          </cell>
          <cell r="C1069">
            <v>0</v>
          </cell>
          <cell r="D1069">
            <v>0</v>
          </cell>
        </row>
        <row r="1070">
          <cell r="A1070">
            <v>7961900</v>
          </cell>
          <cell r="B1070" t="str">
            <v>Liqui  Petroleum Gas(cons in oper- contra Acc)</v>
          </cell>
          <cell r="C1070">
            <v>0</v>
          </cell>
          <cell r="D1070">
            <v>0</v>
          </cell>
        </row>
        <row r="1071">
          <cell r="A1071">
            <v>7962000</v>
          </cell>
          <cell r="B1071" t="str">
            <v>Base Oils(cons in oper- contra Acc)</v>
          </cell>
          <cell r="C1071">
            <v>1080292259.97</v>
          </cell>
          <cell r="D1071">
            <v>1080292259.97</v>
          </cell>
        </row>
        <row r="1072">
          <cell r="A1072">
            <v>7962100</v>
          </cell>
          <cell r="B1072" t="str">
            <v>Finished Lubes(cons in oper- contra Acc)</v>
          </cell>
          <cell r="C1072">
            <v>30590692.84</v>
          </cell>
          <cell r="D1072">
            <v>30590692.84</v>
          </cell>
        </row>
        <row r="1073">
          <cell r="A1073">
            <v>7962200</v>
          </cell>
          <cell r="B1073" t="str">
            <v>Additives(cons in oper- contra Acc)</v>
          </cell>
          <cell r="C1073">
            <v>209857803.94999999</v>
          </cell>
          <cell r="D1073">
            <v>209857803.94999999</v>
          </cell>
        </row>
        <row r="1074">
          <cell r="A1074">
            <v>7962300</v>
          </cell>
          <cell r="B1074" t="str">
            <v>Greases(cons in oper- contra Acc)</v>
          </cell>
          <cell r="C1074">
            <v>0</v>
          </cell>
          <cell r="D1074">
            <v>0</v>
          </cell>
        </row>
        <row r="1075">
          <cell r="A1075">
            <v>7962400</v>
          </cell>
          <cell r="B1075" t="str">
            <v>Specialties(cons in oper- contra Acc)</v>
          </cell>
          <cell r="C1075">
            <v>27939679.780000001</v>
          </cell>
          <cell r="D1075">
            <v>27939679.780000001</v>
          </cell>
        </row>
        <row r="1076">
          <cell r="A1076">
            <v>7962500</v>
          </cell>
          <cell r="B1076" t="str">
            <v>Special Fluids(cons in oper- contra Acc)</v>
          </cell>
          <cell r="C1076">
            <v>178215.94</v>
          </cell>
          <cell r="D1076">
            <v>178215.94</v>
          </cell>
        </row>
        <row r="1077">
          <cell r="A1077">
            <v>7962600</v>
          </cell>
          <cell r="B1077" t="str">
            <v>Packaging Materials (cons in oper- contra Acc)</v>
          </cell>
          <cell r="C1077">
            <v>195747666.44999999</v>
          </cell>
          <cell r="D1077">
            <v>195747666.44999999</v>
          </cell>
        </row>
        <row r="1078">
          <cell r="A1078">
            <v>7962700</v>
          </cell>
          <cell r="B1078" t="str">
            <v>Conusumed in operations - WIP Lube Oil</v>
          </cell>
          <cell r="C1078">
            <v>1306864423.2</v>
          </cell>
          <cell r="D1078">
            <v>1306864423.2</v>
          </cell>
        </row>
        <row r="1079">
          <cell r="A1079">
            <v>7962800</v>
          </cell>
          <cell r="B1079" t="str">
            <v>Conusumed in operations - WIP Greases</v>
          </cell>
          <cell r="C1079">
            <v>261987907.89999998</v>
          </cell>
          <cell r="D1079">
            <v>261987907.90000001</v>
          </cell>
        </row>
        <row r="1080">
          <cell r="A1080">
            <v>7962850</v>
          </cell>
          <cell r="B1080" t="str">
            <v>Lubes By-Products(cons in oper- contra Acc)</v>
          </cell>
          <cell r="C1080">
            <v>415110.15</v>
          </cell>
          <cell r="D1080">
            <v>415110.15</v>
          </cell>
        </row>
        <row r="1081">
          <cell r="A1081">
            <v>7962900</v>
          </cell>
          <cell r="B1081" t="str">
            <v>Tra - Lubes(cons in oper- contra Acc)</v>
          </cell>
          <cell r="C1081">
            <v>5350354.79</v>
          </cell>
          <cell r="D1081">
            <v>5350354.79</v>
          </cell>
        </row>
        <row r="1082">
          <cell r="A1082">
            <v>7962950</v>
          </cell>
          <cell r="B1082" t="str">
            <v>Tra - Grease (Texaco)-(cons in oper- contra Acc)</v>
          </cell>
          <cell r="C1082">
            <v>0</v>
          </cell>
          <cell r="D1082">
            <v>0</v>
          </cell>
        </row>
        <row r="1083">
          <cell r="A1083">
            <v>7969000</v>
          </cell>
          <cell r="B1083" t="str">
            <v>Crude Oils(consumed in Operations - cost ctr)</v>
          </cell>
          <cell r="C1083">
            <v>0</v>
          </cell>
          <cell r="D1083">
            <v>0</v>
          </cell>
        </row>
        <row r="1084">
          <cell r="A1084">
            <v>7969050</v>
          </cell>
          <cell r="B1084" t="str">
            <v>Int  Aviation Fuels (cons in oper- cost ctr)</v>
          </cell>
          <cell r="C1084">
            <v>0</v>
          </cell>
          <cell r="D1084">
            <v>0</v>
          </cell>
        </row>
        <row r="1085">
          <cell r="A1085">
            <v>7969100</v>
          </cell>
          <cell r="B1085" t="str">
            <v>Local Avi Fuels (cons in oper- cost ctr)</v>
          </cell>
          <cell r="C1085">
            <v>0</v>
          </cell>
          <cell r="D1085">
            <v>0</v>
          </cell>
        </row>
        <row r="1086">
          <cell r="A1086">
            <v>7969150</v>
          </cell>
          <cell r="B1086" t="str">
            <v>Avgas(cons in oper- cost ctr)</v>
          </cell>
          <cell r="C1086">
            <v>0</v>
          </cell>
          <cell r="D1086">
            <v>0</v>
          </cell>
        </row>
        <row r="1087">
          <cell r="A1087">
            <v>7969200</v>
          </cell>
          <cell r="B1087" t="str">
            <v>Premium Motor Spirit(cons in oper- cost ctr)</v>
          </cell>
          <cell r="C1087">
            <v>0</v>
          </cell>
          <cell r="D1087">
            <v>0</v>
          </cell>
        </row>
        <row r="1088">
          <cell r="A1088">
            <v>7969250</v>
          </cell>
          <cell r="B1088" t="str">
            <v>Dual Purpose Kerosene(cons in oper- cost ctr)</v>
          </cell>
          <cell r="C1088">
            <v>0</v>
          </cell>
          <cell r="D1088">
            <v>0</v>
          </cell>
        </row>
        <row r="1089">
          <cell r="A1089">
            <v>7969300</v>
          </cell>
          <cell r="B1089" t="str">
            <v>Auto Gas Oil(cons in oper- cost ctr)</v>
          </cell>
          <cell r="C1089">
            <v>2974221.98</v>
          </cell>
          <cell r="D1089">
            <v>2974221.98</v>
          </cell>
        </row>
        <row r="1090">
          <cell r="A1090">
            <v>7969350</v>
          </cell>
          <cell r="B1090" t="str">
            <v>Marine Diesel(cons in oper- cost ctr)</v>
          </cell>
          <cell r="C1090">
            <v>0</v>
          </cell>
          <cell r="D1090">
            <v>0</v>
          </cell>
        </row>
        <row r="1091">
          <cell r="A1091">
            <v>7969400</v>
          </cell>
          <cell r="B1091" t="str">
            <v>Bitumen(cons in oper- cost ctr)</v>
          </cell>
          <cell r="C1091">
            <v>0</v>
          </cell>
          <cell r="D1091">
            <v>0</v>
          </cell>
        </row>
        <row r="1092">
          <cell r="A1092">
            <v>7969450</v>
          </cell>
          <cell r="B1092" t="str">
            <v>Low Power Fuel Oil(cons in oper- cost ctr)</v>
          </cell>
          <cell r="C1092">
            <v>0</v>
          </cell>
          <cell r="D1092">
            <v>0</v>
          </cell>
        </row>
        <row r="1093">
          <cell r="A1093">
            <v>7969500</v>
          </cell>
          <cell r="B1093" t="str">
            <v>Liqui  Petroleum Gas(cons in oper- cost ctr)</v>
          </cell>
          <cell r="C1093">
            <v>0</v>
          </cell>
          <cell r="D1093">
            <v>0</v>
          </cell>
        </row>
        <row r="1094">
          <cell r="A1094">
            <v>7969550</v>
          </cell>
          <cell r="B1094" t="str">
            <v>Base Oils(cons in oper- cost ctr)</v>
          </cell>
          <cell r="C1094">
            <v>0</v>
          </cell>
          <cell r="D1094">
            <v>0</v>
          </cell>
        </row>
        <row r="1095">
          <cell r="A1095">
            <v>7969600</v>
          </cell>
          <cell r="B1095" t="str">
            <v>Finished Lubes(cons in oper- cost ctr)</v>
          </cell>
          <cell r="C1095">
            <v>0</v>
          </cell>
          <cell r="D1095">
            <v>0</v>
          </cell>
        </row>
        <row r="1096">
          <cell r="A1096">
            <v>7969650</v>
          </cell>
          <cell r="B1096" t="str">
            <v>Additives(cons in oper- cost ctr)</v>
          </cell>
          <cell r="C1096">
            <v>0</v>
          </cell>
          <cell r="D1096">
            <v>0</v>
          </cell>
        </row>
        <row r="1097">
          <cell r="A1097">
            <v>7969700</v>
          </cell>
          <cell r="B1097" t="str">
            <v>Greases(cons in oper- cost ctr)</v>
          </cell>
          <cell r="C1097">
            <v>0</v>
          </cell>
          <cell r="D1097">
            <v>0</v>
          </cell>
        </row>
        <row r="1098">
          <cell r="A1098">
            <v>7969750</v>
          </cell>
          <cell r="B1098" t="str">
            <v>Specialties(cons in oper- cost ctr)</v>
          </cell>
          <cell r="C1098">
            <v>0</v>
          </cell>
          <cell r="D1098">
            <v>0</v>
          </cell>
        </row>
        <row r="1099">
          <cell r="A1099">
            <v>7969800</v>
          </cell>
          <cell r="B1099" t="str">
            <v>Special Fluids(cons in oper- cost ctr)</v>
          </cell>
          <cell r="C1099">
            <v>0</v>
          </cell>
          <cell r="D1099">
            <v>0</v>
          </cell>
        </row>
        <row r="1100">
          <cell r="A1100">
            <v>7969850</v>
          </cell>
          <cell r="B1100" t="str">
            <v>Packaging Materials (cons in oper- cost ctr)</v>
          </cell>
          <cell r="C1100">
            <v>0</v>
          </cell>
          <cell r="D1100">
            <v>0</v>
          </cell>
        </row>
        <row r="1101">
          <cell r="A1101">
            <v>7969910</v>
          </cell>
          <cell r="B1101" t="str">
            <v>Lubes By-Products(cons in oper- cost ctr)</v>
          </cell>
          <cell r="C1101">
            <v>0</v>
          </cell>
          <cell r="D1101">
            <v>0</v>
          </cell>
        </row>
        <row r="1102">
          <cell r="A1102">
            <v>7969915</v>
          </cell>
          <cell r="B1102" t="str">
            <v>Tra - Lubes(cons in oper- cost ctr)</v>
          </cell>
          <cell r="C1102">
            <v>0</v>
          </cell>
          <cell r="D1102">
            <v>0</v>
          </cell>
        </row>
        <row r="1103">
          <cell r="A1103">
            <v>7969920</v>
          </cell>
          <cell r="B1103" t="str">
            <v>Tra - Grease (Texaco)-(cons in oper- cost ctr)</v>
          </cell>
          <cell r="C1103">
            <v>0</v>
          </cell>
          <cell r="D1103">
            <v>0</v>
          </cell>
        </row>
        <row r="1104">
          <cell r="A1104">
            <v>7971000</v>
          </cell>
          <cell r="B1104" t="str">
            <v>Producing Expense</v>
          </cell>
          <cell r="C1104">
            <v>0</v>
          </cell>
          <cell r="D1104">
            <v>0</v>
          </cell>
        </row>
        <row r="1105">
          <cell r="A1105">
            <v>7981050</v>
          </cell>
          <cell r="B1105" t="str">
            <v xml:space="preserve"> Emp' salaries, wages, and benefits(Marine Ope Exp</v>
          </cell>
          <cell r="C1105">
            <v>0</v>
          </cell>
          <cell r="D1105">
            <v>0</v>
          </cell>
        </row>
        <row r="1106">
          <cell r="A1106">
            <v>7981100</v>
          </cell>
          <cell r="B1106" t="str">
            <v>Dep and amort  of FA used in the marine operation</v>
          </cell>
          <cell r="C1106">
            <v>0</v>
          </cell>
          <cell r="D1106">
            <v>0</v>
          </cell>
        </row>
        <row r="1107">
          <cell r="A1107">
            <v>7981200</v>
          </cell>
          <cell r="B1107" t="str">
            <v>Mtrl and supplies used in the marine activities</v>
          </cell>
          <cell r="C1107">
            <v>0</v>
          </cell>
          <cell r="D1107">
            <v>0</v>
          </cell>
        </row>
        <row r="1108">
          <cell r="A1108">
            <v>7981300</v>
          </cell>
          <cell r="B1108" t="str">
            <v>Operating taxes (Marine Ope Exp)</v>
          </cell>
          <cell r="C1108">
            <v>0</v>
          </cell>
          <cell r="D1108">
            <v>0</v>
          </cell>
        </row>
        <row r="1109">
          <cell r="A1109">
            <v>7981400</v>
          </cell>
          <cell r="B1109" t="str">
            <v>Fuel consumed (Marine Ope Exp)</v>
          </cell>
          <cell r="C1109">
            <v>0</v>
          </cell>
          <cell r="D1109">
            <v>0</v>
          </cell>
        </row>
        <row r="1110">
          <cell r="A1110">
            <v>7981500</v>
          </cell>
          <cell r="B1110" t="str">
            <v>Outside contractor costs for repairs and main</v>
          </cell>
          <cell r="C1110">
            <v>0</v>
          </cell>
          <cell r="D1110">
            <v>0</v>
          </cell>
        </row>
        <row r="1111">
          <cell r="A1111">
            <v>7981600</v>
          </cell>
          <cell r="B1111" t="str">
            <v>Canal tolls (Marine Ope Exp)</v>
          </cell>
          <cell r="C1111">
            <v>0</v>
          </cell>
          <cell r="D1111">
            <v>0</v>
          </cell>
        </row>
        <row r="1112">
          <cell r="A1112">
            <v>7981700</v>
          </cell>
          <cell r="B1112" t="str">
            <v>Port charges (Marine Ope Exp)</v>
          </cell>
          <cell r="C1112">
            <v>0</v>
          </cell>
          <cell r="D1112">
            <v>0</v>
          </cell>
        </row>
        <row r="1113">
          <cell r="A1113">
            <v>7981800</v>
          </cell>
          <cell r="B1113" t="str">
            <v>Insurance premiums (Marine Ope Exp)</v>
          </cell>
          <cell r="C1113">
            <v>0</v>
          </cell>
          <cell r="D1113">
            <v>0</v>
          </cell>
        </row>
        <row r="1114">
          <cell r="A1114">
            <v>7981900</v>
          </cell>
          <cell r="B1114" t="str">
            <v>Charter hire(Marine Ope Exp)</v>
          </cell>
          <cell r="C1114">
            <v>0</v>
          </cell>
          <cell r="D1114">
            <v>0</v>
          </cell>
        </row>
        <row r="1115">
          <cell r="A1115">
            <v>7982000</v>
          </cell>
          <cell r="B1115" t="str">
            <v>Tank cleaning (Marine Ope Exp)</v>
          </cell>
          <cell r="C1115">
            <v>0</v>
          </cell>
          <cell r="D1115">
            <v>0</v>
          </cell>
        </row>
        <row r="1116">
          <cell r="A1116">
            <v>7982100</v>
          </cell>
          <cell r="B1116" t="str">
            <v>Tie-up expenses (Marine Ope Exp)</v>
          </cell>
          <cell r="C1116">
            <v>0</v>
          </cell>
          <cell r="D1116">
            <v>0</v>
          </cell>
        </row>
        <row r="1117">
          <cell r="A1117">
            <v>7982200</v>
          </cell>
          <cell r="B1117" t="str">
            <v>Hire of Boat(Marine Ope Exp)</v>
          </cell>
          <cell r="C1117">
            <v>0</v>
          </cell>
          <cell r="D1117">
            <v>0</v>
          </cell>
        </row>
        <row r="1118">
          <cell r="A1118">
            <v>7982300</v>
          </cell>
          <cell r="B1118" t="str">
            <v>Hire of Fenders Marine Ope Exp)</v>
          </cell>
          <cell r="C1118">
            <v>0</v>
          </cell>
          <cell r="D1118">
            <v>0</v>
          </cell>
        </row>
        <row r="1119">
          <cell r="A1119">
            <v>7982400</v>
          </cell>
          <cell r="B1119" t="str">
            <v>Hire of Hoses Marine Ope Exp)</v>
          </cell>
          <cell r="C1119">
            <v>0</v>
          </cell>
          <cell r="D1119">
            <v>0</v>
          </cell>
        </row>
        <row r="1120">
          <cell r="A1120">
            <v>7982500</v>
          </cell>
          <cell r="B1120" t="str">
            <v>Fender Repairs / Mtce (Marine Ope Exp)</v>
          </cell>
          <cell r="C1120">
            <v>0</v>
          </cell>
          <cell r="D1120">
            <v>0</v>
          </cell>
        </row>
        <row r="1121">
          <cell r="A1121">
            <v>7982600</v>
          </cell>
          <cell r="B1121" t="str">
            <v>STS cost / mooring (Marine Ope Exp)</v>
          </cell>
          <cell r="C1121">
            <v>0</v>
          </cell>
          <cell r="D1121">
            <v>0</v>
          </cell>
        </row>
        <row r="1122">
          <cell r="A1122">
            <v>8011050</v>
          </cell>
          <cell r="B1122" t="str">
            <v>Basic Salaries - Regular Employees (MAEX)</v>
          </cell>
          <cell r="C1122">
            <v>266092462.38999999</v>
          </cell>
          <cell r="D1122">
            <v>156780325.21000001</v>
          </cell>
        </row>
        <row r="1123">
          <cell r="A1123">
            <v>8011100</v>
          </cell>
          <cell r="B1123" t="str">
            <v>Housing Allowances (MAEX)</v>
          </cell>
          <cell r="C1123">
            <v>141765149.31</v>
          </cell>
          <cell r="D1123">
            <v>141765149.31</v>
          </cell>
        </row>
        <row r="1124">
          <cell r="A1124">
            <v>8011150</v>
          </cell>
          <cell r="B1124" t="str">
            <v>Transport Allowances (MAEX)</v>
          </cell>
          <cell r="C1124">
            <v>11669933.68</v>
          </cell>
          <cell r="D1124">
            <v>11669933.68</v>
          </cell>
        </row>
        <row r="1125">
          <cell r="A1125">
            <v>8011200</v>
          </cell>
          <cell r="B1125" t="str">
            <v>Leave Allowance - Local Staff (MAEX)</v>
          </cell>
          <cell r="C1125">
            <v>16896225.760000002</v>
          </cell>
          <cell r="D1125">
            <v>16896225.760000002</v>
          </cell>
        </row>
        <row r="1126">
          <cell r="A1126">
            <v>8011250</v>
          </cell>
          <cell r="B1126" t="str">
            <v>Leave Allowance - Expatriates (MAEX)</v>
          </cell>
          <cell r="C1126">
            <v>0</v>
          </cell>
          <cell r="D1126">
            <v>0</v>
          </cell>
        </row>
        <row r="1127">
          <cell r="A1127">
            <v>8011255</v>
          </cell>
          <cell r="B1127" t="str">
            <v>Annual Leave Encashment</v>
          </cell>
          <cell r="C1127">
            <v>0</v>
          </cell>
          <cell r="D1127">
            <v>0</v>
          </cell>
        </row>
        <row r="1128">
          <cell r="A1128">
            <v>8011260</v>
          </cell>
          <cell r="B1128" t="str">
            <v>Overtime (MAEX)</v>
          </cell>
          <cell r="C1128">
            <v>0</v>
          </cell>
          <cell r="D1128">
            <v>0</v>
          </cell>
        </row>
        <row r="1129">
          <cell r="A1129">
            <v>8011270</v>
          </cell>
          <cell r="B1129" t="str">
            <v>Acting Allowance (MAEX)</v>
          </cell>
          <cell r="C1129">
            <v>0</v>
          </cell>
          <cell r="D1129">
            <v>0</v>
          </cell>
        </row>
        <row r="1130">
          <cell r="A1130">
            <v>8011280</v>
          </cell>
          <cell r="B1130" t="str">
            <v>Shift Allowance (MAEX)</v>
          </cell>
          <cell r="C1130">
            <v>28350</v>
          </cell>
          <cell r="D1130">
            <v>28350</v>
          </cell>
        </row>
        <row r="1131">
          <cell r="A1131">
            <v>8011300</v>
          </cell>
          <cell r="B1131" t="str">
            <v>Utility Allowance / Utility Bills (MAEX)</v>
          </cell>
          <cell r="C1131">
            <v>0</v>
          </cell>
          <cell r="D1131">
            <v>0</v>
          </cell>
        </row>
        <row r="1132">
          <cell r="A1132">
            <v>8011320</v>
          </cell>
          <cell r="B1132" t="str">
            <v>Cashier Allowance (MAEX)</v>
          </cell>
          <cell r="C1132">
            <v>0</v>
          </cell>
          <cell r="D1132">
            <v>0</v>
          </cell>
        </row>
        <row r="1133">
          <cell r="A1133">
            <v>8011330</v>
          </cell>
          <cell r="B1133" t="str">
            <v>Diesel Allowance (MAEX)</v>
          </cell>
          <cell r="C1133">
            <v>0</v>
          </cell>
          <cell r="D1133">
            <v>0</v>
          </cell>
        </row>
        <row r="1134">
          <cell r="A1134">
            <v>8011340</v>
          </cell>
          <cell r="B1134" t="str">
            <v>Driver Allowance (MAEX)</v>
          </cell>
          <cell r="C1134">
            <v>6195200</v>
          </cell>
          <cell r="D1134">
            <v>6195200</v>
          </cell>
        </row>
        <row r="1135">
          <cell r="A1135">
            <v>8011345</v>
          </cell>
          <cell r="B1135" t="str">
            <v>Medal Allowance</v>
          </cell>
          <cell r="C1135">
            <v>0</v>
          </cell>
          <cell r="D1135">
            <v>0</v>
          </cell>
        </row>
        <row r="1136">
          <cell r="A1136">
            <v>8011350</v>
          </cell>
          <cell r="B1136" t="str">
            <v>Other Allowances (MAEX)</v>
          </cell>
          <cell r="C1136">
            <v>11726214.43</v>
          </cell>
          <cell r="D1136">
            <v>11726214.43</v>
          </cell>
        </row>
        <row r="1137">
          <cell r="A1137">
            <v>8011370</v>
          </cell>
          <cell r="B1137" t="str">
            <v>Bonus - All Other (MAEX)</v>
          </cell>
          <cell r="C1137">
            <v>15358905.569999998</v>
          </cell>
          <cell r="D1137">
            <v>15358905.57</v>
          </cell>
        </row>
        <row r="1138">
          <cell r="A1138">
            <v>8011375</v>
          </cell>
          <cell r="B1138" t="str">
            <v>Notice Period (MAEX)</v>
          </cell>
          <cell r="C1138">
            <v>0</v>
          </cell>
          <cell r="D1138">
            <v>0</v>
          </cell>
        </row>
        <row r="1139">
          <cell r="A1139">
            <v>8011400</v>
          </cell>
          <cell r="B1139" t="str">
            <v>Commissions &amp; Bonus to Sales Personnel (MAEX)</v>
          </cell>
          <cell r="C1139">
            <v>0</v>
          </cell>
          <cell r="D1139">
            <v>0</v>
          </cell>
        </row>
        <row r="1140">
          <cell r="A1140">
            <v>8011450</v>
          </cell>
          <cell r="B1140" t="str">
            <v>Expatriate staff salaries (MAEX)</v>
          </cell>
          <cell r="C1140">
            <v>0</v>
          </cell>
          <cell r="D1140">
            <v>0</v>
          </cell>
        </row>
        <row r="1141">
          <cell r="A1141">
            <v>8011500</v>
          </cell>
          <cell r="B1141" t="str">
            <v>Expatriate Bonus and Gratuities (MAEX)</v>
          </cell>
          <cell r="C1141">
            <v>0</v>
          </cell>
          <cell r="D1141">
            <v>0</v>
          </cell>
        </row>
        <row r="1142">
          <cell r="A1142">
            <v>8011550</v>
          </cell>
          <cell r="B1142" t="str">
            <v>Expatriate Transportation allowance (MAEX)</v>
          </cell>
          <cell r="C1142">
            <v>0</v>
          </cell>
          <cell r="D1142">
            <v>0</v>
          </cell>
        </row>
        <row r="1143">
          <cell r="A1143">
            <v>8011575</v>
          </cell>
          <cell r="B1143" t="str">
            <v>Other Expatriate Allowances (MAEX)</v>
          </cell>
          <cell r="C1143">
            <v>0</v>
          </cell>
          <cell r="D1143">
            <v>0</v>
          </cell>
        </row>
        <row r="1144">
          <cell r="A1144">
            <v>8011600</v>
          </cell>
          <cell r="B1144" t="str">
            <v>Domestic staff (MAEX)</v>
          </cell>
          <cell r="C1144">
            <v>0</v>
          </cell>
          <cell r="D1144">
            <v>0</v>
          </cell>
        </row>
        <row r="1145">
          <cell r="A1145">
            <v>8011650</v>
          </cell>
          <cell r="B1145" t="str">
            <v>Short term contract employees - external (MAEX)</v>
          </cell>
          <cell r="C1145">
            <v>1328485</v>
          </cell>
          <cell r="D1145">
            <v>1328485</v>
          </cell>
        </row>
        <row r="1146">
          <cell r="A1146">
            <v>8011700</v>
          </cell>
          <cell r="B1146" t="str">
            <v xml:space="preserve"> Short term assig staff from Grp,JV &amp; Other partne</v>
          </cell>
          <cell r="C1146">
            <v>0</v>
          </cell>
          <cell r="D1146">
            <v>0</v>
          </cell>
        </row>
        <row r="1147">
          <cell r="A1147">
            <v>8031025</v>
          </cell>
          <cell r="B1147" t="str">
            <v>Pension Fund Expenses</v>
          </cell>
          <cell r="C1147">
            <v>47277021.240000002</v>
          </cell>
          <cell r="D1147">
            <v>47277021.240000002</v>
          </cell>
        </row>
        <row r="1148">
          <cell r="A1148">
            <v>8031050</v>
          </cell>
          <cell r="B1148" t="str">
            <v>Vacation Expense - Local staff</v>
          </cell>
          <cell r="C1148">
            <v>32230</v>
          </cell>
          <cell r="D1148">
            <v>32230</v>
          </cell>
        </row>
        <row r="1149">
          <cell r="A1149">
            <v>8031075</v>
          </cell>
          <cell r="B1149" t="str">
            <v>Expatriate Vacation Expense</v>
          </cell>
          <cell r="C1149">
            <v>0</v>
          </cell>
          <cell r="D1149">
            <v>0</v>
          </cell>
        </row>
        <row r="1150">
          <cell r="A1150">
            <v>8031100</v>
          </cell>
          <cell r="B1150" t="str">
            <v>Social security benefits/charges - Local staff</v>
          </cell>
          <cell r="C1150">
            <v>37542308.259999998</v>
          </cell>
          <cell r="D1150">
            <v>45913379.549999997</v>
          </cell>
        </row>
        <row r="1151">
          <cell r="A1151">
            <v>8031125</v>
          </cell>
          <cell r="B1151" t="str">
            <v>Social security benefits/charges - Expatriates</v>
          </cell>
          <cell r="C1151">
            <v>0</v>
          </cell>
          <cell r="D1151">
            <v>0</v>
          </cell>
        </row>
        <row r="1152">
          <cell r="A1152">
            <v>8031150</v>
          </cell>
          <cell r="B1152" t="str">
            <v>Medical Expenses / Hospital Bills</v>
          </cell>
          <cell r="C1152">
            <v>10035913.440000001</v>
          </cell>
          <cell r="D1152">
            <v>10035913.439999999</v>
          </cell>
        </row>
        <row r="1153">
          <cell r="A1153">
            <v>8031175</v>
          </cell>
          <cell r="B1153" t="str">
            <v>Sick pay - Local staff</v>
          </cell>
          <cell r="C1153">
            <v>0</v>
          </cell>
          <cell r="D1153">
            <v>0</v>
          </cell>
        </row>
        <row r="1154">
          <cell r="A1154">
            <v>8031200</v>
          </cell>
          <cell r="B1154" t="str">
            <v>Sick pay - Expatriates</v>
          </cell>
          <cell r="C1154">
            <v>0</v>
          </cell>
          <cell r="D1154">
            <v>0</v>
          </cell>
        </row>
        <row r="1155">
          <cell r="A1155">
            <v>8031225</v>
          </cell>
          <cell r="B1155" t="str">
            <v>Ex-Gratia Payments</v>
          </cell>
          <cell r="C1155">
            <v>0</v>
          </cell>
          <cell r="D1155">
            <v>0</v>
          </cell>
        </row>
        <row r="1156">
          <cell r="A1156">
            <v>8031250</v>
          </cell>
          <cell r="B1156" t="str">
            <v>Gratuity Costs</v>
          </cell>
          <cell r="C1156">
            <v>0</v>
          </cell>
          <cell r="D1156">
            <v>0</v>
          </cell>
        </row>
        <row r="1157">
          <cell r="A1157">
            <v>8031275</v>
          </cell>
          <cell r="B1157" t="str">
            <v>Separation indemnity - Local Staff</v>
          </cell>
          <cell r="C1157">
            <v>0</v>
          </cell>
          <cell r="D1157">
            <v>0</v>
          </cell>
        </row>
        <row r="1158">
          <cell r="A1158">
            <v>8031300</v>
          </cell>
          <cell r="B1158" t="str">
            <v>Separation indemnity - Expatriates</v>
          </cell>
          <cell r="C1158">
            <v>0</v>
          </cell>
          <cell r="D1158">
            <v>0</v>
          </cell>
        </row>
        <row r="1159">
          <cell r="A1159">
            <v>8031325</v>
          </cell>
          <cell r="B1159" t="str">
            <v>Canteen Expenses / Staff Meals</v>
          </cell>
          <cell r="C1159">
            <v>79758760.25</v>
          </cell>
          <cell r="D1159">
            <v>79758760.25</v>
          </cell>
        </row>
        <row r="1160">
          <cell r="A1160">
            <v>8031350</v>
          </cell>
          <cell r="B1160" t="str">
            <v xml:space="preserve"> Uniforms, Boots, etc</v>
          </cell>
          <cell r="C1160">
            <v>0</v>
          </cell>
          <cell r="D1160">
            <v>0</v>
          </cell>
        </row>
        <row r="1161">
          <cell r="A1161">
            <v>8031375</v>
          </cell>
          <cell r="B1161" t="str">
            <v>Executive Staff Rents</v>
          </cell>
          <cell r="C1161">
            <v>0</v>
          </cell>
          <cell r="D1161">
            <v>0</v>
          </cell>
        </row>
        <row r="1162">
          <cell r="A1162">
            <v>8031400</v>
          </cell>
          <cell r="B1162" t="str">
            <v>Executive Staff Residence Expenses</v>
          </cell>
          <cell r="C1162">
            <v>0</v>
          </cell>
          <cell r="D1162">
            <v>0</v>
          </cell>
        </row>
        <row r="1163">
          <cell r="A1163">
            <v>8031425</v>
          </cell>
          <cell r="B1163" t="str">
            <v>Xmas Party Expenses &amp; Other Gift Vouchers</v>
          </cell>
          <cell r="C1163">
            <v>22759000</v>
          </cell>
          <cell r="D1163">
            <v>22759000</v>
          </cell>
        </row>
        <row r="1164">
          <cell r="A1164">
            <v>8031450</v>
          </cell>
          <cell r="B1164" t="str">
            <v>Education Grant</v>
          </cell>
          <cell r="C1164">
            <v>202405.28</v>
          </cell>
          <cell r="D1164">
            <v>202405.28</v>
          </cell>
        </row>
        <row r="1165">
          <cell r="A1165">
            <v>8031475</v>
          </cell>
          <cell r="B1165" t="str">
            <v>Tuition Aid Plan</v>
          </cell>
          <cell r="C1165">
            <v>3488550</v>
          </cell>
          <cell r="D1165">
            <v>3488550</v>
          </cell>
        </row>
        <row r="1166">
          <cell r="A1166">
            <v>8031500</v>
          </cell>
          <cell r="B1166" t="str">
            <v>Employee Car Cash Out Amortisation</v>
          </cell>
          <cell r="C1166">
            <v>7231690.3299999991</v>
          </cell>
          <cell r="D1166">
            <v>7231690.3300000001</v>
          </cell>
        </row>
        <row r="1167">
          <cell r="A1167">
            <v>8031510</v>
          </cell>
          <cell r="B1167" t="str">
            <v>Employee Car Grant Amortisation</v>
          </cell>
          <cell r="C1167">
            <v>5332500</v>
          </cell>
          <cell r="D1167">
            <v>5332500</v>
          </cell>
        </row>
        <row r="1168">
          <cell r="A1168">
            <v>8031520</v>
          </cell>
          <cell r="B1168" t="str">
            <v>Death / Disability Benefits</v>
          </cell>
          <cell r="C1168">
            <v>150000</v>
          </cell>
          <cell r="D1168">
            <v>150000</v>
          </cell>
        </row>
        <row r="1169">
          <cell r="A1169">
            <v>8031525</v>
          </cell>
          <cell r="B1169" t="str">
            <v>Other Benefit In Kind - expats</v>
          </cell>
          <cell r="C1169">
            <v>0</v>
          </cell>
          <cell r="D1169">
            <v>0</v>
          </cell>
        </row>
        <row r="1170">
          <cell r="A1170">
            <v>8031530</v>
          </cell>
          <cell r="B1170" t="str">
            <v>Employee Terminal Benefits</v>
          </cell>
          <cell r="C1170">
            <v>0</v>
          </cell>
          <cell r="D1170">
            <v>0</v>
          </cell>
        </row>
        <row r="1171">
          <cell r="A1171">
            <v>8031550</v>
          </cell>
          <cell r="B1171" t="str">
            <v>Other Employee Benefits</v>
          </cell>
          <cell r="C1171">
            <v>49866396.140000001</v>
          </cell>
          <cell r="D1171">
            <v>49866396.140000001</v>
          </cell>
        </row>
        <row r="1172">
          <cell r="A1172">
            <v>8031555</v>
          </cell>
          <cell r="B1172" t="str">
            <v>Long Service Award</v>
          </cell>
          <cell r="C1172">
            <v>6836129.2999999998</v>
          </cell>
          <cell r="D1172">
            <v>6836129.2999999998</v>
          </cell>
        </row>
        <row r="1173">
          <cell r="A1173">
            <v>8031590</v>
          </cell>
          <cell r="B1173" t="str">
            <v>Employee Home Loan Amortization</v>
          </cell>
          <cell r="C1173">
            <v>0</v>
          </cell>
          <cell r="D1173">
            <v>0</v>
          </cell>
        </row>
        <row r="1174">
          <cell r="A1174">
            <v>8031560</v>
          </cell>
          <cell r="B1174" t="str">
            <v>Retirement Benefits</v>
          </cell>
          <cell r="C1174">
            <v>0</v>
          </cell>
          <cell r="D1174">
            <v>0</v>
          </cell>
        </row>
        <row r="1175">
          <cell r="A1175">
            <v>8031800</v>
          </cell>
          <cell r="B1175" t="str">
            <v xml:space="preserve"> Personal Income Tax (PAYE), Co. Expense Portion</v>
          </cell>
          <cell r="C1175">
            <v>4787375.91</v>
          </cell>
          <cell r="D1175">
            <v>4787375.91</v>
          </cell>
        </row>
        <row r="1176">
          <cell r="A1176">
            <v>8051025</v>
          </cell>
          <cell r="B1176" t="str">
            <v>Training Expenses- Local</v>
          </cell>
          <cell r="C1176">
            <v>22422965.390000001</v>
          </cell>
          <cell r="D1176">
            <v>22254695.120000001</v>
          </cell>
        </row>
        <row r="1177">
          <cell r="A1177">
            <v>8051050</v>
          </cell>
          <cell r="B1177" t="str">
            <v>Training Expenses- Ovearseas</v>
          </cell>
          <cell r="C1177">
            <v>3498226.48</v>
          </cell>
          <cell r="D1177">
            <v>3498226.48</v>
          </cell>
        </row>
        <row r="1178">
          <cell r="A1178">
            <v>8051075</v>
          </cell>
          <cell r="B1178" t="str">
            <v>Training Expenses - Retailers</v>
          </cell>
          <cell r="C1178">
            <v>0</v>
          </cell>
          <cell r="D1178">
            <v>0</v>
          </cell>
        </row>
        <row r="1179">
          <cell r="A1179">
            <v>8051100</v>
          </cell>
          <cell r="B1179" t="str">
            <v>Inhouse Training Expenses</v>
          </cell>
          <cell r="C1179">
            <v>3429886.34</v>
          </cell>
          <cell r="D1179">
            <v>3429886.34</v>
          </cell>
        </row>
        <row r="1180">
          <cell r="A1180">
            <v>8071025</v>
          </cell>
          <cell r="B1180" t="str">
            <v>Travelling Expenses - Local ( Travel Related)</v>
          </cell>
          <cell r="C1180">
            <v>50505915.299999997</v>
          </cell>
          <cell r="D1180">
            <v>50505915.299999997</v>
          </cell>
        </row>
        <row r="1181">
          <cell r="A1181">
            <v>8071050</v>
          </cell>
          <cell r="B1181" t="str">
            <v>Travelling Expenses - Foreign ( Travel Related)</v>
          </cell>
          <cell r="C1181">
            <v>8036215.3199999984</v>
          </cell>
          <cell r="D1181">
            <v>8036215.3200000003</v>
          </cell>
        </row>
        <row r="1182">
          <cell r="A1182">
            <v>8071055</v>
          </cell>
          <cell r="B1182" t="str">
            <v>Reimbursement of Mileage Claims - Personal Car</v>
          </cell>
          <cell r="C1182">
            <v>0</v>
          </cell>
          <cell r="D1182">
            <v>0</v>
          </cell>
        </row>
        <row r="1183">
          <cell r="A1183">
            <v>8071075</v>
          </cell>
          <cell r="B1183" t="str">
            <v>Entertainment - Employees ( Travel Related)</v>
          </cell>
          <cell r="C1183">
            <v>212730</v>
          </cell>
          <cell r="D1183">
            <v>212730</v>
          </cell>
        </row>
        <row r="1184">
          <cell r="A1184">
            <v>8071080</v>
          </cell>
          <cell r="B1184" t="str">
            <v>Entertainment - Customers ( Travel Related)</v>
          </cell>
          <cell r="C1184">
            <v>805510</v>
          </cell>
          <cell r="D1184">
            <v>805510</v>
          </cell>
        </row>
        <row r="1185">
          <cell r="A1185">
            <v>8071100</v>
          </cell>
          <cell r="B1185" t="str">
            <v>Taxi &amp; Bus Fares ( Travel Related)</v>
          </cell>
          <cell r="C1185">
            <v>23522801</v>
          </cell>
          <cell r="D1185">
            <v>23522801</v>
          </cell>
        </row>
        <row r="1186">
          <cell r="A1186">
            <v>8071125</v>
          </cell>
          <cell r="B1186" t="str">
            <v>Meal Allowance ( Travel Related)</v>
          </cell>
          <cell r="C1186">
            <v>4101839</v>
          </cell>
          <cell r="D1186">
            <v>4101839</v>
          </cell>
        </row>
        <row r="1187">
          <cell r="A1187">
            <v>8071150</v>
          </cell>
          <cell r="B1187" t="str">
            <v>International Air-Tickets ( Travel Related)</v>
          </cell>
          <cell r="C1187">
            <v>17373827.219999999</v>
          </cell>
          <cell r="D1187">
            <v>17373827.219999999</v>
          </cell>
        </row>
        <row r="1188">
          <cell r="A1188">
            <v>8071175</v>
          </cell>
          <cell r="B1188" t="str">
            <v>Local Air-Tickets ( Travel Related)</v>
          </cell>
          <cell r="C1188">
            <v>2085846</v>
          </cell>
          <cell r="D1188">
            <v>2085846</v>
          </cell>
        </row>
        <row r="1189">
          <cell r="A1189">
            <v>8071200</v>
          </cell>
          <cell r="B1189" t="str">
            <v>Internal Meeting Expenses ( Travel Related)</v>
          </cell>
          <cell r="C1189">
            <v>1471215</v>
          </cell>
          <cell r="D1189">
            <v>1471215</v>
          </cell>
        </row>
        <row r="1190">
          <cell r="A1190">
            <v>8071225</v>
          </cell>
          <cell r="B1190" t="str">
            <v xml:space="preserve"> Moving, Relocation Expenses ( Travel Related)</v>
          </cell>
          <cell r="C1190">
            <v>3065582.06</v>
          </cell>
          <cell r="D1190">
            <v>3065582.06</v>
          </cell>
        </row>
        <row r="1191">
          <cell r="A1191">
            <v>8091025</v>
          </cell>
          <cell r="B1191" t="str">
            <v>Office &amp; Other Cleaning Expenses (contract labour)</v>
          </cell>
          <cell r="C1191">
            <v>25649789.639999997</v>
          </cell>
          <cell r="D1191">
            <v>25649789.640000001</v>
          </cell>
        </row>
        <row r="1192">
          <cell r="A1192">
            <v>8091050</v>
          </cell>
          <cell r="B1192" t="str">
            <v>Laboratory Expenses (contract labour)</v>
          </cell>
          <cell r="C1192">
            <v>469140</v>
          </cell>
          <cell r="D1192">
            <v>469140</v>
          </cell>
        </row>
        <row r="1193">
          <cell r="A1193">
            <v>8091075</v>
          </cell>
          <cell r="B1193" t="str">
            <v>Security / Guard Services (contract labour)</v>
          </cell>
          <cell r="C1193">
            <v>39370952.450000003</v>
          </cell>
          <cell r="D1193">
            <v>39370952.450000003</v>
          </cell>
        </row>
        <row r="1194">
          <cell r="A1194">
            <v>8091100</v>
          </cell>
          <cell r="B1194" t="str">
            <v xml:space="preserve"> Courier Services (DHL, etc) (contract labour)</v>
          </cell>
          <cell r="C1194">
            <v>14746605.119999999</v>
          </cell>
          <cell r="D1194">
            <v>14746605.119999999</v>
          </cell>
        </row>
        <row r="1195">
          <cell r="A1195">
            <v>8091125</v>
          </cell>
          <cell r="B1195" t="str">
            <v>Postages (contract labour)</v>
          </cell>
          <cell r="C1195">
            <v>0</v>
          </cell>
          <cell r="D1195">
            <v>0</v>
          </cell>
        </row>
        <row r="1196">
          <cell r="A1196">
            <v>8091150</v>
          </cell>
          <cell r="B1196" t="str">
            <v>Dock Management Workers Dues (contract labour)</v>
          </cell>
          <cell r="C1196">
            <v>0</v>
          </cell>
          <cell r="D1196">
            <v>0</v>
          </cell>
        </row>
        <row r="1197">
          <cell r="A1197">
            <v>8091175</v>
          </cell>
          <cell r="B1197" t="str">
            <v>Sewage and Waste disposal (contract labour)</v>
          </cell>
          <cell r="C1197">
            <v>1872100</v>
          </cell>
          <cell r="D1197">
            <v>1872100</v>
          </cell>
        </row>
        <row r="1198">
          <cell r="A1198">
            <v>8091200</v>
          </cell>
          <cell r="B1198" t="str">
            <v>Staff Transportation / Bus (contract labour)</v>
          </cell>
          <cell r="C1198">
            <v>20429017.5</v>
          </cell>
          <cell r="D1198">
            <v>20429017.5</v>
          </cell>
        </row>
        <row r="1199">
          <cell r="A1199">
            <v>8091225</v>
          </cell>
          <cell r="B1199" t="str">
            <v>Contract Works - All Others (contract labour)</v>
          </cell>
          <cell r="C1199">
            <v>372022434.17000002</v>
          </cell>
          <cell r="D1199">
            <v>372022434.17000002</v>
          </cell>
        </row>
        <row r="1200">
          <cell r="A1200">
            <v>8131000</v>
          </cell>
          <cell r="B1200" t="str">
            <v>Vehicle Insu Exp - Emp vehicles (Insurance Exp)</v>
          </cell>
          <cell r="C1200">
            <v>4822188.66</v>
          </cell>
          <cell r="D1200">
            <v>4822188.66</v>
          </cell>
        </row>
        <row r="1201">
          <cell r="A1201">
            <v>8131050</v>
          </cell>
          <cell r="B1201" t="str">
            <v>Multirisk insurance (Insurance Expenses)</v>
          </cell>
          <cell r="C1201">
            <v>0</v>
          </cell>
          <cell r="D1201">
            <v>0</v>
          </cell>
        </row>
        <row r="1202">
          <cell r="A1202">
            <v>8131075</v>
          </cell>
          <cell r="B1202" t="str">
            <v>Vehicle Insurance Expenses (Insurance Expenses)</v>
          </cell>
          <cell r="C1202">
            <v>29065719.680000003</v>
          </cell>
          <cell r="D1202">
            <v>29065719.68</v>
          </cell>
        </row>
        <row r="1203">
          <cell r="A1203">
            <v>8131100</v>
          </cell>
          <cell r="B1203" t="str">
            <v>Business continuity risk Insurance</v>
          </cell>
          <cell r="C1203">
            <v>0</v>
          </cell>
          <cell r="D1203">
            <v>0</v>
          </cell>
        </row>
        <row r="1204">
          <cell r="A1204">
            <v>8131125</v>
          </cell>
          <cell r="B1204" t="str">
            <v>Group Life Insurance Premium (Insurance Expenses)</v>
          </cell>
          <cell r="C1204">
            <v>10823210.040000001</v>
          </cell>
          <cell r="D1204">
            <v>10823210.039999999</v>
          </cell>
        </row>
        <row r="1205">
          <cell r="A1205">
            <v>8131150</v>
          </cell>
          <cell r="B1205" t="str">
            <v>Other Insurance Premiums (Insurance Expenses)</v>
          </cell>
          <cell r="C1205">
            <v>73445351.829999998</v>
          </cell>
          <cell r="D1205">
            <v>73436397.5</v>
          </cell>
        </row>
        <row r="1206">
          <cell r="A1206">
            <v>8131175</v>
          </cell>
          <cell r="B1206" t="str">
            <v>Accident &amp; Theft (Insurance Expenses)</v>
          </cell>
          <cell r="C1206">
            <v>2420857.2799999998</v>
          </cell>
          <cell r="D1206">
            <v>2121283.2799999998</v>
          </cell>
        </row>
        <row r="1207">
          <cell r="A1207">
            <v>8131200</v>
          </cell>
          <cell r="B1207" t="str">
            <v>All Other Insurance Expenses</v>
          </cell>
          <cell r="C1207">
            <v>33100</v>
          </cell>
          <cell r="D1207">
            <v>33100</v>
          </cell>
        </row>
        <row r="1208">
          <cell r="A1208">
            <v>8151025</v>
          </cell>
          <cell r="B1208" t="str">
            <v>Legal Fees / Expenses</v>
          </cell>
          <cell r="C1208">
            <v>60866654.200000003</v>
          </cell>
          <cell r="D1208">
            <v>60866654.200000003</v>
          </cell>
        </row>
        <row r="1209">
          <cell r="A1209">
            <v>8151050</v>
          </cell>
          <cell r="B1209" t="str">
            <v>Tax Consultancy Fees</v>
          </cell>
          <cell r="C1209">
            <v>0</v>
          </cell>
          <cell r="D1209">
            <v>0</v>
          </cell>
        </row>
        <row r="1210">
          <cell r="A1210">
            <v>8151075</v>
          </cell>
          <cell r="B1210" t="str">
            <v>Registrars Fees</v>
          </cell>
          <cell r="C1210">
            <v>3419376.51</v>
          </cell>
          <cell r="D1210">
            <v>3419376.51</v>
          </cell>
        </row>
        <row r="1211">
          <cell r="A1211">
            <v>8151100</v>
          </cell>
          <cell r="B1211" t="str">
            <v>Audit Fees</v>
          </cell>
          <cell r="C1211">
            <v>27154554.280000001</v>
          </cell>
          <cell r="D1211">
            <v>27154554.280000001</v>
          </cell>
        </row>
        <row r="1212">
          <cell r="A1212">
            <v>8151125</v>
          </cell>
          <cell r="B1212" t="str">
            <v>Other Consultancy/ Professional fees</v>
          </cell>
          <cell r="C1212">
            <v>652228715.44000006</v>
          </cell>
          <cell r="D1212">
            <v>652228715.44000006</v>
          </cell>
        </row>
        <row r="1213">
          <cell r="A1213">
            <v>8151150</v>
          </cell>
          <cell r="B1213" t="str">
            <v>Recruitment Expenses</v>
          </cell>
          <cell r="C1213">
            <v>0</v>
          </cell>
          <cell r="D1213">
            <v>0</v>
          </cell>
        </row>
        <row r="1214">
          <cell r="A1214">
            <v>8171025</v>
          </cell>
          <cell r="B1214" t="str">
            <v>Aviation technical service fees</v>
          </cell>
          <cell r="C1214">
            <v>0</v>
          </cell>
          <cell r="D1214">
            <v>0</v>
          </cell>
        </row>
        <row r="1215">
          <cell r="A1215">
            <v>8171050</v>
          </cell>
          <cell r="B1215" t="str">
            <v>Aviation parternership fees</v>
          </cell>
          <cell r="C1215">
            <v>0</v>
          </cell>
          <cell r="D1215">
            <v>0</v>
          </cell>
        </row>
        <row r="1216">
          <cell r="A1216">
            <v>8171075</v>
          </cell>
          <cell r="B1216" t="str">
            <v>Lubes technical partnership fees</v>
          </cell>
          <cell r="C1216">
            <v>0</v>
          </cell>
          <cell r="D1216">
            <v>0</v>
          </cell>
        </row>
        <row r="1217">
          <cell r="A1217">
            <v>8171100</v>
          </cell>
          <cell r="B1217" t="str">
            <v>Fuel technical partnership fees</v>
          </cell>
          <cell r="C1217">
            <v>0</v>
          </cell>
          <cell r="D1217">
            <v>0</v>
          </cell>
        </row>
        <row r="1218">
          <cell r="A1218">
            <v>8171125</v>
          </cell>
          <cell r="B1218" t="str">
            <v>LPG  Partnership fees</v>
          </cell>
          <cell r="C1218">
            <v>0</v>
          </cell>
          <cell r="D1218">
            <v>0</v>
          </cell>
        </row>
        <row r="1219">
          <cell r="A1219">
            <v>8171150</v>
          </cell>
          <cell r="B1219" t="str">
            <v>Shares of Headquarters resp expenses</v>
          </cell>
          <cell r="C1219">
            <v>0</v>
          </cell>
          <cell r="D1219">
            <v>0</v>
          </cell>
        </row>
        <row r="1220">
          <cell r="A1220">
            <v>8181025</v>
          </cell>
          <cell r="B1220" t="str">
            <v>Printing &amp; Stationary</v>
          </cell>
          <cell r="C1220">
            <v>27411187.119999997</v>
          </cell>
          <cell r="D1220">
            <v>27411187.120000001</v>
          </cell>
        </row>
        <row r="1221">
          <cell r="A1221">
            <v>8181050</v>
          </cell>
          <cell r="B1221" t="str">
            <v>Computer Counsumables</v>
          </cell>
          <cell r="C1221">
            <v>9599397.1600000001</v>
          </cell>
          <cell r="D1221">
            <v>9599397.1600000001</v>
          </cell>
        </row>
        <row r="1222">
          <cell r="A1222">
            <v>8181075</v>
          </cell>
          <cell r="B1222" t="str">
            <v>Software Programs</v>
          </cell>
          <cell r="C1222">
            <v>0</v>
          </cell>
          <cell r="D1222">
            <v>0</v>
          </cell>
        </row>
        <row r="1223">
          <cell r="A1223">
            <v>8181100</v>
          </cell>
          <cell r="B1223" t="str">
            <v>Computer Stationary</v>
          </cell>
          <cell r="C1223">
            <v>1329706.25</v>
          </cell>
          <cell r="D1223">
            <v>1329706.25</v>
          </cell>
        </row>
        <row r="1224">
          <cell r="A1224">
            <v>8201025</v>
          </cell>
          <cell r="B1224" t="str">
            <v>Diesel Consumption - Own Use</v>
          </cell>
          <cell r="C1224">
            <v>68005735.229999989</v>
          </cell>
          <cell r="D1224">
            <v>68005735.230000004</v>
          </cell>
        </row>
        <row r="1225">
          <cell r="A1225">
            <v>8201050</v>
          </cell>
          <cell r="B1225" t="str">
            <v>Other Fuels for Own Use</v>
          </cell>
          <cell r="C1225">
            <v>17597227.949999999</v>
          </cell>
          <cell r="D1225">
            <v>17597227.949999999</v>
          </cell>
        </row>
        <row r="1226">
          <cell r="A1226">
            <v>8201075</v>
          </cell>
          <cell r="B1226" t="str">
            <v>Lubes &amp; Greases - Own Use</v>
          </cell>
          <cell r="C1226">
            <v>888922.27</v>
          </cell>
          <cell r="D1226">
            <v>888922.27</v>
          </cell>
        </row>
        <row r="1227">
          <cell r="A1227">
            <v>8201100</v>
          </cell>
          <cell r="B1227" t="str">
            <v>Motor Vehicle Fuel &amp; Oil - Employee vehicles</v>
          </cell>
          <cell r="C1227">
            <v>2144218.38</v>
          </cell>
          <cell r="D1227">
            <v>2144218.38</v>
          </cell>
        </row>
        <row r="1228">
          <cell r="A1228">
            <v>8201115</v>
          </cell>
          <cell r="B1228" t="str">
            <v>Motor Vehicle Fuel &amp; Oil - Other vehicles</v>
          </cell>
          <cell r="C1228">
            <v>13505684.5</v>
          </cell>
          <cell r="D1228">
            <v>13505684.5</v>
          </cell>
        </row>
        <row r="1229">
          <cell r="A1229">
            <v>8201125</v>
          </cell>
          <cell r="B1229" t="str">
            <v xml:space="preserve"> Generator: Diesel, Oil &amp; Fuel</v>
          </cell>
          <cell r="C1229">
            <v>23258928.270000003</v>
          </cell>
          <cell r="D1229">
            <v>23258928.27</v>
          </cell>
        </row>
        <row r="1230">
          <cell r="A1230">
            <v>8201150</v>
          </cell>
          <cell r="B1230" t="str">
            <v xml:space="preserve"> Boat: Oil, Fuel</v>
          </cell>
          <cell r="C1230">
            <v>3433580</v>
          </cell>
          <cell r="D1230">
            <v>3433580</v>
          </cell>
        </row>
        <row r="1231">
          <cell r="A1231">
            <v>8201175</v>
          </cell>
          <cell r="B1231" t="str">
            <v>Other Vehicle Related Expenses - Employee vehicles</v>
          </cell>
          <cell r="C1231">
            <v>0</v>
          </cell>
          <cell r="D1231">
            <v>0</v>
          </cell>
        </row>
        <row r="1232">
          <cell r="A1232">
            <v>8201180</v>
          </cell>
          <cell r="B1232" t="str">
            <v>Other Vehicle Related Expenses - Others</v>
          </cell>
          <cell r="C1232">
            <v>199900</v>
          </cell>
          <cell r="D1232">
            <v>199900</v>
          </cell>
        </row>
        <row r="1233">
          <cell r="A1233">
            <v>8201200</v>
          </cell>
          <cell r="B1233" t="str">
            <v>Paints</v>
          </cell>
          <cell r="C1233">
            <v>8262358.0199999996</v>
          </cell>
          <cell r="D1233">
            <v>8262358.0199999996</v>
          </cell>
        </row>
        <row r="1234">
          <cell r="A1234">
            <v>8201225</v>
          </cell>
          <cell r="B1234" t="str">
            <v>Safety Materials &amp; Supplies</v>
          </cell>
          <cell r="C1234">
            <v>7617655.3100000005</v>
          </cell>
          <cell r="D1234">
            <v>7617655.3099999996</v>
          </cell>
        </row>
        <row r="1235">
          <cell r="A1235">
            <v>8201250</v>
          </cell>
          <cell r="B1235" t="str">
            <v>Maintenance Supplies</v>
          </cell>
          <cell r="C1235">
            <v>4548413.68</v>
          </cell>
          <cell r="D1235">
            <v>4548413.68</v>
          </cell>
        </row>
        <row r="1236">
          <cell r="A1236">
            <v>8201275</v>
          </cell>
          <cell r="B1236" t="str">
            <v>Fire Protection Expenses</v>
          </cell>
          <cell r="C1236">
            <v>817850</v>
          </cell>
          <cell r="D1236">
            <v>817850</v>
          </cell>
        </row>
        <row r="1237">
          <cell r="A1237">
            <v>8201300</v>
          </cell>
          <cell r="B1237" t="str">
            <v>Other Materials &amp; Supplies</v>
          </cell>
          <cell r="C1237">
            <v>9107429.0399999991</v>
          </cell>
          <cell r="D1237">
            <v>9107429.0399999991</v>
          </cell>
        </row>
        <row r="1238">
          <cell r="A1238">
            <v>8201325</v>
          </cell>
          <cell r="B1238" t="str">
            <v>Technical Books &amp; Journals</v>
          </cell>
          <cell r="C1238">
            <v>13250</v>
          </cell>
          <cell r="D1238">
            <v>13250</v>
          </cell>
        </row>
        <row r="1239">
          <cell r="A1239">
            <v>8201350</v>
          </cell>
          <cell r="B1239" t="str">
            <v>Newspapers &amp; Publications</v>
          </cell>
          <cell r="C1239">
            <v>7490340.6500000004</v>
          </cell>
          <cell r="D1239">
            <v>7490340.6500000004</v>
          </cell>
        </row>
        <row r="1240">
          <cell r="A1240">
            <v>8201375</v>
          </cell>
          <cell r="B1240" t="str">
            <v>First Aid Supply</v>
          </cell>
          <cell r="C1240">
            <v>0</v>
          </cell>
          <cell r="D1240">
            <v>0</v>
          </cell>
        </row>
        <row r="1241">
          <cell r="A1241">
            <v>8201400</v>
          </cell>
          <cell r="B1241" t="str">
            <v>Materials &amp; Supplies - Pollution Control</v>
          </cell>
          <cell r="C1241">
            <v>0</v>
          </cell>
          <cell r="D1241">
            <v>0</v>
          </cell>
        </row>
        <row r="1242">
          <cell r="A1242">
            <v>8201425</v>
          </cell>
          <cell r="B1242" t="str">
            <v>Office Materials &amp; Supplies</v>
          </cell>
          <cell r="C1242">
            <v>1549040.62</v>
          </cell>
          <cell r="D1242">
            <v>1549040.62</v>
          </cell>
        </row>
        <row r="1243">
          <cell r="A1243">
            <v>8201450</v>
          </cell>
          <cell r="B1243" t="str">
            <v>Materials &amp; Supplies - Others</v>
          </cell>
          <cell r="C1243">
            <v>15385557.620000001</v>
          </cell>
          <cell r="D1243">
            <v>15385557.619999999</v>
          </cell>
        </row>
        <row r="1244">
          <cell r="A1244">
            <v>8201475</v>
          </cell>
          <cell r="B1244" t="str">
            <v>Maintenance Supplies - Miscellaneous tools</v>
          </cell>
          <cell r="C1244">
            <v>28000</v>
          </cell>
          <cell r="D1244">
            <v>28000</v>
          </cell>
        </row>
        <row r="1245">
          <cell r="A1245">
            <v>8201500</v>
          </cell>
          <cell r="B1245" t="str">
            <v>Maintenance Supplies - Equipments and Properties</v>
          </cell>
          <cell r="C1245">
            <v>7273043.54</v>
          </cell>
          <cell r="D1245">
            <v>7273043.54</v>
          </cell>
        </row>
        <row r="1246">
          <cell r="A1246">
            <v>8201525</v>
          </cell>
          <cell r="B1246" t="str">
            <v>Materials &amp; Supplies - Packagings materiels</v>
          </cell>
          <cell r="C1246">
            <v>432305.27</v>
          </cell>
          <cell r="D1246">
            <v>432305.27</v>
          </cell>
        </row>
        <row r="1247">
          <cell r="A1247">
            <v>8201530</v>
          </cell>
          <cell r="B1247" t="str">
            <v>Retail Stations Uniforms</v>
          </cell>
          <cell r="C1247">
            <v>10000</v>
          </cell>
          <cell r="D1247">
            <v>10000</v>
          </cell>
        </row>
        <row r="1248">
          <cell r="A1248">
            <v>8201800</v>
          </cell>
          <cell r="B1248" t="str">
            <v>Extended PPE</v>
          </cell>
          <cell r="C1248">
            <v>7422939.8300000001</v>
          </cell>
          <cell r="D1248">
            <v>7422939.8300000001</v>
          </cell>
        </row>
        <row r="1249">
          <cell r="A1249">
            <v>8209999</v>
          </cell>
          <cell r="B1249" t="str">
            <v>Transfer of Spares Price Variance</v>
          </cell>
          <cell r="C1249">
            <v>0</v>
          </cell>
          <cell r="D1249">
            <v>0</v>
          </cell>
        </row>
        <row r="1250">
          <cell r="A1250">
            <v>8231025</v>
          </cell>
          <cell r="B1250" t="str">
            <v>Motor Vehicle Spares - Employee vehicles</v>
          </cell>
          <cell r="C1250">
            <v>426878</v>
          </cell>
          <cell r="D1250">
            <v>426878</v>
          </cell>
        </row>
        <row r="1251">
          <cell r="A1251">
            <v>8231030</v>
          </cell>
          <cell r="B1251" t="str">
            <v>Motor Vehicle Spares - Other vehicles</v>
          </cell>
          <cell r="C1251">
            <v>466100</v>
          </cell>
          <cell r="D1251">
            <v>466100</v>
          </cell>
        </row>
        <row r="1252">
          <cell r="A1252">
            <v>8231050</v>
          </cell>
          <cell r="B1252" t="str">
            <v>Motor Vehicle Repair &amp; Maint- Employee vehicles</v>
          </cell>
          <cell r="C1252">
            <v>1821897.99</v>
          </cell>
          <cell r="D1252">
            <v>1821897.99</v>
          </cell>
        </row>
        <row r="1253">
          <cell r="A1253">
            <v>8231055</v>
          </cell>
          <cell r="B1253" t="str">
            <v>Motor Vehicle Repair &amp; Maint - Other vehicles</v>
          </cell>
          <cell r="C1253">
            <v>3653536.95</v>
          </cell>
          <cell r="D1253">
            <v>3653536.95</v>
          </cell>
        </row>
        <row r="1254">
          <cell r="A1254">
            <v>8231075</v>
          </cell>
          <cell r="B1254" t="str">
            <v>Motor Cycle Repairs &amp; Maintenance</v>
          </cell>
          <cell r="C1254">
            <v>11700</v>
          </cell>
          <cell r="D1254">
            <v>11700</v>
          </cell>
        </row>
        <row r="1255">
          <cell r="A1255">
            <v>8231100</v>
          </cell>
          <cell r="B1255" t="str">
            <v>Fuel Terminal Equipment Repairs</v>
          </cell>
          <cell r="C1255">
            <v>1944545</v>
          </cell>
          <cell r="D1255">
            <v>1944545</v>
          </cell>
        </row>
        <row r="1256">
          <cell r="A1256">
            <v>8231125</v>
          </cell>
          <cell r="B1256" t="str">
            <v>Pump Repairs</v>
          </cell>
          <cell r="C1256">
            <v>55903519.5</v>
          </cell>
          <cell r="D1256">
            <v>55903519.5</v>
          </cell>
        </row>
        <row r="1257">
          <cell r="A1257">
            <v>8231150</v>
          </cell>
          <cell r="B1257" t="str">
            <v>Generating Sets Maintenance &amp; Repairs</v>
          </cell>
          <cell r="C1257">
            <v>5151470.5500000007</v>
          </cell>
          <cell r="D1257">
            <v>5151470.55</v>
          </cell>
        </row>
        <row r="1258">
          <cell r="A1258">
            <v>8231175</v>
          </cell>
          <cell r="B1258" t="str">
            <v>Environmental Remediation</v>
          </cell>
          <cell r="C1258">
            <v>2899409.65</v>
          </cell>
          <cell r="D1258">
            <v>2899409.65</v>
          </cell>
        </row>
        <row r="1259">
          <cell r="A1259">
            <v>8231200</v>
          </cell>
          <cell r="B1259" t="str">
            <v>Tyre Expenses - Employee vehicles</v>
          </cell>
          <cell r="C1259">
            <v>1426911.25</v>
          </cell>
          <cell r="D1259">
            <v>1426911.25</v>
          </cell>
        </row>
        <row r="1260">
          <cell r="A1260">
            <v>8231210</v>
          </cell>
          <cell r="B1260" t="str">
            <v>Tyre Expenses - Other vehicles</v>
          </cell>
          <cell r="C1260">
            <v>4066257.42</v>
          </cell>
          <cell r="D1260">
            <v>4066257.42</v>
          </cell>
        </row>
        <row r="1261">
          <cell r="A1261">
            <v>8231225</v>
          </cell>
          <cell r="B1261" t="str">
            <v>Bui&amp; Facility Repairs &amp; Maintenance - Emp related</v>
          </cell>
          <cell r="C1261">
            <v>3976269.5</v>
          </cell>
          <cell r="D1261">
            <v>3976269.5</v>
          </cell>
        </row>
        <row r="1262">
          <cell r="A1262">
            <v>8231230</v>
          </cell>
          <cell r="B1262" t="str">
            <v>Building &amp; Facility Repairs &amp; Maintenance - Other</v>
          </cell>
          <cell r="C1262">
            <v>12887048.880000001</v>
          </cell>
          <cell r="D1262">
            <v>12887048.880000001</v>
          </cell>
        </row>
        <row r="1263">
          <cell r="A1263">
            <v>8231250</v>
          </cell>
          <cell r="B1263" t="str">
            <v>Office Machine Maintenance &amp; Repairs</v>
          </cell>
          <cell r="C1263">
            <v>5441504.21</v>
          </cell>
          <cell r="D1263">
            <v>5441504.21</v>
          </cell>
        </row>
        <row r="1264">
          <cell r="A1264">
            <v>8231275</v>
          </cell>
          <cell r="B1264" t="str">
            <v>Aviation Equipment Repairs</v>
          </cell>
          <cell r="C1264">
            <v>17156184.920000002</v>
          </cell>
          <cell r="D1264">
            <v>17156184.920000002</v>
          </cell>
        </row>
        <row r="1265">
          <cell r="A1265">
            <v>8231300</v>
          </cell>
          <cell r="B1265" t="str">
            <v>Tank Cleaning &amp; Maintenance Expenses</v>
          </cell>
          <cell r="C1265">
            <v>39997559.480000004</v>
          </cell>
          <cell r="D1265">
            <v>39997559.479999997</v>
          </cell>
        </row>
        <row r="1266">
          <cell r="A1266">
            <v>8231325</v>
          </cell>
          <cell r="B1266" t="str">
            <v>Paving Expenses</v>
          </cell>
          <cell r="C1266">
            <v>0</v>
          </cell>
          <cell r="D1266">
            <v>0</v>
          </cell>
        </row>
        <row r="1267">
          <cell r="A1267">
            <v>8231350</v>
          </cell>
          <cell r="B1267" t="str">
            <v>EDP Equipment Maintenance</v>
          </cell>
          <cell r="C1267">
            <v>417300</v>
          </cell>
          <cell r="D1267">
            <v>417300</v>
          </cell>
        </row>
        <row r="1268">
          <cell r="A1268">
            <v>8231375</v>
          </cell>
          <cell r="B1268" t="str">
            <v>Computer Repairs &amp; Maintenance</v>
          </cell>
          <cell r="C1268">
            <v>1577400</v>
          </cell>
          <cell r="D1268">
            <v>1577400</v>
          </cell>
        </row>
        <row r="1269">
          <cell r="A1269">
            <v>8231400</v>
          </cell>
          <cell r="B1269" t="str">
            <v>Boat Maintenance</v>
          </cell>
          <cell r="C1269">
            <v>2055855</v>
          </cell>
          <cell r="D1269">
            <v>2055855</v>
          </cell>
        </row>
        <row r="1270">
          <cell r="A1270">
            <v>8231425</v>
          </cell>
          <cell r="B1270" t="str">
            <v>Air Craft Maintenance Expenses</v>
          </cell>
          <cell r="C1270">
            <v>0</v>
          </cell>
          <cell r="D1270">
            <v>0</v>
          </cell>
        </row>
        <row r="1271">
          <cell r="A1271">
            <v>8231450</v>
          </cell>
          <cell r="B1271" t="str">
            <v>Electrical Repairs &amp; Maintenance</v>
          </cell>
          <cell r="C1271">
            <v>7216947.5099999998</v>
          </cell>
          <cell r="D1271">
            <v>7216947.5099999998</v>
          </cell>
        </row>
        <row r="1272">
          <cell r="A1272">
            <v>8231475</v>
          </cell>
          <cell r="B1272" t="str">
            <v>Furniture &amp; Fitting Repairs &amp; Maintenance</v>
          </cell>
          <cell r="C1272">
            <v>245350</v>
          </cell>
          <cell r="D1272">
            <v>245350</v>
          </cell>
        </row>
        <row r="1273">
          <cell r="A1273">
            <v>8231500</v>
          </cell>
          <cell r="B1273" t="str">
            <v>Other Equipment Repairs &amp; Maintenance</v>
          </cell>
          <cell r="C1273">
            <v>18437180.359999999</v>
          </cell>
          <cell r="D1273">
            <v>18437180.359999999</v>
          </cell>
        </row>
        <row r="1274">
          <cell r="A1274">
            <v>8231525</v>
          </cell>
          <cell r="B1274" t="str">
            <v>Fire Equipment Maintenance Expenses</v>
          </cell>
          <cell r="C1274">
            <v>2018987.6</v>
          </cell>
          <cell r="D1274">
            <v>2018987.6</v>
          </cell>
        </row>
        <row r="1275">
          <cell r="A1275">
            <v>8231550</v>
          </cell>
          <cell r="B1275" t="str">
            <v>Pollution Control</v>
          </cell>
          <cell r="C1275">
            <v>157500</v>
          </cell>
          <cell r="D1275">
            <v>157500</v>
          </cell>
        </row>
        <row r="1276">
          <cell r="A1276">
            <v>8231575</v>
          </cell>
          <cell r="B1276" t="str">
            <v>Service Station Clean-Up Expenses</v>
          </cell>
          <cell r="C1276">
            <v>698693.35</v>
          </cell>
          <cell r="D1276">
            <v>698693.35</v>
          </cell>
        </row>
        <row r="1277">
          <cell r="A1277">
            <v>8231600</v>
          </cell>
          <cell r="B1277" t="str">
            <v>Laboratory Equipment Repairs</v>
          </cell>
          <cell r="C1277">
            <v>3118250.25</v>
          </cell>
          <cell r="D1277">
            <v>3118250.25</v>
          </cell>
        </row>
        <row r="1278">
          <cell r="A1278">
            <v>8231625</v>
          </cell>
          <cell r="B1278" t="str">
            <v>Repair &amp; Maintenance - Others</v>
          </cell>
          <cell r="C1278">
            <v>7008794</v>
          </cell>
          <cell r="D1278">
            <v>7008794</v>
          </cell>
        </row>
        <row r="1279">
          <cell r="A1279">
            <v>8231710</v>
          </cell>
          <cell r="B1279" t="str">
            <v>Plant &amp; Maintenance (In-house) Expenses</v>
          </cell>
          <cell r="C1279">
            <v>16269013.779999999</v>
          </cell>
          <cell r="D1279">
            <v>16269013.779999999</v>
          </cell>
        </row>
        <row r="1280">
          <cell r="A1280">
            <v>8231715</v>
          </cell>
          <cell r="B1280" t="str">
            <v>Plant &amp; Maintenance (External) Expenses</v>
          </cell>
          <cell r="C1280">
            <v>71684441.5</v>
          </cell>
          <cell r="D1280">
            <v>71684441.5</v>
          </cell>
        </row>
        <row r="1281">
          <cell r="A1281">
            <v>8251025</v>
          </cell>
          <cell r="B1281" t="str">
            <v>Rentals - Land</v>
          </cell>
          <cell r="C1281">
            <v>19247664</v>
          </cell>
          <cell r="D1281">
            <v>19247664</v>
          </cell>
        </row>
        <row r="1282">
          <cell r="A1282">
            <v>8251050</v>
          </cell>
          <cell r="B1282" t="str">
            <v>Rentals - Service Stations</v>
          </cell>
          <cell r="C1282">
            <v>85424458.899999991</v>
          </cell>
          <cell r="D1282">
            <v>85424458.900000006</v>
          </cell>
        </row>
        <row r="1283">
          <cell r="A1283">
            <v>8251075</v>
          </cell>
          <cell r="B1283" t="str">
            <v>Rentals - Plants &amp; Terminals</v>
          </cell>
          <cell r="C1283">
            <v>0</v>
          </cell>
          <cell r="D1283">
            <v>0</v>
          </cell>
        </row>
        <row r="1284">
          <cell r="A1284">
            <v>8251100</v>
          </cell>
          <cell r="B1284" t="str">
            <v>Rentals - Office Buildings</v>
          </cell>
          <cell r="C1284">
            <v>63375502.279999994</v>
          </cell>
          <cell r="D1284">
            <v>63375502.280000001</v>
          </cell>
        </row>
        <row r="1285">
          <cell r="A1285">
            <v>8251110</v>
          </cell>
          <cell r="B1285" t="str">
            <v>Rentals - Staff Houses</v>
          </cell>
          <cell r="C1285">
            <v>0</v>
          </cell>
          <cell r="D1285">
            <v>0</v>
          </cell>
        </row>
        <row r="1286">
          <cell r="A1286">
            <v>8251125</v>
          </cell>
          <cell r="B1286" t="str">
            <v>Rentals - Office Lift</v>
          </cell>
          <cell r="C1286">
            <v>0</v>
          </cell>
          <cell r="D1286">
            <v>0</v>
          </cell>
        </row>
        <row r="1287">
          <cell r="A1287">
            <v>8251150</v>
          </cell>
          <cell r="B1287" t="str">
            <v>Rental - Outside Tanks</v>
          </cell>
          <cell r="C1287">
            <v>0</v>
          </cell>
          <cell r="D1287">
            <v>0</v>
          </cell>
        </row>
        <row r="1288">
          <cell r="A1288">
            <v>8251175</v>
          </cell>
          <cell r="B1288" t="str">
            <v>Tools &amp; Equipment Hire / Rental</v>
          </cell>
          <cell r="C1288">
            <v>3922480</v>
          </cell>
          <cell r="D1288">
            <v>3922480</v>
          </cell>
        </row>
        <row r="1289">
          <cell r="A1289">
            <v>8251200</v>
          </cell>
          <cell r="B1289" t="str">
            <v>Motor Truck Hire</v>
          </cell>
          <cell r="C1289">
            <v>194000</v>
          </cell>
          <cell r="D1289">
            <v>194000</v>
          </cell>
        </row>
        <row r="1290">
          <cell r="A1290">
            <v>8251225</v>
          </cell>
          <cell r="B1290" t="str">
            <v>Rental - Automobiles (Employees)</v>
          </cell>
          <cell r="C1290">
            <v>32199350</v>
          </cell>
          <cell r="D1290">
            <v>32199350</v>
          </cell>
        </row>
        <row r="1291">
          <cell r="A1291">
            <v>8251235</v>
          </cell>
          <cell r="B1291" t="str">
            <v>Rental - Automobiles (Others)</v>
          </cell>
          <cell r="C1291">
            <v>12057442</v>
          </cell>
          <cell r="D1291">
            <v>12057442</v>
          </cell>
        </row>
        <row r="1292">
          <cell r="A1292">
            <v>8251250</v>
          </cell>
          <cell r="B1292" t="str">
            <v>Rentals - Others</v>
          </cell>
          <cell r="C1292">
            <v>63000</v>
          </cell>
          <cell r="D1292">
            <v>63000</v>
          </cell>
        </row>
        <row r="1293">
          <cell r="A1293">
            <v>8271025</v>
          </cell>
          <cell r="B1293" t="str">
            <v>Electricity Bills</v>
          </cell>
          <cell r="C1293">
            <v>23517321.539999995</v>
          </cell>
          <cell r="D1293">
            <v>23517321.539999999</v>
          </cell>
        </row>
        <row r="1294">
          <cell r="A1294">
            <v>8271050</v>
          </cell>
          <cell r="B1294" t="str">
            <v>Water Purchased / Bill</v>
          </cell>
          <cell r="C1294">
            <v>3467000</v>
          </cell>
          <cell r="D1294">
            <v>3467000</v>
          </cell>
        </row>
        <row r="1295">
          <cell r="A1295">
            <v>8301025</v>
          </cell>
          <cell r="B1295" t="str">
            <v>Telephone &amp; Faxes</v>
          </cell>
          <cell r="C1295">
            <v>37890015.93</v>
          </cell>
          <cell r="D1295">
            <v>37890015.93</v>
          </cell>
        </row>
        <row r="1296">
          <cell r="A1296">
            <v>8301030</v>
          </cell>
          <cell r="B1296" t="str">
            <v>Telephone &amp; Faxes - Non Employee related</v>
          </cell>
          <cell r="C1296">
            <v>0</v>
          </cell>
          <cell r="D1296">
            <v>0</v>
          </cell>
        </row>
        <row r="1297">
          <cell r="A1297">
            <v>8301050</v>
          </cell>
          <cell r="B1297" t="str">
            <v>E-MAILS/ INTERNET CHARGES</v>
          </cell>
          <cell r="C1297">
            <v>167247145.13</v>
          </cell>
          <cell r="D1297">
            <v>167247145.13</v>
          </cell>
        </row>
        <row r="1298">
          <cell r="A1298">
            <v>8301075</v>
          </cell>
          <cell r="B1298" t="str">
            <v>COMMUNICAT'N-POSTAGE</v>
          </cell>
          <cell r="C1298">
            <v>1641910.87</v>
          </cell>
          <cell r="D1298">
            <v>1641910.87</v>
          </cell>
        </row>
        <row r="1299">
          <cell r="A1299">
            <v>8301100</v>
          </cell>
          <cell r="B1299" t="str">
            <v>DSTV Subscription &amp; Maintenance</v>
          </cell>
          <cell r="C1299">
            <v>603110</v>
          </cell>
          <cell r="D1299">
            <v>603110</v>
          </cell>
        </row>
        <row r="1300">
          <cell r="A1300">
            <v>8331025</v>
          </cell>
          <cell r="B1300" t="str">
            <v>Licences &amp; Permits - General</v>
          </cell>
          <cell r="C1300">
            <v>33852497.659999996</v>
          </cell>
          <cell r="D1300">
            <v>33852497.659999996</v>
          </cell>
        </row>
        <row r="1301">
          <cell r="A1301">
            <v>8331050</v>
          </cell>
          <cell r="B1301" t="str">
            <v>Licences &amp; Permits - Auto</v>
          </cell>
          <cell r="C1301">
            <v>6245805</v>
          </cell>
          <cell r="D1301">
            <v>6245805</v>
          </cell>
        </row>
        <row r="1302">
          <cell r="A1302">
            <v>8331075</v>
          </cell>
          <cell r="B1302" t="str">
            <v>Levies &amp; Rates</v>
          </cell>
          <cell r="C1302">
            <v>13222800</v>
          </cell>
          <cell r="D1302">
            <v>13222800</v>
          </cell>
        </row>
        <row r="1303">
          <cell r="A1303">
            <v>8331100</v>
          </cell>
          <cell r="B1303" t="str">
            <v>Fines &amp; Penalties on direct taxes</v>
          </cell>
          <cell r="C1303">
            <v>0</v>
          </cell>
          <cell r="D1303">
            <v>0</v>
          </cell>
        </row>
        <row r="1304">
          <cell r="A1304">
            <v>8331125</v>
          </cell>
          <cell r="B1304" t="str">
            <v>Fines &amp; Penalties on indirect taxes</v>
          </cell>
          <cell r="C1304">
            <v>0</v>
          </cell>
          <cell r="D1304">
            <v>0</v>
          </cell>
        </row>
        <row r="1305">
          <cell r="A1305">
            <v>8331150</v>
          </cell>
          <cell r="B1305" t="str">
            <v>Lincencing /Local Government Permit Exp</v>
          </cell>
          <cell r="C1305">
            <v>460000</v>
          </cell>
          <cell r="D1305">
            <v>460000</v>
          </cell>
        </row>
        <row r="1306">
          <cell r="A1306">
            <v>8331175</v>
          </cell>
          <cell r="B1306" t="str">
            <v>Industrial Training Fund / Professionnal training</v>
          </cell>
          <cell r="C1306">
            <v>40000</v>
          </cell>
          <cell r="D1306">
            <v>40000</v>
          </cell>
        </row>
        <row r="1307">
          <cell r="A1307">
            <v>8331200</v>
          </cell>
          <cell r="B1307" t="str">
            <v>Land &amp; Property Taxes</v>
          </cell>
          <cell r="C1307">
            <v>0</v>
          </cell>
          <cell r="D1307">
            <v>0</v>
          </cell>
        </row>
        <row r="1308">
          <cell r="A1308">
            <v>8331225</v>
          </cell>
          <cell r="B1308" t="str">
            <v>Property transfer Taxes</v>
          </cell>
          <cell r="C1308">
            <v>0</v>
          </cell>
          <cell r="D1308">
            <v>0</v>
          </cell>
        </row>
        <row r="1309">
          <cell r="A1309">
            <v>8331250</v>
          </cell>
          <cell r="B1309" t="str">
            <v>Other Taxes</v>
          </cell>
          <cell r="C1309">
            <v>78800</v>
          </cell>
          <cell r="D1309">
            <v>78800</v>
          </cell>
        </row>
        <row r="1310">
          <cell r="A1310">
            <v>8351025</v>
          </cell>
          <cell r="B1310" t="str">
            <v>Trade Organisation</v>
          </cell>
          <cell r="C1310">
            <v>0</v>
          </cell>
          <cell r="D1310">
            <v>0</v>
          </cell>
        </row>
        <row r="1311">
          <cell r="A1311">
            <v>8351050</v>
          </cell>
          <cell r="B1311" t="str">
            <v>Educational Subscritions/Memberships</v>
          </cell>
          <cell r="C1311">
            <v>857800</v>
          </cell>
          <cell r="D1311">
            <v>857800</v>
          </cell>
        </row>
        <row r="1312">
          <cell r="A1312">
            <v>8351075</v>
          </cell>
          <cell r="B1312" t="str">
            <v xml:space="preserve"> Membership Subscriptions, Other</v>
          </cell>
          <cell r="C1312">
            <v>1204307.6400000001</v>
          </cell>
          <cell r="D1312">
            <v>1204307.6399999999</v>
          </cell>
        </row>
        <row r="1313">
          <cell r="A1313">
            <v>8331130</v>
          </cell>
          <cell r="B1313" t="str">
            <v>Other Fiscal Fines &amp; Penalties</v>
          </cell>
          <cell r="C1313">
            <v>200000</v>
          </cell>
          <cell r="D1313">
            <v>200000</v>
          </cell>
        </row>
        <row r="1314">
          <cell r="A1314">
            <v>8351100</v>
          </cell>
          <cell r="B1314" t="str">
            <v>Sponsorships</v>
          </cell>
          <cell r="C1314">
            <v>19379800</v>
          </cell>
          <cell r="D1314">
            <v>19379800</v>
          </cell>
        </row>
        <row r="1315">
          <cell r="A1315">
            <v>8351125</v>
          </cell>
          <cell r="B1315" t="str">
            <v>Contributions &amp; Donations</v>
          </cell>
          <cell r="C1315">
            <v>9474996.25</v>
          </cell>
          <cell r="D1315">
            <v>9474996.25</v>
          </cell>
        </row>
        <row r="1316">
          <cell r="A1316">
            <v>8351150</v>
          </cell>
          <cell r="B1316" t="str">
            <v>Other Subscriptions</v>
          </cell>
          <cell r="C1316">
            <v>271074.65000000002</v>
          </cell>
          <cell r="D1316">
            <v>271074.65000000002</v>
          </cell>
        </row>
        <row r="1317">
          <cell r="A1317">
            <v>8371025</v>
          </cell>
          <cell r="B1317" t="str">
            <v>General Reserve for Doubful Debts - Trade</v>
          </cell>
          <cell r="C1317">
            <v>205955542.28</v>
          </cell>
          <cell r="D1317">
            <v>205955542.28</v>
          </cell>
        </row>
        <row r="1318">
          <cell r="A1318">
            <v>8371050</v>
          </cell>
          <cell r="B1318" t="str">
            <v>General Reserve for Doubful Debts - Non Trade</v>
          </cell>
          <cell r="C1318">
            <v>0</v>
          </cell>
          <cell r="D1318">
            <v>0</v>
          </cell>
        </row>
        <row r="1319">
          <cell r="A1319">
            <v>8371075</v>
          </cell>
          <cell r="B1319" t="str">
            <v>Direct write off of Bad Debts - Trade</v>
          </cell>
          <cell r="C1319">
            <v>9174059.5999999996</v>
          </cell>
          <cell r="D1319">
            <v>9174059.5999999996</v>
          </cell>
        </row>
        <row r="1320">
          <cell r="A1320">
            <v>8371100</v>
          </cell>
          <cell r="B1320" t="str">
            <v>Direct write off of Bad Debts - Non-Trade</v>
          </cell>
          <cell r="C1320">
            <v>0</v>
          </cell>
          <cell r="D1320">
            <v>0</v>
          </cell>
        </row>
        <row r="1321">
          <cell r="A1321">
            <v>8401025</v>
          </cell>
          <cell r="B1321" t="str">
            <v>Directors' Allowances</v>
          </cell>
          <cell r="C1321">
            <v>1700000</v>
          </cell>
          <cell r="D1321">
            <v>1700000</v>
          </cell>
        </row>
        <row r="1322">
          <cell r="A1322">
            <v>8401050</v>
          </cell>
          <cell r="B1322" t="str">
            <v>AGM Expenses</v>
          </cell>
          <cell r="C1322">
            <v>8574800</v>
          </cell>
          <cell r="D1322">
            <v>8574800</v>
          </cell>
        </row>
        <row r="1323">
          <cell r="A1323">
            <v>8401075</v>
          </cell>
          <cell r="B1323" t="str">
            <v>Board Meeting Expenses</v>
          </cell>
          <cell r="C1323">
            <v>10588564.029999999</v>
          </cell>
          <cell r="D1323">
            <v>10588564.029999999</v>
          </cell>
        </row>
        <row r="1324">
          <cell r="A1324">
            <v>8401100</v>
          </cell>
          <cell r="B1324" t="str">
            <v>Bonus Issue Expenses</v>
          </cell>
          <cell r="C1324">
            <v>0</v>
          </cell>
          <cell r="D1324">
            <v>0</v>
          </cell>
        </row>
        <row r="1325">
          <cell r="A1325">
            <v>8401125</v>
          </cell>
          <cell r="B1325" t="str">
            <v>Board Members Sitting Allowance</v>
          </cell>
          <cell r="C1325">
            <v>1500000</v>
          </cell>
          <cell r="D1325">
            <v>1500000</v>
          </cell>
        </row>
        <row r="1326">
          <cell r="A1326">
            <v>8431025</v>
          </cell>
          <cell r="B1326" t="str">
            <v>Advertising Expenses (Adv &amp; Sales pro)</v>
          </cell>
          <cell r="C1326">
            <v>18934301.299999997</v>
          </cell>
          <cell r="D1326">
            <v>18934301.300000001</v>
          </cell>
        </row>
        <row r="1327">
          <cell r="A1327">
            <v>8431050</v>
          </cell>
          <cell r="B1327" t="str">
            <v>Sales Promotion Expenses (Adv &amp; Sales pro)</v>
          </cell>
          <cell r="C1327">
            <v>0</v>
          </cell>
          <cell r="D1327">
            <v>0</v>
          </cell>
        </row>
        <row r="1328">
          <cell r="A1328">
            <v>8431075</v>
          </cell>
          <cell r="B1328" t="str">
            <v>Trades Fairs and Exhibitions (Adv &amp; Sales pro)</v>
          </cell>
          <cell r="C1328">
            <v>5530534.7000000002</v>
          </cell>
          <cell r="D1328">
            <v>5530534.7000000002</v>
          </cell>
        </row>
        <row r="1329">
          <cell r="A1329">
            <v>8431100</v>
          </cell>
          <cell r="B1329" t="str">
            <v>Sponsorships (Adv &amp; Sales pro)</v>
          </cell>
          <cell r="C1329">
            <v>7470560</v>
          </cell>
          <cell r="D1329">
            <v>7470560</v>
          </cell>
        </row>
        <row r="1330">
          <cell r="A1330">
            <v>8431125</v>
          </cell>
          <cell r="B1330" t="str">
            <v>Donations (Adv &amp; Sales pro)</v>
          </cell>
          <cell r="C1330">
            <v>0</v>
          </cell>
          <cell r="D1330">
            <v>0</v>
          </cell>
        </row>
        <row r="1331">
          <cell r="A1331">
            <v>8431130</v>
          </cell>
          <cell r="B1331" t="str">
            <v>Gifts (Adv &amp; Sales pro)</v>
          </cell>
          <cell r="C1331">
            <v>9822950</v>
          </cell>
          <cell r="D1331">
            <v>9822950</v>
          </cell>
        </row>
        <row r="1332">
          <cell r="A1332">
            <v>8431150</v>
          </cell>
          <cell r="B1332" t="str">
            <v>Public Relations Projects (Adv &amp; Sales pro)</v>
          </cell>
          <cell r="C1332">
            <v>7903312.0700000003</v>
          </cell>
          <cell r="D1332">
            <v>7903312.0700000003</v>
          </cell>
        </row>
        <row r="1333">
          <cell r="A1333">
            <v>8431175</v>
          </cell>
          <cell r="B1333" t="str">
            <v>Branding Costs (Adv &amp; Sales pro)</v>
          </cell>
          <cell r="C1333">
            <v>7500</v>
          </cell>
          <cell r="D1333">
            <v>7500</v>
          </cell>
        </row>
        <row r="1334">
          <cell r="A1334">
            <v>8451025</v>
          </cell>
          <cell r="B1334" t="str">
            <v>Small Differences Account (Other Expenses)</v>
          </cell>
          <cell r="C1334">
            <v>8934336.5099999998</v>
          </cell>
          <cell r="D1334">
            <v>8934336.5099999998</v>
          </cell>
        </row>
        <row r="1335">
          <cell r="A1335">
            <v>8451050</v>
          </cell>
          <cell r="B1335" t="str">
            <v>Miscellaneous Office Expenses(Other Expenses)</v>
          </cell>
          <cell r="C1335">
            <v>5877963.8700000001</v>
          </cell>
          <cell r="D1335">
            <v>5877963.8700000001</v>
          </cell>
        </row>
        <row r="1336">
          <cell r="A1336">
            <v>8451075</v>
          </cell>
          <cell r="B1336" t="str">
            <v>Other Expenses</v>
          </cell>
          <cell r="C1336">
            <v>0</v>
          </cell>
          <cell r="D1336">
            <v>0</v>
          </cell>
        </row>
        <row r="1337">
          <cell r="A1337">
            <v>8501000</v>
          </cell>
          <cell r="B1337" t="str">
            <v>Amortisation of Goodwill</v>
          </cell>
          <cell r="C1337">
            <v>0</v>
          </cell>
          <cell r="D1337">
            <v>0</v>
          </cell>
        </row>
        <row r="1338">
          <cell r="A1338">
            <v>8502100</v>
          </cell>
          <cell r="B1338" t="str">
            <v xml:space="preserve"> Amort of Patents (process, formulas, etc.)</v>
          </cell>
          <cell r="C1338">
            <v>0</v>
          </cell>
          <cell r="D1338">
            <v>0</v>
          </cell>
        </row>
        <row r="1339">
          <cell r="A1339">
            <v>8502200</v>
          </cell>
          <cell r="B1339" t="str">
            <v>Amort of Royalty Rights (other than gas and oil)</v>
          </cell>
          <cell r="C1339">
            <v>0</v>
          </cell>
          <cell r="D1339">
            <v>0</v>
          </cell>
        </row>
        <row r="1340">
          <cell r="A1340">
            <v>8502300</v>
          </cell>
          <cell r="B1340" t="str">
            <v xml:space="preserve"> Amort of Contracts (grants to dealers, etc.)</v>
          </cell>
          <cell r="C1340">
            <v>0</v>
          </cell>
          <cell r="D1340">
            <v>0</v>
          </cell>
        </row>
        <row r="1341">
          <cell r="A1341">
            <v>8502400</v>
          </cell>
          <cell r="B1341" t="str">
            <v>Amortisation of Copyrights</v>
          </cell>
          <cell r="C1341">
            <v>0</v>
          </cell>
          <cell r="D1341">
            <v>0</v>
          </cell>
        </row>
        <row r="1342">
          <cell r="A1342">
            <v>8502500</v>
          </cell>
          <cell r="B1342" t="str">
            <v>Amortisation of Franchises</v>
          </cell>
          <cell r="C1342">
            <v>0</v>
          </cell>
          <cell r="D1342">
            <v>0</v>
          </cell>
        </row>
        <row r="1343">
          <cell r="A1343">
            <v>8502600</v>
          </cell>
          <cell r="B1343" t="str">
            <v>Amortisation of Research &amp; Studies</v>
          </cell>
          <cell r="C1343">
            <v>0</v>
          </cell>
          <cell r="D1343">
            <v>0</v>
          </cell>
        </row>
        <row r="1344">
          <cell r="A1344">
            <v>8502700</v>
          </cell>
          <cell r="B1344" t="str">
            <v>Amortisation of SAP Software (&gt;$1m)</v>
          </cell>
          <cell r="C1344">
            <v>54130544.900000013</v>
          </cell>
          <cell r="D1344">
            <v>54130544.899999999</v>
          </cell>
        </row>
        <row r="1345">
          <cell r="A1345">
            <v>8502800</v>
          </cell>
          <cell r="B1345" t="str">
            <v>Amortisation of Other Software (&lt;$1m)</v>
          </cell>
          <cell r="C1345">
            <v>5108545.71</v>
          </cell>
          <cell r="D1345">
            <v>5108545.71</v>
          </cell>
        </row>
        <row r="1346">
          <cell r="A1346">
            <v>8502900</v>
          </cell>
          <cell r="B1346" t="str">
            <v>Amortisation of Other Capital Leases</v>
          </cell>
          <cell r="C1346">
            <v>0</v>
          </cell>
          <cell r="D1346">
            <v>0</v>
          </cell>
        </row>
        <row r="1347">
          <cell r="A1347">
            <v>8503000</v>
          </cell>
          <cell r="B1347" t="str">
            <v>Amortisation of Leasehold Land</v>
          </cell>
          <cell r="C1347">
            <v>0</v>
          </cell>
          <cell r="D1347">
            <v>0</v>
          </cell>
        </row>
        <row r="1348">
          <cell r="A1348">
            <v>8504000</v>
          </cell>
          <cell r="B1348" t="str">
            <v>Amortisation of Leasehold Land &amp; Buildings</v>
          </cell>
          <cell r="C1348">
            <v>0</v>
          </cell>
          <cell r="D1348">
            <v>0</v>
          </cell>
        </row>
        <row r="1349">
          <cell r="A1349">
            <v>8511000</v>
          </cell>
          <cell r="B1349" t="str">
            <v>Depreciation - Land &amp; Buildings - General</v>
          </cell>
          <cell r="C1349">
            <v>290503724.02999997</v>
          </cell>
          <cell r="D1349">
            <v>290503724.02999997</v>
          </cell>
        </row>
        <row r="1350">
          <cell r="A1350">
            <v>8511100</v>
          </cell>
          <cell r="B1350" t="str">
            <v>Depreciation - Buildings &amp; Improvements</v>
          </cell>
          <cell r="C1350">
            <v>0</v>
          </cell>
          <cell r="D1350">
            <v>0</v>
          </cell>
        </row>
        <row r="1351">
          <cell r="A1351">
            <v>8511200</v>
          </cell>
          <cell r="B1351" t="str">
            <v>Depreciation - Depreciation of Office Partitions</v>
          </cell>
          <cell r="C1351">
            <v>0</v>
          </cell>
          <cell r="D1351">
            <v>0</v>
          </cell>
        </row>
        <row r="1352">
          <cell r="A1352">
            <v>8511400</v>
          </cell>
          <cell r="B1352" t="str">
            <v>Depreciation of Drainage &amp; Driveways</v>
          </cell>
          <cell r="C1352">
            <v>0</v>
          </cell>
          <cell r="D1352">
            <v>0</v>
          </cell>
        </row>
        <row r="1353">
          <cell r="A1353">
            <v>8511410</v>
          </cell>
          <cell r="B1353" t="str">
            <v>Depreciation - Fences</v>
          </cell>
          <cell r="C1353">
            <v>0</v>
          </cell>
          <cell r="D1353">
            <v>0</v>
          </cell>
        </row>
        <row r="1354">
          <cell r="A1354">
            <v>8511420</v>
          </cell>
          <cell r="B1354" t="str">
            <v>Dep -  Pipes &amp; Fittings (Pipe Work - Lines)</v>
          </cell>
          <cell r="C1354">
            <v>0</v>
          </cell>
          <cell r="D1354">
            <v>0</v>
          </cell>
        </row>
        <row r="1355">
          <cell r="A1355">
            <v>8511430</v>
          </cell>
          <cell r="B1355" t="str">
            <v>Depreciation - Pipe Powerlines &amp; Yard Light</v>
          </cell>
          <cell r="C1355">
            <v>0</v>
          </cell>
          <cell r="D1355">
            <v>0</v>
          </cell>
        </row>
        <row r="1356">
          <cell r="A1356">
            <v>8511500</v>
          </cell>
          <cell r="B1356" t="str">
            <v>Depreciation - Process Units</v>
          </cell>
          <cell r="C1356">
            <v>0</v>
          </cell>
          <cell r="D1356">
            <v>0</v>
          </cell>
        </row>
        <row r="1357">
          <cell r="A1357">
            <v>8511600</v>
          </cell>
          <cell r="B1357" t="str">
            <v>Depreciation - Boilers</v>
          </cell>
          <cell r="C1357">
            <v>0</v>
          </cell>
          <cell r="D1357">
            <v>0</v>
          </cell>
        </row>
        <row r="1358">
          <cell r="A1358">
            <v>8511800</v>
          </cell>
          <cell r="B1358" t="str">
            <v>Depreciation - Laboratory Equipment</v>
          </cell>
          <cell r="C1358">
            <v>0</v>
          </cell>
          <cell r="D1358">
            <v>0</v>
          </cell>
        </row>
        <row r="1359">
          <cell r="A1359">
            <v>8512000</v>
          </cell>
          <cell r="B1359" t="str">
            <v>Depreciation - Fire Equipment</v>
          </cell>
          <cell r="C1359">
            <v>0</v>
          </cell>
          <cell r="D1359">
            <v>0</v>
          </cell>
        </row>
        <row r="1360">
          <cell r="A1360">
            <v>8512100</v>
          </cell>
          <cell r="B1360" t="str">
            <v>Depreciation - Workshop Equipment</v>
          </cell>
          <cell r="C1360">
            <v>0</v>
          </cell>
          <cell r="D1360">
            <v>0</v>
          </cell>
        </row>
        <row r="1361">
          <cell r="A1361">
            <v>8512200</v>
          </cell>
          <cell r="B1361" t="str">
            <v>Depreciation - Loading Racks/Arms</v>
          </cell>
          <cell r="C1361">
            <v>0</v>
          </cell>
          <cell r="D1361">
            <v>0</v>
          </cell>
        </row>
        <row r="1362">
          <cell r="A1362">
            <v>8512400</v>
          </cell>
          <cell r="B1362" t="str">
            <v>Depreciation - Maintenance &amp; Shop Equipment</v>
          </cell>
          <cell r="C1362">
            <v>0</v>
          </cell>
          <cell r="D1362">
            <v>0</v>
          </cell>
        </row>
        <row r="1363">
          <cell r="A1363">
            <v>8512600</v>
          </cell>
          <cell r="B1363" t="str">
            <v>Depreciation - Aviation Equipment</v>
          </cell>
          <cell r="C1363">
            <v>0</v>
          </cell>
          <cell r="D1363">
            <v>0</v>
          </cell>
        </row>
        <row r="1364">
          <cell r="A1364">
            <v>8512800</v>
          </cell>
          <cell r="B1364" t="str">
            <v>Depreciation - Communication Systems</v>
          </cell>
          <cell r="C1364">
            <v>0</v>
          </cell>
          <cell r="D1364">
            <v>0</v>
          </cell>
        </row>
        <row r="1365">
          <cell r="A1365">
            <v>8513000</v>
          </cell>
          <cell r="B1365" t="str">
            <v>Depreciation - Tracks &amp; Switches</v>
          </cell>
          <cell r="C1365">
            <v>0</v>
          </cell>
          <cell r="D1365">
            <v>0</v>
          </cell>
        </row>
        <row r="1366">
          <cell r="A1366">
            <v>8513200</v>
          </cell>
          <cell r="B1366" t="str">
            <v>Depreciation - Industrial Mobile Equipment</v>
          </cell>
          <cell r="C1366">
            <v>0</v>
          </cell>
          <cell r="D1366">
            <v>0</v>
          </cell>
        </row>
        <row r="1367">
          <cell r="A1367">
            <v>8513400</v>
          </cell>
          <cell r="B1367" t="str">
            <v>Depreciation - Pipeline Transportation - Other</v>
          </cell>
          <cell r="C1367">
            <v>0</v>
          </cell>
          <cell r="D1367">
            <v>0</v>
          </cell>
        </row>
        <row r="1368">
          <cell r="A1368">
            <v>8513500</v>
          </cell>
          <cell r="B1368" t="str">
            <v>Depreciation - Compressors &amp; Blowers</v>
          </cell>
          <cell r="C1368">
            <v>0</v>
          </cell>
          <cell r="D1368">
            <v>0</v>
          </cell>
        </row>
        <row r="1369">
          <cell r="A1369">
            <v>8513600</v>
          </cell>
          <cell r="B1369" t="str">
            <v>Dep - Steam &amp; Ele Gen/Dist. System - General</v>
          </cell>
          <cell r="C1369">
            <v>0</v>
          </cell>
          <cell r="D1369">
            <v>0</v>
          </cell>
        </row>
        <row r="1370">
          <cell r="A1370">
            <v>8513800</v>
          </cell>
          <cell r="B1370" t="str">
            <v>Dep - Aut Maintenance/Repair/Service Equipment</v>
          </cell>
          <cell r="C1370">
            <v>0</v>
          </cell>
          <cell r="D1370">
            <v>0</v>
          </cell>
        </row>
        <row r="1371">
          <cell r="A1371">
            <v>8514000</v>
          </cell>
          <cell r="B1371" t="str">
            <v>Depreciation - Pumps</v>
          </cell>
          <cell r="C1371">
            <v>0</v>
          </cell>
          <cell r="D1371">
            <v>0</v>
          </cell>
        </row>
        <row r="1372">
          <cell r="A1372">
            <v>8514200</v>
          </cell>
          <cell r="B1372" t="str">
            <v>Depreciation - Retail Signs &amp; Canopies</v>
          </cell>
          <cell r="C1372">
            <v>0</v>
          </cell>
          <cell r="D1372">
            <v>0</v>
          </cell>
        </row>
        <row r="1373">
          <cell r="A1373">
            <v>8514400</v>
          </cell>
          <cell r="B1373" t="str">
            <v>Depreciation - Shop Equipment</v>
          </cell>
          <cell r="C1373">
            <v>0</v>
          </cell>
          <cell r="D1373">
            <v>0</v>
          </cell>
        </row>
        <row r="1374">
          <cell r="A1374">
            <v>8514600</v>
          </cell>
          <cell r="B1374" t="str">
            <v>Depreciation - Retail Yard Light &amp; Power Line</v>
          </cell>
          <cell r="C1374">
            <v>0</v>
          </cell>
          <cell r="D1374">
            <v>0</v>
          </cell>
        </row>
        <row r="1375">
          <cell r="A1375">
            <v>8514800</v>
          </cell>
          <cell r="B1375" t="str">
            <v>Dep- Service Station / Consumer Pipes &amp; Fittings</v>
          </cell>
          <cell r="C1375">
            <v>0</v>
          </cell>
          <cell r="D1375">
            <v>0</v>
          </cell>
        </row>
        <row r="1376">
          <cell r="A1376">
            <v>8515000</v>
          </cell>
          <cell r="B1376" t="str">
            <v>Depreciation - Storage Tanks</v>
          </cell>
          <cell r="C1376">
            <v>944649938.14999998</v>
          </cell>
          <cell r="D1376">
            <v>944649938.14999998</v>
          </cell>
        </row>
        <row r="1377">
          <cell r="A1377">
            <v>8515200</v>
          </cell>
          <cell r="B1377" t="str">
            <v>Depreciation - LPG &amp; LNG Cylinders</v>
          </cell>
          <cell r="C1377">
            <v>0</v>
          </cell>
          <cell r="D1377">
            <v>0</v>
          </cell>
        </row>
        <row r="1378">
          <cell r="A1378">
            <v>8515300</v>
          </cell>
          <cell r="B1378" t="str">
            <v>Dep - Light Automotive Equi (Motor Vehicles)</v>
          </cell>
          <cell r="C1378">
            <v>43013427.079999998</v>
          </cell>
          <cell r="D1378">
            <v>43013427.079999998</v>
          </cell>
        </row>
        <row r="1379">
          <cell r="A1379">
            <v>8515350</v>
          </cell>
          <cell r="B1379" t="str">
            <v>Dep - Heavy Automotive Equi (Motor Vehicles)</v>
          </cell>
          <cell r="C1379">
            <v>93362996.170000002</v>
          </cell>
          <cell r="D1379">
            <v>93362996.170000002</v>
          </cell>
        </row>
        <row r="1380">
          <cell r="A1380">
            <v>8515400</v>
          </cell>
          <cell r="B1380" t="str">
            <v>Depreciation - Aviation Refuelling Equipment</v>
          </cell>
          <cell r="C1380">
            <v>12862859.970000001</v>
          </cell>
          <cell r="D1380">
            <v>12862859.970000001</v>
          </cell>
        </row>
        <row r="1381">
          <cell r="A1381">
            <v>8515600</v>
          </cell>
          <cell r="B1381" t="str">
            <v>Depreciation - Marine Vessels</v>
          </cell>
          <cell r="C1381">
            <v>0</v>
          </cell>
          <cell r="D1381">
            <v>0</v>
          </cell>
        </row>
        <row r="1382">
          <cell r="A1382">
            <v>8515800</v>
          </cell>
          <cell r="B1382" t="str">
            <v>Depreciation - Water Transportation</v>
          </cell>
          <cell r="C1382">
            <v>0</v>
          </cell>
          <cell r="D1382">
            <v>0</v>
          </cell>
        </row>
        <row r="1383">
          <cell r="A1383">
            <v>8515900</v>
          </cell>
          <cell r="B1383" t="str">
            <v>Dep - Marine Terminal Plant (Including Wharf)</v>
          </cell>
          <cell r="C1383">
            <v>0</v>
          </cell>
          <cell r="D1383">
            <v>0</v>
          </cell>
        </row>
        <row r="1384">
          <cell r="A1384">
            <v>8516000</v>
          </cell>
          <cell r="B1384" t="str">
            <v>Depreciation - Other Marine Equipment</v>
          </cell>
          <cell r="C1384">
            <v>0</v>
          </cell>
          <cell r="D1384">
            <v>0</v>
          </cell>
        </row>
        <row r="1385">
          <cell r="A1385">
            <v>8516200</v>
          </cell>
          <cell r="B1385" t="str">
            <v>Depreciation - Aeroplanes</v>
          </cell>
          <cell r="C1385">
            <v>0</v>
          </cell>
          <cell r="D1385">
            <v>0</v>
          </cell>
        </row>
        <row r="1386">
          <cell r="A1386">
            <v>8516400</v>
          </cell>
          <cell r="B1386" t="str">
            <v>Dep- Office and Household furniture &amp; fittings</v>
          </cell>
          <cell r="C1386">
            <v>18080862.170000002</v>
          </cell>
          <cell r="D1386">
            <v>18080862.170000002</v>
          </cell>
        </row>
        <row r="1387">
          <cell r="A1387">
            <v>8516600</v>
          </cell>
          <cell r="B1387" t="str">
            <v>Depreciation - Office Equipment</v>
          </cell>
          <cell r="C1387">
            <v>64542820.920000002</v>
          </cell>
          <cell r="D1387">
            <v>64542820.920000002</v>
          </cell>
        </row>
        <row r="1388">
          <cell r="A1388">
            <v>8516800</v>
          </cell>
          <cell r="B1388" t="str">
            <v xml:space="preserve"> Dep - IT Equ, Comp, Word Proc and Peripheral Equi</v>
          </cell>
          <cell r="C1388">
            <v>50060999.700000003</v>
          </cell>
          <cell r="D1388">
            <v>50060999.700000003</v>
          </cell>
        </row>
        <row r="1389">
          <cell r="A1389">
            <v>8517000</v>
          </cell>
          <cell r="B1389" t="str">
            <v>Depreciation - Low Value Assets</v>
          </cell>
          <cell r="C1389">
            <v>0</v>
          </cell>
          <cell r="D1389">
            <v>0</v>
          </cell>
        </row>
        <row r="1390">
          <cell r="A1390">
            <v>8517200</v>
          </cell>
          <cell r="B1390" t="str">
            <v>Dep- Sur Equ Available for Sales or Abandonment</v>
          </cell>
          <cell r="C1390">
            <v>0</v>
          </cell>
          <cell r="D1390">
            <v>0</v>
          </cell>
        </row>
        <row r="1391">
          <cell r="A1391">
            <v>8521000</v>
          </cell>
          <cell r="B1391" t="str">
            <v>Impairment Expenses - Intercompany Char</v>
          </cell>
          <cell r="C1391">
            <v>0</v>
          </cell>
          <cell r="D1391">
            <v>0</v>
          </cell>
        </row>
        <row r="1392">
          <cell r="A1392">
            <v>8519999</v>
          </cell>
          <cell r="B1392" t="str">
            <v>Capital Work In Progress - P &amp; L</v>
          </cell>
          <cell r="C1392">
            <v>0</v>
          </cell>
          <cell r="D1392">
            <v>0</v>
          </cell>
        </row>
        <row r="1393">
          <cell r="A1393">
            <v>8531000</v>
          </cell>
          <cell r="B1393" t="str">
            <v>Transfer to Merchandise Stock</v>
          </cell>
          <cell r="C1393">
            <v>0</v>
          </cell>
          <cell r="D1393">
            <v>0</v>
          </cell>
        </row>
        <row r="1394">
          <cell r="A1394">
            <v>8531200</v>
          </cell>
          <cell r="B1394" t="str">
            <v>Terminalling &amp; Manufacturing</v>
          </cell>
          <cell r="C1394">
            <v>0</v>
          </cell>
          <cell r="D1394">
            <v>0</v>
          </cell>
        </row>
        <row r="1395">
          <cell r="A1395">
            <v>8601000</v>
          </cell>
          <cell r="B1395" t="str">
            <v>H/Q Allocated Charges - (Mgt Fees Exp)</v>
          </cell>
          <cell r="C1395">
            <v>631119497.62</v>
          </cell>
          <cell r="D1395">
            <v>631119497.62</v>
          </cell>
        </row>
        <row r="1396">
          <cell r="A1396">
            <v>8611000</v>
          </cell>
          <cell r="B1396" t="str">
            <v>H/Q Allocated Charges - (Mgt Fees Income)</v>
          </cell>
          <cell r="C1396">
            <v>0</v>
          </cell>
          <cell r="D1396">
            <v>0</v>
          </cell>
        </row>
        <row r="1397">
          <cell r="A1397">
            <v>8631000</v>
          </cell>
          <cell r="B1397" t="str">
            <v>Interest Income - External Loans</v>
          </cell>
          <cell r="C1397">
            <v>2159061.4500000016</v>
          </cell>
          <cell r="D1397">
            <v>2159061.4500000002</v>
          </cell>
        </row>
        <row r="1398">
          <cell r="A1398">
            <v>8631050</v>
          </cell>
          <cell r="B1398" t="str">
            <v>Interest on short term deposits</v>
          </cell>
          <cell r="C1398">
            <v>-3285182913.8899999</v>
          </cell>
          <cell r="D1398">
            <v>-3226289499.5100002</v>
          </cell>
        </row>
        <row r="1399">
          <cell r="A1399">
            <v>8631105</v>
          </cell>
          <cell r="B1399" t="str">
            <v>Interest Income - Employee Land Loans</v>
          </cell>
          <cell r="C1399">
            <v>3082000</v>
          </cell>
          <cell r="D1399">
            <v>-3082000</v>
          </cell>
        </row>
        <row r="1400">
          <cell r="A1400">
            <v>8631110</v>
          </cell>
          <cell r="B1400" t="str">
            <v>Interest Income - Employee Home Loans</v>
          </cell>
          <cell r="C1400">
            <v>2910000</v>
          </cell>
          <cell r="D1400">
            <v>-2910000</v>
          </cell>
        </row>
        <row r="1401">
          <cell r="A1401">
            <v>8631100</v>
          </cell>
          <cell r="B1401" t="str">
            <v>Interest Income - Interest on Employee Loans</v>
          </cell>
          <cell r="C1401">
            <v>0</v>
          </cell>
          <cell r="D1401">
            <v>0</v>
          </cell>
        </row>
        <row r="1402">
          <cell r="A1402">
            <v>8631150</v>
          </cell>
          <cell r="B1402" t="str">
            <v>Interest Income on long term investments</v>
          </cell>
          <cell r="C1402">
            <v>-53337850.090000004</v>
          </cell>
          <cell r="D1402">
            <v>-53337850.090000004</v>
          </cell>
        </row>
        <row r="1403">
          <cell r="A1403">
            <v>8631200</v>
          </cell>
          <cell r="B1403" t="str">
            <v>Interest income on customers payments</v>
          </cell>
          <cell r="C1403">
            <v>-808649.12999999989</v>
          </cell>
          <cell r="D1403">
            <v>-808649.13</v>
          </cell>
        </row>
        <row r="1404">
          <cell r="A1404">
            <v>8631250</v>
          </cell>
          <cell r="B1404" t="str">
            <v>Interest Income on treasury instruments</v>
          </cell>
          <cell r="C1404">
            <v>0</v>
          </cell>
          <cell r="D1404">
            <v>0</v>
          </cell>
        </row>
        <row r="1405">
          <cell r="A1405">
            <v>8631300</v>
          </cell>
          <cell r="B1405" t="str">
            <v>Interest Income - Affiliated Companies</v>
          </cell>
          <cell r="C1405">
            <v>0</v>
          </cell>
          <cell r="D1405">
            <v>0</v>
          </cell>
        </row>
        <row r="1406">
          <cell r="A1406">
            <v>8651000</v>
          </cell>
          <cell r="B1406" t="str">
            <v>Interest Expenses - Bank Overdraft</v>
          </cell>
          <cell r="C1406">
            <v>47470114.399999999</v>
          </cell>
          <cell r="D1406">
            <v>47470114.399999999</v>
          </cell>
        </row>
        <row r="1407">
          <cell r="A1407">
            <v>8651100</v>
          </cell>
          <cell r="B1407" t="str">
            <v>Interest Expenses - Bank Loans</v>
          </cell>
          <cell r="C1407">
            <v>0</v>
          </cell>
          <cell r="D1407">
            <v>0</v>
          </cell>
        </row>
        <row r="1408">
          <cell r="A1408">
            <v>8651200</v>
          </cell>
          <cell r="B1408" t="str">
            <v>Interest on Term Loan - Foreign</v>
          </cell>
          <cell r="C1408">
            <v>0</v>
          </cell>
          <cell r="D1408">
            <v>0</v>
          </cell>
        </row>
        <row r="1409">
          <cell r="A1409">
            <v>8651300</v>
          </cell>
          <cell r="B1409" t="str">
            <v>Interest on Term Loan - Local</v>
          </cell>
          <cell r="C1409">
            <v>0</v>
          </cell>
          <cell r="D1409">
            <v>0</v>
          </cell>
        </row>
        <row r="1410">
          <cell r="A1410">
            <v>8651400</v>
          </cell>
          <cell r="B1410" t="str">
            <v>Interest on Intercompany Loans</v>
          </cell>
          <cell r="C1410">
            <v>0</v>
          </cell>
          <cell r="D1410">
            <v>0</v>
          </cell>
        </row>
        <row r="1411">
          <cell r="A1411">
            <v>8651500</v>
          </cell>
          <cell r="B1411" t="str">
            <v>Interest Expenses - Finance Leases (Westaf)</v>
          </cell>
          <cell r="C1411">
            <v>0</v>
          </cell>
          <cell r="D1411">
            <v>0</v>
          </cell>
        </row>
        <row r="1412">
          <cell r="A1412">
            <v>8651600</v>
          </cell>
          <cell r="B1412" t="str">
            <v>Interest Expenses - Finance Leases (Greataf)</v>
          </cell>
          <cell r="C1412">
            <v>0</v>
          </cell>
          <cell r="D1412">
            <v>0</v>
          </cell>
        </row>
        <row r="1413">
          <cell r="A1413">
            <v>8651800</v>
          </cell>
          <cell r="B1413" t="str">
            <v>Interest Expenses on time deposit current accounts</v>
          </cell>
          <cell r="C1413">
            <v>0</v>
          </cell>
          <cell r="D1413">
            <v>0</v>
          </cell>
        </row>
        <row r="1414">
          <cell r="A1414">
            <v>8651900</v>
          </cell>
          <cell r="B1414" t="str">
            <v>Interest Expenses on guarantee obligations</v>
          </cell>
          <cell r="C1414">
            <v>0</v>
          </cell>
          <cell r="D1414">
            <v>0</v>
          </cell>
        </row>
        <row r="1415">
          <cell r="A1415">
            <v>8652000</v>
          </cell>
          <cell r="B1415" t="str">
            <v>Interest Expenses on commercial papers/debts</v>
          </cell>
          <cell r="C1415">
            <v>0</v>
          </cell>
          <cell r="D1415">
            <v>0</v>
          </cell>
        </row>
        <row r="1416">
          <cell r="A1416">
            <v>8652100</v>
          </cell>
          <cell r="B1416" t="str">
            <v>Interest Exp on advance receipts &amp; dep credit acc</v>
          </cell>
          <cell r="C1416">
            <v>0</v>
          </cell>
          <cell r="D1416">
            <v>0</v>
          </cell>
        </row>
        <row r="1417">
          <cell r="A1417">
            <v>8652200</v>
          </cell>
          <cell r="B1417" t="str">
            <v>Interest Expenses on other debts</v>
          </cell>
          <cell r="C1417">
            <v>194973693.41999999</v>
          </cell>
          <cell r="D1417">
            <v>194973693.41999999</v>
          </cell>
        </row>
        <row r="1418">
          <cell r="A1418">
            <v>8652300</v>
          </cell>
          <cell r="B1418" t="str">
            <v>Interest Expense - Witholding Tax</v>
          </cell>
          <cell r="C1418">
            <v>0</v>
          </cell>
          <cell r="D1418">
            <v>0</v>
          </cell>
        </row>
        <row r="1419">
          <cell r="A1419">
            <v>8671000</v>
          </cell>
          <cell r="B1419" t="str">
            <v>Bank Fees on Term Loans</v>
          </cell>
          <cell r="C1419">
            <v>0</v>
          </cell>
          <cell r="D1419">
            <v>0</v>
          </cell>
        </row>
        <row r="1420">
          <cell r="A1420">
            <v>8671100</v>
          </cell>
          <cell r="B1420" t="str">
            <v xml:space="preserve"> Banks charges, Other</v>
          </cell>
          <cell r="C1420">
            <v>126536128.13000001</v>
          </cell>
          <cell r="D1420">
            <v>126536128.13000001</v>
          </cell>
        </row>
        <row r="1421">
          <cell r="A1421">
            <v>8671700</v>
          </cell>
          <cell r="B1421" t="str">
            <v>Financial charges on LC'S - Non-Product Related</v>
          </cell>
          <cell r="C1421">
            <v>0</v>
          </cell>
          <cell r="D1421">
            <v>0</v>
          </cell>
        </row>
        <row r="1422">
          <cell r="A1422">
            <v>8672510</v>
          </cell>
          <cell r="B1422" t="str">
            <v>Financial charges on LCs / BGs - Product Related</v>
          </cell>
          <cell r="C1422">
            <v>3057025.45</v>
          </cell>
          <cell r="D1422">
            <v>3057025.45</v>
          </cell>
        </row>
        <row r="1423">
          <cell r="A1423">
            <v>8672515</v>
          </cell>
          <cell r="B1423" t="str">
            <v>Other Product Related Bank Charges</v>
          </cell>
          <cell r="C1423">
            <v>0</v>
          </cell>
          <cell r="D1423">
            <v>0</v>
          </cell>
        </row>
        <row r="1424">
          <cell r="A1424">
            <v>8679999</v>
          </cell>
          <cell r="B1424" t="str">
            <v>Bank Charges Clearing Account</v>
          </cell>
          <cell r="C1424">
            <v>0</v>
          </cell>
          <cell r="D1424">
            <v>0</v>
          </cell>
        </row>
        <row r="1425">
          <cell r="A1425">
            <v>8701000</v>
          </cell>
          <cell r="B1425" t="str">
            <v>Realized Exchange Gains</v>
          </cell>
          <cell r="C1425">
            <v>-63584715.339999996</v>
          </cell>
          <cell r="D1425">
            <v>-63584891.020000003</v>
          </cell>
        </row>
        <row r="1426">
          <cell r="A1426">
            <v>8711000</v>
          </cell>
          <cell r="B1426" t="str">
            <v>Realized Exchange Losses</v>
          </cell>
          <cell r="C1426">
            <v>581867804.82999992</v>
          </cell>
          <cell r="D1426">
            <v>581867804.83000004</v>
          </cell>
        </row>
        <row r="1427">
          <cell r="A1427">
            <v>8721000</v>
          </cell>
          <cell r="B1427" t="str">
            <v>Unrealized Exchange Gains</v>
          </cell>
          <cell r="C1427">
            <v>-38511792.590000018</v>
          </cell>
          <cell r="D1427">
            <v>-38511792.590000018</v>
          </cell>
        </row>
        <row r="1428">
          <cell r="A1428">
            <v>8731000</v>
          </cell>
          <cell r="B1428" t="str">
            <v>Unrealized Exchange Losses</v>
          </cell>
          <cell r="C1428">
            <v>265059181.84</v>
          </cell>
          <cell r="D1428">
            <v>265094141.81999999</v>
          </cell>
        </row>
        <row r="1429">
          <cell r="A1429">
            <v>8801000</v>
          </cell>
          <cell r="B1429" t="str">
            <v>Corporate Income Tax Expense</v>
          </cell>
          <cell r="C1429">
            <v>442739362.38999999</v>
          </cell>
          <cell r="D1429">
            <v>443711281.17963701</v>
          </cell>
        </row>
        <row r="1430">
          <cell r="A1430">
            <v>8801050</v>
          </cell>
          <cell r="B1430" t="str">
            <v>Education tax account</v>
          </cell>
          <cell r="C1430">
            <v>29515957.5</v>
          </cell>
          <cell r="D1430">
            <v>29580752.078642469</v>
          </cell>
        </row>
        <row r="1431">
          <cell r="A1431">
            <v>8851000</v>
          </cell>
          <cell r="B1431" t="str">
            <v>Deferred Tax Charge / (Credit)</v>
          </cell>
          <cell r="C1431">
            <v>0</v>
          </cell>
          <cell r="D1431">
            <v>0</v>
          </cell>
        </row>
        <row r="1432">
          <cell r="A1432">
            <v>8999999</v>
          </cell>
          <cell r="B1432" t="str">
            <v>Profit center Zero balancing Account</v>
          </cell>
          <cell r="C1432">
            <v>0</v>
          </cell>
          <cell r="D1432">
            <v>0</v>
          </cell>
        </row>
        <row r="1433">
          <cell r="A1433">
            <v>9001000</v>
          </cell>
          <cell r="B1433" t="str">
            <v>Profit or Loss Applicable to Minority Interest</v>
          </cell>
          <cell r="C1433">
            <v>0</v>
          </cell>
          <cell r="D1433">
            <v>0</v>
          </cell>
        </row>
        <row r="1434">
          <cell r="A1434">
            <v>9990001</v>
          </cell>
          <cell r="B1434" t="str">
            <v>INITIAL STOCK UPLOAD</v>
          </cell>
          <cell r="C1434">
            <v>0</v>
          </cell>
          <cell r="D1434">
            <v>0</v>
          </cell>
        </row>
        <row r="1435">
          <cell r="A1435">
            <v>9990002</v>
          </cell>
          <cell r="B1435" t="str">
            <v>CUSTOMER BALANCES</v>
          </cell>
          <cell r="C1435">
            <v>0</v>
          </cell>
          <cell r="D1435">
            <v>0</v>
          </cell>
        </row>
        <row r="1436">
          <cell r="A1436">
            <v>9990003</v>
          </cell>
          <cell r="B1436" t="str">
            <v>VENDOR BALANCES</v>
          </cell>
          <cell r="C1436">
            <v>0</v>
          </cell>
          <cell r="D1436">
            <v>0</v>
          </cell>
        </row>
        <row r="1437">
          <cell r="A1437">
            <v>9990004</v>
          </cell>
          <cell r="B1437" t="str">
            <v>ASSET BALANCES</v>
          </cell>
          <cell r="C1437">
            <v>0</v>
          </cell>
          <cell r="D1437">
            <v>0</v>
          </cell>
        </row>
        <row r="1438">
          <cell r="A1438">
            <v>9990005</v>
          </cell>
          <cell r="B1438" t="str">
            <v>GL BALANCES</v>
          </cell>
          <cell r="C1438">
            <v>0</v>
          </cell>
          <cell r="D1438">
            <v>0</v>
          </cell>
        </row>
      </sheetData>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TB July 2013 "/>
      <sheetName val="TB July 2013"/>
    </sheetNames>
    <sheetDataSet>
      <sheetData sheetId="0">
        <row r="404">
          <cell r="A404">
            <v>4261300</v>
          </cell>
          <cell r="B404" t="str">
            <v>Cash in Bank-Dom Main A/c-Zenith Bank PLC</v>
          </cell>
        </row>
        <row r="405">
          <cell r="A405">
            <v>4261320</v>
          </cell>
          <cell r="B405" t="str">
            <v>Cash in Bank-DOM Outgoing  A/c-Zenith Bank PLC</v>
          </cell>
        </row>
        <row r="586">
          <cell r="A586">
            <v>6902550</v>
          </cell>
          <cell r="B586" t="str">
            <v>Accruals - Joint Aviation Expenses</v>
          </cell>
        </row>
      </sheetData>
      <sheetData sheetId="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
      <sheetName val="Corp"/>
      <sheetName val="Stmt of financial position"/>
      <sheetName val="Stmnt of comp inc"/>
      <sheetName val="Stmt of changes in equity"/>
      <sheetName val="Stmt of cash flows"/>
      <sheetName val="Notes"/>
      <sheetName val="Notes 1- 4 (Acc policies)"/>
      <sheetName val="Notes 5-11"/>
      <sheetName val="Note 11"/>
      <sheetName val="Note 12 (PPE)"/>
      <sheetName val="Notes 13-29"/>
      <sheetName val="Note 30 (IFRS)"/>
      <sheetName val="Notes 30 (IFRS 1)"/>
      <sheetName val="Notes 31-32 Index"/>
      <sheetName val="Notes 31-32 (IFRS 1)"/>
      <sheetName val="VAS"/>
      <sheetName val="Fin Summary"/>
      <sheetName val="Sheet3"/>
      <sheetName val="sd"/>
      <sheetName val="Notes 6 (IFRS 7)..Old"/>
      <sheetName val="NOTEs 32 Old"/>
      <sheetName val="Exp by nature"/>
      <sheetName val="audit tb apr7"/>
      <sheetName val="NGAAP 2012 BS audit (2)"/>
      <sheetName val="NGAAP PorL 2012 Audit(2)"/>
      <sheetName val="AFS Dec 2012 Recon"/>
      <sheetName val="Comptvs recon"/>
      <sheetName val="Opening BS"/>
      <sheetName val="JE entries (2012)"/>
      <sheetName val="JE entries (CB)"/>
      <sheetName val="Journal entries (OBS)"/>
      <sheetName val="KPMG IFRS PPE-2012"/>
      <sheetName val="KPMG IFRS PPE - 2011"/>
      <sheetName val="3. Intangible Asset Schedule"/>
      <sheetName val="Deferred Tax impact"/>
      <sheetName val="IFRS 7 workings (2)"/>
      <sheetName val=" Kpmg tax comp2012"/>
      <sheetName val="RJE"/>
      <sheetName val="AJE"/>
      <sheetName val="Segment"/>
      <sheetName val="IFRS PPE (Dec 2011)"/>
      <sheetName val="IFRS PPE (Dec 2012)"/>
      <sheetName val="Intangible assets recon "/>
      <sheetName val="Sheet1"/>
      <sheetName val="NGAAP FA (10) unauditedSchedule"/>
      <sheetName val="Notes 30-32 (IFRS 1.....Old"/>
    </sheetNames>
    <sheetDataSet>
      <sheetData sheetId="0" refreshError="1"/>
      <sheetData sheetId="1" refreshError="1"/>
      <sheetData sheetId="2" refreshError="1"/>
      <sheetData sheetId="3">
        <row r="34">
          <cell r="D34">
            <v>6238600</v>
          </cell>
          <cell r="F34">
            <v>6399890</v>
          </cell>
          <cell r="H34">
            <v>6700890</v>
          </cell>
        </row>
      </sheetData>
      <sheetData sheetId="4" refreshError="1"/>
      <sheetData sheetId="5" refreshError="1"/>
      <sheetData sheetId="6" refreshError="1"/>
      <sheetData sheetId="7" refreshError="1"/>
      <sheetData sheetId="8" refreshError="1"/>
      <sheetData sheetId="9">
        <row r="185">
          <cell r="E185">
            <v>-162886</v>
          </cell>
          <cell r="G185">
            <v>-469323</v>
          </cell>
        </row>
      </sheetData>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
      <sheetName val="Content pg "/>
      <sheetName val="Corp Info  "/>
      <sheetName val="Directors' responsibilities"/>
      <sheetName val="Stmt of financial position"/>
      <sheetName val="Stmnt of comp inc"/>
      <sheetName val="Stmt of changes in equity"/>
      <sheetName val="Stmt of cash flows"/>
      <sheetName val="Cashflow worksheet"/>
      <sheetName val="TB December 2013"/>
      <sheetName val="Index to Notes "/>
      <sheetName val="Notes 1- 4  (Acc policies) "/>
      <sheetName val="Notes 1- 5  (Acc policies) old "/>
      <sheetName val="Notes 6- 11"/>
      <sheetName val="Sheet3"/>
      <sheetName val="Note11cont"/>
      <sheetName val="Note 12 (PPE)"/>
      <sheetName val="Notes 13 - 29"/>
      <sheetName val="Other Information - VAS"/>
      <sheetName val="Fin Summary"/>
      <sheetName val="Directors' report"/>
      <sheetName val="Post-TB Adjusted-3 "/>
      <sheetName val="2a. Adjusted Summary Sheet"/>
      <sheetName val="Sheet2"/>
      <sheetName val="Sheet1"/>
      <sheetName val="Directors fees"/>
      <sheetName val="Exp by natur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84">
          <cell r="G84">
            <v>1589911</v>
          </cell>
        </row>
      </sheetData>
      <sheetData sheetId="14"/>
      <sheetData sheetId="15"/>
      <sheetData sheetId="16"/>
      <sheetData sheetId="17"/>
      <sheetData sheetId="18"/>
      <sheetData sheetId="19"/>
      <sheetData sheetId="20"/>
      <sheetData sheetId="21"/>
      <sheetData sheetId="22">
        <row r="26">
          <cell r="C26">
            <v>19773</v>
          </cell>
          <cell r="K26">
            <v>12882</v>
          </cell>
        </row>
      </sheetData>
      <sheetData sheetId="23"/>
      <sheetData sheetId="24"/>
      <sheetData sheetId="25"/>
      <sheetData sheetId="26"/>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
      <sheetName val="Content pg "/>
      <sheetName val="Corp Info  "/>
      <sheetName val="Directors' responsibilities"/>
      <sheetName val="Stmt of financial position"/>
      <sheetName val="Stmnt of comp inc"/>
      <sheetName val="Stmt of changes in equity"/>
      <sheetName val="Stmt of cash flows"/>
      <sheetName val="Cashflow worksheet"/>
      <sheetName val="TB December 2013"/>
      <sheetName val="Index to Notes "/>
      <sheetName val="Notes 1- 4  (Acc policies) "/>
      <sheetName val="Notes 1- 5  (Acc policies) old "/>
      <sheetName val="Notes 6- 11"/>
      <sheetName val="Sheet3"/>
      <sheetName val="Note11cont"/>
      <sheetName val="Note 12 (PPE)"/>
      <sheetName val="Notes 13 - 29"/>
      <sheetName val="Other Information - VAS"/>
      <sheetName val="Fin Summary"/>
      <sheetName val="Directors' report"/>
      <sheetName val="Post-TB Adjusted-3 "/>
      <sheetName val="2a. Adjusted Summary Sheet"/>
      <sheetName val="Sheet2"/>
      <sheetName val="Sheet1"/>
      <sheetName val="Directors fees"/>
      <sheetName val="Exp by nature"/>
    </sheetNames>
    <sheetDataSet>
      <sheetData sheetId="0" refreshError="1"/>
      <sheetData sheetId="1" refreshError="1"/>
      <sheetData sheetId="2" refreshError="1"/>
      <sheetData sheetId="3" refreshError="1"/>
      <sheetData sheetId="4" refreshError="1">
        <row r="12">
          <cell r="F12">
            <v>20212384</v>
          </cell>
        </row>
        <row r="13">
          <cell r="F13">
            <v>57366</v>
          </cell>
        </row>
        <row r="15">
          <cell r="F15">
            <v>297014</v>
          </cell>
        </row>
        <row r="16">
          <cell r="F16">
            <v>2044</v>
          </cell>
        </row>
        <row r="34">
          <cell r="F34">
            <v>20218121</v>
          </cell>
        </row>
        <row r="40">
          <cell r="F40">
            <v>5521910</v>
          </cell>
        </row>
      </sheetData>
      <sheetData sheetId="5" refreshError="1">
        <row r="12">
          <cell r="F12">
            <v>92325405</v>
          </cell>
        </row>
        <row r="21">
          <cell r="F21">
            <v>2431918</v>
          </cell>
        </row>
        <row r="28">
          <cell r="F28">
            <v>1282053</v>
          </cell>
        </row>
        <row r="32">
          <cell r="F32">
            <v>746404</v>
          </cell>
        </row>
        <row r="42">
          <cell r="F42">
            <v>746404</v>
          </cell>
        </row>
        <row r="46">
          <cell r="F46">
            <v>2.9387255507206245</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row r="169">
          <cell r="I169">
            <v>253988672</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de receivable summary"/>
      <sheetName val="Credit Bal in trade receivable"/>
      <sheetName val="Total Receivables"/>
    </sheetNames>
    <sheetDataSet>
      <sheetData sheetId="0">
        <row r="6">
          <cell r="I6">
            <v>-337485</v>
          </cell>
        </row>
      </sheetData>
      <sheetData sheetId="1"/>
      <sheetData sheetId="2"/>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de receivable summary"/>
      <sheetName val="Credit Bal in trade receivable"/>
      <sheetName val="Receivables Sept"/>
      <sheetName val="Trade Receivables Details Sept"/>
      <sheetName val="Audits Ageing Receivables a (2"/>
      <sheetName val="Audits Ageing Receivables as 31"/>
    </sheetNames>
    <sheetDataSet>
      <sheetData sheetId="0"/>
      <sheetData sheetId="1">
        <row r="719">
          <cell r="E719">
            <v>-933612041.25999939</v>
          </cell>
        </row>
      </sheetData>
      <sheetData sheetId="2"/>
      <sheetData sheetId="3"/>
      <sheetData sheetId="4"/>
      <sheetData sheetId="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2)"/>
      <sheetName val="Disposal In TEPNG Books"/>
      <sheetName val="TEPNG SAP"/>
      <sheetName val="Sheet1"/>
      <sheetName val="SHELL"/>
      <sheetName val="Goodwill depreciation"/>
      <sheetName val="Goodwill written off"/>
      <sheetName val="Sheet2"/>
    </sheetNames>
    <sheetDataSet>
      <sheetData sheetId="0"/>
      <sheetData sheetId="1">
        <row r="5">
          <cell r="M5">
            <v>537.12</v>
          </cell>
          <cell r="R5">
            <v>-537.12</v>
          </cell>
        </row>
        <row r="6">
          <cell r="M6">
            <v>-556672.59300000803</v>
          </cell>
          <cell r="R6">
            <v>556672.59300000803</v>
          </cell>
        </row>
        <row r="7">
          <cell r="M7">
            <v>-2412399.85</v>
          </cell>
          <cell r="R7">
            <v>95815.71</v>
          </cell>
        </row>
        <row r="8">
          <cell r="M8">
            <v>-2420765.77</v>
          </cell>
          <cell r="R8">
            <v>96577.73</v>
          </cell>
        </row>
        <row r="9">
          <cell r="M9">
            <v>-109185.34</v>
          </cell>
          <cell r="R9">
            <v>3084.21</v>
          </cell>
        </row>
        <row r="10">
          <cell r="M10">
            <v>-2389614.62</v>
          </cell>
          <cell r="R10">
            <v>62624.58</v>
          </cell>
        </row>
        <row r="11">
          <cell r="M11">
            <v>-822933.11</v>
          </cell>
          <cell r="R11">
            <v>11590.46</v>
          </cell>
        </row>
        <row r="12">
          <cell r="M12">
            <v>-720238.22</v>
          </cell>
          <cell r="R12">
            <v>28857.040000000001</v>
          </cell>
        </row>
        <row r="13">
          <cell r="M13">
            <v>-62432.6</v>
          </cell>
          <cell r="R13">
            <v>62432.6</v>
          </cell>
        </row>
        <row r="14">
          <cell r="M14">
            <v>-76326.95</v>
          </cell>
          <cell r="R14">
            <v>1987.79</v>
          </cell>
        </row>
        <row r="15">
          <cell r="M15">
            <v>-592849.71</v>
          </cell>
          <cell r="R15">
            <v>27935.9</v>
          </cell>
        </row>
        <row r="16">
          <cell r="M16">
            <v>-2399300.2599999998</v>
          </cell>
          <cell r="R16">
            <v>168536.37</v>
          </cell>
        </row>
        <row r="17">
          <cell r="M17">
            <v>-5416237.4299999997</v>
          </cell>
          <cell r="R17">
            <v>210743.42</v>
          </cell>
        </row>
        <row r="18">
          <cell r="M18">
            <v>26786.37</v>
          </cell>
          <cell r="R18">
            <v>-1276.44</v>
          </cell>
        </row>
        <row r="19">
          <cell r="M19">
            <v>33747.699999999997</v>
          </cell>
          <cell r="R19">
            <v>-1188.2</v>
          </cell>
        </row>
        <row r="20">
          <cell r="M20">
            <v>-7414352.2999999998</v>
          </cell>
          <cell r="R20">
            <v>153777.26999999999</v>
          </cell>
        </row>
        <row r="21">
          <cell r="M21">
            <v>-12411999.810000001</v>
          </cell>
          <cell r="R21">
            <v>485826.1</v>
          </cell>
        </row>
        <row r="22">
          <cell r="M22">
            <v>-1974441.1</v>
          </cell>
          <cell r="R22">
            <v>91761.43</v>
          </cell>
        </row>
        <row r="23">
          <cell r="M23">
            <v>-1334081.54</v>
          </cell>
          <cell r="R23">
            <v>35779.22</v>
          </cell>
        </row>
        <row r="24">
          <cell r="M24">
            <v>-306980.57</v>
          </cell>
          <cell r="R24">
            <v>18155.45</v>
          </cell>
        </row>
      </sheetData>
      <sheetData sheetId="2"/>
      <sheetData sheetId="3"/>
      <sheetData sheetId="4"/>
      <sheetData sheetId="5"/>
      <sheetData sheetId="6"/>
      <sheetData sheetId="7"/>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de receivable summary"/>
      <sheetName val="Credit Bal in trade receivable"/>
      <sheetName val="Receivables"/>
      <sheetName val="Trade Receivables Details"/>
    </sheetNames>
    <sheetDataSet>
      <sheetData sheetId="0" refreshError="1">
        <row r="11">
          <cell r="J11">
            <v>3206948085.4699998</v>
          </cell>
        </row>
      </sheetData>
      <sheetData sheetId="1" refreshError="1"/>
      <sheetData sheetId="2" refreshError="1"/>
      <sheetData sheetId="3"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1. Memo"/>
      <sheetName val="2. Unadjusted Summary Sheet "/>
      <sheetName val="TB"/>
      <sheetName val="2a. Adjusted Summary Sheet"/>
      <sheetName val="3. Leasehold Land &amp; buildng"/>
      <sheetName val="4. Plant and Machinery "/>
      <sheetName val=" 5. Motor Vehicle "/>
      <sheetName val=" 6. Computer Equipments "/>
      <sheetName val="7. F &amp; F"/>
      <sheetName val="9. Summary of Differences"/>
      <sheetName val="8. CWIP"/>
    </sheetNames>
    <sheetDataSet>
      <sheetData sheetId="0"/>
      <sheetData sheetId="1"/>
      <sheetData sheetId="2"/>
      <sheetData sheetId="3"/>
      <sheetData sheetId="4"/>
      <sheetData sheetId="5">
        <row r="1189">
          <cell r="P1189">
            <v>14388168597.923523</v>
          </cell>
        </row>
        <row r="1194">
          <cell r="P1194">
            <v>15000000</v>
          </cell>
        </row>
        <row r="1195">
          <cell r="P1195">
            <v>2310000</v>
          </cell>
        </row>
        <row r="1196">
          <cell r="P1196">
            <v>1661685.38</v>
          </cell>
        </row>
        <row r="1197">
          <cell r="P1197">
            <v>28799401.050000001</v>
          </cell>
        </row>
        <row r="1198">
          <cell r="P1198">
            <v>1365000</v>
          </cell>
        </row>
        <row r="1199">
          <cell r="P1199">
            <v>400000</v>
          </cell>
        </row>
        <row r="1200">
          <cell r="P1200">
            <v>871500</v>
          </cell>
        </row>
        <row r="1213">
          <cell r="BK1213">
            <v>1502999250.5010834</v>
          </cell>
          <cell r="CF1213">
            <v>292413883.37964588</v>
          </cell>
        </row>
        <row r="1215">
          <cell r="P1215">
            <v>19772793.350000001</v>
          </cell>
        </row>
      </sheetData>
      <sheetData sheetId="6">
        <row r="2035">
          <cell r="K2035">
            <v>9876568127.3659992</v>
          </cell>
        </row>
        <row r="2039">
          <cell r="K2039">
            <v>14072198.109999999</v>
          </cell>
        </row>
        <row r="2040">
          <cell r="K2040">
            <v>19600000</v>
          </cell>
        </row>
        <row r="2041">
          <cell r="K2041">
            <v>32435644.98</v>
          </cell>
        </row>
        <row r="2042">
          <cell r="K2042">
            <v>13591121.25</v>
          </cell>
        </row>
        <row r="2043">
          <cell r="K2043">
            <v>20688528</v>
          </cell>
        </row>
        <row r="2044">
          <cell r="K2044">
            <v>11643448.949999999</v>
          </cell>
        </row>
        <row r="2045">
          <cell r="K2045">
            <v>20688517.5</v>
          </cell>
        </row>
        <row r="2046">
          <cell r="K2046">
            <v>20541517.5</v>
          </cell>
        </row>
        <row r="2047">
          <cell r="K2047">
            <v>11659763.309999999</v>
          </cell>
        </row>
        <row r="2048">
          <cell r="K2048">
            <v>10692150</v>
          </cell>
        </row>
        <row r="2049">
          <cell r="K2049">
            <v>8327550</v>
          </cell>
        </row>
        <row r="2050">
          <cell r="K2050">
            <v>13071174.380000001</v>
          </cell>
        </row>
        <row r="2051">
          <cell r="K2051">
            <v>5659395</v>
          </cell>
        </row>
        <row r="2052">
          <cell r="K2052">
            <v>5329275</v>
          </cell>
        </row>
        <row r="2053">
          <cell r="K2053">
            <v>6362803.1299999999</v>
          </cell>
        </row>
        <row r="2054">
          <cell r="K2054">
            <v>4938993.57</v>
          </cell>
        </row>
        <row r="2055">
          <cell r="K2055">
            <v>4725000</v>
          </cell>
        </row>
        <row r="2056">
          <cell r="K2056">
            <v>3652510.32</v>
          </cell>
        </row>
        <row r="2057">
          <cell r="K2057">
            <v>4410000</v>
          </cell>
        </row>
        <row r="2058">
          <cell r="K2058">
            <v>4277426</v>
          </cell>
        </row>
        <row r="2059">
          <cell r="K2059">
            <v>3255744.84</v>
          </cell>
        </row>
        <row r="2060">
          <cell r="K2060">
            <v>3245130</v>
          </cell>
        </row>
        <row r="2061">
          <cell r="K2061">
            <v>3822420</v>
          </cell>
        </row>
        <row r="2062">
          <cell r="K2062">
            <v>2940000</v>
          </cell>
        </row>
        <row r="2063">
          <cell r="K2063">
            <v>2835000</v>
          </cell>
        </row>
        <row r="2064">
          <cell r="K2064">
            <v>2782500</v>
          </cell>
        </row>
        <row r="2065">
          <cell r="K2065">
            <v>1050000</v>
          </cell>
        </row>
        <row r="2066">
          <cell r="K2066">
            <v>2033000</v>
          </cell>
        </row>
        <row r="2067">
          <cell r="K2067">
            <v>1884036</v>
          </cell>
        </row>
        <row r="2068">
          <cell r="K2068">
            <v>1682617.8599999999</v>
          </cell>
        </row>
        <row r="2069">
          <cell r="K2069">
            <v>1474000</v>
          </cell>
        </row>
        <row r="2070">
          <cell r="K2070">
            <v>1444476.6</v>
          </cell>
        </row>
        <row r="2071">
          <cell r="K2071">
            <v>1323000</v>
          </cell>
        </row>
        <row r="2072">
          <cell r="K2072">
            <v>714678.73</v>
          </cell>
        </row>
        <row r="2073">
          <cell r="K2073">
            <v>1177312.5</v>
          </cell>
        </row>
        <row r="2074">
          <cell r="K2074">
            <v>843990</v>
          </cell>
        </row>
        <row r="2075">
          <cell r="K2075">
            <v>379449</v>
          </cell>
        </row>
        <row r="2076">
          <cell r="K2076">
            <v>448350</v>
          </cell>
        </row>
        <row r="2077">
          <cell r="K2077">
            <v>628259.56999999995</v>
          </cell>
        </row>
        <row r="2078">
          <cell r="K2078">
            <v>590000</v>
          </cell>
        </row>
        <row r="2079">
          <cell r="K2079">
            <v>325500</v>
          </cell>
        </row>
        <row r="2080">
          <cell r="K2080">
            <v>443488.5</v>
          </cell>
        </row>
        <row r="2081">
          <cell r="K2081">
            <v>346500</v>
          </cell>
        </row>
        <row r="2082">
          <cell r="K2082">
            <v>241500</v>
          </cell>
        </row>
        <row r="2083">
          <cell r="K2083">
            <v>51450.02</v>
          </cell>
        </row>
        <row r="2084">
          <cell r="K2084">
            <v>91350</v>
          </cell>
        </row>
        <row r="2085">
          <cell r="K2085">
            <v>51450.02</v>
          </cell>
        </row>
        <row r="2086">
          <cell r="K2086">
            <v>53340.02</v>
          </cell>
        </row>
        <row r="2087">
          <cell r="K2087">
            <v>70875</v>
          </cell>
        </row>
        <row r="2088">
          <cell r="K2088">
            <v>37800</v>
          </cell>
        </row>
        <row r="2089">
          <cell r="K2089">
            <v>57225</v>
          </cell>
        </row>
        <row r="2213">
          <cell r="K2213">
            <v>373528640.07000005</v>
          </cell>
        </row>
        <row r="2216">
          <cell r="CD2216">
            <v>990914929.01713252</v>
          </cell>
        </row>
      </sheetData>
      <sheetData sheetId="7">
        <row r="313">
          <cell r="H313">
            <v>1333110460.0399985</v>
          </cell>
        </row>
        <row r="329">
          <cell r="H329">
            <v>316307372.71999997</v>
          </cell>
        </row>
        <row r="332">
          <cell r="H332">
            <v>-3074404</v>
          </cell>
        </row>
        <row r="335">
          <cell r="H335">
            <v>22245410</v>
          </cell>
        </row>
        <row r="336">
          <cell r="H336">
            <v>19635000</v>
          </cell>
        </row>
        <row r="337">
          <cell r="H337">
            <v>14871000</v>
          </cell>
        </row>
        <row r="338">
          <cell r="H338">
            <v>13597500</v>
          </cell>
        </row>
        <row r="339">
          <cell r="H339">
            <v>7243249.9966666661</v>
          </cell>
        </row>
        <row r="340">
          <cell r="H340">
            <v>7243249.9966666661</v>
          </cell>
        </row>
        <row r="341">
          <cell r="H341">
            <v>7243249.9966666661</v>
          </cell>
        </row>
        <row r="342">
          <cell r="H342">
            <v>5565000</v>
          </cell>
        </row>
        <row r="343">
          <cell r="H343">
            <v>4908750</v>
          </cell>
        </row>
        <row r="344">
          <cell r="H344">
            <v>4856250</v>
          </cell>
        </row>
        <row r="345">
          <cell r="H345">
            <v>3911250</v>
          </cell>
        </row>
        <row r="346">
          <cell r="H346">
            <v>114000</v>
          </cell>
        </row>
        <row r="352">
          <cell r="H352">
            <v>-2698000</v>
          </cell>
          <cell r="AM352">
            <v>-2563100.0033333334</v>
          </cell>
        </row>
        <row r="353">
          <cell r="H353">
            <v>-6169500</v>
          </cell>
          <cell r="AM353">
            <v>-5861025</v>
          </cell>
        </row>
        <row r="354">
          <cell r="H354">
            <v>-5164750</v>
          </cell>
          <cell r="AM354">
            <v>-4467123.32089552</v>
          </cell>
        </row>
        <row r="355">
          <cell r="H355">
            <v>-3990000</v>
          </cell>
          <cell r="AM355">
            <v>-3790500</v>
          </cell>
        </row>
        <row r="362">
          <cell r="AH362">
            <v>218869592.96556211</v>
          </cell>
        </row>
      </sheetData>
      <sheetData sheetId="8">
        <row r="3744">
          <cell r="K3744">
            <v>761279674.75831699</v>
          </cell>
        </row>
        <row r="3796">
          <cell r="K3796">
            <v>14487060.609999999</v>
          </cell>
        </row>
        <row r="3870">
          <cell r="K3870">
            <v>52846868.150000006</v>
          </cell>
        </row>
        <row r="3873">
          <cell r="DL3873">
            <v>60241686.355341464</v>
          </cell>
        </row>
      </sheetData>
      <sheetData sheetId="9">
        <row r="2951">
          <cell r="L2951">
            <v>191301199.65900028</v>
          </cell>
        </row>
        <row r="2989">
          <cell r="L2989">
            <v>12881520.75</v>
          </cell>
        </row>
        <row r="2991">
          <cell r="DR2991">
            <v>6096552.438524995</v>
          </cell>
        </row>
      </sheetData>
      <sheetData sheetId="10"/>
      <sheetData sheetId="11">
        <row r="635">
          <cell r="G635">
            <v>373105305.39999998</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LIST"/>
      <sheetName val="Param"/>
      <sheetName val="MAIN"/>
      <sheetName val="RECAP"/>
      <sheetName val="P&amp;L_2008"/>
      <sheetName val="P&amp;L"/>
      <sheetName val="FLOWS"/>
      <sheetName val="BALANCE SHEET"/>
      <sheetName val="EXPLO"/>
      <sheetName val="EXPLO_LOG"/>
      <sheetName val="SPDC_SR"/>
      <sheetName val="EPNL_ONSHORE"/>
      <sheetName val="OGP"/>
      <sheetName val="EPNL_OFFSHORE"/>
      <sheetName val="AMENAM_PH1"/>
      <sheetName val="AMENAM_PH2"/>
      <sheetName val="EPNL_PSC"/>
      <sheetName val="SPDC_JV"/>
      <sheetName val="SNEPCO_PSC"/>
      <sheetName val="OML112&amp;117"/>
      <sheetName val="SUM ASSETS"/>
      <sheetName val="EXPLO APPRE QP "/>
      <sheetName val="T2"/>
      <sheetName val="T3A"/>
      <sheetName val="T3B"/>
      <sheetName val="T4"/>
      <sheetName val="T5A"/>
      <sheetName val="T5B"/>
      <sheetName val="T5C"/>
      <sheetName val="T5D"/>
      <sheetName val="T6"/>
      <sheetName val="T7"/>
      <sheetName val="T8"/>
      <sheetName val="T9b"/>
      <sheetName val="T10"/>
      <sheetName val="T10b"/>
      <sheetName val="T11"/>
      <sheetName val="T13"/>
      <sheetName val="T14B"/>
      <sheetName val="T15"/>
      <sheetName val="T15_1"/>
      <sheetName val="T15_2"/>
      <sheetName val="T16"/>
      <sheetName val="T17a"/>
      <sheetName val="T17b"/>
      <sheetName val="T18"/>
      <sheetName val="T19"/>
      <sheetName val="T19a"/>
      <sheetName val="T21a"/>
      <sheetName val="T21b"/>
      <sheetName val="SENS"/>
      <sheetName val="T23"/>
      <sheetName val="T24"/>
      <sheetName val="T27"/>
    </sheetNames>
    <sheetDataSet>
      <sheetData sheetId="0" refreshError="1"/>
      <sheetData sheetId="1" refreshError="1">
        <row r="4">
          <cell r="H4" t="str">
            <v>F09</v>
          </cell>
        </row>
        <row r="5">
          <cell r="H5" t="str">
            <v>BUD_INI</v>
          </cell>
        </row>
        <row r="6">
          <cell r="C6" t="str">
            <v>UPSTREAM_NG</v>
          </cell>
        </row>
        <row r="7">
          <cell r="C7" t="str">
            <v>USD</v>
          </cell>
        </row>
        <row r="9">
          <cell r="C9" t="str">
            <v>UPSTREAM_NA</v>
          </cell>
        </row>
        <row r="14">
          <cell r="G14" t="str">
            <v>Definitive 2007</v>
          </cell>
          <cell r="I14" t="str">
            <v>YTD12</v>
          </cell>
          <cell r="J14" t="str">
            <v>PDC sept</v>
          </cell>
        </row>
        <row r="15">
          <cell r="I15" t="str">
            <v>YTD12</v>
          </cell>
          <cell r="J15" t="str">
            <v>Budget 2009 @100$</v>
          </cell>
        </row>
        <row r="17">
          <cell r="G17" t="str">
            <v>Budget 2008 @80$</v>
          </cell>
        </row>
        <row r="20">
          <cell r="G20" t="str">
            <v>PLT 08-2009 @100$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LIST"/>
      <sheetName val="Param"/>
      <sheetName val="MAIN"/>
      <sheetName val="RECAP"/>
      <sheetName val="P&amp;L_2008"/>
      <sheetName val="P&amp;L"/>
      <sheetName val="FLOWS"/>
      <sheetName val="BALANCE SHEET"/>
      <sheetName val="EXPLO"/>
      <sheetName val="EXPLO_LOG"/>
      <sheetName val="SPDC_SR"/>
      <sheetName val="EPNL_ONSHORE"/>
      <sheetName val="OGP"/>
      <sheetName val="EPNL_OFFSHORE"/>
      <sheetName val="AMENAM_PH1"/>
      <sheetName val="AMENAM_PH2"/>
      <sheetName val="EPNL_PSC"/>
      <sheetName val="SPDC_JV"/>
      <sheetName val="SNEPCO_PSC"/>
      <sheetName val="OML112&amp;117"/>
      <sheetName val="SUM ASSETS"/>
      <sheetName val="EXPLO APPRE QP "/>
      <sheetName val="T2"/>
      <sheetName val="T3A"/>
      <sheetName val="T3B"/>
      <sheetName val="T4"/>
      <sheetName val="T5A"/>
      <sheetName val="T5B"/>
      <sheetName val="T5C"/>
      <sheetName val="T5D"/>
      <sheetName val="T6"/>
      <sheetName val="T7"/>
      <sheetName val="T8"/>
      <sheetName val="T9b"/>
      <sheetName val="T10"/>
      <sheetName val="T10b"/>
      <sheetName val="T11"/>
      <sheetName val="T13"/>
      <sheetName val="T14B"/>
      <sheetName val="T15"/>
      <sheetName val="T15_1"/>
      <sheetName val="T15_2"/>
      <sheetName val="T16"/>
      <sheetName val="T17a"/>
      <sheetName val="T17b"/>
      <sheetName val="T18"/>
      <sheetName val="T19"/>
      <sheetName val="T19a"/>
      <sheetName val="T21a"/>
      <sheetName val="T21b"/>
      <sheetName val="SENS"/>
      <sheetName val="T23"/>
      <sheetName val="T24"/>
      <sheetName val="T27"/>
    </sheetNames>
    <sheetDataSet>
      <sheetData sheetId="0" refreshError="1"/>
      <sheetData sheetId="1" refreshError="1">
        <row r="4">
          <cell r="H4" t="str">
            <v>F09</v>
          </cell>
        </row>
        <row r="5">
          <cell r="H5" t="str">
            <v>BUD_INI</v>
          </cell>
        </row>
        <row r="6">
          <cell r="C6" t="str">
            <v>UPSTREAM_NG</v>
          </cell>
        </row>
        <row r="7">
          <cell r="C7" t="str">
            <v>USD</v>
          </cell>
        </row>
        <row r="9">
          <cell r="C9" t="str">
            <v>UPSTREAM_NA</v>
          </cell>
        </row>
        <row r="14">
          <cell r="G14" t="str">
            <v>Definitive 2007</v>
          </cell>
          <cell r="I14" t="str">
            <v>YTD12</v>
          </cell>
          <cell r="J14" t="str">
            <v>PDC sept</v>
          </cell>
        </row>
        <row r="15">
          <cell r="I15" t="str">
            <v>YTD12</v>
          </cell>
          <cell r="J15" t="str">
            <v>Budget 2009 @100$</v>
          </cell>
        </row>
        <row r="17">
          <cell r="G17" t="str">
            <v>Budget 2008 @80$</v>
          </cell>
        </row>
        <row r="20">
          <cell r="G20" t="str">
            <v>PLT 08-2009 @100$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Dec 2000AJE"/>
      <sheetName val="Dtax"/>
      <sheetName val="Tax"/>
      <sheetName val="Financials"/>
      <sheetName val="Analysis"/>
      <sheetName val="donations"/>
      <sheetName val="CoverPages"/>
    </sheetNames>
    <sheetDataSet>
      <sheetData sheetId="0" refreshError="1"/>
      <sheetData sheetId="1" refreshError="1"/>
      <sheetData sheetId="2" refreshError="1"/>
      <sheetData sheetId="3" refreshError="1"/>
      <sheetData sheetId="4"/>
      <sheetData sheetId="5"/>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A_Total Share"/>
      <sheetName val="FA Schedule (2)"/>
      <sheetName val="FA Schedule (3)"/>
      <sheetName val="NC02 FA Schedule"/>
      <sheetName val="NO71 FA Schedule"/>
      <sheetName val="NO73 FA Schedule"/>
      <sheetName val="NO74 FA Schedule"/>
      <sheetName val="NO75 FA Schedule"/>
    </sheetNames>
    <sheetDataSet>
      <sheetData sheetId="0"/>
      <sheetData sheetId="1"/>
      <sheetData sheetId="2"/>
      <sheetData sheetId="3"/>
      <sheetData sheetId="4"/>
      <sheetData sheetId="5"/>
      <sheetData sheetId="6"/>
      <sheetData sheetId="7"/>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X-Explo"/>
      <sheetName val="Tax-Bonga"/>
      <sheetName val="TAX-CXintangible"/>
      <sheetName val="TAX-CXtangible"/>
      <sheetName val="TAX-CXCC"/>
      <sheetName val="TAX-OPEX"/>
      <sheetName val="TAX-RELIEF"/>
      <sheetName val="TAX-Stocks"/>
      <sheetName val="DEFTAXentries"/>
      <sheetName val="GASPOWERentries"/>
      <sheetName val="TREASURYentries"/>
      <sheetName val="Cap_All"/>
      <sheetName val="Assumptions"/>
      <sheetName val="BKDOWN CC"/>
      <sheetName val="TAX"/>
      <sheetName val="PLperBBL"/>
      <sheetName val="NonRecurrent"/>
      <sheetName val="P&amp;LPDC"/>
      <sheetName val="CFpdc"/>
      <sheetName val="BSpdc"/>
      <sheetName val="T21aPDC0702"/>
      <sheetName val="BSrd06"/>
      <sheetName val="RefData"/>
      <sheetName val="Data"/>
      <sheetName val="DEVanalysis"/>
      <sheetName val="EXPLO analysis"/>
      <sheetName val="OPEX analysis"/>
      <sheetName val="DATA_BI07"/>
      <sheetName val="MAIN entries"/>
      <sheetName val="RUY data"/>
      <sheetName val="LTP entries"/>
      <sheetName val="DEV entries"/>
      <sheetName val="EXPLO ENTRIES"/>
      <sheetName val="EXPLO ENTRIES OML130"/>
      <sheetName val="OPEX ENTRIES"/>
      <sheetName val="Rules"/>
      <sheetName val="MGTcostRep"/>
      <sheetName val="CCdata"/>
      <sheetName val="CCcontrol"/>
      <sheetName val="EXPLO_CC"/>
      <sheetName val="NDDC"/>
      <sheetName val="AG+SF"/>
      <sheetName val="AG+SFcontrol"/>
      <sheetName val="AmenamPH2 Carry"/>
      <sheetName val="OfonPhase2"/>
      <sheetName val="OML 58 upgrade gas - export LNG"/>
      <sheetName val="OML 58 upgrade Oil"/>
      <sheetName val="Sheet1"/>
      <sheetName val="EXPLO_G&amp;A"/>
      <sheetName val="MasterData"/>
      <sheetName val="Sheet4"/>
      <sheetName val="Templ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5">
          <cell r="A5" t="str">
            <v>Lease</v>
          </cell>
        </row>
        <row r="6">
          <cell r="A6" t="str">
            <v>OML100</v>
          </cell>
        </row>
        <row r="7">
          <cell r="A7" t="str">
            <v>OML101</v>
          </cell>
        </row>
        <row r="8">
          <cell r="A8" t="str">
            <v>OML102</v>
          </cell>
        </row>
        <row r="9">
          <cell r="A9" t="str">
            <v>EKANGA</v>
          </cell>
        </row>
        <row r="10">
          <cell r="A10" t="str">
            <v>OML112</v>
          </cell>
        </row>
        <row r="11">
          <cell r="A11" t="str">
            <v>OML117</v>
          </cell>
        </row>
        <row r="12">
          <cell r="A12" t="str">
            <v>OML136</v>
          </cell>
        </row>
        <row r="13">
          <cell r="A13" t="str">
            <v>OPL215</v>
          </cell>
        </row>
        <row r="14">
          <cell r="A14" t="str">
            <v>OPL279</v>
          </cell>
        </row>
        <row r="15">
          <cell r="A15" t="str">
            <v>OPL285</v>
          </cell>
        </row>
        <row r="16">
          <cell r="A16" t="str">
            <v>OML130</v>
          </cell>
        </row>
        <row r="17">
          <cell r="A17" t="str">
            <v>OML56</v>
          </cell>
        </row>
        <row r="18">
          <cell r="A18" t="str">
            <v>OML57</v>
          </cell>
        </row>
        <row r="19">
          <cell r="A19" t="str">
            <v>OML58</v>
          </cell>
        </row>
        <row r="20">
          <cell r="A20" t="str">
            <v>OML99</v>
          </cell>
        </row>
        <row r="21">
          <cell r="A21" t="str">
            <v>OPL221</v>
          </cell>
        </row>
        <row r="22">
          <cell r="A22" t="str">
            <v>OPL222</v>
          </cell>
        </row>
        <row r="23">
          <cell r="A23" t="str">
            <v>OML222 EAST (Ukot)</v>
          </cell>
        </row>
        <row r="24">
          <cell r="A24" t="str">
            <v>OML222 WEST (Usan)</v>
          </cell>
        </row>
        <row r="25">
          <cell r="A25" t="str">
            <v>OPL223</v>
          </cell>
        </row>
        <row r="26">
          <cell r="A26" t="str">
            <v>OML138</v>
          </cell>
        </row>
        <row r="27">
          <cell r="A27" t="str">
            <v>OML139</v>
          </cell>
        </row>
        <row r="28">
          <cell r="A28" t="str">
            <v>OML70</v>
          </cell>
        </row>
        <row r="29">
          <cell r="A29" t="str">
            <v>OPL246</v>
          </cell>
        </row>
        <row r="30">
          <cell r="A30" t="str">
            <v>OPL247</v>
          </cell>
        </row>
        <row r="31">
          <cell r="A31" t="str">
            <v>SPDC_JV</v>
          </cell>
        </row>
        <row r="32">
          <cell r="A32" t="str">
            <v>SPDC_SR (EA)</v>
          </cell>
        </row>
        <row r="33">
          <cell r="A33" t="str">
            <v>SNEPCO</v>
          </cell>
        </row>
        <row r="34">
          <cell r="A34" t="str">
            <v>JV</v>
          </cell>
        </row>
        <row r="35">
          <cell r="A35" t="str">
            <v>JV Offshore</v>
          </cell>
        </row>
        <row r="36">
          <cell r="A36" t="str">
            <v>JV Onshore</v>
          </cell>
        </row>
        <row r="37">
          <cell r="A37" t="str">
            <v>FSO</v>
          </cell>
        </row>
        <row r="38">
          <cell r="A38" t="str">
            <v>Corporate</v>
          </cell>
        </row>
        <row r="39">
          <cell r="A39" t="str">
            <v>Other</v>
          </cell>
        </row>
        <row r="42">
          <cell r="A42" t="str">
            <v>Unisup Branch</v>
          </cell>
          <cell r="B42" t="str">
            <v>Equity</v>
          </cell>
        </row>
        <row r="43">
          <cell r="A43" t="str">
            <v>NG11</v>
          </cell>
          <cell r="B43">
            <v>0.4</v>
          </cell>
        </row>
        <row r="44">
          <cell r="A44" t="str">
            <v>NG42</v>
          </cell>
          <cell r="B44">
            <v>0.4</v>
          </cell>
        </row>
        <row r="50">
          <cell r="A50" t="str">
            <v>Project</v>
          </cell>
          <cell r="B50" t="str">
            <v>Lease</v>
          </cell>
          <cell r="C50" t="str">
            <v>Equity</v>
          </cell>
        </row>
        <row r="51">
          <cell r="A51" t="str">
            <v>AKOGEP phase II (2 equity apply)</v>
          </cell>
          <cell r="B51" t="str">
            <v>OML99</v>
          </cell>
          <cell r="C51">
            <v>0.30399999999999999</v>
          </cell>
        </row>
        <row r="52">
          <cell r="A52" t="str">
            <v>AKOGEP phase I</v>
          </cell>
          <cell r="B52" t="str">
            <v>OML99</v>
          </cell>
          <cell r="C52">
            <v>0.30399999999999999</v>
          </cell>
        </row>
        <row r="53">
          <cell r="A53" t="str">
            <v>Amenam Infills</v>
          </cell>
          <cell r="B53" t="str">
            <v>OML99</v>
          </cell>
          <cell r="C53">
            <v>0.30399999999999999</v>
          </cell>
        </row>
        <row r="54">
          <cell r="A54" t="str">
            <v>Amenam East</v>
          </cell>
          <cell r="B54" t="str">
            <v>OML99</v>
          </cell>
          <cell r="C54">
            <v>0.4</v>
          </cell>
        </row>
        <row r="55">
          <cell r="A55" t="str">
            <v>Ikike</v>
          </cell>
          <cell r="B55" t="str">
            <v>OML99</v>
          </cell>
          <cell r="C55">
            <v>0.4</v>
          </cell>
        </row>
        <row r="56">
          <cell r="A56" t="str">
            <v>Nkarika</v>
          </cell>
          <cell r="B56" t="str">
            <v>OML100</v>
          </cell>
          <cell r="C56">
            <v>0.4</v>
          </cell>
        </row>
        <row r="57">
          <cell r="A57" t="str">
            <v>Obite IPP - Gas &amp; Power</v>
          </cell>
          <cell r="B57" t="str">
            <v>OML58</v>
          </cell>
          <cell r="C57">
            <v>0.4</v>
          </cell>
        </row>
        <row r="58">
          <cell r="A58" t="str">
            <v>Obite IPP - EP</v>
          </cell>
          <cell r="B58" t="str">
            <v>OML58</v>
          </cell>
          <cell r="C58">
            <v>0.4</v>
          </cell>
        </row>
        <row r="59">
          <cell r="A59" t="str">
            <v>Ofon phase II</v>
          </cell>
          <cell r="B59" t="str">
            <v>OML102</v>
          </cell>
          <cell r="C59">
            <v>0.4</v>
          </cell>
        </row>
        <row r="60">
          <cell r="A60" t="str">
            <v>OML 100 Infills</v>
          </cell>
          <cell r="B60" t="str">
            <v>OML100</v>
          </cell>
          <cell r="C60">
            <v>0.4</v>
          </cell>
        </row>
        <row r="61">
          <cell r="A61" t="str">
            <v>OML 100 LT</v>
          </cell>
          <cell r="B61" t="str">
            <v>OML100</v>
          </cell>
          <cell r="C61">
            <v>0.4</v>
          </cell>
        </row>
        <row r="62">
          <cell r="A62" t="str">
            <v>OML 100 WI, restart GL</v>
          </cell>
          <cell r="B62" t="str">
            <v>OML100</v>
          </cell>
          <cell r="C62">
            <v>0.4</v>
          </cell>
        </row>
        <row r="63">
          <cell r="A63" t="str">
            <v>OML 112 - Ima</v>
          </cell>
          <cell r="B63" t="str">
            <v>OML112</v>
          </cell>
          <cell r="C63">
            <v>1</v>
          </cell>
        </row>
        <row r="64">
          <cell r="A64" t="str">
            <v>OML 58 upgrade gas - export LNG</v>
          </cell>
          <cell r="B64" t="str">
            <v>OML58</v>
          </cell>
          <cell r="C64">
            <v>0.4</v>
          </cell>
        </row>
        <row r="65">
          <cell r="A65" t="str">
            <v>OML 58 upgrade gas - Omoku IPP</v>
          </cell>
          <cell r="B65" t="str">
            <v>OML58</v>
          </cell>
          <cell r="C65">
            <v>0.4</v>
          </cell>
        </row>
        <row r="66">
          <cell r="A66" t="str">
            <v>OML 58 upgrade IPP GSU</v>
          </cell>
          <cell r="B66" t="str">
            <v>OML58</v>
          </cell>
          <cell r="C66">
            <v>0.4</v>
          </cell>
        </row>
        <row r="67">
          <cell r="A67" t="str">
            <v>OML 58 upgrade Oil</v>
          </cell>
          <cell r="B67" t="str">
            <v>OML58</v>
          </cell>
          <cell r="C67">
            <v>0.4</v>
          </cell>
        </row>
        <row r="68">
          <cell r="A68" t="str">
            <v>Usan</v>
          </cell>
          <cell r="B68" t="str">
            <v>OPL222</v>
          </cell>
          <cell r="C68">
            <v>0.2</v>
          </cell>
        </row>
        <row r="69">
          <cell r="A69" t="str">
            <v>TUPNI-Akpo</v>
          </cell>
          <cell r="B69" t="str">
            <v>OML130</v>
          </cell>
          <cell r="C69">
            <v>0.35</v>
          </cell>
        </row>
        <row r="70">
          <cell r="A70" t="str">
            <v>TUPNI-Egina</v>
          </cell>
          <cell r="B70" t="str">
            <v>OML130</v>
          </cell>
          <cell r="C70">
            <v>0.35</v>
          </cell>
        </row>
        <row r="71">
          <cell r="A71" t="str">
            <v>SNEPCO-Bonga</v>
          </cell>
          <cell r="B71" t="str">
            <v>SNEPCO</v>
          </cell>
          <cell r="C71">
            <v>0.125</v>
          </cell>
        </row>
        <row r="72">
          <cell r="A72" t="str">
            <v>SNEPCO-Bonga SW</v>
          </cell>
          <cell r="B72" t="str">
            <v>SNEPCO</v>
          </cell>
          <cell r="C72">
            <v>0.125</v>
          </cell>
        </row>
        <row r="73">
          <cell r="A73" t="str">
            <v>SNEPCO-Bonga North</v>
          </cell>
          <cell r="B73" t="str">
            <v>SNEPCO</v>
          </cell>
          <cell r="C73">
            <v>0.125</v>
          </cell>
        </row>
        <row r="74">
          <cell r="A74" t="str">
            <v>SPDC-AFAM</v>
          </cell>
          <cell r="B74" t="str">
            <v>SPDC_JV</v>
          </cell>
          <cell r="C74">
            <v>0.1</v>
          </cell>
        </row>
        <row r="75">
          <cell r="A75" t="str">
            <v>Gas Export Pipeline</v>
          </cell>
          <cell r="B75" t="str">
            <v>OML99</v>
          </cell>
          <cell r="C75">
            <v>0.4</v>
          </cell>
        </row>
        <row r="76">
          <cell r="A76" t="str">
            <v>KH Block</v>
          </cell>
          <cell r="B76" t="str">
            <v>SPDC_JV</v>
          </cell>
          <cell r="C76">
            <v>0.1</v>
          </cell>
        </row>
        <row r="77">
          <cell r="A77" t="str">
            <v>OUR pipeline</v>
          </cell>
          <cell r="B77" t="str">
            <v>OML58</v>
          </cell>
          <cell r="C77">
            <v>0.4</v>
          </cell>
        </row>
        <row r="78">
          <cell r="A78" t="str">
            <v>AKPO/Amenam pipeline</v>
          </cell>
          <cell r="B78" t="str">
            <v>OML99</v>
          </cell>
          <cell r="C78">
            <v>0.4</v>
          </cell>
        </row>
        <row r="79">
          <cell r="A79" t="str">
            <v>NDPP</v>
          </cell>
          <cell r="B79" t="str">
            <v>JV Onshore</v>
          </cell>
          <cell r="C79">
            <v>0.4</v>
          </cell>
        </row>
        <row r="80">
          <cell r="A80" t="str">
            <v>OML136_Amatu</v>
          </cell>
          <cell r="B80" t="str">
            <v>Corporate</v>
          </cell>
          <cell r="C80">
            <v>1</v>
          </cell>
        </row>
        <row r="81">
          <cell r="A81" t="str">
            <v>JV_OML70_Nkanda Deep-Joint Well</v>
          </cell>
          <cell r="B81" t="str">
            <v>JV Offshore</v>
          </cell>
          <cell r="C81">
            <v>0.2</v>
          </cell>
        </row>
        <row r="82">
          <cell r="A82" t="str">
            <v>JV_OML99_Amenam East</v>
          </cell>
          <cell r="B82" t="str">
            <v>OML99</v>
          </cell>
          <cell r="C82">
            <v>0.30399999999999999</v>
          </cell>
        </row>
        <row r="83">
          <cell r="A83" t="str">
            <v>JV_Site Survey Amenam East</v>
          </cell>
          <cell r="B83" t="str">
            <v>OML99</v>
          </cell>
          <cell r="C83">
            <v>0.4</v>
          </cell>
        </row>
        <row r="84">
          <cell r="A84" t="str">
            <v>SPDC-SR_OML86_HB-Buko</v>
          </cell>
          <cell r="B84" t="str">
            <v>SPDC_JV</v>
          </cell>
          <cell r="C84">
            <v>2.5000000000000001E-2</v>
          </cell>
        </row>
        <row r="87">
          <cell r="A87" t="str">
            <v>Type</v>
          </cell>
          <cell r="B87" t="str">
            <v>RamsesCode</v>
          </cell>
          <cell r="C87" t="str">
            <v>RamsesLabel</v>
          </cell>
          <cell r="D87" t="str">
            <v>FiscalType</v>
          </cell>
        </row>
        <row r="88">
          <cell r="A88" t="str">
            <v>CAPEX DEVELOPMENT - GAS</v>
          </cell>
          <cell r="B88" t="str">
            <v>CAP_D</v>
          </cell>
          <cell r="C88" t="str">
            <v>Development</v>
          </cell>
          <cell r="D88" t="str">
            <v>NAG</v>
          </cell>
        </row>
        <row r="89">
          <cell r="A89" t="str">
            <v>CAPEX DEVELOPMENT - OIL</v>
          </cell>
          <cell r="B89" t="str">
            <v>CAP_D</v>
          </cell>
          <cell r="C89" t="str">
            <v>Development</v>
          </cell>
          <cell r="D89" t="str">
            <v>OILAG</v>
          </cell>
        </row>
        <row r="90">
          <cell r="A90" t="str">
            <v>CAPEX DEVELOPMENT - OIL+GAS</v>
          </cell>
          <cell r="B90" t="str">
            <v>CAP_D</v>
          </cell>
          <cell r="C90" t="str">
            <v>Development</v>
          </cell>
          <cell r="D90" t="str">
            <v>OILAG</v>
          </cell>
        </row>
        <row r="91">
          <cell r="A91" t="str">
            <v>CAPEX DEVELOPMENT - CIT</v>
          </cell>
          <cell r="B91" t="str">
            <v>CAP_D</v>
          </cell>
          <cell r="C91" t="str">
            <v>Development</v>
          </cell>
          <cell r="D91" t="str">
            <v>CIT</v>
          </cell>
        </row>
        <row r="92">
          <cell r="A92" t="str">
            <v>EXPLORATION</v>
          </cell>
          <cell r="B92" t="str">
            <v>CAP_E</v>
          </cell>
          <cell r="C92" t="str">
            <v>Exploration</v>
          </cell>
          <cell r="D92" t="str">
            <v>EXPLORATION</v>
          </cell>
        </row>
        <row r="93">
          <cell r="A93" t="str">
            <v>GENERAL INVESTMENT</v>
          </cell>
          <cell r="B93" t="str">
            <v>CAP_G</v>
          </cell>
          <cell r="C93" t="str">
            <v>General Investments</v>
          </cell>
          <cell r="D93" t="str">
            <v>GENERAL INVESTMENT</v>
          </cell>
        </row>
        <row r="94">
          <cell r="A94" t="str">
            <v>OPEX - GAS</v>
          </cell>
          <cell r="B94" t="str">
            <v>OPEX</v>
          </cell>
          <cell r="C94" t="str">
            <v>Operational Costs</v>
          </cell>
          <cell r="D94" t="str">
            <v>OPEX - GAS</v>
          </cell>
        </row>
        <row r="95">
          <cell r="A95" t="str">
            <v>OPEX - OIL</v>
          </cell>
          <cell r="B95" t="str">
            <v>OPEX</v>
          </cell>
          <cell r="C95" t="str">
            <v>Operational Costs</v>
          </cell>
          <cell r="D95" t="str">
            <v>OPEX - OIL</v>
          </cell>
        </row>
        <row r="96">
          <cell r="A96" t="str">
            <v>OPEX - OIL+GAS</v>
          </cell>
          <cell r="B96" t="str">
            <v>OPEX</v>
          </cell>
          <cell r="C96" t="str">
            <v>Operational Costs</v>
          </cell>
          <cell r="D96" t="str">
            <v>OPEX - OIL+GAS</v>
          </cell>
        </row>
        <row r="97">
          <cell r="A97" t="str">
            <v>OTHER OPEX</v>
          </cell>
          <cell r="B97" t="str">
            <v>OTHER OPEX</v>
          </cell>
          <cell r="C97" t="str">
            <v>Other Opex</v>
          </cell>
          <cell r="D97" t="str">
            <v>OTHER OPEX</v>
          </cell>
        </row>
        <row r="98">
          <cell r="A98" t="str">
            <v>NET FINANCIAL INVESTMENTS</v>
          </cell>
          <cell r="B98" t="str">
            <v>CAP_F</v>
          </cell>
          <cell r="C98" t="str">
            <v>Financial investments</v>
          </cell>
          <cell r="D98" t="str">
            <v>NET FINANCIAL INVESTMENTS</v>
          </cell>
        </row>
        <row r="99">
          <cell r="A99" t="str">
            <v>STOCKVAR</v>
          </cell>
          <cell r="B99" t="str">
            <v>STOCKVAR</v>
          </cell>
          <cell r="C99" t="str">
            <v>Stock Variation-Liquids</v>
          </cell>
          <cell r="D99" t="str">
            <v>STOCKVAR</v>
          </cell>
        </row>
        <row r="100">
          <cell r="A100" t="str">
            <v>TURNOVER</v>
          </cell>
          <cell r="B100" t="str">
            <v>TURNOVER</v>
          </cell>
          <cell r="C100" t="str">
            <v>Turnover</v>
          </cell>
          <cell r="D100" t="str">
            <v>TURNOVER</v>
          </cell>
        </row>
        <row r="101">
          <cell r="A101" t="str">
            <v>DD&amp;A</v>
          </cell>
          <cell r="B101" t="str">
            <v>TOT_DEP</v>
          </cell>
          <cell r="C101" t="str">
            <v>Depl.Deprec.&amp; Amort. (excluding RES)</v>
          </cell>
          <cell r="D101" t="str">
            <v>DD&amp;A</v>
          </cell>
        </row>
        <row r="102">
          <cell r="A102" t="str">
            <v>RN_OTHER</v>
          </cell>
          <cell r="B102" t="str">
            <v>RN_OTHER</v>
          </cell>
          <cell r="C102" t="str">
            <v>Other items below RO</v>
          </cell>
          <cell r="D102" t="str">
            <v>RN_OTHER</v>
          </cell>
        </row>
        <row r="103">
          <cell r="A103" t="str">
            <v>FINANCIAL FUNDS</v>
          </cell>
          <cell r="B103" t="str">
            <v>FINANCIAL FUNDS</v>
          </cell>
          <cell r="C103" t="str">
            <v>Financial Funds (incl. Interests)</v>
          </cell>
          <cell r="D103" t="str">
            <v>FINANCIAL FUNDS</v>
          </cell>
        </row>
        <row r="104">
          <cell r="A104" t="str">
            <v>TO ALLOCATE</v>
          </cell>
          <cell r="B104" t="str">
            <v>not applicable</v>
          </cell>
          <cell r="C104" t="str">
            <v>not applicable</v>
          </cell>
          <cell r="D104" t="str">
            <v>TO ALLOCATE</v>
          </cell>
        </row>
        <row r="108">
          <cell r="A108" t="str">
            <v>NATURE GROUPING</v>
          </cell>
          <cell r="B108" t="str">
            <v>FAS</v>
          </cell>
          <cell r="C108" t="str">
            <v>Nature Grouping RamsesCode</v>
          </cell>
          <cell r="D108" t="str">
            <v>Nature Grouping RamsesLabel</v>
          </cell>
          <cell r="E108" t="str">
            <v>CCallocation receiver</v>
          </cell>
          <cell r="F108" t="str">
            <v>Intangible</v>
          </cell>
          <cell r="G108" t="str">
            <v>TAX_DEDUCTIBILITY</v>
          </cell>
          <cell r="H108" t="str">
            <v>Fiscal_Nature</v>
          </cell>
          <cell r="I108" t="str">
            <v>Fiscal_Detail</v>
          </cell>
          <cell r="J108" t="str">
            <v>Sole</v>
          </cell>
          <cell r="K108" t="str">
            <v>NDDC-Nature Grouping</v>
          </cell>
          <cell r="L108" t="str">
            <v>NATURE GROUPING_2</v>
          </cell>
          <cell r="M108" t="str">
            <v>100_basis</v>
          </cell>
        </row>
        <row r="109">
          <cell r="A109" t="str">
            <v>EXPLORATION - Drilling</v>
          </cell>
          <cell r="B109" t="str">
            <v>FAS69</v>
          </cell>
          <cell r="C109" t="str">
            <v>CAP_E_DRILL</v>
          </cell>
          <cell r="D109" t="str">
            <v>Drilling</v>
          </cell>
          <cell r="E109" t="str">
            <v>Yes</v>
          </cell>
          <cell r="F109">
            <v>1</v>
          </cell>
          <cell r="G109">
            <v>1</v>
          </cell>
          <cell r="H109" t="str">
            <v>Exploration</v>
          </cell>
          <cell r="I109" t="str">
            <v>Drilling</v>
          </cell>
          <cell r="K109" t="str">
            <v>NDDC-yes</v>
          </cell>
          <cell r="L109" t="str">
            <v>Explo Drilling</v>
          </cell>
          <cell r="M109" t="str">
            <v>Yes</v>
          </cell>
        </row>
        <row r="110">
          <cell r="A110" t="str">
            <v>EXPLORATION - Geophyiscs-Seismics</v>
          </cell>
          <cell r="B110" t="str">
            <v>FAS69</v>
          </cell>
          <cell r="C110" t="str">
            <v>CAP_E_SIS</v>
          </cell>
          <cell r="D110" t="str">
            <v>Seismics</v>
          </cell>
          <cell r="E110" t="str">
            <v>Yes</v>
          </cell>
          <cell r="F110">
            <v>1</v>
          </cell>
          <cell r="G110">
            <v>1</v>
          </cell>
          <cell r="H110" t="str">
            <v>Exploration</v>
          </cell>
          <cell r="I110" t="str">
            <v>Seismics</v>
          </cell>
          <cell r="K110" t="str">
            <v>NDDC-yes</v>
          </cell>
          <cell r="L110" t="str">
            <v>Explo Non Drilling</v>
          </cell>
          <cell r="M110" t="str">
            <v>Yes</v>
          </cell>
        </row>
        <row r="111">
          <cell r="A111" t="str">
            <v>EXPLORATION - Geophyiscs-Reprocessing</v>
          </cell>
          <cell r="B111" t="str">
            <v>FAS69</v>
          </cell>
          <cell r="C111" t="str">
            <v>CAP_E_RET</v>
          </cell>
          <cell r="D111" t="str">
            <v>Retreatment</v>
          </cell>
          <cell r="E111" t="str">
            <v>Yes</v>
          </cell>
          <cell r="F111">
            <v>1</v>
          </cell>
          <cell r="G111">
            <v>1</v>
          </cell>
          <cell r="H111" t="str">
            <v>Exploration</v>
          </cell>
          <cell r="I111" t="str">
            <v>Retreatment</v>
          </cell>
          <cell r="K111" t="str">
            <v>NDDC-yes</v>
          </cell>
          <cell r="L111" t="str">
            <v>Explo Non Drilling</v>
          </cell>
          <cell r="M111" t="str">
            <v>Yes</v>
          </cell>
        </row>
        <row r="112">
          <cell r="A112" t="str">
            <v>EXPLORATION - Geophyiscs-Other</v>
          </cell>
          <cell r="B112" t="str">
            <v>FAS69</v>
          </cell>
          <cell r="C112" t="str">
            <v>CAP_E_DIVGEOPH</v>
          </cell>
          <cell r="D112" t="str">
            <v>Misc Geophysics</v>
          </cell>
          <cell r="E112" t="str">
            <v>Yes</v>
          </cell>
          <cell r="F112">
            <v>1</v>
          </cell>
          <cell r="G112">
            <v>1</v>
          </cell>
          <cell r="H112" t="str">
            <v>Exploration</v>
          </cell>
          <cell r="I112" t="str">
            <v>Misc Geophysics</v>
          </cell>
          <cell r="K112" t="str">
            <v>NDDC-yes</v>
          </cell>
          <cell r="L112" t="str">
            <v>Explo Non Drilling</v>
          </cell>
          <cell r="M112" t="str">
            <v>Yes</v>
          </cell>
        </row>
        <row r="113">
          <cell r="A113" t="str">
            <v>EXPLORATION - G&amp;G</v>
          </cell>
          <cell r="B113" t="str">
            <v>FAS69</v>
          </cell>
          <cell r="C113" t="str">
            <v>CAP_E_GG</v>
          </cell>
          <cell r="D113" t="str">
            <v>G&amp;G</v>
          </cell>
          <cell r="E113" t="str">
            <v>Yes</v>
          </cell>
          <cell r="F113">
            <v>1</v>
          </cell>
          <cell r="G113">
            <v>1</v>
          </cell>
          <cell r="H113" t="str">
            <v>Exploration</v>
          </cell>
          <cell r="I113" t="str">
            <v>G&amp;G</v>
          </cell>
          <cell r="K113" t="str">
            <v>NDDC-yes</v>
          </cell>
          <cell r="L113" t="str">
            <v>Explo Non Drilling</v>
          </cell>
          <cell r="M113" t="str">
            <v>Yes</v>
          </cell>
        </row>
        <row r="114">
          <cell r="A114" t="str">
            <v>EXPLORATION - G&amp;G Sole Costs</v>
          </cell>
          <cell r="B114" t="str">
            <v>FAS69</v>
          </cell>
          <cell r="C114" t="str">
            <v>CAP_E_GGSOLCST</v>
          </cell>
          <cell r="D114" t="str">
            <v>G&amp;G Sole Costs</v>
          </cell>
          <cell r="E114" t="str">
            <v>Yes</v>
          </cell>
          <cell r="F114">
            <v>1</v>
          </cell>
          <cell r="G114">
            <v>1</v>
          </cell>
          <cell r="H114" t="str">
            <v>Exploration</v>
          </cell>
          <cell r="I114" t="str">
            <v>G&amp;G Sole Costs</v>
          </cell>
          <cell r="J114" t="str">
            <v>Sole</v>
          </cell>
          <cell r="K114" t="str">
            <v>NDDC-yes</v>
          </cell>
          <cell r="L114" t="str">
            <v>Explo Non Drilling</v>
          </cell>
          <cell r="M114" t="str">
            <v>Yes</v>
          </cell>
        </row>
        <row r="115">
          <cell r="A115" t="str">
            <v>EXPLORATION - G&amp;A</v>
          </cell>
          <cell r="B115" t="str">
            <v>FAS69</v>
          </cell>
          <cell r="C115" t="str">
            <v>CAP_E_GA</v>
          </cell>
          <cell r="D115" t="str">
            <v>G&amp;A</v>
          </cell>
          <cell r="E115" t="str">
            <v>Yes</v>
          </cell>
          <cell r="F115">
            <v>1</v>
          </cell>
          <cell r="G115">
            <v>1</v>
          </cell>
          <cell r="H115" t="str">
            <v>Exploration</v>
          </cell>
          <cell r="I115" t="str">
            <v>G&amp;A</v>
          </cell>
          <cell r="K115" t="str">
            <v>NDDC-yes</v>
          </cell>
          <cell r="L115" t="str">
            <v>Explo Non Drilling</v>
          </cell>
          <cell r="M115" t="str">
            <v>Yes</v>
          </cell>
        </row>
        <row r="116">
          <cell r="A116" t="str">
            <v>EXPLORATION - G&amp;A Sole Costs</v>
          </cell>
          <cell r="B116" t="str">
            <v>FAS69</v>
          </cell>
          <cell r="C116" t="str">
            <v>CAP_E_GASOLCST</v>
          </cell>
          <cell r="D116" t="str">
            <v>G&amp;A Sole Costs</v>
          </cell>
          <cell r="E116" t="str">
            <v>Yes</v>
          </cell>
          <cell r="F116">
            <v>1</v>
          </cell>
          <cell r="G116">
            <v>1</v>
          </cell>
          <cell r="H116" t="str">
            <v>Exploration</v>
          </cell>
          <cell r="I116" t="str">
            <v>G&amp;A Sole Costs</v>
          </cell>
          <cell r="J116" t="str">
            <v>Sole</v>
          </cell>
          <cell r="K116" t="str">
            <v>NDDC-yes</v>
          </cell>
          <cell r="L116" t="str">
            <v>Explo Non Drilling</v>
          </cell>
          <cell r="M116" t="str">
            <v>Yes</v>
          </cell>
        </row>
        <row r="117">
          <cell r="A117" t="str">
            <v>EXPLORATION - Land</v>
          </cell>
          <cell r="B117" t="str">
            <v>FAS69</v>
          </cell>
          <cell r="C117" t="str">
            <v>CAP_E_LAND</v>
          </cell>
          <cell r="D117" t="str">
            <v>Land</v>
          </cell>
          <cell r="E117" t="str">
            <v>Yes</v>
          </cell>
          <cell r="F117">
            <v>0</v>
          </cell>
          <cell r="G117">
            <v>1</v>
          </cell>
          <cell r="H117" t="str">
            <v>Exploration</v>
          </cell>
          <cell r="I117" t="str">
            <v>Land</v>
          </cell>
          <cell r="K117" t="str">
            <v>NDDC-yes</v>
          </cell>
          <cell r="L117" t="str">
            <v>Explo Non Drilling</v>
          </cell>
          <cell r="M117" t="str">
            <v>Yes</v>
          </cell>
        </row>
        <row r="118">
          <cell r="A118" t="str">
            <v>EXPLORATION - Bonus</v>
          </cell>
          <cell r="B118" t="str">
            <v>FAS69</v>
          </cell>
          <cell r="C118" t="str">
            <v>CAP_A_BONUS</v>
          </cell>
          <cell r="D118" t="str">
            <v>Bonus</v>
          </cell>
          <cell r="E118" t="str">
            <v>Yes</v>
          </cell>
          <cell r="F118">
            <v>0</v>
          </cell>
          <cell r="G118">
            <v>1</v>
          </cell>
          <cell r="H118" t="str">
            <v>Exploration</v>
          </cell>
          <cell r="I118" t="str">
            <v>Bonus</v>
          </cell>
          <cell r="K118" t="str">
            <v>NDDC-yes</v>
          </cell>
          <cell r="L118" t="str">
            <v>Explo Bonus</v>
          </cell>
          <cell r="M118" t="str">
            <v>Yes</v>
          </cell>
        </row>
        <row r="119">
          <cell r="A119" t="str">
            <v>EXPLORATION - Bonus Sole</v>
          </cell>
          <cell r="B119" t="str">
            <v>FAS69</v>
          </cell>
          <cell r="C119" t="str">
            <v>CAP_A_BONUS</v>
          </cell>
          <cell r="D119" t="str">
            <v>Bonus</v>
          </cell>
          <cell r="E119" t="str">
            <v>Yes</v>
          </cell>
          <cell r="F119">
            <v>0</v>
          </cell>
          <cell r="G119">
            <v>1</v>
          </cell>
          <cell r="H119" t="str">
            <v>Exploration</v>
          </cell>
          <cell r="I119" t="str">
            <v>Bonus</v>
          </cell>
          <cell r="J119" t="str">
            <v>Sole</v>
          </cell>
          <cell r="K119" t="str">
            <v>NDDC-yes</v>
          </cell>
          <cell r="L119" t="str">
            <v>Explo Bonus</v>
          </cell>
          <cell r="M119" t="str">
            <v>Yes</v>
          </cell>
        </row>
        <row r="120">
          <cell r="A120" t="str">
            <v>EXPLORATION - Data Purchase</v>
          </cell>
          <cell r="B120" t="str">
            <v>FAS69</v>
          </cell>
          <cell r="C120" t="str">
            <v>CAP_E_DATPURC</v>
          </cell>
          <cell r="D120" t="str">
            <v>Data Purchase</v>
          </cell>
          <cell r="E120" t="str">
            <v>No</v>
          </cell>
          <cell r="F120">
            <v>1</v>
          </cell>
          <cell r="G120">
            <v>1</v>
          </cell>
          <cell r="H120" t="str">
            <v>Exploration</v>
          </cell>
          <cell r="I120" t="str">
            <v>Data Purchase</v>
          </cell>
          <cell r="J120" t="str">
            <v>Sole</v>
          </cell>
          <cell r="K120" t="str">
            <v>NDDC-no</v>
          </cell>
          <cell r="L120" t="str">
            <v>Explo Non Drilling</v>
          </cell>
          <cell r="M120" t="str">
            <v>Yes</v>
          </cell>
        </row>
        <row r="121">
          <cell r="A121" t="str">
            <v>EXPLORATION - New Ventures</v>
          </cell>
          <cell r="B121" t="str">
            <v>FAS69</v>
          </cell>
          <cell r="C121" t="str">
            <v>CAP_E_GGPREREC</v>
          </cell>
          <cell r="D121" t="str">
            <v>New Ventures</v>
          </cell>
          <cell r="E121" t="str">
            <v>No</v>
          </cell>
          <cell r="F121">
            <v>1</v>
          </cell>
          <cell r="G121">
            <v>1</v>
          </cell>
          <cell r="H121" t="str">
            <v>Exploration</v>
          </cell>
          <cell r="I121" t="str">
            <v>New Ventures</v>
          </cell>
          <cell r="J121" t="str">
            <v>Sole</v>
          </cell>
          <cell r="K121" t="str">
            <v>NDDC-no</v>
          </cell>
          <cell r="L121" t="str">
            <v>Explo Non Drilling</v>
          </cell>
          <cell r="M121" t="str">
            <v>Yes</v>
          </cell>
        </row>
        <row r="122">
          <cell r="A122" t="str">
            <v>CAPEX DEVELOPMENT - Construction Production</v>
          </cell>
          <cell r="B122" t="str">
            <v>FAS69</v>
          </cell>
          <cell r="C122" t="str">
            <v>CAP_D_CNSPRD</v>
          </cell>
          <cell r="D122" t="str">
            <v>Construction Production</v>
          </cell>
          <cell r="E122" t="str">
            <v>Yes</v>
          </cell>
          <cell r="F122">
            <v>0</v>
          </cell>
          <cell r="G122">
            <v>1</v>
          </cell>
          <cell r="H122" t="str">
            <v>Development</v>
          </cell>
          <cell r="I122" t="str">
            <v>Construction Production</v>
          </cell>
          <cell r="K122" t="str">
            <v>NDDC-yes</v>
          </cell>
          <cell r="L122" t="str">
            <v>CAPEX Dev excl Carry</v>
          </cell>
          <cell r="M122" t="str">
            <v>Yes</v>
          </cell>
        </row>
        <row r="123">
          <cell r="A123" t="str">
            <v>CAPEX DEVELOPMENT - NON FAS 69 (Transport,…)</v>
          </cell>
          <cell r="B123" t="str">
            <v>NON FAS69</v>
          </cell>
          <cell r="C123" t="str">
            <v>CAP_D_CNSTRP</v>
          </cell>
          <cell r="D123" t="str">
            <v>Construction Transport</v>
          </cell>
          <cell r="E123" t="str">
            <v>Yes</v>
          </cell>
          <cell r="F123">
            <v>0</v>
          </cell>
          <cell r="G123">
            <v>1</v>
          </cell>
          <cell r="H123" t="str">
            <v>Development</v>
          </cell>
          <cell r="I123" t="str">
            <v>Construction Transport</v>
          </cell>
          <cell r="K123" t="str">
            <v>NDDC-yes</v>
          </cell>
          <cell r="L123" t="str">
            <v>CAPEX Dev excl Carry</v>
          </cell>
          <cell r="M123" t="str">
            <v>Yes</v>
          </cell>
        </row>
        <row r="124">
          <cell r="A124" t="str">
            <v>CAPEX DEVELOPMENT - Drilling</v>
          </cell>
          <cell r="B124" t="str">
            <v>FAS69</v>
          </cell>
          <cell r="C124" t="str">
            <v>CAP_D_DRILL</v>
          </cell>
          <cell r="D124" t="str">
            <v>Drilling</v>
          </cell>
          <cell r="E124" t="str">
            <v>Yes</v>
          </cell>
          <cell r="F124">
            <v>0.85</v>
          </cell>
          <cell r="G124">
            <v>1</v>
          </cell>
          <cell r="H124" t="str">
            <v>Development</v>
          </cell>
          <cell r="I124" t="str">
            <v>Drilling</v>
          </cell>
          <cell r="K124" t="str">
            <v>NDDC-yes</v>
          </cell>
          <cell r="L124" t="str">
            <v>CAPEX Dev excl Carry</v>
          </cell>
          <cell r="M124" t="str">
            <v>Yes</v>
          </cell>
        </row>
        <row r="125">
          <cell r="A125" t="str">
            <v>CAPEX DEVELOPMENT - Completion</v>
          </cell>
          <cell r="B125" t="str">
            <v>FAS69</v>
          </cell>
          <cell r="C125" t="str">
            <v>CAP_D_DRILL</v>
          </cell>
          <cell r="D125" t="str">
            <v>Drilling</v>
          </cell>
          <cell r="E125" t="str">
            <v>Yes</v>
          </cell>
          <cell r="F125">
            <v>0.85</v>
          </cell>
          <cell r="G125">
            <v>1</v>
          </cell>
          <cell r="H125" t="str">
            <v>Development</v>
          </cell>
          <cell r="I125" t="str">
            <v>Drilling</v>
          </cell>
          <cell r="K125" t="str">
            <v>NDDC-yes</v>
          </cell>
          <cell r="L125" t="str">
            <v>CAPEX Dev excl Carry</v>
          </cell>
          <cell r="M125" t="str">
            <v>Yes</v>
          </cell>
        </row>
        <row r="126">
          <cell r="A126" t="str">
            <v>CAPEX DEVELOPMENT - Studies</v>
          </cell>
          <cell r="B126" t="str">
            <v>FAS69</v>
          </cell>
          <cell r="C126" t="str">
            <v>CAP_D_STD</v>
          </cell>
          <cell r="D126" t="str">
            <v>Studies</v>
          </cell>
          <cell r="E126" t="str">
            <v>Yes</v>
          </cell>
          <cell r="F126">
            <v>1</v>
          </cell>
          <cell r="G126">
            <v>1</v>
          </cell>
          <cell r="H126" t="str">
            <v>Development</v>
          </cell>
          <cell r="I126" t="str">
            <v>Studies</v>
          </cell>
          <cell r="K126" t="str">
            <v>NDDC-yes</v>
          </cell>
          <cell r="L126" t="str">
            <v>CAPEX Dev excl Carry</v>
          </cell>
          <cell r="M126" t="str">
            <v>Yes</v>
          </cell>
        </row>
        <row r="127">
          <cell r="A127" t="str">
            <v>CAPEX DEVELOPMENT - Seismics</v>
          </cell>
          <cell r="B127" t="str">
            <v>FAS69</v>
          </cell>
          <cell r="C127" t="str">
            <v>CAP_D_SIS</v>
          </cell>
          <cell r="D127" t="str">
            <v>Seismics</v>
          </cell>
          <cell r="E127" t="str">
            <v>Yes</v>
          </cell>
          <cell r="F127">
            <v>0</v>
          </cell>
          <cell r="G127">
            <v>1</v>
          </cell>
          <cell r="H127" t="str">
            <v>Development</v>
          </cell>
          <cell r="I127" t="str">
            <v>Seismics</v>
          </cell>
          <cell r="K127" t="str">
            <v>NDDC-yes</v>
          </cell>
          <cell r="L127" t="str">
            <v>CAPEX Dev excl Carry</v>
          </cell>
          <cell r="M127" t="str">
            <v>Yes</v>
          </cell>
        </row>
        <row r="128">
          <cell r="A128" t="str">
            <v>CAPEX DEVELOPMENT - Environment Safety</v>
          </cell>
          <cell r="B128" t="str">
            <v>FAS69</v>
          </cell>
          <cell r="C128" t="str">
            <v>CAP_D_ENVSAF</v>
          </cell>
          <cell r="D128" t="str">
            <v>Environment Safety</v>
          </cell>
          <cell r="E128" t="str">
            <v>Yes</v>
          </cell>
          <cell r="F128">
            <v>1</v>
          </cell>
          <cell r="G128">
            <v>1</v>
          </cell>
          <cell r="H128" t="str">
            <v>Development</v>
          </cell>
          <cell r="I128" t="str">
            <v>Environment Safety</v>
          </cell>
          <cell r="K128" t="str">
            <v>NDDC-yes</v>
          </cell>
          <cell r="L128" t="str">
            <v>CAPEX Dev excl Carry</v>
          </cell>
          <cell r="M128" t="str">
            <v>Yes</v>
          </cell>
        </row>
        <row r="129">
          <cell r="A129" t="str">
            <v>CAPEX DEVELOPMENT - Abandonment Production</v>
          </cell>
          <cell r="B129" t="str">
            <v>FAS69</v>
          </cell>
          <cell r="C129" t="str">
            <v>CAP_D_RESPRD</v>
          </cell>
          <cell r="D129" t="str">
            <v>Abandonment Production</v>
          </cell>
          <cell r="E129" t="str">
            <v>Yes</v>
          </cell>
          <cell r="F129">
            <v>1</v>
          </cell>
          <cell r="G129">
            <v>1</v>
          </cell>
          <cell r="H129" t="str">
            <v>Development</v>
          </cell>
          <cell r="I129" t="str">
            <v>Abandonment Production</v>
          </cell>
          <cell r="K129" t="str">
            <v>NDDC-yes</v>
          </cell>
          <cell r="L129" t="str">
            <v>CAPEX Dev excl Carry</v>
          </cell>
          <cell r="M129" t="str">
            <v>Yes</v>
          </cell>
        </row>
        <row r="130">
          <cell r="A130" t="str">
            <v>CAPEX DEVELOPMENT - Abandonment NON FAS 69 (Transport)</v>
          </cell>
          <cell r="B130" t="str">
            <v>NON FAS69</v>
          </cell>
          <cell r="C130" t="str">
            <v>CAP_D_RESTRP</v>
          </cell>
          <cell r="D130" t="str">
            <v>Abandonment Transport</v>
          </cell>
          <cell r="E130" t="str">
            <v>Yes</v>
          </cell>
          <cell r="F130">
            <v>1</v>
          </cell>
          <cell r="G130">
            <v>1</v>
          </cell>
          <cell r="H130" t="str">
            <v>Development</v>
          </cell>
          <cell r="I130" t="str">
            <v>Abandonment Transport</v>
          </cell>
          <cell r="K130" t="str">
            <v>NDDC-yes</v>
          </cell>
          <cell r="L130" t="str">
            <v>CAPEX Dev excl Carry</v>
          </cell>
          <cell r="M130" t="str">
            <v>Yes</v>
          </cell>
        </row>
        <row r="131">
          <cell r="A131" t="str">
            <v>CAPEX DEVELOPMENT - Bonus</v>
          </cell>
          <cell r="B131" t="str">
            <v>FAS69</v>
          </cell>
          <cell r="C131" t="str">
            <v>CAP_D_BONUS</v>
          </cell>
          <cell r="D131" t="str">
            <v>Bonus</v>
          </cell>
          <cell r="E131" t="str">
            <v>No</v>
          </cell>
          <cell r="F131">
            <v>0</v>
          </cell>
          <cell r="G131">
            <v>1</v>
          </cell>
          <cell r="H131" t="str">
            <v>Development</v>
          </cell>
          <cell r="I131" t="str">
            <v>Bonus</v>
          </cell>
          <cell r="K131" t="str">
            <v>NDDC-no</v>
          </cell>
          <cell r="L131" t="str">
            <v>CAPEX Dev excl Carry</v>
          </cell>
          <cell r="M131" t="str">
            <v>Yes</v>
          </cell>
        </row>
        <row r="132">
          <cell r="A132" t="str">
            <v>CAPEX DEVELOPMENT - Other Development Investments (FAS)</v>
          </cell>
          <cell r="B132" t="str">
            <v>FAS69</v>
          </cell>
          <cell r="C132" t="str">
            <v>CAP_D_OTHINV</v>
          </cell>
          <cell r="D132" t="str">
            <v>Other Development Investments</v>
          </cell>
          <cell r="E132" t="str">
            <v>Yes</v>
          </cell>
          <cell r="F132">
            <v>0</v>
          </cell>
          <cell r="G132">
            <v>1</v>
          </cell>
          <cell r="H132" t="str">
            <v>Development</v>
          </cell>
          <cell r="I132" t="str">
            <v>Other Development Investments</v>
          </cell>
          <cell r="K132" t="str">
            <v>NDDC-yes</v>
          </cell>
          <cell r="L132" t="str">
            <v>CAPEX Dev excl Carry</v>
          </cell>
          <cell r="M132" t="str">
            <v>Yes</v>
          </cell>
        </row>
        <row r="133">
          <cell r="A133" t="str">
            <v>CAPEX DEVELOPMENT - Capitalised Financial Costs Production</v>
          </cell>
          <cell r="B133" t="str">
            <v>FAS69</v>
          </cell>
          <cell r="C133" t="str">
            <v>CAP_D_FINCSP</v>
          </cell>
          <cell r="D133" t="str">
            <v>Capitalised Financial Costs Production</v>
          </cell>
          <cell r="E133" t="str">
            <v>No</v>
          </cell>
          <cell r="F133">
            <v>0</v>
          </cell>
          <cell r="G133">
            <v>0</v>
          </cell>
          <cell r="H133" t="str">
            <v>Development</v>
          </cell>
          <cell r="I133" t="str">
            <v>Capitalised Financial Costs Production</v>
          </cell>
          <cell r="J133" t="str">
            <v>Sole</v>
          </cell>
          <cell r="K133" t="str">
            <v>NDDC-no</v>
          </cell>
          <cell r="L133" t="str">
            <v>CAPEX CapFi</v>
          </cell>
          <cell r="M133" t="str">
            <v>Yes</v>
          </cell>
        </row>
        <row r="134">
          <cell r="A134" t="str">
            <v>CAPEX DEVELOPMENT - Capitalised Financial Costs Transport</v>
          </cell>
          <cell r="B134" t="str">
            <v>FAS69</v>
          </cell>
          <cell r="C134" t="str">
            <v>CAP_D_FINCST</v>
          </cell>
          <cell r="D134" t="str">
            <v>Capitalised Financial Costs Transport</v>
          </cell>
          <cell r="E134" t="str">
            <v>No</v>
          </cell>
          <cell r="F134">
            <v>0</v>
          </cell>
          <cell r="G134">
            <v>0</v>
          </cell>
          <cell r="H134" t="str">
            <v>Development</v>
          </cell>
          <cell r="I134" t="str">
            <v>Capitalised Financial Costs Transport</v>
          </cell>
          <cell r="J134" t="str">
            <v>Sole</v>
          </cell>
          <cell r="K134" t="str">
            <v>NDDC-no</v>
          </cell>
          <cell r="L134" t="str">
            <v>CAPEX CapFi</v>
          </cell>
          <cell r="M134" t="str">
            <v>Yes</v>
          </cell>
        </row>
        <row r="135">
          <cell r="A135" t="str">
            <v>CAPEX DEVELOPMENT - Advances shareholders</v>
          </cell>
          <cell r="B135" t="str">
            <v>FAS69</v>
          </cell>
          <cell r="C135" t="str">
            <v>CAP_D_ADVSHH</v>
          </cell>
          <cell r="D135" t="str">
            <v>Advances shareholders</v>
          </cell>
          <cell r="E135" t="str">
            <v>No</v>
          </cell>
          <cell r="F135">
            <v>0</v>
          </cell>
          <cell r="G135">
            <v>0</v>
          </cell>
          <cell r="H135" t="str">
            <v>not selected for TAX</v>
          </cell>
          <cell r="I135" t="str">
            <v>Advances shareholders</v>
          </cell>
          <cell r="K135" t="str">
            <v>NDDC-yes</v>
          </cell>
          <cell r="L135" t="str">
            <v>CAPEX Dev excl Carry</v>
          </cell>
          <cell r="M135" t="str">
            <v>Yes</v>
          </cell>
        </row>
        <row r="136">
          <cell r="A136" t="str">
            <v>CAPEX DEVELOPMENT - Reimbursment shareholders</v>
          </cell>
          <cell r="B136" t="str">
            <v>FAS69</v>
          </cell>
          <cell r="C136" t="str">
            <v>CAP_D_REISHH</v>
          </cell>
          <cell r="D136" t="str">
            <v>Reimbursment shareholders</v>
          </cell>
          <cell r="E136" t="str">
            <v>No</v>
          </cell>
          <cell r="F136">
            <v>0</v>
          </cell>
          <cell r="G136">
            <v>0</v>
          </cell>
          <cell r="H136" t="str">
            <v>not selected for TAX</v>
          </cell>
          <cell r="I136" t="str">
            <v>Reimbursment shareholders</v>
          </cell>
          <cell r="K136" t="str">
            <v>?</v>
          </cell>
          <cell r="L136" t="str">
            <v>CAPEX Dev excl Carry</v>
          </cell>
          <cell r="M136" t="str">
            <v>Yes</v>
          </cell>
        </row>
        <row r="137">
          <cell r="A137" t="str">
            <v>CAPEX DEVELOPMENT - Financing development projects</v>
          </cell>
          <cell r="B137" t="str">
            <v>FAS69</v>
          </cell>
          <cell r="C137" t="str">
            <v>CAP_D_FINDEV</v>
          </cell>
          <cell r="D137" t="str">
            <v>Financing development projects</v>
          </cell>
          <cell r="E137" t="str">
            <v>No</v>
          </cell>
          <cell r="F137">
            <v>0</v>
          </cell>
          <cell r="G137">
            <v>0</v>
          </cell>
          <cell r="H137" t="str">
            <v>Development</v>
          </cell>
          <cell r="I137" t="str">
            <v>Financing development projects</v>
          </cell>
          <cell r="J137" t="str">
            <v>Sole</v>
          </cell>
          <cell r="K137" t="str">
            <v>?</v>
          </cell>
          <cell r="L137" t="str">
            <v>CAPEX CARRY</v>
          </cell>
          <cell r="M137" t="str">
            <v>No</v>
          </cell>
        </row>
        <row r="138">
          <cell r="A138" t="str">
            <v>CAPEX DEVELOPMENT - Reimbursment Financing development projects</v>
          </cell>
          <cell r="B138" t="str">
            <v>FAS69</v>
          </cell>
          <cell r="C138" t="str">
            <v>CAP_D_FINRIP</v>
          </cell>
          <cell r="D138" t="str">
            <v>Reimbursment Financing development projects</v>
          </cell>
          <cell r="E138" t="str">
            <v>No</v>
          </cell>
          <cell r="F138">
            <v>0</v>
          </cell>
          <cell r="G138">
            <v>0</v>
          </cell>
          <cell r="H138" t="str">
            <v>not selected for TAX</v>
          </cell>
          <cell r="I138" t="str">
            <v>Reimbursment Financing development projects</v>
          </cell>
          <cell r="J138" t="str">
            <v>Sole</v>
          </cell>
          <cell r="K138" t="str">
            <v>?</v>
          </cell>
          <cell r="L138" t="str">
            <v>CAPEX Dev excl Carry</v>
          </cell>
          <cell r="M138" t="str">
            <v>Yes</v>
          </cell>
        </row>
        <row r="139">
          <cell r="A139" t="str">
            <v>GENERAL INVESTMENT - Other</v>
          </cell>
          <cell r="B139" t="str">
            <v>FAS69</v>
          </cell>
          <cell r="C139" t="str">
            <v>CAP_G</v>
          </cell>
          <cell r="D139" t="str">
            <v>General Investments</v>
          </cell>
          <cell r="E139" t="str">
            <v>Yes</v>
          </cell>
          <cell r="F139">
            <v>0</v>
          </cell>
          <cell r="G139">
            <v>1</v>
          </cell>
          <cell r="H139" t="str">
            <v>General Investments</v>
          </cell>
          <cell r="I139" t="str">
            <v>General Investments</v>
          </cell>
          <cell r="K139" t="str">
            <v>NDDC-yes</v>
          </cell>
          <cell r="L139" t="str">
            <v>not defined</v>
          </cell>
          <cell r="M139" t="str">
            <v>Yes</v>
          </cell>
        </row>
        <row r="140">
          <cell r="A140" t="str">
            <v>PRODUCTION COSTS - Routine</v>
          </cell>
          <cell r="B140" t="str">
            <v>FAS69</v>
          </cell>
          <cell r="C140" t="str">
            <v>PROD_COST</v>
          </cell>
          <cell r="D140" t="str">
            <v>Production Costs (FAS69)</v>
          </cell>
          <cell r="E140" t="str">
            <v>Yes</v>
          </cell>
          <cell r="F140">
            <v>1</v>
          </cell>
          <cell r="G140">
            <v>1</v>
          </cell>
          <cell r="H140" t="str">
            <v>Production Costs (incl. Community)</v>
          </cell>
          <cell r="I140" t="str">
            <v>Production Costs (incl. Community)</v>
          </cell>
          <cell r="K140" t="str">
            <v>NDDC-yes</v>
          </cell>
          <cell r="L140" t="str">
            <v>not defined</v>
          </cell>
          <cell r="M140" t="str">
            <v>Yes</v>
          </cell>
        </row>
        <row r="141">
          <cell r="A141" t="str">
            <v>PRODUCTION COSTS - Major Maintenance Surface</v>
          </cell>
          <cell r="B141" t="str">
            <v>FAS69</v>
          </cell>
          <cell r="C141" t="str">
            <v>PROD_COST</v>
          </cell>
          <cell r="D141" t="str">
            <v>Production Costs (FAS69)</v>
          </cell>
          <cell r="E141" t="str">
            <v>No</v>
          </cell>
          <cell r="F141">
            <v>1</v>
          </cell>
          <cell r="G141">
            <v>1</v>
          </cell>
          <cell r="H141" t="str">
            <v>Production Costs (incl. Community)</v>
          </cell>
          <cell r="I141" t="str">
            <v>Production Costs (incl. Community)</v>
          </cell>
          <cell r="K141" t="str">
            <v>NDDC-yes</v>
          </cell>
          <cell r="L141" t="str">
            <v>not defined</v>
          </cell>
          <cell r="M141" t="str">
            <v>Yes</v>
          </cell>
        </row>
        <row r="142">
          <cell r="A142" t="str">
            <v>PRODUCTION COSTS - Major Maintenance Sub Surface</v>
          </cell>
          <cell r="B142" t="str">
            <v>FAS69</v>
          </cell>
          <cell r="C142" t="str">
            <v>PROD_COST</v>
          </cell>
          <cell r="D142" t="str">
            <v>Production Costs (FAS69)</v>
          </cell>
          <cell r="E142" t="str">
            <v>No</v>
          </cell>
          <cell r="F142">
            <v>1</v>
          </cell>
          <cell r="G142">
            <v>1</v>
          </cell>
          <cell r="H142" t="str">
            <v>Production Costs (incl. Community)</v>
          </cell>
          <cell r="I142" t="str">
            <v>Production Costs (incl. Community)</v>
          </cell>
          <cell r="K142" t="str">
            <v>NDDC-yes</v>
          </cell>
          <cell r="L142" t="str">
            <v>not defined</v>
          </cell>
          <cell r="M142" t="str">
            <v>Yes</v>
          </cell>
        </row>
        <row r="143">
          <cell r="A143" t="str">
            <v>PRODUCTION COSTS - Insurance Costs</v>
          </cell>
          <cell r="B143" t="str">
            <v>FAS69</v>
          </cell>
          <cell r="C143" t="str">
            <v>PROD_COST</v>
          </cell>
          <cell r="D143" t="str">
            <v>Production Costs (FAS69)</v>
          </cell>
          <cell r="E143" t="str">
            <v>No</v>
          </cell>
          <cell r="F143">
            <v>1</v>
          </cell>
          <cell r="G143">
            <v>1</v>
          </cell>
          <cell r="H143" t="str">
            <v>Production Costs (incl. Community)</v>
          </cell>
          <cell r="I143" t="str">
            <v>Production Costs (incl. Community)</v>
          </cell>
          <cell r="K143" t="str">
            <v>NDDC-yes</v>
          </cell>
          <cell r="L143" t="str">
            <v>not defined</v>
          </cell>
          <cell r="M143" t="str">
            <v>Yes</v>
          </cell>
        </row>
        <row r="144">
          <cell r="A144" t="str">
            <v>TRANSPORT. and LIQUEFACTION COSTS - FSO</v>
          </cell>
          <cell r="B144" t="str">
            <v>NON FAS69</v>
          </cell>
          <cell r="C144" t="str">
            <v>EVAC_COST</v>
          </cell>
          <cell r="D144" t="str">
            <v>Transportation &amp; Liquefaction Costs</v>
          </cell>
          <cell r="E144" t="str">
            <v>Yes</v>
          </cell>
          <cell r="F144">
            <v>1</v>
          </cell>
          <cell r="G144">
            <v>1</v>
          </cell>
          <cell r="H144" t="str">
            <v>Transportation &amp; Liquefaction Costs</v>
          </cell>
          <cell r="I144" t="str">
            <v>Transportation &amp; Liquefaction Costs</v>
          </cell>
          <cell r="K144" t="str">
            <v>NDDC-yes</v>
          </cell>
          <cell r="L144" t="str">
            <v>not defined</v>
          </cell>
          <cell r="M144" t="str">
            <v>Yes</v>
          </cell>
        </row>
        <row r="145">
          <cell r="A145" t="str">
            <v>TRANSPORT. and LIQUEFACTION COSTS - Routine</v>
          </cell>
          <cell r="B145" t="str">
            <v>NON FAS69</v>
          </cell>
          <cell r="C145" t="str">
            <v>EVAC_COST</v>
          </cell>
          <cell r="D145" t="str">
            <v>Transportation &amp; Liquefaction Costs</v>
          </cell>
          <cell r="E145" t="str">
            <v>Yes</v>
          </cell>
          <cell r="F145">
            <v>1</v>
          </cell>
          <cell r="G145">
            <v>1</v>
          </cell>
          <cell r="H145" t="str">
            <v>Transportation &amp; Liquefaction Costs</v>
          </cell>
          <cell r="I145" t="str">
            <v>Transportation &amp; Liquefaction Costs</v>
          </cell>
          <cell r="K145" t="str">
            <v>NDDC-yes</v>
          </cell>
          <cell r="L145" t="str">
            <v>not defined</v>
          </cell>
          <cell r="M145" t="str">
            <v>Yes</v>
          </cell>
        </row>
        <row r="146">
          <cell r="A146" t="str">
            <v>TRANSPORT. and LIQUEFACTION COSTS - Major Maintenance</v>
          </cell>
          <cell r="B146" t="str">
            <v>NON FAS69</v>
          </cell>
          <cell r="C146" t="str">
            <v>EVAC_COST</v>
          </cell>
          <cell r="D146" t="str">
            <v>Transportation &amp; Liquefaction Costs</v>
          </cell>
          <cell r="E146" t="str">
            <v>No</v>
          </cell>
          <cell r="F146">
            <v>1</v>
          </cell>
          <cell r="G146">
            <v>1</v>
          </cell>
          <cell r="H146" t="str">
            <v>Transportation &amp; Liquefaction Costs</v>
          </cell>
          <cell r="I146" t="str">
            <v>Transportation &amp; Liquefaction Costs</v>
          </cell>
          <cell r="K146" t="str">
            <v>NDDC-yes</v>
          </cell>
          <cell r="L146" t="str">
            <v>not defined</v>
          </cell>
          <cell r="M146" t="str">
            <v>Yes</v>
          </cell>
        </row>
        <row r="147">
          <cell r="A147" t="str">
            <v>TRANSPORT. and LIQUEFACTION COSTS - Insurance Costs (Group share)</v>
          </cell>
          <cell r="B147" t="str">
            <v>NON FAS69</v>
          </cell>
          <cell r="C147" t="str">
            <v>EVAC_COST</v>
          </cell>
          <cell r="D147" t="str">
            <v>Transportation &amp; Liquefaction Costs</v>
          </cell>
          <cell r="E147" t="str">
            <v>No</v>
          </cell>
          <cell r="F147">
            <v>1</v>
          </cell>
          <cell r="G147">
            <v>1</v>
          </cell>
          <cell r="H147" t="str">
            <v>Transportation &amp; Liquefaction Costs</v>
          </cell>
          <cell r="I147" t="str">
            <v>Transportation &amp; Liquefaction Costs</v>
          </cell>
          <cell r="K147" t="str">
            <v>NDDC-yes</v>
          </cell>
          <cell r="L147" t="str">
            <v>not defined</v>
          </cell>
          <cell r="M147" t="str">
            <v>Yes</v>
          </cell>
        </row>
        <row r="148">
          <cell r="A148" t="str">
            <v>NET FINANCIAL INVESTMENTS - Net Financial Investments</v>
          </cell>
          <cell r="B148" t="str">
            <v>not applicable</v>
          </cell>
          <cell r="C148" t="str">
            <v>CAP_F_INVFIN</v>
          </cell>
          <cell r="D148" t="str">
            <v>Financial Investments</v>
          </cell>
          <cell r="E148" t="str">
            <v>No</v>
          </cell>
          <cell r="F148">
            <v>0</v>
          </cell>
          <cell r="G148">
            <v>0</v>
          </cell>
          <cell r="H148" t="str">
            <v>not selected for TAX</v>
          </cell>
          <cell r="I148" t="str">
            <v>Financial Investments</v>
          </cell>
          <cell r="J148" t="str">
            <v>Sole</v>
          </cell>
          <cell r="K148" t="str">
            <v>NDDC-no</v>
          </cell>
          <cell r="L148" t="str">
            <v>NFI CARRY</v>
          </cell>
          <cell r="M148" t="str">
            <v>No</v>
          </cell>
        </row>
        <row r="149">
          <cell r="A149" t="str">
            <v>NET FINANCIAL INVESTMENTS - Financial Desinvestments</v>
          </cell>
          <cell r="B149" t="str">
            <v>not applicable</v>
          </cell>
          <cell r="C149" t="str">
            <v>CAP_F_DINFIN</v>
          </cell>
          <cell r="D149" t="str">
            <v>Financial Desinvestments</v>
          </cell>
          <cell r="E149" t="str">
            <v>No</v>
          </cell>
          <cell r="F149">
            <v>0</v>
          </cell>
          <cell r="G149">
            <v>0</v>
          </cell>
          <cell r="H149" t="str">
            <v>not selected for TAX</v>
          </cell>
          <cell r="I149" t="str">
            <v>Financial Desinvestments</v>
          </cell>
          <cell r="J149" t="str">
            <v>Sole</v>
          </cell>
          <cell r="K149" t="str">
            <v>NDDC-no</v>
          </cell>
          <cell r="L149" t="str">
            <v>TAX RELIEF</v>
          </cell>
          <cell r="M149" t="str">
            <v>No</v>
          </cell>
        </row>
        <row r="150">
          <cell r="A150" t="str">
            <v>NET FINANCIAL INVESTMENTS - Other Net Financial Investments</v>
          </cell>
          <cell r="B150" t="str">
            <v>not applicable</v>
          </cell>
          <cell r="C150" t="str">
            <v>CAP_F_OINFIN</v>
          </cell>
          <cell r="D150" t="str">
            <v>Other Financial Investments</v>
          </cell>
          <cell r="E150" t="str">
            <v>No</v>
          </cell>
          <cell r="F150">
            <v>0</v>
          </cell>
          <cell r="G150">
            <v>0</v>
          </cell>
          <cell r="H150" t="str">
            <v>not selected for TAX</v>
          </cell>
          <cell r="I150" t="str">
            <v>Other Financial Investments</v>
          </cell>
          <cell r="J150" t="str">
            <v>Sole</v>
          </cell>
          <cell r="K150" t="str">
            <v>NDDC-no</v>
          </cell>
          <cell r="L150" t="str">
            <v>not defined</v>
          </cell>
          <cell r="M150" t="str">
            <v>No</v>
          </cell>
        </row>
        <row r="151">
          <cell r="A151" t="str">
            <v>PRODUCTION COSTS - Communication and Sustainable Development costs</v>
          </cell>
          <cell r="B151" t="str">
            <v>NON FAS69</v>
          </cell>
          <cell r="C151" t="str">
            <v>OTHER_EXP</v>
          </cell>
          <cell r="D151" t="str">
            <v>Other Charges non FAS 69</v>
          </cell>
          <cell r="E151" t="str">
            <v>No</v>
          </cell>
          <cell r="F151">
            <v>1</v>
          </cell>
          <cell r="G151">
            <v>1</v>
          </cell>
          <cell r="H151" t="str">
            <v>Production Costs (incl. Community)</v>
          </cell>
          <cell r="I151" t="str">
            <v>Production Costs (incl. Community)</v>
          </cell>
          <cell r="K151" t="str">
            <v>NDDC-yes</v>
          </cell>
          <cell r="L151" t="str">
            <v>not defined</v>
          </cell>
          <cell r="M151" t="str">
            <v>Yes</v>
          </cell>
        </row>
        <row r="152">
          <cell r="A152" t="str">
            <v>OTHER OPEX - Stock Variation</v>
          </cell>
          <cell r="B152" t="str">
            <v>FAS69</v>
          </cell>
          <cell r="C152" t="str">
            <v>STOCKVAR</v>
          </cell>
          <cell r="D152" t="str">
            <v>Stock Variation-Liquids</v>
          </cell>
          <cell r="E152" t="str">
            <v>No</v>
          </cell>
          <cell r="F152">
            <v>1</v>
          </cell>
          <cell r="G152">
            <v>1</v>
          </cell>
          <cell r="H152" t="str">
            <v>Stock Variation-Liquids</v>
          </cell>
          <cell r="I152" t="str">
            <v>Stock Variation-Liquids</v>
          </cell>
          <cell r="K152" t="str">
            <v>NDDC-no</v>
          </cell>
          <cell r="L152" t="str">
            <v>not defined</v>
          </cell>
          <cell r="M152" t="str">
            <v>Yes</v>
          </cell>
        </row>
        <row r="153">
          <cell r="A153" t="str">
            <v>OTHER OPEX - Pension Funds Premium</v>
          </cell>
          <cell r="B153" t="str">
            <v>FAS69</v>
          </cell>
          <cell r="C153" t="str">
            <v>OTHER_COST</v>
          </cell>
          <cell r="D153" t="str">
            <v>Other Costs (FAS69)</v>
          </cell>
          <cell r="E153" t="str">
            <v>Yes</v>
          </cell>
          <cell r="F153">
            <v>1</v>
          </cell>
          <cell r="G153">
            <v>1</v>
          </cell>
          <cell r="H153" t="str">
            <v>Pension Funds Premium</v>
          </cell>
          <cell r="I153" t="str">
            <v>Pension Funds Premium</v>
          </cell>
          <cell r="K153" t="str">
            <v>NDDC-no</v>
          </cell>
          <cell r="L153" t="str">
            <v>not defined</v>
          </cell>
          <cell r="M153" t="str">
            <v>Yes</v>
          </cell>
        </row>
        <row r="154">
          <cell r="A154" t="str">
            <v>OTHER OPEX - Corporate CC</v>
          </cell>
          <cell r="B154" t="str">
            <v>NON FAS69</v>
          </cell>
          <cell r="C154" t="str">
            <v>OTHER_EXP</v>
          </cell>
          <cell r="D154" t="str">
            <v>Other Charges non FAS 69</v>
          </cell>
          <cell r="E154" t="str">
            <v>Yes</v>
          </cell>
          <cell r="F154">
            <v>1</v>
          </cell>
          <cell r="G154">
            <v>1</v>
          </cell>
          <cell r="H154" t="str">
            <v>Corporate CC</v>
          </cell>
          <cell r="I154" t="str">
            <v>Corporate CC</v>
          </cell>
          <cell r="K154" t="str">
            <v>NDDC-no</v>
          </cell>
          <cell r="L154" t="str">
            <v>not defined</v>
          </cell>
          <cell r="M154" t="str">
            <v>Yes</v>
          </cell>
        </row>
        <row r="155">
          <cell r="A155" t="str">
            <v>OTHER OPEX - NOA Follow-up SOLE</v>
          </cell>
          <cell r="B155" t="str">
            <v>NON FAS69</v>
          </cell>
          <cell r="C155" t="str">
            <v>OTHER_EXP</v>
          </cell>
          <cell r="D155" t="str">
            <v>Other Charges non FAS 69</v>
          </cell>
          <cell r="E155" t="str">
            <v>No</v>
          </cell>
          <cell r="F155">
            <v>1</v>
          </cell>
          <cell r="G155">
            <v>1</v>
          </cell>
          <cell r="H155" t="str">
            <v>NOA Follow-up</v>
          </cell>
          <cell r="I155" t="str">
            <v>NOA Follow-up</v>
          </cell>
          <cell r="J155" t="str">
            <v>Sole</v>
          </cell>
          <cell r="K155" t="str">
            <v>NDDC-no</v>
          </cell>
          <cell r="L155" t="str">
            <v>not defined</v>
          </cell>
          <cell r="M155" t="str">
            <v>Yes</v>
          </cell>
        </row>
        <row r="156">
          <cell r="A156" t="str">
            <v>OTHER OPEX - Gas Flaring</v>
          </cell>
          <cell r="B156" t="str">
            <v>FAS69</v>
          </cell>
          <cell r="C156" t="str">
            <v>OTHER_COST</v>
          </cell>
          <cell r="D156" t="str">
            <v>Other Costs (FAS69)</v>
          </cell>
          <cell r="E156" t="str">
            <v>No</v>
          </cell>
          <cell r="F156">
            <v>1</v>
          </cell>
          <cell r="G156">
            <v>1</v>
          </cell>
          <cell r="H156" t="str">
            <v>Other to confirm by TAX</v>
          </cell>
          <cell r="I156" t="str">
            <v>Prov Cons Stocks</v>
          </cell>
          <cell r="J156" t="str">
            <v>Sole</v>
          </cell>
          <cell r="K156" t="str">
            <v>NDDC-no</v>
          </cell>
          <cell r="L156" t="str">
            <v>not defined</v>
          </cell>
          <cell r="M156" t="str">
            <v>Yes</v>
          </cell>
        </row>
        <row r="157">
          <cell r="A157" t="str">
            <v>OTHER OPEX - Prov Cons Stocks</v>
          </cell>
          <cell r="B157" t="str">
            <v>FAS69</v>
          </cell>
          <cell r="C157" t="str">
            <v>OTHER_COST</v>
          </cell>
          <cell r="D157" t="str">
            <v>Other Costs (FAS69)</v>
          </cell>
          <cell r="E157" t="str">
            <v>No</v>
          </cell>
          <cell r="F157">
            <v>1</v>
          </cell>
          <cell r="G157">
            <v>1</v>
          </cell>
          <cell r="H157" t="str">
            <v>Other to confirm by TAX</v>
          </cell>
          <cell r="I157" t="str">
            <v>Prov Cons Stocks</v>
          </cell>
          <cell r="K157" t="str">
            <v>NDDC-no</v>
          </cell>
          <cell r="L157" t="str">
            <v>not defined</v>
          </cell>
          <cell r="M157" t="str">
            <v>Yes</v>
          </cell>
        </row>
        <row r="158">
          <cell r="A158" t="str">
            <v>OTHER OPEX - VAT</v>
          </cell>
          <cell r="B158" t="str">
            <v>NON FAS69</v>
          </cell>
          <cell r="C158" t="str">
            <v>OTHER_EXP</v>
          </cell>
          <cell r="D158" t="str">
            <v>Other Charges non FAS 69</v>
          </cell>
          <cell r="E158" t="str">
            <v>No</v>
          </cell>
          <cell r="F158">
            <v>1</v>
          </cell>
          <cell r="G158">
            <v>1</v>
          </cell>
          <cell r="H158" t="str">
            <v>Other to confirm by TAX</v>
          </cell>
          <cell r="I158" t="str">
            <v>VAT</v>
          </cell>
          <cell r="K158" t="str">
            <v>NDDC-no</v>
          </cell>
          <cell r="L158" t="str">
            <v>not defined</v>
          </cell>
          <cell r="M158" t="str">
            <v>Yes</v>
          </cell>
        </row>
        <row r="159">
          <cell r="A159" t="str">
            <v>OTHER OPEX - NDDC</v>
          </cell>
          <cell r="B159" t="str">
            <v>NON FAS69</v>
          </cell>
          <cell r="C159" t="str">
            <v>OTHER_EXP</v>
          </cell>
          <cell r="D159" t="str">
            <v>Other Charges non FAS 69</v>
          </cell>
          <cell r="E159" t="str">
            <v>No</v>
          </cell>
          <cell r="F159">
            <v>1</v>
          </cell>
          <cell r="G159">
            <v>1</v>
          </cell>
          <cell r="H159" t="str">
            <v>NDDC</v>
          </cell>
          <cell r="I159" t="str">
            <v>NDDC</v>
          </cell>
          <cell r="K159" t="str">
            <v>NDDC-no</v>
          </cell>
          <cell r="L159" t="str">
            <v>not defined</v>
          </cell>
          <cell r="M159" t="str">
            <v>Yes</v>
          </cell>
        </row>
        <row r="160">
          <cell r="A160" t="str">
            <v>OTHER OPEX - Service Fees</v>
          </cell>
          <cell r="B160" t="str">
            <v>NON FAS69</v>
          </cell>
          <cell r="C160" t="str">
            <v>OTHER_EXP</v>
          </cell>
          <cell r="D160" t="str">
            <v>Other Charges non FAS 69</v>
          </cell>
          <cell r="E160" t="str">
            <v>No</v>
          </cell>
          <cell r="F160">
            <v>1</v>
          </cell>
          <cell r="G160">
            <v>1</v>
          </cell>
          <cell r="H160" t="str">
            <v>Service Fees</v>
          </cell>
          <cell r="I160" t="str">
            <v>Service Fees</v>
          </cell>
          <cell r="J160" t="str">
            <v>Sole</v>
          </cell>
          <cell r="K160" t="str">
            <v>NDDC-yes</v>
          </cell>
          <cell r="L160" t="str">
            <v>not defined</v>
          </cell>
          <cell r="M160" t="str">
            <v>Yes</v>
          </cell>
        </row>
        <row r="161">
          <cell r="A161" t="str">
            <v>OTHER OPEX - General Assistance</v>
          </cell>
          <cell r="B161" t="str">
            <v>NON FAS69</v>
          </cell>
          <cell r="C161" t="str">
            <v>OTHER_EXP</v>
          </cell>
          <cell r="D161" t="str">
            <v>Other Charges non FAS 69</v>
          </cell>
          <cell r="E161" t="str">
            <v>No</v>
          </cell>
          <cell r="F161">
            <v>1</v>
          </cell>
          <cell r="G161">
            <v>1</v>
          </cell>
          <cell r="H161" t="str">
            <v>General Assistance</v>
          </cell>
          <cell r="I161" t="str">
            <v>General Assistance</v>
          </cell>
          <cell r="J161" t="str">
            <v>Sole</v>
          </cell>
          <cell r="K161" t="str">
            <v>NDDC-no</v>
          </cell>
          <cell r="L161" t="str">
            <v>not defined</v>
          </cell>
          <cell r="M161" t="str">
            <v>Yes</v>
          </cell>
        </row>
        <row r="162">
          <cell r="A162" t="str">
            <v>TURNOVER - Hydr. Trading</v>
          </cell>
          <cell r="B162" t="str">
            <v>NON FAS69</v>
          </cell>
          <cell r="C162" t="str">
            <v>GAS_TRADE</v>
          </cell>
          <cell r="D162" t="str">
            <v>Trading of Hydrocarbons</v>
          </cell>
          <cell r="E162" t="str">
            <v>No</v>
          </cell>
          <cell r="F162">
            <v>1</v>
          </cell>
          <cell r="G162">
            <v>1</v>
          </cell>
          <cell r="H162" t="str">
            <v>Trading of Hydrocarbons</v>
          </cell>
          <cell r="I162" t="str">
            <v>Trading of Hydrocarbons</v>
          </cell>
          <cell r="J162" t="str">
            <v>Sole</v>
          </cell>
          <cell r="K162" t="str">
            <v>NDDC-no</v>
          </cell>
          <cell r="L162" t="str">
            <v>not defined</v>
          </cell>
          <cell r="M162" t="str">
            <v>Yes</v>
          </cell>
        </row>
        <row r="163">
          <cell r="A163" t="str">
            <v>TURNOVER - Hydr. Purchase</v>
          </cell>
          <cell r="B163" t="str">
            <v>NON FAS69</v>
          </cell>
          <cell r="C163" t="str">
            <v>HYDROPUR_EVAC</v>
          </cell>
          <cell r="D163" t="str">
            <v>Purchases of Hydrocarbons non FAS 69</v>
          </cell>
          <cell r="E163" t="str">
            <v>No</v>
          </cell>
          <cell r="F163">
            <v>1</v>
          </cell>
          <cell r="G163">
            <v>1</v>
          </cell>
          <cell r="H163" t="str">
            <v>Purchases of Hydrocarbons non FAS 69</v>
          </cell>
          <cell r="I163" t="str">
            <v>Purchases of Hydrocarbons non FAS 69</v>
          </cell>
          <cell r="J163" t="str">
            <v>Sole</v>
          </cell>
          <cell r="K163" t="str">
            <v>NDDC-no</v>
          </cell>
          <cell r="L163" t="str">
            <v>not defined</v>
          </cell>
          <cell r="M163" t="str">
            <v>Yes</v>
          </cell>
        </row>
        <row r="164">
          <cell r="A164" t="str">
            <v>TURNOVER - JV Onshore use of pipe</v>
          </cell>
          <cell r="B164" t="str">
            <v>NON FAS69</v>
          </cell>
          <cell r="C164" t="str">
            <v>TARIF_REC</v>
          </cell>
          <cell r="D164" t="str">
            <v>Transportation Fees</v>
          </cell>
          <cell r="E164" t="str">
            <v>No</v>
          </cell>
          <cell r="F164">
            <v>1</v>
          </cell>
          <cell r="G164">
            <v>0</v>
          </cell>
          <cell r="H164" t="str">
            <v>not selected for TAX</v>
          </cell>
          <cell r="I164" t="str">
            <v>JV Onshore use of pipe</v>
          </cell>
          <cell r="J164" t="str">
            <v>Sole</v>
          </cell>
          <cell r="K164" t="str">
            <v>NDDC-no</v>
          </cell>
          <cell r="L164" t="str">
            <v>not defined</v>
          </cell>
          <cell r="M164" t="str">
            <v>Yes</v>
          </cell>
        </row>
        <row r="165">
          <cell r="A165" t="str">
            <v>TURNOVER - Ullage Fees Income SPDC</v>
          </cell>
          <cell r="B165" t="str">
            <v>NON FAS69</v>
          </cell>
          <cell r="C165" t="str">
            <v>TARIF_REC</v>
          </cell>
          <cell r="D165" t="str">
            <v>Transportation Fees</v>
          </cell>
          <cell r="E165" t="str">
            <v>No</v>
          </cell>
          <cell r="F165">
            <v>1</v>
          </cell>
          <cell r="G165">
            <v>0</v>
          </cell>
          <cell r="H165" t="str">
            <v>not selected for TAX</v>
          </cell>
          <cell r="I165" t="str">
            <v>Ullage Fees Income SPDC</v>
          </cell>
          <cell r="K165" t="str">
            <v>NDDC-no</v>
          </cell>
          <cell r="L165" t="str">
            <v>not defined</v>
          </cell>
          <cell r="M165" t="str">
            <v>Yes</v>
          </cell>
        </row>
        <row r="166">
          <cell r="A166" t="str">
            <v>OTHER OPEX - Bank charges and Fin. Charges</v>
          </cell>
          <cell r="B166" t="str">
            <v>FAS69</v>
          </cell>
          <cell r="C166" t="str">
            <v>OTHER_COST</v>
          </cell>
          <cell r="D166" t="str">
            <v>Other Costs (FAS69)</v>
          </cell>
          <cell r="E166" t="str">
            <v>No</v>
          </cell>
          <cell r="F166">
            <v>1</v>
          </cell>
          <cell r="G166">
            <v>1</v>
          </cell>
          <cell r="H166" t="str">
            <v>Other Opex</v>
          </cell>
          <cell r="I166" t="str">
            <v>Bank charges and Fin. Charges</v>
          </cell>
          <cell r="K166" t="str">
            <v>NDDC-no</v>
          </cell>
          <cell r="L166" t="str">
            <v>not defined</v>
          </cell>
          <cell r="M166" t="str">
            <v>Yes</v>
          </cell>
        </row>
        <row r="167">
          <cell r="A167" t="str">
            <v>OTHER OPEX - CBN Commission</v>
          </cell>
          <cell r="B167" t="str">
            <v>NON FAS69</v>
          </cell>
          <cell r="C167" t="str">
            <v>OTHER_EXP</v>
          </cell>
          <cell r="D167" t="str">
            <v>Other Charges non FAS 69</v>
          </cell>
          <cell r="E167" t="str">
            <v>No</v>
          </cell>
          <cell r="F167">
            <v>1</v>
          </cell>
          <cell r="G167">
            <v>1</v>
          </cell>
          <cell r="H167" t="str">
            <v>Other Opex</v>
          </cell>
          <cell r="I167" t="str">
            <v>CBN Commission</v>
          </cell>
          <cell r="K167" t="str">
            <v>NDDC-no</v>
          </cell>
          <cell r="L167" t="str">
            <v>not defined</v>
          </cell>
          <cell r="M167" t="str">
            <v>Yes</v>
          </cell>
        </row>
        <row r="168">
          <cell r="A168" t="str">
            <v>OTHER OPEX - Education Tax</v>
          </cell>
          <cell r="B168" t="str">
            <v>NON FAS69</v>
          </cell>
          <cell r="C168" t="str">
            <v>OTHER_EXP</v>
          </cell>
          <cell r="D168" t="str">
            <v>Other Charges non FAS 69</v>
          </cell>
          <cell r="E168" t="str">
            <v>No</v>
          </cell>
          <cell r="F168">
            <v>1</v>
          </cell>
          <cell r="G168">
            <v>1</v>
          </cell>
          <cell r="H168" t="str">
            <v>Other Opex</v>
          </cell>
          <cell r="I168" t="str">
            <v>Education Tax</v>
          </cell>
          <cell r="J168" t="str">
            <v>Sole</v>
          </cell>
          <cell r="K168" t="str">
            <v>NDDC-no</v>
          </cell>
          <cell r="L168" t="str">
            <v>not defined</v>
          </cell>
          <cell r="M168" t="str">
            <v>Yes</v>
          </cell>
        </row>
        <row r="169">
          <cell r="A169" t="str">
            <v>OTHER OPEX - Miscellaneous</v>
          </cell>
          <cell r="B169" t="str">
            <v>NON FAS69</v>
          </cell>
          <cell r="C169" t="str">
            <v>OTHER_EXP</v>
          </cell>
          <cell r="D169" t="str">
            <v>Other Charges non FAS 69</v>
          </cell>
          <cell r="E169" t="str">
            <v>No</v>
          </cell>
          <cell r="F169">
            <v>1</v>
          </cell>
          <cell r="G169">
            <v>1</v>
          </cell>
          <cell r="H169" t="str">
            <v>Other Opex</v>
          </cell>
          <cell r="I169" t="str">
            <v>Miscellaneous (Bad Debt)</v>
          </cell>
          <cell r="K169" t="str">
            <v>NDDC-no</v>
          </cell>
          <cell r="L169" t="str">
            <v>not defined</v>
          </cell>
          <cell r="M169" t="str">
            <v>Yes</v>
          </cell>
        </row>
        <row r="170">
          <cell r="A170" t="str">
            <v>OTHER OPEX - Custom Duties</v>
          </cell>
          <cell r="B170" t="str">
            <v>NON FAS69</v>
          </cell>
          <cell r="C170" t="str">
            <v>OTHER_EXP</v>
          </cell>
          <cell r="D170" t="str">
            <v>Other Charges non FAS 69</v>
          </cell>
          <cell r="E170" t="str">
            <v>No</v>
          </cell>
          <cell r="F170">
            <v>1</v>
          </cell>
          <cell r="G170">
            <v>1</v>
          </cell>
          <cell r="H170" t="str">
            <v>Other Opex</v>
          </cell>
          <cell r="I170" t="str">
            <v>Custom Duties</v>
          </cell>
          <cell r="K170" t="str">
            <v>NDDC-no</v>
          </cell>
          <cell r="L170" t="str">
            <v>not defined</v>
          </cell>
          <cell r="M170" t="str">
            <v>Yes</v>
          </cell>
        </row>
        <row r="171">
          <cell r="A171" t="str">
            <v>DD&amp;A - FAS 87 (retirement)</v>
          </cell>
          <cell r="B171" t="str">
            <v>FAS69</v>
          </cell>
          <cell r="C171" t="str">
            <v>EX_PROV69</v>
          </cell>
          <cell r="D171" t="str">
            <v>Other LT Operating Provisions FAS 69</v>
          </cell>
          <cell r="E171" t="str">
            <v>No</v>
          </cell>
          <cell r="F171">
            <v>1</v>
          </cell>
          <cell r="G171">
            <v>0</v>
          </cell>
          <cell r="H171" t="str">
            <v>not selected for TAX</v>
          </cell>
          <cell r="I171" t="str">
            <v>Pension Funds Provision</v>
          </cell>
          <cell r="J171" t="str">
            <v>Sole</v>
          </cell>
          <cell r="K171" t="str">
            <v>NDDC-no</v>
          </cell>
          <cell r="L171" t="str">
            <v>not defined</v>
          </cell>
          <cell r="M171" t="str">
            <v>Yes</v>
          </cell>
        </row>
        <row r="172">
          <cell r="A172" t="str">
            <v>DD&amp;A - FAS 106 (contingency)</v>
          </cell>
          <cell r="B172" t="str">
            <v>FAS69</v>
          </cell>
          <cell r="C172" t="str">
            <v>EX_PROV69</v>
          </cell>
          <cell r="D172" t="str">
            <v>Other LT Operating Provisions FAS 69</v>
          </cell>
          <cell r="E172" t="str">
            <v>No</v>
          </cell>
          <cell r="F172">
            <v>1</v>
          </cell>
          <cell r="G172">
            <v>0</v>
          </cell>
          <cell r="H172" t="str">
            <v>not selected for TAX</v>
          </cell>
          <cell r="I172" t="str">
            <v>Pension Funds Provision</v>
          </cell>
          <cell r="J172" t="str">
            <v>Sole</v>
          </cell>
          <cell r="K172" t="str">
            <v>NDDC-no</v>
          </cell>
          <cell r="L172" t="str">
            <v>not defined</v>
          </cell>
          <cell r="M172" t="str">
            <v>Yes</v>
          </cell>
        </row>
        <row r="173">
          <cell r="A173" t="str">
            <v>DD&amp;A - Other LT Operating Provisions FAS 69</v>
          </cell>
          <cell r="B173" t="str">
            <v>FAS69</v>
          </cell>
          <cell r="C173" t="str">
            <v>EX_PROV69</v>
          </cell>
          <cell r="D173" t="str">
            <v>Other LT Operating Provisions FAS 69</v>
          </cell>
          <cell r="E173" t="str">
            <v>No</v>
          </cell>
          <cell r="F173">
            <v>1</v>
          </cell>
          <cell r="G173">
            <v>1</v>
          </cell>
          <cell r="H173" t="str">
            <v>Other to confirm by TAX</v>
          </cell>
          <cell r="I173" t="str">
            <v>Other LT Operating Provisions FAS 69</v>
          </cell>
          <cell r="J173" t="str">
            <v>Sole</v>
          </cell>
          <cell r="K173" t="str">
            <v>NDDC-no</v>
          </cell>
          <cell r="L173" t="str">
            <v>not defined</v>
          </cell>
          <cell r="M173" t="str">
            <v>Yes</v>
          </cell>
        </row>
        <row r="174">
          <cell r="A174" t="str">
            <v>FINANCIAL FUNDS - Group Net financial Charges non capitalized</v>
          </cell>
          <cell r="B174" t="str">
            <v>not applicable</v>
          </cell>
          <cell r="C174" t="str">
            <v>FIN_GROUP</v>
          </cell>
          <cell r="D174" t="str">
            <v>Group Net financial Charges(+) / Income(-)  non capitalized.</v>
          </cell>
          <cell r="E174" t="str">
            <v>No</v>
          </cell>
          <cell r="F174">
            <v>1</v>
          </cell>
          <cell r="G174">
            <v>1</v>
          </cell>
          <cell r="H174" t="str">
            <v>Cost of Net Debt</v>
          </cell>
          <cell r="I174" t="str">
            <v>Group Interest</v>
          </cell>
          <cell r="J174" t="str">
            <v>Sole</v>
          </cell>
          <cell r="K174" t="str">
            <v>NDDC-no</v>
          </cell>
          <cell r="L174" t="str">
            <v>not defined</v>
          </cell>
          <cell r="M174" t="str">
            <v>Yes</v>
          </cell>
        </row>
        <row r="175">
          <cell r="A175" t="str">
            <v>FINANCIAL FUNDS - Non Group Net financial Charges non capitalized</v>
          </cell>
          <cell r="B175" t="str">
            <v>not applicable</v>
          </cell>
          <cell r="C175" t="str">
            <v>FIN_NONGROUP</v>
          </cell>
          <cell r="D175" t="str">
            <v>Non-Group Net Financial Charges(+) / Income(-) non capitalized.</v>
          </cell>
          <cell r="E175" t="str">
            <v>No</v>
          </cell>
          <cell r="F175">
            <v>1</v>
          </cell>
          <cell r="G175">
            <v>1</v>
          </cell>
          <cell r="H175" t="str">
            <v>Cost of Net Debt</v>
          </cell>
          <cell r="I175" t="str">
            <v>Non Group Interest</v>
          </cell>
          <cell r="J175" t="str">
            <v>Sole</v>
          </cell>
          <cell r="K175" t="str">
            <v>NDDC-no</v>
          </cell>
          <cell r="L175" t="str">
            <v>not defined</v>
          </cell>
          <cell r="M175" t="str">
            <v>Yes</v>
          </cell>
        </row>
        <row r="176">
          <cell r="A176" t="str">
            <v>FINANCIAL FUNDS - Group Capitalized Financial Costs</v>
          </cell>
          <cell r="B176" t="str">
            <v>not applicable</v>
          </cell>
          <cell r="C176" t="str">
            <v>CAPFITOT</v>
          </cell>
          <cell r="D176" t="str">
            <v>Capitalized Financial Costs</v>
          </cell>
          <cell r="E176" t="str">
            <v>No</v>
          </cell>
          <cell r="F176">
            <v>1</v>
          </cell>
          <cell r="G176">
            <v>1</v>
          </cell>
          <cell r="H176" t="str">
            <v>Cost of Net Debt</v>
          </cell>
          <cell r="I176" t="str">
            <v>Group Interest</v>
          </cell>
          <cell r="J176" t="str">
            <v>Sole</v>
          </cell>
          <cell r="K176" t="str">
            <v>NDDC-no</v>
          </cell>
          <cell r="L176" t="str">
            <v>not defined</v>
          </cell>
          <cell r="M176" t="str">
            <v>Yes</v>
          </cell>
        </row>
        <row r="177">
          <cell r="A177" t="str">
            <v>FINANCIAL FUNDS - Non Group Capitalized Financial Costs</v>
          </cell>
          <cell r="B177" t="str">
            <v>not applicable</v>
          </cell>
          <cell r="C177" t="str">
            <v>CAPFITOT</v>
          </cell>
          <cell r="D177" t="str">
            <v>Capitalized Financial Costs</v>
          </cell>
          <cell r="E177" t="str">
            <v>No</v>
          </cell>
          <cell r="F177">
            <v>1</v>
          </cell>
          <cell r="G177">
            <v>1</v>
          </cell>
          <cell r="H177" t="str">
            <v>Cost of Net Debt</v>
          </cell>
          <cell r="I177" t="str">
            <v>Non Group Interest</v>
          </cell>
          <cell r="J177" t="str">
            <v>Sole</v>
          </cell>
          <cell r="K177" t="str">
            <v>NDDC-no</v>
          </cell>
          <cell r="L177" t="str">
            <v>not defined</v>
          </cell>
          <cell r="M177" t="str">
            <v>Yes</v>
          </cell>
        </row>
        <row r="178">
          <cell r="A178" t="str">
            <v>RN_OTHER - Extraodinary LT Provisions</v>
          </cell>
          <cell r="B178" t="str">
            <v>not applicable</v>
          </cell>
          <cell r="C178" t="str">
            <v>EXT_DEP</v>
          </cell>
          <cell r="D178" t="str">
            <v>Extraordinary Provisions on Long Term Assets</v>
          </cell>
          <cell r="E178" t="str">
            <v>No</v>
          </cell>
          <cell r="F178">
            <v>0</v>
          </cell>
          <cell r="G178">
            <v>0</v>
          </cell>
          <cell r="H178" t="str">
            <v>not selected for TAX</v>
          </cell>
          <cell r="I178" t="str">
            <v>Extraordinary Provisions on Long Term Assets</v>
          </cell>
          <cell r="J178" t="str">
            <v>Sole</v>
          </cell>
          <cell r="K178" t="str">
            <v>NDDC-no</v>
          </cell>
          <cell r="L178" t="str">
            <v>not defined</v>
          </cell>
          <cell r="M178" t="str">
            <v>Yes</v>
          </cell>
        </row>
        <row r="179">
          <cell r="A179" t="str">
            <v>RN_OTHER - Other non Operational Charges &amp; Income</v>
          </cell>
          <cell r="B179" t="str">
            <v>not applicable</v>
          </cell>
          <cell r="C179" t="str">
            <v>NOP_PL</v>
          </cell>
          <cell r="D179" t="str">
            <v>Other non Operational Charges &amp; Income</v>
          </cell>
          <cell r="E179" t="str">
            <v>No</v>
          </cell>
          <cell r="F179">
            <v>0</v>
          </cell>
          <cell r="G179">
            <v>0</v>
          </cell>
          <cell r="H179" t="str">
            <v>Other to confirm by TAX</v>
          </cell>
          <cell r="I179" t="str">
            <v>Other non Operational Charges &amp; Income</v>
          </cell>
          <cell r="J179" t="str">
            <v>Sole</v>
          </cell>
          <cell r="K179" t="str">
            <v>NDDC-no</v>
          </cell>
          <cell r="L179" t="str">
            <v>not defined</v>
          </cell>
          <cell r="M179" t="str">
            <v>Yes</v>
          </cell>
        </row>
        <row r="180">
          <cell r="A180" t="str">
            <v>FINANCIAL FUNDS - Drawdown LT loans Third Party</v>
          </cell>
          <cell r="B180" t="str">
            <v>not applicable</v>
          </cell>
          <cell r="C180" t="str">
            <v>EXTERNALS</v>
          </cell>
          <cell r="D180" t="str">
            <v>Drawdown LT loans Third Party</v>
          </cell>
          <cell r="E180" t="str">
            <v>No</v>
          </cell>
          <cell r="F180">
            <v>0</v>
          </cell>
          <cell r="G180">
            <v>0</v>
          </cell>
          <cell r="H180" t="str">
            <v>not selected for TAX</v>
          </cell>
          <cell r="I180" t="str">
            <v>Drawdown LT loans Third Party</v>
          </cell>
          <cell r="J180" t="str">
            <v>Sole</v>
          </cell>
          <cell r="K180" t="str">
            <v>NDDC-no</v>
          </cell>
          <cell r="L180" t="str">
            <v>not defined</v>
          </cell>
          <cell r="M180" t="str">
            <v>Yes</v>
          </cell>
        </row>
        <row r="181">
          <cell r="A181" t="str">
            <v>FINANCIAL FUNDS - Reimbursment LT loans Third Party</v>
          </cell>
          <cell r="B181" t="str">
            <v>not applicable</v>
          </cell>
          <cell r="C181" t="str">
            <v>EXTREPAYM</v>
          </cell>
          <cell r="D181" t="str">
            <v>Reimbursment LT loans Third Party</v>
          </cell>
          <cell r="E181" t="str">
            <v>No</v>
          </cell>
          <cell r="F181">
            <v>0</v>
          </cell>
          <cell r="G181">
            <v>0</v>
          </cell>
          <cell r="H181" t="str">
            <v>not selected for TAX</v>
          </cell>
          <cell r="I181" t="str">
            <v>Reimbursment LT loans Third Party</v>
          </cell>
          <cell r="J181" t="str">
            <v>Sole</v>
          </cell>
          <cell r="K181" t="str">
            <v>NDDC-no</v>
          </cell>
          <cell r="L181" t="str">
            <v>not defined</v>
          </cell>
          <cell r="M181" t="str">
            <v>Yes</v>
          </cell>
        </row>
        <row r="182">
          <cell r="A182" t="str">
            <v>FINANCIAL FUNDS - Drawdown LT loans Group</v>
          </cell>
          <cell r="B182" t="str">
            <v>not applicable</v>
          </cell>
          <cell r="C182" t="str">
            <v>GRPBORROW</v>
          </cell>
          <cell r="D182" t="str">
            <v>Drawdown LT loans Group</v>
          </cell>
          <cell r="E182" t="str">
            <v>No</v>
          </cell>
          <cell r="F182">
            <v>0</v>
          </cell>
          <cell r="G182">
            <v>0</v>
          </cell>
          <cell r="H182" t="str">
            <v>not selected for TAX</v>
          </cell>
          <cell r="I182" t="str">
            <v>Drawdown LT loans Group</v>
          </cell>
          <cell r="J182" t="str">
            <v>Sole</v>
          </cell>
          <cell r="K182" t="str">
            <v>NDDC-no</v>
          </cell>
          <cell r="L182" t="str">
            <v>not defined</v>
          </cell>
          <cell r="M182" t="str">
            <v>Yes</v>
          </cell>
        </row>
        <row r="183">
          <cell r="A183" t="str">
            <v>FINANCIAL FUNDS - Reimbursment LT loans Group</v>
          </cell>
          <cell r="B183" t="str">
            <v>not applicable</v>
          </cell>
          <cell r="C183" t="str">
            <v>GRPREPAYM</v>
          </cell>
          <cell r="D183" t="str">
            <v>Reimbursment LT loans Group</v>
          </cell>
          <cell r="E183" t="str">
            <v>No</v>
          </cell>
          <cell r="F183">
            <v>0</v>
          </cell>
          <cell r="G183">
            <v>0</v>
          </cell>
          <cell r="H183" t="str">
            <v>not selected for TAX</v>
          </cell>
          <cell r="I183" t="str">
            <v>Reimbursment LT loans Group</v>
          </cell>
          <cell r="J183" t="str">
            <v>Sole</v>
          </cell>
          <cell r="K183" t="str">
            <v>NDDC-no</v>
          </cell>
          <cell r="L183" t="str">
            <v>not defined</v>
          </cell>
          <cell r="M183" t="str">
            <v>Yes</v>
          </cell>
        </row>
        <row r="184">
          <cell r="A184" t="str">
            <v>FINANCIAL FUNDS - Variation Cap. &amp; LT Advances Group</v>
          </cell>
          <cell r="B184" t="str">
            <v>not applicable</v>
          </cell>
          <cell r="C184" t="str">
            <v>VARCAPAG</v>
          </cell>
          <cell r="D184" t="str">
            <v>Variation Cap. &amp; LT Advances Group</v>
          </cell>
          <cell r="E184" t="str">
            <v>No</v>
          </cell>
          <cell r="F184">
            <v>0</v>
          </cell>
          <cell r="G184">
            <v>0</v>
          </cell>
          <cell r="H184" t="str">
            <v>not selected for TAX</v>
          </cell>
          <cell r="I184" t="str">
            <v>Variation Cap. &amp; LT Advances Group</v>
          </cell>
          <cell r="J184" t="str">
            <v>Sole</v>
          </cell>
          <cell r="K184" t="str">
            <v>NDDC-no</v>
          </cell>
          <cell r="L184" t="str">
            <v>not defined</v>
          </cell>
          <cell r="M184" t="str">
            <v>Yes</v>
          </cell>
        </row>
        <row r="185">
          <cell r="A185" t="str">
            <v>FINANCIAL FUNDS - Dividends Group</v>
          </cell>
          <cell r="B185" t="str">
            <v>not applicable</v>
          </cell>
          <cell r="C185" t="str">
            <v>DIVIDPAID</v>
          </cell>
          <cell r="D185" t="str">
            <v>Dividends Group</v>
          </cell>
          <cell r="E185" t="str">
            <v>No</v>
          </cell>
          <cell r="F185">
            <v>0</v>
          </cell>
          <cell r="G185">
            <v>0</v>
          </cell>
          <cell r="H185" t="str">
            <v>not selected for TAX</v>
          </cell>
          <cell r="I185" t="str">
            <v>Dividends Group</v>
          </cell>
          <cell r="J185" t="str">
            <v>Sole</v>
          </cell>
          <cell r="K185" t="str">
            <v>NDDC-no</v>
          </cell>
          <cell r="L185" t="str">
            <v>not defined</v>
          </cell>
          <cell r="M185" t="str">
            <v>Yes</v>
          </cell>
        </row>
        <row r="186">
          <cell r="A186" t="str">
            <v>TO ALLOCATE - NOA CC to allocate to CAPEX and OPEX</v>
          </cell>
          <cell r="B186" t="str">
            <v>not applicable</v>
          </cell>
          <cell r="C186" t="str">
            <v>not applicable</v>
          </cell>
          <cell r="D186" t="str">
            <v>not applicable</v>
          </cell>
          <cell r="E186" t="str">
            <v>No</v>
          </cell>
          <cell r="F186" t="e">
            <v>#N/A</v>
          </cell>
          <cell r="G186" t="e">
            <v>#N/A</v>
          </cell>
          <cell r="H186" t="str">
            <v>not selected for TAX</v>
          </cell>
          <cell r="I186" t="str">
            <v>not applicable</v>
          </cell>
          <cell r="K186" t="str">
            <v>NDDC-no</v>
          </cell>
          <cell r="L186" t="str">
            <v>not defined</v>
          </cell>
          <cell r="M186" t="str">
            <v>Yes</v>
          </cell>
        </row>
        <row r="241">
          <cell r="A241" t="str">
            <v>(To Fill for CAPEX only)</v>
          </cell>
        </row>
        <row r="242">
          <cell r="A242" t="str">
            <v>Producing</v>
          </cell>
        </row>
        <row r="243">
          <cell r="A243" t="str">
            <v>Development Studies</v>
          </cell>
        </row>
        <row r="244">
          <cell r="A244" t="str">
            <v>Basic Engineering FEED</v>
          </cell>
        </row>
        <row r="245">
          <cell r="A245" t="str">
            <v>Project implementation (EPC)</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row r="6">
          <cell r="G6" t="str">
            <v>CCDATA_Key</v>
          </cell>
          <cell r="H6" t="str">
            <v>CCDATA_Amt</v>
          </cell>
        </row>
        <row r="7">
          <cell r="G7" t="str">
            <v>not allocated</v>
          </cell>
          <cell r="H7">
            <v>0</v>
          </cell>
        </row>
        <row r="8">
          <cell r="G8" t="str">
            <v>not allocated</v>
          </cell>
          <cell r="H8">
            <v>0</v>
          </cell>
        </row>
        <row r="9">
          <cell r="G9" t="str">
            <v>not allocated</v>
          </cell>
          <cell r="H9">
            <v>0</v>
          </cell>
        </row>
        <row r="10">
          <cell r="G10" t="str">
            <v>not allocated</v>
          </cell>
          <cell r="H10">
            <v>0</v>
          </cell>
        </row>
        <row r="11">
          <cell r="G11" t="str">
            <v>not allocated</v>
          </cell>
          <cell r="H11">
            <v>0</v>
          </cell>
        </row>
        <row r="12">
          <cell r="G12" t="str">
            <v>not allocated</v>
          </cell>
          <cell r="H12">
            <v>0</v>
          </cell>
        </row>
        <row r="13">
          <cell r="G13" t="str">
            <v>not allocated</v>
          </cell>
          <cell r="H13">
            <v>0</v>
          </cell>
        </row>
        <row r="14">
          <cell r="G14" t="str">
            <v>not allocated</v>
          </cell>
          <cell r="H14">
            <v>0</v>
          </cell>
        </row>
        <row r="15">
          <cell r="G15" t="str">
            <v>not allocated</v>
          </cell>
          <cell r="H15">
            <v>0</v>
          </cell>
        </row>
        <row r="16">
          <cell r="G16" t="str">
            <v>not allocated</v>
          </cell>
          <cell r="H16">
            <v>0</v>
          </cell>
        </row>
        <row r="17">
          <cell r="G17" t="str">
            <v>not allocated</v>
          </cell>
          <cell r="H17">
            <v>0</v>
          </cell>
        </row>
        <row r="18">
          <cell r="G18" t="str">
            <v>not allocated</v>
          </cell>
          <cell r="H18">
            <v>0</v>
          </cell>
        </row>
        <row r="19">
          <cell r="G19" t="str">
            <v>not allocated</v>
          </cell>
          <cell r="H19">
            <v>0</v>
          </cell>
        </row>
        <row r="20">
          <cell r="G20" t="str">
            <v>not allocated</v>
          </cell>
          <cell r="H20">
            <v>0</v>
          </cell>
        </row>
        <row r="21">
          <cell r="G21" t="str">
            <v>not allocated</v>
          </cell>
          <cell r="H21">
            <v>0</v>
          </cell>
        </row>
        <row r="22">
          <cell r="G22" t="str">
            <v>not allocated</v>
          </cell>
          <cell r="H22">
            <v>0</v>
          </cell>
        </row>
        <row r="23">
          <cell r="G23" t="str">
            <v>not allocated</v>
          </cell>
          <cell r="H23">
            <v>0</v>
          </cell>
        </row>
        <row r="24">
          <cell r="G24" t="str">
            <v>not allocated</v>
          </cell>
          <cell r="H24">
            <v>0</v>
          </cell>
        </row>
        <row r="25">
          <cell r="G25" t="str">
            <v>not allocated</v>
          </cell>
          <cell r="H25">
            <v>0</v>
          </cell>
        </row>
        <row r="26">
          <cell r="G26" t="str">
            <v>not allocated</v>
          </cell>
          <cell r="H26">
            <v>0</v>
          </cell>
        </row>
        <row r="27">
          <cell r="G27" t="str">
            <v>not allocated</v>
          </cell>
          <cell r="H27">
            <v>0</v>
          </cell>
        </row>
        <row r="28">
          <cell r="G28" t="str">
            <v>not allocated</v>
          </cell>
          <cell r="H28">
            <v>0</v>
          </cell>
        </row>
        <row r="29">
          <cell r="G29" t="str">
            <v>not allocated</v>
          </cell>
          <cell r="H29">
            <v>0</v>
          </cell>
        </row>
        <row r="30">
          <cell r="G30" t="str">
            <v>not allocated</v>
          </cell>
          <cell r="H30">
            <v>0</v>
          </cell>
        </row>
        <row r="31">
          <cell r="G31" t="str">
            <v>not allocated</v>
          </cell>
          <cell r="H31">
            <v>0</v>
          </cell>
        </row>
        <row r="32">
          <cell r="G32" t="str">
            <v>not allocated</v>
          </cell>
          <cell r="H32">
            <v>0</v>
          </cell>
        </row>
        <row r="33">
          <cell r="G33" t="str">
            <v>not allocated</v>
          </cell>
          <cell r="H33">
            <v>0</v>
          </cell>
        </row>
        <row r="34">
          <cell r="G34" t="str">
            <v>not allocated</v>
          </cell>
          <cell r="H34">
            <v>0</v>
          </cell>
        </row>
        <row r="35">
          <cell r="G35" t="str">
            <v>OML58OML58PRODUCTION COSTS - Routine</v>
          </cell>
          <cell r="H35">
            <v>2505.3881374604043</v>
          </cell>
        </row>
        <row r="36">
          <cell r="G36" t="str">
            <v>not allocated</v>
          </cell>
          <cell r="H36">
            <v>0</v>
          </cell>
        </row>
        <row r="37">
          <cell r="G37" t="str">
            <v>OML99PRODUCTION COSTS - Routine</v>
          </cell>
          <cell r="H37">
            <v>2637.0550343864516</v>
          </cell>
        </row>
        <row r="38">
          <cell r="G38" t="str">
            <v>OML99PRODUCTION COSTS - Routine</v>
          </cell>
          <cell r="H38">
            <v>1060.1401894858545</v>
          </cell>
        </row>
        <row r="39">
          <cell r="G39" t="str">
            <v>OML100PRODUCTION COSTS - Routine</v>
          </cell>
          <cell r="H39">
            <v>2107.8112698886389</v>
          </cell>
        </row>
        <row r="40">
          <cell r="G40" t="str">
            <v>OML102PRODUCTION COSTS - Routine</v>
          </cell>
          <cell r="H40">
            <v>2107.8112698886389</v>
          </cell>
        </row>
        <row r="41">
          <cell r="G41" t="str">
            <v>OML130CAP_D</v>
          </cell>
          <cell r="H41">
            <v>12718.797640020673</v>
          </cell>
        </row>
        <row r="42">
          <cell r="G42" t="str">
            <v>not allocated</v>
          </cell>
          <cell r="H42">
            <v>0</v>
          </cell>
        </row>
        <row r="43">
          <cell r="G43" t="str">
            <v>not allocated</v>
          </cell>
          <cell r="H43">
            <v>0</v>
          </cell>
        </row>
        <row r="44">
          <cell r="G44" t="str">
            <v>UsanCAP_D</v>
          </cell>
          <cell r="H44">
            <v>5445.0964588693387</v>
          </cell>
        </row>
        <row r="45">
          <cell r="G45" t="str">
            <v>not allocated</v>
          </cell>
          <cell r="H45">
            <v>0</v>
          </cell>
        </row>
        <row r="46">
          <cell r="G46" t="str">
            <v>OML58CAP_D</v>
          </cell>
          <cell r="H46">
            <v>3701.71</v>
          </cell>
        </row>
        <row r="47">
          <cell r="G47" t="str">
            <v>OML58CAP_D</v>
          </cell>
          <cell r="H47">
            <v>6287.35</v>
          </cell>
        </row>
        <row r="48">
          <cell r="G48" t="str">
            <v>OML58CAP_D_DRILL</v>
          </cell>
          <cell r="H48">
            <v>4189</v>
          </cell>
        </row>
        <row r="49">
          <cell r="G49" t="str">
            <v>OML58CAP_D</v>
          </cell>
          <cell r="H49">
            <v>554.19000000000005</v>
          </cell>
        </row>
        <row r="50">
          <cell r="G50" t="str">
            <v>OUR pipelineCAP_D</v>
          </cell>
          <cell r="H50">
            <v>969.54</v>
          </cell>
        </row>
        <row r="51">
          <cell r="G51" t="str">
            <v>OML58CAP_D</v>
          </cell>
          <cell r="H51">
            <v>8553.74</v>
          </cell>
        </row>
        <row r="52">
          <cell r="G52" t="str">
            <v>OML58CAP_D_DRILL</v>
          </cell>
          <cell r="H52">
            <v>1172.81</v>
          </cell>
        </row>
        <row r="53">
          <cell r="G53" t="str">
            <v>OUR pipelineCAP_D</v>
          </cell>
          <cell r="H53">
            <v>557.05999999999995</v>
          </cell>
        </row>
        <row r="54">
          <cell r="G54" t="str">
            <v>Obite IPP - Gas &amp; PowerCAP_D</v>
          </cell>
          <cell r="H54">
            <v>2202.6799999999998</v>
          </cell>
        </row>
        <row r="55">
          <cell r="G55" t="str">
            <v>AKOGEP phase IICAP_D</v>
          </cell>
          <cell r="H55">
            <v>4690.93</v>
          </cell>
        </row>
        <row r="56">
          <cell r="G56" t="str">
            <v>Amenam InfillsCAP_D_DRILL</v>
          </cell>
          <cell r="H56">
            <v>2141.3000000000002</v>
          </cell>
        </row>
        <row r="57">
          <cell r="G57" t="str">
            <v/>
          </cell>
          <cell r="H57">
            <v>0</v>
          </cell>
        </row>
        <row r="58">
          <cell r="G58" t="str">
            <v>OML100CAP_D</v>
          </cell>
          <cell r="H58">
            <v>6785.86</v>
          </cell>
        </row>
        <row r="59">
          <cell r="G59" t="str">
            <v>OML100CAP_D_DRILL</v>
          </cell>
          <cell r="H59">
            <v>766.86</v>
          </cell>
        </row>
        <row r="60">
          <cell r="G60" t="str">
            <v>NkarikaCAP_D</v>
          </cell>
          <cell r="H60">
            <v>1179.01</v>
          </cell>
        </row>
        <row r="61">
          <cell r="G61" t="str">
            <v>OML102CAP_D</v>
          </cell>
          <cell r="H61">
            <v>6762.82</v>
          </cell>
        </row>
        <row r="62">
          <cell r="G62" t="str">
            <v/>
          </cell>
          <cell r="H62">
            <v>0</v>
          </cell>
        </row>
        <row r="63">
          <cell r="G63" t="str">
            <v>OML102CAP_D_DRILL</v>
          </cell>
          <cell r="H63">
            <v>1469.16</v>
          </cell>
        </row>
        <row r="64">
          <cell r="G64" t="str">
            <v>OML130CAP_D</v>
          </cell>
          <cell r="H64">
            <v>2714.91</v>
          </cell>
        </row>
        <row r="65">
          <cell r="G65" t="str">
            <v>OML130CAP_D</v>
          </cell>
          <cell r="H65">
            <v>11453.51</v>
          </cell>
        </row>
        <row r="66">
          <cell r="G66" t="str">
            <v>OML130CAP_D</v>
          </cell>
          <cell r="H66">
            <v>254.51</v>
          </cell>
        </row>
        <row r="67">
          <cell r="G67" t="str">
            <v>OML130CAP_D</v>
          </cell>
          <cell r="H67">
            <v>3308.8</v>
          </cell>
        </row>
        <row r="68">
          <cell r="G68" t="str">
            <v>OML130CAP_D</v>
          </cell>
          <cell r="H68">
            <v>1923.03</v>
          </cell>
        </row>
        <row r="69">
          <cell r="G69" t="str">
            <v>OML130CAP_D</v>
          </cell>
          <cell r="H69">
            <v>339.38</v>
          </cell>
        </row>
        <row r="70">
          <cell r="G70" t="str">
            <v>OML130CAP_D</v>
          </cell>
          <cell r="H70">
            <v>8370.68</v>
          </cell>
        </row>
        <row r="71">
          <cell r="G71" t="str">
            <v>UsanCAP_D</v>
          </cell>
          <cell r="H71">
            <v>4386.3599999999997</v>
          </cell>
        </row>
        <row r="72">
          <cell r="G72" t="str">
            <v>UsanCAP_D_DRILL</v>
          </cell>
          <cell r="H72">
            <v>0</v>
          </cell>
        </row>
        <row r="73">
          <cell r="G73" t="str">
            <v>not allocated</v>
          </cell>
          <cell r="H73">
            <v>0</v>
          </cell>
        </row>
        <row r="74">
          <cell r="G74" t="str">
            <v>OML58CAP_D_DRILL</v>
          </cell>
          <cell r="H74">
            <v>6324.76</v>
          </cell>
        </row>
        <row r="75">
          <cell r="G75" t="str">
            <v>Amenam InfillsCAP_D_DRILL</v>
          </cell>
          <cell r="H75">
            <v>5647.13</v>
          </cell>
        </row>
        <row r="76">
          <cell r="G76" t="str">
            <v>OML100CAP_D_DRILL</v>
          </cell>
          <cell r="H76">
            <v>4065.96</v>
          </cell>
        </row>
        <row r="77">
          <cell r="G77" t="str">
            <v>not allocated</v>
          </cell>
          <cell r="H77">
            <v>0</v>
          </cell>
        </row>
        <row r="78">
          <cell r="G78" t="str">
            <v>CorporateOTHER OPEX - Corporate CC</v>
          </cell>
          <cell r="H78">
            <v>5296.89</v>
          </cell>
        </row>
        <row r="79">
          <cell r="G79" t="str">
            <v>TRANSPORT. and LIQUEFACTION COSTS - FSO</v>
          </cell>
          <cell r="H79">
            <v>9926.75</v>
          </cell>
        </row>
        <row r="80">
          <cell r="G80" t="str">
            <v>OML58PRODUCTION COSTS - Routine</v>
          </cell>
          <cell r="H80">
            <v>24576.34</v>
          </cell>
        </row>
        <row r="81">
          <cell r="G81" t="str">
            <v>OML58PRODUCTION COSTS - Routine</v>
          </cell>
          <cell r="H81">
            <v>30801.91</v>
          </cell>
        </row>
        <row r="82">
          <cell r="G82" t="str">
            <v>not allocated</v>
          </cell>
          <cell r="H82">
            <v>0</v>
          </cell>
        </row>
        <row r="83">
          <cell r="G83" t="str">
            <v>OML99PRODUCTION COSTS - Routine</v>
          </cell>
          <cell r="H83">
            <v>9635.68</v>
          </cell>
        </row>
        <row r="84">
          <cell r="G84" t="str">
            <v>OML99PRODUCTION COSTS - Routine</v>
          </cell>
          <cell r="H84">
            <v>25396.44</v>
          </cell>
        </row>
        <row r="85">
          <cell r="G85" t="str">
            <v>OML57PRODUCTION COSTS - Routine</v>
          </cell>
          <cell r="H85">
            <v>1374.74</v>
          </cell>
        </row>
        <row r="86">
          <cell r="G86" t="str">
            <v>OML100PRODUCTION COSTS - Routine</v>
          </cell>
          <cell r="H86">
            <v>23101.66</v>
          </cell>
        </row>
        <row r="87">
          <cell r="G87" t="str">
            <v>OML102PRODUCTION COSTS - Routine</v>
          </cell>
          <cell r="H87">
            <v>14221.21</v>
          </cell>
        </row>
        <row r="88">
          <cell r="G88" t="str">
            <v>OML130CAP_D</v>
          </cell>
          <cell r="H88">
            <v>4157.17</v>
          </cell>
        </row>
        <row r="89">
          <cell r="G89" t="str">
            <v>not allocated</v>
          </cell>
          <cell r="H89">
            <v>0</v>
          </cell>
        </row>
        <row r="90">
          <cell r="G90" t="str">
            <v>not allocated</v>
          </cell>
          <cell r="H90">
            <v>0</v>
          </cell>
        </row>
        <row r="91">
          <cell r="G91" t="str">
            <v>not allocated</v>
          </cell>
          <cell r="H91">
            <v>0</v>
          </cell>
        </row>
        <row r="92">
          <cell r="G92" t="str">
            <v>OML58PRODUCTION COSTS - Routine</v>
          </cell>
          <cell r="H92">
            <v>0</v>
          </cell>
        </row>
        <row r="93">
          <cell r="G93" t="str">
            <v>not allocated</v>
          </cell>
          <cell r="H93">
            <v>0</v>
          </cell>
        </row>
        <row r="94">
          <cell r="G94" t="str">
            <v/>
          </cell>
          <cell r="H94">
            <v>429.96</v>
          </cell>
        </row>
        <row r="95">
          <cell r="G95" t="str">
            <v>OPL221CAP_D_DRILL</v>
          </cell>
          <cell r="H95">
            <v>0</v>
          </cell>
        </row>
        <row r="96">
          <cell r="G96" t="str">
            <v>OPL222CAP_D_DRILL</v>
          </cell>
          <cell r="H96">
            <v>0</v>
          </cell>
        </row>
        <row r="97">
          <cell r="G97" t="str">
            <v/>
          </cell>
          <cell r="H97">
            <v>0</v>
          </cell>
        </row>
        <row r="98">
          <cell r="H98">
            <v>278273.90000000002</v>
          </cell>
        </row>
        <row r="100">
          <cell r="G100" t="str">
            <v>SPDC_JVCAP_D</v>
          </cell>
          <cell r="H100">
            <v>611627.88496983366</v>
          </cell>
        </row>
        <row r="101">
          <cell r="G101" t="str">
            <v>not allocated</v>
          </cell>
          <cell r="H101">
            <v>0</v>
          </cell>
        </row>
        <row r="102">
          <cell r="G102" t="str">
            <v>SPDC_JVPRODUCTION COSTS - Routine</v>
          </cell>
          <cell r="H102">
            <v>206326.28083316426</v>
          </cell>
        </row>
        <row r="103">
          <cell r="G103" t="str">
            <v>SPDC_JVTRANSPORT. and LIQUEFACTION COSTS - Routine</v>
          </cell>
          <cell r="H103">
            <v>26771.975455631709</v>
          </cell>
        </row>
        <row r="104">
          <cell r="G104" t="str">
            <v>SNEPCOCAP_D</v>
          </cell>
          <cell r="H104">
            <v>101260.69368881074</v>
          </cell>
        </row>
        <row r="105">
          <cell r="G105" t="str">
            <v>not allocated</v>
          </cell>
          <cell r="H105">
            <v>0</v>
          </cell>
        </row>
        <row r="106">
          <cell r="G106" t="str">
            <v>SNEPCOPRODUCTION COSTS - Routine</v>
          </cell>
          <cell r="H106">
            <v>45087.276043681733</v>
          </cell>
        </row>
        <row r="107">
          <cell r="G107" t="str">
            <v>SNEPCOTRANSPORT. and LIQUEFACTION COSTS - Routine</v>
          </cell>
          <cell r="H107">
            <v>5288.9088337513404</v>
          </cell>
        </row>
      </sheetData>
      <sheetData sheetId="38" refreshError="1"/>
      <sheetData sheetId="39" refreshError="1"/>
      <sheetData sheetId="40" refreshError="1"/>
      <sheetData sheetId="41" refreshError="1">
        <row r="62">
          <cell r="I62" t="str">
            <v>SFDATA_key</v>
          </cell>
          <cell r="J62" t="str">
            <v>Deductible "from AG"</v>
          </cell>
          <cell r="K62" t="str">
            <v>SFDATA_Amt</v>
          </cell>
        </row>
        <row r="63">
          <cell r="I63" t="str">
            <v>JVOTHER OPEX - Service Fees</v>
          </cell>
          <cell r="J63" t="str">
            <v>yes</v>
          </cell>
          <cell r="K63">
            <v>0</v>
          </cell>
        </row>
        <row r="64">
          <cell r="I64" t="str">
            <v>JV OffshoreOTHER OPEX - Service Fees</v>
          </cell>
          <cell r="J64" t="str">
            <v>yes</v>
          </cell>
          <cell r="K64">
            <v>296.32499999999999</v>
          </cell>
        </row>
        <row r="65">
          <cell r="I65" t="str">
            <v>JV OnshoreOTHER OPEX - Service Fees</v>
          </cell>
          <cell r="J65" t="str">
            <v>yes</v>
          </cell>
          <cell r="K65">
            <v>1236.7041000000002</v>
          </cell>
        </row>
        <row r="66">
          <cell r="I66" t="str">
            <v>OML100OTHER OPEX - Service Fees</v>
          </cell>
          <cell r="J66" t="str">
            <v>yes</v>
          </cell>
          <cell r="K66">
            <v>2288.5750000000003</v>
          </cell>
        </row>
        <row r="67">
          <cell r="I67" t="str">
            <v>OML101OTHER OPEX - Service Fees</v>
          </cell>
          <cell r="J67" t="str">
            <v>yes</v>
          </cell>
          <cell r="K67">
            <v>0</v>
          </cell>
        </row>
        <row r="68">
          <cell r="I68" t="str">
            <v>OML102OTHER OPEX - Service Fees</v>
          </cell>
          <cell r="J68" t="str">
            <v>yes</v>
          </cell>
          <cell r="K68">
            <v>4519.1000000250006</v>
          </cell>
        </row>
        <row r="69">
          <cell r="I69" t="str">
            <v>OML112CAP_D</v>
          </cell>
          <cell r="J69" t="str">
            <v>no</v>
          </cell>
          <cell r="K69">
            <v>170</v>
          </cell>
        </row>
        <row r="70">
          <cell r="I70" t="str">
            <v>OML117CAP_D</v>
          </cell>
          <cell r="J70" t="str">
            <v>no</v>
          </cell>
          <cell r="K70">
            <v>0</v>
          </cell>
        </row>
        <row r="71">
          <cell r="I71" t="str">
            <v>OML56</v>
          </cell>
          <cell r="J71" t="str">
            <v>yes</v>
          </cell>
          <cell r="K71">
            <v>0</v>
          </cell>
        </row>
        <row r="72">
          <cell r="I72" t="str">
            <v>OML57OTHER OPEX - Service Fees</v>
          </cell>
          <cell r="J72" t="str">
            <v>yes</v>
          </cell>
          <cell r="K72">
            <v>3.7250000000000001</v>
          </cell>
        </row>
        <row r="73">
          <cell r="I73" t="str">
            <v>OML58OTHER OPEX - Service Fees</v>
          </cell>
          <cell r="J73" t="str">
            <v>yes</v>
          </cell>
          <cell r="K73">
            <v>3741.8709000000003</v>
          </cell>
        </row>
        <row r="74">
          <cell r="I74" t="str">
            <v>OML99OTHER OPEX - Service Fees</v>
          </cell>
          <cell r="J74" t="str">
            <v>yes</v>
          </cell>
          <cell r="K74">
            <v>6339.3029999999999</v>
          </cell>
        </row>
        <row r="96">
          <cell r="I96" t="str">
            <v>OPL215CAP_D</v>
          </cell>
          <cell r="J96" t="str">
            <v>no</v>
          </cell>
          <cell r="K96">
            <v>0</v>
          </cell>
        </row>
        <row r="97">
          <cell r="I97" t="str">
            <v>OPL221CAP_D</v>
          </cell>
          <cell r="J97" t="str">
            <v>no</v>
          </cell>
          <cell r="K97">
            <v>0</v>
          </cell>
        </row>
        <row r="98">
          <cell r="I98" t="str">
            <v>OPL222CAP_D</v>
          </cell>
          <cell r="J98" t="str">
            <v>no</v>
          </cell>
          <cell r="K98" t="e">
            <v>#REF!</v>
          </cell>
        </row>
        <row r="99">
          <cell r="I99" t="str">
            <v>OML222 EAST (Ukot)CAP_D</v>
          </cell>
          <cell r="J99" t="str">
            <v>no</v>
          </cell>
          <cell r="K99">
            <v>0</v>
          </cell>
        </row>
        <row r="100">
          <cell r="I100" t="str">
            <v>OML222 WEST (Usan)CAP_D</v>
          </cell>
          <cell r="J100" t="str">
            <v>no</v>
          </cell>
          <cell r="K100">
            <v>0</v>
          </cell>
        </row>
        <row r="101">
          <cell r="I101" t="str">
            <v>OPL223CAP_D</v>
          </cell>
          <cell r="J101" t="str">
            <v>no</v>
          </cell>
          <cell r="K101">
            <v>0</v>
          </cell>
        </row>
        <row r="102">
          <cell r="I102" t="str">
            <v>OPL247CAP_D</v>
          </cell>
          <cell r="J102" t="str">
            <v>no</v>
          </cell>
          <cell r="K102">
            <v>0</v>
          </cell>
        </row>
        <row r="104">
          <cell r="I104" t="str">
            <v>OPL215EXPLORATION - G&amp;A</v>
          </cell>
          <cell r="J104" t="str">
            <v>no</v>
          </cell>
          <cell r="K104">
            <v>0</v>
          </cell>
        </row>
        <row r="105">
          <cell r="I105" t="str">
            <v>OPL221EXPLORATION - G&amp;A</v>
          </cell>
          <cell r="J105" t="str">
            <v>no</v>
          </cell>
          <cell r="K105">
            <v>0</v>
          </cell>
        </row>
        <row r="106">
          <cell r="I106" t="str">
            <v>OPL222EXPLORATION - G&amp;A</v>
          </cell>
          <cell r="J106" t="str">
            <v>no</v>
          </cell>
          <cell r="K106" t="e">
            <v>#REF!</v>
          </cell>
        </row>
        <row r="107">
          <cell r="I107" t="str">
            <v>OML222 EAST (Ukot)EXPLORATION - G&amp;A</v>
          </cell>
          <cell r="J107" t="str">
            <v>no</v>
          </cell>
          <cell r="K107">
            <v>0</v>
          </cell>
        </row>
        <row r="108">
          <cell r="I108" t="str">
            <v>OML222 WEST (Usan)EXPLORATION - G&amp;A</v>
          </cell>
          <cell r="J108" t="str">
            <v>no</v>
          </cell>
          <cell r="K108">
            <v>0</v>
          </cell>
        </row>
        <row r="109">
          <cell r="I109" t="str">
            <v>OPL223EXPLORATION - G&amp;A</v>
          </cell>
          <cell r="J109" t="str">
            <v>no</v>
          </cell>
          <cell r="K109">
            <v>0</v>
          </cell>
        </row>
        <row r="110">
          <cell r="I110" t="str">
            <v>OPL247EXPLORATION - G&amp;A</v>
          </cell>
          <cell r="J110" t="str">
            <v>no</v>
          </cell>
          <cell r="K110">
            <v>0</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row r="3">
          <cell r="B3" t="str">
            <v>(To Fill for CAPEX only)</v>
          </cell>
          <cell r="E3" t="str">
            <v>(To Fill for CAPEX only)</v>
          </cell>
        </row>
        <row r="4">
          <cell r="B4" t="str">
            <v>AKOGEP phase I</v>
          </cell>
          <cell r="E4" t="str">
            <v>Producing</v>
          </cell>
        </row>
        <row r="5">
          <cell r="B5" t="str">
            <v>AKOGEP phase II</v>
          </cell>
          <cell r="E5" t="str">
            <v>Development Studies</v>
          </cell>
        </row>
        <row r="6">
          <cell r="B6" t="str">
            <v>Amenam East</v>
          </cell>
          <cell r="E6" t="str">
            <v>Basic Engineering FEED</v>
          </cell>
        </row>
        <row r="7">
          <cell r="B7" t="str">
            <v>Ikike</v>
          </cell>
          <cell r="E7" t="str">
            <v>Project implementation (EPC)</v>
          </cell>
        </row>
        <row r="8">
          <cell r="B8" t="str">
            <v>Nkarika</v>
          </cell>
        </row>
        <row r="9">
          <cell r="B9" t="str">
            <v>Obite IPP</v>
          </cell>
        </row>
        <row r="10">
          <cell r="B10" t="str">
            <v>Ofon phase II</v>
          </cell>
        </row>
        <row r="11">
          <cell r="B11" t="str">
            <v>OML 100 Infills</v>
          </cell>
        </row>
        <row r="12">
          <cell r="B12" t="str">
            <v>OML 100 LT</v>
          </cell>
        </row>
        <row r="13">
          <cell r="B13" t="str">
            <v>OML 100 WI, restart GL</v>
          </cell>
        </row>
        <row r="14">
          <cell r="B14" t="str">
            <v>OML 112 - Ima</v>
          </cell>
        </row>
        <row r="15">
          <cell r="B15" t="str">
            <v>OML 58 upgrade gas export LNG &amp; Omoku IPP</v>
          </cell>
        </row>
        <row r="16">
          <cell r="B16" t="str">
            <v>OML 58 upgrade IPP GSU</v>
          </cell>
        </row>
        <row r="17">
          <cell r="B17" t="str">
            <v>OML 58 upgrade Oil</v>
          </cell>
        </row>
        <row r="18">
          <cell r="B18" t="str">
            <v>Usan</v>
          </cell>
        </row>
        <row r="19">
          <cell r="B19" t="str">
            <v>TUPNI-Akpo</v>
          </cell>
        </row>
        <row r="20">
          <cell r="B20" t="str">
            <v>SNEPCO-Bonga</v>
          </cell>
        </row>
        <row r="21">
          <cell r="B21" t="str">
            <v>SNEPCO-Bonga SW</v>
          </cell>
        </row>
        <row r="22">
          <cell r="B22" t="str">
            <v>Other</v>
          </cell>
        </row>
        <row r="23">
          <cell r="B23" t="str">
            <v>New Project</v>
          </cell>
        </row>
      </sheetData>
      <sheetData sheetId="50" refreshError="1"/>
      <sheetData sheetId="5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X-Explo"/>
      <sheetName val="Tax-Bonga"/>
      <sheetName val="TAX-CXintangible"/>
      <sheetName val="TAX-CXtangible"/>
      <sheetName val="TAX-CXCC"/>
      <sheetName val="TAX-OPEX"/>
      <sheetName val="TAX-RELIEF"/>
      <sheetName val="TAX-Stocks"/>
      <sheetName val="DEFTAXentries"/>
      <sheetName val="GASPOWERentries"/>
      <sheetName val="TREASURYentries"/>
      <sheetName val="Cap_All"/>
      <sheetName val="Assumptions"/>
      <sheetName val="BKDOWN CC"/>
      <sheetName val="TAX"/>
      <sheetName val="PLperBBL"/>
      <sheetName val="NonRecurrent"/>
      <sheetName val="P&amp;LPDC"/>
      <sheetName val="CFpdc"/>
      <sheetName val="BSpdc"/>
      <sheetName val="T21aPDC0702"/>
      <sheetName val="BSrd06"/>
      <sheetName val="RefData"/>
      <sheetName val="Data"/>
      <sheetName val="DEVanalysis"/>
      <sheetName val="EXPLO analysis"/>
      <sheetName val="OPEX analysis"/>
      <sheetName val="DATA_BI07"/>
      <sheetName val="MAIN entries"/>
      <sheetName val="RUY data"/>
      <sheetName val="LTP entries"/>
      <sheetName val="DEV entries"/>
      <sheetName val="EXPLO ENTRIES"/>
      <sheetName val="EXPLO ENTRIES OML130"/>
      <sheetName val="OPEX ENTRIES"/>
      <sheetName val="Rules"/>
      <sheetName val="MGTcostRep"/>
      <sheetName val="CCdata"/>
      <sheetName val="CCcontrol"/>
      <sheetName val="EXPLO_CC"/>
      <sheetName val="NDDC"/>
      <sheetName val="AG+SF"/>
      <sheetName val="AG+SFcontrol"/>
      <sheetName val="AmenamPH2 Carry"/>
      <sheetName val="OfonPhase2"/>
      <sheetName val="OML 58 upgrade gas - export LNG"/>
      <sheetName val="OML 58 upgrade Oil"/>
      <sheetName val="Sheet1"/>
      <sheetName val="EXPLO_G&amp;A"/>
      <sheetName val="MasterData"/>
      <sheetName val="Sheet4"/>
      <sheetName val="Templ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5">
          <cell r="A5" t="str">
            <v>Lease</v>
          </cell>
        </row>
        <row r="6">
          <cell r="A6" t="str">
            <v>OML100</v>
          </cell>
        </row>
        <row r="7">
          <cell r="A7" t="str">
            <v>OML101</v>
          </cell>
        </row>
        <row r="8">
          <cell r="A8" t="str">
            <v>OML102</v>
          </cell>
        </row>
        <row r="9">
          <cell r="A9" t="str">
            <v>EKANGA</v>
          </cell>
        </row>
        <row r="10">
          <cell r="A10" t="str">
            <v>OML112</v>
          </cell>
        </row>
        <row r="11">
          <cell r="A11" t="str">
            <v>OML117</v>
          </cell>
        </row>
        <row r="12">
          <cell r="A12" t="str">
            <v>OML136</v>
          </cell>
        </row>
        <row r="13">
          <cell r="A13" t="str">
            <v>OPL215</v>
          </cell>
        </row>
        <row r="14">
          <cell r="A14" t="str">
            <v>OPL279</v>
          </cell>
        </row>
        <row r="15">
          <cell r="A15" t="str">
            <v>OPL285</v>
          </cell>
        </row>
        <row r="16">
          <cell r="A16" t="str">
            <v>OML130</v>
          </cell>
        </row>
        <row r="17">
          <cell r="A17" t="str">
            <v>OML56</v>
          </cell>
        </row>
        <row r="18">
          <cell r="A18" t="str">
            <v>OML57</v>
          </cell>
        </row>
        <row r="19">
          <cell r="A19" t="str">
            <v>OML58</v>
          </cell>
        </row>
        <row r="20">
          <cell r="A20" t="str">
            <v>OML99</v>
          </cell>
        </row>
        <row r="21">
          <cell r="A21" t="str">
            <v>OPL221</v>
          </cell>
        </row>
        <row r="22">
          <cell r="A22" t="str">
            <v>OPL222</v>
          </cell>
        </row>
        <row r="23">
          <cell r="A23" t="str">
            <v>OML222 EAST (Ukot)</v>
          </cell>
        </row>
        <row r="24">
          <cell r="A24" t="str">
            <v>OML222 WEST (Usan)</v>
          </cell>
        </row>
        <row r="25">
          <cell r="A25" t="str">
            <v>OPL223</v>
          </cell>
        </row>
        <row r="26">
          <cell r="A26" t="str">
            <v>OML138</v>
          </cell>
        </row>
        <row r="27">
          <cell r="A27" t="str">
            <v>OML139</v>
          </cell>
        </row>
        <row r="28">
          <cell r="A28" t="str">
            <v>OML70</v>
          </cell>
        </row>
        <row r="29">
          <cell r="A29" t="str">
            <v>OPL246</v>
          </cell>
        </row>
        <row r="30">
          <cell r="A30" t="str">
            <v>OPL247</v>
          </cell>
        </row>
        <row r="31">
          <cell r="A31" t="str">
            <v>SPDC_JV</v>
          </cell>
        </row>
        <row r="32">
          <cell r="A32" t="str">
            <v>SPDC_SR (EA)</v>
          </cell>
        </row>
        <row r="33">
          <cell r="A33" t="str">
            <v>SNEPCO</v>
          </cell>
        </row>
        <row r="34">
          <cell r="A34" t="str">
            <v>JV</v>
          </cell>
        </row>
        <row r="35">
          <cell r="A35" t="str">
            <v>JV Offshore</v>
          </cell>
        </row>
        <row r="36">
          <cell r="A36" t="str">
            <v>JV Onshore</v>
          </cell>
        </row>
        <row r="37">
          <cell r="A37" t="str">
            <v>FSO</v>
          </cell>
        </row>
        <row r="38">
          <cell r="A38" t="str">
            <v>Corporate</v>
          </cell>
        </row>
        <row r="39">
          <cell r="A39" t="str">
            <v>Other</v>
          </cell>
        </row>
        <row r="42">
          <cell r="A42" t="str">
            <v>Unisup Branch</v>
          </cell>
          <cell r="B42" t="str">
            <v>Equity</v>
          </cell>
        </row>
        <row r="43">
          <cell r="A43" t="str">
            <v>NG11</v>
          </cell>
          <cell r="B43">
            <v>0.4</v>
          </cell>
        </row>
        <row r="44">
          <cell r="A44" t="str">
            <v>NG42</v>
          </cell>
          <cell r="B44">
            <v>0.4</v>
          </cell>
        </row>
        <row r="50">
          <cell r="A50" t="str">
            <v>Project</v>
          </cell>
          <cell r="B50" t="str">
            <v>Lease</v>
          </cell>
          <cell r="C50" t="str">
            <v>Equity</v>
          </cell>
        </row>
        <row r="51">
          <cell r="A51" t="str">
            <v>AKOGEP phase II (2 equity apply)</v>
          </cell>
          <cell r="B51" t="str">
            <v>OML99</v>
          </cell>
          <cell r="C51">
            <v>0.30399999999999999</v>
          </cell>
        </row>
        <row r="52">
          <cell r="A52" t="str">
            <v>AKOGEP phase I</v>
          </cell>
          <cell r="B52" t="str">
            <v>OML99</v>
          </cell>
          <cell r="C52">
            <v>0.30399999999999999</v>
          </cell>
        </row>
        <row r="53">
          <cell r="A53" t="str">
            <v>Amenam Infills</v>
          </cell>
          <cell r="B53" t="str">
            <v>OML99</v>
          </cell>
          <cell r="C53">
            <v>0.30399999999999999</v>
          </cell>
        </row>
        <row r="54">
          <cell r="A54" t="str">
            <v>Amenam East</v>
          </cell>
          <cell r="B54" t="str">
            <v>OML99</v>
          </cell>
          <cell r="C54">
            <v>0.4</v>
          </cell>
        </row>
        <row r="55">
          <cell r="A55" t="str">
            <v>Ikike</v>
          </cell>
          <cell r="B55" t="str">
            <v>OML99</v>
          </cell>
          <cell r="C55">
            <v>0.4</v>
          </cell>
        </row>
        <row r="56">
          <cell r="A56" t="str">
            <v>Nkarika</v>
          </cell>
          <cell r="B56" t="str">
            <v>OML100</v>
          </cell>
          <cell r="C56">
            <v>0.4</v>
          </cell>
        </row>
        <row r="57">
          <cell r="A57" t="str">
            <v>Obite IPP - Gas &amp; Power</v>
          </cell>
          <cell r="B57" t="str">
            <v>OML58</v>
          </cell>
          <cell r="C57">
            <v>0.4</v>
          </cell>
        </row>
        <row r="58">
          <cell r="A58" t="str">
            <v>Obite IPP - EP</v>
          </cell>
          <cell r="B58" t="str">
            <v>OML58</v>
          </cell>
          <cell r="C58">
            <v>0.4</v>
          </cell>
        </row>
        <row r="59">
          <cell r="A59" t="str">
            <v>Ofon phase II</v>
          </cell>
          <cell r="B59" t="str">
            <v>OML102</v>
          </cell>
          <cell r="C59">
            <v>0.4</v>
          </cell>
        </row>
        <row r="60">
          <cell r="A60" t="str">
            <v>OML 100 Infills</v>
          </cell>
          <cell r="B60" t="str">
            <v>OML100</v>
          </cell>
          <cell r="C60">
            <v>0.4</v>
          </cell>
        </row>
        <row r="61">
          <cell r="A61" t="str">
            <v>OML 100 LT</v>
          </cell>
          <cell r="B61" t="str">
            <v>OML100</v>
          </cell>
          <cell r="C61">
            <v>0.4</v>
          </cell>
        </row>
        <row r="62">
          <cell r="A62" t="str">
            <v>OML 100 WI, restart GL</v>
          </cell>
          <cell r="B62" t="str">
            <v>OML100</v>
          </cell>
          <cell r="C62">
            <v>0.4</v>
          </cell>
        </row>
        <row r="63">
          <cell r="A63" t="str">
            <v>OML 112 - Ima</v>
          </cell>
          <cell r="B63" t="str">
            <v>OML112</v>
          </cell>
          <cell r="C63">
            <v>1</v>
          </cell>
        </row>
        <row r="64">
          <cell r="A64" t="str">
            <v>OML 58 upgrade gas - export LNG</v>
          </cell>
          <cell r="B64" t="str">
            <v>OML58</v>
          </cell>
          <cell r="C64">
            <v>0.4</v>
          </cell>
        </row>
        <row r="65">
          <cell r="A65" t="str">
            <v>OML 58 upgrade gas - Omoku IPP</v>
          </cell>
          <cell r="B65" t="str">
            <v>OML58</v>
          </cell>
          <cell r="C65">
            <v>0.4</v>
          </cell>
        </row>
        <row r="66">
          <cell r="A66" t="str">
            <v>OML 58 upgrade IPP GSU</v>
          </cell>
          <cell r="B66" t="str">
            <v>OML58</v>
          </cell>
          <cell r="C66">
            <v>0.4</v>
          </cell>
        </row>
        <row r="67">
          <cell r="A67" t="str">
            <v>OML 58 upgrade Oil</v>
          </cell>
          <cell r="B67" t="str">
            <v>OML58</v>
          </cell>
          <cell r="C67">
            <v>0.4</v>
          </cell>
        </row>
        <row r="68">
          <cell r="A68" t="str">
            <v>Usan</v>
          </cell>
          <cell r="B68" t="str">
            <v>OPL222</v>
          </cell>
          <cell r="C68">
            <v>0.2</v>
          </cell>
        </row>
        <row r="69">
          <cell r="A69" t="str">
            <v>TUPNI-Akpo</v>
          </cell>
          <cell r="B69" t="str">
            <v>OML130</v>
          </cell>
          <cell r="C69">
            <v>0.35</v>
          </cell>
        </row>
        <row r="70">
          <cell r="A70" t="str">
            <v>TUPNI-Egina</v>
          </cell>
          <cell r="B70" t="str">
            <v>OML130</v>
          </cell>
          <cell r="C70">
            <v>0.35</v>
          </cell>
        </row>
        <row r="71">
          <cell r="A71" t="str">
            <v>SNEPCO-Bonga</v>
          </cell>
          <cell r="B71" t="str">
            <v>SNEPCO</v>
          </cell>
          <cell r="C71">
            <v>0.125</v>
          </cell>
        </row>
        <row r="72">
          <cell r="A72" t="str">
            <v>SNEPCO-Bonga SW</v>
          </cell>
          <cell r="B72" t="str">
            <v>SNEPCO</v>
          </cell>
          <cell r="C72">
            <v>0.125</v>
          </cell>
        </row>
        <row r="73">
          <cell r="A73" t="str">
            <v>SNEPCO-Bonga North</v>
          </cell>
          <cell r="B73" t="str">
            <v>SNEPCO</v>
          </cell>
          <cell r="C73">
            <v>0.125</v>
          </cell>
        </row>
        <row r="74">
          <cell r="A74" t="str">
            <v>SPDC-AFAM</v>
          </cell>
          <cell r="B74" t="str">
            <v>SPDC_JV</v>
          </cell>
          <cell r="C74">
            <v>0.1</v>
          </cell>
        </row>
        <row r="75">
          <cell r="A75" t="str">
            <v>Gas Export Pipeline</v>
          </cell>
          <cell r="B75" t="str">
            <v>OML99</v>
          </cell>
          <cell r="C75">
            <v>0.4</v>
          </cell>
        </row>
        <row r="76">
          <cell r="A76" t="str">
            <v>KH Block</v>
          </cell>
          <cell r="B76" t="str">
            <v>SPDC_JV</v>
          </cell>
          <cell r="C76">
            <v>0.1</v>
          </cell>
        </row>
        <row r="77">
          <cell r="A77" t="str">
            <v>OUR pipeline</v>
          </cell>
          <cell r="B77" t="str">
            <v>OML58</v>
          </cell>
          <cell r="C77">
            <v>0.4</v>
          </cell>
        </row>
        <row r="78">
          <cell r="A78" t="str">
            <v>AKPO/Amenam pipeline</v>
          </cell>
          <cell r="B78" t="str">
            <v>OML99</v>
          </cell>
          <cell r="C78">
            <v>0.4</v>
          </cell>
        </row>
        <row r="79">
          <cell r="A79" t="str">
            <v>NDPP</v>
          </cell>
          <cell r="B79" t="str">
            <v>JV Onshore</v>
          </cell>
          <cell r="C79">
            <v>0.4</v>
          </cell>
        </row>
        <row r="80">
          <cell r="A80" t="str">
            <v>OML136_Amatu</v>
          </cell>
          <cell r="B80" t="str">
            <v>Corporate</v>
          </cell>
          <cell r="C80">
            <v>1</v>
          </cell>
        </row>
        <row r="81">
          <cell r="A81" t="str">
            <v>JV_OML70_Nkanda Deep-Joint Well</v>
          </cell>
          <cell r="B81" t="str">
            <v>JV Offshore</v>
          </cell>
          <cell r="C81">
            <v>0.2</v>
          </cell>
        </row>
        <row r="82">
          <cell r="A82" t="str">
            <v>JV_OML99_Amenam East</v>
          </cell>
          <cell r="B82" t="str">
            <v>OML99</v>
          </cell>
          <cell r="C82">
            <v>0.30399999999999999</v>
          </cell>
        </row>
        <row r="83">
          <cell r="A83" t="str">
            <v>JV_Site Survey Amenam East</v>
          </cell>
          <cell r="B83" t="str">
            <v>OML99</v>
          </cell>
          <cell r="C83">
            <v>0.4</v>
          </cell>
        </row>
        <row r="84">
          <cell r="A84" t="str">
            <v>SPDC-SR_OML86_HB-Buko</v>
          </cell>
          <cell r="B84" t="str">
            <v>SPDC_JV</v>
          </cell>
          <cell r="C84">
            <v>2.5000000000000001E-2</v>
          </cell>
        </row>
        <row r="87">
          <cell r="A87" t="str">
            <v>Type</v>
          </cell>
          <cell r="B87" t="str">
            <v>RamsesCode</v>
          </cell>
          <cell r="C87" t="str">
            <v>RamsesLabel</v>
          </cell>
          <cell r="D87" t="str">
            <v>FiscalType</v>
          </cell>
        </row>
        <row r="88">
          <cell r="A88" t="str">
            <v>CAPEX DEVELOPMENT - GAS</v>
          </cell>
          <cell r="B88" t="str">
            <v>CAP_D</v>
          </cell>
          <cell r="C88" t="str">
            <v>Development</v>
          </cell>
          <cell r="D88" t="str">
            <v>NAG</v>
          </cell>
        </row>
        <row r="89">
          <cell r="A89" t="str">
            <v>CAPEX DEVELOPMENT - OIL</v>
          </cell>
          <cell r="B89" t="str">
            <v>CAP_D</v>
          </cell>
          <cell r="C89" t="str">
            <v>Development</v>
          </cell>
          <cell r="D89" t="str">
            <v>OILAG</v>
          </cell>
        </row>
        <row r="90">
          <cell r="A90" t="str">
            <v>CAPEX DEVELOPMENT - OIL+GAS</v>
          </cell>
          <cell r="B90" t="str">
            <v>CAP_D</v>
          </cell>
          <cell r="C90" t="str">
            <v>Development</v>
          </cell>
          <cell r="D90" t="str">
            <v>OILAG</v>
          </cell>
        </row>
        <row r="91">
          <cell r="A91" t="str">
            <v>CAPEX DEVELOPMENT - CIT</v>
          </cell>
          <cell r="B91" t="str">
            <v>CAP_D</v>
          </cell>
          <cell r="C91" t="str">
            <v>Development</v>
          </cell>
          <cell r="D91" t="str">
            <v>CIT</v>
          </cell>
        </row>
        <row r="92">
          <cell r="A92" t="str">
            <v>EXPLORATION</v>
          </cell>
          <cell r="B92" t="str">
            <v>CAP_E</v>
          </cell>
          <cell r="C92" t="str">
            <v>Exploration</v>
          </cell>
          <cell r="D92" t="str">
            <v>EXPLORATION</v>
          </cell>
        </row>
        <row r="93">
          <cell r="A93" t="str">
            <v>GENERAL INVESTMENT</v>
          </cell>
          <cell r="B93" t="str">
            <v>CAP_G</v>
          </cell>
          <cell r="C93" t="str">
            <v>General Investments</v>
          </cell>
          <cell r="D93" t="str">
            <v>GENERAL INVESTMENT</v>
          </cell>
        </row>
        <row r="94">
          <cell r="A94" t="str">
            <v>OPEX - GAS</v>
          </cell>
          <cell r="B94" t="str">
            <v>OPEX</v>
          </cell>
          <cell r="C94" t="str">
            <v>Operational Costs</v>
          </cell>
          <cell r="D94" t="str">
            <v>OPEX - GAS</v>
          </cell>
        </row>
        <row r="95">
          <cell r="A95" t="str">
            <v>OPEX - OIL</v>
          </cell>
          <cell r="B95" t="str">
            <v>OPEX</v>
          </cell>
          <cell r="C95" t="str">
            <v>Operational Costs</v>
          </cell>
          <cell r="D95" t="str">
            <v>OPEX - OIL</v>
          </cell>
        </row>
        <row r="96">
          <cell r="A96" t="str">
            <v>OPEX - OIL+GAS</v>
          </cell>
          <cell r="B96" t="str">
            <v>OPEX</v>
          </cell>
          <cell r="C96" t="str">
            <v>Operational Costs</v>
          </cell>
          <cell r="D96" t="str">
            <v>OPEX - OIL+GAS</v>
          </cell>
        </row>
        <row r="97">
          <cell r="A97" t="str">
            <v>OTHER OPEX</v>
          </cell>
          <cell r="B97" t="str">
            <v>OTHER OPEX</v>
          </cell>
          <cell r="C97" t="str">
            <v>Other Opex</v>
          </cell>
          <cell r="D97" t="str">
            <v>OTHER OPEX</v>
          </cell>
        </row>
        <row r="98">
          <cell r="A98" t="str">
            <v>NET FINANCIAL INVESTMENTS</v>
          </cell>
          <cell r="B98" t="str">
            <v>CAP_F</v>
          </cell>
          <cell r="C98" t="str">
            <v>Financial investments</v>
          </cell>
          <cell r="D98" t="str">
            <v>NET FINANCIAL INVESTMENTS</v>
          </cell>
        </row>
        <row r="99">
          <cell r="A99" t="str">
            <v>STOCKVAR</v>
          </cell>
          <cell r="B99" t="str">
            <v>STOCKVAR</v>
          </cell>
          <cell r="C99" t="str">
            <v>Stock Variation-Liquids</v>
          </cell>
          <cell r="D99" t="str">
            <v>STOCKVAR</v>
          </cell>
        </row>
        <row r="100">
          <cell r="A100" t="str">
            <v>TURNOVER</v>
          </cell>
          <cell r="B100" t="str">
            <v>TURNOVER</v>
          </cell>
          <cell r="C100" t="str">
            <v>Turnover</v>
          </cell>
          <cell r="D100" t="str">
            <v>TURNOVER</v>
          </cell>
        </row>
        <row r="101">
          <cell r="A101" t="str">
            <v>DD&amp;A</v>
          </cell>
          <cell r="B101" t="str">
            <v>TOT_DEP</v>
          </cell>
          <cell r="C101" t="str">
            <v>Depl.Deprec.&amp; Amort. (excluding RES)</v>
          </cell>
          <cell r="D101" t="str">
            <v>DD&amp;A</v>
          </cell>
        </row>
        <row r="102">
          <cell r="A102" t="str">
            <v>RN_OTHER</v>
          </cell>
          <cell r="B102" t="str">
            <v>RN_OTHER</v>
          </cell>
          <cell r="C102" t="str">
            <v>Other items below RO</v>
          </cell>
          <cell r="D102" t="str">
            <v>RN_OTHER</v>
          </cell>
        </row>
        <row r="103">
          <cell r="A103" t="str">
            <v>FINANCIAL FUNDS</v>
          </cell>
          <cell r="B103" t="str">
            <v>FINANCIAL FUNDS</v>
          </cell>
          <cell r="C103" t="str">
            <v>Financial Funds (incl. Interests)</v>
          </cell>
          <cell r="D103" t="str">
            <v>FINANCIAL FUNDS</v>
          </cell>
        </row>
        <row r="104">
          <cell r="A104" t="str">
            <v>TO ALLOCATE</v>
          </cell>
          <cell r="B104" t="str">
            <v>not applicable</v>
          </cell>
          <cell r="C104" t="str">
            <v>not applicable</v>
          </cell>
          <cell r="D104" t="str">
            <v>TO ALLOCATE</v>
          </cell>
        </row>
        <row r="108">
          <cell r="A108" t="str">
            <v>NATURE GROUPING</v>
          </cell>
          <cell r="B108" t="str">
            <v>FAS</v>
          </cell>
          <cell r="C108" t="str">
            <v>Nature Grouping RamsesCode</v>
          </cell>
          <cell r="D108" t="str">
            <v>Nature Grouping RamsesLabel</v>
          </cell>
          <cell r="E108" t="str">
            <v>CCallocation receiver</v>
          </cell>
          <cell r="F108" t="str">
            <v>Intangible</v>
          </cell>
          <cell r="G108" t="str">
            <v>TAX_DEDUCTIBILITY</v>
          </cell>
          <cell r="H108" t="str">
            <v>Fiscal_Nature</v>
          </cell>
          <cell r="I108" t="str">
            <v>Fiscal_Detail</v>
          </cell>
          <cell r="J108" t="str">
            <v>Sole</v>
          </cell>
          <cell r="K108" t="str">
            <v>NDDC-Nature Grouping</v>
          </cell>
          <cell r="L108" t="str">
            <v>NATURE GROUPING_2</v>
          </cell>
          <cell r="M108" t="str">
            <v>100_basis</v>
          </cell>
        </row>
        <row r="109">
          <cell r="A109" t="str">
            <v>EXPLORATION - Drilling</v>
          </cell>
          <cell r="B109" t="str">
            <v>FAS69</v>
          </cell>
          <cell r="C109" t="str">
            <v>CAP_E_DRILL</v>
          </cell>
          <cell r="D109" t="str">
            <v>Drilling</v>
          </cell>
          <cell r="E109" t="str">
            <v>Yes</v>
          </cell>
          <cell r="F109">
            <v>1</v>
          </cell>
          <cell r="G109">
            <v>1</v>
          </cell>
          <cell r="H109" t="str">
            <v>Exploration</v>
          </cell>
          <cell r="I109" t="str">
            <v>Drilling</v>
          </cell>
          <cell r="K109" t="str">
            <v>NDDC-yes</v>
          </cell>
          <cell r="L109" t="str">
            <v>Explo Drilling</v>
          </cell>
          <cell r="M109" t="str">
            <v>Yes</v>
          </cell>
        </row>
        <row r="110">
          <cell r="A110" t="str">
            <v>EXPLORATION - Geophyiscs-Seismics</v>
          </cell>
          <cell r="B110" t="str">
            <v>FAS69</v>
          </cell>
          <cell r="C110" t="str">
            <v>CAP_E_SIS</v>
          </cell>
          <cell r="D110" t="str">
            <v>Seismics</v>
          </cell>
          <cell r="E110" t="str">
            <v>Yes</v>
          </cell>
          <cell r="F110">
            <v>1</v>
          </cell>
          <cell r="G110">
            <v>1</v>
          </cell>
          <cell r="H110" t="str">
            <v>Exploration</v>
          </cell>
          <cell r="I110" t="str">
            <v>Seismics</v>
          </cell>
          <cell r="K110" t="str">
            <v>NDDC-yes</v>
          </cell>
          <cell r="L110" t="str">
            <v>Explo Non Drilling</v>
          </cell>
          <cell r="M110" t="str">
            <v>Yes</v>
          </cell>
        </row>
        <row r="111">
          <cell r="A111" t="str">
            <v>EXPLORATION - Geophyiscs-Reprocessing</v>
          </cell>
          <cell r="B111" t="str">
            <v>FAS69</v>
          </cell>
          <cell r="C111" t="str">
            <v>CAP_E_RET</v>
          </cell>
          <cell r="D111" t="str">
            <v>Retreatment</v>
          </cell>
          <cell r="E111" t="str">
            <v>Yes</v>
          </cell>
          <cell r="F111">
            <v>1</v>
          </cell>
          <cell r="G111">
            <v>1</v>
          </cell>
          <cell r="H111" t="str">
            <v>Exploration</v>
          </cell>
          <cell r="I111" t="str">
            <v>Retreatment</v>
          </cell>
          <cell r="K111" t="str">
            <v>NDDC-yes</v>
          </cell>
          <cell r="L111" t="str">
            <v>Explo Non Drilling</v>
          </cell>
          <cell r="M111" t="str">
            <v>Yes</v>
          </cell>
        </row>
        <row r="112">
          <cell r="A112" t="str">
            <v>EXPLORATION - Geophyiscs-Other</v>
          </cell>
          <cell r="B112" t="str">
            <v>FAS69</v>
          </cell>
          <cell r="C112" t="str">
            <v>CAP_E_DIVGEOPH</v>
          </cell>
          <cell r="D112" t="str">
            <v>Misc Geophysics</v>
          </cell>
          <cell r="E112" t="str">
            <v>Yes</v>
          </cell>
          <cell r="F112">
            <v>1</v>
          </cell>
          <cell r="G112">
            <v>1</v>
          </cell>
          <cell r="H112" t="str">
            <v>Exploration</v>
          </cell>
          <cell r="I112" t="str">
            <v>Misc Geophysics</v>
          </cell>
          <cell r="K112" t="str">
            <v>NDDC-yes</v>
          </cell>
          <cell r="L112" t="str">
            <v>Explo Non Drilling</v>
          </cell>
          <cell r="M112" t="str">
            <v>Yes</v>
          </cell>
        </row>
        <row r="113">
          <cell r="A113" t="str">
            <v>EXPLORATION - G&amp;G</v>
          </cell>
          <cell r="B113" t="str">
            <v>FAS69</v>
          </cell>
          <cell r="C113" t="str">
            <v>CAP_E_GG</v>
          </cell>
          <cell r="D113" t="str">
            <v>G&amp;G</v>
          </cell>
          <cell r="E113" t="str">
            <v>Yes</v>
          </cell>
          <cell r="F113">
            <v>1</v>
          </cell>
          <cell r="G113">
            <v>1</v>
          </cell>
          <cell r="H113" t="str">
            <v>Exploration</v>
          </cell>
          <cell r="I113" t="str">
            <v>G&amp;G</v>
          </cell>
          <cell r="K113" t="str">
            <v>NDDC-yes</v>
          </cell>
          <cell r="L113" t="str">
            <v>Explo Non Drilling</v>
          </cell>
          <cell r="M113" t="str">
            <v>Yes</v>
          </cell>
        </row>
        <row r="114">
          <cell r="A114" t="str">
            <v>EXPLORATION - G&amp;G Sole Costs</v>
          </cell>
          <cell r="B114" t="str">
            <v>FAS69</v>
          </cell>
          <cell r="C114" t="str">
            <v>CAP_E_GGSOLCST</v>
          </cell>
          <cell r="D114" t="str">
            <v>G&amp;G Sole Costs</v>
          </cell>
          <cell r="E114" t="str">
            <v>Yes</v>
          </cell>
          <cell r="F114">
            <v>1</v>
          </cell>
          <cell r="G114">
            <v>1</v>
          </cell>
          <cell r="H114" t="str">
            <v>Exploration</v>
          </cell>
          <cell r="I114" t="str">
            <v>G&amp;G Sole Costs</v>
          </cell>
          <cell r="J114" t="str">
            <v>Sole</v>
          </cell>
          <cell r="K114" t="str">
            <v>NDDC-yes</v>
          </cell>
          <cell r="L114" t="str">
            <v>Explo Non Drilling</v>
          </cell>
          <cell r="M114" t="str">
            <v>Yes</v>
          </cell>
        </row>
        <row r="115">
          <cell r="A115" t="str">
            <v>EXPLORATION - G&amp;A</v>
          </cell>
          <cell r="B115" t="str">
            <v>FAS69</v>
          </cell>
          <cell r="C115" t="str">
            <v>CAP_E_GA</v>
          </cell>
          <cell r="D115" t="str">
            <v>G&amp;A</v>
          </cell>
          <cell r="E115" t="str">
            <v>Yes</v>
          </cell>
          <cell r="F115">
            <v>1</v>
          </cell>
          <cell r="G115">
            <v>1</v>
          </cell>
          <cell r="H115" t="str">
            <v>Exploration</v>
          </cell>
          <cell r="I115" t="str">
            <v>G&amp;A</v>
          </cell>
          <cell r="K115" t="str">
            <v>NDDC-yes</v>
          </cell>
          <cell r="L115" t="str">
            <v>Explo Non Drilling</v>
          </cell>
          <cell r="M115" t="str">
            <v>Yes</v>
          </cell>
        </row>
        <row r="116">
          <cell r="A116" t="str">
            <v>EXPLORATION - G&amp;A Sole Costs</v>
          </cell>
          <cell r="B116" t="str">
            <v>FAS69</v>
          </cell>
          <cell r="C116" t="str">
            <v>CAP_E_GASOLCST</v>
          </cell>
          <cell r="D116" t="str">
            <v>G&amp;A Sole Costs</v>
          </cell>
          <cell r="E116" t="str">
            <v>Yes</v>
          </cell>
          <cell r="F116">
            <v>1</v>
          </cell>
          <cell r="G116">
            <v>1</v>
          </cell>
          <cell r="H116" t="str">
            <v>Exploration</v>
          </cell>
          <cell r="I116" t="str">
            <v>G&amp;A Sole Costs</v>
          </cell>
          <cell r="J116" t="str">
            <v>Sole</v>
          </cell>
          <cell r="K116" t="str">
            <v>NDDC-yes</v>
          </cell>
          <cell r="L116" t="str">
            <v>Explo Non Drilling</v>
          </cell>
          <cell r="M116" t="str">
            <v>Yes</v>
          </cell>
        </row>
        <row r="117">
          <cell r="A117" t="str">
            <v>EXPLORATION - Land</v>
          </cell>
          <cell r="B117" t="str">
            <v>FAS69</v>
          </cell>
          <cell r="C117" t="str">
            <v>CAP_E_LAND</v>
          </cell>
          <cell r="D117" t="str">
            <v>Land</v>
          </cell>
          <cell r="E117" t="str">
            <v>Yes</v>
          </cell>
          <cell r="F117">
            <v>0</v>
          </cell>
          <cell r="G117">
            <v>1</v>
          </cell>
          <cell r="H117" t="str">
            <v>Exploration</v>
          </cell>
          <cell r="I117" t="str">
            <v>Land</v>
          </cell>
          <cell r="K117" t="str">
            <v>NDDC-yes</v>
          </cell>
          <cell r="L117" t="str">
            <v>Explo Non Drilling</v>
          </cell>
          <cell r="M117" t="str">
            <v>Yes</v>
          </cell>
        </row>
        <row r="118">
          <cell r="A118" t="str">
            <v>EXPLORATION - Bonus</v>
          </cell>
          <cell r="B118" t="str">
            <v>FAS69</v>
          </cell>
          <cell r="C118" t="str">
            <v>CAP_A_BONUS</v>
          </cell>
          <cell r="D118" t="str">
            <v>Bonus</v>
          </cell>
          <cell r="E118" t="str">
            <v>Yes</v>
          </cell>
          <cell r="F118">
            <v>0</v>
          </cell>
          <cell r="G118">
            <v>1</v>
          </cell>
          <cell r="H118" t="str">
            <v>Exploration</v>
          </cell>
          <cell r="I118" t="str">
            <v>Bonus</v>
          </cell>
          <cell r="K118" t="str">
            <v>NDDC-yes</v>
          </cell>
          <cell r="L118" t="str">
            <v>Explo Bonus</v>
          </cell>
          <cell r="M118" t="str">
            <v>Yes</v>
          </cell>
        </row>
        <row r="119">
          <cell r="A119" t="str">
            <v>EXPLORATION - Bonus Sole</v>
          </cell>
          <cell r="B119" t="str">
            <v>FAS69</v>
          </cell>
          <cell r="C119" t="str">
            <v>CAP_A_BONUS</v>
          </cell>
          <cell r="D119" t="str">
            <v>Bonus</v>
          </cell>
          <cell r="E119" t="str">
            <v>Yes</v>
          </cell>
          <cell r="F119">
            <v>0</v>
          </cell>
          <cell r="G119">
            <v>1</v>
          </cell>
          <cell r="H119" t="str">
            <v>Exploration</v>
          </cell>
          <cell r="I119" t="str">
            <v>Bonus</v>
          </cell>
          <cell r="J119" t="str">
            <v>Sole</v>
          </cell>
          <cell r="K119" t="str">
            <v>NDDC-yes</v>
          </cell>
          <cell r="L119" t="str">
            <v>Explo Bonus</v>
          </cell>
          <cell r="M119" t="str">
            <v>Yes</v>
          </cell>
        </row>
        <row r="120">
          <cell r="A120" t="str">
            <v>EXPLORATION - Data Purchase</v>
          </cell>
          <cell r="B120" t="str">
            <v>FAS69</v>
          </cell>
          <cell r="C120" t="str">
            <v>CAP_E_DATPURC</v>
          </cell>
          <cell r="D120" t="str">
            <v>Data Purchase</v>
          </cell>
          <cell r="E120" t="str">
            <v>No</v>
          </cell>
          <cell r="F120">
            <v>1</v>
          </cell>
          <cell r="G120">
            <v>1</v>
          </cell>
          <cell r="H120" t="str">
            <v>Exploration</v>
          </cell>
          <cell r="I120" t="str">
            <v>Data Purchase</v>
          </cell>
          <cell r="J120" t="str">
            <v>Sole</v>
          </cell>
          <cell r="K120" t="str">
            <v>NDDC-no</v>
          </cell>
          <cell r="L120" t="str">
            <v>Explo Non Drilling</v>
          </cell>
          <cell r="M120" t="str">
            <v>Yes</v>
          </cell>
        </row>
        <row r="121">
          <cell r="A121" t="str">
            <v>EXPLORATION - New Ventures</v>
          </cell>
          <cell r="B121" t="str">
            <v>FAS69</v>
          </cell>
          <cell r="C121" t="str">
            <v>CAP_E_GGPREREC</v>
          </cell>
          <cell r="D121" t="str">
            <v>New Ventures</v>
          </cell>
          <cell r="E121" t="str">
            <v>No</v>
          </cell>
          <cell r="F121">
            <v>1</v>
          </cell>
          <cell r="G121">
            <v>1</v>
          </cell>
          <cell r="H121" t="str">
            <v>Exploration</v>
          </cell>
          <cell r="I121" t="str">
            <v>New Ventures</v>
          </cell>
          <cell r="J121" t="str">
            <v>Sole</v>
          </cell>
          <cell r="K121" t="str">
            <v>NDDC-no</v>
          </cell>
          <cell r="L121" t="str">
            <v>Explo Non Drilling</v>
          </cell>
          <cell r="M121" t="str">
            <v>Yes</v>
          </cell>
        </row>
        <row r="122">
          <cell r="A122" t="str">
            <v>CAPEX DEVELOPMENT - Construction Production</v>
          </cell>
          <cell r="B122" t="str">
            <v>FAS69</v>
          </cell>
          <cell r="C122" t="str">
            <v>CAP_D_CNSPRD</v>
          </cell>
          <cell r="D122" t="str">
            <v>Construction Production</v>
          </cell>
          <cell r="E122" t="str">
            <v>Yes</v>
          </cell>
          <cell r="F122">
            <v>0</v>
          </cell>
          <cell r="G122">
            <v>1</v>
          </cell>
          <cell r="H122" t="str">
            <v>Development</v>
          </cell>
          <cell r="I122" t="str">
            <v>Construction Production</v>
          </cell>
          <cell r="K122" t="str">
            <v>NDDC-yes</v>
          </cell>
          <cell r="L122" t="str">
            <v>CAPEX Dev excl Carry</v>
          </cell>
          <cell r="M122" t="str">
            <v>Yes</v>
          </cell>
        </row>
        <row r="123">
          <cell r="A123" t="str">
            <v>CAPEX DEVELOPMENT - NON FAS 69 (Transport,…)</v>
          </cell>
          <cell r="B123" t="str">
            <v>NON FAS69</v>
          </cell>
          <cell r="C123" t="str">
            <v>CAP_D_CNSTRP</v>
          </cell>
          <cell r="D123" t="str">
            <v>Construction Transport</v>
          </cell>
          <cell r="E123" t="str">
            <v>Yes</v>
          </cell>
          <cell r="F123">
            <v>0</v>
          </cell>
          <cell r="G123">
            <v>1</v>
          </cell>
          <cell r="H123" t="str">
            <v>Development</v>
          </cell>
          <cell r="I123" t="str">
            <v>Construction Transport</v>
          </cell>
          <cell r="K123" t="str">
            <v>NDDC-yes</v>
          </cell>
          <cell r="L123" t="str">
            <v>CAPEX Dev excl Carry</v>
          </cell>
          <cell r="M123" t="str">
            <v>Yes</v>
          </cell>
        </row>
        <row r="124">
          <cell r="A124" t="str">
            <v>CAPEX DEVELOPMENT - Drilling</v>
          </cell>
          <cell r="B124" t="str">
            <v>FAS69</v>
          </cell>
          <cell r="C124" t="str">
            <v>CAP_D_DRILL</v>
          </cell>
          <cell r="D124" t="str">
            <v>Drilling</v>
          </cell>
          <cell r="E124" t="str">
            <v>Yes</v>
          </cell>
          <cell r="F124">
            <v>0.85</v>
          </cell>
          <cell r="G124">
            <v>1</v>
          </cell>
          <cell r="H124" t="str">
            <v>Development</v>
          </cell>
          <cell r="I124" t="str">
            <v>Drilling</v>
          </cell>
          <cell r="K124" t="str">
            <v>NDDC-yes</v>
          </cell>
          <cell r="L124" t="str">
            <v>CAPEX Dev excl Carry</v>
          </cell>
          <cell r="M124" t="str">
            <v>Yes</v>
          </cell>
        </row>
        <row r="125">
          <cell r="A125" t="str">
            <v>CAPEX DEVELOPMENT - Completion</v>
          </cell>
          <cell r="B125" t="str">
            <v>FAS69</v>
          </cell>
          <cell r="C125" t="str">
            <v>CAP_D_DRILL</v>
          </cell>
          <cell r="D125" t="str">
            <v>Drilling</v>
          </cell>
          <cell r="E125" t="str">
            <v>Yes</v>
          </cell>
          <cell r="F125">
            <v>0.85</v>
          </cell>
          <cell r="G125">
            <v>1</v>
          </cell>
          <cell r="H125" t="str">
            <v>Development</v>
          </cell>
          <cell r="I125" t="str">
            <v>Drilling</v>
          </cell>
          <cell r="K125" t="str">
            <v>NDDC-yes</v>
          </cell>
          <cell r="L125" t="str">
            <v>CAPEX Dev excl Carry</v>
          </cell>
          <cell r="M125" t="str">
            <v>Yes</v>
          </cell>
        </row>
        <row r="126">
          <cell r="A126" t="str">
            <v>CAPEX DEVELOPMENT - Studies</v>
          </cell>
          <cell r="B126" t="str">
            <v>FAS69</v>
          </cell>
          <cell r="C126" t="str">
            <v>CAP_D_STD</v>
          </cell>
          <cell r="D126" t="str">
            <v>Studies</v>
          </cell>
          <cell r="E126" t="str">
            <v>Yes</v>
          </cell>
          <cell r="F126">
            <v>1</v>
          </cell>
          <cell r="G126">
            <v>1</v>
          </cell>
          <cell r="H126" t="str">
            <v>Development</v>
          </cell>
          <cell r="I126" t="str">
            <v>Studies</v>
          </cell>
          <cell r="K126" t="str">
            <v>NDDC-yes</v>
          </cell>
          <cell r="L126" t="str">
            <v>CAPEX Dev excl Carry</v>
          </cell>
          <cell r="M126" t="str">
            <v>Yes</v>
          </cell>
        </row>
        <row r="127">
          <cell r="A127" t="str">
            <v>CAPEX DEVELOPMENT - Seismics</v>
          </cell>
          <cell r="B127" t="str">
            <v>FAS69</v>
          </cell>
          <cell r="C127" t="str">
            <v>CAP_D_SIS</v>
          </cell>
          <cell r="D127" t="str">
            <v>Seismics</v>
          </cell>
          <cell r="E127" t="str">
            <v>Yes</v>
          </cell>
          <cell r="F127">
            <v>0</v>
          </cell>
          <cell r="G127">
            <v>1</v>
          </cell>
          <cell r="H127" t="str">
            <v>Development</v>
          </cell>
          <cell r="I127" t="str">
            <v>Seismics</v>
          </cell>
          <cell r="K127" t="str">
            <v>NDDC-yes</v>
          </cell>
          <cell r="L127" t="str">
            <v>CAPEX Dev excl Carry</v>
          </cell>
          <cell r="M127" t="str">
            <v>Yes</v>
          </cell>
        </row>
        <row r="128">
          <cell r="A128" t="str">
            <v>CAPEX DEVELOPMENT - Environment Safety</v>
          </cell>
          <cell r="B128" t="str">
            <v>FAS69</v>
          </cell>
          <cell r="C128" t="str">
            <v>CAP_D_ENVSAF</v>
          </cell>
          <cell r="D128" t="str">
            <v>Environment Safety</v>
          </cell>
          <cell r="E128" t="str">
            <v>Yes</v>
          </cell>
          <cell r="F128">
            <v>1</v>
          </cell>
          <cell r="G128">
            <v>1</v>
          </cell>
          <cell r="H128" t="str">
            <v>Development</v>
          </cell>
          <cell r="I128" t="str">
            <v>Environment Safety</v>
          </cell>
          <cell r="K128" t="str">
            <v>NDDC-yes</v>
          </cell>
          <cell r="L128" t="str">
            <v>CAPEX Dev excl Carry</v>
          </cell>
          <cell r="M128" t="str">
            <v>Yes</v>
          </cell>
        </row>
        <row r="129">
          <cell r="A129" t="str">
            <v>CAPEX DEVELOPMENT - Abandonment Production</v>
          </cell>
          <cell r="B129" t="str">
            <v>FAS69</v>
          </cell>
          <cell r="C129" t="str">
            <v>CAP_D_RESPRD</v>
          </cell>
          <cell r="D129" t="str">
            <v>Abandonment Production</v>
          </cell>
          <cell r="E129" t="str">
            <v>Yes</v>
          </cell>
          <cell r="F129">
            <v>1</v>
          </cell>
          <cell r="G129">
            <v>1</v>
          </cell>
          <cell r="H129" t="str">
            <v>Development</v>
          </cell>
          <cell r="I129" t="str">
            <v>Abandonment Production</v>
          </cell>
          <cell r="K129" t="str">
            <v>NDDC-yes</v>
          </cell>
          <cell r="L129" t="str">
            <v>CAPEX Dev excl Carry</v>
          </cell>
          <cell r="M129" t="str">
            <v>Yes</v>
          </cell>
        </row>
        <row r="130">
          <cell r="A130" t="str">
            <v>CAPEX DEVELOPMENT - Abandonment NON FAS 69 (Transport)</v>
          </cell>
          <cell r="B130" t="str">
            <v>NON FAS69</v>
          </cell>
          <cell r="C130" t="str">
            <v>CAP_D_RESTRP</v>
          </cell>
          <cell r="D130" t="str">
            <v>Abandonment Transport</v>
          </cell>
          <cell r="E130" t="str">
            <v>Yes</v>
          </cell>
          <cell r="F130">
            <v>1</v>
          </cell>
          <cell r="G130">
            <v>1</v>
          </cell>
          <cell r="H130" t="str">
            <v>Development</v>
          </cell>
          <cell r="I130" t="str">
            <v>Abandonment Transport</v>
          </cell>
          <cell r="K130" t="str">
            <v>NDDC-yes</v>
          </cell>
          <cell r="L130" t="str">
            <v>CAPEX Dev excl Carry</v>
          </cell>
          <cell r="M130" t="str">
            <v>Yes</v>
          </cell>
        </row>
        <row r="131">
          <cell r="A131" t="str">
            <v>CAPEX DEVELOPMENT - Bonus</v>
          </cell>
          <cell r="B131" t="str">
            <v>FAS69</v>
          </cell>
          <cell r="C131" t="str">
            <v>CAP_D_BONUS</v>
          </cell>
          <cell r="D131" t="str">
            <v>Bonus</v>
          </cell>
          <cell r="E131" t="str">
            <v>No</v>
          </cell>
          <cell r="F131">
            <v>0</v>
          </cell>
          <cell r="G131">
            <v>1</v>
          </cell>
          <cell r="H131" t="str">
            <v>Development</v>
          </cell>
          <cell r="I131" t="str">
            <v>Bonus</v>
          </cell>
          <cell r="K131" t="str">
            <v>NDDC-no</v>
          </cell>
          <cell r="L131" t="str">
            <v>CAPEX Dev excl Carry</v>
          </cell>
          <cell r="M131" t="str">
            <v>Yes</v>
          </cell>
        </row>
        <row r="132">
          <cell r="A132" t="str">
            <v>CAPEX DEVELOPMENT - Other Development Investments (FAS)</v>
          </cell>
          <cell r="B132" t="str">
            <v>FAS69</v>
          </cell>
          <cell r="C132" t="str">
            <v>CAP_D_OTHINV</v>
          </cell>
          <cell r="D132" t="str">
            <v>Other Development Investments</v>
          </cell>
          <cell r="E132" t="str">
            <v>Yes</v>
          </cell>
          <cell r="F132">
            <v>0</v>
          </cell>
          <cell r="G132">
            <v>1</v>
          </cell>
          <cell r="H132" t="str">
            <v>Development</v>
          </cell>
          <cell r="I132" t="str">
            <v>Other Development Investments</v>
          </cell>
          <cell r="K132" t="str">
            <v>NDDC-yes</v>
          </cell>
          <cell r="L132" t="str">
            <v>CAPEX Dev excl Carry</v>
          </cell>
          <cell r="M132" t="str">
            <v>Yes</v>
          </cell>
        </row>
        <row r="133">
          <cell r="A133" t="str">
            <v>CAPEX DEVELOPMENT - Capitalised Financial Costs Production</v>
          </cell>
          <cell r="B133" t="str">
            <v>FAS69</v>
          </cell>
          <cell r="C133" t="str">
            <v>CAP_D_FINCSP</v>
          </cell>
          <cell r="D133" t="str">
            <v>Capitalised Financial Costs Production</v>
          </cell>
          <cell r="E133" t="str">
            <v>No</v>
          </cell>
          <cell r="F133">
            <v>0</v>
          </cell>
          <cell r="G133">
            <v>0</v>
          </cell>
          <cell r="H133" t="str">
            <v>Development</v>
          </cell>
          <cell r="I133" t="str">
            <v>Capitalised Financial Costs Production</v>
          </cell>
          <cell r="J133" t="str">
            <v>Sole</v>
          </cell>
          <cell r="K133" t="str">
            <v>NDDC-no</v>
          </cell>
          <cell r="L133" t="str">
            <v>CAPEX CapFi</v>
          </cell>
          <cell r="M133" t="str">
            <v>Yes</v>
          </cell>
        </row>
        <row r="134">
          <cell r="A134" t="str">
            <v>CAPEX DEVELOPMENT - Capitalised Financial Costs Transport</v>
          </cell>
          <cell r="B134" t="str">
            <v>FAS69</v>
          </cell>
          <cell r="C134" t="str">
            <v>CAP_D_FINCST</v>
          </cell>
          <cell r="D134" t="str">
            <v>Capitalised Financial Costs Transport</v>
          </cell>
          <cell r="E134" t="str">
            <v>No</v>
          </cell>
          <cell r="F134">
            <v>0</v>
          </cell>
          <cell r="G134">
            <v>0</v>
          </cell>
          <cell r="H134" t="str">
            <v>Development</v>
          </cell>
          <cell r="I134" t="str">
            <v>Capitalised Financial Costs Transport</v>
          </cell>
          <cell r="J134" t="str">
            <v>Sole</v>
          </cell>
          <cell r="K134" t="str">
            <v>NDDC-no</v>
          </cell>
          <cell r="L134" t="str">
            <v>CAPEX CapFi</v>
          </cell>
          <cell r="M134" t="str">
            <v>Yes</v>
          </cell>
        </row>
        <row r="135">
          <cell r="A135" t="str">
            <v>CAPEX DEVELOPMENT - Advances shareholders</v>
          </cell>
          <cell r="B135" t="str">
            <v>FAS69</v>
          </cell>
          <cell r="C135" t="str">
            <v>CAP_D_ADVSHH</v>
          </cell>
          <cell r="D135" t="str">
            <v>Advances shareholders</v>
          </cell>
          <cell r="E135" t="str">
            <v>No</v>
          </cell>
          <cell r="F135">
            <v>0</v>
          </cell>
          <cell r="G135">
            <v>0</v>
          </cell>
          <cell r="H135" t="str">
            <v>not selected for TAX</v>
          </cell>
          <cell r="I135" t="str">
            <v>Advances shareholders</v>
          </cell>
          <cell r="K135" t="str">
            <v>NDDC-yes</v>
          </cell>
          <cell r="L135" t="str">
            <v>CAPEX Dev excl Carry</v>
          </cell>
          <cell r="M135" t="str">
            <v>Yes</v>
          </cell>
        </row>
        <row r="136">
          <cell r="A136" t="str">
            <v>CAPEX DEVELOPMENT - Reimbursment shareholders</v>
          </cell>
          <cell r="B136" t="str">
            <v>FAS69</v>
          </cell>
          <cell r="C136" t="str">
            <v>CAP_D_REISHH</v>
          </cell>
          <cell r="D136" t="str">
            <v>Reimbursment shareholders</v>
          </cell>
          <cell r="E136" t="str">
            <v>No</v>
          </cell>
          <cell r="F136">
            <v>0</v>
          </cell>
          <cell r="G136">
            <v>0</v>
          </cell>
          <cell r="H136" t="str">
            <v>not selected for TAX</v>
          </cell>
          <cell r="I136" t="str">
            <v>Reimbursment shareholders</v>
          </cell>
          <cell r="K136" t="str">
            <v>?</v>
          </cell>
          <cell r="L136" t="str">
            <v>CAPEX Dev excl Carry</v>
          </cell>
          <cell r="M136" t="str">
            <v>Yes</v>
          </cell>
        </row>
        <row r="137">
          <cell r="A137" t="str">
            <v>CAPEX DEVELOPMENT - Financing development projects</v>
          </cell>
          <cell r="B137" t="str">
            <v>FAS69</v>
          </cell>
          <cell r="C137" t="str">
            <v>CAP_D_FINDEV</v>
          </cell>
          <cell r="D137" t="str">
            <v>Financing development projects</v>
          </cell>
          <cell r="E137" t="str">
            <v>No</v>
          </cell>
          <cell r="F137">
            <v>0</v>
          </cell>
          <cell r="G137">
            <v>0</v>
          </cell>
          <cell r="H137" t="str">
            <v>Development</v>
          </cell>
          <cell r="I137" t="str">
            <v>Financing development projects</v>
          </cell>
          <cell r="J137" t="str">
            <v>Sole</v>
          </cell>
          <cell r="K137" t="str">
            <v>?</v>
          </cell>
          <cell r="L137" t="str">
            <v>CAPEX CARRY</v>
          </cell>
          <cell r="M137" t="str">
            <v>No</v>
          </cell>
        </row>
        <row r="138">
          <cell r="A138" t="str">
            <v>CAPEX DEVELOPMENT - Reimbursment Financing development projects</v>
          </cell>
          <cell r="B138" t="str">
            <v>FAS69</v>
          </cell>
          <cell r="C138" t="str">
            <v>CAP_D_FINRIP</v>
          </cell>
          <cell r="D138" t="str">
            <v>Reimbursment Financing development projects</v>
          </cell>
          <cell r="E138" t="str">
            <v>No</v>
          </cell>
          <cell r="F138">
            <v>0</v>
          </cell>
          <cell r="G138">
            <v>0</v>
          </cell>
          <cell r="H138" t="str">
            <v>not selected for TAX</v>
          </cell>
          <cell r="I138" t="str">
            <v>Reimbursment Financing development projects</v>
          </cell>
          <cell r="J138" t="str">
            <v>Sole</v>
          </cell>
          <cell r="K138" t="str">
            <v>?</v>
          </cell>
          <cell r="L138" t="str">
            <v>CAPEX Dev excl Carry</v>
          </cell>
          <cell r="M138" t="str">
            <v>Yes</v>
          </cell>
        </row>
        <row r="139">
          <cell r="A139" t="str">
            <v>GENERAL INVESTMENT - Other</v>
          </cell>
          <cell r="B139" t="str">
            <v>FAS69</v>
          </cell>
          <cell r="C139" t="str">
            <v>CAP_G</v>
          </cell>
          <cell r="D139" t="str">
            <v>General Investments</v>
          </cell>
          <cell r="E139" t="str">
            <v>Yes</v>
          </cell>
          <cell r="F139">
            <v>0</v>
          </cell>
          <cell r="G139">
            <v>1</v>
          </cell>
          <cell r="H139" t="str">
            <v>General Investments</v>
          </cell>
          <cell r="I139" t="str">
            <v>General Investments</v>
          </cell>
          <cell r="K139" t="str">
            <v>NDDC-yes</v>
          </cell>
          <cell r="L139" t="str">
            <v>not defined</v>
          </cell>
          <cell r="M139" t="str">
            <v>Yes</v>
          </cell>
        </row>
        <row r="140">
          <cell r="A140" t="str">
            <v>PRODUCTION COSTS - Routine</v>
          </cell>
          <cell r="B140" t="str">
            <v>FAS69</v>
          </cell>
          <cell r="C140" t="str">
            <v>PROD_COST</v>
          </cell>
          <cell r="D140" t="str">
            <v>Production Costs (FAS69)</v>
          </cell>
          <cell r="E140" t="str">
            <v>Yes</v>
          </cell>
          <cell r="F140">
            <v>1</v>
          </cell>
          <cell r="G140">
            <v>1</v>
          </cell>
          <cell r="H140" t="str">
            <v>Production Costs (incl. Community)</v>
          </cell>
          <cell r="I140" t="str">
            <v>Production Costs (incl. Community)</v>
          </cell>
          <cell r="K140" t="str">
            <v>NDDC-yes</v>
          </cell>
          <cell r="L140" t="str">
            <v>not defined</v>
          </cell>
          <cell r="M140" t="str">
            <v>Yes</v>
          </cell>
        </row>
        <row r="141">
          <cell r="A141" t="str">
            <v>PRODUCTION COSTS - Major Maintenance Surface</v>
          </cell>
          <cell r="B141" t="str">
            <v>FAS69</v>
          </cell>
          <cell r="C141" t="str">
            <v>PROD_COST</v>
          </cell>
          <cell r="D141" t="str">
            <v>Production Costs (FAS69)</v>
          </cell>
          <cell r="E141" t="str">
            <v>No</v>
          </cell>
          <cell r="F141">
            <v>1</v>
          </cell>
          <cell r="G141">
            <v>1</v>
          </cell>
          <cell r="H141" t="str">
            <v>Production Costs (incl. Community)</v>
          </cell>
          <cell r="I141" t="str">
            <v>Production Costs (incl. Community)</v>
          </cell>
          <cell r="K141" t="str">
            <v>NDDC-yes</v>
          </cell>
          <cell r="L141" t="str">
            <v>not defined</v>
          </cell>
          <cell r="M141" t="str">
            <v>Yes</v>
          </cell>
        </row>
        <row r="142">
          <cell r="A142" t="str">
            <v>PRODUCTION COSTS - Major Maintenance Sub Surface</v>
          </cell>
          <cell r="B142" t="str">
            <v>FAS69</v>
          </cell>
          <cell r="C142" t="str">
            <v>PROD_COST</v>
          </cell>
          <cell r="D142" t="str">
            <v>Production Costs (FAS69)</v>
          </cell>
          <cell r="E142" t="str">
            <v>No</v>
          </cell>
          <cell r="F142">
            <v>1</v>
          </cell>
          <cell r="G142">
            <v>1</v>
          </cell>
          <cell r="H142" t="str">
            <v>Production Costs (incl. Community)</v>
          </cell>
          <cell r="I142" t="str">
            <v>Production Costs (incl. Community)</v>
          </cell>
          <cell r="K142" t="str">
            <v>NDDC-yes</v>
          </cell>
          <cell r="L142" t="str">
            <v>not defined</v>
          </cell>
          <cell r="M142" t="str">
            <v>Yes</v>
          </cell>
        </row>
        <row r="143">
          <cell r="A143" t="str">
            <v>PRODUCTION COSTS - Insurance Costs</v>
          </cell>
          <cell r="B143" t="str">
            <v>FAS69</v>
          </cell>
          <cell r="C143" t="str">
            <v>PROD_COST</v>
          </cell>
          <cell r="D143" t="str">
            <v>Production Costs (FAS69)</v>
          </cell>
          <cell r="E143" t="str">
            <v>No</v>
          </cell>
          <cell r="F143">
            <v>1</v>
          </cell>
          <cell r="G143">
            <v>1</v>
          </cell>
          <cell r="H143" t="str">
            <v>Production Costs (incl. Community)</v>
          </cell>
          <cell r="I143" t="str">
            <v>Production Costs (incl. Community)</v>
          </cell>
          <cell r="K143" t="str">
            <v>NDDC-yes</v>
          </cell>
          <cell r="L143" t="str">
            <v>not defined</v>
          </cell>
          <cell r="M143" t="str">
            <v>Yes</v>
          </cell>
        </row>
        <row r="144">
          <cell r="A144" t="str">
            <v>TRANSPORT. and LIQUEFACTION COSTS - FSO</v>
          </cell>
          <cell r="B144" t="str">
            <v>NON FAS69</v>
          </cell>
          <cell r="C144" t="str">
            <v>EVAC_COST</v>
          </cell>
          <cell r="D144" t="str">
            <v>Transportation &amp; Liquefaction Costs</v>
          </cell>
          <cell r="E144" t="str">
            <v>Yes</v>
          </cell>
          <cell r="F144">
            <v>1</v>
          </cell>
          <cell r="G144">
            <v>1</v>
          </cell>
          <cell r="H144" t="str">
            <v>Transportation &amp; Liquefaction Costs</v>
          </cell>
          <cell r="I144" t="str">
            <v>Transportation &amp; Liquefaction Costs</v>
          </cell>
          <cell r="K144" t="str">
            <v>NDDC-yes</v>
          </cell>
          <cell r="L144" t="str">
            <v>not defined</v>
          </cell>
          <cell r="M144" t="str">
            <v>Yes</v>
          </cell>
        </row>
        <row r="145">
          <cell r="A145" t="str">
            <v>TRANSPORT. and LIQUEFACTION COSTS - Routine</v>
          </cell>
          <cell r="B145" t="str">
            <v>NON FAS69</v>
          </cell>
          <cell r="C145" t="str">
            <v>EVAC_COST</v>
          </cell>
          <cell r="D145" t="str">
            <v>Transportation &amp; Liquefaction Costs</v>
          </cell>
          <cell r="E145" t="str">
            <v>Yes</v>
          </cell>
          <cell r="F145">
            <v>1</v>
          </cell>
          <cell r="G145">
            <v>1</v>
          </cell>
          <cell r="H145" t="str">
            <v>Transportation &amp; Liquefaction Costs</v>
          </cell>
          <cell r="I145" t="str">
            <v>Transportation &amp; Liquefaction Costs</v>
          </cell>
          <cell r="K145" t="str">
            <v>NDDC-yes</v>
          </cell>
          <cell r="L145" t="str">
            <v>not defined</v>
          </cell>
          <cell r="M145" t="str">
            <v>Yes</v>
          </cell>
        </row>
        <row r="146">
          <cell r="A146" t="str">
            <v>TRANSPORT. and LIQUEFACTION COSTS - Major Maintenance</v>
          </cell>
          <cell r="B146" t="str">
            <v>NON FAS69</v>
          </cell>
          <cell r="C146" t="str">
            <v>EVAC_COST</v>
          </cell>
          <cell r="D146" t="str">
            <v>Transportation &amp; Liquefaction Costs</v>
          </cell>
          <cell r="E146" t="str">
            <v>No</v>
          </cell>
          <cell r="F146">
            <v>1</v>
          </cell>
          <cell r="G146">
            <v>1</v>
          </cell>
          <cell r="H146" t="str">
            <v>Transportation &amp; Liquefaction Costs</v>
          </cell>
          <cell r="I146" t="str">
            <v>Transportation &amp; Liquefaction Costs</v>
          </cell>
          <cell r="K146" t="str">
            <v>NDDC-yes</v>
          </cell>
          <cell r="L146" t="str">
            <v>not defined</v>
          </cell>
          <cell r="M146" t="str">
            <v>Yes</v>
          </cell>
        </row>
        <row r="147">
          <cell r="A147" t="str">
            <v>TRANSPORT. and LIQUEFACTION COSTS - Insurance Costs (Group share)</v>
          </cell>
          <cell r="B147" t="str">
            <v>NON FAS69</v>
          </cell>
          <cell r="C147" t="str">
            <v>EVAC_COST</v>
          </cell>
          <cell r="D147" t="str">
            <v>Transportation &amp; Liquefaction Costs</v>
          </cell>
          <cell r="E147" t="str">
            <v>No</v>
          </cell>
          <cell r="F147">
            <v>1</v>
          </cell>
          <cell r="G147">
            <v>1</v>
          </cell>
          <cell r="H147" t="str">
            <v>Transportation &amp; Liquefaction Costs</v>
          </cell>
          <cell r="I147" t="str">
            <v>Transportation &amp; Liquefaction Costs</v>
          </cell>
          <cell r="K147" t="str">
            <v>NDDC-yes</v>
          </cell>
          <cell r="L147" t="str">
            <v>not defined</v>
          </cell>
          <cell r="M147" t="str">
            <v>Yes</v>
          </cell>
        </row>
        <row r="148">
          <cell r="A148" t="str">
            <v>NET FINANCIAL INVESTMENTS - Net Financial Investments</v>
          </cell>
          <cell r="B148" t="str">
            <v>not applicable</v>
          </cell>
          <cell r="C148" t="str">
            <v>CAP_F_INVFIN</v>
          </cell>
          <cell r="D148" t="str">
            <v>Financial Investments</v>
          </cell>
          <cell r="E148" t="str">
            <v>No</v>
          </cell>
          <cell r="F148">
            <v>0</v>
          </cell>
          <cell r="G148">
            <v>0</v>
          </cell>
          <cell r="H148" t="str">
            <v>not selected for TAX</v>
          </cell>
          <cell r="I148" t="str">
            <v>Financial Investments</v>
          </cell>
          <cell r="J148" t="str">
            <v>Sole</v>
          </cell>
          <cell r="K148" t="str">
            <v>NDDC-no</v>
          </cell>
          <cell r="L148" t="str">
            <v>NFI CARRY</v>
          </cell>
          <cell r="M148" t="str">
            <v>No</v>
          </cell>
        </row>
        <row r="149">
          <cell r="A149" t="str">
            <v>NET FINANCIAL INVESTMENTS - Financial Desinvestments</v>
          </cell>
          <cell r="B149" t="str">
            <v>not applicable</v>
          </cell>
          <cell r="C149" t="str">
            <v>CAP_F_DINFIN</v>
          </cell>
          <cell r="D149" t="str">
            <v>Financial Desinvestments</v>
          </cell>
          <cell r="E149" t="str">
            <v>No</v>
          </cell>
          <cell r="F149">
            <v>0</v>
          </cell>
          <cell r="G149">
            <v>0</v>
          </cell>
          <cell r="H149" t="str">
            <v>not selected for TAX</v>
          </cell>
          <cell r="I149" t="str">
            <v>Financial Desinvestments</v>
          </cell>
          <cell r="J149" t="str">
            <v>Sole</v>
          </cell>
          <cell r="K149" t="str">
            <v>NDDC-no</v>
          </cell>
          <cell r="L149" t="str">
            <v>TAX RELIEF</v>
          </cell>
          <cell r="M149" t="str">
            <v>No</v>
          </cell>
        </row>
        <row r="150">
          <cell r="A150" t="str">
            <v>NET FINANCIAL INVESTMENTS - Other Net Financial Investments</v>
          </cell>
          <cell r="B150" t="str">
            <v>not applicable</v>
          </cell>
          <cell r="C150" t="str">
            <v>CAP_F_OINFIN</v>
          </cell>
          <cell r="D150" t="str">
            <v>Other Financial Investments</v>
          </cell>
          <cell r="E150" t="str">
            <v>No</v>
          </cell>
          <cell r="F150">
            <v>0</v>
          </cell>
          <cell r="G150">
            <v>0</v>
          </cell>
          <cell r="H150" t="str">
            <v>not selected for TAX</v>
          </cell>
          <cell r="I150" t="str">
            <v>Other Financial Investments</v>
          </cell>
          <cell r="J150" t="str">
            <v>Sole</v>
          </cell>
          <cell r="K150" t="str">
            <v>NDDC-no</v>
          </cell>
          <cell r="L150" t="str">
            <v>not defined</v>
          </cell>
          <cell r="M150" t="str">
            <v>No</v>
          </cell>
        </row>
        <row r="151">
          <cell r="A151" t="str">
            <v>PRODUCTION COSTS - Communication and Sustainable Development costs</v>
          </cell>
          <cell r="B151" t="str">
            <v>NON FAS69</v>
          </cell>
          <cell r="C151" t="str">
            <v>OTHER_EXP</v>
          </cell>
          <cell r="D151" t="str">
            <v>Other Charges non FAS 69</v>
          </cell>
          <cell r="E151" t="str">
            <v>No</v>
          </cell>
          <cell r="F151">
            <v>1</v>
          </cell>
          <cell r="G151">
            <v>1</v>
          </cell>
          <cell r="H151" t="str">
            <v>Production Costs (incl. Community)</v>
          </cell>
          <cell r="I151" t="str">
            <v>Production Costs (incl. Community)</v>
          </cell>
          <cell r="K151" t="str">
            <v>NDDC-yes</v>
          </cell>
          <cell r="L151" t="str">
            <v>not defined</v>
          </cell>
          <cell r="M151" t="str">
            <v>Yes</v>
          </cell>
        </row>
        <row r="152">
          <cell r="A152" t="str">
            <v>OTHER OPEX - Stock Variation</v>
          </cell>
          <cell r="B152" t="str">
            <v>FAS69</v>
          </cell>
          <cell r="C152" t="str">
            <v>STOCKVAR</v>
          </cell>
          <cell r="D152" t="str">
            <v>Stock Variation-Liquids</v>
          </cell>
          <cell r="E152" t="str">
            <v>No</v>
          </cell>
          <cell r="F152">
            <v>1</v>
          </cell>
          <cell r="G152">
            <v>1</v>
          </cell>
          <cell r="H152" t="str">
            <v>Stock Variation-Liquids</v>
          </cell>
          <cell r="I152" t="str">
            <v>Stock Variation-Liquids</v>
          </cell>
          <cell r="K152" t="str">
            <v>NDDC-no</v>
          </cell>
          <cell r="L152" t="str">
            <v>not defined</v>
          </cell>
          <cell r="M152" t="str">
            <v>Yes</v>
          </cell>
        </row>
        <row r="153">
          <cell r="A153" t="str">
            <v>OTHER OPEX - Pension Funds Premium</v>
          </cell>
          <cell r="B153" t="str">
            <v>FAS69</v>
          </cell>
          <cell r="C153" t="str">
            <v>OTHER_COST</v>
          </cell>
          <cell r="D153" t="str">
            <v>Other Costs (FAS69)</v>
          </cell>
          <cell r="E153" t="str">
            <v>Yes</v>
          </cell>
          <cell r="F153">
            <v>1</v>
          </cell>
          <cell r="G153">
            <v>1</v>
          </cell>
          <cell r="H153" t="str">
            <v>Pension Funds Premium</v>
          </cell>
          <cell r="I153" t="str">
            <v>Pension Funds Premium</v>
          </cell>
          <cell r="K153" t="str">
            <v>NDDC-no</v>
          </cell>
          <cell r="L153" t="str">
            <v>not defined</v>
          </cell>
          <cell r="M153" t="str">
            <v>Yes</v>
          </cell>
        </row>
        <row r="154">
          <cell r="A154" t="str">
            <v>OTHER OPEX - Corporate CC</v>
          </cell>
          <cell r="B154" t="str">
            <v>NON FAS69</v>
          </cell>
          <cell r="C154" t="str">
            <v>OTHER_EXP</v>
          </cell>
          <cell r="D154" t="str">
            <v>Other Charges non FAS 69</v>
          </cell>
          <cell r="E154" t="str">
            <v>Yes</v>
          </cell>
          <cell r="F154">
            <v>1</v>
          </cell>
          <cell r="G154">
            <v>1</v>
          </cell>
          <cell r="H154" t="str">
            <v>Corporate CC</v>
          </cell>
          <cell r="I154" t="str">
            <v>Corporate CC</v>
          </cell>
          <cell r="K154" t="str">
            <v>NDDC-no</v>
          </cell>
          <cell r="L154" t="str">
            <v>not defined</v>
          </cell>
          <cell r="M154" t="str">
            <v>Yes</v>
          </cell>
        </row>
        <row r="155">
          <cell r="A155" t="str">
            <v>OTHER OPEX - NOA Follow-up SOLE</v>
          </cell>
          <cell r="B155" t="str">
            <v>NON FAS69</v>
          </cell>
          <cell r="C155" t="str">
            <v>OTHER_EXP</v>
          </cell>
          <cell r="D155" t="str">
            <v>Other Charges non FAS 69</v>
          </cell>
          <cell r="E155" t="str">
            <v>No</v>
          </cell>
          <cell r="F155">
            <v>1</v>
          </cell>
          <cell r="G155">
            <v>1</v>
          </cell>
          <cell r="H155" t="str">
            <v>NOA Follow-up</v>
          </cell>
          <cell r="I155" t="str">
            <v>NOA Follow-up</v>
          </cell>
          <cell r="J155" t="str">
            <v>Sole</v>
          </cell>
          <cell r="K155" t="str">
            <v>NDDC-no</v>
          </cell>
          <cell r="L155" t="str">
            <v>not defined</v>
          </cell>
          <cell r="M155" t="str">
            <v>Yes</v>
          </cell>
        </row>
        <row r="156">
          <cell r="A156" t="str">
            <v>OTHER OPEX - Gas Flaring</v>
          </cell>
          <cell r="B156" t="str">
            <v>FAS69</v>
          </cell>
          <cell r="C156" t="str">
            <v>OTHER_COST</v>
          </cell>
          <cell r="D156" t="str">
            <v>Other Costs (FAS69)</v>
          </cell>
          <cell r="E156" t="str">
            <v>No</v>
          </cell>
          <cell r="F156">
            <v>1</v>
          </cell>
          <cell r="G156">
            <v>1</v>
          </cell>
          <cell r="H156" t="str">
            <v>Other to confirm by TAX</v>
          </cell>
          <cell r="I156" t="str">
            <v>Prov Cons Stocks</v>
          </cell>
          <cell r="J156" t="str">
            <v>Sole</v>
          </cell>
          <cell r="K156" t="str">
            <v>NDDC-no</v>
          </cell>
          <cell r="L156" t="str">
            <v>not defined</v>
          </cell>
          <cell r="M156" t="str">
            <v>Yes</v>
          </cell>
        </row>
        <row r="157">
          <cell r="A157" t="str">
            <v>OTHER OPEX - Prov Cons Stocks</v>
          </cell>
          <cell r="B157" t="str">
            <v>FAS69</v>
          </cell>
          <cell r="C157" t="str">
            <v>OTHER_COST</v>
          </cell>
          <cell r="D157" t="str">
            <v>Other Costs (FAS69)</v>
          </cell>
          <cell r="E157" t="str">
            <v>No</v>
          </cell>
          <cell r="F157">
            <v>1</v>
          </cell>
          <cell r="G157">
            <v>1</v>
          </cell>
          <cell r="H157" t="str">
            <v>Other to confirm by TAX</v>
          </cell>
          <cell r="I157" t="str">
            <v>Prov Cons Stocks</v>
          </cell>
          <cell r="K157" t="str">
            <v>NDDC-no</v>
          </cell>
          <cell r="L157" t="str">
            <v>not defined</v>
          </cell>
          <cell r="M157" t="str">
            <v>Yes</v>
          </cell>
        </row>
        <row r="158">
          <cell r="A158" t="str">
            <v>OTHER OPEX - VAT</v>
          </cell>
          <cell r="B158" t="str">
            <v>NON FAS69</v>
          </cell>
          <cell r="C158" t="str">
            <v>OTHER_EXP</v>
          </cell>
          <cell r="D158" t="str">
            <v>Other Charges non FAS 69</v>
          </cell>
          <cell r="E158" t="str">
            <v>No</v>
          </cell>
          <cell r="F158">
            <v>1</v>
          </cell>
          <cell r="G158">
            <v>1</v>
          </cell>
          <cell r="H158" t="str">
            <v>Other to confirm by TAX</v>
          </cell>
          <cell r="I158" t="str">
            <v>VAT</v>
          </cell>
          <cell r="K158" t="str">
            <v>NDDC-no</v>
          </cell>
          <cell r="L158" t="str">
            <v>not defined</v>
          </cell>
          <cell r="M158" t="str">
            <v>Yes</v>
          </cell>
        </row>
        <row r="159">
          <cell r="A159" t="str">
            <v>OTHER OPEX - NDDC</v>
          </cell>
          <cell r="B159" t="str">
            <v>NON FAS69</v>
          </cell>
          <cell r="C159" t="str">
            <v>OTHER_EXP</v>
          </cell>
          <cell r="D159" t="str">
            <v>Other Charges non FAS 69</v>
          </cell>
          <cell r="E159" t="str">
            <v>No</v>
          </cell>
          <cell r="F159">
            <v>1</v>
          </cell>
          <cell r="G159">
            <v>1</v>
          </cell>
          <cell r="H159" t="str">
            <v>NDDC</v>
          </cell>
          <cell r="I159" t="str">
            <v>NDDC</v>
          </cell>
          <cell r="K159" t="str">
            <v>NDDC-no</v>
          </cell>
          <cell r="L159" t="str">
            <v>not defined</v>
          </cell>
          <cell r="M159" t="str">
            <v>Yes</v>
          </cell>
        </row>
        <row r="160">
          <cell r="A160" t="str">
            <v>OTHER OPEX - Service Fees</v>
          </cell>
          <cell r="B160" t="str">
            <v>NON FAS69</v>
          </cell>
          <cell r="C160" t="str">
            <v>OTHER_EXP</v>
          </cell>
          <cell r="D160" t="str">
            <v>Other Charges non FAS 69</v>
          </cell>
          <cell r="E160" t="str">
            <v>No</v>
          </cell>
          <cell r="F160">
            <v>1</v>
          </cell>
          <cell r="G160">
            <v>1</v>
          </cell>
          <cell r="H160" t="str">
            <v>Service Fees</v>
          </cell>
          <cell r="I160" t="str">
            <v>Service Fees</v>
          </cell>
          <cell r="J160" t="str">
            <v>Sole</v>
          </cell>
          <cell r="K160" t="str">
            <v>NDDC-yes</v>
          </cell>
          <cell r="L160" t="str">
            <v>not defined</v>
          </cell>
          <cell r="M160" t="str">
            <v>Yes</v>
          </cell>
        </row>
        <row r="161">
          <cell r="A161" t="str">
            <v>OTHER OPEX - General Assistance</v>
          </cell>
          <cell r="B161" t="str">
            <v>NON FAS69</v>
          </cell>
          <cell r="C161" t="str">
            <v>OTHER_EXP</v>
          </cell>
          <cell r="D161" t="str">
            <v>Other Charges non FAS 69</v>
          </cell>
          <cell r="E161" t="str">
            <v>No</v>
          </cell>
          <cell r="F161">
            <v>1</v>
          </cell>
          <cell r="G161">
            <v>1</v>
          </cell>
          <cell r="H161" t="str">
            <v>General Assistance</v>
          </cell>
          <cell r="I161" t="str">
            <v>General Assistance</v>
          </cell>
          <cell r="J161" t="str">
            <v>Sole</v>
          </cell>
          <cell r="K161" t="str">
            <v>NDDC-no</v>
          </cell>
          <cell r="L161" t="str">
            <v>not defined</v>
          </cell>
          <cell r="M161" t="str">
            <v>Yes</v>
          </cell>
        </row>
        <row r="162">
          <cell r="A162" t="str">
            <v>TURNOVER - Hydr. Trading</v>
          </cell>
          <cell r="B162" t="str">
            <v>NON FAS69</v>
          </cell>
          <cell r="C162" t="str">
            <v>GAS_TRADE</v>
          </cell>
          <cell r="D162" t="str">
            <v>Trading of Hydrocarbons</v>
          </cell>
          <cell r="E162" t="str">
            <v>No</v>
          </cell>
          <cell r="F162">
            <v>1</v>
          </cell>
          <cell r="G162">
            <v>1</v>
          </cell>
          <cell r="H162" t="str">
            <v>Trading of Hydrocarbons</v>
          </cell>
          <cell r="I162" t="str">
            <v>Trading of Hydrocarbons</v>
          </cell>
          <cell r="J162" t="str">
            <v>Sole</v>
          </cell>
          <cell r="K162" t="str">
            <v>NDDC-no</v>
          </cell>
          <cell r="L162" t="str">
            <v>not defined</v>
          </cell>
          <cell r="M162" t="str">
            <v>Yes</v>
          </cell>
        </row>
        <row r="163">
          <cell r="A163" t="str">
            <v>TURNOVER - Hydr. Purchase</v>
          </cell>
          <cell r="B163" t="str">
            <v>NON FAS69</v>
          </cell>
          <cell r="C163" t="str">
            <v>HYDROPUR_EVAC</v>
          </cell>
          <cell r="D163" t="str">
            <v>Purchases of Hydrocarbons non FAS 69</v>
          </cell>
          <cell r="E163" t="str">
            <v>No</v>
          </cell>
          <cell r="F163">
            <v>1</v>
          </cell>
          <cell r="G163">
            <v>1</v>
          </cell>
          <cell r="H163" t="str">
            <v>Purchases of Hydrocarbons non FAS 69</v>
          </cell>
          <cell r="I163" t="str">
            <v>Purchases of Hydrocarbons non FAS 69</v>
          </cell>
          <cell r="J163" t="str">
            <v>Sole</v>
          </cell>
          <cell r="K163" t="str">
            <v>NDDC-no</v>
          </cell>
          <cell r="L163" t="str">
            <v>not defined</v>
          </cell>
          <cell r="M163" t="str">
            <v>Yes</v>
          </cell>
        </row>
        <row r="164">
          <cell r="A164" t="str">
            <v>TURNOVER - JV Onshore use of pipe</v>
          </cell>
          <cell r="B164" t="str">
            <v>NON FAS69</v>
          </cell>
          <cell r="C164" t="str">
            <v>TARIF_REC</v>
          </cell>
          <cell r="D164" t="str">
            <v>Transportation Fees</v>
          </cell>
          <cell r="E164" t="str">
            <v>No</v>
          </cell>
          <cell r="F164">
            <v>1</v>
          </cell>
          <cell r="G164">
            <v>0</v>
          </cell>
          <cell r="H164" t="str">
            <v>not selected for TAX</v>
          </cell>
          <cell r="I164" t="str">
            <v>JV Onshore use of pipe</v>
          </cell>
          <cell r="J164" t="str">
            <v>Sole</v>
          </cell>
          <cell r="K164" t="str">
            <v>NDDC-no</v>
          </cell>
          <cell r="L164" t="str">
            <v>not defined</v>
          </cell>
          <cell r="M164" t="str">
            <v>Yes</v>
          </cell>
        </row>
        <row r="165">
          <cell r="A165" t="str">
            <v>TURNOVER - Ullage Fees Income SPDC</v>
          </cell>
          <cell r="B165" t="str">
            <v>NON FAS69</v>
          </cell>
          <cell r="C165" t="str">
            <v>TARIF_REC</v>
          </cell>
          <cell r="D165" t="str">
            <v>Transportation Fees</v>
          </cell>
          <cell r="E165" t="str">
            <v>No</v>
          </cell>
          <cell r="F165">
            <v>1</v>
          </cell>
          <cell r="G165">
            <v>0</v>
          </cell>
          <cell r="H165" t="str">
            <v>not selected for TAX</v>
          </cell>
          <cell r="I165" t="str">
            <v>Ullage Fees Income SPDC</v>
          </cell>
          <cell r="K165" t="str">
            <v>NDDC-no</v>
          </cell>
          <cell r="L165" t="str">
            <v>not defined</v>
          </cell>
          <cell r="M165" t="str">
            <v>Yes</v>
          </cell>
        </row>
        <row r="166">
          <cell r="A166" t="str">
            <v>OTHER OPEX - Bank charges and Fin. Charges</v>
          </cell>
          <cell r="B166" t="str">
            <v>FAS69</v>
          </cell>
          <cell r="C166" t="str">
            <v>OTHER_COST</v>
          </cell>
          <cell r="D166" t="str">
            <v>Other Costs (FAS69)</v>
          </cell>
          <cell r="E166" t="str">
            <v>No</v>
          </cell>
          <cell r="F166">
            <v>1</v>
          </cell>
          <cell r="G166">
            <v>1</v>
          </cell>
          <cell r="H166" t="str">
            <v>Other Opex</v>
          </cell>
          <cell r="I166" t="str">
            <v>Bank charges and Fin. Charges</v>
          </cell>
          <cell r="K166" t="str">
            <v>NDDC-no</v>
          </cell>
          <cell r="L166" t="str">
            <v>not defined</v>
          </cell>
          <cell r="M166" t="str">
            <v>Yes</v>
          </cell>
        </row>
        <row r="167">
          <cell r="A167" t="str">
            <v>OTHER OPEX - CBN Commission</v>
          </cell>
          <cell r="B167" t="str">
            <v>NON FAS69</v>
          </cell>
          <cell r="C167" t="str">
            <v>OTHER_EXP</v>
          </cell>
          <cell r="D167" t="str">
            <v>Other Charges non FAS 69</v>
          </cell>
          <cell r="E167" t="str">
            <v>No</v>
          </cell>
          <cell r="F167">
            <v>1</v>
          </cell>
          <cell r="G167">
            <v>1</v>
          </cell>
          <cell r="H167" t="str">
            <v>Other Opex</v>
          </cell>
          <cell r="I167" t="str">
            <v>CBN Commission</v>
          </cell>
          <cell r="K167" t="str">
            <v>NDDC-no</v>
          </cell>
          <cell r="L167" t="str">
            <v>not defined</v>
          </cell>
          <cell r="M167" t="str">
            <v>Yes</v>
          </cell>
        </row>
        <row r="168">
          <cell r="A168" t="str">
            <v>OTHER OPEX - Education Tax</v>
          </cell>
          <cell r="B168" t="str">
            <v>NON FAS69</v>
          </cell>
          <cell r="C168" t="str">
            <v>OTHER_EXP</v>
          </cell>
          <cell r="D168" t="str">
            <v>Other Charges non FAS 69</v>
          </cell>
          <cell r="E168" t="str">
            <v>No</v>
          </cell>
          <cell r="F168">
            <v>1</v>
          </cell>
          <cell r="G168">
            <v>1</v>
          </cell>
          <cell r="H168" t="str">
            <v>Other Opex</v>
          </cell>
          <cell r="I168" t="str">
            <v>Education Tax</v>
          </cell>
          <cell r="J168" t="str">
            <v>Sole</v>
          </cell>
          <cell r="K168" t="str">
            <v>NDDC-no</v>
          </cell>
          <cell r="L168" t="str">
            <v>not defined</v>
          </cell>
          <cell r="M168" t="str">
            <v>Yes</v>
          </cell>
        </row>
        <row r="169">
          <cell r="A169" t="str">
            <v>OTHER OPEX - Miscellaneous</v>
          </cell>
          <cell r="B169" t="str">
            <v>NON FAS69</v>
          </cell>
          <cell r="C169" t="str">
            <v>OTHER_EXP</v>
          </cell>
          <cell r="D169" t="str">
            <v>Other Charges non FAS 69</v>
          </cell>
          <cell r="E169" t="str">
            <v>No</v>
          </cell>
          <cell r="F169">
            <v>1</v>
          </cell>
          <cell r="G169">
            <v>1</v>
          </cell>
          <cell r="H169" t="str">
            <v>Other Opex</v>
          </cell>
          <cell r="I169" t="str">
            <v>Miscellaneous (Bad Debt)</v>
          </cell>
          <cell r="K169" t="str">
            <v>NDDC-no</v>
          </cell>
          <cell r="L169" t="str">
            <v>not defined</v>
          </cell>
          <cell r="M169" t="str">
            <v>Yes</v>
          </cell>
        </row>
        <row r="170">
          <cell r="A170" t="str">
            <v>OTHER OPEX - Custom Duties</v>
          </cell>
          <cell r="B170" t="str">
            <v>NON FAS69</v>
          </cell>
          <cell r="C170" t="str">
            <v>OTHER_EXP</v>
          </cell>
          <cell r="D170" t="str">
            <v>Other Charges non FAS 69</v>
          </cell>
          <cell r="E170" t="str">
            <v>No</v>
          </cell>
          <cell r="F170">
            <v>1</v>
          </cell>
          <cell r="G170">
            <v>1</v>
          </cell>
          <cell r="H170" t="str">
            <v>Other Opex</v>
          </cell>
          <cell r="I170" t="str">
            <v>Custom Duties</v>
          </cell>
          <cell r="K170" t="str">
            <v>NDDC-no</v>
          </cell>
          <cell r="L170" t="str">
            <v>not defined</v>
          </cell>
          <cell r="M170" t="str">
            <v>Yes</v>
          </cell>
        </row>
        <row r="171">
          <cell r="A171" t="str">
            <v>DD&amp;A - FAS 87 (retirement)</v>
          </cell>
          <cell r="B171" t="str">
            <v>FAS69</v>
          </cell>
          <cell r="C171" t="str">
            <v>EX_PROV69</v>
          </cell>
          <cell r="D171" t="str">
            <v>Other LT Operating Provisions FAS 69</v>
          </cell>
          <cell r="E171" t="str">
            <v>No</v>
          </cell>
          <cell r="F171">
            <v>1</v>
          </cell>
          <cell r="G171">
            <v>0</v>
          </cell>
          <cell r="H171" t="str">
            <v>not selected for TAX</v>
          </cell>
          <cell r="I171" t="str">
            <v>Pension Funds Provision</v>
          </cell>
          <cell r="J171" t="str">
            <v>Sole</v>
          </cell>
          <cell r="K171" t="str">
            <v>NDDC-no</v>
          </cell>
          <cell r="L171" t="str">
            <v>not defined</v>
          </cell>
          <cell r="M171" t="str">
            <v>Yes</v>
          </cell>
        </row>
        <row r="172">
          <cell r="A172" t="str">
            <v>DD&amp;A - FAS 106 (contingency)</v>
          </cell>
          <cell r="B172" t="str">
            <v>FAS69</v>
          </cell>
          <cell r="C172" t="str">
            <v>EX_PROV69</v>
          </cell>
          <cell r="D172" t="str">
            <v>Other LT Operating Provisions FAS 69</v>
          </cell>
          <cell r="E172" t="str">
            <v>No</v>
          </cell>
          <cell r="F172">
            <v>1</v>
          </cell>
          <cell r="G172">
            <v>0</v>
          </cell>
          <cell r="H172" t="str">
            <v>not selected for TAX</v>
          </cell>
          <cell r="I172" t="str">
            <v>Pension Funds Provision</v>
          </cell>
          <cell r="J172" t="str">
            <v>Sole</v>
          </cell>
          <cell r="K172" t="str">
            <v>NDDC-no</v>
          </cell>
          <cell r="L172" t="str">
            <v>not defined</v>
          </cell>
          <cell r="M172" t="str">
            <v>Yes</v>
          </cell>
        </row>
        <row r="173">
          <cell r="A173" t="str">
            <v>DD&amp;A - Other LT Operating Provisions FAS 69</v>
          </cell>
          <cell r="B173" t="str">
            <v>FAS69</v>
          </cell>
          <cell r="C173" t="str">
            <v>EX_PROV69</v>
          </cell>
          <cell r="D173" t="str">
            <v>Other LT Operating Provisions FAS 69</v>
          </cell>
          <cell r="E173" t="str">
            <v>No</v>
          </cell>
          <cell r="F173">
            <v>1</v>
          </cell>
          <cell r="G173">
            <v>1</v>
          </cell>
          <cell r="H173" t="str">
            <v>Other to confirm by TAX</v>
          </cell>
          <cell r="I173" t="str">
            <v>Other LT Operating Provisions FAS 69</v>
          </cell>
          <cell r="J173" t="str">
            <v>Sole</v>
          </cell>
          <cell r="K173" t="str">
            <v>NDDC-no</v>
          </cell>
          <cell r="L173" t="str">
            <v>not defined</v>
          </cell>
          <cell r="M173" t="str">
            <v>Yes</v>
          </cell>
        </row>
        <row r="174">
          <cell r="A174" t="str">
            <v>FINANCIAL FUNDS - Group Net financial Charges non capitalized</v>
          </cell>
          <cell r="B174" t="str">
            <v>not applicable</v>
          </cell>
          <cell r="C174" t="str">
            <v>FIN_GROUP</v>
          </cell>
          <cell r="D174" t="str">
            <v>Group Net financial Charges(+) / Income(-)  non capitalized.</v>
          </cell>
          <cell r="E174" t="str">
            <v>No</v>
          </cell>
          <cell r="F174">
            <v>1</v>
          </cell>
          <cell r="G174">
            <v>1</v>
          </cell>
          <cell r="H174" t="str">
            <v>Cost of Net Debt</v>
          </cell>
          <cell r="I174" t="str">
            <v>Group Interest</v>
          </cell>
          <cell r="J174" t="str">
            <v>Sole</v>
          </cell>
          <cell r="K174" t="str">
            <v>NDDC-no</v>
          </cell>
          <cell r="L174" t="str">
            <v>not defined</v>
          </cell>
          <cell r="M174" t="str">
            <v>Yes</v>
          </cell>
        </row>
        <row r="175">
          <cell r="A175" t="str">
            <v>FINANCIAL FUNDS - Non Group Net financial Charges non capitalized</v>
          </cell>
          <cell r="B175" t="str">
            <v>not applicable</v>
          </cell>
          <cell r="C175" t="str">
            <v>FIN_NONGROUP</v>
          </cell>
          <cell r="D175" t="str">
            <v>Non-Group Net Financial Charges(+) / Income(-) non capitalized.</v>
          </cell>
          <cell r="E175" t="str">
            <v>No</v>
          </cell>
          <cell r="F175">
            <v>1</v>
          </cell>
          <cell r="G175">
            <v>1</v>
          </cell>
          <cell r="H175" t="str">
            <v>Cost of Net Debt</v>
          </cell>
          <cell r="I175" t="str">
            <v>Non Group Interest</v>
          </cell>
          <cell r="J175" t="str">
            <v>Sole</v>
          </cell>
          <cell r="K175" t="str">
            <v>NDDC-no</v>
          </cell>
          <cell r="L175" t="str">
            <v>not defined</v>
          </cell>
          <cell r="M175" t="str">
            <v>Yes</v>
          </cell>
        </row>
        <row r="176">
          <cell r="A176" t="str">
            <v>FINANCIAL FUNDS - Group Capitalized Financial Costs</v>
          </cell>
          <cell r="B176" t="str">
            <v>not applicable</v>
          </cell>
          <cell r="C176" t="str">
            <v>CAPFITOT</v>
          </cell>
          <cell r="D176" t="str">
            <v>Capitalized Financial Costs</v>
          </cell>
          <cell r="E176" t="str">
            <v>No</v>
          </cell>
          <cell r="F176">
            <v>1</v>
          </cell>
          <cell r="G176">
            <v>1</v>
          </cell>
          <cell r="H176" t="str">
            <v>Cost of Net Debt</v>
          </cell>
          <cell r="I176" t="str">
            <v>Group Interest</v>
          </cell>
          <cell r="J176" t="str">
            <v>Sole</v>
          </cell>
          <cell r="K176" t="str">
            <v>NDDC-no</v>
          </cell>
          <cell r="L176" t="str">
            <v>not defined</v>
          </cell>
          <cell r="M176" t="str">
            <v>Yes</v>
          </cell>
        </row>
        <row r="177">
          <cell r="A177" t="str">
            <v>FINANCIAL FUNDS - Non Group Capitalized Financial Costs</v>
          </cell>
          <cell r="B177" t="str">
            <v>not applicable</v>
          </cell>
          <cell r="C177" t="str">
            <v>CAPFITOT</v>
          </cell>
          <cell r="D177" t="str">
            <v>Capitalized Financial Costs</v>
          </cell>
          <cell r="E177" t="str">
            <v>No</v>
          </cell>
          <cell r="F177">
            <v>1</v>
          </cell>
          <cell r="G177">
            <v>1</v>
          </cell>
          <cell r="H177" t="str">
            <v>Cost of Net Debt</v>
          </cell>
          <cell r="I177" t="str">
            <v>Non Group Interest</v>
          </cell>
          <cell r="J177" t="str">
            <v>Sole</v>
          </cell>
          <cell r="K177" t="str">
            <v>NDDC-no</v>
          </cell>
          <cell r="L177" t="str">
            <v>not defined</v>
          </cell>
          <cell r="M177" t="str">
            <v>Yes</v>
          </cell>
        </row>
        <row r="178">
          <cell r="A178" t="str">
            <v>RN_OTHER - Extraodinary LT Provisions</v>
          </cell>
          <cell r="B178" t="str">
            <v>not applicable</v>
          </cell>
          <cell r="C178" t="str">
            <v>EXT_DEP</v>
          </cell>
          <cell r="D178" t="str">
            <v>Extraordinary Provisions on Long Term Assets</v>
          </cell>
          <cell r="E178" t="str">
            <v>No</v>
          </cell>
          <cell r="F178">
            <v>0</v>
          </cell>
          <cell r="G178">
            <v>0</v>
          </cell>
          <cell r="H178" t="str">
            <v>not selected for TAX</v>
          </cell>
          <cell r="I178" t="str">
            <v>Extraordinary Provisions on Long Term Assets</v>
          </cell>
          <cell r="J178" t="str">
            <v>Sole</v>
          </cell>
          <cell r="K178" t="str">
            <v>NDDC-no</v>
          </cell>
          <cell r="L178" t="str">
            <v>not defined</v>
          </cell>
          <cell r="M178" t="str">
            <v>Yes</v>
          </cell>
        </row>
        <row r="179">
          <cell r="A179" t="str">
            <v>RN_OTHER - Other non Operational Charges &amp; Income</v>
          </cell>
          <cell r="B179" t="str">
            <v>not applicable</v>
          </cell>
          <cell r="C179" t="str">
            <v>NOP_PL</v>
          </cell>
          <cell r="D179" t="str">
            <v>Other non Operational Charges &amp; Income</v>
          </cell>
          <cell r="E179" t="str">
            <v>No</v>
          </cell>
          <cell r="F179">
            <v>0</v>
          </cell>
          <cell r="G179">
            <v>0</v>
          </cell>
          <cell r="H179" t="str">
            <v>Other to confirm by TAX</v>
          </cell>
          <cell r="I179" t="str">
            <v>Other non Operational Charges &amp; Income</v>
          </cell>
          <cell r="J179" t="str">
            <v>Sole</v>
          </cell>
          <cell r="K179" t="str">
            <v>NDDC-no</v>
          </cell>
          <cell r="L179" t="str">
            <v>not defined</v>
          </cell>
          <cell r="M179" t="str">
            <v>Yes</v>
          </cell>
        </row>
        <row r="180">
          <cell r="A180" t="str">
            <v>FINANCIAL FUNDS - Drawdown LT loans Third Party</v>
          </cell>
          <cell r="B180" t="str">
            <v>not applicable</v>
          </cell>
          <cell r="C180" t="str">
            <v>EXTERNALS</v>
          </cell>
          <cell r="D180" t="str">
            <v>Drawdown LT loans Third Party</v>
          </cell>
          <cell r="E180" t="str">
            <v>No</v>
          </cell>
          <cell r="F180">
            <v>0</v>
          </cell>
          <cell r="G180">
            <v>0</v>
          </cell>
          <cell r="H180" t="str">
            <v>not selected for TAX</v>
          </cell>
          <cell r="I180" t="str">
            <v>Drawdown LT loans Third Party</v>
          </cell>
          <cell r="J180" t="str">
            <v>Sole</v>
          </cell>
          <cell r="K180" t="str">
            <v>NDDC-no</v>
          </cell>
          <cell r="L180" t="str">
            <v>not defined</v>
          </cell>
          <cell r="M180" t="str">
            <v>Yes</v>
          </cell>
        </row>
        <row r="181">
          <cell r="A181" t="str">
            <v>FINANCIAL FUNDS - Reimbursment LT loans Third Party</v>
          </cell>
          <cell r="B181" t="str">
            <v>not applicable</v>
          </cell>
          <cell r="C181" t="str">
            <v>EXTREPAYM</v>
          </cell>
          <cell r="D181" t="str">
            <v>Reimbursment LT loans Third Party</v>
          </cell>
          <cell r="E181" t="str">
            <v>No</v>
          </cell>
          <cell r="F181">
            <v>0</v>
          </cell>
          <cell r="G181">
            <v>0</v>
          </cell>
          <cell r="H181" t="str">
            <v>not selected for TAX</v>
          </cell>
          <cell r="I181" t="str">
            <v>Reimbursment LT loans Third Party</v>
          </cell>
          <cell r="J181" t="str">
            <v>Sole</v>
          </cell>
          <cell r="K181" t="str">
            <v>NDDC-no</v>
          </cell>
          <cell r="L181" t="str">
            <v>not defined</v>
          </cell>
          <cell r="M181" t="str">
            <v>Yes</v>
          </cell>
        </row>
        <row r="182">
          <cell r="A182" t="str">
            <v>FINANCIAL FUNDS - Drawdown LT loans Group</v>
          </cell>
          <cell r="B182" t="str">
            <v>not applicable</v>
          </cell>
          <cell r="C182" t="str">
            <v>GRPBORROW</v>
          </cell>
          <cell r="D182" t="str">
            <v>Drawdown LT loans Group</v>
          </cell>
          <cell r="E182" t="str">
            <v>No</v>
          </cell>
          <cell r="F182">
            <v>0</v>
          </cell>
          <cell r="G182">
            <v>0</v>
          </cell>
          <cell r="H182" t="str">
            <v>not selected for TAX</v>
          </cell>
          <cell r="I182" t="str">
            <v>Drawdown LT loans Group</v>
          </cell>
          <cell r="J182" t="str">
            <v>Sole</v>
          </cell>
          <cell r="K182" t="str">
            <v>NDDC-no</v>
          </cell>
          <cell r="L182" t="str">
            <v>not defined</v>
          </cell>
          <cell r="M182" t="str">
            <v>Yes</v>
          </cell>
        </row>
        <row r="183">
          <cell r="A183" t="str">
            <v>FINANCIAL FUNDS - Reimbursment LT loans Group</v>
          </cell>
          <cell r="B183" t="str">
            <v>not applicable</v>
          </cell>
          <cell r="C183" t="str">
            <v>GRPREPAYM</v>
          </cell>
          <cell r="D183" t="str">
            <v>Reimbursment LT loans Group</v>
          </cell>
          <cell r="E183" t="str">
            <v>No</v>
          </cell>
          <cell r="F183">
            <v>0</v>
          </cell>
          <cell r="G183">
            <v>0</v>
          </cell>
          <cell r="H183" t="str">
            <v>not selected for TAX</v>
          </cell>
          <cell r="I183" t="str">
            <v>Reimbursment LT loans Group</v>
          </cell>
          <cell r="J183" t="str">
            <v>Sole</v>
          </cell>
          <cell r="K183" t="str">
            <v>NDDC-no</v>
          </cell>
          <cell r="L183" t="str">
            <v>not defined</v>
          </cell>
          <cell r="M183" t="str">
            <v>Yes</v>
          </cell>
        </row>
        <row r="184">
          <cell r="A184" t="str">
            <v>FINANCIAL FUNDS - Variation Cap. &amp; LT Advances Group</v>
          </cell>
          <cell r="B184" t="str">
            <v>not applicable</v>
          </cell>
          <cell r="C184" t="str">
            <v>VARCAPAG</v>
          </cell>
          <cell r="D184" t="str">
            <v>Variation Cap. &amp; LT Advances Group</v>
          </cell>
          <cell r="E184" t="str">
            <v>No</v>
          </cell>
          <cell r="F184">
            <v>0</v>
          </cell>
          <cell r="G184">
            <v>0</v>
          </cell>
          <cell r="H184" t="str">
            <v>not selected for TAX</v>
          </cell>
          <cell r="I184" t="str">
            <v>Variation Cap. &amp; LT Advances Group</v>
          </cell>
          <cell r="J184" t="str">
            <v>Sole</v>
          </cell>
          <cell r="K184" t="str">
            <v>NDDC-no</v>
          </cell>
          <cell r="L184" t="str">
            <v>not defined</v>
          </cell>
          <cell r="M184" t="str">
            <v>Yes</v>
          </cell>
        </row>
        <row r="185">
          <cell r="A185" t="str">
            <v>FINANCIAL FUNDS - Dividends Group</v>
          </cell>
          <cell r="B185" t="str">
            <v>not applicable</v>
          </cell>
          <cell r="C185" t="str">
            <v>DIVIDPAID</v>
          </cell>
          <cell r="D185" t="str">
            <v>Dividends Group</v>
          </cell>
          <cell r="E185" t="str">
            <v>No</v>
          </cell>
          <cell r="F185">
            <v>0</v>
          </cell>
          <cell r="G185">
            <v>0</v>
          </cell>
          <cell r="H185" t="str">
            <v>not selected for TAX</v>
          </cell>
          <cell r="I185" t="str">
            <v>Dividends Group</v>
          </cell>
          <cell r="J185" t="str">
            <v>Sole</v>
          </cell>
          <cell r="K185" t="str">
            <v>NDDC-no</v>
          </cell>
          <cell r="L185" t="str">
            <v>not defined</v>
          </cell>
          <cell r="M185" t="str">
            <v>Yes</v>
          </cell>
        </row>
        <row r="186">
          <cell r="A186" t="str">
            <v>TO ALLOCATE - NOA CC to allocate to CAPEX and OPEX</v>
          </cell>
          <cell r="B186" t="str">
            <v>not applicable</v>
          </cell>
          <cell r="C186" t="str">
            <v>not applicable</v>
          </cell>
          <cell r="D186" t="str">
            <v>not applicable</v>
          </cell>
          <cell r="E186" t="str">
            <v>No</v>
          </cell>
          <cell r="F186" t="e">
            <v>#N/A</v>
          </cell>
          <cell r="G186" t="e">
            <v>#N/A</v>
          </cell>
          <cell r="H186" t="str">
            <v>not selected for TAX</v>
          </cell>
          <cell r="I186" t="str">
            <v>not applicable</v>
          </cell>
          <cell r="K186" t="str">
            <v>NDDC-no</v>
          </cell>
          <cell r="L186" t="str">
            <v>not defined</v>
          </cell>
          <cell r="M186" t="str">
            <v>Yes</v>
          </cell>
        </row>
        <row r="241">
          <cell r="A241" t="str">
            <v>(To Fill for CAPEX only)</v>
          </cell>
        </row>
        <row r="242">
          <cell r="A242" t="str">
            <v>Producing</v>
          </cell>
        </row>
        <row r="243">
          <cell r="A243" t="str">
            <v>Development Studies</v>
          </cell>
        </row>
        <row r="244">
          <cell r="A244" t="str">
            <v>Basic Engineering FEED</v>
          </cell>
        </row>
        <row r="245">
          <cell r="A245" t="str">
            <v>Project implementation (EPC)</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row r="6">
          <cell r="G6" t="str">
            <v>CCDATA_Key</v>
          </cell>
          <cell r="H6" t="str">
            <v>CCDATA_Amt</v>
          </cell>
        </row>
        <row r="7">
          <cell r="G7" t="str">
            <v>not allocated</v>
          </cell>
          <cell r="H7">
            <v>0</v>
          </cell>
        </row>
        <row r="8">
          <cell r="G8" t="str">
            <v>not allocated</v>
          </cell>
          <cell r="H8">
            <v>0</v>
          </cell>
        </row>
        <row r="9">
          <cell r="G9" t="str">
            <v>not allocated</v>
          </cell>
          <cell r="H9">
            <v>0</v>
          </cell>
        </row>
        <row r="10">
          <cell r="G10" t="str">
            <v>not allocated</v>
          </cell>
          <cell r="H10">
            <v>0</v>
          </cell>
        </row>
        <row r="11">
          <cell r="G11" t="str">
            <v>not allocated</v>
          </cell>
          <cell r="H11">
            <v>0</v>
          </cell>
        </row>
        <row r="12">
          <cell r="G12" t="str">
            <v>not allocated</v>
          </cell>
          <cell r="H12">
            <v>0</v>
          </cell>
        </row>
        <row r="13">
          <cell r="G13" t="str">
            <v>not allocated</v>
          </cell>
          <cell r="H13">
            <v>0</v>
          </cell>
        </row>
        <row r="14">
          <cell r="G14" t="str">
            <v>not allocated</v>
          </cell>
          <cell r="H14">
            <v>0</v>
          </cell>
        </row>
        <row r="15">
          <cell r="G15" t="str">
            <v>not allocated</v>
          </cell>
          <cell r="H15">
            <v>0</v>
          </cell>
        </row>
        <row r="16">
          <cell r="G16" t="str">
            <v>not allocated</v>
          </cell>
          <cell r="H16">
            <v>0</v>
          </cell>
        </row>
        <row r="17">
          <cell r="G17" t="str">
            <v>not allocated</v>
          </cell>
          <cell r="H17">
            <v>0</v>
          </cell>
        </row>
        <row r="18">
          <cell r="G18" t="str">
            <v>not allocated</v>
          </cell>
          <cell r="H18">
            <v>0</v>
          </cell>
        </row>
        <row r="19">
          <cell r="G19" t="str">
            <v>not allocated</v>
          </cell>
          <cell r="H19">
            <v>0</v>
          </cell>
        </row>
        <row r="20">
          <cell r="G20" t="str">
            <v>not allocated</v>
          </cell>
          <cell r="H20">
            <v>0</v>
          </cell>
        </row>
        <row r="21">
          <cell r="G21" t="str">
            <v>not allocated</v>
          </cell>
          <cell r="H21">
            <v>0</v>
          </cell>
        </row>
        <row r="22">
          <cell r="G22" t="str">
            <v>not allocated</v>
          </cell>
          <cell r="H22">
            <v>0</v>
          </cell>
        </row>
        <row r="23">
          <cell r="G23" t="str">
            <v>not allocated</v>
          </cell>
          <cell r="H23">
            <v>0</v>
          </cell>
        </row>
        <row r="24">
          <cell r="G24" t="str">
            <v>not allocated</v>
          </cell>
          <cell r="H24">
            <v>0</v>
          </cell>
        </row>
        <row r="25">
          <cell r="G25" t="str">
            <v>not allocated</v>
          </cell>
          <cell r="H25">
            <v>0</v>
          </cell>
        </row>
        <row r="26">
          <cell r="G26" t="str">
            <v>not allocated</v>
          </cell>
          <cell r="H26">
            <v>0</v>
          </cell>
        </row>
        <row r="27">
          <cell r="G27" t="str">
            <v>not allocated</v>
          </cell>
          <cell r="H27">
            <v>0</v>
          </cell>
        </row>
        <row r="28">
          <cell r="G28" t="str">
            <v>not allocated</v>
          </cell>
          <cell r="H28">
            <v>0</v>
          </cell>
        </row>
        <row r="29">
          <cell r="G29" t="str">
            <v>not allocated</v>
          </cell>
          <cell r="H29">
            <v>0</v>
          </cell>
        </row>
        <row r="30">
          <cell r="G30" t="str">
            <v>not allocated</v>
          </cell>
          <cell r="H30">
            <v>0</v>
          </cell>
        </row>
        <row r="31">
          <cell r="G31" t="str">
            <v>not allocated</v>
          </cell>
          <cell r="H31">
            <v>0</v>
          </cell>
        </row>
        <row r="32">
          <cell r="G32" t="str">
            <v>not allocated</v>
          </cell>
          <cell r="H32">
            <v>0</v>
          </cell>
        </row>
        <row r="33">
          <cell r="G33" t="str">
            <v>not allocated</v>
          </cell>
          <cell r="H33">
            <v>0</v>
          </cell>
        </row>
        <row r="34">
          <cell r="G34" t="str">
            <v>not allocated</v>
          </cell>
          <cell r="H34">
            <v>0</v>
          </cell>
        </row>
        <row r="35">
          <cell r="G35" t="str">
            <v>OML58OML58PRODUCTION COSTS - Routine</v>
          </cell>
          <cell r="H35">
            <v>2505.3881374604043</v>
          </cell>
        </row>
        <row r="36">
          <cell r="G36" t="str">
            <v>not allocated</v>
          </cell>
          <cell r="H36">
            <v>0</v>
          </cell>
        </row>
        <row r="37">
          <cell r="G37" t="str">
            <v>OML99PRODUCTION COSTS - Routine</v>
          </cell>
          <cell r="H37">
            <v>2637.0550343864516</v>
          </cell>
        </row>
        <row r="38">
          <cell r="G38" t="str">
            <v>OML99PRODUCTION COSTS - Routine</v>
          </cell>
          <cell r="H38">
            <v>1060.1401894858545</v>
          </cell>
        </row>
        <row r="39">
          <cell r="G39" t="str">
            <v>OML100PRODUCTION COSTS - Routine</v>
          </cell>
          <cell r="H39">
            <v>2107.8112698886389</v>
          </cell>
        </row>
        <row r="40">
          <cell r="G40" t="str">
            <v>OML102PRODUCTION COSTS - Routine</v>
          </cell>
          <cell r="H40">
            <v>2107.8112698886389</v>
          </cell>
        </row>
        <row r="41">
          <cell r="G41" t="str">
            <v>OML130CAP_D</v>
          </cell>
          <cell r="H41">
            <v>12718.797640020673</v>
          </cell>
        </row>
        <row r="42">
          <cell r="G42" t="str">
            <v>not allocated</v>
          </cell>
          <cell r="H42">
            <v>0</v>
          </cell>
        </row>
        <row r="43">
          <cell r="G43" t="str">
            <v>not allocated</v>
          </cell>
          <cell r="H43">
            <v>0</v>
          </cell>
        </row>
        <row r="44">
          <cell r="G44" t="str">
            <v>UsanCAP_D</v>
          </cell>
          <cell r="H44">
            <v>5445.0964588693387</v>
          </cell>
        </row>
        <row r="45">
          <cell r="G45" t="str">
            <v>not allocated</v>
          </cell>
          <cell r="H45">
            <v>0</v>
          </cell>
        </row>
        <row r="46">
          <cell r="G46" t="str">
            <v>OML58CAP_D</v>
          </cell>
          <cell r="H46">
            <v>3701.71</v>
          </cell>
        </row>
        <row r="47">
          <cell r="G47" t="str">
            <v>OML58CAP_D</v>
          </cell>
          <cell r="H47">
            <v>6287.35</v>
          </cell>
        </row>
        <row r="48">
          <cell r="G48" t="str">
            <v>OML58CAP_D_DRILL</v>
          </cell>
          <cell r="H48">
            <v>4189</v>
          </cell>
        </row>
        <row r="49">
          <cell r="G49" t="str">
            <v>OML58CAP_D</v>
          </cell>
          <cell r="H49">
            <v>554.19000000000005</v>
          </cell>
        </row>
        <row r="50">
          <cell r="G50" t="str">
            <v>OUR pipelineCAP_D</v>
          </cell>
          <cell r="H50">
            <v>969.54</v>
          </cell>
        </row>
        <row r="51">
          <cell r="G51" t="str">
            <v>OML58CAP_D</v>
          </cell>
          <cell r="H51">
            <v>8553.74</v>
          </cell>
        </row>
        <row r="52">
          <cell r="G52" t="str">
            <v>OML58CAP_D_DRILL</v>
          </cell>
          <cell r="H52">
            <v>1172.81</v>
          </cell>
        </row>
        <row r="53">
          <cell r="G53" t="str">
            <v>OUR pipelineCAP_D</v>
          </cell>
          <cell r="H53">
            <v>557.05999999999995</v>
          </cell>
        </row>
        <row r="54">
          <cell r="G54" t="str">
            <v>Obite IPP - Gas &amp; PowerCAP_D</v>
          </cell>
          <cell r="H54">
            <v>2202.6799999999998</v>
          </cell>
        </row>
        <row r="55">
          <cell r="G55" t="str">
            <v>AKOGEP phase IICAP_D</v>
          </cell>
          <cell r="H55">
            <v>4690.93</v>
          </cell>
        </row>
        <row r="56">
          <cell r="G56" t="str">
            <v>Amenam InfillsCAP_D_DRILL</v>
          </cell>
          <cell r="H56">
            <v>2141.3000000000002</v>
          </cell>
        </row>
        <row r="57">
          <cell r="G57" t="str">
            <v/>
          </cell>
          <cell r="H57">
            <v>0</v>
          </cell>
        </row>
        <row r="58">
          <cell r="G58" t="str">
            <v>OML100CAP_D</v>
          </cell>
          <cell r="H58">
            <v>6785.86</v>
          </cell>
        </row>
        <row r="59">
          <cell r="G59" t="str">
            <v>OML100CAP_D_DRILL</v>
          </cell>
          <cell r="H59">
            <v>766.86</v>
          </cell>
        </row>
        <row r="60">
          <cell r="G60" t="str">
            <v>NkarikaCAP_D</v>
          </cell>
          <cell r="H60">
            <v>1179.01</v>
          </cell>
        </row>
        <row r="61">
          <cell r="G61" t="str">
            <v>OML102CAP_D</v>
          </cell>
          <cell r="H61">
            <v>6762.82</v>
          </cell>
        </row>
        <row r="62">
          <cell r="G62" t="str">
            <v/>
          </cell>
          <cell r="H62">
            <v>0</v>
          </cell>
        </row>
        <row r="63">
          <cell r="G63" t="str">
            <v>OML102CAP_D_DRILL</v>
          </cell>
          <cell r="H63">
            <v>1469.16</v>
          </cell>
        </row>
        <row r="64">
          <cell r="G64" t="str">
            <v>OML130CAP_D</v>
          </cell>
          <cell r="H64">
            <v>2714.91</v>
          </cell>
        </row>
        <row r="65">
          <cell r="G65" t="str">
            <v>OML130CAP_D</v>
          </cell>
          <cell r="H65">
            <v>11453.51</v>
          </cell>
        </row>
        <row r="66">
          <cell r="G66" t="str">
            <v>OML130CAP_D</v>
          </cell>
          <cell r="H66">
            <v>254.51</v>
          </cell>
        </row>
        <row r="67">
          <cell r="G67" t="str">
            <v>OML130CAP_D</v>
          </cell>
          <cell r="H67">
            <v>3308.8</v>
          </cell>
        </row>
        <row r="68">
          <cell r="G68" t="str">
            <v>OML130CAP_D</v>
          </cell>
          <cell r="H68">
            <v>1923.03</v>
          </cell>
        </row>
        <row r="69">
          <cell r="G69" t="str">
            <v>OML130CAP_D</v>
          </cell>
          <cell r="H69">
            <v>339.38</v>
          </cell>
        </row>
        <row r="70">
          <cell r="G70" t="str">
            <v>OML130CAP_D</v>
          </cell>
          <cell r="H70">
            <v>8370.68</v>
          </cell>
        </row>
        <row r="71">
          <cell r="G71" t="str">
            <v>UsanCAP_D</v>
          </cell>
          <cell r="H71">
            <v>4386.3599999999997</v>
          </cell>
        </row>
        <row r="72">
          <cell r="G72" t="str">
            <v>UsanCAP_D_DRILL</v>
          </cell>
          <cell r="H72">
            <v>0</v>
          </cell>
        </row>
        <row r="73">
          <cell r="G73" t="str">
            <v>not allocated</v>
          </cell>
          <cell r="H73">
            <v>0</v>
          </cell>
        </row>
        <row r="74">
          <cell r="G74" t="str">
            <v>OML58CAP_D_DRILL</v>
          </cell>
          <cell r="H74">
            <v>6324.76</v>
          </cell>
        </row>
        <row r="75">
          <cell r="G75" t="str">
            <v>Amenam InfillsCAP_D_DRILL</v>
          </cell>
          <cell r="H75">
            <v>5647.13</v>
          </cell>
        </row>
        <row r="76">
          <cell r="G76" t="str">
            <v>OML100CAP_D_DRILL</v>
          </cell>
          <cell r="H76">
            <v>4065.96</v>
          </cell>
        </row>
        <row r="77">
          <cell r="G77" t="str">
            <v>not allocated</v>
          </cell>
          <cell r="H77">
            <v>0</v>
          </cell>
        </row>
        <row r="78">
          <cell r="G78" t="str">
            <v>CorporateOTHER OPEX - Corporate CC</v>
          </cell>
          <cell r="H78">
            <v>5296.89</v>
          </cell>
        </row>
        <row r="79">
          <cell r="G79" t="str">
            <v>TRANSPORT. and LIQUEFACTION COSTS - FSO</v>
          </cell>
          <cell r="H79">
            <v>9926.75</v>
          </cell>
        </row>
        <row r="80">
          <cell r="G80" t="str">
            <v>OML58PRODUCTION COSTS - Routine</v>
          </cell>
          <cell r="H80">
            <v>24576.34</v>
          </cell>
        </row>
        <row r="81">
          <cell r="G81" t="str">
            <v>OML58PRODUCTION COSTS - Routine</v>
          </cell>
          <cell r="H81">
            <v>30801.91</v>
          </cell>
        </row>
        <row r="82">
          <cell r="G82" t="str">
            <v>not allocated</v>
          </cell>
          <cell r="H82">
            <v>0</v>
          </cell>
        </row>
        <row r="83">
          <cell r="G83" t="str">
            <v>OML99PRODUCTION COSTS - Routine</v>
          </cell>
          <cell r="H83">
            <v>9635.68</v>
          </cell>
        </row>
        <row r="84">
          <cell r="G84" t="str">
            <v>OML99PRODUCTION COSTS - Routine</v>
          </cell>
          <cell r="H84">
            <v>25396.44</v>
          </cell>
        </row>
        <row r="85">
          <cell r="G85" t="str">
            <v>OML57PRODUCTION COSTS - Routine</v>
          </cell>
          <cell r="H85">
            <v>1374.74</v>
          </cell>
        </row>
        <row r="86">
          <cell r="G86" t="str">
            <v>OML100PRODUCTION COSTS - Routine</v>
          </cell>
          <cell r="H86">
            <v>23101.66</v>
          </cell>
        </row>
        <row r="87">
          <cell r="G87" t="str">
            <v>OML102PRODUCTION COSTS - Routine</v>
          </cell>
          <cell r="H87">
            <v>14221.21</v>
          </cell>
        </row>
        <row r="88">
          <cell r="G88" t="str">
            <v>OML130CAP_D</v>
          </cell>
          <cell r="H88">
            <v>4157.17</v>
          </cell>
        </row>
        <row r="89">
          <cell r="G89" t="str">
            <v>not allocated</v>
          </cell>
          <cell r="H89">
            <v>0</v>
          </cell>
        </row>
        <row r="90">
          <cell r="G90" t="str">
            <v>not allocated</v>
          </cell>
          <cell r="H90">
            <v>0</v>
          </cell>
        </row>
        <row r="91">
          <cell r="G91" t="str">
            <v>not allocated</v>
          </cell>
          <cell r="H91">
            <v>0</v>
          </cell>
        </row>
        <row r="92">
          <cell r="G92" t="str">
            <v>OML58PRODUCTION COSTS - Routine</v>
          </cell>
          <cell r="H92">
            <v>0</v>
          </cell>
        </row>
        <row r="93">
          <cell r="G93" t="str">
            <v>not allocated</v>
          </cell>
          <cell r="H93">
            <v>0</v>
          </cell>
        </row>
        <row r="94">
          <cell r="G94" t="str">
            <v/>
          </cell>
          <cell r="H94">
            <v>429.96</v>
          </cell>
        </row>
        <row r="95">
          <cell r="G95" t="str">
            <v>OPL221CAP_D_DRILL</v>
          </cell>
          <cell r="H95">
            <v>0</v>
          </cell>
        </row>
        <row r="96">
          <cell r="G96" t="str">
            <v>OPL222CAP_D_DRILL</v>
          </cell>
          <cell r="H96">
            <v>0</v>
          </cell>
        </row>
        <row r="97">
          <cell r="G97" t="str">
            <v/>
          </cell>
          <cell r="H97">
            <v>0</v>
          </cell>
        </row>
        <row r="98">
          <cell r="H98">
            <v>278273.90000000002</v>
          </cell>
        </row>
        <row r="100">
          <cell r="G100" t="str">
            <v>SPDC_JVCAP_D</v>
          </cell>
          <cell r="H100">
            <v>611627.88496983366</v>
          </cell>
        </row>
        <row r="101">
          <cell r="G101" t="str">
            <v>not allocated</v>
          </cell>
          <cell r="H101">
            <v>0</v>
          </cell>
        </row>
        <row r="102">
          <cell r="G102" t="str">
            <v>SPDC_JVPRODUCTION COSTS - Routine</v>
          </cell>
          <cell r="H102">
            <v>206326.28083316426</v>
          </cell>
        </row>
        <row r="103">
          <cell r="G103" t="str">
            <v>SPDC_JVTRANSPORT. and LIQUEFACTION COSTS - Routine</v>
          </cell>
          <cell r="H103">
            <v>26771.975455631709</v>
          </cell>
        </row>
        <row r="104">
          <cell r="G104" t="str">
            <v>SNEPCOCAP_D</v>
          </cell>
          <cell r="H104">
            <v>101260.69368881074</v>
          </cell>
        </row>
        <row r="105">
          <cell r="G105" t="str">
            <v>not allocated</v>
          </cell>
          <cell r="H105">
            <v>0</v>
          </cell>
        </row>
        <row r="106">
          <cell r="G106" t="str">
            <v>SNEPCOPRODUCTION COSTS - Routine</v>
          </cell>
          <cell r="H106">
            <v>45087.276043681733</v>
          </cell>
        </row>
        <row r="107">
          <cell r="G107" t="str">
            <v>SNEPCOTRANSPORT. and LIQUEFACTION COSTS - Routine</v>
          </cell>
          <cell r="H107">
            <v>5288.9088337513404</v>
          </cell>
        </row>
      </sheetData>
      <sheetData sheetId="38" refreshError="1"/>
      <sheetData sheetId="39" refreshError="1"/>
      <sheetData sheetId="40" refreshError="1"/>
      <sheetData sheetId="41" refreshError="1">
        <row r="62">
          <cell r="I62" t="str">
            <v>SFDATA_key</v>
          </cell>
          <cell r="J62" t="str">
            <v>Deductible "from AG"</v>
          </cell>
          <cell r="K62" t="str">
            <v>SFDATA_Amt</v>
          </cell>
        </row>
        <row r="63">
          <cell r="I63" t="str">
            <v>JVOTHER OPEX - Service Fees</v>
          </cell>
          <cell r="J63" t="str">
            <v>yes</v>
          </cell>
          <cell r="K63">
            <v>0</v>
          </cell>
        </row>
        <row r="64">
          <cell r="I64" t="str">
            <v>JV OffshoreOTHER OPEX - Service Fees</v>
          </cell>
          <cell r="J64" t="str">
            <v>yes</v>
          </cell>
          <cell r="K64">
            <v>296.32499999999999</v>
          </cell>
        </row>
        <row r="65">
          <cell r="I65" t="str">
            <v>JV OnshoreOTHER OPEX - Service Fees</v>
          </cell>
          <cell r="J65" t="str">
            <v>yes</v>
          </cell>
          <cell r="K65">
            <v>1236.7041000000002</v>
          </cell>
        </row>
        <row r="66">
          <cell r="I66" t="str">
            <v>OML100OTHER OPEX - Service Fees</v>
          </cell>
          <cell r="J66" t="str">
            <v>yes</v>
          </cell>
          <cell r="K66">
            <v>2288.5750000000003</v>
          </cell>
        </row>
        <row r="67">
          <cell r="I67" t="str">
            <v>OML101OTHER OPEX - Service Fees</v>
          </cell>
          <cell r="J67" t="str">
            <v>yes</v>
          </cell>
          <cell r="K67">
            <v>0</v>
          </cell>
        </row>
        <row r="68">
          <cell r="I68" t="str">
            <v>OML102OTHER OPEX - Service Fees</v>
          </cell>
          <cell r="J68" t="str">
            <v>yes</v>
          </cell>
          <cell r="K68">
            <v>4519.1000000250006</v>
          </cell>
        </row>
        <row r="69">
          <cell r="I69" t="str">
            <v>OML112CAP_D</v>
          </cell>
          <cell r="J69" t="str">
            <v>no</v>
          </cell>
          <cell r="K69">
            <v>170</v>
          </cell>
        </row>
        <row r="70">
          <cell r="I70" t="str">
            <v>OML117CAP_D</v>
          </cell>
          <cell r="J70" t="str">
            <v>no</v>
          </cell>
          <cell r="K70">
            <v>0</v>
          </cell>
        </row>
        <row r="71">
          <cell r="I71" t="str">
            <v>OML56</v>
          </cell>
          <cell r="J71" t="str">
            <v>yes</v>
          </cell>
          <cell r="K71">
            <v>0</v>
          </cell>
        </row>
        <row r="72">
          <cell r="I72" t="str">
            <v>OML57OTHER OPEX - Service Fees</v>
          </cell>
          <cell r="J72" t="str">
            <v>yes</v>
          </cell>
          <cell r="K72">
            <v>3.7250000000000001</v>
          </cell>
        </row>
        <row r="73">
          <cell r="I73" t="str">
            <v>OML58OTHER OPEX - Service Fees</v>
          </cell>
          <cell r="J73" t="str">
            <v>yes</v>
          </cell>
          <cell r="K73">
            <v>3741.8709000000003</v>
          </cell>
        </row>
        <row r="74">
          <cell r="I74" t="str">
            <v>OML99OTHER OPEX - Service Fees</v>
          </cell>
          <cell r="J74" t="str">
            <v>yes</v>
          </cell>
          <cell r="K74">
            <v>6339.3029999999999</v>
          </cell>
        </row>
        <row r="96">
          <cell r="I96" t="str">
            <v>OPL215CAP_D</v>
          </cell>
          <cell r="J96" t="str">
            <v>no</v>
          </cell>
          <cell r="K96">
            <v>0</v>
          </cell>
        </row>
        <row r="97">
          <cell r="I97" t="str">
            <v>OPL221CAP_D</v>
          </cell>
          <cell r="J97" t="str">
            <v>no</v>
          </cell>
          <cell r="K97">
            <v>0</v>
          </cell>
        </row>
        <row r="98">
          <cell r="I98" t="str">
            <v>OPL222CAP_D</v>
          </cell>
          <cell r="J98" t="str">
            <v>no</v>
          </cell>
          <cell r="K98" t="e">
            <v>#REF!</v>
          </cell>
        </row>
        <row r="99">
          <cell r="I99" t="str">
            <v>OML222 EAST (Ukot)CAP_D</v>
          </cell>
          <cell r="J99" t="str">
            <v>no</v>
          </cell>
          <cell r="K99">
            <v>0</v>
          </cell>
        </row>
        <row r="100">
          <cell r="I100" t="str">
            <v>OML222 WEST (Usan)CAP_D</v>
          </cell>
          <cell r="J100" t="str">
            <v>no</v>
          </cell>
          <cell r="K100">
            <v>0</v>
          </cell>
        </row>
        <row r="101">
          <cell r="I101" t="str">
            <v>OPL223CAP_D</v>
          </cell>
          <cell r="J101" t="str">
            <v>no</v>
          </cell>
          <cell r="K101">
            <v>0</v>
          </cell>
        </row>
        <row r="102">
          <cell r="I102" t="str">
            <v>OPL247CAP_D</v>
          </cell>
          <cell r="J102" t="str">
            <v>no</v>
          </cell>
          <cell r="K102">
            <v>0</v>
          </cell>
        </row>
        <row r="104">
          <cell r="I104" t="str">
            <v>OPL215EXPLORATION - G&amp;A</v>
          </cell>
          <cell r="J104" t="str">
            <v>no</v>
          </cell>
          <cell r="K104">
            <v>0</v>
          </cell>
        </row>
        <row r="105">
          <cell r="I105" t="str">
            <v>OPL221EXPLORATION - G&amp;A</v>
          </cell>
          <cell r="J105" t="str">
            <v>no</v>
          </cell>
          <cell r="K105">
            <v>0</v>
          </cell>
        </row>
        <row r="106">
          <cell r="I106" t="str">
            <v>OPL222EXPLORATION - G&amp;A</v>
          </cell>
          <cell r="J106" t="str">
            <v>no</v>
          </cell>
          <cell r="K106" t="e">
            <v>#REF!</v>
          </cell>
        </row>
        <row r="107">
          <cell r="I107" t="str">
            <v>OML222 EAST (Ukot)EXPLORATION - G&amp;A</v>
          </cell>
          <cell r="J107" t="str">
            <v>no</v>
          </cell>
          <cell r="K107">
            <v>0</v>
          </cell>
        </row>
        <row r="108">
          <cell r="I108" t="str">
            <v>OML222 WEST (Usan)EXPLORATION - G&amp;A</v>
          </cell>
          <cell r="J108" t="str">
            <v>no</v>
          </cell>
          <cell r="K108">
            <v>0</v>
          </cell>
        </row>
        <row r="109">
          <cell r="I109" t="str">
            <v>OPL223EXPLORATION - G&amp;A</v>
          </cell>
          <cell r="J109" t="str">
            <v>no</v>
          </cell>
          <cell r="K109">
            <v>0</v>
          </cell>
        </row>
        <row r="110">
          <cell r="I110" t="str">
            <v>OPL247EXPLORATION - G&amp;A</v>
          </cell>
          <cell r="J110" t="str">
            <v>no</v>
          </cell>
          <cell r="K110">
            <v>0</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row r="3">
          <cell r="B3" t="str">
            <v>(To Fill for CAPEX only)</v>
          </cell>
          <cell r="E3" t="str">
            <v>(To Fill for CAPEX only)</v>
          </cell>
        </row>
        <row r="4">
          <cell r="B4" t="str">
            <v>AKOGEP phase I</v>
          </cell>
          <cell r="E4" t="str">
            <v>Producing</v>
          </cell>
        </row>
        <row r="5">
          <cell r="B5" t="str">
            <v>AKOGEP phase II</v>
          </cell>
          <cell r="E5" t="str">
            <v>Development Studies</v>
          </cell>
        </row>
        <row r="6">
          <cell r="B6" t="str">
            <v>Amenam East</v>
          </cell>
          <cell r="E6" t="str">
            <v>Basic Engineering FEED</v>
          </cell>
        </row>
        <row r="7">
          <cell r="B7" t="str">
            <v>Ikike</v>
          </cell>
          <cell r="E7" t="str">
            <v>Project implementation (EPC)</v>
          </cell>
        </row>
        <row r="8">
          <cell r="B8" t="str">
            <v>Nkarika</v>
          </cell>
        </row>
        <row r="9">
          <cell r="B9" t="str">
            <v>Obite IPP</v>
          </cell>
        </row>
        <row r="10">
          <cell r="B10" t="str">
            <v>Ofon phase II</v>
          </cell>
        </row>
        <row r="11">
          <cell r="B11" t="str">
            <v>OML 100 Infills</v>
          </cell>
        </row>
        <row r="12">
          <cell r="B12" t="str">
            <v>OML 100 LT</v>
          </cell>
        </row>
        <row r="13">
          <cell r="B13" t="str">
            <v>OML 100 WI, restart GL</v>
          </cell>
        </row>
        <row r="14">
          <cell r="B14" t="str">
            <v>OML 112 - Ima</v>
          </cell>
        </row>
        <row r="15">
          <cell r="B15" t="str">
            <v>OML 58 upgrade gas export LNG &amp; Omoku IPP</v>
          </cell>
        </row>
        <row r="16">
          <cell r="B16" t="str">
            <v>OML 58 upgrade IPP GSU</v>
          </cell>
        </row>
        <row r="17">
          <cell r="B17" t="str">
            <v>OML 58 upgrade Oil</v>
          </cell>
        </row>
        <row r="18">
          <cell r="B18" t="str">
            <v>Usan</v>
          </cell>
        </row>
        <row r="19">
          <cell r="B19" t="str">
            <v>TUPNI-Akpo</v>
          </cell>
        </row>
        <row r="20">
          <cell r="B20" t="str">
            <v>SNEPCO-Bonga</v>
          </cell>
        </row>
        <row r="21">
          <cell r="B21" t="str">
            <v>SNEPCO-Bonga SW</v>
          </cell>
        </row>
        <row r="22">
          <cell r="B22" t="str">
            <v>Other</v>
          </cell>
        </row>
        <row r="23">
          <cell r="B23" t="str">
            <v>New Project</v>
          </cell>
        </row>
      </sheetData>
      <sheetData sheetId="50" refreshError="1"/>
      <sheetData sheetId="5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t"/>
      <sheetName val="Param"/>
      <sheetName val="Ctrl"/>
      <sheetName val="MAIN"/>
      <sheetName val="P&amp;L"/>
      <sheetName val="FLOWS"/>
      <sheetName val="BALANCE SHEET"/>
      <sheetName val="EXPLO"/>
      <sheetName val="EXPLO_WELLS"/>
      <sheetName val="EXPLO_LOG"/>
      <sheetName val="SPDC_SR"/>
      <sheetName val="EPNL_ONSHORE"/>
      <sheetName val="OGP"/>
      <sheetName val="EPNL_OFFSHORE"/>
      <sheetName val="AMENAM_PH1"/>
      <sheetName val="AMENAM_PH2"/>
      <sheetName val="EPNL_PSC"/>
      <sheetName val="SPDC_JV"/>
      <sheetName val="SNEPCO_PSC"/>
      <sheetName val="OML112&amp;117"/>
      <sheetName val="AKPO_Gas_Export"/>
      <sheetName val="SUM ASSETS"/>
      <sheetName val="T2"/>
      <sheetName val="T3A"/>
      <sheetName val="T3B"/>
      <sheetName val="T4"/>
      <sheetName val="T5A"/>
      <sheetName val="T5B"/>
      <sheetName val="T5D"/>
      <sheetName val="T6"/>
      <sheetName val="T7"/>
      <sheetName val="EXPLO APPRE QP "/>
      <sheetName val="T8"/>
      <sheetName val="T10"/>
      <sheetName val="T10b"/>
      <sheetName val="T11"/>
      <sheetName val="T13"/>
      <sheetName val="T14B"/>
      <sheetName val="T15"/>
      <sheetName val="T15_1"/>
      <sheetName val="T15_2"/>
      <sheetName val="T16"/>
      <sheetName val="T17a"/>
      <sheetName val="T17b"/>
      <sheetName val="T18"/>
      <sheetName val="T19"/>
      <sheetName val="T19a"/>
      <sheetName val="T21a"/>
      <sheetName val="T21b"/>
      <sheetName val="T22"/>
      <sheetName val="T23"/>
      <sheetName val="T24"/>
      <sheetName val="COMPIL"/>
    </sheetNames>
    <sheetDataSet>
      <sheetData sheetId="0" refreshError="1"/>
      <sheetData sheetId="1" refreshError="1">
        <row r="6">
          <cell r="F6" t="str">
            <v>PY_TDB</v>
          </cell>
        </row>
        <row r="7">
          <cell r="F7" t="str">
            <v>BUD_N</v>
          </cell>
        </row>
        <row r="11">
          <cell r="F11" t="str">
            <v>PL01</v>
          </cell>
        </row>
        <row r="16">
          <cell r="F16" t="str">
            <v>YTD12</v>
          </cell>
        </row>
        <row r="17">
          <cell r="F17" t="str">
            <v>YTD12</v>
          </cell>
          <cell r="G17" t="str">
            <v>Budget 2009 @60$</v>
          </cell>
        </row>
        <row r="21">
          <cell r="F21" t="str">
            <v>YTD12</v>
          </cell>
          <cell r="G21" t="str">
            <v>PLT 09-2010 @60$</v>
          </cell>
        </row>
      </sheetData>
      <sheetData sheetId="2" refreshError="1"/>
      <sheetData sheetId="3" refreshError="1"/>
      <sheetData sheetId="4" refreshError="1">
        <row r="8">
          <cell r="G8">
            <v>60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t"/>
      <sheetName val="Param"/>
      <sheetName val="Ctrl"/>
      <sheetName val="MAIN"/>
      <sheetName val="P&amp;L"/>
      <sheetName val="FLOWS"/>
      <sheetName val="BALANCE SHEET"/>
      <sheetName val="EXPLO"/>
      <sheetName val="EXPLO_WELLS"/>
      <sheetName val="EXPLO_LOG"/>
      <sheetName val="SPDC_SR"/>
      <sheetName val="EPNL_ONSHORE"/>
      <sheetName val="OGP"/>
      <sheetName val="EPNL_OFFSHORE"/>
      <sheetName val="AMENAM_PH1"/>
      <sheetName val="AMENAM_PH2"/>
      <sheetName val="EPNL_PSC"/>
      <sheetName val="SPDC_JV"/>
      <sheetName val="SNEPCO_PSC"/>
      <sheetName val="OML112&amp;117"/>
      <sheetName val="AKPO_Gas_Export"/>
      <sheetName val="SUM ASSETS"/>
      <sheetName val="T2"/>
      <sheetName val="T3A"/>
      <sheetName val="T3B"/>
      <sheetName val="T4"/>
      <sheetName val="T5A"/>
      <sheetName val="T5B"/>
      <sheetName val="T5D"/>
      <sheetName val="T6"/>
      <sheetName val="T7"/>
      <sheetName val="EXPLO APPRE QP "/>
      <sheetName val="T8"/>
      <sheetName val="T10"/>
      <sheetName val="T10b"/>
      <sheetName val="T11"/>
      <sheetName val="T13"/>
      <sheetName val="T14B"/>
      <sheetName val="T15"/>
      <sheetName val="T15_1"/>
      <sheetName val="T15_2"/>
      <sheetName val="T16"/>
      <sheetName val="T17a"/>
      <sheetName val="T17b"/>
      <sheetName val="T18"/>
      <sheetName val="T19"/>
      <sheetName val="T19a"/>
      <sheetName val="T21a"/>
      <sheetName val="T21b"/>
      <sheetName val="T22"/>
      <sheetName val="T23"/>
      <sheetName val="T24"/>
      <sheetName val="COMPIL"/>
    </sheetNames>
    <sheetDataSet>
      <sheetData sheetId="0" refreshError="1"/>
      <sheetData sheetId="1" refreshError="1">
        <row r="6">
          <cell r="F6" t="str">
            <v>PY_TDB</v>
          </cell>
        </row>
        <row r="7">
          <cell r="F7" t="str">
            <v>BUD_N</v>
          </cell>
        </row>
        <row r="11">
          <cell r="F11" t="str">
            <v>PL01</v>
          </cell>
        </row>
        <row r="16">
          <cell r="F16" t="str">
            <v>YTD12</v>
          </cell>
        </row>
        <row r="17">
          <cell r="F17" t="str">
            <v>YTD12</v>
          </cell>
          <cell r="G17" t="str">
            <v>Budget 2009 @60$</v>
          </cell>
        </row>
        <row r="21">
          <cell r="F21" t="str">
            <v>YTD12</v>
          </cell>
          <cell r="G21" t="str">
            <v>PLT 09-2010 @60$</v>
          </cell>
        </row>
      </sheetData>
      <sheetData sheetId="2" refreshError="1"/>
      <sheetData sheetId="3" refreshError="1"/>
      <sheetData sheetId="4" refreshError="1">
        <row r="8">
          <cell r="G8">
            <v>60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TMN"/>
      <sheetName val="11300f52"/>
      <sheetName val="11300g51"/>
      <sheetName val="TURKEY"/>
      <sheetName val="11300k53"/>
      <sheetName val="11300k54"/>
      <sheetName val="11300m01"/>
      <sheetName val="11300m02"/>
      <sheetName val="11300m31"/>
      <sheetName val="11300m32"/>
      <sheetName val="11300m33"/>
      <sheetName val="11300m34"/>
      <sheetName val="11300m35"/>
      <sheetName val="11300m36"/>
      <sheetName val="US WEST"/>
      <sheetName val="CHINA"/>
    </sheetNames>
    <sheetDataSet>
      <sheetData sheetId="0"/>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TMN"/>
      <sheetName val="11300f52"/>
      <sheetName val="11300g51"/>
      <sheetName val="TURKEY"/>
      <sheetName val="11300k53"/>
      <sheetName val="11300k54"/>
      <sheetName val="11300m01"/>
      <sheetName val="11300m02"/>
      <sheetName val="11300m31"/>
      <sheetName val="11300m32"/>
      <sheetName val="11300m33"/>
      <sheetName val="11300m34"/>
      <sheetName val="11300m35"/>
      <sheetName val="11300m36"/>
      <sheetName val="US WEST"/>
      <sheetName val="CHINA"/>
    </sheetNames>
    <sheetDataSet>
      <sheetData sheetId="0"/>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BANK"/>
      <sheetName val="PAYROLL"/>
      <sheetName val="Dialog13"/>
      <sheetName val="Dialog12"/>
      <sheetName val="Dialog11"/>
      <sheetName val="Dialog9"/>
      <sheetName val="Dialog8"/>
      <sheetName val="Dialog10"/>
      <sheetName val="Dialog5"/>
      <sheetName val="Dialog4"/>
      <sheetName val="Dialog7"/>
      <sheetName val="Dialog6"/>
      <sheetName val="Dialog3"/>
      <sheetName val="Dialog2"/>
      <sheetName val="Dialog1"/>
      <sheetName val="Module1"/>
      <sheetName val="Sheet1"/>
      <sheetName val="Budget Data"/>
      <sheetName val="Exp List"/>
      <sheetName val="Mapping Fields to AGG node"/>
      <sheetName val="GAS_GRP"/>
      <sheetName val="Budget_Data"/>
      <sheetName val="Exp_List"/>
      <sheetName val="Sheet15"/>
      <sheetName val="PEC - Radios"/>
      <sheetName val="PEC_-_Radios"/>
      <sheetName val="Aba0999"/>
      <sheetName val="Agbara0999"/>
      <sheetName val="Apapa0999"/>
      <sheetName val="ASREG"/>
      <sheetName val="HO0999"/>
      <sheetName val="Oregun0999"/>
      <sheetName val="Total0999"/>
      <sheetName val="WSR Onshore Raw Data"/>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raPays_TotalFinaElf_EP_Nigeria"/>
    </sheetNames>
    <sheetDataSet>
      <sheetData sheetId="0" refreshError="1">
        <row r="13">
          <cell r="F13">
            <v>0</v>
          </cell>
          <cell r="H13">
            <v>0</v>
          </cell>
          <cell r="I13" t="str">
            <v>hh</v>
          </cell>
        </row>
        <row r="14">
          <cell r="F14">
            <v>0</v>
          </cell>
          <cell r="H14">
            <v>0</v>
          </cell>
          <cell r="I14" t="str">
            <v>hh</v>
          </cell>
        </row>
        <row r="15">
          <cell r="F15">
            <v>0</v>
          </cell>
          <cell r="H15">
            <v>0</v>
          </cell>
          <cell r="I15" t="str">
            <v>hh</v>
          </cell>
        </row>
        <row r="17">
          <cell r="F17">
            <v>0</v>
          </cell>
          <cell r="H17">
            <v>0</v>
          </cell>
          <cell r="I17" t="str">
            <v>hh</v>
          </cell>
          <cell r="J17">
            <v>9627.1755490060004</v>
          </cell>
          <cell r="K17">
            <v>2834.7402142259998</v>
          </cell>
          <cell r="L17">
            <v>2834.7402142259998</v>
          </cell>
          <cell r="M17">
            <v>5873.0051156500003</v>
          </cell>
          <cell r="R17">
            <v>182</v>
          </cell>
          <cell r="S17">
            <v>5504</v>
          </cell>
          <cell r="T17">
            <v>2682</v>
          </cell>
          <cell r="U17">
            <v>2682</v>
          </cell>
          <cell r="V17">
            <v>4329</v>
          </cell>
          <cell r="AS17">
            <v>3850.87</v>
          </cell>
          <cell r="AT17">
            <v>1133.9000000000001</v>
          </cell>
          <cell r="AU17">
            <v>1133.9000000000001</v>
          </cell>
          <cell r="AV17">
            <v>2349.1999999999998</v>
          </cell>
          <cell r="BA17">
            <v>72.8</v>
          </cell>
          <cell r="BB17">
            <v>2201.6</v>
          </cell>
          <cell r="BC17">
            <v>1072.8</v>
          </cell>
          <cell r="BD17">
            <v>1072.8</v>
          </cell>
          <cell r="BE17">
            <v>1731.6</v>
          </cell>
          <cell r="BP17">
            <v>3850.87</v>
          </cell>
          <cell r="BQ17">
            <v>1133.9000000000001</v>
          </cell>
          <cell r="BR17">
            <v>1133.9000000000001</v>
          </cell>
          <cell r="BS17">
            <v>2349.1999999999998</v>
          </cell>
          <cell r="BX17">
            <v>283.64</v>
          </cell>
          <cell r="BY17">
            <v>3850.87</v>
          </cell>
          <cell r="BZ17">
            <v>1133.9000000000001</v>
          </cell>
          <cell r="CA17">
            <v>1133.9000000000001</v>
          </cell>
          <cell r="CB17">
            <v>2349.1999999999998</v>
          </cell>
        </row>
        <row r="18">
          <cell r="F18">
            <v>0</v>
          </cell>
          <cell r="H18">
            <v>0</v>
          </cell>
          <cell r="I18" t="str">
            <v>hh</v>
          </cell>
          <cell r="BA18">
            <v>0</v>
          </cell>
          <cell r="BB18">
            <v>0</v>
          </cell>
          <cell r="BC18">
            <v>0</v>
          </cell>
          <cell r="BD18">
            <v>0</v>
          </cell>
          <cell r="BE18">
            <v>0</v>
          </cell>
        </row>
        <row r="19">
          <cell r="F19">
            <v>0</v>
          </cell>
          <cell r="H19">
            <v>0</v>
          </cell>
          <cell r="I19" t="str">
            <v>hh</v>
          </cell>
          <cell r="J19">
            <v>6660.0653183390004</v>
          </cell>
          <cell r="K19">
            <v>2989.8630836339998</v>
          </cell>
          <cell r="L19">
            <v>2989.8630836339998</v>
          </cell>
          <cell r="M19">
            <v>5868.2461149909996</v>
          </cell>
          <cell r="R19">
            <v>149</v>
          </cell>
          <cell r="S19">
            <v>5576</v>
          </cell>
          <cell r="T19">
            <v>2873</v>
          </cell>
          <cell r="U19">
            <v>2873</v>
          </cell>
          <cell r="V19">
            <v>4515</v>
          </cell>
          <cell r="AS19">
            <v>2664.03</v>
          </cell>
          <cell r="AT19">
            <v>1195.95</v>
          </cell>
          <cell r="AU19">
            <v>1195.95</v>
          </cell>
          <cell r="AV19">
            <v>2347.3000000000002</v>
          </cell>
          <cell r="BA19">
            <v>59.6</v>
          </cell>
          <cell r="BB19">
            <v>2230.4</v>
          </cell>
          <cell r="BC19">
            <v>1149.2</v>
          </cell>
          <cell r="BD19">
            <v>1149.2</v>
          </cell>
          <cell r="BE19">
            <v>1806</v>
          </cell>
          <cell r="BP19">
            <v>2664.03</v>
          </cell>
          <cell r="BQ19">
            <v>1195.95</v>
          </cell>
          <cell r="BR19">
            <v>1195.95</v>
          </cell>
          <cell r="BS19">
            <v>2347.3000000000002</v>
          </cell>
          <cell r="BX19">
            <v>300.95999999999998</v>
          </cell>
          <cell r="BY19">
            <v>2664.03</v>
          </cell>
          <cell r="BZ19">
            <v>1195.95</v>
          </cell>
          <cell r="CA19">
            <v>1195.95</v>
          </cell>
          <cell r="CB19">
            <v>2347.3000000000002</v>
          </cell>
        </row>
        <row r="20">
          <cell r="F20">
            <v>0</v>
          </cell>
          <cell r="H20">
            <v>0</v>
          </cell>
          <cell r="I20" t="str">
            <v>hh</v>
          </cell>
          <cell r="J20">
            <v>8437.4423214939998</v>
          </cell>
          <cell r="K20">
            <v>2746.0975804</v>
          </cell>
          <cell r="L20">
            <v>2746.0975804</v>
          </cell>
          <cell r="M20">
            <v>7029.3534451140004</v>
          </cell>
          <cell r="R20">
            <v>0</v>
          </cell>
          <cell r="S20">
            <v>6604</v>
          </cell>
          <cell r="T20">
            <v>2740</v>
          </cell>
          <cell r="U20">
            <v>2740</v>
          </cell>
          <cell r="V20">
            <v>4876</v>
          </cell>
          <cell r="AS20">
            <v>3374.98</v>
          </cell>
          <cell r="AT20">
            <v>1098.44</v>
          </cell>
          <cell r="AU20">
            <v>1098.44</v>
          </cell>
          <cell r="AV20">
            <v>2811.74</v>
          </cell>
          <cell r="BA20">
            <v>0</v>
          </cell>
          <cell r="BB20">
            <v>2641.6</v>
          </cell>
          <cell r="BC20">
            <v>1096</v>
          </cell>
          <cell r="BD20">
            <v>1096</v>
          </cell>
          <cell r="BE20">
            <v>1950.4</v>
          </cell>
          <cell r="BP20">
            <v>3374.98</v>
          </cell>
          <cell r="BQ20">
            <v>1098.44</v>
          </cell>
          <cell r="BR20">
            <v>1098.44</v>
          </cell>
          <cell r="BS20">
            <v>2811.74</v>
          </cell>
          <cell r="BX20">
            <v>0</v>
          </cell>
          <cell r="BY20">
            <v>3374.98</v>
          </cell>
          <cell r="BZ20">
            <v>1098.44</v>
          </cell>
          <cell r="CA20">
            <v>1098.44</v>
          </cell>
          <cell r="CB20">
            <v>2811.74</v>
          </cell>
        </row>
        <row r="21">
          <cell r="F21">
            <v>0</v>
          </cell>
          <cell r="H21">
            <v>0</v>
          </cell>
          <cell r="I21" t="str">
            <v>hh</v>
          </cell>
          <cell r="J21">
            <v>6279.9019966349997</v>
          </cell>
          <cell r="K21">
            <v>1775.6210972199999</v>
          </cell>
          <cell r="L21">
            <v>1775.6210972199999</v>
          </cell>
          <cell r="M21">
            <v>3677.6718515590001</v>
          </cell>
          <cell r="R21">
            <v>89</v>
          </cell>
          <cell r="S21">
            <v>3481</v>
          </cell>
          <cell r="T21">
            <v>1646</v>
          </cell>
          <cell r="U21">
            <v>1646</v>
          </cell>
          <cell r="V21">
            <v>2715</v>
          </cell>
          <cell r="AS21">
            <v>2511.96</v>
          </cell>
          <cell r="AT21">
            <v>710.25</v>
          </cell>
          <cell r="AU21">
            <v>710.25</v>
          </cell>
          <cell r="AV21">
            <v>1471.07</v>
          </cell>
          <cell r="BA21">
            <v>35.6</v>
          </cell>
          <cell r="BB21">
            <v>1392.4</v>
          </cell>
          <cell r="BC21">
            <v>658.4</v>
          </cell>
          <cell r="BD21">
            <v>658.4</v>
          </cell>
          <cell r="BE21">
            <v>1086</v>
          </cell>
          <cell r="BP21">
            <v>2511.96</v>
          </cell>
          <cell r="BQ21">
            <v>710.25</v>
          </cell>
          <cell r="BR21">
            <v>710.25</v>
          </cell>
          <cell r="BS21">
            <v>1471.07</v>
          </cell>
          <cell r="BX21">
            <v>147.4</v>
          </cell>
          <cell r="BY21">
            <v>2511.96</v>
          </cell>
          <cell r="BZ21">
            <v>710.25</v>
          </cell>
          <cell r="CA21">
            <v>710.25</v>
          </cell>
          <cell r="CB21">
            <v>1471.07</v>
          </cell>
        </row>
        <row r="23">
          <cell r="F23">
            <v>0</v>
          </cell>
          <cell r="H23">
            <v>0</v>
          </cell>
          <cell r="I23" t="str">
            <v>hh</v>
          </cell>
          <cell r="J23">
            <v>57647.206729655001</v>
          </cell>
          <cell r="K23">
            <v>36716.486540029</v>
          </cell>
          <cell r="L23">
            <v>36716.486540029</v>
          </cell>
          <cell r="M23">
            <v>46373.514288967999</v>
          </cell>
          <cell r="R23">
            <v>9199</v>
          </cell>
          <cell r="S23">
            <v>49848</v>
          </cell>
          <cell r="T23">
            <v>35081</v>
          </cell>
          <cell r="U23">
            <v>35081</v>
          </cell>
          <cell r="V23">
            <v>41760</v>
          </cell>
          <cell r="AS23">
            <v>23058.880000000001</v>
          </cell>
          <cell r="AT23">
            <v>14686.59</v>
          </cell>
          <cell r="AU23">
            <v>14686.59</v>
          </cell>
          <cell r="AV23">
            <v>18549.41</v>
          </cell>
          <cell r="BA23">
            <v>3679.6</v>
          </cell>
          <cell r="BB23">
            <v>19939.2</v>
          </cell>
          <cell r="BC23">
            <v>14032.4</v>
          </cell>
          <cell r="BD23">
            <v>14032.4</v>
          </cell>
          <cell r="BE23">
            <v>16704</v>
          </cell>
          <cell r="BP23">
            <v>23058.880000000001</v>
          </cell>
          <cell r="BQ23">
            <v>14686.59</v>
          </cell>
          <cell r="BR23">
            <v>14686.59</v>
          </cell>
          <cell r="BS23">
            <v>18549.41</v>
          </cell>
          <cell r="BX23">
            <v>3633.97</v>
          </cell>
          <cell r="BY23">
            <v>23058.880000000001</v>
          </cell>
          <cell r="BZ23">
            <v>14686.59</v>
          </cell>
          <cell r="CA23">
            <v>14686.59</v>
          </cell>
          <cell r="CB23">
            <v>18549.41</v>
          </cell>
        </row>
        <row r="24">
          <cell r="F24">
            <v>6.8970000000000002</v>
          </cell>
          <cell r="G24">
            <v>6.8970000000000002</v>
          </cell>
          <cell r="H24">
            <v>6.8970000000000002</v>
          </cell>
          <cell r="I24" t="str">
            <v>Tr</v>
          </cell>
          <cell r="J24">
            <v>19553.392943446001</v>
          </cell>
          <cell r="K24">
            <v>11640.905710703</v>
          </cell>
          <cell r="L24">
            <v>6706.3146663110001</v>
          </cell>
          <cell r="M24">
            <v>8920.3331295780008</v>
          </cell>
          <cell r="S24">
            <v>13537</v>
          </cell>
          <cell r="T24">
            <v>10111</v>
          </cell>
          <cell r="U24">
            <v>6706</v>
          </cell>
          <cell r="V24">
            <v>8920</v>
          </cell>
          <cell r="AS24">
            <v>7821.36</v>
          </cell>
          <cell r="AT24">
            <v>4656.3599999999997</v>
          </cell>
          <cell r="AU24">
            <v>2682.53</v>
          </cell>
          <cell r="AV24">
            <v>3568.13</v>
          </cell>
          <cell r="BA24">
            <v>0</v>
          </cell>
          <cell r="BB24">
            <v>5414.8</v>
          </cell>
          <cell r="BC24">
            <v>4044.4</v>
          </cell>
          <cell r="BD24">
            <v>2682.4</v>
          </cell>
          <cell r="BE24">
            <v>3568</v>
          </cell>
          <cell r="BP24">
            <v>7821.36</v>
          </cell>
          <cell r="BQ24">
            <v>4656.3599999999997</v>
          </cell>
          <cell r="BR24">
            <v>2682.53</v>
          </cell>
          <cell r="BS24">
            <v>3568.13</v>
          </cell>
          <cell r="BX24">
            <v>134.87</v>
          </cell>
          <cell r="BY24">
            <v>7821.36</v>
          </cell>
          <cell r="BZ24">
            <v>4656.3599999999997</v>
          </cell>
          <cell r="CA24">
            <v>2682.53</v>
          </cell>
          <cell r="CB24">
            <v>3568.13</v>
          </cell>
          <cell r="CJ24">
            <v>6.8970000000000002</v>
          </cell>
          <cell r="CK24">
            <v>6.8970000000000002</v>
          </cell>
          <cell r="CL24">
            <v>6.8970000000000002</v>
          </cell>
          <cell r="CM24">
            <v>6.8970000000000002</v>
          </cell>
          <cell r="CN24">
            <v>6.8970000000000002</v>
          </cell>
          <cell r="CO24">
            <v>6.8970000000000002</v>
          </cell>
          <cell r="CP24">
            <v>6.8970000000000002</v>
          </cell>
          <cell r="CQ24">
            <v>6.8970000000000002</v>
          </cell>
        </row>
        <row r="25">
          <cell r="F25">
            <v>0</v>
          </cell>
          <cell r="H25">
            <v>0</v>
          </cell>
          <cell r="I25" t="str">
            <v>Eq</v>
          </cell>
          <cell r="J25">
            <v>192506.95786060207</v>
          </cell>
          <cell r="K25">
            <v>117003.81322674759</v>
          </cell>
          <cell r="L25">
            <v>82969.938793575973</v>
          </cell>
          <cell r="M25">
            <v>107897.05188366746</v>
          </cell>
          <cell r="R25">
            <v>9199</v>
          </cell>
          <cell r="S25">
            <v>143212.68900000001</v>
          </cell>
          <cell r="T25">
            <v>104816.567</v>
          </cell>
          <cell r="U25">
            <v>81332.282000000007</v>
          </cell>
          <cell r="V25">
            <v>103281.24</v>
          </cell>
          <cell r="AS25">
            <v>77002.78</v>
          </cell>
          <cell r="AT25">
            <v>46801.53</v>
          </cell>
          <cell r="AU25">
            <v>33187.980000000003</v>
          </cell>
          <cell r="AV25">
            <v>43158.82</v>
          </cell>
          <cell r="BA25">
            <v>3679.6</v>
          </cell>
          <cell r="BB25">
            <v>57285.075599999996</v>
          </cell>
          <cell r="BC25">
            <v>41926.626799999998</v>
          </cell>
          <cell r="BD25">
            <v>32532.912799999998</v>
          </cell>
          <cell r="BE25">
            <v>41312.495999999999</v>
          </cell>
          <cell r="BP25">
            <v>77002.78</v>
          </cell>
          <cell r="BQ25">
            <v>46801.53</v>
          </cell>
          <cell r="BR25">
            <v>33187.980000000003</v>
          </cell>
          <cell r="BS25">
            <v>43158.82</v>
          </cell>
          <cell r="BX25">
            <v>4564.16</v>
          </cell>
          <cell r="BY25">
            <v>77002.78</v>
          </cell>
          <cell r="BZ25">
            <v>46801.53</v>
          </cell>
          <cell r="CA25">
            <v>33187.980000000003</v>
          </cell>
          <cell r="CB25">
            <v>43158.82</v>
          </cell>
        </row>
        <row r="26">
          <cell r="F26">
            <v>0</v>
          </cell>
          <cell r="H26">
            <v>0</v>
          </cell>
          <cell r="I26" t="str">
            <v>hh</v>
          </cell>
          <cell r="J26">
            <v>4098.0778376819999</v>
          </cell>
          <cell r="K26">
            <v>1472.46</v>
          </cell>
          <cell r="L26">
            <v>1472.47</v>
          </cell>
          <cell r="M26">
            <v>1635.94</v>
          </cell>
          <cell r="R26">
            <v>702</v>
          </cell>
          <cell r="S26">
            <v>4100</v>
          </cell>
          <cell r="T26">
            <v>2719</v>
          </cell>
          <cell r="U26">
            <v>2719</v>
          </cell>
          <cell r="V26">
            <v>3021</v>
          </cell>
          <cell r="AS26">
            <v>1639.23</v>
          </cell>
          <cell r="AT26">
            <v>588.98</v>
          </cell>
          <cell r="AU26">
            <v>588.99</v>
          </cell>
          <cell r="AV26">
            <v>654.38</v>
          </cell>
          <cell r="BA26">
            <v>280.8</v>
          </cell>
          <cell r="BB26">
            <v>1640</v>
          </cell>
          <cell r="BC26">
            <v>1087.5999999999999</v>
          </cell>
          <cell r="BD26">
            <v>1087.5999999999999</v>
          </cell>
          <cell r="BE26">
            <v>1208.4000000000001</v>
          </cell>
          <cell r="BP26">
            <v>1639.23</v>
          </cell>
          <cell r="BQ26">
            <v>588.98</v>
          </cell>
          <cell r="BR26">
            <v>588.99</v>
          </cell>
          <cell r="BS26">
            <v>654.38</v>
          </cell>
          <cell r="BX26">
            <v>145.65</v>
          </cell>
          <cell r="BY26">
            <v>1639.23</v>
          </cell>
          <cell r="BZ26">
            <v>588.98</v>
          </cell>
          <cell r="CA26">
            <v>588.99</v>
          </cell>
          <cell r="CB26">
            <v>654.38</v>
          </cell>
        </row>
        <row r="27">
          <cell r="F27">
            <v>0</v>
          </cell>
          <cell r="H27">
            <v>0</v>
          </cell>
          <cell r="I27" t="str">
            <v>Eq</v>
          </cell>
          <cell r="J27">
            <v>4098.0778376819999</v>
          </cell>
          <cell r="K27">
            <v>1472.46</v>
          </cell>
          <cell r="L27">
            <v>1472.47</v>
          </cell>
          <cell r="M27">
            <v>1635.94</v>
          </cell>
          <cell r="R27">
            <v>702</v>
          </cell>
          <cell r="S27">
            <v>4100</v>
          </cell>
          <cell r="T27">
            <v>2719</v>
          </cell>
          <cell r="U27">
            <v>2719</v>
          </cell>
          <cell r="V27">
            <v>3021</v>
          </cell>
          <cell r="AS27">
            <v>1639.23</v>
          </cell>
          <cell r="AT27">
            <v>588.98</v>
          </cell>
          <cell r="AU27">
            <v>588.99</v>
          </cell>
          <cell r="AV27">
            <v>654.38</v>
          </cell>
          <cell r="BA27">
            <v>280.8</v>
          </cell>
          <cell r="BB27">
            <v>1640</v>
          </cell>
          <cell r="BC27">
            <v>1087.5999999999999</v>
          </cell>
          <cell r="BD27">
            <v>1087.5999999999999</v>
          </cell>
          <cell r="BE27">
            <v>1208.4000000000001</v>
          </cell>
          <cell r="BP27">
            <v>1639.23</v>
          </cell>
          <cell r="BQ27">
            <v>588.98</v>
          </cell>
          <cell r="BR27">
            <v>588.99</v>
          </cell>
          <cell r="BS27">
            <v>654.38</v>
          </cell>
          <cell r="BX27">
            <v>145.65</v>
          </cell>
          <cell r="BY27">
            <v>1639.23</v>
          </cell>
          <cell r="BZ27">
            <v>588.98</v>
          </cell>
          <cell r="CA27">
            <v>588.99</v>
          </cell>
          <cell r="CB27">
            <v>654.38</v>
          </cell>
        </row>
        <row r="28">
          <cell r="F28">
            <v>6.8970000000000002</v>
          </cell>
          <cell r="H28">
            <v>6.8970000000000002</v>
          </cell>
          <cell r="I28" t="str">
            <v>Tr</v>
          </cell>
          <cell r="J28">
            <v>12660</v>
          </cell>
          <cell r="K28">
            <v>2266</v>
          </cell>
          <cell r="L28">
            <v>1005</v>
          </cell>
          <cell r="M28">
            <v>1005</v>
          </cell>
          <cell r="S28">
            <v>2044</v>
          </cell>
          <cell r="T28">
            <v>1310</v>
          </cell>
          <cell r="U28">
            <v>1005</v>
          </cell>
          <cell r="V28">
            <v>1005</v>
          </cell>
          <cell r="AS28">
            <v>5064</v>
          </cell>
          <cell r="AT28">
            <v>906.4</v>
          </cell>
          <cell r="AU28">
            <v>402</v>
          </cell>
          <cell r="AV28">
            <v>402</v>
          </cell>
          <cell r="BA28">
            <v>0</v>
          </cell>
          <cell r="BB28">
            <v>817.6</v>
          </cell>
          <cell r="BC28">
            <v>524</v>
          </cell>
          <cell r="BD28">
            <v>402</v>
          </cell>
          <cell r="BE28">
            <v>402</v>
          </cell>
          <cell r="BP28">
            <v>5064</v>
          </cell>
          <cell r="BQ28">
            <v>906.4</v>
          </cell>
          <cell r="BR28">
            <v>402</v>
          </cell>
          <cell r="BS28">
            <v>402</v>
          </cell>
          <cell r="BY28">
            <v>5064</v>
          </cell>
          <cell r="BZ28">
            <v>906.4</v>
          </cell>
          <cell r="CA28">
            <v>402</v>
          </cell>
          <cell r="CB28">
            <v>402</v>
          </cell>
          <cell r="CJ28">
            <v>6.8970000000000002</v>
          </cell>
          <cell r="CK28">
            <v>6.8970000000000002</v>
          </cell>
          <cell r="CL28">
            <v>6.8970000000000002</v>
          </cell>
          <cell r="CM28">
            <v>6.8970000000000002</v>
          </cell>
          <cell r="CN28">
            <v>6.8970000000000002</v>
          </cell>
          <cell r="CO28">
            <v>6.8970000000000002</v>
          </cell>
          <cell r="CP28">
            <v>6.8970000000000002</v>
          </cell>
          <cell r="CQ28">
            <v>6.8970000000000002</v>
          </cell>
        </row>
        <row r="29">
          <cell r="F29">
            <v>0</v>
          </cell>
          <cell r="H29">
            <v>0</v>
          </cell>
          <cell r="I29" t="str">
            <v>cc</v>
          </cell>
          <cell r="J29">
            <v>12715</v>
          </cell>
          <cell r="K29">
            <v>3364</v>
          </cell>
          <cell r="L29">
            <v>1741</v>
          </cell>
          <cell r="M29">
            <v>1741</v>
          </cell>
          <cell r="S29">
            <v>2052.8799368088467</v>
          </cell>
          <cell r="T29">
            <v>2268</v>
          </cell>
          <cell r="U29">
            <v>1741</v>
          </cell>
          <cell r="V29">
            <v>1741</v>
          </cell>
          <cell r="AS29">
            <v>5086</v>
          </cell>
          <cell r="AT29">
            <v>1345.6</v>
          </cell>
          <cell r="AU29">
            <v>696.4</v>
          </cell>
          <cell r="AV29">
            <v>696.4</v>
          </cell>
          <cell r="BA29">
            <v>0</v>
          </cell>
          <cell r="BB29">
            <v>821.15197472353873</v>
          </cell>
          <cell r="BC29">
            <v>907.2</v>
          </cell>
          <cell r="BD29">
            <v>696.4</v>
          </cell>
          <cell r="BE29">
            <v>696.4</v>
          </cell>
          <cell r="BP29">
            <v>5086</v>
          </cell>
          <cell r="BQ29">
            <v>1345.6</v>
          </cell>
          <cell r="BR29">
            <v>696.4</v>
          </cell>
          <cell r="BS29">
            <v>696.4</v>
          </cell>
          <cell r="BY29">
            <v>5086</v>
          </cell>
          <cell r="BZ29">
            <v>1345.6</v>
          </cell>
          <cell r="CA29">
            <v>696.4</v>
          </cell>
          <cell r="CB29">
            <v>696.4</v>
          </cell>
        </row>
        <row r="30">
          <cell r="F30">
            <v>0</v>
          </cell>
          <cell r="H30">
            <v>0</v>
          </cell>
          <cell r="I30" t="str">
            <v>Eq</v>
          </cell>
          <cell r="J30">
            <v>100031.02</v>
          </cell>
          <cell r="K30">
            <v>18992.601999999999</v>
          </cell>
          <cell r="L30">
            <v>8672.4850000000006</v>
          </cell>
          <cell r="M30">
            <v>8672.4850000000006</v>
          </cell>
          <cell r="R30">
            <v>0</v>
          </cell>
          <cell r="S30">
            <v>16150.347936808848</v>
          </cell>
          <cell r="T30">
            <v>11303.07</v>
          </cell>
          <cell r="U30">
            <v>8672.4850000000006</v>
          </cell>
          <cell r="V30">
            <v>8672.4850000000006</v>
          </cell>
          <cell r="AS30">
            <v>40012.410000000003</v>
          </cell>
          <cell r="AT30">
            <v>7597.04</v>
          </cell>
          <cell r="AU30">
            <v>3468.99</v>
          </cell>
          <cell r="AV30">
            <v>3468.99</v>
          </cell>
          <cell r="BA30">
            <v>0</v>
          </cell>
          <cell r="BB30">
            <v>6460.1391747235393</v>
          </cell>
          <cell r="BC30">
            <v>4521.2280000000001</v>
          </cell>
          <cell r="BD30">
            <v>3468.9940000000001</v>
          </cell>
          <cell r="BE30">
            <v>3468.9940000000001</v>
          </cell>
          <cell r="BP30">
            <v>40012.410000000003</v>
          </cell>
          <cell r="BQ30">
            <v>7597.04</v>
          </cell>
          <cell r="BR30">
            <v>3468.99</v>
          </cell>
          <cell r="BS30">
            <v>3468.99</v>
          </cell>
          <cell r="BY30">
            <v>40012.410000000003</v>
          </cell>
          <cell r="BZ30">
            <v>7597.04</v>
          </cell>
          <cell r="CA30">
            <v>3468.99</v>
          </cell>
          <cell r="CB30">
            <v>3468.99</v>
          </cell>
        </row>
        <row r="31">
          <cell r="F31">
            <v>6.8970000000000002</v>
          </cell>
          <cell r="H31">
            <v>6.8970000000000002</v>
          </cell>
          <cell r="I31" t="str">
            <v>Tr</v>
          </cell>
          <cell r="K31">
            <v>15969</v>
          </cell>
          <cell r="T31">
            <v>13300</v>
          </cell>
          <cell r="AT31">
            <v>6387.6</v>
          </cell>
          <cell r="BA31">
            <v>0</v>
          </cell>
          <cell r="BB31">
            <v>0</v>
          </cell>
          <cell r="BC31">
            <v>5320</v>
          </cell>
          <cell r="BD31">
            <v>0</v>
          </cell>
          <cell r="BE31">
            <v>0</v>
          </cell>
          <cell r="BQ31">
            <v>6387.6</v>
          </cell>
          <cell r="BZ31">
            <v>6387.6</v>
          </cell>
          <cell r="CK31">
            <v>6.8970000000000002</v>
          </cell>
          <cell r="CO31">
            <v>6.8970000000000002</v>
          </cell>
        </row>
        <row r="32">
          <cell r="F32">
            <v>0</v>
          </cell>
          <cell r="H32">
            <v>0</v>
          </cell>
          <cell r="I32" t="str">
            <v>cc</v>
          </cell>
          <cell r="K32">
            <v>14185</v>
          </cell>
          <cell r="T32">
            <v>12367</v>
          </cell>
          <cell r="AT32">
            <v>5674</v>
          </cell>
          <cell r="BA32">
            <v>0</v>
          </cell>
          <cell r="BB32">
            <v>0</v>
          </cell>
          <cell r="BC32">
            <v>4946.8</v>
          </cell>
          <cell r="BD32">
            <v>0</v>
          </cell>
          <cell r="BE32">
            <v>0</v>
          </cell>
          <cell r="BQ32">
            <v>5674</v>
          </cell>
          <cell r="BZ32">
            <v>5674</v>
          </cell>
        </row>
        <row r="33">
          <cell r="F33">
            <v>0</v>
          </cell>
          <cell r="H33">
            <v>0</v>
          </cell>
          <cell r="I33" t="str">
            <v>Eq</v>
          </cell>
          <cell r="K33">
            <v>124323.193</v>
          </cell>
          <cell r="R33">
            <v>0</v>
          </cell>
          <cell r="S33">
            <v>0</v>
          </cell>
          <cell r="T33">
            <v>104097.1</v>
          </cell>
          <cell r="U33">
            <v>0</v>
          </cell>
          <cell r="V33">
            <v>0</v>
          </cell>
          <cell r="AT33">
            <v>49729.279999999999</v>
          </cell>
          <cell r="BA33">
            <v>0</v>
          </cell>
          <cell r="BB33">
            <v>0</v>
          </cell>
          <cell r="BC33">
            <v>41638.840000000004</v>
          </cell>
          <cell r="BD33">
            <v>0</v>
          </cell>
          <cell r="BE33">
            <v>0</v>
          </cell>
          <cell r="BQ33">
            <v>49729.279999999999</v>
          </cell>
          <cell r="BZ33">
            <v>49729.279999999999</v>
          </cell>
        </row>
        <row r="34">
          <cell r="F34">
            <v>0</v>
          </cell>
          <cell r="H34">
            <v>0</v>
          </cell>
          <cell r="I34" t="str">
            <v>hh</v>
          </cell>
          <cell r="J34">
            <v>3865.6179653479999</v>
          </cell>
          <cell r="K34">
            <v>644.26966091999998</v>
          </cell>
          <cell r="L34">
            <v>644.26966091999998</v>
          </cell>
          <cell r="M34">
            <v>1288.5393218199999</v>
          </cell>
          <cell r="R34">
            <v>0</v>
          </cell>
          <cell r="S34">
            <v>1209</v>
          </cell>
          <cell r="T34">
            <v>604</v>
          </cell>
          <cell r="U34">
            <v>604</v>
          </cell>
          <cell r="V34">
            <v>1209</v>
          </cell>
          <cell r="AS34">
            <v>1546.25</v>
          </cell>
          <cell r="AT34">
            <v>257.70999999999998</v>
          </cell>
          <cell r="AU34">
            <v>257.70999999999998</v>
          </cell>
          <cell r="AV34">
            <v>515.41999999999996</v>
          </cell>
          <cell r="BA34">
            <v>0</v>
          </cell>
          <cell r="BB34">
            <v>483.6</v>
          </cell>
          <cell r="BC34">
            <v>241.6</v>
          </cell>
          <cell r="BD34">
            <v>241.6</v>
          </cell>
          <cell r="BE34">
            <v>483.6</v>
          </cell>
          <cell r="BP34">
            <v>1546.25</v>
          </cell>
          <cell r="BQ34">
            <v>257.70999999999998</v>
          </cell>
          <cell r="BR34">
            <v>257.70999999999998</v>
          </cell>
          <cell r="BS34">
            <v>515.41999999999996</v>
          </cell>
          <cell r="BY34">
            <v>1546.25</v>
          </cell>
          <cell r="BZ34">
            <v>257.70999999999998</v>
          </cell>
          <cell r="CA34">
            <v>257.70999999999998</v>
          </cell>
          <cell r="CB34">
            <v>515.41999999999996</v>
          </cell>
        </row>
        <row r="35">
          <cell r="F35">
            <v>6.8970000000000002</v>
          </cell>
          <cell r="G35">
            <v>6.8970000000000002</v>
          </cell>
          <cell r="H35">
            <v>6.8970000000000002</v>
          </cell>
          <cell r="I35" t="str">
            <v>Tr</v>
          </cell>
          <cell r="J35">
            <v>43171.013704830999</v>
          </cell>
          <cell r="K35">
            <v>31551.578950801999</v>
          </cell>
          <cell r="L35">
            <v>17475.108950802001</v>
          </cell>
          <cell r="M35">
            <v>19696.887901613001</v>
          </cell>
          <cell r="R35">
            <v>1629</v>
          </cell>
          <cell r="S35">
            <v>27082</v>
          </cell>
          <cell r="T35">
            <v>33646</v>
          </cell>
          <cell r="U35">
            <v>17473</v>
          </cell>
          <cell r="V35">
            <v>19233</v>
          </cell>
          <cell r="AS35">
            <v>17268.41</v>
          </cell>
          <cell r="AT35">
            <v>12620.63</v>
          </cell>
          <cell r="AU35">
            <v>6990.04</v>
          </cell>
          <cell r="AV35">
            <v>7878.76</v>
          </cell>
          <cell r="BA35">
            <v>651.6</v>
          </cell>
          <cell r="BB35">
            <v>10832.8</v>
          </cell>
          <cell r="BC35">
            <v>13458.4</v>
          </cell>
          <cell r="BD35">
            <v>6989.2</v>
          </cell>
          <cell r="BE35">
            <v>7693.2</v>
          </cell>
          <cell r="BP35">
            <v>17268.41</v>
          </cell>
          <cell r="BQ35">
            <v>12620.63</v>
          </cell>
          <cell r="BR35">
            <v>6990.04</v>
          </cell>
          <cell r="BS35">
            <v>7878.76</v>
          </cell>
          <cell r="BX35">
            <v>695.93</v>
          </cell>
          <cell r="BY35">
            <v>17268.41</v>
          </cell>
          <cell r="BZ35">
            <v>12620.63</v>
          </cell>
          <cell r="CA35">
            <v>6990.04</v>
          </cell>
          <cell r="CB35">
            <v>7878.76</v>
          </cell>
          <cell r="CJ35">
            <v>6.8970000000000002</v>
          </cell>
          <cell r="CK35">
            <v>6.8970000000000002</v>
          </cell>
          <cell r="CL35">
            <v>6.8970000000000002</v>
          </cell>
          <cell r="CM35">
            <v>6.8970000000000002</v>
          </cell>
          <cell r="CN35">
            <v>6.8970000000000002</v>
          </cell>
          <cell r="CO35">
            <v>6.8970000000000002</v>
          </cell>
          <cell r="CP35">
            <v>6.8970000000000002</v>
          </cell>
          <cell r="CQ35">
            <v>6.8970000000000002</v>
          </cell>
        </row>
        <row r="36">
          <cell r="F36">
            <v>0</v>
          </cell>
          <cell r="H36">
            <v>0</v>
          </cell>
          <cell r="I36" t="str">
            <v>cc</v>
          </cell>
          <cell r="J36">
            <v>82366.75</v>
          </cell>
          <cell r="K36">
            <v>61072.43</v>
          </cell>
          <cell r="L36">
            <v>42039.57</v>
          </cell>
          <cell r="M36">
            <v>46467.57</v>
          </cell>
          <cell r="R36">
            <v>3821</v>
          </cell>
          <cell r="S36">
            <v>51670.232687873649</v>
          </cell>
          <cell r="T36">
            <v>58009</v>
          </cell>
          <cell r="U36">
            <v>42040</v>
          </cell>
          <cell r="V36">
            <v>46468</v>
          </cell>
          <cell r="AS36">
            <v>32946.699999999997</v>
          </cell>
          <cell r="AT36">
            <v>24428.97</v>
          </cell>
          <cell r="AU36">
            <v>16815.830000000002</v>
          </cell>
          <cell r="AV36">
            <v>18587.03</v>
          </cell>
          <cell r="BA36">
            <v>1528.4</v>
          </cell>
          <cell r="BB36">
            <v>20668.09307514946</v>
          </cell>
          <cell r="BC36">
            <v>23203.599999999999</v>
          </cell>
          <cell r="BD36">
            <v>16816</v>
          </cell>
          <cell r="BE36">
            <v>18587.2</v>
          </cell>
          <cell r="BP36">
            <v>32946.699999999997</v>
          </cell>
          <cell r="BQ36">
            <v>24428.97</v>
          </cell>
          <cell r="BR36">
            <v>16815.830000000002</v>
          </cell>
          <cell r="BS36">
            <v>18587.03</v>
          </cell>
          <cell r="BX36">
            <v>1885.97</v>
          </cell>
          <cell r="BY36">
            <v>32946.699999999997</v>
          </cell>
          <cell r="BZ36">
            <v>24428.97</v>
          </cell>
          <cell r="CA36">
            <v>16815.830000000002</v>
          </cell>
          <cell r="CB36">
            <v>18587.03</v>
          </cell>
        </row>
        <row r="37">
          <cell r="F37">
            <v>0</v>
          </cell>
          <cell r="H37">
            <v>0</v>
          </cell>
          <cell r="I37" t="str">
            <v>Eq</v>
          </cell>
          <cell r="J37">
            <v>383982.84948756738</v>
          </cell>
          <cell r="K37">
            <v>279327.93968460138</v>
          </cell>
          <cell r="L37">
            <v>163209.66609460139</v>
          </cell>
          <cell r="M37">
            <v>183605.54517924486</v>
          </cell>
          <cell r="R37">
            <v>15056.213</v>
          </cell>
          <cell r="S37">
            <v>239663.78668787365</v>
          </cell>
          <cell r="T37">
            <v>290669.462</v>
          </cell>
          <cell r="U37">
            <v>163155.28100000002</v>
          </cell>
          <cell r="V37">
            <v>180327.00100000002</v>
          </cell>
          <cell r="AS37">
            <v>153593.14000000001</v>
          </cell>
          <cell r="AT37">
            <v>111731.18</v>
          </cell>
          <cell r="AU37">
            <v>65283.87</v>
          </cell>
          <cell r="AV37">
            <v>73442.22</v>
          </cell>
          <cell r="BA37">
            <v>6022.485200000001</v>
          </cell>
          <cell r="BB37">
            <v>95865.514675149461</v>
          </cell>
          <cell r="BC37">
            <v>116267.78479999999</v>
          </cell>
          <cell r="BD37">
            <v>65262.112399999998</v>
          </cell>
          <cell r="BE37">
            <v>72130.800399999993</v>
          </cell>
          <cell r="BP37">
            <v>153593.14000000001</v>
          </cell>
          <cell r="BQ37">
            <v>111731.18</v>
          </cell>
          <cell r="BR37">
            <v>65283.87</v>
          </cell>
          <cell r="BS37">
            <v>73442.22</v>
          </cell>
          <cell r="BX37">
            <v>6685.77</v>
          </cell>
          <cell r="BY37">
            <v>153593.14000000001</v>
          </cell>
          <cell r="BZ37">
            <v>111731.18</v>
          </cell>
          <cell r="CA37">
            <v>65283.87</v>
          </cell>
          <cell r="CB37">
            <v>73442.22</v>
          </cell>
        </row>
        <row r="38">
          <cell r="F38">
            <v>0</v>
          </cell>
          <cell r="H38">
            <v>0</v>
          </cell>
          <cell r="I38" t="str">
            <v>hh</v>
          </cell>
          <cell r="J38">
            <v>2796.60257069</v>
          </cell>
          <cell r="K38">
            <v>591.78064942000003</v>
          </cell>
          <cell r="L38">
            <v>591.78</v>
          </cell>
          <cell r="M38">
            <v>657.53</v>
          </cell>
          <cell r="R38">
            <v>12</v>
          </cell>
          <cell r="S38">
            <v>3149</v>
          </cell>
          <cell r="T38">
            <v>649</v>
          </cell>
          <cell r="U38">
            <v>649</v>
          </cell>
          <cell r="V38">
            <v>721</v>
          </cell>
          <cell r="AS38">
            <v>1118.6400000000001</v>
          </cell>
          <cell r="AT38">
            <v>236.71</v>
          </cell>
          <cell r="AU38">
            <v>236.71</v>
          </cell>
          <cell r="AV38">
            <v>263.01</v>
          </cell>
          <cell r="BA38">
            <v>4.8</v>
          </cell>
          <cell r="BB38">
            <v>1259.5999999999999</v>
          </cell>
          <cell r="BC38">
            <v>259.60000000000002</v>
          </cell>
          <cell r="BD38">
            <v>259.60000000000002</v>
          </cell>
          <cell r="BE38">
            <v>288.39999999999998</v>
          </cell>
          <cell r="BP38">
            <v>1118.6400000000001</v>
          </cell>
          <cell r="BQ38">
            <v>236.71</v>
          </cell>
          <cell r="BR38">
            <v>236.71</v>
          </cell>
          <cell r="BS38">
            <v>263.01</v>
          </cell>
          <cell r="BX38">
            <v>31.41</v>
          </cell>
          <cell r="BY38">
            <v>1118.6400000000001</v>
          </cell>
          <cell r="BZ38">
            <v>236.71</v>
          </cell>
          <cell r="CA38">
            <v>236.71</v>
          </cell>
          <cell r="CB38">
            <v>263.01</v>
          </cell>
        </row>
        <row r="39">
          <cell r="F39">
            <v>6.8970000000000002</v>
          </cell>
          <cell r="G39">
            <v>6.8970000000000002</v>
          </cell>
          <cell r="H39">
            <v>6.8970000000000002</v>
          </cell>
          <cell r="I39" t="str">
            <v>Tr</v>
          </cell>
          <cell r="J39">
            <v>119.644149257</v>
          </cell>
          <cell r="K39">
            <v>12.583094383000001</v>
          </cell>
          <cell r="L39">
            <v>12.583094383000001</v>
          </cell>
          <cell r="M39">
            <v>13.976215980999999</v>
          </cell>
          <cell r="S39">
            <v>123</v>
          </cell>
          <cell r="T39">
            <v>13</v>
          </cell>
          <cell r="AS39">
            <v>47.86</v>
          </cell>
          <cell r="AT39">
            <v>5.03</v>
          </cell>
          <cell r="AU39">
            <v>5.03</v>
          </cell>
          <cell r="AV39">
            <v>5.59</v>
          </cell>
          <cell r="BA39">
            <v>0</v>
          </cell>
          <cell r="BB39">
            <v>49.2</v>
          </cell>
          <cell r="BC39">
            <v>5.2</v>
          </cell>
          <cell r="BD39">
            <v>0</v>
          </cell>
          <cell r="BE39">
            <v>0</v>
          </cell>
          <cell r="BP39">
            <v>47.86</v>
          </cell>
          <cell r="BQ39">
            <v>5.03</v>
          </cell>
          <cell r="BR39">
            <v>5.03</v>
          </cell>
          <cell r="BS39">
            <v>5.59</v>
          </cell>
          <cell r="BX39">
            <v>0.85</v>
          </cell>
          <cell r="BY39">
            <v>47.86</v>
          </cell>
          <cell r="BZ39">
            <v>5.03</v>
          </cell>
          <cell r="CA39">
            <v>5.03</v>
          </cell>
          <cell r="CB39">
            <v>5.59</v>
          </cell>
          <cell r="CJ39">
            <v>6.8970000000000002</v>
          </cell>
          <cell r="CK39">
            <v>6.8970000000000002</v>
          </cell>
          <cell r="CL39">
            <v>6.8970000000000002</v>
          </cell>
          <cell r="CM39">
            <v>6.8970000000000002</v>
          </cell>
          <cell r="CN39">
            <v>6.8970000000000002</v>
          </cell>
          <cell r="CO39">
            <v>6.8970000000000002</v>
          </cell>
          <cell r="CP39">
            <v>6.8970000000000002</v>
          </cell>
          <cell r="CQ39">
            <v>6.8970000000000002</v>
          </cell>
        </row>
        <row r="40">
          <cell r="F40">
            <v>0</v>
          </cell>
          <cell r="H40">
            <v>0</v>
          </cell>
          <cell r="I40" t="str">
            <v>Eq</v>
          </cell>
          <cell r="J40">
            <v>3621.7882681155288</v>
          </cell>
          <cell r="K40">
            <v>678.56625137955098</v>
          </cell>
          <cell r="L40">
            <v>678.56560195955103</v>
          </cell>
          <cell r="M40">
            <v>753.92396162095702</v>
          </cell>
          <cell r="R40">
            <v>12</v>
          </cell>
          <cell r="S40">
            <v>3997.3310000000001</v>
          </cell>
          <cell r="T40">
            <v>738.66100000000006</v>
          </cell>
          <cell r="U40">
            <v>649</v>
          </cell>
          <cell r="V40">
            <v>721</v>
          </cell>
          <cell r="AS40">
            <v>1448.72</v>
          </cell>
          <cell r="AT40">
            <v>271.43</v>
          </cell>
          <cell r="AU40">
            <v>271.43</v>
          </cell>
          <cell r="AV40">
            <v>301.57</v>
          </cell>
          <cell r="BA40">
            <v>4.8</v>
          </cell>
          <cell r="BB40">
            <v>1598.9323999999999</v>
          </cell>
          <cell r="BC40">
            <v>295.46440000000001</v>
          </cell>
          <cell r="BD40">
            <v>259.60000000000002</v>
          </cell>
          <cell r="BE40">
            <v>288.39999999999998</v>
          </cell>
          <cell r="BP40">
            <v>1448.72</v>
          </cell>
          <cell r="BQ40">
            <v>271.43</v>
          </cell>
          <cell r="BR40">
            <v>271.43</v>
          </cell>
          <cell r="BS40">
            <v>301.57</v>
          </cell>
          <cell r="BX40">
            <v>37.26</v>
          </cell>
          <cell r="BY40">
            <v>1448.72</v>
          </cell>
          <cell r="BZ40">
            <v>271.43</v>
          </cell>
          <cell r="CA40">
            <v>271.43</v>
          </cell>
          <cell r="CB40">
            <v>301.57</v>
          </cell>
        </row>
        <row r="42">
          <cell r="F42">
            <v>0</v>
          </cell>
          <cell r="H42">
            <v>0</v>
          </cell>
          <cell r="I42" t="str">
            <v>hh</v>
          </cell>
          <cell r="BA42">
            <v>0</v>
          </cell>
          <cell r="BB42">
            <v>0</v>
          </cell>
          <cell r="BC42">
            <v>0</v>
          </cell>
          <cell r="BD42">
            <v>0</v>
          </cell>
          <cell r="BE42">
            <v>0</v>
          </cell>
        </row>
        <row r="43">
          <cell r="F43">
            <v>0</v>
          </cell>
          <cell r="H43">
            <v>0</v>
          </cell>
          <cell r="I43" t="str">
            <v>Eq</v>
          </cell>
          <cell r="BA43">
            <v>0</v>
          </cell>
          <cell r="BB43">
            <v>0</v>
          </cell>
          <cell r="BC43">
            <v>0</v>
          </cell>
          <cell r="BD43">
            <v>0</v>
          </cell>
          <cell r="BE43">
            <v>0</v>
          </cell>
        </row>
        <row r="44">
          <cell r="F44">
            <v>0</v>
          </cell>
          <cell r="H44">
            <v>0</v>
          </cell>
          <cell r="I44" t="str">
            <v>hh</v>
          </cell>
          <cell r="BA44">
            <v>0</v>
          </cell>
          <cell r="BB44">
            <v>0</v>
          </cell>
          <cell r="BC44">
            <v>0</v>
          </cell>
          <cell r="BD44">
            <v>0</v>
          </cell>
          <cell r="BE44">
            <v>0</v>
          </cell>
        </row>
        <row r="45">
          <cell r="F45">
            <v>0</v>
          </cell>
          <cell r="H45">
            <v>0</v>
          </cell>
          <cell r="I45" t="str">
            <v>hh</v>
          </cell>
          <cell r="J45">
            <v>588079</v>
          </cell>
          <cell r="K45">
            <v>417228</v>
          </cell>
          <cell r="R45">
            <v>7688</v>
          </cell>
          <cell r="S45">
            <v>580391</v>
          </cell>
          <cell r="T45">
            <v>409540</v>
          </cell>
          <cell r="U45">
            <v>188312</v>
          </cell>
          <cell r="V45">
            <v>267312</v>
          </cell>
          <cell r="AS45">
            <v>318031.31</v>
          </cell>
          <cell r="AT45">
            <v>247743.56</v>
          </cell>
          <cell r="BA45">
            <v>6935.3447999999999</v>
          </cell>
          <cell r="BB45">
            <v>313873.66601903649</v>
          </cell>
          <cell r="BC45">
            <v>243178.54396706968</v>
          </cell>
          <cell r="BD45">
            <v>111819.66560000001</v>
          </cell>
          <cell r="BE45">
            <v>144562.3296</v>
          </cell>
          <cell r="BP45">
            <v>318031.31</v>
          </cell>
          <cell r="BQ45">
            <v>247743.56</v>
          </cell>
          <cell r="BY45">
            <v>318031.31</v>
          </cell>
          <cell r="BZ45">
            <v>247743.56</v>
          </cell>
        </row>
        <row r="46">
          <cell r="F46">
            <v>7.8129999999999997</v>
          </cell>
          <cell r="G46">
            <v>0</v>
          </cell>
          <cell r="H46">
            <v>7.8129999999999997</v>
          </cell>
          <cell r="I46" t="str">
            <v>Tr</v>
          </cell>
          <cell r="J46">
            <v>50450</v>
          </cell>
          <cell r="K46">
            <v>40058</v>
          </cell>
          <cell r="R46">
            <v>0</v>
          </cell>
          <cell r="S46">
            <v>49980</v>
          </cell>
          <cell r="T46">
            <v>40310</v>
          </cell>
          <cell r="AS46">
            <v>15336.8</v>
          </cell>
          <cell r="AT46">
            <v>12177.63</v>
          </cell>
          <cell r="BA46">
            <v>0</v>
          </cell>
          <cell r="BB46">
            <v>15193.92</v>
          </cell>
          <cell r="BC46">
            <v>12254.24</v>
          </cell>
          <cell r="BD46">
            <v>0</v>
          </cell>
          <cell r="BE46">
            <v>0</v>
          </cell>
          <cell r="BP46">
            <v>15336.8</v>
          </cell>
          <cell r="BQ46">
            <v>12177.63</v>
          </cell>
          <cell r="BX46">
            <v>0</v>
          </cell>
          <cell r="BY46">
            <v>15336.8</v>
          </cell>
          <cell r="BZ46">
            <v>12177.63</v>
          </cell>
          <cell r="CJ46">
            <v>7.8129999999999997</v>
          </cell>
          <cell r="CK46">
            <v>7.8129999999999997</v>
          </cell>
          <cell r="CN46">
            <v>7.8129999999999997</v>
          </cell>
          <cell r="CO46">
            <v>7.8129999999999997</v>
          </cell>
        </row>
        <row r="47">
          <cell r="F47">
            <v>0</v>
          </cell>
          <cell r="H47">
            <v>0</v>
          </cell>
          <cell r="I47" t="str">
            <v>Eq</v>
          </cell>
          <cell r="J47">
            <v>982244.85</v>
          </cell>
          <cell r="K47">
            <v>730201.15399999998</v>
          </cell>
          <cell r="R47">
            <v>7688</v>
          </cell>
          <cell r="S47">
            <v>970884.74</v>
          </cell>
          <cell r="T47">
            <v>724482.03</v>
          </cell>
          <cell r="U47">
            <v>188312</v>
          </cell>
          <cell r="V47">
            <v>267312</v>
          </cell>
          <cell r="AS47">
            <v>437857.73</v>
          </cell>
          <cell r="AT47">
            <v>342887.4</v>
          </cell>
          <cell r="BA47">
            <v>6935.3447999999999</v>
          </cell>
          <cell r="BB47">
            <v>432583.76297903649</v>
          </cell>
          <cell r="BC47">
            <v>338920.92108706967</v>
          </cell>
          <cell r="BD47">
            <v>111819.66560000001</v>
          </cell>
          <cell r="BE47">
            <v>144562.3296</v>
          </cell>
          <cell r="BP47">
            <v>437857.73</v>
          </cell>
          <cell r="BQ47">
            <v>342887.4</v>
          </cell>
          <cell r="BX47">
            <v>0</v>
          </cell>
          <cell r="BY47">
            <v>437857.73</v>
          </cell>
          <cell r="BZ47">
            <v>342887.4</v>
          </cell>
        </row>
        <row r="48">
          <cell r="F48">
            <v>0</v>
          </cell>
          <cell r="H48">
            <v>0</v>
          </cell>
          <cell r="I48" t="str">
            <v>hh</v>
          </cell>
          <cell r="J48">
            <v>22200</v>
          </cell>
          <cell r="S48">
            <v>22200</v>
          </cell>
          <cell r="AS48">
            <v>6748.8</v>
          </cell>
          <cell r="BA48">
            <v>0</v>
          </cell>
          <cell r="BB48">
            <v>6748.8</v>
          </cell>
          <cell r="BC48">
            <v>0</v>
          </cell>
          <cell r="BD48">
            <v>0</v>
          </cell>
          <cell r="BE48">
            <v>0</v>
          </cell>
          <cell r="BP48">
            <v>6748.8</v>
          </cell>
          <cell r="BY48">
            <v>6748.8</v>
          </cell>
        </row>
        <row r="49">
          <cell r="F49">
            <v>6.2889999999999997</v>
          </cell>
          <cell r="H49">
            <v>6.2889999999999997</v>
          </cell>
          <cell r="I49" t="str">
            <v>Tr</v>
          </cell>
          <cell r="J49">
            <v>2343.5</v>
          </cell>
          <cell r="S49">
            <v>2234</v>
          </cell>
          <cell r="AS49">
            <v>712.42</v>
          </cell>
          <cell r="BA49">
            <v>0</v>
          </cell>
          <cell r="BB49">
            <v>679.13599999999997</v>
          </cell>
          <cell r="BC49">
            <v>0</v>
          </cell>
          <cell r="BD49">
            <v>0</v>
          </cell>
          <cell r="BE49">
            <v>0</v>
          </cell>
          <cell r="BP49">
            <v>712.42</v>
          </cell>
          <cell r="BY49">
            <v>712.42</v>
          </cell>
          <cell r="CJ49">
            <v>6.2889999999999997</v>
          </cell>
          <cell r="CN49">
            <v>6.2889999999999997</v>
          </cell>
        </row>
        <row r="50">
          <cell r="F50">
            <v>0</v>
          </cell>
          <cell r="H50">
            <v>0</v>
          </cell>
          <cell r="I50" t="str">
            <v>Eq</v>
          </cell>
          <cell r="J50">
            <v>36938.271500000003</v>
          </cell>
          <cell r="S50">
            <v>36249.626000000004</v>
          </cell>
          <cell r="T50">
            <v>0</v>
          </cell>
          <cell r="U50">
            <v>0</v>
          </cell>
          <cell r="V50">
            <v>0</v>
          </cell>
          <cell r="AS50">
            <v>11229.23</v>
          </cell>
          <cell r="BA50">
            <v>0</v>
          </cell>
          <cell r="BB50">
            <v>11019.886304</v>
          </cell>
          <cell r="BC50">
            <v>0</v>
          </cell>
          <cell r="BD50">
            <v>0</v>
          </cell>
          <cell r="BE50">
            <v>0</v>
          </cell>
          <cell r="BP50">
            <v>11229.23</v>
          </cell>
          <cell r="BY50">
            <v>11229.23</v>
          </cell>
        </row>
        <row r="51">
          <cell r="F51">
            <v>0</v>
          </cell>
          <cell r="H51">
            <v>0</v>
          </cell>
          <cell r="I51" t="str">
            <v>hh</v>
          </cell>
          <cell r="J51">
            <v>81296</v>
          </cell>
          <cell r="K51">
            <v>41429</v>
          </cell>
          <cell r="S51">
            <v>81296</v>
          </cell>
          <cell r="T51">
            <v>41429</v>
          </cell>
          <cell r="AS51">
            <v>32518.400000000001</v>
          </cell>
          <cell r="AT51">
            <v>16571.599999999999</v>
          </cell>
          <cell r="BA51">
            <v>0</v>
          </cell>
          <cell r="BB51">
            <v>32518.400000000001</v>
          </cell>
          <cell r="BC51">
            <v>16571.599999999999</v>
          </cell>
          <cell r="BD51">
            <v>0</v>
          </cell>
          <cell r="BE51">
            <v>0</v>
          </cell>
          <cell r="BP51">
            <v>32518.400000000001</v>
          </cell>
          <cell r="BQ51">
            <v>16571.599999999999</v>
          </cell>
          <cell r="BY51">
            <v>32518.400000000001</v>
          </cell>
          <cell r="BZ51">
            <v>16571.599999999999</v>
          </cell>
        </row>
        <row r="52">
          <cell r="F52">
            <v>6.2889999999999997</v>
          </cell>
          <cell r="H52">
            <v>6.2889999999999997</v>
          </cell>
          <cell r="I52" t="str">
            <v>Tr</v>
          </cell>
          <cell r="J52">
            <v>4557</v>
          </cell>
          <cell r="K52">
            <v>2796</v>
          </cell>
          <cell r="S52">
            <v>4557</v>
          </cell>
          <cell r="T52">
            <v>2793</v>
          </cell>
          <cell r="AS52">
            <v>1822.8</v>
          </cell>
          <cell r="AT52">
            <v>1118.4000000000001</v>
          </cell>
          <cell r="BA52">
            <v>0</v>
          </cell>
          <cell r="BB52">
            <v>1822.8</v>
          </cell>
          <cell r="BC52">
            <v>1117.2</v>
          </cell>
          <cell r="BD52">
            <v>0</v>
          </cell>
          <cell r="BE52">
            <v>0</v>
          </cell>
          <cell r="BP52">
            <v>1822.8</v>
          </cell>
          <cell r="BQ52">
            <v>1118.4000000000001</v>
          </cell>
          <cell r="BY52">
            <v>1822.8</v>
          </cell>
          <cell r="BZ52">
            <v>1118.4000000000001</v>
          </cell>
          <cell r="CJ52">
            <v>6.2889999999999997</v>
          </cell>
          <cell r="CK52">
            <v>6.2889999999999997</v>
          </cell>
          <cell r="CN52">
            <v>6.2889999999999997</v>
          </cell>
          <cell r="CO52">
            <v>6.2889999999999997</v>
          </cell>
        </row>
        <row r="53">
          <cell r="F53">
            <v>0</v>
          </cell>
          <cell r="H53">
            <v>0</v>
          </cell>
          <cell r="I53" t="str">
            <v>Eq</v>
          </cell>
          <cell r="J53">
            <v>109954.973</v>
          </cell>
          <cell r="K53">
            <v>59013.044000000002</v>
          </cell>
          <cell r="S53">
            <v>109954.973</v>
          </cell>
          <cell r="T53">
            <v>58994.176999999996</v>
          </cell>
          <cell r="U53">
            <v>0</v>
          </cell>
          <cell r="V53">
            <v>0</v>
          </cell>
          <cell r="AS53">
            <v>43981.99</v>
          </cell>
          <cell r="AT53">
            <v>23605.22</v>
          </cell>
          <cell r="BA53">
            <v>0</v>
          </cell>
          <cell r="BB53">
            <v>43981.989199999996</v>
          </cell>
          <cell r="BC53">
            <v>23597.6708</v>
          </cell>
          <cell r="BD53">
            <v>0</v>
          </cell>
          <cell r="BE53">
            <v>0</v>
          </cell>
          <cell r="BP53">
            <v>43981.99</v>
          </cell>
          <cell r="BQ53">
            <v>23605.22</v>
          </cell>
          <cell r="BY53">
            <v>43981.99</v>
          </cell>
          <cell r="BZ53">
            <v>23605.22</v>
          </cell>
        </row>
        <row r="55">
          <cell r="F55">
            <v>0</v>
          </cell>
          <cell r="H55">
            <v>0</v>
          </cell>
          <cell r="I55" t="str">
            <v>hh</v>
          </cell>
          <cell r="J55">
            <v>13371.994628410001</v>
          </cell>
          <cell r="K55">
            <v>9260.9747000000007</v>
          </cell>
          <cell r="L55">
            <v>9260.1546999999991</v>
          </cell>
          <cell r="M55">
            <v>11171.834999999999</v>
          </cell>
          <cell r="R55">
            <v>2283</v>
          </cell>
          <cell r="S55">
            <v>14026</v>
          </cell>
          <cell r="T55">
            <v>10256</v>
          </cell>
          <cell r="U55">
            <v>9304</v>
          </cell>
          <cell r="V55">
            <v>11826</v>
          </cell>
          <cell r="AS55">
            <v>5348.8</v>
          </cell>
          <cell r="AT55">
            <v>3704.39</v>
          </cell>
          <cell r="AU55">
            <v>3704.06</v>
          </cell>
          <cell r="AV55">
            <v>4468.7299999999996</v>
          </cell>
          <cell r="BA55">
            <v>913.2</v>
          </cell>
          <cell r="BB55">
            <v>5610.4</v>
          </cell>
          <cell r="BC55">
            <v>4102.3999999999996</v>
          </cell>
          <cell r="BD55">
            <v>3721.6</v>
          </cell>
          <cell r="BE55">
            <v>4730.3999999999996</v>
          </cell>
          <cell r="BP55">
            <v>5348.8</v>
          </cell>
          <cell r="BQ55">
            <v>3704.39</v>
          </cell>
          <cell r="BR55">
            <v>3704.06</v>
          </cell>
          <cell r="BS55">
            <v>4468.7299999999996</v>
          </cell>
          <cell r="BX55">
            <v>814.71</v>
          </cell>
          <cell r="BY55">
            <v>5348.8</v>
          </cell>
          <cell r="BZ55">
            <v>3704.39</v>
          </cell>
          <cell r="CA55">
            <v>3704.06</v>
          </cell>
          <cell r="CB55">
            <v>4468.7299999999996</v>
          </cell>
        </row>
        <row r="56">
          <cell r="F56">
            <v>0</v>
          </cell>
          <cell r="H56">
            <v>0</v>
          </cell>
          <cell r="I56" t="str">
            <v>Tr</v>
          </cell>
          <cell r="BA56">
            <v>0</v>
          </cell>
          <cell r="BB56">
            <v>0</v>
          </cell>
          <cell r="BC56">
            <v>0</v>
          </cell>
          <cell r="BD56">
            <v>0</v>
          </cell>
          <cell r="BE56">
            <v>0</v>
          </cell>
        </row>
        <row r="57">
          <cell r="F57">
            <v>0</v>
          </cell>
          <cell r="H57">
            <v>0</v>
          </cell>
          <cell r="I57" t="str">
            <v>Eq</v>
          </cell>
          <cell r="J57">
            <v>13371.994628410001</v>
          </cell>
          <cell r="K57">
            <v>9260.9747000000007</v>
          </cell>
          <cell r="L57">
            <v>9260.1546999999991</v>
          </cell>
          <cell r="M57">
            <v>11171.834999999999</v>
          </cell>
          <cell r="R57">
            <v>2283</v>
          </cell>
          <cell r="S57">
            <v>14026</v>
          </cell>
          <cell r="T57">
            <v>10256</v>
          </cell>
          <cell r="U57">
            <v>9304</v>
          </cell>
          <cell r="V57">
            <v>11826</v>
          </cell>
          <cell r="AS57">
            <v>5348.8</v>
          </cell>
          <cell r="AT57">
            <v>3704.39</v>
          </cell>
          <cell r="AU57">
            <v>3704.06</v>
          </cell>
          <cell r="AV57">
            <v>4468.7299999999996</v>
          </cell>
          <cell r="BA57">
            <v>913.2</v>
          </cell>
          <cell r="BB57">
            <v>5610.4</v>
          </cell>
          <cell r="BC57">
            <v>4102.3999999999996</v>
          </cell>
          <cell r="BD57">
            <v>3721.6</v>
          </cell>
          <cell r="BE57">
            <v>4730.3999999999996</v>
          </cell>
          <cell r="BP57">
            <v>5348.8</v>
          </cell>
          <cell r="BQ57">
            <v>3704.39</v>
          </cell>
          <cell r="BR57">
            <v>3704.06</v>
          </cell>
          <cell r="BS57">
            <v>4468.7299999999996</v>
          </cell>
          <cell r="BX57">
            <v>814.71</v>
          </cell>
          <cell r="BY57">
            <v>5348.8</v>
          </cell>
          <cell r="BZ57">
            <v>3704.39</v>
          </cell>
          <cell r="CA57">
            <v>3704.06</v>
          </cell>
          <cell r="CB57">
            <v>4468.7299999999996</v>
          </cell>
        </row>
        <row r="58">
          <cell r="F58">
            <v>0</v>
          </cell>
          <cell r="H58">
            <v>0</v>
          </cell>
          <cell r="I58" t="str">
            <v>hh</v>
          </cell>
          <cell r="J58">
            <v>2901.17</v>
          </cell>
          <cell r="K58">
            <v>1924.086</v>
          </cell>
          <cell r="L58">
            <v>1924.086</v>
          </cell>
          <cell r="M58">
            <v>2901.17</v>
          </cell>
          <cell r="R58">
            <v>531</v>
          </cell>
          <cell r="S58">
            <v>2729</v>
          </cell>
          <cell r="T58">
            <v>1775</v>
          </cell>
          <cell r="U58">
            <v>1775</v>
          </cell>
          <cell r="V58">
            <v>2729</v>
          </cell>
          <cell r="AS58">
            <v>1160.47</v>
          </cell>
          <cell r="AT58">
            <v>769.63</v>
          </cell>
          <cell r="AU58">
            <v>769.63</v>
          </cell>
          <cell r="AV58">
            <v>1160.47</v>
          </cell>
          <cell r="BA58">
            <v>212.4</v>
          </cell>
          <cell r="BB58">
            <v>1091.5999999999999</v>
          </cell>
          <cell r="BC58">
            <v>710</v>
          </cell>
          <cell r="BD58">
            <v>710</v>
          </cell>
          <cell r="BE58">
            <v>1091.5999999999999</v>
          </cell>
          <cell r="BP58">
            <v>1160.47</v>
          </cell>
          <cell r="BQ58">
            <v>769.63</v>
          </cell>
          <cell r="BR58">
            <v>769.63</v>
          </cell>
          <cell r="BS58">
            <v>1160.47</v>
          </cell>
          <cell r="BX58">
            <v>294.56</v>
          </cell>
          <cell r="BY58">
            <v>1160.47</v>
          </cell>
          <cell r="BZ58">
            <v>769.63</v>
          </cell>
          <cell r="CA58">
            <v>769.63</v>
          </cell>
          <cell r="CB58">
            <v>1160.47</v>
          </cell>
        </row>
        <row r="59">
          <cell r="F59">
            <v>6.0090645236385383</v>
          </cell>
          <cell r="H59">
            <v>6.0090645236385383</v>
          </cell>
          <cell r="I59" t="str">
            <v>Tr</v>
          </cell>
          <cell r="J59">
            <v>0</v>
          </cell>
          <cell r="K59">
            <v>0</v>
          </cell>
          <cell r="S59">
            <v>0</v>
          </cell>
          <cell r="T59">
            <v>0</v>
          </cell>
          <cell r="AS59">
            <v>0</v>
          </cell>
          <cell r="AT59">
            <v>0</v>
          </cell>
          <cell r="BA59">
            <v>0</v>
          </cell>
          <cell r="BB59">
            <v>0</v>
          </cell>
          <cell r="BC59">
            <v>0</v>
          </cell>
          <cell r="BD59">
            <v>0</v>
          </cell>
          <cell r="BE59">
            <v>0</v>
          </cell>
          <cell r="BP59">
            <v>0</v>
          </cell>
          <cell r="BQ59">
            <v>0</v>
          </cell>
          <cell r="BY59">
            <v>0</v>
          </cell>
          <cell r="BZ59">
            <v>0</v>
          </cell>
          <cell r="CJ59">
            <v>6.0090645236385383</v>
          </cell>
          <cell r="CK59">
            <v>6.0090645236385383</v>
          </cell>
          <cell r="CN59">
            <v>6.0090645236385383</v>
          </cell>
          <cell r="CO59">
            <v>6.0090645236385383</v>
          </cell>
        </row>
        <row r="60">
          <cell r="F60">
            <v>0</v>
          </cell>
          <cell r="H60">
            <v>0</v>
          </cell>
          <cell r="I60" t="str">
            <v>Eq</v>
          </cell>
          <cell r="J60">
            <v>2901.17</v>
          </cell>
          <cell r="K60">
            <v>1924.086</v>
          </cell>
          <cell r="L60">
            <v>1924.086</v>
          </cell>
          <cell r="M60">
            <v>2901.17</v>
          </cell>
          <cell r="R60">
            <v>531</v>
          </cell>
          <cell r="S60">
            <v>2729</v>
          </cell>
          <cell r="T60">
            <v>1775</v>
          </cell>
          <cell r="U60">
            <v>1775</v>
          </cell>
          <cell r="V60">
            <v>2729</v>
          </cell>
          <cell r="AS60">
            <v>1160.47</v>
          </cell>
          <cell r="AT60">
            <v>769.63</v>
          </cell>
          <cell r="AU60">
            <v>769.63</v>
          </cell>
          <cell r="AV60">
            <v>1160.47</v>
          </cell>
          <cell r="BA60">
            <v>212.4</v>
          </cell>
          <cell r="BB60">
            <v>1091.5999999999999</v>
          </cell>
          <cell r="BC60">
            <v>710</v>
          </cell>
          <cell r="BD60">
            <v>710</v>
          </cell>
          <cell r="BE60">
            <v>1091.5999999999999</v>
          </cell>
          <cell r="BP60">
            <v>1160.47</v>
          </cell>
          <cell r="BQ60">
            <v>769.63</v>
          </cell>
          <cell r="BR60">
            <v>769.63</v>
          </cell>
          <cell r="BS60">
            <v>1160.47</v>
          </cell>
          <cell r="BX60">
            <v>294.56</v>
          </cell>
          <cell r="BY60">
            <v>1160.47</v>
          </cell>
          <cell r="BZ60">
            <v>769.63</v>
          </cell>
          <cell r="CA60">
            <v>769.63</v>
          </cell>
          <cell r="CB60">
            <v>1160.47</v>
          </cell>
        </row>
        <row r="61">
          <cell r="F61">
            <v>0</v>
          </cell>
          <cell r="H61">
            <v>0</v>
          </cell>
          <cell r="I61" t="str">
            <v>hh</v>
          </cell>
          <cell r="J61">
            <v>62987.024151090001</v>
          </cell>
          <cell r="K61">
            <v>43203.34</v>
          </cell>
          <cell r="L61">
            <v>15610.6</v>
          </cell>
          <cell r="M61">
            <v>20000.09</v>
          </cell>
          <cell r="R61">
            <v>5220</v>
          </cell>
          <cell r="S61">
            <v>54653</v>
          </cell>
          <cell r="T61">
            <v>35575</v>
          </cell>
          <cell r="U61">
            <v>7448</v>
          </cell>
          <cell r="V61">
            <v>13736</v>
          </cell>
          <cell r="AS61">
            <v>25194.81</v>
          </cell>
          <cell r="AT61">
            <v>17281.34</v>
          </cell>
          <cell r="AU61">
            <v>6244.24</v>
          </cell>
          <cell r="AV61">
            <v>8000.04</v>
          </cell>
          <cell r="BA61">
            <v>2088</v>
          </cell>
          <cell r="BB61">
            <v>21861.200000000001</v>
          </cell>
          <cell r="BC61">
            <v>14230</v>
          </cell>
          <cell r="BD61">
            <v>2979.2</v>
          </cell>
          <cell r="BE61">
            <v>5494.4</v>
          </cell>
          <cell r="BP61">
            <v>25194.81</v>
          </cell>
          <cell r="BQ61">
            <v>17281.34</v>
          </cell>
          <cell r="BR61">
            <v>6244.24</v>
          </cell>
          <cell r="BS61">
            <v>8000.04</v>
          </cell>
          <cell r="BX61">
            <v>2373</v>
          </cell>
          <cell r="BY61">
            <v>25194.81</v>
          </cell>
          <cell r="BZ61">
            <v>17281.34</v>
          </cell>
          <cell r="CA61">
            <v>6244.24</v>
          </cell>
          <cell r="CB61">
            <v>8000.04</v>
          </cell>
        </row>
        <row r="62">
          <cell r="F62">
            <v>6.0090645236385383</v>
          </cell>
          <cell r="H62">
            <v>6.0090645236385383</v>
          </cell>
          <cell r="I62" t="str">
            <v>Tr</v>
          </cell>
          <cell r="J62">
            <v>0</v>
          </cell>
          <cell r="K62">
            <v>0</v>
          </cell>
          <cell r="S62">
            <v>0</v>
          </cell>
          <cell r="T62">
            <v>0</v>
          </cell>
          <cell r="AS62">
            <v>0</v>
          </cell>
          <cell r="AT62">
            <v>0</v>
          </cell>
          <cell r="BA62">
            <v>0</v>
          </cell>
          <cell r="BB62">
            <v>0</v>
          </cell>
          <cell r="BC62">
            <v>0</v>
          </cell>
          <cell r="BD62">
            <v>0</v>
          </cell>
          <cell r="BE62">
            <v>0</v>
          </cell>
          <cell r="BP62">
            <v>0</v>
          </cell>
          <cell r="BQ62">
            <v>0</v>
          </cell>
          <cell r="BY62">
            <v>0</v>
          </cell>
          <cell r="BZ62">
            <v>0</v>
          </cell>
          <cell r="CJ62">
            <v>6.0090645236385383</v>
          </cell>
          <cell r="CK62">
            <v>6.0090645236385383</v>
          </cell>
          <cell r="CN62">
            <v>6.0090645236385383</v>
          </cell>
          <cell r="CO62">
            <v>6.0090645236385383</v>
          </cell>
        </row>
        <row r="63">
          <cell r="F63">
            <v>0</v>
          </cell>
          <cell r="H63">
            <v>0</v>
          </cell>
          <cell r="I63" t="str">
            <v>Eq</v>
          </cell>
          <cell r="J63">
            <v>62987.024151090001</v>
          </cell>
          <cell r="K63">
            <v>43203.34</v>
          </cell>
          <cell r="L63">
            <v>15610.6</v>
          </cell>
          <cell r="M63">
            <v>20000.09</v>
          </cell>
          <cell r="R63">
            <v>5220</v>
          </cell>
          <cell r="S63">
            <v>54653</v>
          </cell>
          <cell r="T63">
            <v>35575</v>
          </cell>
          <cell r="U63">
            <v>7448</v>
          </cell>
          <cell r="V63">
            <v>13736</v>
          </cell>
          <cell r="AS63">
            <v>25194.81</v>
          </cell>
          <cell r="AT63">
            <v>17281.34</v>
          </cell>
          <cell r="AU63">
            <v>6244.24</v>
          </cell>
          <cell r="AV63">
            <v>8000.04</v>
          </cell>
          <cell r="BA63">
            <v>2088</v>
          </cell>
          <cell r="BB63">
            <v>21861.200000000001</v>
          </cell>
          <cell r="BC63">
            <v>14230</v>
          </cell>
          <cell r="BD63">
            <v>2979.2</v>
          </cell>
          <cell r="BE63">
            <v>5494.4</v>
          </cell>
          <cell r="BP63">
            <v>25194.81</v>
          </cell>
          <cell r="BQ63">
            <v>17281.34</v>
          </cell>
          <cell r="BR63">
            <v>6244.24</v>
          </cell>
          <cell r="BS63">
            <v>8000.04</v>
          </cell>
          <cell r="BX63">
            <v>2373</v>
          </cell>
          <cell r="BY63">
            <v>25194.81</v>
          </cell>
          <cell r="BZ63">
            <v>17281.34</v>
          </cell>
          <cell r="CA63">
            <v>6244.24</v>
          </cell>
          <cell r="CB63">
            <v>8000.04</v>
          </cell>
        </row>
        <row r="64">
          <cell r="F64">
            <v>0</v>
          </cell>
          <cell r="H64">
            <v>0</v>
          </cell>
          <cell r="I64" t="str">
            <v>hh</v>
          </cell>
          <cell r="BA64">
            <v>0</v>
          </cell>
          <cell r="BB64">
            <v>0</v>
          </cell>
          <cell r="BC64">
            <v>0</v>
          </cell>
          <cell r="BD64">
            <v>0</v>
          </cell>
          <cell r="BE64">
            <v>0</v>
          </cell>
        </row>
        <row r="65">
          <cell r="F65">
            <v>0</v>
          </cell>
          <cell r="H65">
            <v>0</v>
          </cell>
          <cell r="I65" t="str">
            <v>hh</v>
          </cell>
          <cell r="J65">
            <v>26937.800999999999</v>
          </cell>
          <cell r="K65">
            <v>18746.543000000001</v>
          </cell>
          <cell r="L65">
            <v>17038.400000000001</v>
          </cell>
          <cell r="M65">
            <v>24335.1</v>
          </cell>
          <cell r="R65">
            <v>4211</v>
          </cell>
          <cell r="S65">
            <v>22925</v>
          </cell>
          <cell r="T65">
            <v>16703</v>
          </cell>
          <cell r="U65">
            <v>14337</v>
          </cell>
          <cell r="V65">
            <v>20436</v>
          </cell>
          <cell r="AS65">
            <v>10775.12</v>
          </cell>
          <cell r="AT65">
            <v>7498.62</v>
          </cell>
          <cell r="AU65">
            <v>6815.36</v>
          </cell>
          <cell r="AV65">
            <v>9734.0400000000009</v>
          </cell>
          <cell r="BA65">
            <v>1684.4</v>
          </cell>
          <cell r="BB65">
            <v>9170</v>
          </cell>
          <cell r="BC65">
            <v>6681.2</v>
          </cell>
          <cell r="BD65">
            <v>5734.8</v>
          </cell>
          <cell r="BE65">
            <v>8174.4</v>
          </cell>
          <cell r="BP65">
            <v>10775.12</v>
          </cell>
          <cell r="BQ65">
            <v>7498.62</v>
          </cell>
          <cell r="BR65">
            <v>6815.36</v>
          </cell>
          <cell r="BS65">
            <v>9734.0400000000009</v>
          </cell>
          <cell r="BX65">
            <v>1999.38</v>
          </cell>
          <cell r="BY65">
            <v>10775.12</v>
          </cell>
          <cell r="BZ65">
            <v>7498.62</v>
          </cell>
          <cell r="CA65">
            <v>6815.36</v>
          </cell>
          <cell r="CB65">
            <v>9734.0400000000009</v>
          </cell>
        </row>
        <row r="66">
          <cell r="F66">
            <v>6.0090645236385383</v>
          </cell>
          <cell r="G66">
            <v>0</v>
          </cell>
          <cell r="H66">
            <v>6.0090645236385383</v>
          </cell>
          <cell r="I66" t="str">
            <v>Tr</v>
          </cell>
          <cell r="J66">
            <v>0</v>
          </cell>
          <cell r="K66">
            <v>0</v>
          </cell>
          <cell r="R66">
            <v>0</v>
          </cell>
          <cell r="S66">
            <v>0</v>
          </cell>
          <cell r="T66">
            <v>0</v>
          </cell>
          <cell r="AS66">
            <v>0</v>
          </cell>
          <cell r="AT66">
            <v>0</v>
          </cell>
          <cell r="BA66">
            <v>0</v>
          </cell>
          <cell r="BB66">
            <v>0</v>
          </cell>
          <cell r="BC66">
            <v>0</v>
          </cell>
          <cell r="BD66">
            <v>0</v>
          </cell>
          <cell r="BE66">
            <v>0</v>
          </cell>
          <cell r="BP66">
            <v>0</v>
          </cell>
          <cell r="BQ66">
            <v>0</v>
          </cell>
          <cell r="BX66">
            <v>0</v>
          </cell>
          <cell r="BY66">
            <v>0</v>
          </cell>
          <cell r="BZ66">
            <v>0</v>
          </cell>
          <cell r="CJ66">
            <v>6.0090645236385383</v>
          </cell>
          <cell r="CK66">
            <v>6.0090645236385383</v>
          </cell>
          <cell r="CN66">
            <v>6.0090645236385383</v>
          </cell>
          <cell r="CO66">
            <v>6.0090645236385383</v>
          </cell>
        </row>
        <row r="67">
          <cell r="F67">
            <v>0</v>
          </cell>
          <cell r="H67">
            <v>0</v>
          </cell>
          <cell r="I67" t="str">
            <v>Eq</v>
          </cell>
          <cell r="J67">
            <v>26937.800999999999</v>
          </cell>
          <cell r="K67">
            <v>18746.543000000001</v>
          </cell>
          <cell r="L67">
            <v>17038.400000000001</v>
          </cell>
          <cell r="M67">
            <v>24335.1</v>
          </cell>
          <cell r="R67">
            <v>4211</v>
          </cell>
          <cell r="S67">
            <v>22925</v>
          </cell>
          <cell r="T67">
            <v>16703</v>
          </cell>
          <cell r="U67">
            <v>14337</v>
          </cell>
          <cell r="V67">
            <v>20436</v>
          </cell>
          <cell r="AS67">
            <v>10775.12</v>
          </cell>
          <cell r="AT67">
            <v>7498.62</v>
          </cell>
          <cell r="AU67">
            <v>6815.36</v>
          </cell>
          <cell r="AV67">
            <v>9734.0400000000009</v>
          </cell>
          <cell r="BA67">
            <v>1684.4</v>
          </cell>
          <cell r="BB67">
            <v>9170</v>
          </cell>
          <cell r="BC67">
            <v>6681.2</v>
          </cell>
          <cell r="BD67">
            <v>5734.8</v>
          </cell>
          <cell r="BE67">
            <v>8174.4</v>
          </cell>
          <cell r="BP67">
            <v>10775.12</v>
          </cell>
          <cell r="BQ67">
            <v>7498.62</v>
          </cell>
          <cell r="BR67">
            <v>6815.36</v>
          </cell>
          <cell r="BS67">
            <v>9734.0400000000009</v>
          </cell>
          <cell r="BX67">
            <v>1999.38</v>
          </cell>
          <cell r="BY67">
            <v>10775.12</v>
          </cell>
          <cell r="BZ67">
            <v>7498.62</v>
          </cell>
          <cell r="CA67">
            <v>6815.36</v>
          </cell>
          <cell r="CB67">
            <v>9734.0400000000009</v>
          </cell>
        </row>
        <row r="68">
          <cell r="F68">
            <v>0</v>
          </cell>
          <cell r="H68">
            <v>0</v>
          </cell>
          <cell r="I68" t="str">
            <v>hh</v>
          </cell>
          <cell r="J68">
            <v>105074.9772487</v>
          </cell>
          <cell r="K68">
            <v>52210.097877</v>
          </cell>
          <cell r="S68">
            <v>163123</v>
          </cell>
          <cell r="T68">
            <v>76491</v>
          </cell>
          <cell r="AS68">
            <v>42029.99</v>
          </cell>
          <cell r="AT68">
            <v>20884.04</v>
          </cell>
          <cell r="BA68">
            <v>0</v>
          </cell>
          <cell r="BB68">
            <v>65249.2</v>
          </cell>
          <cell r="BC68">
            <v>30596.400000000001</v>
          </cell>
          <cell r="BD68">
            <v>0</v>
          </cell>
          <cell r="BE68">
            <v>0</v>
          </cell>
          <cell r="BP68">
            <v>42029.99</v>
          </cell>
          <cell r="BQ68">
            <v>20884.04</v>
          </cell>
          <cell r="BY68">
            <v>42029.99</v>
          </cell>
          <cell r="BZ68">
            <v>20884.04</v>
          </cell>
        </row>
        <row r="69">
          <cell r="F69">
            <v>0</v>
          </cell>
          <cell r="H69">
            <v>0</v>
          </cell>
          <cell r="I69" t="str">
            <v>hh</v>
          </cell>
          <cell r="J69">
            <v>4118.9399999999996</v>
          </cell>
          <cell r="K69">
            <v>2186.0430000000001</v>
          </cell>
          <cell r="L69">
            <v>2186.0430000000001</v>
          </cell>
          <cell r="M69">
            <v>4118.9399999999996</v>
          </cell>
          <cell r="R69">
            <v>1038</v>
          </cell>
          <cell r="S69">
            <v>5325</v>
          </cell>
          <cell r="T69">
            <v>3258</v>
          </cell>
          <cell r="U69">
            <v>3258</v>
          </cell>
          <cell r="V69">
            <v>5325</v>
          </cell>
          <cell r="AS69">
            <v>1647.58</v>
          </cell>
          <cell r="AT69">
            <v>874.42</v>
          </cell>
          <cell r="AU69">
            <v>874.42</v>
          </cell>
          <cell r="AV69">
            <v>1647.58</v>
          </cell>
          <cell r="BA69">
            <v>415.2</v>
          </cell>
          <cell r="BB69">
            <v>2130</v>
          </cell>
          <cell r="BC69">
            <v>1303.2</v>
          </cell>
          <cell r="BD69">
            <v>1303.2</v>
          </cell>
          <cell r="BE69">
            <v>2130</v>
          </cell>
          <cell r="BP69">
            <v>1647.58</v>
          </cell>
          <cell r="BQ69">
            <v>874.42</v>
          </cell>
          <cell r="BR69">
            <v>874.42</v>
          </cell>
          <cell r="BS69">
            <v>1647.58</v>
          </cell>
          <cell r="BX69">
            <v>647.23</v>
          </cell>
          <cell r="BY69">
            <v>1647.58</v>
          </cell>
          <cell r="BZ69">
            <v>874.42</v>
          </cell>
          <cell r="CA69">
            <v>874.42</v>
          </cell>
          <cell r="CB69">
            <v>1647.58</v>
          </cell>
        </row>
        <row r="70">
          <cell r="F70">
            <v>6.0090645236385383</v>
          </cell>
          <cell r="G70">
            <v>0</v>
          </cell>
          <cell r="H70">
            <v>6.0090645236385383</v>
          </cell>
          <cell r="I70" t="str">
            <v>Tr</v>
          </cell>
          <cell r="J70">
            <v>0</v>
          </cell>
          <cell r="K70">
            <v>0</v>
          </cell>
          <cell r="R70">
            <v>0</v>
          </cell>
          <cell r="S70">
            <v>0</v>
          </cell>
          <cell r="T70">
            <v>0</v>
          </cell>
          <cell r="AS70">
            <v>0</v>
          </cell>
          <cell r="AT70">
            <v>0</v>
          </cell>
          <cell r="BA70">
            <v>0</v>
          </cell>
          <cell r="BB70">
            <v>0</v>
          </cell>
          <cell r="BC70">
            <v>0</v>
          </cell>
          <cell r="BD70">
            <v>0</v>
          </cell>
          <cell r="BE70">
            <v>0</v>
          </cell>
          <cell r="BP70">
            <v>0</v>
          </cell>
          <cell r="BQ70">
            <v>0</v>
          </cell>
          <cell r="BX70">
            <v>0</v>
          </cell>
          <cell r="BY70">
            <v>0</v>
          </cell>
          <cell r="BZ70">
            <v>0</v>
          </cell>
          <cell r="CJ70">
            <v>6.0090645236385383</v>
          </cell>
          <cell r="CK70">
            <v>6.0090645236385383</v>
          </cell>
          <cell r="CN70">
            <v>6.0090645236385383</v>
          </cell>
          <cell r="CO70">
            <v>6.0090645236385383</v>
          </cell>
        </row>
        <row r="71">
          <cell r="F71">
            <v>0</v>
          </cell>
          <cell r="H71">
            <v>0</v>
          </cell>
          <cell r="I71" t="str">
            <v>Eq</v>
          </cell>
          <cell r="J71">
            <v>4118.9399999999996</v>
          </cell>
          <cell r="K71">
            <v>2186.0430000000001</v>
          </cell>
          <cell r="L71">
            <v>2186.0430000000001</v>
          </cell>
          <cell r="M71">
            <v>4118.9399999999996</v>
          </cell>
          <cell r="R71">
            <v>1038</v>
          </cell>
          <cell r="S71">
            <v>5325</v>
          </cell>
          <cell r="T71">
            <v>3258</v>
          </cell>
          <cell r="U71">
            <v>3258</v>
          </cell>
          <cell r="V71">
            <v>5325</v>
          </cell>
          <cell r="AS71">
            <v>1647.58</v>
          </cell>
          <cell r="AT71">
            <v>874.42</v>
          </cell>
          <cell r="AU71">
            <v>874.42</v>
          </cell>
          <cell r="AV71">
            <v>1647.58</v>
          </cell>
          <cell r="BA71">
            <v>415.2</v>
          </cell>
          <cell r="BB71">
            <v>2130</v>
          </cell>
          <cell r="BC71">
            <v>1303.2</v>
          </cell>
          <cell r="BD71">
            <v>1303.2</v>
          </cell>
          <cell r="BE71">
            <v>2130</v>
          </cell>
          <cell r="BP71">
            <v>1647.58</v>
          </cell>
          <cell r="BQ71">
            <v>874.42</v>
          </cell>
          <cell r="BR71">
            <v>874.42</v>
          </cell>
          <cell r="BS71">
            <v>1647.58</v>
          </cell>
          <cell r="BX71">
            <v>647.23</v>
          </cell>
          <cell r="BY71">
            <v>1647.58</v>
          </cell>
          <cell r="BZ71">
            <v>874.42</v>
          </cell>
          <cell r="CA71">
            <v>874.42</v>
          </cell>
          <cell r="CB71">
            <v>1647.58</v>
          </cell>
        </row>
        <row r="72">
          <cell r="F72">
            <v>0</v>
          </cell>
          <cell r="H72">
            <v>0</v>
          </cell>
          <cell r="I72" t="str">
            <v>hh</v>
          </cell>
          <cell r="J72">
            <v>23155</v>
          </cell>
          <cell r="S72">
            <v>23155</v>
          </cell>
          <cell r="AS72">
            <v>9262</v>
          </cell>
          <cell r="BA72">
            <v>0</v>
          </cell>
          <cell r="BB72">
            <v>9262</v>
          </cell>
          <cell r="BC72">
            <v>0</v>
          </cell>
          <cell r="BD72">
            <v>0</v>
          </cell>
          <cell r="BE72">
            <v>0</v>
          </cell>
          <cell r="BP72">
            <v>9262</v>
          </cell>
          <cell r="BY72">
            <v>9262</v>
          </cell>
        </row>
        <row r="73">
          <cell r="F73">
            <v>6.2889999999999997</v>
          </cell>
          <cell r="H73">
            <v>6.2889999999999997</v>
          </cell>
          <cell r="I73" t="str">
            <v>Tr</v>
          </cell>
          <cell r="J73">
            <v>3602</v>
          </cell>
          <cell r="K73">
            <v>2443</v>
          </cell>
          <cell r="S73">
            <v>3441</v>
          </cell>
          <cell r="T73">
            <v>3169</v>
          </cell>
          <cell r="AS73">
            <v>1440.8</v>
          </cell>
          <cell r="AT73">
            <v>977.2</v>
          </cell>
          <cell r="BA73">
            <v>0</v>
          </cell>
          <cell r="BB73">
            <v>1376.4</v>
          </cell>
          <cell r="BC73">
            <v>1267.5999999999999</v>
          </cell>
          <cell r="BD73">
            <v>0</v>
          </cell>
          <cell r="BE73">
            <v>0</v>
          </cell>
          <cell r="BP73">
            <v>1440.8</v>
          </cell>
          <cell r="BQ73">
            <v>977.2</v>
          </cell>
          <cell r="BY73">
            <v>1440.8</v>
          </cell>
          <cell r="BZ73">
            <v>977.2</v>
          </cell>
          <cell r="CJ73">
            <v>6.2889999999999997</v>
          </cell>
          <cell r="CK73">
            <v>6.2889999999999997</v>
          </cell>
          <cell r="CN73">
            <v>6.2889999999999997</v>
          </cell>
          <cell r="CO73">
            <v>6.2889999999999997</v>
          </cell>
        </row>
        <row r="74">
          <cell r="F74">
            <v>0</v>
          </cell>
          <cell r="H74">
            <v>0</v>
          </cell>
          <cell r="I74" t="str">
            <v>Eq</v>
          </cell>
          <cell r="J74">
            <v>22652.977999999999</v>
          </cell>
          <cell r="K74">
            <v>15364.027</v>
          </cell>
          <cell r="R74">
            <v>0</v>
          </cell>
          <cell r="S74">
            <v>21640.449000000001</v>
          </cell>
          <cell r="T74">
            <v>19929.841</v>
          </cell>
          <cell r="U74">
            <v>0</v>
          </cell>
          <cell r="V74">
            <v>0</v>
          </cell>
          <cell r="AS74">
            <v>9061.19</v>
          </cell>
          <cell r="AT74">
            <v>6145.61</v>
          </cell>
          <cell r="BA74">
            <v>0</v>
          </cell>
          <cell r="BB74">
            <v>8656.1795999999995</v>
          </cell>
          <cell r="BC74">
            <v>7971.9363999999987</v>
          </cell>
          <cell r="BD74">
            <v>0</v>
          </cell>
          <cell r="BE74">
            <v>0</v>
          </cell>
          <cell r="BP74">
            <v>9061.19</v>
          </cell>
          <cell r="BQ74">
            <v>6145.61</v>
          </cell>
          <cell r="BY74">
            <v>9061.19</v>
          </cell>
          <cell r="BZ74">
            <v>6145.61</v>
          </cell>
        </row>
        <row r="76">
          <cell r="F76">
            <v>0</v>
          </cell>
          <cell r="H76">
            <v>0</v>
          </cell>
          <cell r="I76" t="str">
            <v>hh</v>
          </cell>
          <cell r="S76">
            <v>0</v>
          </cell>
          <cell r="AS76">
            <v>0</v>
          </cell>
          <cell r="BA76">
            <v>0</v>
          </cell>
          <cell r="BB76">
            <v>0</v>
          </cell>
          <cell r="BC76">
            <v>0</v>
          </cell>
          <cell r="BD76">
            <v>0</v>
          </cell>
          <cell r="BE76">
            <v>0</v>
          </cell>
        </row>
        <row r="77">
          <cell r="F77">
            <v>0</v>
          </cell>
          <cell r="H77">
            <v>0</v>
          </cell>
          <cell r="I77" t="str">
            <v>hh</v>
          </cell>
          <cell r="J77">
            <v>37372</v>
          </cell>
          <cell r="S77">
            <v>37372</v>
          </cell>
          <cell r="AS77">
            <v>14948.8</v>
          </cell>
          <cell r="BA77">
            <v>0</v>
          </cell>
          <cell r="BB77">
            <v>14948.8</v>
          </cell>
          <cell r="BC77">
            <v>0</v>
          </cell>
          <cell r="BD77">
            <v>0</v>
          </cell>
          <cell r="BE77">
            <v>0</v>
          </cell>
          <cell r="BP77">
            <v>14948.8</v>
          </cell>
          <cell r="BY77">
            <v>14948.8</v>
          </cell>
        </row>
        <row r="78">
          <cell r="F78">
            <v>0</v>
          </cell>
          <cell r="H78">
            <v>0</v>
          </cell>
          <cell r="I78" t="str">
            <v>hh</v>
          </cell>
          <cell r="J78">
            <v>3000</v>
          </cell>
          <cell r="S78">
            <v>3000</v>
          </cell>
          <cell r="AS78">
            <v>1200</v>
          </cell>
          <cell r="BA78">
            <v>0</v>
          </cell>
          <cell r="BB78">
            <v>1200</v>
          </cell>
          <cell r="BC78">
            <v>0</v>
          </cell>
          <cell r="BD78">
            <v>0</v>
          </cell>
          <cell r="BE78">
            <v>0</v>
          </cell>
          <cell r="BP78">
            <v>1200</v>
          </cell>
          <cell r="BY78">
            <v>1200</v>
          </cell>
        </row>
        <row r="79">
          <cell r="F79">
            <v>0</v>
          </cell>
          <cell r="H79">
            <v>0</v>
          </cell>
          <cell r="I79" t="str">
            <v>hh</v>
          </cell>
          <cell r="J79">
            <v>51993</v>
          </cell>
          <cell r="K79">
            <v>39999</v>
          </cell>
          <cell r="S79">
            <v>51993</v>
          </cell>
          <cell r="T79">
            <v>39999</v>
          </cell>
          <cell r="AS79">
            <v>20797.2</v>
          </cell>
          <cell r="AT79">
            <v>15999.6</v>
          </cell>
          <cell r="BA79">
            <v>0</v>
          </cell>
          <cell r="BB79">
            <v>20797.2</v>
          </cell>
          <cell r="BC79">
            <v>15999.6</v>
          </cell>
          <cell r="BD79">
            <v>0</v>
          </cell>
          <cell r="BE79">
            <v>0</v>
          </cell>
          <cell r="BP79">
            <v>20797.2</v>
          </cell>
          <cell r="BQ79">
            <v>15999.6</v>
          </cell>
          <cell r="BY79">
            <v>20797.2</v>
          </cell>
          <cell r="BZ79">
            <v>15999.6</v>
          </cell>
        </row>
        <row r="80">
          <cell r="F80">
            <v>0</v>
          </cell>
          <cell r="H80">
            <v>0</v>
          </cell>
          <cell r="I80" t="str">
            <v>hh</v>
          </cell>
          <cell r="BA80">
            <v>0</v>
          </cell>
          <cell r="BB80">
            <v>0</v>
          </cell>
          <cell r="BC80">
            <v>0</v>
          </cell>
          <cell r="BD80">
            <v>0</v>
          </cell>
          <cell r="BE80">
            <v>0</v>
          </cell>
        </row>
        <row r="81">
          <cell r="F81">
            <v>0</v>
          </cell>
          <cell r="H81">
            <v>0</v>
          </cell>
          <cell r="I81" t="str">
            <v>hh</v>
          </cell>
          <cell r="J81">
            <v>373585.3</v>
          </cell>
          <cell r="K81">
            <v>229664.13</v>
          </cell>
          <cell r="L81">
            <v>69066.210000000006</v>
          </cell>
          <cell r="M81">
            <v>100766.39999999999</v>
          </cell>
          <cell r="R81">
            <v>16429.744999999999</v>
          </cell>
          <cell r="S81">
            <v>418000</v>
          </cell>
          <cell r="T81">
            <v>292000</v>
          </cell>
          <cell r="U81">
            <v>84000</v>
          </cell>
          <cell r="V81">
            <v>120000</v>
          </cell>
          <cell r="AS81">
            <v>149434.12</v>
          </cell>
          <cell r="AT81">
            <v>91865.65</v>
          </cell>
          <cell r="AU81">
            <v>27626.48</v>
          </cell>
          <cell r="AV81">
            <v>40306.559999999998</v>
          </cell>
          <cell r="BA81">
            <v>6571.8979999999992</v>
          </cell>
          <cell r="BB81">
            <v>167200</v>
          </cell>
          <cell r="BC81">
            <v>116800</v>
          </cell>
          <cell r="BD81">
            <v>33600</v>
          </cell>
          <cell r="BE81">
            <v>48000</v>
          </cell>
          <cell r="BP81">
            <v>149434.12</v>
          </cell>
          <cell r="BQ81">
            <v>91865.65</v>
          </cell>
          <cell r="BR81">
            <v>27626.48</v>
          </cell>
          <cell r="BS81">
            <v>40306.559999999998</v>
          </cell>
          <cell r="BX81">
            <v>6819.01</v>
          </cell>
          <cell r="BY81">
            <v>149434.12</v>
          </cell>
          <cell r="BZ81">
            <v>91865.65</v>
          </cell>
          <cell r="CA81">
            <v>27626.48</v>
          </cell>
          <cell r="CB81">
            <v>40306.559999999998</v>
          </cell>
        </row>
        <row r="82">
          <cell r="F82">
            <v>6.2889999999999997</v>
          </cell>
          <cell r="G82">
            <v>0</v>
          </cell>
          <cell r="H82">
            <v>6.2889999999999997</v>
          </cell>
          <cell r="I82" t="str">
            <v>Tr</v>
          </cell>
          <cell r="J82">
            <v>9942.6779999999999</v>
          </cell>
          <cell r="K82">
            <v>5580.7129999999997</v>
          </cell>
          <cell r="R82">
            <v>0</v>
          </cell>
          <cell r="S82">
            <v>9860</v>
          </cell>
          <cell r="T82">
            <v>6262</v>
          </cell>
          <cell r="AS82">
            <v>3977.07</v>
          </cell>
          <cell r="AT82">
            <v>2232.29</v>
          </cell>
          <cell r="BA82">
            <v>0</v>
          </cell>
          <cell r="BB82">
            <v>3944</v>
          </cell>
          <cell r="BC82">
            <v>2504.8000000000002</v>
          </cell>
          <cell r="BD82">
            <v>0</v>
          </cell>
          <cell r="BE82">
            <v>0</v>
          </cell>
          <cell r="BP82">
            <v>3977.07</v>
          </cell>
          <cell r="BQ82">
            <v>2232.29</v>
          </cell>
          <cell r="BX82">
            <v>0</v>
          </cell>
          <cell r="BY82">
            <v>3977.07</v>
          </cell>
          <cell r="BZ82">
            <v>2232.29</v>
          </cell>
          <cell r="CJ82">
            <v>6.2889999999999997</v>
          </cell>
          <cell r="CK82">
            <v>6.2889999999999997</v>
          </cell>
          <cell r="CN82">
            <v>6.2889999999999997</v>
          </cell>
          <cell r="CO82">
            <v>6.2889999999999997</v>
          </cell>
        </row>
        <row r="83">
          <cell r="F83">
            <v>0</v>
          </cell>
          <cell r="H83">
            <v>0</v>
          </cell>
          <cell r="I83" t="str">
            <v>Eq</v>
          </cell>
          <cell r="J83">
            <v>436114.80194199999</v>
          </cell>
          <cell r="K83">
            <v>264761.23405700002</v>
          </cell>
          <cell r="L83">
            <v>69066.210000000006</v>
          </cell>
          <cell r="M83">
            <v>100766.39999999999</v>
          </cell>
          <cell r="R83">
            <v>16429.744999999999</v>
          </cell>
          <cell r="S83">
            <v>480009.54</v>
          </cell>
          <cell r="T83">
            <v>331381.71799999999</v>
          </cell>
          <cell r="U83">
            <v>84000</v>
          </cell>
          <cell r="V83">
            <v>120000</v>
          </cell>
          <cell r="AS83">
            <v>174445.92</v>
          </cell>
          <cell r="AT83">
            <v>105904.49</v>
          </cell>
          <cell r="AU83">
            <v>27626.48</v>
          </cell>
          <cell r="AV83">
            <v>40306.559999999998</v>
          </cell>
          <cell r="BA83">
            <v>6571.8979999999992</v>
          </cell>
          <cell r="BB83">
            <v>192003.81599999999</v>
          </cell>
          <cell r="BC83">
            <v>132552.68719999999</v>
          </cell>
          <cell r="BD83">
            <v>33600</v>
          </cell>
          <cell r="BE83">
            <v>48000</v>
          </cell>
          <cell r="BP83">
            <v>174445.92</v>
          </cell>
          <cell r="BQ83">
            <v>105904.49</v>
          </cell>
          <cell r="BR83">
            <v>27626.48</v>
          </cell>
          <cell r="BS83">
            <v>40306.559999999998</v>
          </cell>
          <cell r="BX83">
            <v>6819.01</v>
          </cell>
          <cell r="BY83">
            <v>174445.92</v>
          </cell>
          <cell r="BZ83">
            <v>105904.49</v>
          </cell>
          <cell r="CA83">
            <v>27626.48</v>
          </cell>
          <cell r="CB83">
            <v>40306.559999999998</v>
          </cell>
        </row>
        <row r="84">
          <cell r="F84">
            <v>0</v>
          </cell>
          <cell r="H84">
            <v>0</v>
          </cell>
          <cell r="I84" t="str">
            <v>hh</v>
          </cell>
          <cell r="BA84">
            <v>0</v>
          </cell>
          <cell r="BB84">
            <v>0</v>
          </cell>
          <cell r="BC84">
            <v>0</v>
          </cell>
          <cell r="BD84">
            <v>0</v>
          </cell>
          <cell r="BE84">
            <v>0</v>
          </cell>
        </row>
        <row r="85">
          <cell r="F85">
            <v>0</v>
          </cell>
          <cell r="H85">
            <v>0</v>
          </cell>
          <cell r="I85" t="str">
            <v>hh</v>
          </cell>
          <cell r="BA85">
            <v>0</v>
          </cell>
          <cell r="BB85">
            <v>0</v>
          </cell>
          <cell r="BC85">
            <v>0</v>
          </cell>
          <cell r="BD85">
            <v>0</v>
          </cell>
          <cell r="BE85">
            <v>0</v>
          </cell>
        </row>
        <row r="86">
          <cell r="F86">
            <v>0</v>
          </cell>
          <cell r="H86">
            <v>0</v>
          </cell>
          <cell r="I86" t="str">
            <v>Eq</v>
          </cell>
          <cell r="BA86">
            <v>0</v>
          </cell>
          <cell r="BB86">
            <v>0</v>
          </cell>
          <cell r="BC86">
            <v>0</v>
          </cell>
          <cell r="BD86">
            <v>0</v>
          </cell>
          <cell r="BE86">
            <v>0</v>
          </cell>
        </row>
        <row r="87">
          <cell r="F87">
            <v>0</v>
          </cell>
          <cell r="H87">
            <v>0</v>
          </cell>
          <cell r="I87" t="str">
            <v>hh</v>
          </cell>
          <cell r="S87">
            <v>0</v>
          </cell>
          <cell r="AS87">
            <v>0</v>
          </cell>
          <cell r="BA87">
            <v>0</v>
          </cell>
          <cell r="BB87">
            <v>0</v>
          </cell>
          <cell r="BC87">
            <v>0</v>
          </cell>
          <cell r="BD87">
            <v>0</v>
          </cell>
          <cell r="BE87">
            <v>0</v>
          </cell>
          <cell r="BP87">
            <v>0</v>
          </cell>
          <cell r="BY87">
            <v>0</v>
          </cell>
        </row>
        <row r="89">
          <cell r="F89">
            <v>0</v>
          </cell>
          <cell r="H89">
            <v>0</v>
          </cell>
          <cell r="I89" t="str">
            <v>hh</v>
          </cell>
          <cell r="J89">
            <v>48400</v>
          </cell>
          <cell r="S89">
            <v>100000</v>
          </cell>
          <cell r="AS89">
            <v>9085.57</v>
          </cell>
          <cell r="BA89">
            <v>0</v>
          </cell>
          <cell r="BB89">
            <v>18771.829605616211</v>
          </cell>
          <cell r="BC89">
            <v>0</v>
          </cell>
          <cell r="BD89">
            <v>0</v>
          </cell>
          <cell r="BE89">
            <v>0</v>
          </cell>
          <cell r="BP89">
            <v>9085.57</v>
          </cell>
          <cell r="BY89">
            <v>9085.57</v>
          </cell>
        </row>
        <row r="90">
          <cell r="F90">
            <v>0</v>
          </cell>
          <cell r="H90">
            <v>0</v>
          </cell>
          <cell r="I90" t="str">
            <v>Eq</v>
          </cell>
          <cell r="J90">
            <v>48400</v>
          </cell>
          <cell r="S90">
            <v>100000</v>
          </cell>
          <cell r="T90">
            <v>0</v>
          </cell>
          <cell r="U90">
            <v>0</v>
          </cell>
          <cell r="V90">
            <v>0</v>
          </cell>
          <cell r="AS90">
            <v>9085.57</v>
          </cell>
          <cell r="BA90">
            <v>0</v>
          </cell>
          <cell r="BB90">
            <v>18771.829605616211</v>
          </cell>
          <cell r="BC90">
            <v>0</v>
          </cell>
          <cell r="BD90">
            <v>0</v>
          </cell>
          <cell r="BE90">
            <v>0</v>
          </cell>
          <cell r="BP90">
            <v>9085.57</v>
          </cell>
          <cell r="BY90">
            <v>9085.57</v>
          </cell>
        </row>
        <row r="91">
          <cell r="F91">
            <v>0</v>
          </cell>
          <cell r="H91">
            <v>0</v>
          </cell>
          <cell r="I91" t="str">
            <v>hh</v>
          </cell>
          <cell r="J91">
            <v>97583</v>
          </cell>
          <cell r="S91">
            <v>430000</v>
          </cell>
          <cell r="T91">
            <v>150000</v>
          </cell>
          <cell r="AS91">
            <v>18081.93</v>
          </cell>
          <cell r="BA91">
            <v>0</v>
          </cell>
          <cell r="BB91">
            <v>79678.1199898575</v>
          </cell>
          <cell r="BC91">
            <v>27795</v>
          </cell>
          <cell r="BD91">
            <v>0</v>
          </cell>
          <cell r="BE91">
            <v>0</v>
          </cell>
          <cell r="BP91">
            <v>18081.93</v>
          </cell>
          <cell r="BY91">
            <v>18081.93</v>
          </cell>
        </row>
        <row r="92">
          <cell r="F92">
            <v>0</v>
          </cell>
          <cell r="H92">
            <v>0</v>
          </cell>
          <cell r="I92" t="str">
            <v>Eq</v>
          </cell>
          <cell r="J92">
            <v>97583</v>
          </cell>
          <cell r="S92">
            <v>430000</v>
          </cell>
          <cell r="T92">
            <v>150000</v>
          </cell>
          <cell r="U92">
            <v>0</v>
          </cell>
          <cell r="V92">
            <v>0</v>
          </cell>
          <cell r="AS92">
            <v>18081.93</v>
          </cell>
          <cell r="BA92">
            <v>0</v>
          </cell>
          <cell r="BB92">
            <v>79678.1199898575</v>
          </cell>
          <cell r="BC92">
            <v>27795</v>
          </cell>
          <cell r="BD92">
            <v>0</v>
          </cell>
          <cell r="BE92">
            <v>0</v>
          </cell>
          <cell r="BP92">
            <v>18081.93</v>
          </cell>
          <cell r="BY92">
            <v>18081.93</v>
          </cell>
        </row>
        <row r="94">
          <cell r="F94">
            <v>0</v>
          </cell>
          <cell r="H94">
            <v>0</v>
          </cell>
          <cell r="I94" t="str">
            <v>hh</v>
          </cell>
          <cell r="J94">
            <v>597017.71</v>
          </cell>
          <cell r="K94">
            <v>360356.99999624002</v>
          </cell>
          <cell r="S94">
            <v>620292</v>
          </cell>
          <cell r="T94">
            <v>448599</v>
          </cell>
          <cell r="AS94">
            <v>235398.65</v>
          </cell>
          <cell r="AT94">
            <v>177300.05</v>
          </cell>
          <cell r="BA94">
            <v>0</v>
          </cell>
          <cell r="BB94">
            <v>244575.48651446088</v>
          </cell>
          <cell r="BC94">
            <v>220716.19385917342</v>
          </cell>
          <cell r="BD94">
            <v>0</v>
          </cell>
          <cell r="BE94">
            <v>0</v>
          </cell>
          <cell r="BP94">
            <v>235398.65</v>
          </cell>
          <cell r="BQ94">
            <v>177300.05</v>
          </cell>
          <cell r="BY94">
            <v>235398.65</v>
          </cell>
          <cell r="BZ94">
            <v>177300.05</v>
          </cell>
        </row>
        <row r="95">
          <cell r="F95">
            <v>0</v>
          </cell>
          <cell r="H95">
            <v>7.8129999999999997</v>
          </cell>
          <cell r="I95" t="str">
            <v>Tr</v>
          </cell>
          <cell r="S95">
            <v>28588</v>
          </cell>
          <cell r="BB95">
            <v>6861.12</v>
          </cell>
          <cell r="CN95">
            <v>7.8129999999999997</v>
          </cell>
          <cell r="CO95">
            <v>7.8129999999999997</v>
          </cell>
        </row>
        <row r="96">
          <cell r="F96">
            <v>0</v>
          </cell>
          <cell r="H96">
            <v>0</v>
          </cell>
          <cell r="I96" t="str">
            <v>Eq</v>
          </cell>
          <cell r="J96">
            <v>597017.71</v>
          </cell>
          <cell r="K96">
            <v>360356.99999624002</v>
          </cell>
          <cell r="S96">
            <v>843650.04399999999</v>
          </cell>
          <cell r="T96">
            <v>448599</v>
          </cell>
          <cell r="U96">
            <v>0</v>
          </cell>
          <cell r="V96">
            <v>0</v>
          </cell>
          <cell r="AS96">
            <v>235398.65</v>
          </cell>
          <cell r="AT96">
            <v>177300.05</v>
          </cell>
          <cell r="BA96">
            <v>0</v>
          </cell>
          <cell r="BB96">
            <v>298181.41707446089</v>
          </cell>
          <cell r="BC96">
            <v>220716.19385917342</v>
          </cell>
          <cell r="BD96">
            <v>0</v>
          </cell>
          <cell r="BE96">
            <v>0</v>
          </cell>
          <cell r="BP96">
            <v>235398.65</v>
          </cell>
          <cell r="BQ96">
            <v>177300.05</v>
          </cell>
          <cell r="BY96">
            <v>235398.65</v>
          </cell>
          <cell r="BZ96">
            <v>177300.05</v>
          </cell>
        </row>
        <row r="98">
          <cell r="F98">
            <v>0</v>
          </cell>
          <cell r="H98">
            <v>0</v>
          </cell>
          <cell r="I98" t="str">
            <v>hh</v>
          </cell>
          <cell r="J98">
            <v>835221.7</v>
          </cell>
          <cell r="K98">
            <v>532330.4</v>
          </cell>
          <cell r="S98">
            <v>892500</v>
          </cell>
          <cell r="T98">
            <v>525700</v>
          </cell>
          <cell r="AS98">
            <v>59687.59</v>
          </cell>
          <cell r="AT98">
            <v>45747.63</v>
          </cell>
          <cell r="BA98">
            <v>0</v>
          </cell>
          <cell r="BB98">
            <v>63780.877750353451</v>
          </cell>
          <cell r="BC98">
            <v>45177.823816806653</v>
          </cell>
          <cell r="BD98">
            <v>0</v>
          </cell>
          <cell r="BE98">
            <v>0</v>
          </cell>
          <cell r="BP98">
            <v>59687.59</v>
          </cell>
          <cell r="BQ98">
            <v>45747.63</v>
          </cell>
          <cell r="BY98">
            <v>59687.59</v>
          </cell>
          <cell r="BZ98">
            <v>45747.63</v>
          </cell>
        </row>
        <row r="99">
          <cell r="F99">
            <v>0</v>
          </cell>
          <cell r="H99">
            <v>0</v>
          </cell>
          <cell r="I99" t="str">
            <v>Eq</v>
          </cell>
          <cell r="J99">
            <v>835221.7</v>
          </cell>
          <cell r="K99">
            <v>532330.4</v>
          </cell>
          <cell r="S99">
            <v>892500</v>
          </cell>
          <cell r="T99">
            <v>525700</v>
          </cell>
          <cell r="U99">
            <v>0</v>
          </cell>
          <cell r="V99">
            <v>0</v>
          </cell>
          <cell r="AS99">
            <v>59687.59</v>
          </cell>
          <cell r="AT99">
            <v>45747.63</v>
          </cell>
          <cell r="BA99">
            <v>0</v>
          </cell>
          <cell r="BB99">
            <v>63780.877750353451</v>
          </cell>
          <cell r="BC99">
            <v>45177.823816806653</v>
          </cell>
          <cell r="BD99">
            <v>0</v>
          </cell>
          <cell r="BE99">
            <v>0</v>
          </cell>
          <cell r="BP99">
            <v>59687.59</v>
          </cell>
          <cell r="BQ99">
            <v>45747.63</v>
          </cell>
          <cell r="BY99">
            <v>59687.59</v>
          </cell>
          <cell r="BZ99">
            <v>45747.63</v>
          </cell>
        </row>
        <row r="100">
          <cell r="F100">
            <v>0</v>
          </cell>
          <cell r="H100">
            <v>0</v>
          </cell>
          <cell r="I100" t="str">
            <v>hh</v>
          </cell>
          <cell r="J100">
            <v>340000.7</v>
          </cell>
          <cell r="S100">
            <v>334000</v>
          </cell>
          <cell r="AS100">
            <v>24966.11</v>
          </cell>
          <cell r="BA100">
            <v>0</v>
          </cell>
          <cell r="BB100">
            <v>24525.478958348627</v>
          </cell>
          <cell r="BC100">
            <v>0</v>
          </cell>
          <cell r="BD100">
            <v>0</v>
          </cell>
          <cell r="BE100">
            <v>0</v>
          </cell>
          <cell r="BP100">
            <v>24966.11</v>
          </cell>
          <cell r="BY100">
            <v>24966.11</v>
          </cell>
        </row>
        <row r="101">
          <cell r="F101">
            <v>0</v>
          </cell>
          <cell r="H101">
            <v>0</v>
          </cell>
          <cell r="I101" t="str">
            <v>Eq</v>
          </cell>
          <cell r="J101">
            <v>340000.7</v>
          </cell>
          <cell r="S101">
            <v>334000</v>
          </cell>
          <cell r="T101">
            <v>0</v>
          </cell>
          <cell r="U101">
            <v>0</v>
          </cell>
          <cell r="V101">
            <v>0</v>
          </cell>
          <cell r="AS101">
            <v>24966.11</v>
          </cell>
          <cell r="BA101">
            <v>0</v>
          </cell>
          <cell r="BB101">
            <v>24525.478958348627</v>
          </cell>
          <cell r="BC101">
            <v>0</v>
          </cell>
          <cell r="BD101">
            <v>0</v>
          </cell>
          <cell r="BE101">
            <v>0</v>
          </cell>
          <cell r="BP101">
            <v>24966.11</v>
          </cell>
          <cell r="BY101">
            <v>24966.11</v>
          </cell>
        </row>
        <row r="103">
          <cell r="F103">
            <v>0</v>
          </cell>
          <cell r="H103">
            <v>0</v>
          </cell>
          <cell r="I103" t="str">
            <v>hh</v>
          </cell>
          <cell r="J103">
            <v>41889</v>
          </cell>
          <cell r="S103">
            <v>61000</v>
          </cell>
          <cell r="AS103">
            <v>5236.13</v>
          </cell>
          <cell r="BA103">
            <v>0</v>
          </cell>
          <cell r="BB103">
            <v>7625</v>
          </cell>
          <cell r="BC103">
            <v>0</v>
          </cell>
          <cell r="BD103">
            <v>0</v>
          </cell>
          <cell r="BE103">
            <v>0</v>
          </cell>
          <cell r="BP103">
            <v>5236.13</v>
          </cell>
          <cell r="BY103">
            <v>5236.13</v>
          </cell>
        </row>
        <row r="104">
          <cell r="F104">
            <v>0</v>
          </cell>
          <cell r="H104">
            <v>0</v>
          </cell>
          <cell r="I104" t="str">
            <v>Eq</v>
          </cell>
          <cell r="J104">
            <v>41889</v>
          </cell>
          <cell r="S104">
            <v>61000</v>
          </cell>
          <cell r="AS104">
            <v>5236.13</v>
          </cell>
          <cell r="BA104">
            <v>0</v>
          </cell>
          <cell r="BB104">
            <v>7625</v>
          </cell>
          <cell r="BC104">
            <v>0</v>
          </cell>
          <cell r="BD104">
            <v>0</v>
          </cell>
          <cell r="BE104">
            <v>0</v>
          </cell>
          <cell r="BP104">
            <v>5236.13</v>
          </cell>
          <cell r="BY104">
            <v>5236.13</v>
          </cell>
        </row>
        <row r="106">
          <cell r="F106">
            <v>0</v>
          </cell>
          <cell r="H106">
            <v>0</v>
          </cell>
          <cell r="I106" t="str">
            <v>hh</v>
          </cell>
          <cell r="J106">
            <v>14169408.300000001</v>
          </cell>
          <cell r="K106">
            <v>8225276.4000000004</v>
          </cell>
          <cell r="L106">
            <v>2652174.7000000002</v>
          </cell>
          <cell r="M106">
            <v>3617956</v>
          </cell>
          <cell r="R106">
            <v>314829</v>
          </cell>
          <cell r="S106">
            <v>13644363</v>
          </cell>
          <cell r="T106">
            <v>7908810</v>
          </cell>
          <cell r="U106">
            <v>2834836</v>
          </cell>
          <cell r="V106">
            <v>3304031</v>
          </cell>
          <cell r="AS106">
            <v>1416940.83</v>
          </cell>
          <cell r="AT106">
            <v>822527.64</v>
          </cell>
          <cell r="AU106">
            <v>265217.46999999997</v>
          </cell>
          <cell r="AV106">
            <v>361795.6</v>
          </cell>
          <cell r="BA106">
            <v>31482.9</v>
          </cell>
          <cell r="BB106">
            <v>1364436.3</v>
          </cell>
          <cell r="BC106">
            <v>790881</v>
          </cell>
          <cell r="BD106">
            <v>283483.59999999998</v>
          </cell>
          <cell r="BE106">
            <v>330403.09999999998</v>
          </cell>
          <cell r="BP106">
            <v>1416940.83</v>
          </cell>
          <cell r="BQ106">
            <v>822527.64</v>
          </cell>
          <cell r="BR106">
            <v>265217.46999999997</v>
          </cell>
          <cell r="BS106">
            <v>361795.6</v>
          </cell>
          <cell r="BX106">
            <v>25105</v>
          </cell>
          <cell r="BY106">
            <v>1416940.83</v>
          </cell>
          <cell r="BZ106">
            <v>822527.64</v>
          </cell>
          <cell r="CA106">
            <v>265217.46999999997</v>
          </cell>
          <cell r="CB106">
            <v>361795.6</v>
          </cell>
        </row>
        <row r="107">
          <cell r="F107">
            <v>6.6360000000000001</v>
          </cell>
          <cell r="G107">
            <v>6.6356999999999999</v>
          </cell>
          <cell r="H107">
            <v>6.6356999999999999</v>
          </cell>
          <cell r="I107" t="str">
            <v>Tr</v>
          </cell>
          <cell r="J107">
            <v>659913.30000000005</v>
          </cell>
          <cell r="K107">
            <v>447216</v>
          </cell>
          <cell r="L107">
            <v>290969.59999999998</v>
          </cell>
          <cell r="M107">
            <v>399662</v>
          </cell>
          <cell r="R107">
            <v>9294</v>
          </cell>
          <cell r="S107">
            <v>749007</v>
          </cell>
          <cell r="T107">
            <v>470099</v>
          </cell>
          <cell r="U107">
            <v>315327</v>
          </cell>
          <cell r="V107">
            <v>444595</v>
          </cell>
          <cell r="AS107">
            <v>65991.33</v>
          </cell>
          <cell r="AT107">
            <v>44721.599999999999</v>
          </cell>
          <cell r="AU107">
            <v>29096.959999999999</v>
          </cell>
          <cell r="AV107">
            <v>39966.199999999997</v>
          </cell>
          <cell r="BA107">
            <v>929.4</v>
          </cell>
          <cell r="BB107">
            <v>74900.7</v>
          </cell>
          <cell r="BC107">
            <v>47009.9</v>
          </cell>
          <cell r="BD107">
            <v>31532.7</v>
          </cell>
          <cell r="BE107">
            <v>44459.5</v>
          </cell>
          <cell r="BP107">
            <v>65991.33</v>
          </cell>
          <cell r="BQ107">
            <v>44721.599999999999</v>
          </cell>
          <cell r="BR107">
            <v>29096.959999999999</v>
          </cell>
          <cell r="BS107">
            <v>39966.199999999997</v>
          </cell>
          <cell r="BX107">
            <v>852.65</v>
          </cell>
          <cell r="BY107">
            <v>65991.33</v>
          </cell>
          <cell r="BZ107">
            <v>44721.599999999999</v>
          </cell>
          <cell r="CA107">
            <v>29096.959999999999</v>
          </cell>
          <cell r="CB107">
            <v>39966.199999999997</v>
          </cell>
          <cell r="CJ107">
            <v>6.6360000000000001</v>
          </cell>
          <cell r="CK107">
            <v>6.6360000000000001</v>
          </cell>
          <cell r="CL107">
            <v>6.6360000000000001</v>
          </cell>
          <cell r="CM107">
            <v>6.6360000000000001</v>
          </cell>
          <cell r="CN107">
            <v>6.6360000000000001</v>
          </cell>
          <cell r="CO107">
            <v>6.6360000000000001</v>
          </cell>
          <cell r="CP107">
            <v>6.6360000000000001</v>
          </cell>
          <cell r="CQ107">
            <v>6.6360000000000001</v>
          </cell>
        </row>
        <row r="108">
          <cell r="F108">
            <v>0</v>
          </cell>
          <cell r="H108">
            <v>0</v>
          </cell>
          <cell r="I108" t="str">
            <v>cc</v>
          </cell>
          <cell r="J108">
            <v>366488.3</v>
          </cell>
          <cell r="K108">
            <v>127276.8</v>
          </cell>
          <cell r="L108">
            <v>140940.29999999999</v>
          </cell>
          <cell r="M108">
            <v>345540</v>
          </cell>
          <cell r="R108">
            <v>7844</v>
          </cell>
          <cell r="S108">
            <v>446446</v>
          </cell>
          <cell r="T108">
            <v>208297</v>
          </cell>
          <cell r="U108">
            <v>202789</v>
          </cell>
          <cell r="V108">
            <v>549191</v>
          </cell>
          <cell r="AS108">
            <v>36648.83</v>
          </cell>
          <cell r="AT108">
            <v>12727.68</v>
          </cell>
          <cell r="AU108">
            <v>14094.03</v>
          </cell>
          <cell r="AV108">
            <v>34554</v>
          </cell>
          <cell r="BA108">
            <v>784.4</v>
          </cell>
          <cell r="BB108">
            <v>44644.6</v>
          </cell>
          <cell r="BC108">
            <v>20829.7</v>
          </cell>
          <cell r="BD108">
            <v>20278.900000000001</v>
          </cell>
          <cell r="BE108">
            <v>54919.1</v>
          </cell>
          <cell r="BP108">
            <v>36648.83</v>
          </cell>
          <cell r="BQ108">
            <v>12727.68</v>
          </cell>
          <cell r="BR108">
            <v>14094.03</v>
          </cell>
          <cell r="BS108">
            <v>34554</v>
          </cell>
          <cell r="BX108">
            <v>1102.3</v>
          </cell>
          <cell r="BY108">
            <v>36648.83</v>
          </cell>
          <cell r="BZ108">
            <v>12727.68</v>
          </cell>
          <cell r="CA108">
            <v>14094.03</v>
          </cell>
          <cell r="CB108">
            <v>34554</v>
          </cell>
        </row>
        <row r="109">
          <cell r="F109">
            <v>0</v>
          </cell>
          <cell r="H109">
            <v>0</v>
          </cell>
          <cell r="I109" t="str">
            <v>Eq</v>
          </cell>
          <cell r="J109">
            <v>18915081.2588</v>
          </cell>
          <cell r="K109">
            <v>11320278.575999999</v>
          </cell>
          <cell r="L109">
            <v>4723989.2655999996</v>
          </cell>
          <cell r="M109">
            <v>6615653.0319999997</v>
          </cell>
          <cell r="R109">
            <v>384345.19579999999</v>
          </cell>
          <cell r="S109">
            <v>19060994.749899998</v>
          </cell>
          <cell r="T109">
            <v>11236542.9343</v>
          </cell>
          <cell r="U109">
            <v>5130040.3739</v>
          </cell>
          <cell r="V109">
            <v>6803421.0415000003</v>
          </cell>
          <cell r="AS109">
            <v>1891508.13</v>
          </cell>
          <cell r="AT109">
            <v>1132027.8600000001</v>
          </cell>
          <cell r="AU109">
            <v>472398.93</v>
          </cell>
          <cell r="AV109">
            <v>661565.30000000005</v>
          </cell>
          <cell r="BA109">
            <v>38434.519579999993</v>
          </cell>
          <cell r="BB109">
            <v>1906099.4749899998</v>
          </cell>
          <cell r="BC109">
            <v>1123654.2934299998</v>
          </cell>
          <cell r="BD109">
            <v>513004.03739000001</v>
          </cell>
          <cell r="BE109">
            <v>680342.10415000003</v>
          </cell>
          <cell r="BP109">
            <v>1891508.13</v>
          </cell>
          <cell r="BQ109">
            <v>1132027.8600000001</v>
          </cell>
          <cell r="BR109">
            <v>472398.93</v>
          </cell>
          <cell r="BS109">
            <v>661565.30000000005</v>
          </cell>
          <cell r="BX109">
            <v>31865.49</v>
          </cell>
          <cell r="BY109">
            <v>1891508.13</v>
          </cell>
          <cell r="BZ109">
            <v>1132027.8600000001</v>
          </cell>
          <cell r="CA109">
            <v>472398.93</v>
          </cell>
          <cell r="CB109">
            <v>661565.30000000005</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Cover"/>
      <sheetName val="Cover2"/>
      <sheetName val="Open Items"/>
      <sheetName val="Input Sheet"/>
      <sheetName val="Account"/>
      <sheetName val="Cut Back Balance"/>
      <sheetName val="Sheet2"/>
    </sheetNames>
    <sheetDataSet>
      <sheetData sheetId="0"/>
      <sheetData sheetId="1"/>
      <sheetData sheetId="2"/>
      <sheetData sheetId="3"/>
      <sheetData sheetId="4"/>
      <sheetData sheetId="5">
        <row r="2">
          <cell r="A2" t="str">
            <v>371.339010.NG0100</v>
          </cell>
          <cell r="B2" t="str">
            <v xml:space="preserve">WITHHOLDING TAX               </v>
          </cell>
        </row>
        <row r="3">
          <cell r="A3" t="str">
            <v>371.339011.NG0102</v>
          </cell>
          <cell r="B3" t="str">
            <v xml:space="preserve">EMP DED - LAGOS DEV LEVY      </v>
          </cell>
        </row>
        <row r="4">
          <cell r="A4" t="str">
            <v>371.339011.NG0103</v>
          </cell>
          <cell r="B4" t="str">
            <v xml:space="preserve">EMP DED - LAGOS INC TAX       </v>
          </cell>
        </row>
        <row r="5">
          <cell r="A5" t="str">
            <v>371.339011.NG0104</v>
          </cell>
          <cell r="B5" t="str">
            <v xml:space="preserve">EMP DED - DELTA CONT LVY      </v>
          </cell>
        </row>
        <row r="6">
          <cell r="A6" t="str">
            <v>371.339011.NG0105</v>
          </cell>
          <cell r="B6" t="str">
            <v xml:space="preserve">EMP DED - RIVERS INC TAX      </v>
          </cell>
        </row>
        <row r="7">
          <cell r="A7" t="str">
            <v>371.339011.NG0106</v>
          </cell>
          <cell r="B7" t="str">
            <v xml:space="preserve">EMP DED - OTHER               </v>
          </cell>
        </row>
        <row r="8">
          <cell r="A8" t="str">
            <v>371.339011.NG0107</v>
          </cell>
          <cell r="B8" t="str">
            <v xml:space="preserve">EMP DED - ABIA INC TAX       </v>
          </cell>
        </row>
        <row r="9">
          <cell r="A9" t="str">
            <v>371.339011.NG0110</v>
          </cell>
          <cell r="B9" t="str">
            <v xml:space="preserve">EMP DED - AKWA INC TAX       </v>
          </cell>
        </row>
        <row r="10">
          <cell r="A10" t="str">
            <v>371.339011.NG0112</v>
          </cell>
          <cell r="B10" t="str">
            <v xml:space="preserve">EMP DED - EDO INC TAX       </v>
          </cell>
        </row>
        <row r="11">
          <cell r="A11" t="str">
            <v>371.339011.NG0116</v>
          </cell>
          <cell r="B11" t="str">
            <v xml:space="preserve">EMP DED - OGUN INC TAX        </v>
          </cell>
        </row>
        <row r="12">
          <cell r="A12" t="str">
            <v>371.339011.NG0117</v>
          </cell>
          <cell r="B12" t="str">
            <v xml:space="preserve">EMP DED - ONDO INC TAX        </v>
          </cell>
        </row>
        <row r="13">
          <cell r="A13" t="str">
            <v>371.339011.NG0119</v>
          </cell>
          <cell r="B13" t="str">
            <v xml:space="preserve">EMP DED - OYO INC TAX         </v>
          </cell>
        </row>
        <row r="14">
          <cell r="A14" t="str">
            <v>371.339011.NG0121</v>
          </cell>
          <cell r="B14" t="str">
            <v xml:space="preserve">EMP DED - ABUJA INC TAX       </v>
          </cell>
        </row>
        <row r="15">
          <cell r="A15" t="str">
            <v>371.339011.NG0122</v>
          </cell>
          <cell r="B15" t="str">
            <v xml:space="preserve">EMP DED - BEYELSA INC TAX       </v>
          </cell>
        </row>
        <row r="16">
          <cell r="A16" t="str">
            <v>371.339011.NG0123</v>
          </cell>
          <cell r="B16" t="str">
            <v xml:space="preserve">EMP DED - ANAMBRA INC TAX       </v>
          </cell>
        </row>
        <row r="17">
          <cell r="A17" t="str">
            <v>371.339011.NG0124</v>
          </cell>
          <cell r="B17" t="str">
            <v xml:space="preserve">EMP DED - BAUCHI INC TAX       </v>
          </cell>
        </row>
        <row r="18">
          <cell r="A18" t="str">
            <v>371.339011.NG0126</v>
          </cell>
          <cell r="B18" t="str">
            <v xml:space="preserve">EMP DED - EKITI INC TAX       </v>
          </cell>
        </row>
        <row r="19">
          <cell r="A19" t="str">
            <v>371.339011.NG0127</v>
          </cell>
          <cell r="B19" t="str">
            <v xml:space="preserve">EMP DED - IMO INC TAX       </v>
          </cell>
        </row>
        <row r="20">
          <cell r="A20" t="str">
            <v>371.339011.NG0128</v>
          </cell>
          <cell r="B20" t="str">
            <v xml:space="preserve">EMP DED - KADUNA INC. TAX     </v>
          </cell>
        </row>
        <row r="21">
          <cell r="A21" t="str">
            <v>371.339011.NG0129</v>
          </cell>
          <cell r="B21" t="str">
            <v xml:space="preserve">EMP DED - OSUN INC. TAX       </v>
          </cell>
        </row>
        <row r="22">
          <cell r="A22" t="str">
            <v>371.339011.NG0130</v>
          </cell>
          <cell r="B22" t="str">
            <v xml:space="preserve">EMP DED - KANO INC. TAX       </v>
          </cell>
        </row>
        <row r="23">
          <cell r="A23" t="str">
            <v>371.339011.NG0135</v>
          </cell>
          <cell r="B23" t="str">
            <v xml:space="preserve">EMP DED - ENUGU INC. TAX      </v>
          </cell>
        </row>
        <row r="24">
          <cell r="A24" t="str">
            <v>371.339011.NG0138</v>
          </cell>
          <cell r="B24" t="str">
            <v xml:space="preserve">EMP DED - KOGI INC. TAX       </v>
          </cell>
        </row>
        <row r="25">
          <cell r="A25" t="str">
            <v>371.339011.NG0140</v>
          </cell>
          <cell r="B25" t="str">
            <v xml:space="preserve">EMP DED - KWARA INC. TAX      </v>
          </cell>
        </row>
        <row r="26">
          <cell r="A26" t="str">
            <v>371.339012.NG0107</v>
          </cell>
          <cell r="B26" t="str">
            <v>NAT. HOUSING FUND - INVESTMENT</v>
          </cell>
        </row>
        <row r="27">
          <cell r="A27" t="str">
            <v>371.339013.NG0101</v>
          </cell>
          <cell r="B27" t="str">
            <v xml:space="preserve">CNL CON - LAGOS PROV          </v>
          </cell>
        </row>
        <row r="28">
          <cell r="A28" t="str">
            <v>371.339013.NG0102</v>
          </cell>
          <cell r="B28" t="str">
            <v>NAT. HOUSING FUND CONTRIBUTION</v>
          </cell>
        </row>
        <row r="29">
          <cell r="A29" t="str">
            <v>371.339013.NG0104</v>
          </cell>
          <cell r="B29" t="str">
            <v xml:space="preserve">CHEVRON EMPLOYEES SAVING PLAN </v>
          </cell>
        </row>
        <row r="30">
          <cell r="A30" t="str">
            <v>371S.339010.NGEGP3</v>
          </cell>
          <cell r="B30" t="str">
            <v xml:space="preserve">WITHHOLDING TAX - EGP3        </v>
          </cell>
        </row>
        <row r="31">
          <cell r="A31" t="str">
            <v>371S.339011.NG0103</v>
          </cell>
          <cell r="B31" t="str">
            <v xml:space="preserve">EMP DED - LAGOS INC TAX       </v>
          </cell>
        </row>
        <row r="32">
          <cell r="A32" t="str">
            <v>371S.339011.NG0104</v>
          </cell>
          <cell r="B32" t="str">
            <v xml:space="preserve">EMP DED - DELTA CONT LVY      </v>
          </cell>
        </row>
        <row r="33">
          <cell r="A33" t="str">
            <v>371S.339011.NG0105</v>
          </cell>
          <cell r="B33" t="str">
            <v xml:space="preserve">EMP DED - RIVERS INC TAX      </v>
          </cell>
        </row>
        <row r="34">
          <cell r="A34" t="str">
            <v>371S.339011.NG0116</v>
          </cell>
          <cell r="B34" t="str">
            <v xml:space="preserve">EMP DED - OGUN INC TAX        </v>
          </cell>
        </row>
        <row r="35">
          <cell r="A35" t="str">
            <v>371S.339011.NG0119</v>
          </cell>
          <cell r="B35" t="str">
            <v xml:space="preserve">EMP DED - OYO INC TAX         </v>
          </cell>
        </row>
        <row r="36">
          <cell r="A36" t="str">
            <v>371S.339012.NG0105</v>
          </cell>
          <cell r="B36" t="str">
            <v xml:space="preserve">CHEVRON EMPLOYEES SAVING PLAN </v>
          </cell>
        </row>
      </sheetData>
      <sheetData sheetId="6"/>
      <sheetData sheetId="7"/>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Cover"/>
      <sheetName val="Cover2"/>
      <sheetName val="Open Items"/>
      <sheetName val="Input Sheet"/>
      <sheetName val="Account"/>
      <sheetName val="Cut Back Balance"/>
      <sheetName val="Sheet2"/>
    </sheetNames>
    <sheetDataSet>
      <sheetData sheetId="0"/>
      <sheetData sheetId="1"/>
      <sheetData sheetId="2"/>
      <sheetData sheetId="3"/>
      <sheetData sheetId="4"/>
      <sheetData sheetId="5">
        <row r="2">
          <cell r="A2" t="str">
            <v>371.339010.NG0100</v>
          </cell>
          <cell r="B2" t="str">
            <v xml:space="preserve">WITHHOLDING TAX               </v>
          </cell>
        </row>
        <row r="3">
          <cell r="A3" t="str">
            <v>371.339011.NG0102</v>
          </cell>
          <cell r="B3" t="str">
            <v xml:space="preserve">EMP DED - LAGOS DEV LEVY      </v>
          </cell>
        </row>
        <row r="4">
          <cell r="A4" t="str">
            <v>371.339011.NG0103</v>
          </cell>
          <cell r="B4" t="str">
            <v xml:space="preserve">EMP DED - LAGOS INC TAX       </v>
          </cell>
        </row>
        <row r="5">
          <cell r="A5" t="str">
            <v>371.339011.NG0104</v>
          </cell>
          <cell r="B5" t="str">
            <v xml:space="preserve">EMP DED - DELTA CONT LVY      </v>
          </cell>
        </row>
        <row r="6">
          <cell r="A6" t="str">
            <v>371.339011.NG0105</v>
          </cell>
          <cell r="B6" t="str">
            <v xml:space="preserve">EMP DED - RIVERS INC TAX      </v>
          </cell>
        </row>
        <row r="7">
          <cell r="A7" t="str">
            <v>371.339011.NG0106</v>
          </cell>
          <cell r="B7" t="str">
            <v xml:space="preserve">EMP DED - OTHER               </v>
          </cell>
        </row>
        <row r="8">
          <cell r="A8" t="str">
            <v>371.339011.NG0107</v>
          </cell>
          <cell r="B8" t="str">
            <v xml:space="preserve">EMP DED - ABIA INC TAX       </v>
          </cell>
        </row>
        <row r="9">
          <cell r="A9" t="str">
            <v>371.339011.NG0110</v>
          </cell>
          <cell r="B9" t="str">
            <v xml:space="preserve">EMP DED - AKWA INC TAX       </v>
          </cell>
        </row>
        <row r="10">
          <cell r="A10" t="str">
            <v>371.339011.NG0112</v>
          </cell>
          <cell r="B10" t="str">
            <v xml:space="preserve">EMP DED - EDO INC TAX       </v>
          </cell>
        </row>
        <row r="11">
          <cell r="A11" t="str">
            <v>371.339011.NG0116</v>
          </cell>
          <cell r="B11" t="str">
            <v xml:space="preserve">EMP DED - OGUN INC TAX        </v>
          </cell>
        </row>
        <row r="12">
          <cell r="A12" t="str">
            <v>371.339011.NG0117</v>
          </cell>
          <cell r="B12" t="str">
            <v xml:space="preserve">EMP DED - ONDO INC TAX        </v>
          </cell>
        </row>
        <row r="13">
          <cell r="A13" t="str">
            <v>371.339011.NG0119</v>
          </cell>
          <cell r="B13" t="str">
            <v xml:space="preserve">EMP DED - OYO INC TAX         </v>
          </cell>
        </row>
        <row r="14">
          <cell r="A14" t="str">
            <v>371.339011.NG0121</v>
          </cell>
          <cell r="B14" t="str">
            <v xml:space="preserve">EMP DED - ABUJA INC TAX       </v>
          </cell>
        </row>
        <row r="15">
          <cell r="A15" t="str">
            <v>371.339011.NG0122</v>
          </cell>
          <cell r="B15" t="str">
            <v xml:space="preserve">EMP DED - BEYELSA INC TAX       </v>
          </cell>
        </row>
        <row r="16">
          <cell r="A16" t="str">
            <v>371.339011.NG0123</v>
          </cell>
          <cell r="B16" t="str">
            <v xml:space="preserve">EMP DED - ANAMBRA INC TAX       </v>
          </cell>
        </row>
        <row r="17">
          <cell r="A17" t="str">
            <v>371.339011.NG0124</v>
          </cell>
          <cell r="B17" t="str">
            <v xml:space="preserve">EMP DED - BAUCHI INC TAX       </v>
          </cell>
        </row>
        <row r="18">
          <cell r="A18" t="str">
            <v>371.339011.NG0126</v>
          </cell>
          <cell r="B18" t="str">
            <v xml:space="preserve">EMP DED - EKITI INC TAX       </v>
          </cell>
        </row>
        <row r="19">
          <cell r="A19" t="str">
            <v>371.339011.NG0127</v>
          </cell>
          <cell r="B19" t="str">
            <v xml:space="preserve">EMP DED - IMO INC TAX       </v>
          </cell>
        </row>
        <row r="20">
          <cell r="A20" t="str">
            <v>371.339011.NG0128</v>
          </cell>
          <cell r="B20" t="str">
            <v xml:space="preserve">EMP DED - KADUNA INC. TAX     </v>
          </cell>
        </row>
        <row r="21">
          <cell r="A21" t="str">
            <v>371.339011.NG0129</v>
          </cell>
          <cell r="B21" t="str">
            <v xml:space="preserve">EMP DED - OSUN INC. TAX       </v>
          </cell>
        </row>
        <row r="22">
          <cell r="A22" t="str">
            <v>371.339011.NG0130</v>
          </cell>
          <cell r="B22" t="str">
            <v xml:space="preserve">EMP DED - KANO INC. TAX       </v>
          </cell>
        </row>
        <row r="23">
          <cell r="A23" t="str">
            <v>371.339011.NG0135</v>
          </cell>
          <cell r="B23" t="str">
            <v xml:space="preserve">EMP DED - ENUGU INC. TAX      </v>
          </cell>
        </row>
        <row r="24">
          <cell r="A24" t="str">
            <v>371.339011.NG0138</v>
          </cell>
          <cell r="B24" t="str">
            <v xml:space="preserve">EMP DED - KOGI INC. TAX       </v>
          </cell>
        </row>
        <row r="25">
          <cell r="A25" t="str">
            <v>371.339011.NG0140</v>
          </cell>
          <cell r="B25" t="str">
            <v xml:space="preserve">EMP DED - KWARA INC. TAX      </v>
          </cell>
        </row>
        <row r="26">
          <cell r="A26" t="str">
            <v>371.339012.NG0107</v>
          </cell>
          <cell r="B26" t="str">
            <v>NAT. HOUSING FUND - INVESTMENT</v>
          </cell>
        </row>
        <row r="27">
          <cell r="A27" t="str">
            <v>371.339013.NG0101</v>
          </cell>
          <cell r="B27" t="str">
            <v xml:space="preserve">CNL CON - LAGOS PROV          </v>
          </cell>
        </row>
        <row r="28">
          <cell r="A28" t="str">
            <v>371.339013.NG0102</v>
          </cell>
          <cell r="B28" t="str">
            <v>NAT. HOUSING FUND CONTRIBUTION</v>
          </cell>
        </row>
        <row r="29">
          <cell r="A29" t="str">
            <v>371.339013.NG0104</v>
          </cell>
          <cell r="B29" t="str">
            <v xml:space="preserve">CHEVRON EMPLOYEES SAVING PLAN </v>
          </cell>
        </row>
        <row r="30">
          <cell r="A30" t="str">
            <v>371S.339010.NGEGP3</v>
          </cell>
          <cell r="B30" t="str">
            <v xml:space="preserve">WITHHOLDING TAX - EGP3        </v>
          </cell>
        </row>
        <row r="31">
          <cell r="A31" t="str">
            <v>371S.339011.NG0103</v>
          </cell>
          <cell r="B31" t="str">
            <v xml:space="preserve">EMP DED - LAGOS INC TAX       </v>
          </cell>
        </row>
        <row r="32">
          <cell r="A32" t="str">
            <v>371S.339011.NG0104</v>
          </cell>
          <cell r="B32" t="str">
            <v xml:space="preserve">EMP DED - DELTA CONT LVY      </v>
          </cell>
        </row>
        <row r="33">
          <cell r="A33" t="str">
            <v>371S.339011.NG0105</v>
          </cell>
          <cell r="B33" t="str">
            <v xml:space="preserve">EMP DED - RIVERS INC TAX      </v>
          </cell>
        </row>
        <row r="34">
          <cell r="A34" t="str">
            <v>371S.339011.NG0116</v>
          </cell>
          <cell r="B34" t="str">
            <v xml:space="preserve">EMP DED - OGUN INC TAX        </v>
          </cell>
        </row>
        <row r="35">
          <cell r="A35" t="str">
            <v>371S.339011.NG0119</v>
          </cell>
          <cell r="B35" t="str">
            <v xml:space="preserve">EMP DED - OYO INC TAX         </v>
          </cell>
        </row>
        <row r="36">
          <cell r="A36" t="str">
            <v>371S.339012.NG0105</v>
          </cell>
          <cell r="B36" t="str">
            <v xml:space="preserve">CHEVRON EMPLOYEES SAVING PLAN </v>
          </cell>
        </row>
      </sheetData>
      <sheetData sheetId="6"/>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posal In TEPNG Books"/>
      <sheetName val="TEPNG SAP"/>
      <sheetName val="Sheet1"/>
      <sheetName val="SHELL"/>
      <sheetName val="Goodwill depreciation"/>
      <sheetName val="Goodwill written off"/>
    </sheetNames>
    <sheetDataSet>
      <sheetData sheetId="0">
        <row r="2">
          <cell r="M2">
            <v>537.12</v>
          </cell>
          <cell r="R2">
            <v>-537.12</v>
          </cell>
        </row>
        <row r="3">
          <cell r="M3">
            <v>-556672.59300000803</v>
          </cell>
          <cell r="R3">
            <v>556672.59300000803</v>
          </cell>
        </row>
        <row r="4">
          <cell r="M4">
            <v>-2412399.85</v>
          </cell>
          <cell r="R4">
            <v>95815.71</v>
          </cell>
        </row>
        <row r="5">
          <cell r="M5">
            <v>-2420765.77</v>
          </cell>
          <cell r="R5">
            <v>96577.73</v>
          </cell>
        </row>
        <row r="6">
          <cell r="M6">
            <v>-109185.34</v>
          </cell>
          <cell r="R6">
            <v>3084.21</v>
          </cell>
        </row>
        <row r="7">
          <cell r="M7">
            <v>-2389614.62</v>
          </cell>
          <cell r="R7">
            <v>62624.58</v>
          </cell>
        </row>
        <row r="8">
          <cell r="M8">
            <v>-822933.11</v>
          </cell>
          <cell r="R8">
            <v>11590.46</v>
          </cell>
        </row>
        <row r="9">
          <cell r="M9">
            <v>-720238.22</v>
          </cell>
          <cell r="R9">
            <v>28857.040000000001</v>
          </cell>
        </row>
        <row r="10">
          <cell r="M10">
            <v>-62432.6</v>
          </cell>
          <cell r="R10">
            <v>62432.6</v>
          </cell>
        </row>
        <row r="11">
          <cell r="M11">
            <v>-76326.95</v>
          </cell>
          <cell r="R11">
            <v>1987.79</v>
          </cell>
        </row>
        <row r="12">
          <cell r="M12">
            <v>-592849.71</v>
          </cell>
          <cell r="R12">
            <v>27935.9</v>
          </cell>
        </row>
        <row r="13">
          <cell r="M13">
            <v>-2399300.2599999998</v>
          </cell>
          <cell r="R13">
            <v>168536.37</v>
          </cell>
        </row>
        <row r="14">
          <cell r="M14">
            <v>-5416237.4299999997</v>
          </cell>
          <cell r="R14">
            <v>210743.42</v>
          </cell>
        </row>
        <row r="15">
          <cell r="M15">
            <v>26786.37</v>
          </cell>
          <cell r="R15">
            <v>-1276.44</v>
          </cell>
        </row>
        <row r="16">
          <cell r="M16">
            <v>33747.699999999997</v>
          </cell>
          <cell r="R16">
            <v>-1188.2</v>
          </cell>
        </row>
        <row r="17">
          <cell r="M17">
            <v>-7414352.2999999998</v>
          </cell>
          <cell r="R17">
            <v>153777.26999999999</v>
          </cell>
        </row>
        <row r="18">
          <cell r="M18">
            <v>-12411999.810000001</v>
          </cell>
          <cell r="R18">
            <v>485826.1</v>
          </cell>
        </row>
        <row r="19">
          <cell r="M19">
            <v>-1974441.1</v>
          </cell>
          <cell r="R19">
            <v>91761.43</v>
          </cell>
        </row>
        <row r="20">
          <cell r="M20">
            <v>-1334081.54</v>
          </cell>
          <cell r="R20">
            <v>35779.22</v>
          </cell>
        </row>
        <row r="21">
          <cell r="M21">
            <v>-306980.57</v>
          </cell>
          <cell r="R21">
            <v>18155.45</v>
          </cell>
        </row>
      </sheetData>
      <sheetData sheetId="1" refreshError="1"/>
      <sheetData sheetId="2" refreshError="1"/>
      <sheetData sheetId="3" refreshError="1"/>
      <sheetData sheetId="4" refreshError="1"/>
      <sheetData sheetId="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Index"/>
      <sheetName val="Stmt of compr inc"/>
      <sheetName val="Stmt of financial position"/>
      <sheetName val="Stmt of changes in equity"/>
      <sheetName val="Stmt of cash flow"/>
      <sheetName val="Notes (Acc Policy)"/>
      <sheetName val="Notes"/>
      <sheetName val="Chng_Grp Res"/>
      <sheetName val="fixed assets"/>
      <sheetName val="Segment reporting"/>
      <sheetName val="Notes (IFRS 7)"/>
      <sheetName val="Notes IFRS 1"/>
      <sheetName val="Notes IFRS 1 (2)"/>
      <sheetName val="FA"/>
      <sheetName val="Journal entries(Group)"/>
      <sheetName val="Journal entries(Coy)"/>
      <sheetName val="Opening BS(Group)"/>
      <sheetName val="Compar 2011 Workings"/>
      <sheetName val="Closing 2011 Workings"/>
      <sheetName val="Deferred tax Journal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page"/>
    </sheetNames>
    <sheetDataSet>
      <sheetData sheetId="0" refreshError="1">
        <row r="2">
          <cell r="FB2" t="str">
            <v>BSW</v>
          </cell>
        </row>
        <row r="3">
          <cell r="FB3" t="str">
            <v>WATER PRODUCTION</v>
          </cell>
        </row>
        <row r="6">
          <cell r="FB6" t="str">
            <v xml:space="preserve"> </v>
          </cell>
          <cell r="FD6" t="str">
            <v xml:space="preserve"> </v>
          </cell>
        </row>
        <row r="7">
          <cell r="EX7">
            <v>2063</v>
          </cell>
          <cell r="EY7">
            <v>2064</v>
          </cell>
          <cell r="EZ7">
            <v>2065</v>
          </cell>
          <cell r="FB7">
            <v>1999</v>
          </cell>
          <cell r="FC7">
            <v>2000</v>
          </cell>
          <cell r="FD7">
            <v>2001</v>
          </cell>
          <cell r="FE7">
            <v>2002</v>
          </cell>
          <cell r="FF7">
            <v>2003</v>
          </cell>
          <cell r="FG7">
            <v>2004</v>
          </cell>
          <cell r="FH7">
            <v>2005</v>
          </cell>
          <cell r="FI7">
            <v>2006</v>
          </cell>
          <cell r="FJ7">
            <v>2007</v>
          </cell>
          <cell r="FK7">
            <v>2008</v>
          </cell>
          <cell r="FL7">
            <v>2009</v>
          </cell>
          <cell r="FM7">
            <v>2010</v>
          </cell>
          <cell r="FN7">
            <v>2011</v>
          </cell>
          <cell r="FO7">
            <v>2012</v>
          </cell>
          <cell r="FP7">
            <v>2013</v>
          </cell>
          <cell r="FQ7">
            <v>2014</v>
          </cell>
          <cell r="FR7">
            <v>2015</v>
          </cell>
          <cell r="FS7">
            <v>2016</v>
          </cell>
          <cell r="FT7">
            <v>2017</v>
          </cell>
          <cell r="FU7">
            <v>2018</v>
          </cell>
          <cell r="FV7">
            <v>2019</v>
          </cell>
          <cell r="FW7">
            <v>2020</v>
          </cell>
          <cell r="FX7">
            <v>2021</v>
          </cell>
          <cell r="FY7">
            <v>2022</v>
          </cell>
          <cell r="FZ7">
            <v>2023</v>
          </cell>
          <cell r="GA7">
            <v>2024</v>
          </cell>
          <cell r="GB7">
            <v>2025</v>
          </cell>
          <cell r="GC7">
            <v>2026</v>
          </cell>
          <cell r="GD7">
            <v>2027</v>
          </cell>
          <cell r="GE7">
            <v>2028</v>
          </cell>
          <cell r="GF7">
            <v>2029</v>
          </cell>
          <cell r="GG7">
            <v>2030</v>
          </cell>
          <cell r="GH7">
            <v>2031</v>
          </cell>
          <cell r="GI7">
            <v>2032</v>
          </cell>
          <cell r="GJ7">
            <v>2033</v>
          </cell>
          <cell r="GK7">
            <v>2034</v>
          </cell>
          <cell r="GL7">
            <v>2035</v>
          </cell>
          <cell r="GM7">
            <v>2036</v>
          </cell>
          <cell r="GN7">
            <v>2037</v>
          </cell>
          <cell r="GO7">
            <v>2038</v>
          </cell>
          <cell r="GP7">
            <v>2039</v>
          </cell>
          <cell r="GQ7">
            <v>2040</v>
          </cell>
          <cell r="GR7">
            <v>2041</v>
          </cell>
          <cell r="GS7">
            <v>2042</v>
          </cell>
          <cell r="GT7">
            <v>2043</v>
          </cell>
          <cell r="GU7">
            <v>2044</v>
          </cell>
          <cell r="GV7">
            <v>2045</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easury"/>
      <sheetName val="DDA"/>
      <sheetName val="Sheet3"/>
    </sheetNames>
    <sheetDataSet>
      <sheetData sheetId="0" refreshError="1">
        <row r="1">
          <cell r="B1" t="str">
            <v>c:\local\01-Budget\2009\OneFolder\</v>
          </cell>
        </row>
        <row r="2">
          <cell r="B2" t="str">
            <v>c:\local\55-Database\</v>
          </cell>
        </row>
      </sheetData>
      <sheetData sheetId="1" refreshError="1"/>
      <sheetData sheetId="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easury"/>
      <sheetName val="DDA"/>
      <sheetName val="Sheet3"/>
    </sheetNames>
    <sheetDataSet>
      <sheetData sheetId="0" refreshError="1">
        <row r="1">
          <cell r="B1" t="str">
            <v>c:\local\01-Budget\2009\OneFolder\</v>
          </cell>
        </row>
        <row r="2">
          <cell r="B2" t="str">
            <v>c:\local\55-Database\</v>
          </cell>
        </row>
      </sheetData>
      <sheetData sheetId="1" refreshError="1"/>
      <sheetData sheetId="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T98"/>
    </sheetNames>
    <sheetDataSet>
      <sheetData sheetId="0" refreshError="1">
        <row r="12">
          <cell r="N12" t="str">
            <v>ELF PETROLEUM NIGERIA LIMITED</v>
          </cell>
          <cell r="R12">
            <v>36152.358686689811</v>
          </cell>
          <cell r="X12" t="str">
            <v>SCHEDULE 8</v>
          </cell>
          <cell r="AB12" t="str">
            <v>SCHEDULE 7</v>
          </cell>
        </row>
        <row r="13">
          <cell r="T13" t="str">
            <v xml:space="preserve"> </v>
          </cell>
          <cell r="X13" t="str">
            <v>FOR THE  PERIOD  ENDED 30 NOVEMBER, 1998</v>
          </cell>
          <cell r="AG13" t="str">
            <v xml:space="preserve"> </v>
          </cell>
          <cell r="AK13" t="str">
            <v xml:space="preserve"> </v>
          </cell>
        </row>
        <row r="14">
          <cell r="N14" t="str">
            <v>PPT COMPUTATION FOR THE PERIOD ENDED 31ST OCTOBER,  1998</v>
          </cell>
          <cell r="X14" t="str">
            <v>EDUCATION TAX COMPUTATION</v>
          </cell>
          <cell r="AB14" t="str">
            <v>SUMMARY OF TAXES ON GAS</v>
          </cell>
          <cell r="AI14" t="str">
            <v>SCHEDULE 4  BUDGET</v>
          </cell>
        </row>
        <row r="15">
          <cell r="Y15">
            <v>1998</v>
          </cell>
          <cell r="Z15">
            <v>1998</v>
          </cell>
          <cell r="AB15" t="str">
            <v>FOR THE  PERIOD  ENDED 30 NOVEMBER, 1998</v>
          </cell>
        </row>
        <row r="16">
          <cell r="N16" t="str">
            <v xml:space="preserve">                    D E S C R I P T I O N</v>
          </cell>
          <cell r="Q16" t="str">
            <v>SCH REF</v>
          </cell>
          <cell r="R16" t="str">
            <v>NAIRA</v>
          </cell>
          <cell r="T16" t="str">
            <v>US$</v>
          </cell>
          <cell r="Y16" t="str">
            <v>K$</v>
          </cell>
          <cell r="AI16" t="str">
            <v>COMPUTATION OF INVESTMENT TAX CREDIT &amp; SUMMARY OF INTANGIBLE ASSETS</v>
          </cell>
        </row>
        <row r="17">
          <cell r="F17" t="str">
            <v>SCHEDULE 3 A</v>
          </cell>
          <cell r="Q17" t="str">
            <v xml:space="preserve"> </v>
          </cell>
          <cell r="X17" t="str">
            <v>FISCAL VALUE OF SALES at RP</v>
          </cell>
          <cell r="Z17">
            <v>532554349.56520003</v>
          </cell>
          <cell r="AI17" t="str">
            <v>FOR THE  PERIOD  ENDED 30 NOVEMBER, 1998</v>
          </cell>
        </row>
        <row r="18">
          <cell r="N18" t="str">
            <v>Realisable Price at B Factor</v>
          </cell>
          <cell r="Q18">
            <v>1</v>
          </cell>
          <cell r="R18" t="e">
            <v>#REF!</v>
          </cell>
          <cell r="S18">
            <v>1</v>
          </cell>
          <cell r="T18" t="str">
            <v xml:space="preserve"> </v>
          </cell>
          <cell r="X18" t="str">
            <v>OTHER INCOME</v>
          </cell>
          <cell r="AB18" t="str">
            <v>DESCRIPTION</v>
          </cell>
          <cell r="AC18" t="str">
            <v>AMOUNT</v>
          </cell>
        </row>
        <row r="19">
          <cell r="F19" t="str">
            <v>ROYALTY PAID FOR THE PERIOD JANUARY - NOVEMBER, 1998</v>
          </cell>
          <cell r="AB19" t="str">
            <v>SHELL ASSOCIATED GAS                  (7A)</v>
          </cell>
          <cell r="AC19">
            <v>167154.16800000001</v>
          </cell>
          <cell r="AI19" t="str">
            <v>DETAILS OF TANGIBLE ASSETS PRODUCED:</v>
          </cell>
        </row>
        <row r="20">
          <cell r="N20" t="str">
            <v>Exploration and Appraisal Cost</v>
          </cell>
          <cell r="Q20">
            <v>4</v>
          </cell>
          <cell r="R20" t="e">
            <v>#REF!</v>
          </cell>
          <cell r="S20">
            <v>4</v>
          </cell>
          <cell r="T20">
            <v>31684805.434</v>
          </cell>
          <cell r="X20" t="str">
            <v>LESS</v>
          </cell>
          <cell r="AB20" t="str">
            <v>SHELL NON-ASSOC. NLNG                 (7B)</v>
          </cell>
          <cell r="AC20">
            <v>-150296.14250000002</v>
          </cell>
          <cell r="AK20" t="str">
            <v>ELF OPERATOR</v>
          </cell>
        </row>
        <row r="21">
          <cell r="F21" t="str">
            <v xml:space="preserve">E L F   P R O D U C T I O N  </v>
          </cell>
          <cell r="N21" t="str">
            <v>Intangible Development/Surface Installations</v>
          </cell>
          <cell r="Q21">
            <v>4</v>
          </cell>
          <cell r="R21" t="e">
            <v>#REF!</v>
          </cell>
          <cell r="S21">
            <v>4</v>
          </cell>
          <cell r="T21">
            <v>104433832.79520001</v>
          </cell>
          <cell r="X21" t="str">
            <v>ALLOWABLE DEDUCTIONS</v>
          </cell>
          <cell r="Y21">
            <v>207999719.25519997</v>
          </cell>
          <cell r="AB21" t="str">
            <v>SHELL NON-ASSOC. NON-NLNG    (7C)</v>
          </cell>
          <cell r="AC21">
            <v>-3057466.7535593333</v>
          </cell>
          <cell r="AD21">
            <v>-3040608.7280593333</v>
          </cell>
          <cell r="AI21" t="str">
            <v xml:space="preserve">SUMMARY OF TANGIBLE ASSETS  </v>
          </cell>
          <cell r="AK21">
            <v>11453000</v>
          </cell>
        </row>
        <row r="22">
          <cell r="A22" t="str">
            <v>SCHEDULE 2</v>
          </cell>
          <cell r="C22" t="str">
            <v xml:space="preserve"> </v>
          </cell>
          <cell r="N22" t="str">
            <v>Operating Expenses</v>
          </cell>
          <cell r="Q22">
            <v>2</v>
          </cell>
          <cell r="R22" t="e">
            <v>#REF!</v>
          </cell>
          <cell r="S22">
            <v>2</v>
          </cell>
          <cell r="T22">
            <v>73154081.025999948</v>
          </cell>
          <cell r="X22" t="str">
            <v>ROYALTY</v>
          </cell>
          <cell r="Y22">
            <v>104561226.78289141</v>
          </cell>
          <cell r="AB22" t="str">
            <v>ELF ASSOCIATED GAS           (7D)</v>
          </cell>
          <cell r="AC22">
            <v>0</v>
          </cell>
          <cell r="AI22" t="str">
            <v>OFFSHORE AT 10%</v>
          </cell>
        </row>
        <row r="23">
          <cell r="A23" t="str">
            <v>DETAILS OF RECURRENT EXPENSES (ELF  &amp;   SHELL)</v>
          </cell>
          <cell r="F23" t="str">
            <v>MONTHS</v>
          </cell>
          <cell r="G23" t="str">
            <v xml:space="preserve">           ROYALTY   BASED   ON   PRODUCTION     </v>
          </cell>
          <cell r="N23" t="str">
            <v>Inventory Fluctuation</v>
          </cell>
          <cell r="R23" t="str">
            <v xml:space="preserve"> </v>
          </cell>
          <cell r="T23">
            <v>-1273000</v>
          </cell>
          <cell r="Z23">
            <v>312560946.03809136</v>
          </cell>
          <cell r="AB23" t="str">
            <v>ELF  NON-ASSOCIATED GAS                         (7E)</v>
          </cell>
          <cell r="AC23">
            <v>-4707704.9706166666</v>
          </cell>
          <cell r="AI23" t="str">
            <v xml:space="preserve">DEVELOPMENT (DRILLING) </v>
          </cell>
          <cell r="AK23">
            <v>1084000</v>
          </cell>
        </row>
        <row r="24">
          <cell r="A24" t="str">
            <v>FOR THE  PERIOD  ENDED 30 NOVEMBER, 1998</v>
          </cell>
          <cell r="G24" t="str">
            <v>OML 57</v>
          </cell>
          <cell r="H24" t="str">
            <v>OML 58</v>
          </cell>
          <cell r="I24" t="str">
            <v>OML 100</v>
          </cell>
          <cell r="J24" t="str">
            <v>OML 102</v>
          </cell>
          <cell r="N24" t="str">
            <v>Education Tax  (Prov.)</v>
          </cell>
          <cell r="Q24">
            <v>8</v>
          </cell>
          <cell r="S24">
            <v>8</v>
          </cell>
          <cell r="T24">
            <v>4399868.0705421735</v>
          </cell>
          <cell r="X24" t="str">
            <v>ADJUSTED PROFIT</v>
          </cell>
          <cell r="Z24">
            <v>219993403.52710867</v>
          </cell>
          <cell r="AB24" t="str">
            <v>SUB TOTAL</v>
          </cell>
          <cell r="AC24">
            <v>-7748313.6986759994</v>
          </cell>
          <cell r="AI24" t="str">
            <v xml:space="preserve">PLANTS (SURFACE INSTALLATIONS) </v>
          </cell>
          <cell r="AK24">
            <v>0</v>
          </cell>
        </row>
        <row r="25">
          <cell r="A25" t="str">
            <v xml:space="preserve"> </v>
          </cell>
          <cell r="G25" t="str">
            <v>FORCADOS</v>
          </cell>
          <cell r="H25" t="str">
            <v>BONNY MEDIUM</v>
          </cell>
          <cell r="I25" t="str">
            <v>ODUDU</v>
          </cell>
          <cell r="J25" t="str">
            <v>B/ MEDIUM OFFSHORE</v>
          </cell>
          <cell r="M25" t="str">
            <v xml:space="preserve"> </v>
          </cell>
          <cell r="N25" t="str">
            <v>Additional  Capital Allowance (Inv. Tax Credit)</v>
          </cell>
          <cell r="Q25">
            <v>4</v>
          </cell>
          <cell r="S25">
            <v>4</v>
          </cell>
          <cell r="T25">
            <v>5254651.9937650012</v>
          </cell>
          <cell r="W25" t="str">
            <v xml:space="preserve"> </v>
          </cell>
          <cell r="AI25" t="str">
            <v>CAPITAL CONST. &amp; BUILDINGS</v>
          </cell>
          <cell r="AK25">
            <v>0</v>
          </cell>
        </row>
        <row r="26">
          <cell r="A26" t="str">
            <v>D E S C R I P T I O N</v>
          </cell>
          <cell r="B26" t="str">
            <v>TOTAL COSTS</v>
          </cell>
          <cell r="C26" t="str">
            <v>NON ALLOWABLES</v>
          </cell>
          <cell r="D26" t="str">
            <v>ALLOWABLES</v>
          </cell>
          <cell r="F26" t="str">
            <v>JANUARY</v>
          </cell>
          <cell r="G26">
            <v>533637.65706710401</v>
          </cell>
          <cell r="H26">
            <v>1214453.1885346079</v>
          </cell>
          <cell r="I26">
            <v>2318056.6433484317</v>
          </cell>
          <cell r="J26">
            <v>155167.75359033301</v>
          </cell>
          <cell r="N26" t="str">
            <v>Annual Capital Allowance (Oil Operations)</v>
          </cell>
          <cell r="Q26">
            <v>6</v>
          </cell>
          <cell r="S26">
            <v>6</v>
          </cell>
          <cell r="T26">
            <v>72481403.359866679</v>
          </cell>
          <cell r="X26" t="str">
            <v>LESS UNRELIEVED LOSS B/FWD</v>
          </cell>
          <cell r="Z26">
            <v>0</v>
          </cell>
          <cell r="AF26">
            <v>0.4</v>
          </cell>
          <cell r="AI26" t="str">
            <v>MOVABLES (PURCHASED)</v>
          </cell>
          <cell r="AK26">
            <v>0</v>
          </cell>
        </row>
        <row r="27">
          <cell r="B27" t="str">
            <v>US$</v>
          </cell>
          <cell r="C27" t="str">
            <v>US$</v>
          </cell>
          <cell r="D27" t="str">
            <v>US$</v>
          </cell>
          <cell r="F27" t="str">
            <v>FEBRUARY</v>
          </cell>
          <cell r="G27">
            <v>451649.28582878411</v>
          </cell>
          <cell r="H27">
            <v>1005201.8857861201</v>
          </cell>
          <cell r="I27">
            <v>1928160.5795036263</v>
          </cell>
          <cell r="J27">
            <v>185005.55222683022</v>
          </cell>
          <cell r="N27" t="str">
            <v>Annual Capital Allowance (Assoc. Gas Operations)</v>
          </cell>
          <cell r="Q27">
            <v>5</v>
          </cell>
          <cell r="S27">
            <v>5</v>
          </cell>
          <cell r="T27">
            <v>15144721.693515558</v>
          </cell>
          <cell r="AI27" t="str">
            <v>ASSOCIATED GAS</v>
          </cell>
          <cell r="AK27">
            <v>0</v>
          </cell>
        </row>
        <row r="28">
          <cell r="F28" t="str">
            <v>MARCH</v>
          </cell>
          <cell r="G28">
            <v>419008.45577234402</v>
          </cell>
          <cell r="H28">
            <v>915393.9477979443</v>
          </cell>
          <cell r="I28">
            <v>1659905.7287329712</v>
          </cell>
          <cell r="J28">
            <v>279726.95932091278</v>
          </cell>
          <cell r="M28" t="str">
            <v xml:space="preserve"> </v>
          </cell>
          <cell r="X28" t="str">
            <v>ASSESSABLE PROFIT</v>
          </cell>
          <cell r="Z28">
            <v>219993403.52710867</v>
          </cell>
        </row>
        <row r="29">
          <cell r="A29" t="str">
            <v>Stock Purchase</v>
          </cell>
          <cell r="B29">
            <v>8956522.4000000004</v>
          </cell>
          <cell r="C29">
            <v>0</v>
          </cell>
          <cell r="D29">
            <v>8956522.4000000004</v>
          </cell>
          <cell r="F29" t="str">
            <v>APRIL</v>
          </cell>
          <cell r="G29">
            <v>451746.3129685201</v>
          </cell>
          <cell r="H29">
            <v>670577.77935561596</v>
          </cell>
          <cell r="I29">
            <v>1909228.3544928131</v>
          </cell>
          <cell r="J29">
            <v>504234.72063510487</v>
          </cell>
          <cell r="AI29" t="str">
            <v>TOTAL OFFSHORE ASSETS</v>
          </cell>
          <cell r="AK29">
            <v>1084000</v>
          </cell>
        </row>
        <row r="30">
          <cell r="A30" t="str">
            <v>Oil and Gas Services</v>
          </cell>
          <cell r="B30">
            <v>168964717.43000001</v>
          </cell>
          <cell r="C30">
            <v>115553353.86400001</v>
          </cell>
          <cell r="D30">
            <v>53411363.566</v>
          </cell>
          <cell r="F30" t="str">
            <v>MAY</v>
          </cell>
          <cell r="G30">
            <v>497047.10500634398</v>
          </cell>
          <cell r="H30">
            <v>943892.42819054413</v>
          </cell>
          <cell r="I30">
            <v>1896783.1771809603</v>
          </cell>
          <cell r="J30">
            <v>649478.14526646014</v>
          </cell>
          <cell r="N30" t="str">
            <v>Technical Cost (TC )</v>
          </cell>
          <cell r="R30">
            <v>10</v>
          </cell>
          <cell r="T30">
            <v>305280364.3728894</v>
          </cell>
          <cell r="X30" t="str">
            <v>EDUCATION TAX AT 2%</v>
          </cell>
          <cell r="Z30">
            <v>4399868.0705421735</v>
          </cell>
        </row>
        <row r="31">
          <cell r="A31" t="str">
            <v>Shell Works  CAPEX</v>
          </cell>
          <cell r="B31">
            <v>109407104.95</v>
          </cell>
          <cell r="C31">
            <v>149389922.83000001</v>
          </cell>
          <cell r="D31">
            <v>-39982817.88000001</v>
          </cell>
          <cell r="F31" t="str">
            <v>JUNE</v>
          </cell>
          <cell r="G31">
            <v>396824.177353248</v>
          </cell>
          <cell r="H31">
            <v>690910.27500312019</v>
          </cell>
          <cell r="I31">
            <v>1489701.7494296283</v>
          </cell>
          <cell r="J31">
            <v>602227.82804849267</v>
          </cell>
          <cell r="N31" t="str">
            <v>Allowable Technical Cost (85% of TC.)</v>
          </cell>
          <cell r="AI31" t="str">
            <v>INVESTMENT TAX CREDIT AT 10%</v>
          </cell>
          <cell r="AK31">
            <v>108400</v>
          </cell>
        </row>
        <row r="32">
          <cell r="A32" t="str">
            <v>Shell Works   OPEX</v>
          </cell>
          <cell r="B32">
            <v>-2229587</v>
          </cell>
          <cell r="C32">
            <v>0</v>
          </cell>
          <cell r="D32">
            <v>-2229587</v>
          </cell>
          <cell r="F32" t="str">
            <v>JULY</v>
          </cell>
          <cell r="G32">
            <v>223744.47155999998</v>
          </cell>
          <cell r="H32">
            <v>641808.21605328005</v>
          </cell>
          <cell r="I32">
            <v>1516739.1735164528</v>
          </cell>
          <cell r="J32">
            <v>614198.49707641324</v>
          </cell>
        </row>
        <row r="33">
          <cell r="A33" t="str">
            <v>Utilities</v>
          </cell>
          <cell r="B33">
            <v>107904313.25</v>
          </cell>
          <cell r="C33">
            <v>0</v>
          </cell>
          <cell r="D33">
            <v>107904313.25</v>
          </cell>
          <cell r="F33" t="str">
            <v>AUGUST</v>
          </cell>
          <cell r="G33">
            <v>230771.83464252006</v>
          </cell>
          <cell r="H33">
            <v>671272.11429364805</v>
          </cell>
          <cell r="I33">
            <v>1226567.9076130833</v>
          </cell>
          <cell r="J33">
            <v>536772.90926851204</v>
          </cell>
        </row>
        <row r="34">
          <cell r="A34" t="str">
            <v>Accessory Exp. on Purchases</v>
          </cell>
          <cell r="B34">
            <v>129457.63</v>
          </cell>
          <cell r="C34">
            <v>0</v>
          </cell>
          <cell r="D34">
            <v>129457.63</v>
          </cell>
          <cell r="F34" t="str">
            <v>SEPTEMBER</v>
          </cell>
          <cell r="G34">
            <v>162426.24689227203</v>
          </cell>
          <cell r="H34">
            <v>658718.53735672811</v>
          </cell>
          <cell r="I34">
            <v>1623229.7321232902</v>
          </cell>
          <cell r="J34">
            <v>910149.81407724787</v>
          </cell>
          <cell r="N34" t="str">
            <v>GOVERNMENT TAKE</v>
          </cell>
          <cell r="AI34" t="str">
            <v>ONSHORE AT 5%</v>
          </cell>
        </row>
        <row r="35">
          <cell r="A35" t="str">
            <v>Administrative Services</v>
          </cell>
          <cell r="B35">
            <v>29263420.41</v>
          </cell>
          <cell r="C35">
            <v>0</v>
          </cell>
          <cell r="D35">
            <v>29263420.41</v>
          </cell>
          <cell r="F35" t="str">
            <v>OCTOBER</v>
          </cell>
          <cell r="G35">
            <v>138420.75312755999</v>
          </cell>
          <cell r="H35">
            <v>775483.97259916819</v>
          </cell>
          <cell r="I35">
            <v>1740831.1128127011</v>
          </cell>
          <cell r="J35">
            <v>882668.37062225537</v>
          </cell>
          <cell r="N35" t="str">
            <v>Less Royalty and OML Rent</v>
          </cell>
          <cell r="Q35">
            <v>3</v>
          </cell>
          <cell r="S35">
            <v>3</v>
          </cell>
          <cell r="T35" t="str">
            <v xml:space="preserve"> </v>
          </cell>
          <cell r="X35" t="str">
            <v xml:space="preserve"> </v>
          </cell>
          <cell r="AI35" t="str">
            <v>AQUISITION OF TANGIBLE ASSETS</v>
          </cell>
          <cell r="AK35">
            <v>0</v>
          </cell>
        </row>
        <row r="36">
          <cell r="A36" t="str">
            <v>Rentals</v>
          </cell>
          <cell r="B36">
            <v>10001092.1</v>
          </cell>
          <cell r="C36">
            <v>0</v>
          </cell>
          <cell r="D36">
            <v>10001092.1</v>
          </cell>
          <cell r="F36" t="str">
            <v>NOVEMBER</v>
          </cell>
          <cell r="G36">
            <v>150522.99912720002</v>
          </cell>
          <cell r="H36">
            <v>565425.55509336002</v>
          </cell>
          <cell r="I36">
            <v>1390296.3315464342</v>
          </cell>
          <cell r="J36">
            <v>803688.45946358412</v>
          </cell>
          <cell r="N36" t="str">
            <v>GOVERNMENT TAKE (Net of Royalty)</v>
          </cell>
          <cell r="Q36" t="str">
            <v xml:space="preserve"> </v>
          </cell>
          <cell r="AI36" t="str">
            <v>EXPLORATION</v>
          </cell>
          <cell r="AK36">
            <v>0</v>
          </cell>
        </row>
        <row r="37">
          <cell r="A37" t="str">
            <v>Maintainance and Repairs</v>
          </cell>
          <cell r="B37">
            <v>16610935.6</v>
          </cell>
          <cell r="C37">
            <v>0</v>
          </cell>
          <cell r="D37">
            <v>16610935.6</v>
          </cell>
          <cell r="F37" t="str">
            <v>DECEMBER</v>
          </cell>
          <cell r="O37" t="str">
            <v xml:space="preserve"> </v>
          </cell>
          <cell r="P37" t="str">
            <v xml:space="preserve"> </v>
          </cell>
          <cell r="AI37" t="str">
            <v xml:space="preserve">DEVELOPMENT (DRILLING) </v>
          </cell>
          <cell r="AK37">
            <v>120000</v>
          </cell>
        </row>
        <row r="38">
          <cell r="A38" t="str">
            <v>Insurance</v>
          </cell>
          <cell r="B38">
            <v>1434548.41</v>
          </cell>
          <cell r="C38">
            <v>0</v>
          </cell>
          <cell r="D38">
            <v>1434548.41</v>
          </cell>
          <cell r="N38" t="str">
            <v>Deduct Offsettables:</v>
          </cell>
          <cell r="AI38" t="str">
            <v>PLANTS (SURFACE INSTALLATIONS) :PIP+TER+INS</v>
          </cell>
          <cell r="AK38">
            <v>0</v>
          </cell>
        </row>
        <row r="39">
          <cell r="A39" t="str">
            <v>Documentation and Training</v>
          </cell>
          <cell r="B39">
            <v>1231944.24</v>
          </cell>
          <cell r="C39">
            <v>0</v>
          </cell>
          <cell r="D39">
            <v>1231944.24</v>
          </cell>
          <cell r="G39">
            <v>3655799.2993458966</v>
          </cell>
          <cell r="H39">
            <v>8753137.9000641368</v>
          </cell>
          <cell r="I39">
            <v>18699500.490300391</v>
          </cell>
          <cell r="J39">
            <v>6123319.0095961457</v>
          </cell>
          <cell r="N39" t="str">
            <v xml:space="preserve">Reserve Addition Bonus (1997) </v>
          </cell>
          <cell r="Q39" t="str">
            <v xml:space="preserve"> </v>
          </cell>
          <cell r="R39" t="e">
            <v>#REF!</v>
          </cell>
          <cell r="AI39" t="str">
            <v xml:space="preserve">DEVELOPMENT  ASSOCIATED GAS </v>
          </cell>
          <cell r="AK39">
            <v>6725000</v>
          </cell>
        </row>
        <row r="40">
          <cell r="A40" t="str">
            <v>Contracted Staff</v>
          </cell>
          <cell r="B40">
            <v>5183464.34</v>
          </cell>
          <cell r="C40">
            <v>0</v>
          </cell>
          <cell r="D40">
            <v>5183464.34</v>
          </cell>
          <cell r="N40" t="str">
            <v>Ajustment  Tangible Goodwill</v>
          </cell>
          <cell r="Q40">
            <v>9</v>
          </cell>
          <cell r="R40" t="e">
            <v>#REF!</v>
          </cell>
          <cell r="AI40" t="str">
            <v>DEVELOPMENT  NON-ASSOCIATED GAS (NLNG)</v>
          </cell>
          <cell r="AK40">
            <v>2882000</v>
          </cell>
        </row>
        <row r="41">
          <cell r="A41" t="str">
            <v>Documentation and Training</v>
          </cell>
          <cell r="B41">
            <v>15548000</v>
          </cell>
          <cell r="C41">
            <v>0</v>
          </cell>
          <cell r="D41">
            <v>15548000</v>
          </cell>
          <cell r="F41" t="str">
            <v xml:space="preserve">(Over) / Under </v>
          </cell>
          <cell r="M41" t="str">
            <v xml:space="preserve"> </v>
          </cell>
          <cell r="N41" t="str">
            <v>REVISED GOVERNMENT TAKE</v>
          </cell>
          <cell r="R41" t="e">
            <v>#REF!</v>
          </cell>
          <cell r="T41" t="str">
            <v xml:space="preserve"> </v>
          </cell>
          <cell r="AF41">
            <v>491</v>
          </cell>
          <cell r="AI41" t="str">
            <v>DEVELOPMENT  NON-ASSOCIATED GAS (NON-NLNG)</v>
          </cell>
          <cell r="AK41">
            <v>0</v>
          </cell>
        </row>
        <row r="42">
          <cell r="A42" t="str">
            <v>Professional Fees</v>
          </cell>
          <cell r="B42">
            <v>5142788.0799999982</v>
          </cell>
          <cell r="C42">
            <v>0</v>
          </cell>
          <cell r="D42">
            <v>5142788.0799999982</v>
          </cell>
          <cell r="F42" t="str">
            <v>Provision 1997</v>
          </cell>
          <cell r="G42">
            <v>4535.59</v>
          </cell>
          <cell r="H42">
            <v>74899.19</v>
          </cell>
          <cell r="I42">
            <v>108475.3</v>
          </cell>
          <cell r="J42">
            <v>0</v>
          </cell>
          <cell r="N42" t="str">
            <v>ADD TAX ON GAS SALES</v>
          </cell>
          <cell r="Q42">
            <v>7</v>
          </cell>
          <cell r="S42">
            <v>7</v>
          </cell>
          <cell r="AI42" t="str">
            <v>CAPITAL CONST. &amp; BUILDINGS</v>
          </cell>
          <cell r="AK42">
            <v>19000</v>
          </cell>
        </row>
        <row r="43">
          <cell r="A43" t="str">
            <v>Adverts and Public Relations/Donations</v>
          </cell>
          <cell r="B43">
            <v>1383457.48</v>
          </cell>
          <cell r="C43">
            <v>0</v>
          </cell>
          <cell r="D43">
            <v>1383457.48</v>
          </cell>
          <cell r="N43" t="str">
            <v>TOTAL REVISED GOVERNMENT TAKE</v>
          </cell>
          <cell r="AI43" t="str">
            <v>MOVABLES (PURCHASED)</v>
          </cell>
          <cell r="AK43">
            <v>623000</v>
          </cell>
        </row>
        <row r="44">
          <cell r="A44" t="str">
            <v>Goods Transportation</v>
          </cell>
          <cell r="B44">
            <v>17489417.379999999</v>
          </cell>
          <cell r="C44">
            <v>0</v>
          </cell>
          <cell r="D44">
            <v>17489417.379999999</v>
          </cell>
          <cell r="F44" t="str">
            <v>TOTAL</v>
          </cell>
          <cell r="G44">
            <v>3660334.8893458964</v>
          </cell>
          <cell r="H44">
            <v>8828037.0900641363</v>
          </cell>
          <cell r="I44">
            <v>18807975.790300392</v>
          </cell>
          <cell r="J44">
            <v>6123319.0095961457</v>
          </cell>
          <cell r="R44" t="e">
            <v>#VALUE!</v>
          </cell>
          <cell r="T44" t="str">
            <v xml:space="preserve"> </v>
          </cell>
          <cell r="X44" t="str">
            <v>SHELL      7A</v>
          </cell>
          <cell r="Y44" t="str">
            <v xml:space="preserve"> </v>
          </cell>
          <cell r="AI44" t="str">
            <v>TOTAL ONSHORE ASSETS</v>
          </cell>
          <cell r="AK44">
            <v>10369000</v>
          </cell>
        </row>
        <row r="45">
          <cell r="A45" t="str">
            <v>Travel and Entertaining</v>
          </cell>
          <cell r="B45">
            <v>5132417.3100000005</v>
          </cell>
          <cell r="C45">
            <v>0</v>
          </cell>
          <cell r="D45">
            <v>5132417.3100000005</v>
          </cell>
          <cell r="X45" t="str">
            <v xml:space="preserve"> </v>
          </cell>
        </row>
        <row r="46">
          <cell r="A46" t="str">
            <v>Posts and Telecommunications</v>
          </cell>
          <cell r="B46">
            <v>1130189.03</v>
          </cell>
          <cell r="C46">
            <v>0</v>
          </cell>
          <cell r="D46">
            <v>1130189.03</v>
          </cell>
          <cell r="F46" t="str">
            <v xml:space="preserve">        ADD OML RENTS PAID(PRODUCTIVE) </v>
          </cell>
          <cell r="N46" t="str">
            <v xml:space="preserve">Prior Year Adjustment </v>
          </cell>
          <cell r="R46" t="e">
            <v>#VALUE!</v>
          </cell>
          <cell r="T46" t="str">
            <v xml:space="preserve"> </v>
          </cell>
          <cell r="X46" t="str">
            <v>COMPUTATION OF TAX ON  ASSOCIATED GAS</v>
          </cell>
          <cell r="AI46" t="str">
            <v>INVESTMENT TAX CREDIT AT 5%</v>
          </cell>
          <cell r="AK46">
            <v>518450</v>
          </cell>
        </row>
        <row r="47">
          <cell r="A47" t="str">
            <v xml:space="preserve">Bank Services </v>
          </cell>
          <cell r="B47">
            <v>3905515.57</v>
          </cell>
          <cell r="C47">
            <v>0</v>
          </cell>
          <cell r="D47">
            <v>3905515.57</v>
          </cell>
          <cell r="F47" t="str">
            <v>BOLD PORTION= ACTUAL CASH PAID</v>
          </cell>
          <cell r="N47" t="str">
            <v xml:space="preserve">P P T  ON OPERATIONAL RESULT   </v>
          </cell>
          <cell r="X47" t="str">
            <v>FOR THE  PERIOD  ENDED 30 NOVEMBER, 1998</v>
          </cell>
        </row>
        <row r="48">
          <cell r="A48" t="str">
            <v>Recruitment Expenses</v>
          </cell>
          <cell r="B48">
            <v>214376.84999999998</v>
          </cell>
          <cell r="C48">
            <v>0</v>
          </cell>
          <cell r="D48">
            <v>214376.84999999998</v>
          </cell>
        </row>
        <row r="49">
          <cell r="A49" t="str">
            <v>Custom Duties And Other Fees</v>
          </cell>
          <cell r="B49">
            <v>18945230.030000001</v>
          </cell>
          <cell r="C49">
            <v>0</v>
          </cell>
          <cell r="D49">
            <v>18945230.030000001</v>
          </cell>
          <cell r="AI49" t="str">
            <v xml:space="preserve">TOTAL INVESTMENT TAX CREDIT  </v>
          </cell>
          <cell r="AK49">
            <v>626850</v>
          </cell>
        </row>
        <row r="50">
          <cell r="A50" t="str">
            <v>Staff Salaries</v>
          </cell>
          <cell r="B50">
            <v>15290632.51</v>
          </cell>
          <cell r="C50">
            <v>0</v>
          </cell>
          <cell r="D50">
            <v>15290632.51</v>
          </cell>
          <cell r="X50" t="str">
            <v xml:space="preserve">   D E S C R I P T I O N</v>
          </cell>
          <cell r="Y50" t="str">
            <v>US$</v>
          </cell>
          <cell r="AI50" t="str">
            <v>ADD NON-PROD  RENTALS (ELF'S )</v>
          </cell>
          <cell r="AK50">
            <v>0</v>
          </cell>
        </row>
        <row r="51">
          <cell r="A51" t="str">
            <v>Staff Benefits</v>
          </cell>
          <cell r="B51">
            <v>16145.99</v>
          </cell>
          <cell r="C51">
            <v>0</v>
          </cell>
          <cell r="D51">
            <v>16145.99</v>
          </cell>
          <cell r="F51" t="str">
            <v xml:space="preserve"> </v>
          </cell>
          <cell r="AI51" t="str">
            <v xml:space="preserve">TOTAL AS PER SCHEDULE </v>
          </cell>
          <cell r="AK51">
            <v>626850</v>
          </cell>
        </row>
        <row r="52">
          <cell r="A52" t="str">
            <v>Other Staff Costs</v>
          </cell>
          <cell r="B52">
            <v>10669644.200000001</v>
          </cell>
          <cell r="C52">
            <v>0</v>
          </cell>
          <cell r="D52">
            <v>10669644.200000001</v>
          </cell>
        </row>
        <row r="53">
          <cell r="A53" t="str">
            <v>Directors Fees</v>
          </cell>
          <cell r="B53">
            <v>4969.5</v>
          </cell>
          <cell r="C53">
            <v>0</v>
          </cell>
          <cell r="D53">
            <v>4969.5</v>
          </cell>
          <cell r="F53" t="str">
            <v>SCHEDULE  3 B</v>
          </cell>
          <cell r="X53" t="str">
            <v>INCOME</v>
          </cell>
          <cell r="AI53" t="str">
            <v>DETAILS OF INTANGIBLE ASSETS PRODUCED</v>
          </cell>
        </row>
        <row r="54">
          <cell r="A54" t="str">
            <v>Miscellaneous Exceptional Charges</v>
          </cell>
          <cell r="B54">
            <v>0</v>
          </cell>
          <cell r="C54">
            <v>0</v>
          </cell>
          <cell r="D54">
            <v>0</v>
          </cell>
          <cell r="AI54" t="str">
            <v>SUMMARY OF INTANGIBLE ASSETS</v>
          </cell>
          <cell r="AK54">
            <v>6639000</v>
          </cell>
        </row>
        <row r="55">
          <cell r="A55" t="str">
            <v>Miscellaneous Exceptional Income</v>
          </cell>
          <cell r="B55">
            <v>0</v>
          </cell>
          <cell r="C55">
            <v>0</v>
          </cell>
          <cell r="D55">
            <v>0</v>
          </cell>
          <cell r="F55" t="str">
            <v>ROYALTY PAID FOR THE PERIOD JANUARY - NOVEMBER, 1998</v>
          </cell>
          <cell r="X55" t="str">
            <v>LESS INTANGIBLE EXPENSES</v>
          </cell>
        </row>
        <row r="56">
          <cell r="A56" t="str">
            <v>Miscellaneous Activities Income</v>
          </cell>
          <cell r="B56">
            <v>-4040346.11</v>
          </cell>
          <cell r="C56">
            <v>0</v>
          </cell>
          <cell r="D56">
            <v>-4040346.11</v>
          </cell>
          <cell r="X56" t="str">
            <v>RECURRENT EXPENDITURE</v>
          </cell>
          <cell r="Y56">
            <v>0</v>
          </cell>
          <cell r="AI56" t="str">
            <v xml:space="preserve">EXPLORATION </v>
          </cell>
          <cell r="AK56">
            <v>384000</v>
          </cell>
        </row>
        <row r="57">
          <cell r="A57" t="str">
            <v>Ullage Fees Income</v>
          </cell>
          <cell r="B57">
            <v>-4227990.46</v>
          </cell>
          <cell r="C57">
            <v>0</v>
          </cell>
          <cell r="D57">
            <v>-4227990.46</v>
          </cell>
          <cell r="F57" t="str">
            <v xml:space="preserve">E X   -   S H E L L   S T R E A M  </v>
          </cell>
          <cell r="X57" t="str">
            <v xml:space="preserve"> </v>
          </cell>
          <cell r="Y57" t="str">
            <v xml:space="preserve"> </v>
          </cell>
          <cell r="AI57" t="str">
            <v>APPRAISAL</v>
          </cell>
          <cell r="AK57">
            <v>0</v>
          </cell>
        </row>
        <row r="58">
          <cell r="A58" t="str">
            <v>Exchange Profit</v>
          </cell>
          <cell r="B58">
            <v>-1267701.8900000001</v>
          </cell>
          <cell r="C58">
            <v>-1499547.13</v>
          </cell>
          <cell r="D58">
            <v>231845.23999999976</v>
          </cell>
          <cell r="X58" t="str">
            <v>TOTAL EXPENSES</v>
          </cell>
          <cell r="AI58" t="str">
            <v>INFORMATION SYSTEMS</v>
          </cell>
          <cell r="AK58">
            <v>4000</v>
          </cell>
        </row>
        <row r="59">
          <cell r="A59" t="str">
            <v>Exchange Loss</v>
          </cell>
          <cell r="B59">
            <v>-2014236.51</v>
          </cell>
          <cell r="C59">
            <v>-2429506.15</v>
          </cell>
          <cell r="D59">
            <v>415269.6399999999</v>
          </cell>
          <cell r="I59">
            <v>19000532.919999998</v>
          </cell>
          <cell r="AI59" t="str">
            <v>INSTALLATIONS</v>
          </cell>
          <cell r="AK59">
            <v>0</v>
          </cell>
        </row>
        <row r="60">
          <cell r="A60" t="str">
            <v>NNPC Share of Operating Expenses</v>
          </cell>
          <cell r="B60">
            <v>-80259076.659999996</v>
          </cell>
          <cell r="C60">
            <v>-6930498.6900000004</v>
          </cell>
          <cell r="D60">
            <v>-73328577.969999999</v>
          </cell>
          <cell r="F60" t="str">
            <v>MONTHS</v>
          </cell>
          <cell r="G60" t="str">
            <v xml:space="preserve">                                 ROYALTY   BASED   ON   PRODUCTION     </v>
          </cell>
          <cell r="X60" t="str">
            <v>CAPITAL ALLOWANCES</v>
          </cell>
          <cell r="AI60" t="str">
            <v xml:space="preserve">DEVELOPMENT OIL </v>
          </cell>
          <cell r="AK60">
            <v>4028000</v>
          </cell>
        </row>
        <row r="61">
          <cell r="A61" t="str">
            <v>NNPC Share of Capitalised Assets</v>
          </cell>
          <cell r="B61">
            <v>-137750738.47999999</v>
          </cell>
          <cell r="C61">
            <v>0</v>
          </cell>
          <cell r="D61">
            <v>-137750738.47999999</v>
          </cell>
          <cell r="G61" t="str">
            <v>BONNY MEDIUM</v>
          </cell>
          <cell r="H61" t="str">
            <v>FORCADOS</v>
          </cell>
          <cell r="I61" t="str">
            <v>BONNY LIGHT</v>
          </cell>
          <cell r="J61" t="str">
            <v>BRASS</v>
          </cell>
          <cell r="O61" t="str">
            <v>CALCULATION OF SUPPLEMENTARY TAX CREDIT</v>
          </cell>
          <cell r="AI61" t="str">
            <v xml:space="preserve">DEVELOPMENT ASSOC. GAS </v>
          </cell>
          <cell r="AK61">
            <v>1555000</v>
          </cell>
        </row>
        <row r="62">
          <cell r="A62" t="str">
            <v>Transfer of operating expenses</v>
          </cell>
          <cell r="B62">
            <v>-155655.70000000001</v>
          </cell>
          <cell r="C62">
            <v>0</v>
          </cell>
          <cell r="D62">
            <v>-155655.70000000001</v>
          </cell>
          <cell r="F62" t="str">
            <v>JANUARY</v>
          </cell>
          <cell r="G62">
            <v>457007.17046490015</v>
          </cell>
          <cell r="H62">
            <v>4248378.7765920013</v>
          </cell>
          <cell r="I62">
            <v>3297300.1287457258</v>
          </cell>
          <cell r="J62">
            <v>21634.585406351998</v>
          </cell>
          <cell r="X62" t="str">
            <v>CHARGEABLE INCOME</v>
          </cell>
        </row>
        <row r="63">
          <cell r="A63" t="str">
            <v>Bad Debt Losses</v>
          </cell>
          <cell r="B63">
            <v>405234.56</v>
          </cell>
          <cell r="C63">
            <v>0</v>
          </cell>
          <cell r="D63">
            <v>405234.56</v>
          </cell>
          <cell r="F63" t="str">
            <v>FEBRUARY</v>
          </cell>
          <cell r="G63">
            <v>381806.60283637204</v>
          </cell>
          <cell r="H63">
            <v>3499684.4883240005</v>
          </cell>
          <cell r="I63">
            <v>3116006.9677164908</v>
          </cell>
          <cell r="J63">
            <v>35866.106159832001</v>
          </cell>
        </row>
        <row r="64">
          <cell r="A64" t="str">
            <v>Gas Flared  Penalty</v>
          </cell>
          <cell r="B64">
            <v>3415563</v>
          </cell>
          <cell r="C64">
            <v>0</v>
          </cell>
          <cell r="D64">
            <v>3415563</v>
          </cell>
          <cell r="F64" t="str">
            <v>MARCH</v>
          </cell>
          <cell r="G64">
            <v>402138.8508637441</v>
          </cell>
          <cell r="H64">
            <v>3551798.1878785803</v>
          </cell>
          <cell r="I64">
            <v>3059772.8506743396</v>
          </cell>
          <cell r="J64">
            <v>0</v>
          </cell>
          <cell r="O64" t="str">
            <v>Exploration and Appraisal Cost</v>
          </cell>
          <cell r="U64">
            <v>31684805.434</v>
          </cell>
          <cell r="X64" t="str">
            <v>TAX @ 30%</v>
          </cell>
          <cell r="Z64">
            <v>167154.16800000001</v>
          </cell>
          <cell r="AB64" t="str">
            <v>TAX @ 30%</v>
          </cell>
          <cell r="AD64">
            <v>0</v>
          </cell>
        </row>
        <row r="65">
          <cell r="A65" t="str">
            <v xml:space="preserve">Total  </v>
          </cell>
          <cell r="B65">
            <v>325835769.44000018</v>
          </cell>
          <cell r="C65">
            <v>254083724.72400001</v>
          </cell>
          <cell r="D65">
            <v>71752044.715999946</v>
          </cell>
          <cell r="F65" t="str">
            <v>APRIL</v>
          </cell>
          <cell r="G65">
            <v>252527.64308049605</v>
          </cell>
          <cell r="H65">
            <v>3118967.8738421942</v>
          </cell>
          <cell r="I65">
            <v>3314447.2128458773</v>
          </cell>
          <cell r="J65">
            <v>14828.861199096003</v>
          </cell>
          <cell r="O65" t="str">
            <v>Intangible Development/Surfface Installations</v>
          </cell>
          <cell r="U65">
            <v>104433832.79520001</v>
          </cell>
        </row>
        <row r="66">
          <cell r="A66" t="str">
            <v xml:space="preserve"> </v>
          </cell>
          <cell r="B66" t="str">
            <v xml:space="preserve"> </v>
          </cell>
          <cell r="C66" t="str">
            <v xml:space="preserve"> </v>
          </cell>
          <cell r="D66" t="str">
            <v xml:space="preserve"> </v>
          </cell>
          <cell r="F66" t="str">
            <v>MAY</v>
          </cell>
          <cell r="G66">
            <v>313047.07400156406</v>
          </cell>
          <cell r="H66">
            <v>3471344.5152134523</v>
          </cell>
          <cell r="I66">
            <v>3594186.9080726849</v>
          </cell>
          <cell r="J66">
            <v>0</v>
          </cell>
          <cell r="O66" t="str">
            <v>Capital Allowance</v>
          </cell>
          <cell r="U66">
            <v>72481403.359866679</v>
          </cell>
        </row>
        <row r="67">
          <cell r="F67" t="str">
            <v>JUNE</v>
          </cell>
          <cell r="G67">
            <v>287336.51956029603</v>
          </cell>
          <cell r="H67">
            <v>2807145.2740707002</v>
          </cell>
          <cell r="I67">
            <v>2618818.8495964138</v>
          </cell>
          <cell r="J67">
            <v>19992.847237902002</v>
          </cell>
          <cell r="O67" t="str">
            <v>Total Cost (T2)</v>
          </cell>
          <cell r="U67">
            <v>208600041.58906668</v>
          </cell>
          <cell r="Z67" t="str">
            <v xml:space="preserve"> </v>
          </cell>
          <cell r="AC67">
            <v>0</v>
          </cell>
          <cell r="AD67" t="str">
            <v xml:space="preserve"> </v>
          </cell>
        </row>
        <row r="68">
          <cell r="F68" t="str">
            <v>JULY</v>
          </cell>
          <cell r="G68">
            <v>240960.98976803999</v>
          </cell>
          <cell r="H68">
            <v>2668196.031317784</v>
          </cell>
          <cell r="I68">
            <v>2598406.2167903357</v>
          </cell>
          <cell r="J68">
            <v>16886.932195967998</v>
          </cell>
          <cell r="Z68">
            <v>0</v>
          </cell>
          <cell r="AC68">
            <v>0</v>
          </cell>
          <cell r="AD68">
            <v>0</v>
          </cell>
        </row>
        <row r="69">
          <cell r="F69" t="str">
            <v>AUGUST</v>
          </cell>
          <cell r="G69">
            <v>50070.730816332012</v>
          </cell>
          <cell r="H69">
            <v>1945065.8963147765</v>
          </cell>
          <cell r="I69">
            <v>2722946.8163241874</v>
          </cell>
          <cell r="J69">
            <v>10617.436573416002</v>
          </cell>
          <cell r="O69" t="str">
            <v>Libor</v>
          </cell>
          <cell r="U69">
            <v>5.6562500000000002E-2</v>
          </cell>
          <cell r="X69" t="str">
            <v xml:space="preserve"> </v>
          </cell>
          <cell r="Z69" t="str">
            <v xml:space="preserve"> </v>
          </cell>
          <cell r="AB69" t="str">
            <v xml:space="preserve"> </v>
          </cell>
          <cell r="AD69" t="str">
            <v xml:space="preserve"> </v>
          </cell>
        </row>
        <row r="70">
          <cell r="F70" t="str">
            <v>SEPTEMBER</v>
          </cell>
          <cell r="G70">
            <v>223472.92338000002</v>
          </cell>
          <cell r="H70">
            <v>2107255.1954400004</v>
          </cell>
          <cell r="I70">
            <v>3066482.3968427088</v>
          </cell>
          <cell r="J70">
            <v>13470.851877010005</v>
          </cell>
        </row>
        <row r="71">
          <cell r="F71" t="str">
            <v>OCTOBER</v>
          </cell>
          <cell r="G71">
            <v>0</v>
          </cell>
          <cell r="H71">
            <v>2046872.2708080004</v>
          </cell>
          <cell r="I71">
            <v>3055805.871264</v>
          </cell>
          <cell r="J71">
            <v>15601.290589280001</v>
          </cell>
          <cell r="O71" t="str">
            <v>Model:</v>
          </cell>
          <cell r="X71" t="str">
            <v>TAX ON GAS</v>
          </cell>
          <cell r="Z71">
            <v>167154.16800000001</v>
          </cell>
          <cell r="AB71" t="str">
            <v>TAX ON GAS</v>
          </cell>
          <cell r="AD71">
            <v>0</v>
          </cell>
        </row>
        <row r="72">
          <cell r="F72" t="str">
            <v>NOVEMBER</v>
          </cell>
          <cell r="G72">
            <v>0</v>
          </cell>
          <cell r="H72">
            <v>1731687.6389400002</v>
          </cell>
          <cell r="I72">
            <v>2640466.9299599999</v>
          </cell>
          <cell r="J72">
            <v>0</v>
          </cell>
          <cell r="O72" t="str">
            <v>10% x (Libor +1%) x (0.80T2) x Equity</v>
          </cell>
        </row>
        <row r="73">
          <cell r="F73" t="str">
            <v>DECEMBER</v>
          </cell>
          <cell r="AE73" t="str">
            <v>VAT others Capex</v>
          </cell>
        </row>
        <row r="74">
          <cell r="F74" t="str">
            <v xml:space="preserve"> </v>
          </cell>
          <cell r="G74">
            <v>2608368.5047717444</v>
          </cell>
          <cell r="H74">
            <v>31196396.148741491</v>
          </cell>
          <cell r="I74">
            <v>33084641.148832768</v>
          </cell>
          <cell r="J74">
            <v>148898.911238856</v>
          </cell>
          <cell r="O74" t="str">
            <v>Supplementary Tax  Credit</v>
          </cell>
          <cell r="U74">
            <v>1110795.2214617801</v>
          </cell>
          <cell r="X74" t="str">
            <v>SHELL  NON-NLNG     7B</v>
          </cell>
          <cell r="Y74" t="str">
            <v xml:space="preserve"> </v>
          </cell>
          <cell r="AB74" t="str">
            <v>ELF (NLNG)             7E</v>
          </cell>
          <cell r="AE74" t="str">
            <v>Vat Ofon</v>
          </cell>
        </row>
        <row r="75">
          <cell r="G75" t="str">
            <v xml:space="preserve"> </v>
          </cell>
          <cell r="H75" t="str">
            <v xml:space="preserve"> </v>
          </cell>
          <cell r="I75" t="str">
            <v xml:space="preserve"> </v>
          </cell>
          <cell r="X75" t="str">
            <v xml:space="preserve"> </v>
          </cell>
          <cell r="AE75" t="str">
            <v>VAT OGP</v>
          </cell>
        </row>
        <row r="76">
          <cell r="X76" t="str">
            <v>COMPUTATION OF TAX ON GAS  (NON-ASSOCIATED GAS )</v>
          </cell>
          <cell r="AB76" t="str">
            <v>COMPUTATION OF TAX ON  (NON- ASSOCIATED GAS)</v>
          </cell>
          <cell r="AE76" t="str">
            <v>Cut Duties  Ofon</v>
          </cell>
        </row>
        <row r="77">
          <cell r="X77" t="str">
            <v>FOR THE  PERIOD  ENDED 30 NOVEMBER, 1998</v>
          </cell>
          <cell r="AB77" t="str">
            <v>FOR THE  PERIOD  ENDED 30 NOVEMBER, 1998</v>
          </cell>
          <cell r="AE77" t="str">
            <v>OGP Cus Duties</v>
          </cell>
        </row>
        <row r="78">
          <cell r="F78" t="str">
            <v>Overpayment in 98</v>
          </cell>
          <cell r="G78">
            <v>0</v>
          </cell>
          <cell r="H78">
            <v>0</v>
          </cell>
          <cell r="I78">
            <v>0</v>
          </cell>
          <cell r="J78">
            <v>0</v>
          </cell>
        </row>
        <row r="79">
          <cell r="F79" t="str">
            <v>Provision 1997</v>
          </cell>
          <cell r="G79">
            <v>-39169.599999999999</v>
          </cell>
          <cell r="H79">
            <v>154163.99</v>
          </cell>
          <cell r="I79">
            <v>-38128.01</v>
          </cell>
          <cell r="J79">
            <v>0</v>
          </cell>
        </row>
        <row r="80">
          <cell r="X80" t="str">
            <v xml:space="preserve">   D E S C R I P T I O N</v>
          </cell>
          <cell r="Y80" t="str">
            <v>US$</v>
          </cell>
          <cell r="Z80" t="str">
            <v>US$</v>
          </cell>
        </row>
        <row r="81">
          <cell r="A81" t="str">
            <v>SCHEDULE 2</v>
          </cell>
          <cell r="F81" t="str">
            <v>TOTAL</v>
          </cell>
          <cell r="G81">
            <v>2569198.9047717443</v>
          </cell>
          <cell r="H81">
            <v>31350560.138741489</v>
          </cell>
          <cell r="I81">
            <v>33046513.138832767</v>
          </cell>
          <cell r="J81">
            <v>148898.911238856</v>
          </cell>
          <cell r="X81" t="str">
            <v>INCOME</v>
          </cell>
          <cell r="Z81">
            <v>0</v>
          </cell>
          <cell r="AB81" t="str">
            <v xml:space="preserve">   D E S C R I P T I O N</v>
          </cell>
          <cell r="AC81" t="str">
            <v>US$</v>
          </cell>
          <cell r="AD81" t="str">
            <v>US$</v>
          </cell>
        </row>
        <row r="82">
          <cell r="A82" t="str">
            <v>DETAILS OF RECURRENT EXPENSES  (SHELL operator)</v>
          </cell>
        </row>
        <row r="83">
          <cell r="A83" t="str">
            <v>FOR THE  PERIOD  ENDED 30 NOVEMBER, 1998</v>
          </cell>
          <cell r="F83" t="str">
            <v xml:space="preserve">        ADD OML RENTS PAID </v>
          </cell>
          <cell r="X83" t="str">
            <v>LESS INTANGIBLE EXPENSES</v>
          </cell>
          <cell r="Y83">
            <v>0</v>
          </cell>
        </row>
        <row r="84">
          <cell r="A84" t="str">
            <v xml:space="preserve"> </v>
          </cell>
          <cell r="F84" t="str">
            <v>BOLD PORTION= ACTUAL CASH PAID</v>
          </cell>
          <cell r="X84" t="str">
            <v>RECURRENT EXPENDITURE</v>
          </cell>
          <cell r="Y84">
            <v>0</v>
          </cell>
          <cell r="AB84" t="str">
            <v>INCOME</v>
          </cell>
          <cell r="AD84">
            <v>0</v>
          </cell>
        </row>
        <row r="85">
          <cell r="A85" t="str">
            <v>D E S C R I P T I O N</v>
          </cell>
          <cell r="B85" t="str">
            <v>TOTAL COSTS</v>
          </cell>
          <cell r="C85" t="str">
            <v>NON ALLOWABLES</v>
          </cell>
          <cell r="D85" t="str">
            <v>ALLOWABLES</v>
          </cell>
          <cell r="X85" t="str">
            <v xml:space="preserve"> </v>
          </cell>
          <cell r="Y85" t="str">
            <v xml:space="preserve"> </v>
          </cell>
        </row>
        <row r="86">
          <cell r="B86" t="str">
            <v>US$</v>
          </cell>
          <cell r="C86" t="str">
            <v>US$</v>
          </cell>
          <cell r="D86" t="str">
            <v>US$</v>
          </cell>
          <cell r="X86" t="str">
            <v>TOTAL EXPENSES</v>
          </cell>
          <cell r="Z86">
            <v>0</v>
          </cell>
          <cell r="AB86" t="str">
            <v>LESS INTANGIBLE EXPENSES</v>
          </cell>
          <cell r="AC86">
            <v>3648874.0140000004</v>
          </cell>
        </row>
        <row r="87">
          <cell r="AB87" t="str">
            <v>CAP ADMIN- NAG</v>
          </cell>
          <cell r="AC87">
            <v>4069021.2</v>
          </cell>
        </row>
        <row r="88">
          <cell r="A88" t="str">
            <v>Stock Purchase</v>
          </cell>
          <cell r="B88">
            <v>0</v>
          </cell>
          <cell r="C88">
            <v>0</v>
          </cell>
          <cell r="D88">
            <v>0</v>
          </cell>
          <cell r="X88" t="str">
            <v>CAPITAL ALLOWANCES</v>
          </cell>
          <cell r="Z88">
            <v>500987.14166666672</v>
          </cell>
          <cell r="AB88" t="str">
            <v>RECURRENT EXPENDITURE</v>
          </cell>
          <cell r="AC88">
            <v>0</v>
          </cell>
        </row>
        <row r="89">
          <cell r="A89" t="str">
            <v>Oil and Gas Services</v>
          </cell>
          <cell r="B89">
            <v>50803552.170000002</v>
          </cell>
          <cell r="C89">
            <v>0</v>
          </cell>
          <cell r="D89">
            <v>50803552.170000002</v>
          </cell>
          <cell r="AB89" t="str">
            <v xml:space="preserve"> </v>
          </cell>
          <cell r="AC89" t="str">
            <v xml:space="preserve"> </v>
          </cell>
        </row>
        <row r="90">
          <cell r="A90" t="str">
            <v>Shell Works  CAPEX</v>
          </cell>
          <cell r="B90">
            <v>109407104.95</v>
          </cell>
          <cell r="C90">
            <v>149389922.83000001</v>
          </cell>
          <cell r="D90">
            <v>-39982817.88000001</v>
          </cell>
          <cell r="X90" t="str">
            <v>CHARGEABLE INCOME</v>
          </cell>
          <cell r="Z90">
            <v>-500987.14166666672</v>
          </cell>
          <cell r="AB90" t="str">
            <v>TOTAL EXPENSES</v>
          </cell>
          <cell r="AD90">
            <v>7717895.2140000006</v>
          </cell>
        </row>
        <row r="91">
          <cell r="A91" t="str">
            <v>Shell Works   OPEX</v>
          </cell>
          <cell r="B91">
            <v>-2229587</v>
          </cell>
          <cell r="C91">
            <v>0</v>
          </cell>
          <cell r="D91">
            <v>-2229587</v>
          </cell>
          <cell r="AB91" t="str">
            <v>INVESTMENT TAX CREDIT</v>
          </cell>
          <cell r="AD91">
            <v>1747254.4304999998</v>
          </cell>
        </row>
        <row r="92">
          <cell r="A92" t="str">
            <v>Utilities</v>
          </cell>
          <cell r="B92">
            <v>8366.49</v>
          </cell>
          <cell r="C92">
            <v>0</v>
          </cell>
          <cell r="D92">
            <v>8366.49</v>
          </cell>
          <cell r="X92" t="str">
            <v>TAX @ 30%</v>
          </cell>
          <cell r="Z92">
            <v>-150296.14250000002</v>
          </cell>
          <cell r="AB92" t="str">
            <v>CAPITAL ALLOWANCES</v>
          </cell>
          <cell r="AD92">
            <v>6227200.2575555556</v>
          </cell>
        </row>
        <row r="93">
          <cell r="A93" t="str">
            <v>Accessory Exp. on Purchases</v>
          </cell>
          <cell r="B93">
            <v>0</v>
          </cell>
          <cell r="C93">
            <v>0</v>
          </cell>
          <cell r="D93">
            <v>0</v>
          </cell>
        </row>
        <row r="94">
          <cell r="A94" t="str">
            <v>Administrative Services</v>
          </cell>
          <cell r="B94">
            <v>14576801.310000001</v>
          </cell>
          <cell r="C94">
            <v>0</v>
          </cell>
          <cell r="D94">
            <v>14576801.310000001</v>
          </cell>
          <cell r="X94" t="str">
            <v>DEDUCT 0FFSETTABLES:</v>
          </cell>
          <cell r="AD94">
            <v>-15692349.902055556</v>
          </cell>
        </row>
        <row r="95">
          <cell r="A95" t="str">
            <v>Rentals</v>
          </cell>
          <cell r="B95">
            <v>48395.34</v>
          </cell>
          <cell r="C95">
            <v>0</v>
          </cell>
          <cell r="D95">
            <v>48395.34</v>
          </cell>
          <cell r="F95" t="str">
            <v>SCHEDULE   3</v>
          </cell>
          <cell r="X95" t="str">
            <v>LESS ROYALTY ON GAS</v>
          </cell>
          <cell r="Y95">
            <v>0</v>
          </cell>
        </row>
        <row r="96">
          <cell r="A96" t="str">
            <v>Maintainance and Repairs</v>
          </cell>
          <cell r="B96">
            <v>0</v>
          </cell>
          <cell r="C96">
            <v>0</v>
          </cell>
          <cell r="D96">
            <v>0</v>
          </cell>
          <cell r="I96" t="str">
            <v xml:space="preserve"> </v>
          </cell>
        </row>
        <row r="97">
          <cell r="A97" t="str">
            <v>Insurance</v>
          </cell>
          <cell r="B97">
            <v>312262.74</v>
          </cell>
          <cell r="C97">
            <v>0</v>
          </cell>
          <cell r="D97">
            <v>312262.74</v>
          </cell>
          <cell r="F97" t="str">
            <v>ROYALTY PAID FOR THE PERIOD JANUARY - NOVEMBER, 1998</v>
          </cell>
          <cell r="X97" t="str">
            <v xml:space="preserve"> </v>
          </cell>
        </row>
        <row r="98">
          <cell r="A98" t="str">
            <v>Documentation and Training</v>
          </cell>
          <cell r="B98">
            <v>57655.89</v>
          </cell>
          <cell r="C98">
            <v>0</v>
          </cell>
          <cell r="D98">
            <v>57655.89</v>
          </cell>
        </row>
        <row r="99">
          <cell r="A99" t="str">
            <v>Contracted Staff</v>
          </cell>
          <cell r="B99">
            <v>47141.63</v>
          </cell>
          <cell r="C99">
            <v>0</v>
          </cell>
          <cell r="D99">
            <v>47141.63</v>
          </cell>
          <cell r="F99" t="str">
            <v xml:space="preserve">S  U  M  M  A  R  Y </v>
          </cell>
          <cell r="X99" t="str">
            <v>TAX ON GAS</v>
          </cell>
        </row>
        <row r="100">
          <cell r="A100" t="str">
            <v>Oil  Marketing Commission</v>
          </cell>
          <cell r="B100">
            <v>15548000</v>
          </cell>
          <cell r="C100">
            <v>0</v>
          </cell>
          <cell r="D100">
            <v>15548000</v>
          </cell>
        </row>
        <row r="101">
          <cell r="A101" t="str">
            <v>Professional Fees</v>
          </cell>
          <cell r="B101">
            <v>3818140.3099999987</v>
          </cell>
          <cell r="C101">
            <v>0</v>
          </cell>
          <cell r="D101">
            <v>3818140.3099999987</v>
          </cell>
        </row>
        <row r="102">
          <cell r="A102" t="str">
            <v>Adverts and Public Relations/Donations</v>
          </cell>
          <cell r="B102">
            <v>176369.13</v>
          </cell>
          <cell r="C102">
            <v>0</v>
          </cell>
          <cell r="D102">
            <v>176369.13</v>
          </cell>
          <cell r="F102" t="str">
            <v>MONTHS</v>
          </cell>
          <cell r="G102" t="str">
            <v xml:space="preserve">                                 ROYALTY   BASED   ON   PRODUCTION     </v>
          </cell>
        </row>
        <row r="103">
          <cell r="A103" t="str">
            <v>Goods Transportation</v>
          </cell>
          <cell r="B103">
            <v>0</v>
          </cell>
          <cell r="C103">
            <v>0</v>
          </cell>
          <cell r="D103">
            <v>0</v>
          </cell>
          <cell r="G103" t="str">
            <v>BONNY MEDIUM</v>
          </cell>
          <cell r="H103" t="str">
            <v>ODUDU</v>
          </cell>
          <cell r="I103" t="str">
            <v>FORCADOS</v>
          </cell>
          <cell r="J103" t="str">
            <v>BONNY LIGHT</v>
          </cell>
          <cell r="K103" t="str">
            <v>BRASS</v>
          </cell>
          <cell r="L103" t="str">
            <v>TOTAL</v>
          </cell>
          <cell r="X103" t="str">
            <v>SHELL  NLNG     7C</v>
          </cell>
          <cell r="Y103" t="str">
            <v xml:space="preserve"> </v>
          </cell>
        </row>
        <row r="104">
          <cell r="A104" t="str">
            <v>Travel and Entertaining</v>
          </cell>
          <cell r="B104">
            <v>249695.73</v>
          </cell>
          <cell r="C104">
            <v>0</v>
          </cell>
          <cell r="D104">
            <v>249695.73</v>
          </cell>
          <cell r="X104" t="str">
            <v xml:space="preserve"> </v>
          </cell>
        </row>
        <row r="105">
          <cell r="A105" t="str">
            <v>Posts and Telecommunications</v>
          </cell>
          <cell r="B105">
            <v>0</v>
          </cell>
          <cell r="C105">
            <v>0</v>
          </cell>
          <cell r="D105">
            <v>0</v>
          </cell>
          <cell r="F105" t="str">
            <v>JANUARY</v>
          </cell>
          <cell r="G105">
            <v>1826628.112589841</v>
          </cell>
          <cell r="H105">
            <v>2318056.6433484317</v>
          </cell>
          <cell r="I105">
            <v>4782016.4336591056</v>
          </cell>
          <cell r="J105">
            <v>3297300.1287457258</v>
          </cell>
          <cell r="K105">
            <v>21634.585406351998</v>
          </cell>
          <cell r="L105">
            <v>12245635.903749457</v>
          </cell>
          <cell r="X105" t="str">
            <v>COMPUTATION OF TAX ON GAS  (NON-ASSOCIATED GAS )</v>
          </cell>
        </row>
        <row r="106">
          <cell r="A106" t="str">
            <v xml:space="preserve">Bank Services </v>
          </cell>
          <cell r="B106">
            <v>1202251.8999999999</v>
          </cell>
          <cell r="C106">
            <v>0</v>
          </cell>
          <cell r="D106">
            <v>1202251.8999999999</v>
          </cell>
          <cell r="F106" t="str">
            <v>FEBRUARY</v>
          </cell>
          <cell r="G106">
            <v>1572014.0408493225</v>
          </cell>
          <cell r="H106">
            <v>1928160.5795036263</v>
          </cell>
          <cell r="I106">
            <v>3951333.7741527846</v>
          </cell>
          <cell r="J106">
            <v>3116006.9677164908</v>
          </cell>
          <cell r="K106">
            <v>35866.106159832001</v>
          </cell>
          <cell r="L106">
            <v>10603381.468382057</v>
          </cell>
          <cell r="X106" t="str">
            <v>FOR THE  PERIOD  ENDED 30 NOVEMBER, 1998</v>
          </cell>
        </row>
        <row r="107">
          <cell r="A107" t="str">
            <v>Recruitment Expenses</v>
          </cell>
          <cell r="B107">
            <v>1593.02</v>
          </cell>
          <cell r="C107">
            <v>0</v>
          </cell>
          <cell r="D107">
            <v>1593.02</v>
          </cell>
          <cell r="F107" t="str">
            <v>MARCH</v>
          </cell>
          <cell r="G107">
            <v>1597259.7579826012</v>
          </cell>
          <cell r="H107">
            <v>1659905.7287329712</v>
          </cell>
          <cell r="I107">
            <v>3970806.6436509243</v>
          </cell>
          <cell r="J107">
            <v>3059772.8506743396</v>
          </cell>
          <cell r="K107">
            <v>0</v>
          </cell>
          <cell r="L107">
            <v>10287744.981040835</v>
          </cell>
        </row>
        <row r="108">
          <cell r="A108" t="str">
            <v>Custom Duties And Other Fees</v>
          </cell>
          <cell r="B108">
            <v>4471308.57</v>
          </cell>
          <cell r="C108">
            <v>0</v>
          </cell>
          <cell r="D108">
            <v>4471308.57</v>
          </cell>
          <cell r="F108" t="str">
            <v>APRIL</v>
          </cell>
          <cell r="G108">
            <v>1427340.1430712168</v>
          </cell>
          <cell r="H108">
            <v>1909228.3544928131</v>
          </cell>
          <cell r="I108">
            <v>3570714.1868107142</v>
          </cell>
          <cell r="J108">
            <v>3314447.2128458773</v>
          </cell>
          <cell r="K108">
            <v>14828.861199096003</v>
          </cell>
          <cell r="L108">
            <v>10236558.758419717</v>
          </cell>
          <cell r="X108" t="str">
            <v xml:space="preserve">   D E S C R I P T I O N</v>
          </cell>
          <cell r="Y108" t="str">
            <v>US$</v>
          </cell>
        </row>
        <row r="109">
          <cell r="A109" t="str">
            <v>Staff Salaries</v>
          </cell>
          <cell r="B109">
            <v>0</v>
          </cell>
          <cell r="C109">
            <v>0</v>
          </cell>
          <cell r="D109">
            <v>0</v>
          </cell>
          <cell r="F109" t="str">
            <v>MAY</v>
          </cell>
          <cell r="G109">
            <v>1906417.6474585682</v>
          </cell>
          <cell r="H109">
            <v>1896783.1771809603</v>
          </cell>
          <cell r="I109">
            <v>3968391.6202197964</v>
          </cell>
          <cell r="J109">
            <v>3594186.9080726849</v>
          </cell>
          <cell r="K109">
            <v>0</v>
          </cell>
          <cell r="L109">
            <v>11365779.35293201</v>
          </cell>
        </row>
        <row r="110">
          <cell r="A110" t="str">
            <v>Staff Benefits</v>
          </cell>
          <cell r="B110">
            <v>0</v>
          </cell>
          <cell r="C110">
            <v>0</v>
          </cell>
          <cell r="D110">
            <v>0</v>
          </cell>
          <cell r="F110" t="str">
            <v>JUNE</v>
          </cell>
          <cell r="G110">
            <v>1580474.6226119089</v>
          </cell>
          <cell r="H110">
            <v>1489701.7494296283</v>
          </cell>
          <cell r="I110">
            <v>3203969.4514239482</v>
          </cell>
          <cell r="J110">
            <v>2618818.8495964138</v>
          </cell>
          <cell r="K110">
            <v>19992.847237902002</v>
          </cell>
          <cell r="L110">
            <v>8912957.5202998016</v>
          </cell>
          <cell r="X110" t="str">
            <v>INCOME</v>
          </cell>
        </row>
        <row r="111">
          <cell r="A111" t="str">
            <v>Other Staff Costs</v>
          </cell>
          <cell r="B111">
            <v>32478.81</v>
          </cell>
          <cell r="C111">
            <v>0</v>
          </cell>
          <cell r="D111">
            <v>32478.81</v>
          </cell>
          <cell r="F111" t="str">
            <v>JULY</v>
          </cell>
          <cell r="G111">
            <v>1496967.7028977331</v>
          </cell>
          <cell r="H111">
            <v>1516739.1735164528</v>
          </cell>
          <cell r="I111">
            <v>2891940.502877784</v>
          </cell>
          <cell r="J111">
            <v>2598406.2167903357</v>
          </cell>
          <cell r="K111">
            <v>16886.932195967998</v>
          </cell>
          <cell r="L111">
            <v>8520940.5282782745</v>
          </cell>
        </row>
        <row r="112">
          <cell r="A112" t="str">
            <v>Directors Fees</v>
          </cell>
          <cell r="B112">
            <v>4969.5</v>
          </cell>
          <cell r="C112">
            <v>0</v>
          </cell>
          <cell r="D112">
            <v>4969.5</v>
          </cell>
          <cell r="F112" t="str">
            <v>AUGUST</v>
          </cell>
          <cell r="G112">
            <v>1258115.754378492</v>
          </cell>
          <cell r="H112">
            <v>1226567.9076130833</v>
          </cell>
          <cell r="I112">
            <v>2175837.7309572967</v>
          </cell>
          <cell r="J112">
            <v>2722946.8163241874</v>
          </cell>
          <cell r="K112">
            <v>10617.436573416002</v>
          </cell>
          <cell r="L112">
            <v>7394085.6458464749</v>
          </cell>
          <cell r="X112" t="str">
            <v>LESS INTANGIBLE EXPENSES</v>
          </cell>
          <cell r="Y112">
            <v>807733.93019999994</v>
          </cell>
        </row>
        <row r="113">
          <cell r="A113" t="str">
            <v>Miscellaneous Exceptional Charges</v>
          </cell>
          <cell r="B113">
            <v>0</v>
          </cell>
          <cell r="C113">
            <v>0</v>
          </cell>
          <cell r="D113">
            <v>0</v>
          </cell>
          <cell r="F113" t="str">
            <v>SEPTEMBER</v>
          </cell>
          <cell r="G113">
            <v>1792341.2748139761</v>
          </cell>
          <cell r="H113">
            <v>1623229.7321232902</v>
          </cell>
          <cell r="I113">
            <v>2269681.4423322724</v>
          </cell>
          <cell r="J113">
            <v>3066482.3968427088</v>
          </cell>
          <cell r="K113">
            <v>13470.851877010005</v>
          </cell>
          <cell r="L113">
            <v>8765205.6979892571</v>
          </cell>
          <cell r="X113" t="str">
            <v>CAP ADMIN- NAG</v>
          </cell>
          <cell r="Y113">
            <v>3840811.99</v>
          </cell>
        </row>
        <row r="114">
          <cell r="A114" t="str">
            <v>Miscellaneous Exceptional Income</v>
          </cell>
          <cell r="B114">
            <v>0</v>
          </cell>
          <cell r="C114">
            <v>0</v>
          </cell>
          <cell r="D114">
            <v>0</v>
          </cell>
          <cell r="F114" t="str">
            <v>OCTOBER</v>
          </cell>
          <cell r="G114">
            <v>1658152.3432214237</v>
          </cell>
          <cell r="H114">
            <v>1740831.1128127011</v>
          </cell>
          <cell r="I114">
            <v>2185293.0239355601</v>
          </cell>
          <cell r="J114">
            <v>3055805.871264</v>
          </cell>
          <cell r="K114">
            <v>15601.290589280001</v>
          </cell>
          <cell r="L114">
            <v>8655683.6418229658</v>
          </cell>
          <cell r="X114" t="str">
            <v>RECURRENT EXPENDITURE</v>
          </cell>
          <cell r="Y114">
            <v>0</v>
          </cell>
        </row>
        <row r="115">
          <cell r="A115" t="str">
            <v>Miscellaneous Activities Income</v>
          </cell>
          <cell r="B115">
            <v>-4040346.11</v>
          </cell>
          <cell r="C115">
            <v>0</v>
          </cell>
          <cell r="D115">
            <v>-4040346.11</v>
          </cell>
          <cell r="F115" t="str">
            <v>NOVEMBER</v>
          </cell>
          <cell r="G115">
            <v>1369114.0145569441</v>
          </cell>
          <cell r="H115">
            <v>1390296.3315464342</v>
          </cell>
          <cell r="I115">
            <v>1882210.6380672003</v>
          </cell>
          <cell r="J115">
            <v>2640466.9299599999</v>
          </cell>
          <cell r="K115">
            <v>0</v>
          </cell>
          <cell r="L115">
            <v>7282087.9141305778</v>
          </cell>
          <cell r="X115" t="str">
            <v xml:space="preserve"> </v>
          </cell>
          <cell r="Y115" t="str">
            <v xml:space="preserve"> </v>
          </cell>
        </row>
        <row r="116">
          <cell r="A116" t="str">
            <v>Ullage Fees Income</v>
          </cell>
          <cell r="B116">
            <v>-4227990.46</v>
          </cell>
          <cell r="C116">
            <v>0</v>
          </cell>
          <cell r="D116">
            <v>-4227990.46</v>
          </cell>
          <cell r="F116" t="str">
            <v>DECEMBER</v>
          </cell>
          <cell r="G116">
            <v>0</v>
          </cell>
          <cell r="H116">
            <v>0</v>
          </cell>
          <cell r="I116">
            <v>0</v>
          </cell>
          <cell r="J116">
            <v>0</v>
          </cell>
          <cell r="K116">
            <v>0</v>
          </cell>
          <cell r="L116">
            <v>0</v>
          </cell>
          <cell r="X116" t="str">
            <v>TOTAL EXPENSES</v>
          </cell>
        </row>
        <row r="117">
          <cell r="A117" t="str">
            <v>Exchange Profit</v>
          </cell>
          <cell r="B117">
            <v>-5881.78</v>
          </cell>
          <cell r="C117">
            <v>0</v>
          </cell>
          <cell r="D117">
            <v>-5881.78</v>
          </cell>
          <cell r="F117" t="str">
            <v xml:space="preserve"> </v>
          </cell>
          <cell r="G117">
            <v>17484825.414432026</v>
          </cell>
          <cell r="H117">
            <v>18699500.490300391</v>
          </cell>
          <cell r="I117">
            <v>34852195.448087379</v>
          </cell>
          <cell r="J117">
            <v>33084641.148832768</v>
          </cell>
          <cell r="K117">
            <v>148898.911238856</v>
          </cell>
          <cell r="L117">
            <v>104270061.41289142</v>
          </cell>
          <cell r="X117" t="str">
            <v>INVESTMENT ALLOWANCE</v>
          </cell>
        </row>
        <row r="118">
          <cell r="A118" t="str">
            <v>Exchange Loss</v>
          </cell>
          <cell r="B118">
            <v>-2967.36</v>
          </cell>
          <cell r="C118">
            <v>0</v>
          </cell>
          <cell r="D118">
            <v>-2967.36</v>
          </cell>
          <cell r="F118" t="str">
            <v xml:space="preserve">(Over) / Under </v>
          </cell>
          <cell r="L118" t="str">
            <v xml:space="preserve"> </v>
          </cell>
          <cell r="X118" t="str">
            <v>CAPITAL ALLOWANCES</v>
          </cell>
        </row>
        <row r="119">
          <cell r="A119" t="str">
            <v>NNPC Share of Operating Expenses</v>
          </cell>
          <cell r="B119">
            <v>0</v>
          </cell>
          <cell r="C119">
            <v>0</v>
          </cell>
          <cell r="D119">
            <v>0</v>
          </cell>
          <cell r="F119" t="str">
            <v>Overpayment in 98</v>
          </cell>
          <cell r="K119">
            <v>0</v>
          </cell>
          <cell r="L119">
            <v>0</v>
          </cell>
        </row>
        <row r="120">
          <cell r="A120" t="str">
            <v>NNPC Share of Capitalised Assets</v>
          </cell>
          <cell r="B120">
            <v>0</v>
          </cell>
          <cell r="C120">
            <v>0</v>
          </cell>
          <cell r="D120">
            <v>0</v>
          </cell>
          <cell r="F120" t="str">
            <v>Provision 1997</v>
          </cell>
          <cell r="G120">
            <v>-34634.009999999995</v>
          </cell>
          <cell r="H120">
            <v>108475.3</v>
          </cell>
          <cell r="I120">
            <v>229063.18</v>
          </cell>
          <cell r="J120">
            <v>-38128.01</v>
          </cell>
          <cell r="K120">
            <v>0</v>
          </cell>
          <cell r="L120">
            <v>264776.45999999996</v>
          </cell>
          <cell r="X120" t="str">
            <v>CHARGEABLE INCOME</v>
          </cell>
        </row>
        <row r="121">
          <cell r="A121" t="str">
            <v>Transfer of operating expenses</v>
          </cell>
          <cell r="B121">
            <v>0</v>
          </cell>
          <cell r="C121">
            <v>0</v>
          </cell>
          <cell r="D121">
            <v>0</v>
          </cell>
        </row>
        <row r="122">
          <cell r="A122" t="str">
            <v>Bad Debt Losses</v>
          </cell>
          <cell r="B122">
            <v>405234.56</v>
          </cell>
          <cell r="C122">
            <v>0</v>
          </cell>
          <cell r="D122">
            <v>405234.56</v>
          </cell>
          <cell r="F122" t="str">
            <v>TOTAL</v>
          </cell>
          <cell r="G122">
            <v>17450191.404432025</v>
          </cell>
          <cell r="H122">
            <v>18807975.790300392</v>
          </cell>
          <cell r="I122">
            <v>35081258.628087379</v>
          </cell>
          <cell r="J122">
            <v>33046513.138832767</v>
          </cell>
          <cell r="K122">
            <v>148898.911238856</v>
          </cell>
          <cell r="L122">
            <v>104534837.87289141</v>
          </cell>
        </row>
        <row r="123">
          <cell r="A123" t="str">
            <v>Gas Flared  Penalty</v>
          </cell>
          <cell r="B123">
            <v>2611998</v>
          </cell>
          <cell r="C123">
            <v>0</v>
          </cell>
          <cell r="D123">
            <v>2611998</v>
          </cell>
        </row>
        <row r="124">
          <cell r="A124" t="str">
            <v xml:space="preserve">Total  </v>
          </cell>
          <cell r="B124">
            <v>193276547.33999997</v>
          </cell>
          <cell r="C124">
            <v>149389922.83000001</v>
          </cell>
          <cell r="D124">
            <v>43886624.50999999</v>
          </cell>
        </row>
        <row r="125">
          <cell r="A125" t="str">
            <v xml:space="preserve"> </v>
          </cell>
          <cell r="B125" t="str">
            <v xml:space="preserve"> </v>
          </cell>
          <cell r="C125" t="str">
            <v xml:space="preserve"> </v>
          </cell>
          <cell r="D125" t="str">
            <v xml:space="preserve"> </v>
          </cell>
        </row>
        <row r="149">
          <cell r="F149" t="str">
            <v>ODUDU</v>
          </cell>
          <cell r="G149">
            <v>30271117.309999999</v>
          </cell>
          <cell r="H149">
            <v>2754679.34</v>
          </cell>
          <cell r="I149">
            <v>33025796.649999999</v>
          </cell>
          <cell r="J149">
            <v>108475.3</v>
          </cell>
        </row>
        <row r="150">
          <cell r="F150" t="str">
            <v>FORCA</v>
          </cell>
          <cell r="G150">
            <v>65473326.769999996</v>
          </cell>
          <cell r="H150">
            <v>4553679.62</v>
          </cell>
          <cell r="I150">
            <v>70027006.390000001</v>
          </cell>
          <cell r="J150">
            <v>75049.569999999992</v>
          </cell>
        </row>
        <row r="151">
          <cell r="F151" t="str">
            <v>B/LIGHT</v>
          </cell>
          <cell r="G151">
            <v>54856208.109999999</v>
          </cell>
          <cell r="H151">
            <v>4120607.64</v>
          </cell>
          <cell r="I151">
            <v>58976815.75</v>
          </cell>
          <cell r="J151">
            <v>-38128.01</v>
          </cell>
        </row>
        <row r="152">
          <cell r="F152" t="str">
            <v>GAS SALES</v>
          </cell>
          <cell r="G152">
            <v>53764.31</v>
          </cell>
          <cell r="H152">
            <v>10972.42</v>
          </cell>
          <cell r="I152">
            <v>64736.729999999996</v>
          </cell>
        </row>
        <row r="153">
          <cell r="I153">
            <v>185467714.47999999</v>
          </cell>
          <cell r="J153">
            <v>181126.45</v>
          </cell>
        </row>
        <row r="156">
          <cell r="G156" t="str">
            <v>SHELL EQUITY 10%</v>
          </cell>
        </row>
        <row r="157">
          <cell r="G157" t="str">
            <v>JAN -DEC</v>
          </cell>
          <cell r="H157" t="str">
            <v>ACCRUALS</v>
          </cell>
          <cell r="I157" t="str">
            <v>TOTAL</v>
          </cell>
        </row>
        <row r="158">
          <cell r="F158" t="str">
            <v>B/MED</v>
          </cell>
          <cell r="G158">
            <v>4609455.96</v>
          </cell>
          <cell r="H158">
            <v>-39169.599999999999</v>
          </cell>
          <cell r="I158">
            <v>4570286.3600000003</v>
          </cell>
        </row>
        <row r="159">
          <cell r="F159" t="str">
            <v>FORCADOS</v>
          </cell>
          <cell r="G159">
            <v>61810208.770000003</v>
          </cell>
          <cell r="H159">
            <v>70513.98</v>
          </cell>
          <cell r="I159">
            <v>61880722.75</v>
          </cell>
        </row>
        <row r="160">
          <cell r="F160" t="str">
            <v>B/LIGHT</v>
          </cell>
          <cell r="G160">
            <v>58976815.75</v>
          </cell>
          <cell r="H160">
            <v>-38128.01</v>
          </cell>
          <cell r="I160">
            <v>58938687.740000002</v>
          </cell>
        </row>
        <row r="161">
          <cell r="F161" t="str">
            <v>GAS SALES</v>
          </cell>
          <cell r="G161">
            <v>64736.73</v>
          </cell>
          <cell r="H161">
            <v>0</v>
          </cell>
          <cell r="I161">
            <v>64736.73</v>
          </cell>
        </row>
        <row r="162">
          <cell r="G162">
            <v>125461217.21000001</v>
          </cell>
          <cell r="H162">
            <v>-6783.6300000000047</v>
          </cell>
          <cell r="I162">
            <v>125454433.58</v>
          </cell>
        </row>
        <row r="165">
          <cell r="G165" t="str">
            <v>ELF EQUITY 40%</v>
          </cell>
        </row>
        <row r="167">
          <cell r="G167" t="str">
            <v>JAN -DEC</v>
          </cell>
          <cell r="H167" t="str">
            <v>ACCRUALS</v>
          </cell>
          <cell r="I167" t="str">
            <v>TOTAL</v>
          </cell>
        </row>
        <row r="168">
          <cell r="F168" t="str">
            <v>B/MED  OML 58</v>
          </cell>
          <cell r="G168">
            <v>18763903</v>
          </cell>
          <cell r="H168">
            <v>74899.19</v>
          </cell>
          <cell r="I168">
            <v>18838802.190000001</v>
          </cell>
        </row>
        <row r="169">
          <cell r="F169" t="str">
            <v>FORCADOS OML 57</v>
          </cell>
          <cell r="G169">
            <v>8216797.6200000001</v>
          </cell>
          <cell r="H169">
            <v>4535.59</v>
          </cell>
          <cell r="I169">
            <v>8221333.21</v>
          </cell>
        </row>
        <row r="170">
          <cell r="F170" t="str">
            <v>ODUDU  OML 100</v>
          </cell>
          <cell r="G170">
            <v>33025796.649999999</v>
          </cell>
          <cell r="H170">
            <v>108475.3</v>
          </cell>
          <cell r="I170">
            <v>33134271.949999999</v>
          </cell>
        </row>
        <row r="171">
          <cell r="G171">
            <v>60006497.269999996</v>
          </cell>
          <cell r="H171">
            <v>187910.08000000002</v>
          </cell>
          <cell r="I171">
            <v>60194407.350000001</v>
          </cell>
        </row>
        <row r="174">
          <cell r="I174">
            <v>185648840.93000001</v>
          </cell>
        </row>
        <row r="248">
          <cell r="M248" t="str">
            <v>ELF PETROLEUM NIGERIA LIMITED</v>
          </cell>
        </row>
        <row r="250">
          <cell r="M250" t="str">
            <v xml:space="preserve">    NNPC SHARE OF 1995 ACTUAL COSTS FOR PPT CALCULATION</v>
          </cell>
        </row>
        <row r="252">
          <cell r="S252" t="str">
            <v>BBLS</v>
          </cell>
        </row>
        <row r="253">
          <cell r="M253" t="str">
            <v>1.     Crude Oil Production  ( Elf Operator)</v>
          </cell>
          <cell r="S253">
            <v>14047539</v>
          </cell>
        </row>
        <row r="254">
          <cell r="M254" t="str">
            <v xml:space="preserve">           Onshore</v>
          </cell>
          <cell r="S254">
            <v>13688826</v>
          </cell>
        </row>
        <row r="255">
          <cell r="M255" t="str">
            <v xml:space="preserve">           Offshore</v>
          </cell>
        </row>
        <row r="256">
          <cell r="S256" t="str">
            <v>IN USD</v>
          </cell>
        </row>
        <row r="258">
          <cell r="S258">
            <v>59762673.960000001</v>
          </cell>
        </row>
        <row r="259">
          <cell r="M259" t="str">
            <v>2.     Capital Allowance (Total)</v>
          </cell>
        </row>
        <row r="260">
          <cell r="S260">
            <v>40958647.170000002</v>
          </cell>
        </row>
        <row r="261">
          <cell r="M261" t="str">
            <v>3.     Intangible Drilling costs</v>
          </cell>
        </row>
        <row r="262">
          <cell r="S262">
            <v>23004838.109999999</v>
          </cell>
        </row>
        <row r="263">
          <cell r="M263" t="str">
            <v>4.     Exploration Incentives</v>
          </cell>
        </row>
        <row r="264">
          <cell r="S264" t="str">
            <v xml:space="preserve">                Nil</v>
          </cell>
        </row>
        <row r="265">
          <cell r="M265" t="str">
            <v>5.     Cost of First and Second Wells</v>
          </cell>
        </row>
        <row r="267">
          <cell r="M267" t="str">
            <v>6.     Other Costs:</v>
          </cell>
          <cell r="S267">
            <v>110528375.13</v>
          </cell>
        </row>
        <row r="268">
          <cell r="M268" t="str">
            <v xml:space="preserve">           Recurrent Expenditure</v>
          </cell>
          <cell r="S268">
            <v>87150297.090000004</v>
          </cell>
        </row>
        <row r="269">
          <cell r="M269" t="str">
            <v xml:space="preserve">           Royalties</v>
          </cell>
          <cell r="S269">
            <v>49773.509999999995</v>
          </cell>
        </row>
        <row r="270">
          <cell r="M270" t="str">
            <v xml:space="preserve">           OML Rents</v>
          </cell>
        </row>
        <row r="272">
          <cell r="M272" t="str">
            <v>7.     Tax Credits  (Section 17)</v>
          </cell>
          <cell r="S272">
            <v>911421.33</v>
          </cell>
        </row>
        <row r="273">
          <cell r="M273" t="str">
            <v xml:space="preserve">          Supplementary  Investment Tax Credit   </v>
          </cell>
          <cell r="S273">
            <v>0</v>
          </cell>
        </row>
        <row r="274">
          <cell r="M274" t="str">
            <v xml:space="preserve">            Custom  Duties( now part of recurrent expenditure)</v>
          </cell>
        </row>
        <row r="280">
          <cell r="M280" t="str">
            <v>ELF PETROLEUM NIGERIA LIMITED</v>
          </cell>
        </row>
        <row r="282">
          <cell r="M282" t="str">
            <v>1996 ESTIMATED COSTS (NNPC SHARE) FOR PPT/ROYALTY CALCULATION</v>
          </cell>
        </row>
        <row r="283">
          <cell r="T283">
            <v>1.5</v>
          </cell>
        </row>
        <row r="285">
          <cell r="M285" t="str">
            <v xml:space="preserve">1.     Crude Oil Production (BBLS):  </v>
          </cell>
          <cell r="S285">
            <v>12023700</v>
          </cell>
        </row>
        <row r="286">
          <cell r="M286" t="str">
            <v xml:space="preserve">           Onshore</v>
          </cell>
          <cell r="S286">
            <v>13779060</v>
          </cell>
        </row>
        <row r="287">
          <cell r="M287" t="str">
            <v xml:space="preserve">           Offshore</v>
          </cell>
        </row>
        <row r="288">
          <cell r="S288" t="str">
            <v>K$</v>
          </cell>
        </row>
        <row r="290">
          <cell r="S290">
            <v>19035</v>
          </cell>
        </row>
        <row r="291">
          <cell r="M291" t="str">
            <v>2.     Capital Allowance (Year's Addition))</v>
          </cell>
        </row>
        <row r="292">
          <cell r="S292">
            <v>29001.239999999998</v>
          </cell>
        </row>
        <row r="293">
          <cell r="M293" t="str">
            <v>3.     Intangible Drilling costs</v>
          </cell>
        </row>
        <row r="294">
          <cell r="S294">
            <v>39674.400000000001</v>
          </cell>
        </row>
        <row r="295">
          <cell r="M295" t="str">
            <v>4.     Exploration Incentives</v>
          </cell>
        </row>
        <row r="296">
          <cell r="S296" t="str">
            <v>Nil</v>
          </cell>
        </row>
        <row r="297">
          <cell r="M297" t="str">
            <v>5.     Cost of First and Second Wells</v>
          </cell>
        </row>
        <row r="298">
          <cell r="S298">
            <v>54286.2</v>
          </cell>
        </row>
        <row r="299">
          <cell r="M299" t="str">
            <v>6.     Operating Expenses</v>
          </cell>
        </row>
        <row r="300">
          <cell r="S300">
            <v>44749.2</v>
          </cell>
        </row>
        <row r="301">
          <cell r="M301" t="str">
            <v>7.     Administrative Expenses</v>
          </cell>
        </row>
        <row r="302">
          <cell r="M302" t="str">
            <v xml:space="preserve"> </v>
          </cell>
          <cell r="S302" t="str">
            <v>Nil</v>
          </cell>
        </row>
        <row r="303">
          <cell r="M303" t="str">
            <v>8.     Investment Tax Credit (Now considered as initial allowance)</v>
          </cell>
        </row>
        <row r="304">
          <cell r="S304" t="str">
            <v>Nil</v>
          </cell>
        </row>
        <row r="305">
          <cell r="M305" t="str">
            <v>9.     Non Productive Rental</v>
          </cell>
          <cell r="S305" t="str">
            <v xml:space="preserve"> </v>
          </cell>
        </row>
        <row r="306">
          <cell r="M306" t="str">
            <v xml:space="preserve"> </v>
          </cell>
          <cell r="S306" t="str">
            <v>Nil</v>
          </cell>
        </row>
        <row r="307">
          <cell r="M307" t="str">
            <v>10.     Custom Duties - Essential (Part of Operating expenses)</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Audit Work Plan"/>
      <sheetName val="Prepared by client list"/>
      <sheetName val="Calendar"/>
      <sheetName val="Change Log"/>
      <sheetName val="Help"/>
    </sheetNames>
    <sheetDataSet>
      <sheetData sheetId="0"/>
      <sheetData sheetId="1">
        <row r="15">
          <cell r="A15">
            <v>0</v>
          </cell>
        </row>
      </sheetData>
      <sheetData sheetId="2">
        <row r="9">
          <cell r="L9" t="str">
            <v>Received late</v>
          </cell>
        </row>
      </sheetData>
      <sheetData sheetId="3"/>
      <sheetData sheetId="4"/>
      <sheetData sheetId="5"/>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Audit Work Plan"/>
      <sheetName val="Prepared by client list"/>
      <sheetName val="Calendar"/>
      <sheetName val="Change Log"/>
      <sheetName val="Help"/>
    </sheetNames>
    <sheetDataSet>
      <sheetData sheetId="0"/>
      <sheetData sheetId="1">
        <row r="15">
          <cell r="A15">
            <v>0</v>
          </cell>
        </row>
      </sheetData>
      <sheetData sheetId="2">
        <row r="9">
          <cell r="L9" t="str">
            <v>Received late</v>
          </cell>
        </row>
      </sheetData>
      <sheetData sheetId="3"/>
      <sheetData sheetId="4"/>
      <sheetData sheetId="5"/>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etup"/>
      <sheetName val="Changes"/>
      <sheetName val="Detailed  Production Breakdown "/>
      <sheetName val="Todo"/>
      <sheetName val="Reserves Breakdown"/>
      <sheetName val="gap overview"/>
      <sheetName val="Detailed  Expenditure breakdown"/>
      <sheetName val="Gap Analysis"/>
      <sheetName val="Delay"/>
      <sheetName val="Delay (2)"/>
      <sheetName val="Grouping"/>
      <sheetName val="Shell Impact"/>
      <sheetName val="Profiles"/>
      <sheetName val="Calculations"/>
      <sheetName val="Indicators"/>
      <sheetName val="Definitions"/>
      <sheetName val="Selection"/>
      <sheetName val="CondVol"/>
      <sheetName val="CondVol_0"/>
      <sheetName val="OilVol"/>
      <sheetName val="OilVol_0"/>
      <sheetName val="NAGVol_0"/>
      <sheetName val="NAGVol"/>
      <sheetName val="AGSalesVol"/>
      <sheetName val="AGSalesVol_0"/>
      <sheetName val="BOESales_0"/>
      <sheetName val="BOESales"/>
      <sheetName val="AGCapex"/>
      <sheetName val="AGCapex_0"/>
      <sheetName val="NAGCapex"/>
      <sheetName val="NAGCapex_0"/>
      <sheetName val="GasCapex"/>
      <sheetName val="GasCapex_0"/>
      <sheetName val="NAGfacilities_0"/>
      <sheetName val="NAGfacilities"/>
      <sheetName val="NAGDrilling_0 "/>
      <sheetName val="NAGexpensed_0"/>
      <sheetName val="OilCapex"/>
      <sheetName val="OilCapex_0"/>
      <sheetName val="TotalCapex_0"/>
      <sheetName val="TotalCapex"/>
      <sheetName val="Oil Drilling_0"/>
      <sheetName val="Oil Facilities_0"/>
      <sheetName val="Oil Expensed_0"/>
      <sheetName val="OilOpex"/>
      <sheetName val="OilOpex_0"/>
      <sheetName val="AGOpex"/>
      <sheetName val="AGOpex_0"/>
      <sheetName val="NAGOpex"/>
      <sheetName val="NAGOpex_0"/>
      <sheetName val="TotalOpex"/>
      <sheetName val="TotalOpex_0"/>
      <sheetName val="Oil_Res_OB"/>
      <sheetName val="Gas_Res_OB "/>
      <sheetName val="Oil_Res_Additions"/>
      <sheetName val="Gas_Res_Addi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etup"/>
      <sheetName val="Changes"/>
      <sheetName val="Detailed  Production Breakdown "/>
      <sheetName val="Todo"/>
      <sheetName val="Reserves Breakdown"/>
      <sheetName val="gap overview"/>
      <sheetName val="Detailed  Expenditure breakdown"/>
      <sheetName val="Gap Analysis"/>
      <sheetName val="Delay"/>
      <sheetName val="Delay (2)"/>
      <sheetName val="Grouping"/>
      <sheetName val="Shell Impact"/>
      <sheetName val="Profiles"/>
      <sheetName val="Calculations"/>
      <sheetName val="Indicators"/>
      <sheetName val="Definitions"/>
      <sheetName val="Selection"/>
      <sheetName val="CondVol"/>
      <sheetName val="CondVol_0"/>
      <sheetName val="OilVol"/>
      <sheetName val="OilVol_0"/>
      <sheetName val="NAGVol_0"/>
      <sheetName val="NAGVol"/>
      <sheetName val="AGSalesVol"/>
      <sheetName val="AGSalesVol_0"/>
      <sheetName val="BOESales_0"/>
      <sheetName val="BOESales"/>
      <sheetName val="AGCapex"/>
      <sheetName val="AGCapex_0"/>
      <sheetName val="NAGCapex"/>
      <sheetName val="NAGCapex_0"/>
      <sheetName val="GasCapex"/>
      <sheetName val="GasCapex_0"/>
      <sheetName val="NAGfacilities_0"/>
      <sheetName val="NAGfacilities"/>
      <sheetName val="NAGDrilling_0 "/>
      <sheetName val="NAGexpensed_0"/>
      <sheetName val="OilCapex"/>
      <sheetName val="OilCapex_0"/>
      <sheetName val="TotalCapex_0"/>
      <sheetName val="TotalCapex"/>
      <sheetName val="Oil Drilling_0"/>
      <sheetName val="Oil Facilities_0"/>
      <sheetName val="Oil Expensed_0"/>
      <sheetName val="OilOpex"/>
      <sheetName val="OilOpex_0"/>
      <sheetName val="AGOpex"/>
      <sheetName val="AGOpex_0"/>
      <sheetName val="NAGOpex"/>
      <sheetName val="NAGOpex_0"/>
      <sheetName val="TotalOpex"/>
      <sheetName val="TotalOpex_0"/>
      <sheetName val="Oil_Res_OB"/>
      <sheetName val="Gas_Res_OB "/>
      <sheetName val="Oil_Res_Additions"/>
      <sheetName val="Gas_Res_Addi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Pdev Sales Gas+NGL"/>
      <sheetName val="Firm_Sales_Mid(Proved) "/>
      <sheetName val="Soku NLNG"/>
      <sheetName val="ReadMe"/>
      <sheetName val="Firm_AG_Mid(+1P NGL)"/>
      <sheetName val="NAG"/>
      <sheetName val="GHV"/>
      <sheetName val="Prob_AG_Mid"/>
      <sheetName val="Probable_Sales_High(expectation"/>
      <sheetName val="Possible"/>
      <sheetName val="Poss_AG_High "/>
      <sheetName val="Reserves"/>
      <sheetName val="OIL &amp; GAS '99. '2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posal In TEPNG Books"/>
      <sheetName val="TEPNG SAP"/>
      <sheetName val="Sheet1"/>
      <sheetName val="SHELL"/>
      <sheetName val="Goodwill depreciation"/>
      <sheetName val="Goodwill written off"/>
    </sheetNames>
    <sheetDataSet>
      <sheetData sheetId="0">
        <row r="2">
          <cell r="M2">
            <v>537.12</v>
          </cell>
          <cell r="R2">
            <v>-537.12</v>
          </cell>
        </row>
        <row r="3">
          <cell r="M3">
            <v>-556672.59300000803</v>
          </cell>
          <cell r="R3">
            <v>556672.59300000803</v>
          </cell>
        </row>
        <row r="4">
          <cell r="M4">
            <v>-2412399.85</v>
          </cell>
          <cell r="R4">
            <v>95815.71</v>
          </cell>
        </row>
        <row r="5">
          <cell r="M5">
            <v>-2420765.77</v>
          </cell>
          <cell r="R5">
            <v>96577.73</v>
          </cell>
        </row>
        <row r="6">
          <cell r="M6">
            <v>-109185.34</v>
          </cell>
          <cell r="R6">
            <v>3084.21</v>
          </cell>
        </row>
        <row r="7">
          <cell r="M7">
            <v>-2389614.62</v>
          </cell>
          <cell r="R7">
            <v>62624.58</v>
          </cell>
        </row>
        <row r="8">
          <cell r="M8">
            <v>-822933.11</v>
          </cell>
          <cell r="R8">
            <v>11590.46</v>
          </cell>
        </row>
        <row r="9">
          <cell r="M9">
            <v>-720238.22</v>
          </cell>
          <cell r="R9">
            <v>28857.040000000001</v>
          </cell>
        </row>
        <row r="10">
          <cell r="M10">
            <v>-62432.6</v>
          </cell>
          <cell r="R10">
            <v>62432.6</v>
          </cell>
        </row>
        <row r="11">
          <cell r="M11">
            <v>-76326.95</v>
          </cell>
          <cell r="R11">
            <v>1987.79</v>
          </cell>
        </row>
        <row r="12">
          <cell r="M12">
            <v>-592849.71</v>
          </cell>
          <cell r="R12">
            <v>27935.9</v>
          </cell>
        </row>
        <row r="13">
          <cell r="M13">
            <v>-2399300.2599999998</v>
          </cell>
          <cell r="R13">
            <v>168536.37</v>
          </cell>
        </row>
        <row r="14">
          <cell r="M14">
            <v>-5416237.4299999997</v>
          </cell>
          <cell r="R14">
            <v>210743.42</v>
          </cell>
        </row>
        <row r="15">
          <cell r="M15">
            <v>26786.37</v>
          </cell>
          <cell r="R15">
            <v>-1276.44</v>
          </cell>
        </row>
        <row r="16">
          <cell r="M16">
            <v>33747.699999999997</v>
          </cell>
          <cell r="R16">
            <v>-1188.2</v>
          </cell>
        </row>
        <row r="17">
          <cell r="M17">
            <v>-7414352.2999999998</v>
          </cell>
          <cell r="R17">
            <v>153777.26999999999</v>
          </cell>
        </row>
        <row r="18">
          <cell r="M18">
            <v>-12411999.810000001</v>
          </cell>
          <cell r="R18">
            <v>485826.1</v>
          </cell>
        </row>
        <row r="19">
          <cell r="M19">
            <v>-1974441.1</v>
          </cell>
          <cell r="R19">
            <v>91761.43</v>
          </cell>
        </row>
        <row r="20">
          <cell r="M20">
            <v>-1334081.54</v>
          </cell>
          <cell r="R20">
            <v>35779.22</v>
          </cell>
        </row>
        <row r="21">
          <cell r="M21">
            <v>-306980.57</v>
          </cell>
          <cell r="R21">
            <v>18155.45</v>
          </cell>
        </row>
      </sheetData>
      <sheetData sheetId="1" refreshError="1"/>
      <sheetData sheetId="2" refreshError="1"/>
      <sheetData sheetId="3" refreshError="1"/>
      <sheetData sheetId="4" refreshError="1"/>
      <sheetData sheetId="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ing_Statement_detail_YTD_fo"/>
    </sheetNames>
    <sheetDataSet>
      <sheetData sheetId="0">
        <row r="1">
          <cell r="A1" t="str">
            <v>SumOfDollar</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ets"/>
      <sheetName val="Net Income"/>
      <sheetName val="Audit Work Plan"/>
      <sheetName val="Prepared by client list"/>
    </sheetNames>
    <sheetDataSet>
      <sheetData sheetId="0"/>
      <sheetData sheetId="1"/>
      <sheetData sheetId="2" refreshError="1"/>
      <sheetData sheetId="3"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71 Tax"/>
      <sheetName val="SAS14"/>
      <sheetName val="AFS per PWC"/>
      <sheetName val="Audit Adjustments"/>
      <sheetName val="2009 DollarFS "/>
      <sheetName val="2009 Naira FS"/>
      <sheetName val="2009 NairaFS"/>
      <sheetName val="Intercompany"/>
      <sheetName val="Bs Summary new"/>
      <sheetName val="bs details"/>
      <sheetName val="cnl tb"/>
      <sheetName val="bs summ"/>
      <sheetName val="pl summ"/>
      <sheetName val="pl details"/>
      <sheetName val="cnl tb desc"/>
      <sheetName val="cnl  tb obj"/>
      <sheetName val="IDC"/>
      <sheetName val="Group"/>
      <sheetName val="Mov. Sch."/>
      <sheetName val="Summary"/>
      <sheetName val="Payroll"/>
      <sheetName val="Gas Tangible"/>
      <sheetName val="3483_3373"/>
      <sheetName val="LPG"/>
      <sheetName val="Sheet1"/>
      <sheetName val="Tax"/>
    </sheetNames>
    <sheetDataSet>
      <sheetData sheetId="0" refreshError="1"/>
      <sheetData sheetId="1" refreshError="1"/>
      <sheetData sheetId="2" refreshError="1"/>
      <sheetData sheetId="3" refreshError="1"/>
      <sheetData sheetId="4" refreshError="1"/>
      <sheetData sheetId="5" refreshError="1"/>
      <sheetData sheetId="6" refreshError="1">
        <row r="2">
          <cell r="S2">
            <v>147.6</v>
          </cell>
        </row>
        <row r="3">
          <cell r="S3">
            <v>146.81</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Input"/>
      <sheetName val="BP_Template"/>
      <sheetName val="Lookup"/>
      <sheetName val="Template (2)"/>
    </sheetNames>
    <sheetDataSet>
      <sheetData sheetId="0" refreshError="1"/>
      <sheetData sheetId="1" refreshError="1"/>
      <sheetData sheetId="2"/>
      <sheetData sheetId="3" refreshError="1">
        <row r="2">
          <cell r="A2" t="str">
            <v>Caltex Singapore Pte Ltd</v>
          </cell>
          <cell r="B2" t="str">
            <v>Marketing Area 2 - Malaysia/Singapore/Cambodia</v>
          </cell>
          <cell r="J2" t="str">
            <v>Brand Management</v>
          </cell>
          <cell r="K2" t="str">
            <v>Retail</v>
          </cell>
          <cell r="M2" t="str">
            <v>Caltex Singapore Pte Ltd</v>
          </cell>
          <cell r="N2" t="str">
            <v>Sustain</v>
          </cell>
          <cell r="T2" t="str">
            <v>Non-DiscretionaryCompliance</v>
          </cell>
          <cell r="U2" t="str">
            <v>No</v>
          </cell>
        </row>
        <row r="3">
          <cell r="A3" t="str">
            <v>Caltex (Changzhou) Petroleum Co. Ltd.</v>
          </cell>
          <cell r="B3" t="str">
            <v>Marketing Area 1 - China/SouthChina/Hong Kong</v>
          </cell>
          <cell r="J3" t="str">
            <v>Merchandise Management</v>
          </cell>
          <cell r="K3" t="str">
            <v>Retail</v>
          </cell>
          <cell r="M3" t="str">
            <v>Caltex (Changzhou) Petroleum Co. Ltd.</v>
          </cell>
          <cell r="N3" t="str">
            <v>Sustain</v>
          </cell>
          <cell r="T3" t="str">
            <v>Non-DiscretionaryReplacement</v>
          </cell>
          <cell r="U3" t="str">
            <v>No</v>
          </cell>
        </row>
        <row r="4">
          <cell r="A4" t="str">
            <v>Caltex (China) Investment Co. Ltd.</v>
          </cell>
          <cell r="B4" t="str">
            <v>Marketing Area 1 - China/SouthChina/Hong Kong</v>
          </cell>
          <cell r="J4" t="str">
            <v>Property &amp; Facilities Optimization</v>
          </cell>
          <cell r="K4" t="str">
            <v>Retail</v>
          </cell>
          <cell r="M4" t="str">
            <v>Caltex (China) Investment Co. Ltd.</v>
          </cell>
          <cell r="N4" t="str">
            <v>Sustain</v>
          </cell>
          <cell r="T4" t="str">
            <v>CarryoverCompliance</v>
          </cell>
          <cell r="U4" t="str">
            <v>Yes</v>
          </cell>
        </row>
        <row r="5">
          <cell r="A5" t="str">
            <v>Caltex (Philippines) Inc.</v>
          </cell>
          <cell r="B5" t="str">
            <v>Marketing Area 4 - Philippines</v>
          </cell>
          <cell r="J5" t="str">
            <v>Brand &amp; Marketing Retailing</v>
          </cell>
          <cell r="K5" t="str">
            <v>Retail</v>
          </cell>
          <cell r="M5" t="str">
            <v>Caltex (Philippines) Inc.</v>
          </cell>
          <cell r="N5" t="str">
            <v>Sustain</v>
          </cell>
        </row>
        <row r="6">
          <cell r="A6" t="str">
            <v>Caltex China Limited</v>
          </cell>
          <cell r="B6" t="str">
            <v>Marketing Area 1 - China/SouthChina/Hong Kong</v>
          </cell>
          <cell r="J6" t="str">
            <v>Brand &amp; Marketing Development Mgmt</v>
          </cell>
          <cell r="K6" t="str">
            <v>Retail</v>
          </cell>
          <cell r="M6" t="str">
            <v>Caltex China Limited</v>
          </cell>
          <cell r="N6" t="str">
            <v>Sustain</v>
          </cell>
        </row>
        <row r="7">
          <cell r="A7" t="str">
            <v>Caltex Gas India Pvt Ltd</v>
          </cell>
          <cell r="B7" t="str">
            <v>Marketing Area 7 - LPG</v>
          </cell>
          <cell r="J7" t="str">
            <v>Commercial and Industrial Support</v>
          </cell>
          <cell r="K7" t="str">
            <v>C&amp;I</v>
          </cell>
          <cell r="M7" t="str">
            <v>Caltex Gas India Pvt Ltd</v>
          </cell>
          <cell r="N7" t="str">
            <v>Sustain</v>
          </cell>
          <cell r="T7" t="str">
            <v>DiscretionaryCompliance</v>
          </cell>
          <cell r="U7" t="str">
            <v>No</v>
          </cell>
        </row>
        <row r="8">
          <cell r="A8" t="str">
            <v>Caltex International Pte Limited</v>
          </cell>
          <cell r="B8" t="str">
            <v>Asia Pacific HQ</v>
          </cell>
          <cell r="J8" t="str">
            <v>Service Centers</v>
          </cell>
          <cell r="K8" t="str">
            <v>Retail</v>
          </cell>
          <cell r="M8" t="str">
            <v>Caltex International Pte Limited</v>
          </cell>
          <cell r="N8" t="str">
            <v>Sustain</v>
          </cell>
          <cell r="T8" t="str">
            <v>DiscretionaryReplacement</v>
          </cell>
          <cell r="U8" t="str">
            <v>No</v>
          </cell>
        </row>
        <row r="9">
          <cell r="A9" t="str">
            <v>Caltex International Technical Center</v>
          </cell>
          <cell r="J9" t="str">
            <v>Information Management</v>
          </cell>
          <cell r="K9" t="str">
            <v>Information Management</v>
          </cell>
          <cell r="M9" t="str">
            <v>Caltex International Technical Center</v>
          </cell>
          <cell r="N9" t="str">
            <v>Sustain</v>
          </cell>
          <cell r="T9" t="str">
            <v>SustainPayout</v>
          </cell>
          <cell r="U9" t="str">
            <v>No</v>
          </cell>
        </row>
        <row r="10">
          <cell r="A10" t="str">
            <v>Caltex Ocean Gas &amp; Energy Ltd</v>
          </cell>
          <cell r="B10" t="str">
            <v>Marketing Area 1 - China/SouthChina/Hong Kong</v>
          </cell>
          <cell r="J10" t="str">
            <v>Information Management - Store Systems</v>
          </cell>
          <cell r="K10" t="str">
            <v>Information Management</v>
          </cell>
          <cell r="M10" t="str">
            <v>Caltex Ocean Gas &amp; Energy Ltd</v>
          </cell>
          <cell r="N10" t="str">
            <v>Sustain</v>
          </cell>
          <cell r="T10" t="str">
            <v>GrowPayout</v>
          </cell>
          <cell r="U10" t="str">
            <v>No</v>
          </cell>
        </row>
        <row r="11">
          <cell r="A11" t="str">
            <v>Caltex Oil Hong Kong Limited</v>
          </cell>
          <cell r="B11" t="str">
            <v>Marketing Area 1 - China/SouthChina/Hong Kong</v>
          </cell>
          <cell r="J11" t="str">
            <v>Information Management - BOS &amp; Reporting Systems</v>
          </cell>
          <cell r="K11" t="str">
            <v>Information Management</v>
          </cell>
          <cell r="M11" t="str">
            <v>Caltex Oil Hong Kong Limited</v>
          </cell>
          <cell r="N11" t="str">
            <v>Sustain</v>
          </cell>
        </row>
        <row r="12">
          <cell r="A12" t="str">
            <v>Caltex Services (Philippines) Inc.</v>
          </cell>
          <cell r="J12" t="str">
            <v>Planning &amp; Pricing (Fuel) Management</v>
          </cell>
          <cell r="K12" t="str">
            <v>Retail</v>
          </cell>
          <cell r="M12" t="str">
            <v>Caltex Services (Philippines) Inc.</v>
          </cell>
          <cell r="N12" t="str">
            <v>Sustain</v>
          </cell>
        </row>
        <row r="13">
          <cell r="A13" t="str">
            <v>Caltex South China Investment Ltd</v>
          </cell>
          <cell r="B13" t="str">
            <v>Marketing Area 1 - China/SouthChina/Hong Kong</v>
          </cell>
          <cell r="J13" t="str">
            <v>Card Marketing</v>
          </cell>
          <cell r="K13" t="str">
            <v>Information Management</v>
          </cell>
          <cell r="M13" t="str">
            <v>Caltex South China Investment Ltd</v>
          </cell>
          <cell r="N13" t="str">
            <v>Sustain</v>
          </cell>
          <cell r="T13" t="str">
            <v>CarryoverPayout</v>
          </cell>
          <cell r="U13" t="str">
            <v>Yes</v>
          </cell>
        </row>
        <row r="14">
          <cell r="A14" t="str">
            <v>Caltex Tianjin Petroleum Products Co</v>
          </cell>
          <cell r="B14" t="str">
            <v>Marketing Area 1 - China/SouthChina/Hong Kong</v>
          </cell>
          <cell r="J14" t="str">
            <v>Credit Card Enterprises</v>
          </cell>
          <cell r="K14" t="str">
            <v>Retail</v>
          </cell>
          <cell r="M14" t="str">
            <v>Caltex Tianjin Petroleum Products Co</v>
          </cell>
          <cell r="N14" t="str">
            <v>Sustain</v>
          </cell>
          <cell r="T14" t="str">
            <v>CarryoverReplacement</v>
          </cell>
          <cell r="U14" t="str">
            <v>Yes</v>
          </cell>
        </row>
        <row r="15">
          <cell r="A15" t="str">
            <v>Caltex Cambodia Ltd</v>
          </cell>
          <cell r="B15" t="str">
            <v>Marketing Area 2 - Malaysia/Singapore/Cambodia</v>
          </cell>
          <cell r="J15" t="str">
            <v>Marketing Product Engineering  (PERT)</v>
          </cell>
          <cell r="K15" t="str">
            <v>Retail</v>
          </cell>
          <cell r="M15" t="str">
            <v>Caltex Cambodia Ltd</v>
          </cell>
          <cell r="N15" t="str">
            <v>Sustain</v>
          </cell>
        </row>
        <row r="16">
          <cell r="A16" t="str">
            <v>COTL - Central</v>
          </cell>
          <cell r="B16" t="str">
            <v>Marketing Area 5 - Laos/Thailand</v>
          </cell>
          <cell r="J16" t="str">
            <v>Marketing Solutions Management</v>
          </cell>
          <cell r="K16" t="str">
            <v>Retail</v>
          </cell>
          <cell r="M16" t="str">
            <v>COTL - Central</v>
          </cell>
          <cell r="N16" t="str">
            <v>Manage for Cash</v>
          </cell>
        </row>
        <row r="17">
          <cell r="A17" t="str">
            <v>COTL - Local</v>
          </cell>
          <cell r="B17" t="str">
            <v>Marketing Area 5 - Laos/Thailand</v>
          </cell>
          <cell r="J17" t="str">
            <v>Marketing OE/HES</v>
          </cell>
          <cell r="K17" t="str">
            <v>Retail</v>
          </cell>
          <cell r="M17" t="str">
            <v>COTL - Local</v>
          </cell>
          <cell r="N17" t="str">
            <v>Manage for Cash</v>
          </cell>
        </row>
        <row r="18">
          <cell r="A18" t="str">
            <v>Fujian Ctx. Petrol. Products</v>
          </cell>
          <cell r="B18" t="str">
            <v>Marketing Area 1 - China/SouthChina/Hong Kong</v>
          </cell>
          <cell r="J18" t="str">
            <v>Marketing Organizational Capability</v>
          </cell>
          <cell r="K18" t="str">
            <v>Retail</v>
          </cell>
          <cell r="M18" t="str">
            <v>Fujian Ctx. Petrol. Products</v>
          </cell>
          <cell r="N18" t="str">
            <v>Sustain</v>
          </cell>
        </row>
        <row r="19">
          <cell r="A19" t="str">
            <v>Caltex Laos</v>
          </cell>
          <cell r="B19" t="str">
            <v>Marketing Area 5 - Laos/Thailand</v>
          </cell>
          <cell r="J19" t="str">
            <v>Marketing Franchise Development</v>
          </cell>
          <cell r="K19" t="str">
            <v>Retail</v>
          </cell>
          <cell r="M19" t="str">
            <v>Caltex Laos</v>
          </cell>
          <cell r="N19" t="str">
            <v>Manage for Cash</v>
          </cell>
        </row>
        <row r="20">
          <cell r="A20" t="str">
            <v>Caltex Oil Malaysia Ltd</v>
          </cell>
          <cell r="B20" t="str">
            <v>Marketing Area 2 - Malaysia/Singapore/Cambodia</v>
          </cell>
          <cell r="J20" t="str">
            <v>Mkt Strategy, Business Planning &amp; Pricing</v>
          </cell>
          <cell r="K20" t="str">
            <v>Retail</v>
          </cell>
          <cell r="M20" t="str">
            <v>Caltex Oil Malaysia Ltd</v>
          </cell>
          <cell r="N20" t="str">
            <v>Sustain</v>
          </cell>
        </row>
        <row r="21">
          <cell r="A21" t="str">
            <v>Caltex New Zealand Ltd</v>
          </cell>
          <cell r="B21" t="str">
            <v>Marketing Area 3 - New Zealand</v>
          </cell>
          <cell r="J21" t="str">
            <v>Marketing Director &amp; Staff</v>
          </cell>
          <cell r="K21" t="str">
            <v>Retail</v>
          </cell>
          <cell r="M21" t="str">
            <v>Caltex New Zealand Ltd</v>
          </cell>
          <cell r="N21" t="str">
            <v>Manage for Cash</v>
          </cell>
        </row>
        <row r="22">
          <cell r="A22" t="str">
            <v>Rizhao Lanshan Caltex Asphault Co. Lt</v>
          </cell>
          <cell r="B22" t="str">
            <v>Marketing Area 1 - China/SouthChina/Hong Kong</v>
          </cell>
          <cell r="J22" t="str">
            <v>Marketing US Pricing</v>
          </cell>
          <cell r="K22" t="str">
            <v>Retail</v>
          </cell>
          <cell r="M22" t="str">
            <v>Rizhao Lanshan Caltex Asphault Co. Lt</v>
          </cell>
          <cell r="N22" t="str">
            <v>Sustain</v>
          </cell>
        </row>
        <row r="23">
          <cell r="A23" t="str">
            <v>Shantou Caltex Gas Co Ltd</v>
          </cell>
          <cell r="B23" t="str">
            <v>Marketing Area 1 - China/SouthChina/Hong Kong</v>
          </cell>
          <cell r="J23" t="str">
            <v>Global Marketing Solutions VP and Staff</v>
          </cell>
          <cell r="K23" t="str">
            <v>Retail</v>
          </cell>
          <cell r="M23" t="str">
            <v>Shantou Caltex Gas Co Ltd</v>
          </cell>
          <cell r="N23" t="str">
            <v>Sustain</v>
          </cell>
        </row>
        <row r="24">
          <cell r="A24" t="str">
            <v>Caltex Vietnam</v>
          </cell>
          <cell r="B24" t="str">
            <v>Marketing Area 6 - Asphalt</v>
          </cell>
          <cell r="J24" t="str">
            <v>Regional Logistics</v>
          </cell>
          <cell r="K24" t="str">
            <v>Logistics - Other</v>
          </cell>
          <cell r="M24" t="str">
            <v>Caltex Vietnam</v>
          </cell>
          <cell r="N24" t="str">
            <v>Sustain</v>
          </cell>
        </row>
        <row r="25">
          <cell r="J25" t="str">
            <v>Global Fleet Optimization</v>
          </cell>
          <cell r="K25" t="str">
            <v>Logistics - Trucking</v>
          </cell>
        </row>
        <row r="26">
          <cell r="J26" t="str">
            <v>Global Terminal Optimization</v>
          </cell>
          <cell r="K26" t="str">
            <v>Logistics - Terminalling</v>
          </cell>
        </row>
        <row r="27">
          <cell r="J27" t="str">
            <v>Global Network Performance</v>
          </cell>
          <cell r="K27" t="str">
            <v>Logistics - Other</v>
          </cell>
        </row>
        <row r="28">
          <cell r="J28" t="str">
            <v>Global Marketing Logistics Management</v>
          </cell>
          <cell r="K28" t="str">
            <v>Logistics - Other</v>
          </cell>
        </row>
        <row r="29">
          <cell r="J29" t="str">
            <v>Regional Logistics - Terminal Operations</v>
          </cell>
          <cell r="K29" t="str">
            <v>Logistics - Terminalling</v>
          </cell>
        </row>
        <row r="30">
          <cell r="J30" t="str">
            <v>Regional Logistics - Fleet Operations</v>
          </cell>
          <cell r="K30" t="str">
            <v>Logistics - Terminalling</v>
          </cell>
        </row>
        <row r="31">
          <cell r="J31" t="str">
            <v>Retail - Company Owned Company Operated (COCO)</v>
          </cell>
          <cell r="K31" t="str">
            <v>Retail</v>
          </cell>
        </row>
        <row r="32">
          <cell r="J32" t="str">
            <v>Retail - Commission Agent (CA)</v>
          </cell>
          <cell r="K32" t="str">
            <v>Retail</v>
          </cell>
        </row>
        <row r="33">
          <cell r="J33" t="str">
            <v>Retail - Company Owned Dealer Operated (CODO)</v>
          </cell>
          <cell r="K33" t="str">
            <v>Retail</v>
          </cell>
        </row>
        <row r="34">
          <cell r="J34" t="str">
            <v>Retail - Dealer Owned Dealer Operated (DODO)</v>
          </cell>
          <cell r="K34" t="str">
            <v>Retail</v>
          </cell>
        </row>
        <row r="35">
          <cell r="J35" t="str">
            <v>Retail - Branded Wholsaler - AD (CVX has no Equity)</v>
          </cell>
          <cell r="K35" t="str">
            <v>Retail</v>
          </cell>
        </row>
        <row r="36">
          <cell r="J36" t="str">
            <v>Retail - Branded Wholesaler - ED (CVX has Equity)</v>
          </cell>
          <cell r="K36" t="str">
            <v>Retail</v>
          </cell>
        </row>
        <row r="37">
          <cell r="J37" t="str">
            <v>Retail - No COT Split</v>
          </cell>
          <cell r="K37" t="str">
            <v>Retail</v>
          </cell>
        </row>
        <row r="38">
          <cell r="J38" t="str">
            <v>Retail - Retail Administration</v>
          </cell>
          <cell r="K38" t="str">
            <v>Retail</v>
          </cell>
        </row>
        <row r="39">
          <cell r="J39" t="str">
            <v>Commercial Marine</v>
          </cell>
          <cell r="K39" t="str">
            <v>C&amp;I</v>
          </cell>
        </row>
        <row r="40">
          <cell r="J40" t="str">
            <v>Commercial and Industrial Fuels excl Marine</v>
          </cell>
          <cell r="K40" t="str">
            <v>C&amp;I</v>
          </cell>
        </row>
        <row r="41">
          <cell r="J41" t="str">
            <v>Marketing Asphalt</v>
          </cell>
          <cell r="K41" t="str">
            <v>Asphalt</v>
          </cell>
        </row>
        <row r="42">
          <cell r="J42" t="str">
            <v>LPG Marketing</v>
          </cell>
          <cell r="K42" t="str">
            <v>LPG</v>
          </cell>
        </row>
        <row r="43">
          <cell r="J43" t="str">
            <v>Retail &amp; C&amp;I Sales Management &amp; Staff</v>
          </cell>
          <cell r="K43" t="str">
            <v>Retail</v>
          </cell>
        </row>
        <row r="44">
          <cell r="J44" t="str">
            <v>Area Sprt - Brand Management</v>
          </cell>
          <cell r="K44" t="str">
            <v>Retail</v>
          </cell>
        </row>
        <row r="45">
          <cell r="J45" t="str">
            <v>Area Sprt - Merchandise Management</v>
          </cell>
          <cell r="K45" t="str">
            <v>Retail</v>
          </cell>
        </row>
        <row r="46">
          <cell r="J46" t="str">
            <v>Area Sprt - Retailing</v>
          </cell>
          <cell r="K46" t="str">
            <v>Retail</v>
          </cell>
        </row>
        <row r="47">
          <cell r="J47" t="str">
            <v>Area Sprt - Legislation &amp; Regulation</v>
          </cell>
          <cell r="K47" t="str">
            <v>Retail</v>
          </cell>
        </row>
        <row r="48">
          <cell r="J48" t="str">
            <v>Area Sprt - Quality Improvement</v>
          </cell>
          <cell r="K48" t="str">
            <v>Retail</v>
          </cell>
        </row>
        <row r="49">
          <cell r="J49" t="str">
            <v>Area Sprt - Learning &amp; Development</v>
          </cell>
          <cell r="K49" t="str">
            <v>Retail</v>
          </cell>
        </row>
        <row r="50">
          <cell r="J50" t="str">
            <v>Area Sprt - Property &amp; Facilities Optimization</v>
          </cell>
          <cell r="K50" t="str">
            <v>Retail</v>
          </cell>
        </row>
        <row r="51">
          <cell r="J51" t="str">
            <v>Area Sprt - C&amp;I Support</v>
          </cell>
          <cell r="K51" t="str">
            <v>Retail</v>
          </cell>
        </row>
        <row r="52">
          <cell r="J52" t="str">
            <v>Area Sprt - Service Centres</v>
          </cell>
          <cell r="K52" t="str">
            <v>Retail</v>
          </cell>
        </row>
        <row r="53">
          <cell r="J53" t="str">
            <v>Area Sprt - Information Management</v>
          </cell>
          <cell r="K53" t="str">
            <v>Retail</v>
          </cell>
        </row>
        <row r="54">
          <cell r="J54" t="str">
            <v>Area Sprt - Card Marketing</v>
          </cell>
          <cell r="K54" t="str">
            <v>Retail</v>
          </cell>
        </row>
        <row r="55">
          <cell r="J55" t="str">
            <v>Area Sprt - Relaystar</v>
          </cell>
          <cell r="K55" t="str">
            <v>Retail</v>
          </cell>
        </row>
        <row r="56">
          <cell r="J56" t="str">
            <v>Area Sprt - Planning &amp; Pricing</v>
          </cell>
          <cell r="K56" t="str">
            <v>Retail</v>
          </cell>
        </row>
        <row r="57">
          <cell r="J57" t="str">
            <v>Area Sprt - Management &amp; Staff</v>
          </cell>
          <cell r="K57" t="str">
            <v>Retail</v>
          </cell>
        </row>
        <row r="58">
          <cell r="J58" t="str">
            <v>Area Sprt - Security</v>
          </cell>
          <cell r="K58" t="str">
            <v>Retail</v>
          </cell>
        </row>
        <row r="59">
          <cell r="J59" t="str">
            <v>Marketing Finance Officer &amp; Staff</v>
          </cell>
          <cell r="K59" t="str">
            <v>Retail</v>
          </cell>
        </row>
        <row r="60">
          <cell r="J60" t="str">
            <v>Global Communications</v>
          </cell>
          <cell r="K60" t="str">
            <v>Retail</v>
          </cell>
        </row>
        <row r="61">
          <cell r="J61" t="str">
            <v>Global Marketing President &amp; Staff</v>
          </cell>
          <cell r="K61" t="str">
            <v>Retail</v>
          </cell>
        </row>
      </sheetData>
      <sheetData sheetId="4"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urity 2002"/>
      <sheetName val="Child Edu 2002"/>
      <sheetName val="Furn Grant 2002"/>
      <sheetName val="Duration 2002"/>
      <sheetName val="Summary 2002 "/>
      <sheetName val="2002"/>
      <sheetName val="Sheet1"/>
      <sheetName val="Sheet2"/>
      <sheetName val="Sheet3"/>
    </sheetNames>
    <sheetDataSet>
      <sheetData sheetId="0">
        <row r="4">
          <cell r="A4" t="str">
            <v xml:space="preserve">ABEGUNDE, AYODEJI </v>
          </cell>
        </row>
      </sheetData>
      <sheetData sheetId="1" refreshError="1"/>
      <sheetData sheetId="2" refreshError="1"/>
      <sheetData sheetId="3">
        <row r="3">
          <cell r="A3" t="str">
            <v xml:space="preserve">AGBAI, EMEKA </v>
          </cell>
        </row>
      </sheetData>
      <sheetData sheetId="4">
        <row r="4">
          <cell r="A4" t="str">
            <v xml:space="preserve">AGBAI, EMEKA </v>
          </cell>
        </row>
      </sheetData>
      <sheetData sheetId="5"/>
      <sheetData sheetId="6" refreshError="1"/>
      <sheetData sheetId="7" refreshError="1"/>
      <sheetData sheetId="8"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urity 2002"/>
      <sheetName val="Child Edu 2002"/>
      <sheetName val="Furn Grant 2002"/>
      <sheetName val="Duration 2002"/>
      <sheetName val="Summary 2002 "/>
      <sheetName val="2002"/>
      <sheetName val="Sheet1"/>
      <sheetName val="Sheet2"/>
      <sheetName val="Sheet3"/>
      <sheetName val="Assets"/>
    </sheetNames>
    <sheetDataSet>
      <sheetData sheetId="0">
        <row r="4">
          <cell r="A4" t="str">
            <v xml:space="preserve">ABEGUNDE, AYODEJI </v>
          </cell>
        </row>
      </sheetData>
      <sheetData sheetId="1" refreshError="1"/>
      <sheetData sheetId="2" refreshError="1"/>
      <sheetData sheetId="3">
        <row r="3">
          <cell r="A3" t="str">
            <v xml:space="preserve">AGBAI, EMEKA </v>
          </cell>
        </row>
      </sheetData>
      <sheetData sheetId="4">
        <row r="4">
          <cell r="A4" t="str">
            <v xml:space="preserve">AGBAI, EMEKA </v>
          </cell>
        </row>
      </sheetData>
      <sheetData sheetId="5"/>
      <sheetData sheetId="6" refreshError="1"/>
      <sheetData sheetId="7" refreshError="1"/>
      <sheetData sheetId="8" refreshError="1"/>
      <sheetData sheetId="9"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LIST"/>
      <sheetName val="Param"/>
      <sheetName val="MAIN"/>
      <sheetName val="RECAP"/>
      <sheetName val="P&amp;L"/>
      <sheetName val="FLOWS"/>
      <sheetName val="BALANCE SHEET"/>
      <sheetName val="EXPLO"/>
      <sheetName val="EXPLO_LOG"/>
      <sheetName val="SPDC_SR"/>
      <sheetName val="EPNL_ONSHORE"/>
      <sheetName val="OGP"/>
      <sheetName val="EPNL_OFFSHORE"/>
      <sheetName val="AMENAM_PH1"/>
      <sheetName val="AMENAM_PH2"/>
      <sheetName val="EPNL_PSC"/>
      <sheetName val="SPDC_JV"/>
      <sheetName val="SNEPCO_PSC"/>
      <sheetName val="OML112&amp;117"/>
      <sheetName val="AKPO_Gas_Export"/>
      <sheetName val="SUM ASSETS"/>
      <sheetName val="EXPLO APPRE QP "/>
      <sheetName val="T3A"/>
      <sheetName val="T3B"/>
      <sheetName val="T4"/>
      <sheetName val="T5A"/>
      <sheetName val="T5B"/>
      <sheetName val="T5C"/>
      <sheetName val="T5D"/>
      <sheetName val="T6_80"/>
      <sheetName val="T6_60"/>
      <sheetName val="T6_100"/>
      <sheetName val="T7"/>
      <sheetName val="T8"/>
      <sheetName val="T10"/>
      <sheetName val="T10b"/>
      <sheetName val="T10b-not usable"/>
      <sheetName val="T11"/>
      <sheetName val="T13"/>
      <sheetName val="T14B"/>
      <sheetName val="T15"/>
      <sheetName val="T15_1"/>
      <sheetName val="T15_2"/>
      <sheetName val="T16"/>
      <sheetName val="T17a"/>
      <sheetName val="T17b"/>
      <sheetName val="T18"/>
      <sheetName val="T19"/>
      <sheetName val="T19a"/>
      <sheetName val="T21a"/>
      <sheetName val="T21b"/>
      <sheetName val="SENS"/>
      <sheetName val="T23"/>
      <sheetName val="T2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0">
          <cell r="BS10" t="str">
            <v>JV</v>
          </cell>
        </row>
        <row r="11">
          <cell r="BS11" t="str">
            <v>OML118_OML135</v>
          </cell>
        </row>
        <row r="12">
          <cell r="BS12" t="str">
            <v>OML138_exOPL222_West</v>
          </cell>
        </row>
        <row r="13">
          <cell r="BS13" t="str">
            <v>OPL223</v>
          </cell>
        </row>
        <row r="14">
          <cell r="BS14" t="str">
            <v>SPDC</v>
          </cell>
        </row>
        <row r="15">
          <cell r="BS15" t="str">
            <v>SPDC_SR</v>
          </cell>
        </row>
        <row r="16">
          <cell r="BS16" t="str">
            <v>OPL221</v>
          </cell>
        </row>
        <row r="17">
          <cell r="BS17" t="str">
            <v>OPL247</v>
          </cell>
        </row>
        <row r="18">
          <cell r="BS18" t="str">
            <v>OPL215</v>
          </cell>
        </row>
        <row r="19">
          <cell r="BS19" t="str">
            <v>OML112_OML117</v>
          </cell>
        </row>
        <row r="20">
          <cell r="BS20" t="str">
            <v>OML139_exOPL222_East</v>
          </cell>
        </row>
        <row r="21">
          <cell r="BS21" t="str">
            <v>OML136_exOPL458</v>
          </cell>
        </row>
        <row r="22">
          <cell r="BS22" t="str">
            <v>OPL285</v>
          </cell>
        </row>
        <row r="23">
          <cell r="BS23" t="str">
            <v>OPL279</v>
          </cell>
        </row>
        <row r="24">
          <cell r="BS24" t="str">
            <v>OPL257</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LIST"/>
      <sheetName val="Param"/>
      <sheetName val="MAIN"/>
      <sheetName val="RECAP"/>
      <sheetName val="P&amp;L"/>
      <sheetName val="FLOWS"/>
      <sheetName val="BALANCE SHEET"/>
      <sheetName val="EXPLO"/>
      <sheetName val="EXPLO_LOG"/>
      <sheetName val="SPDC_SR"/>
      <sheetName val="EPNL_ONSHORE"/>
      <sheetName val="OGP"/>
      <sheetName val="EPNL_OFFSHORE"/>
      <sheetName val="AMENAM_PH1"/>
      <sheetName val="AMENAM_PH2"/>
      <sheetName val="EPNL_PSC"/>
      <sheetName val="SPDC_JV"/>
      <sheetName val="SNEPCO_PSC"/>
      <sheetName val="OML112&amp;117"/>
      <sheetName val="AKPO_Gas_Export"/>
      <sheetName val="SUM ASSETS"/>
      <sheetName val="EXPLO APPRE QP "/>
      <sheetName val="T3A"/>
      <sheetName val="T3B"/>
      <sheetName val="T4"/>
      <sheetName val="T5A"/>
      <sheetName val="T5B"/>
      <sheetName val="T5C"/>
      <sheetName val="T5D"/>
      <sheetName val="T6_80"/>
      <sheetName val="T6_60"/>
      <sheetName val="T6_100"/>
      <sheetName val="T7"/>
      <sheetName val="T8"/>
      <sheetName val="T10"/>
      <sheetName val="T10b"/>
      <sheetName val="T10b-not usable"/>
      <sheetName val="T11"/>
      <sheetName val="T13"/>
      <sheetName val="T14B"/>
      <sheetName val="T15"/>
      <sheetName val="T15_1"/>
      <sheetName val="T15_2"/>
      <sheetName val="T16"/>
      <sheetName val="T17a"/>
      <sheetName val="T17b"/>
      <sheetName val="T18"/>
      <sheetName val="T19"/>
      <sheetName val="T19a"/>
      <sheetName val="T21a"/>
      <sheetName val="T21b"/>
      <sheetName val="SENS"/>
      <sheetName val="T23"/>
      <sheetName val="T2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0">
          <cell r="BS10" t="str">
            <v>JV</v>
          </cell>
        </row>
        <row r="11">
          <cell r="BS11" t="str">
            <v>OML118_OML135</v>
          </cell>
        </row>
        <row r="12">
          <cell r="BS12" t="str">
            <v>OML138_exOPL222_West</v>
          </cell>
        </row>
        <row r="13">
          <cell r="BS13" t="str">
            <v>OPL223</v>
          </cell>
        </row>
        <row r="14">
          <cell r="BS14" t="str">
            <v>SPDC</v>
          </cell>
        </row>
        <row r="15">
          <cell r="BS15" t="str">
            <v>SPDC_SR</v>
          </cell>
        </row>
        <row r="16">
          <cell r="BS16" t="str">
            <v>OPL221</v>
          </cell>
        </row>
        <row r="17">
          <cell r="BS17" t="str">
            <v>OPL247</v>
          </cell>
        </row>
        <row r="18">
          <cell r="BS18" t="str">
            <v>OPL215</v>
          </cell>
        </row>
        <row r="19">
          <cell r="BS19" t="str">
            <v>OML112_OML117</v>
          </cell>
        </row>
        <row r="20">
          <cell r="BS20" t="str">
            <v>OML139_exOPL222_East</v>
          </cell>
        </row>
        <row r="21">
          <cell r="BS21" t="str">
            <v>OML136_exOPL458</v>
          </cell>
        </row>
        <row r="22">
          <cell r="BS22" t="str">
            <v>OPL285</v>
          </cell>
        </row>
        <row r="23">
          <cell r="BS23" t="str">
            <v>OPL279</v>
          </cell>
        </row>
        <row r="24">
          <cell r="BS24" t="str">
            <v>OPL257</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BANK"/>
      <sheetName val="PAYROLL"/>
      <sheetName val="Dialog13"/>
      <sheetName val="Dialog12"/>
      <sheetName val="Dialog11"/>
      <sheetName val="Dialog9"/>
      <sheetName val="Dialog8"/>
      <sheetName val="Dialog10"/>
      <sheetName val="Dialog5"/>
      <sheetName val="Dialog4"/>
      <sheetName val="Dialog7"/>
      <sheetName val="Dialog6"/>
      <sheetName val="Dialog3"/>
      <sheetName val="Dialog2"/>
      <sheetName val="Dialog1"/>
      <sheetName val="Modul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BANK"/>
      <sheetName val="PAYROLL"/>
      <sheetName val="Dialog13"/>
      <sheetName val="Dialog12"/>
      <sheetName val="Dialog11"/>
      <sheetName val="Dialog9"/>
      <sheetName val="Dialog8"/>
      <sheetName val="Dialog10"/>
      <sheetName val="Dialog5"/>
      <sheetName val="Dialog4"/>
      <sheetName val="Dialog7"/>
      <sheetName val="Dialog6"/>
      <sheetName val="Dialog3"/>
      <sheetName val="Dialog2"/>
      <sheetName val="Dialog1"/>
      <sheetName val="Modul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
      <sheetName val="TAX0299"/>
      <sheetName val="IDCASSET"/>
      <sheetName val="COVAR0299"/>
      <sheetName val="OTHER DETAILS"/>
      <sheetName val="EDUTAX"/>
      <sheetName val="CODT0199"/>
      <sheetName val="MARGIN"/>
      <sheetName val="TC0199INCL.SOLE"/>
      <sheetName val="TC0199JVONLY"/>
      <sheetName val="POSTCLOSING ADJUSTMENT"/>
      <sheetName val="TCCUM98"/>
      <sheetName val="TCGPHJ98E"/>
      <sheetName val="TCGPHEXCL.SOLE"/>
      <sheetName val="TCACTUAL"/>
      <sheetName val="TCACTUAL-A"/>
      <sheetName val="PROFITRECON"/>
      <sheetName val="REC8940"/>
      <sheetName val="REC89401"/>
      <sheetName val="FAS69"/>
      <sheetName val="FAS 1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
      <sheetName val="Basic Infor"/>
      <sheetName val="workings"/>
      <sheetName val="June"/>
      <sheetName val="Databank"/>
      <sheetName val="MenuForm"/>
      <sheetName val="Loan Tracker"/>
      <sheetName val="Master"/>
      <sheetName val="YTD"/>
      <sheetName val="Report"/>
      <sheetName val="Monthly Notes"/>
      <sheetName val="Payslip"/>
      <sheetName val="Report Summary"/>
      <sheetName val="Bank Payment"/>
      <sheetName val="Payroll Recon"/>
      <sheetName val="Bank Recon"/>
      <sheetName val="Annual Notes"/>
      <sheetName val="Housing Report"/>
      <sheetName val="Pension Report"/>
      <sheetName val="Union Dues"/>
      <sheetName val="ITF Report"/>
      <sheetName val="NSITF Report"/>
      <sheetName val="Loan Report"/>
      <sheetName val="Tax Ded"/>
      <sheetName val="Definitions"/>
      <sheetName val="Tables"/>
      <sheetName val="DataDisp"/>
      <sheetName val="Dialog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
      <sheetName val="Basic Infor"/>
      <sheetName val="workings"/>
      <sheetName val="June"/>
      <sheetName val="Databank"/>
      <sheetName val="MenuForm"/>
      <sheetName val="Loan Tracker"/>
      <sheetName val="Master"/>
      <sheetName val="YTD"/>
      <sheetName val="Report"/>
      <sheetName val="Monthly Notes"/>
      <sheetName val="Payslip"/>
      <sheetName val="Report Summary"/>
      <sheetName val="Bank Payment"/>
      <sheetName val="Payroll Recon"/>
      <sheetName val="Bank Recon"/>
      <sheetName val="Annual Notes"/>
      <sheetName val="Housing Report"/>
      <sheetName val="Pension Report"/>
      <sheetName val="Union Dues"/>
      <sheetName val="ITF Report"/>
      <sheetName val="NSITF Report"/>
      <sheetName val="Loan Report"/>
      <sheetName val="Tax Ded"/>
      <sheetName val="Definitions"/>
      <sheetName val="Tables"/>
      <sheetName val="DataDisp"/>
      <sheetName val="Dialog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
      <sheetName val="Basic Infor"/>
      <sheetName val="workings"/>
      <sheetName val="Databank"/>
      <sheetName val="MenuForm"/>
      <sheetName val="Master"/>
      <sheetName val="YTD"/>
      <sheetName val="Report"/>
      <sheetName val="Report Summary"/>
      <sheetName val="Bank Payment"/>
      <sheetName val="Payroll Recon"/>
      <sheetName val="Bank Recon"/>
      <sheetName val="Payslip"/>
      <sheetName val="Monthly Notes"/>
      <sheetName val="Annual Notes"/>
      <sheetName val="Housing Report"/>
      <sheetName val="Pension Report"/>
      <sheetName val="Union Dues"/>
      <sheetName val="ITF Report"/>
      <sheetName val="NSITF Report"/>
      <sheetName val="Loan Tracker"/>
      <sheetName val="Loan Report"/>
      <sheetName val="Tax Ded"/>
      <sheetName val="Definitions"/>
      <sheetName val="Tables"/>
      <sheetName val="DataDisp"/>
      <sheetName val="Dialog1"/>
    </sheetNames>
    <sheetDataSet>
      <sheetData sheetId="0"/>
      <sheetData sheetId="1"/>
      <sheetData sheetId="2"/>
      <sheetData sheetId="3">
        <row r="8">
          <cell r="A8" t="str">
            <v>S/No.</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0">
          <cell r="B10" t="str">
            <v>MNL040</v>
          </cell>
        </row>
      </sheetData>
      <sheetData sheetId="24">
        <row r="6">
          <cell r="AD6">
            <v>1</v>
          </cell>
        </row>
      </sheetData>
      <sheetData sheetId="25">
        <row r="11">
          <cell r="D11">
            <v>789227</v>
          </cell>
        </row>
      </sheetData>
      <sheetData sheetId="26"/>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
      <sheetName val="Basic Infor"/>
      <sheetName val="workings"/>
      <sheetName val="Databank"/>
      <sheetName val="MenuForm"/>
      <sheetName val="Master"/>
      <sheetName val="YTD"/>
      <sheetName val="Report"/>
      <sheetName val="Report Summary"/>
      <sheetName val="Bank Payment"/>
      <sheetName val="Payroll Recon"/>
      <sheetName val="Bank Recon"/>
      <sheetName val="Payslip"/>
      <sheetName val="Monthly Notes"/>
      <sheetName val="Annual Notes"/>
      <sheetName val="Housing Report"/>
      <sheetName val="Pension Report"/>
      <sheetName val="Union Dues"/>
      <sheetName val="ITF Report"/>
      <sheetName val="NSITF Report"/>
      <sheetName val="Loan Tracker"/>
      <sheetName val="Loan Report"/>
      <sheetName val="Tax Ded"/>
      <sheetName val="Definitions"/>
      <sheetName val="Tables"/>
      <sheetName val="DataDisp"/>
      <sheetName val="Dialog1"/>
    </sheetNames>
    <sheetDataSet>
      <sheetData sheetId="0"/>
      <sheetData sheetId="1"/>
      <sheetData sheetId="2"/>
      <sheetData sheetId="3">
        <row r="8">
          <cell r="A8" t="str">
            <v>S/No.</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0">
          <cell r="B10" t="str">
            <v>MNL040</v>
          </cell>
        </row>
      </sheetData>
      <sheetData sheetId="24">
        <row r="6">
          <cell r="AD6">
            <v>1</v>
          </cell>
        </row>
      </sheetData>
      <sheetData sheetId="25">
        <row r="11">
          <cell r="D11">
            <v>789227</v>
          </cell>
        </row>
      </sheetData>
      <sheetData sheetId="26"/>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312_DVW"/>
      <sheetName val="forinput"/>
    </sheetNames>
    <sheetDataSet>
      <sheetData sheetId="0" refreshError="1"/>
      <sheetData sheetId="1"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sheetName val="Sheet1"/>
      <sheetName val="warr sort"/>
      <sheetName val="omc_query"/>
      <sheetName val="Review"/>
    </sheetNames>
    <sheetDataSet>
      <sheetData sheetId="0">
        <row r="1">
          <cell r="F1" t="str">
            <v>27mths</v>
          </cell>
        </row>
      </sheetData>
      <sheetData sheetId="1" refreshError="1">
        <row r="4">
          <cell r="A4" t="str">
            <v>SWDN5916</v>
          </cell>
        </row>
        <row r="5">
          <cell r="B5" t="str">
            <v>SWDN5914</v>
          </cell>
        </row>
        <row r="6">
          <cell r="B6" t="str">
            <v>SWDN5915</v>
          </cell>
        </row>
        <row r="7">
          <cell r="B7" t="str">
            <v>SWDN4894</v>
          </cell>
        </row>
        <row r="8">
          <cell r="B8" t="str">
            <v>SWDN6066</v>
          </cell>
        </row>
        <row r="9">
          <cell r="B9" t="str">
            <v>SWDN6051</v>
          </cell>
        </row>
        <row r="10">
          <cell r="B10" t="str">
            <v>SWDN4881</v>
          </cell>
        </row>
        <row r="11">
          <cell r="B11" t="str">
            <v>SWDN5908</v>
          </cell>
        </row>
        <row r="12">
          <cell r="B12" t="str">
            <v>SWDN4915</v>
          </cell>
        </row>
        <row r="13">
          <cell r="B13" t="str">
            <v>SWDN5909</v>
          </cell>
        </row>
        <row r="14">
          <cell r="B14" t="str">
            <v>SWDN4932</v>
          </cell>
        </row>
        <row r="15">
          <cell r="B15" t="str">
            <v>SWDN4918</v>
          </cell>
        </row>
        <row r="16">
          <cell r="B16" t="str">
            <v>SWDN4858</v>
          </cell>
        </row>
        <row r="17">
          <cell r="B17" t="str">
            <v>SWDN4894</v>
          </cell>
        </row>
        <row r="18">
          <cell r="B18" t="str">
            <v>SWDN6052</v>
          </cell>
        </row>
        <row r="19">
          <cell r="B19" t="str">
            <v>SWDN6053</v>
          </cell>
        </row>
        <row r="20">
          <cell r="B20" t="str">
            <v>SWDN4864</v>
          </cell>
        </row>
        <row r="21">
          <cell r="B21" t="str">
            <v>SWDN4866</v>
          </cell>
        </row>
        <row r="22">
          <cell r="B22" t="str">
            <v>SWDN5038</v>
          </cell>
        </row>
        <row r="23">
          <cell r="A23" t="str">
            <v>SWDN5917</v>
          </cell>
        </row>
        <row r="24">
          <cell r="B24" t="str">
            <v>SWDN6049</v>
          </cell>
        </row>
        <row r="25">
          <cell r="B25" t="str">
            <v>SWDN4915</v>
          </cell>
        </row>
        <row r="26">
          <cell r="B26" t="str">
            <v>SWDN5909</v>
          </cell>
        </row>
        <row r="27">
          <cell r="B27" t="str">
            <v>SWDN4858</v>
          </cell>
        </row>
        <row r="28">
          <cell r="B28" t="str">
            <v>SWDN4894</v>
          </cell>
        </row>
        <row r="29">
          <cell r="B29" t="str">
            <v>SWDN5038</v>
          </cell>
        </row>
        <row r="30">
          <cell r="B30" t="str">
            <v>SWDN4864</v>
          </cell>
        </row>
        <row r="31">
          <cell r="B31" t="str">
            <v>SWDN4866</v>
          </cell>
        </row>
        <row r="32">
          <cell r="A32" t="str">
            <v>SWDN5027</v>
          </cell>
        </row>
        <row r="33">
          <cell r="B33" t="str">
            <v>SWDN4853</v>
          </cell>
        </row>
        <row r="34">
          <cell r="B34" t="str">
            <v>SWDN6045</v>
          </cell>
        </row>
        <row r="35">
          <cell r="B35" t="str">
            <v>SWDN6655</v>
          </cell>
        </row>
        <row r="36">
          <cell r="A36" t="str">
            <v>SWDN5035</v>
          </cell>
        </row>
        <row r="37">
          <cell r="B37" t="str">
            <v>SWDN4853</v>
          </cell>
        </row>
        <row r="38">
          <cell r="B38" t="str">
            <v>SWDN6045</v>
          </cell>
        </row>
        <row r="39">
          <cell r="B39" t="str">
            <v>SWDN6656</v>
          </cell>
        </row>
        <row r="40">
          <cell r="A40" t="str">
            <v>SWDN5036</v>
          </cell>
        </row>
        <row r="41">
          <cell r="B41" t="str">
            <v>SWDN4853</v>
          </cell>
        </row>
        <row r="42">
          <cell r="B42" t="str">
            <v>SWDN6045</v>
          </cell>
        </row>
        <row r="43">
          <cell r="B43" t="str">
            <v>SWDN6657</v>
          </cell>
        </row>
        <row r="44">
          <cell r="A44" t="str">
            <v>SWDN6667</v>
          </cell>
        </row>
        <row r="45">
          <cell r="B45" t="str">
            <v>SWDN4853</v>
          </cell>
        </row>
        <row r="46">
          <cell r="B46" t="str">
            <v>SWDN6045</v>
          </cell>
        </row>
        <row r="47">
          <cell r="B47" t="str">
            <v>SWDN6666</v>
          </cell>
        </row>
        <row r="48">
          <cell r="A48" t="str">
            <v>SWDN4853</v>
          </cell>
        </row>
        <row r="49">
          <cell r="B49" t="str">
            <v>SWDN4361</v>
          </cell>
        </row>
        <row r="50">
          <cell r="B50" t="str">
            <v>SWDN4939</v>
          </cell>
        </row>
        <row r="51">
          <cell r="B51" t="str">
            <v>SWDN4940</v>
          </cell>
        </row>
        <row r="52">
          <cell r="B52" t="str">
            <v>SWDN4941</v>
          </cell>
        </row>
        <row r="53">
          <cell r="B53" t="str">
            <v>SWDN4268</v>
          </cell>
        </row>
        <row r="54">
          <cell r="B54" t="str">
            <v>SWDN6055</v>
          </cell>
        </row>
        <row r="55">
          <cell r="B55" t="str">
            <v>SWDN4283</v>
          </cell>
        </row>
        <row r="56">
          <cell r="B56" t="str">
            <v>SWDN4393</v>
          </cell>
        </row>
        <row r="57">
          <cell r="B57" t="str">
            <v>SWDN4395</v>
          </cell>
        </row>
        <row r="58">
          <cell r="B58" t="str">
            <v>SWDN4875</v>
          </cell>
        </row>
        <row r="59">
          <cell r="B59" t="str">
            <v>SWDN4874</v>
          </cell>
        </row>
        <row r="60">
          <cell r="A60" t="str">
            <v>SWDN6045</v>
          </cell>
        </row>
        <row r="61">
          <cell r="B61" t="str">
            <v>SWDN4794</v>
          </cell>
        </row>
        <row r="62">
          <cell r="B62" t="str">
            <v>SWDN6044</v>
          </cell>
        </row>
        <row r="63">
          <cell r="B63" t="str">
            <v>SWDN5383</v>
          </cell>
        </row>
        <row r="64">
          <cell r="B64" t="str">
            <v>SWDN6046</v>
          </cell>
        </row>
        <row r="65">
          <cell r="B65" t="str">
            <v>SWDN6047</v>
          </cell>
        </row>
        <row r="66">
          <cell r="B66" t="str">
            <v>SWDN6689</v>
          </cell>
        </row>
        <row r="67">
          <cell r="A67" t="str">
            <v>SGDN4070</v>
          </cell>
        </row>
        <row r="68">
          <cell r="A68" t="str">
            <v>SGDN4071</v>
          </cell>
        </row>
        <row r="69">
          <cell r="B69" t="str">
            <v>SWDN4393</v>
          </cell>
        </row>
        <row r="70">
          <cell r="B70" t="str">
            <v>SWDN4283</v>
          </cell>
        </row>
        <row r="71">
          <cell r="B71" t="str">
            <v>SWDN4268</v>
          </cell>
        </row>
        <row r="72">
          <cell r="B72" t="str">
            <v>SWDN4941</v>
          </cell>
        </row>
        <row r="73">
          <cell r="B73" t="str">
            <v>SWDN4395</v>
          </cell>
        </row>
        <row r="74">
          <cell r="B74" t="str">
            <v>SWDN4875</v>
          </cell>
        </row>
        <row r="75">
          <cell r="B75" t="str">
            <v>SWDN4874</v>
          </cell>
        </row>
        <row r="76">
          <cell r="B76" t="str">
            <v>SWDN4866</v>
          </cell>
        </row>
        <row r="77">
          <cell r="A77" t="str">
            <v>SGDN2006</v>
          </cell>
        </row>
        <row r="78">
          <cell r="B78" t="str">
            <v>SGDN4070</v>
          </cell>
        </row>
        <row r="79">
          <cell r="B79" t="str">
            <v>SWDN6056</v>
          </cell>
        </row>
        <row r="80">
          <cell r="B80" t="str">
            <v>SWDN5919</v>
          </cell>
        </row>
        <row r="81">
          <cell r="B81" t="str">
            <v>SWDN5910</v>
          </cell>
        </row>
        <row r="82">
          <cell r="B82" t="str">
            <v>SWDN5905</v>
          </cell>
        </row>
        <row r="83">
          <cell r="B83" t="str">
            <v>SWDN5040</v>
          </cell>
        </row>
        <row r="84">
          <cell r="A84" t="str">
            <v>SWDN6673</v>
          </cell>
        </row>
        <row r="85">
          <cell r="B85" t="str">
            <v>SWDN4070</v>
          </cell>
        </row>
        <row r="86">
          <cell r="B86" t="str">
            <v>SGDN6679</v>
          </cell>
        </row>
        <row r="87">
          <cell r="B87" t="str">
            <v>SWDN6677</v>
          </cell>
        </row>
        <row r="88">
          <cell r="B88" t="str">
            <v>SWDN6056</v>
          </cell>
        </row>
        <row r="89">
          <cell r="B89" t="str">
            <v>SWDN5040</v>
          </cell>
        </row>
        <row r="90">
          <cell r="A90" t="str">
            <v>SWDN6678</v>
          </cell>
        </row>
        <row r="91">
          <cell r="B91" t="str">
            <v>SWDN6677</v>
          </cell>
        </row>
        <row r="92">
          <cell r="A92" t="str">
            <v>SWDN6669</v>
          </cell>
        </row>
        <row r="93">
          <cell r="B93" t="str">
            <v>SWDN6668</v>
          </cell>
        </row>
        <row r="94">
          <cell r="B94" t="str">
            <v>SWDN5919</v>
          </cell>
        </row>
        <row r="95">
          <cell r="B95" t="str">
            <v>SWDN5905</v>
          </cell>
        </row>
        <row r="96">
          <cell r="A96" t="str">
            <v>SWDN6670</v>
          </cell>
        </row>
        <row r="97">
          <cell r="B97" t="str">
            <v>SWDN6668</v>
          </cell>
        </row>
        <row r="98">
          <cell r="B98" t="str">
            <v>SWDN6679</v>
          </cell>
        </row>
        <row r="99">
          <cell r="B99" t="str">
            <v>SWDN6677</v>
          </cell>
        </row>
        <row r="100">
          <cell r="A100" t="str">
            <v>SWDN6671</v>
          </cell>
        </row>
        <row r="101">
          <cell r="B101" t="str">
            <v>SWDN6675</v>
          </cell>
        </row>
        <row r="102">
          <cell r="B102" t="str">
            <v>SWDN5919</v>
          </cell>
        </row>
        <row r="103">
          <cell r="B103" t="str">
            <v>SWDN5905</v>
          </cell>
        </row>
        <row r="104">
          <cell r="A104" t="str">
            <v>SWDN6672</v>
          </cell>
        </row>
        <row r="105">
          <cell r="B105" t="str">
            <v>SWDN6675</v>
          </cell>
        </row>
        <row r="106">
          <cell r="B106" t="str">
            <v>SWDN6679</v>
          </cell>
        </row>
        <row r="107">
          <cell r="B107" t="str">
            <v>SWDN6677</v>
          </cell>
        </row>
        <row r="108">
          <cell r="A108" t="str">
            <v>SGDN2007</v>
          </cell>
        </row>
        <row r="109">
          <cell r="B109" t="str">
            <v>SWDN4283</v>
          </cell>
        </row>
        <row r="110">
          <cell r="B110" t="str">
            <v>SWDN4735</v>
          </cell>
        </row>
        <row r="111">
          <cell r="B111" t="str">
            <v>SWDN4731</v>
          </cell>
        </row>
        <row r="112">
          <cell r="B112" t="str">
            <v>SWDN4939</v>
          </cell>
        </row>
        <row r="113">
          <cell r="B113" t="str">
            <v>SWDN4940</v>
          </cell>
        </row>
        <row r="114">
          <cell r="B114" t="str">
            <v>SWDN4941</v>
          </cell>
        </row>
        <row r="115">
          <cell r="B115" t="str">
            <v>SWDN4395</v>
          </cell>
        </row>
        <row r="116">
          <cell r="B116" t="str">
            <v>SWDN4738</v>
          </cell>
        </row>
        <row r="117">
          <cell r="B117" t="str">
            <v>SWDN5390</v>
          </cell>
        </row>
        <row r="118">
          <cell r="A118" t="str">
            <v>SWDN4879</v>
          </cell>
        </row>
        <row r="119">
          <cell r="B119" t="str">
            <v>SWDN6083</v>
          </cell>
        </row>
        <row r="120">
          <cell r="B120" t="str">
            <v>SWDN6051</v>
          </cell>
        </row>
        <row r="121">
          <cell r="B121" t="str">
            <v>SWDN4881</v>
          </cell>
        </row>
        <row r="122">
          <cell r="A122" t="str">
            <v>SWDN6099</v>
          </cell>
        </row>
        <row r="123">
          <cell r="B123" t="str">
            <v>SWDN6083</v>
          </cell>
        </row>
        <row r="124">
          <cell r="B124" t="str">
            <v>SWDN4929</v>
          </cell>
        </row>
        <row r="125">
          <cell r="A125" t="str">
            <v>SWDN6087</v>
          </cell>
        </row>
        <row r="126">
          <cell r="B126" t="str">
            <v>SWDN6089</v>
          </cell>
        </row>
        <row r="127">
          <cell r="B127" t="str">
            <v>SWDN4881</v>
          </cell>
        </row>
        <row r="128">
          <cell r="A128" t="str">
            <v>SWDN6088</v>
          </cell>
        </row>
        <row r="129">
          <cell r="B129" t="str">
            <v>SWDN6090</v>
          </cell>
        </row>
        <row r="130">
          <cell r="B130" t="str">
            <v>SWDN6091</v>
          </cell>
        </row>
        <row r="131">
          <cell r="B131" t="str">
            <v>SWDN6092</v>
          </cell>
        </row>
        <row r="132">
          <cell r="B132" t="str">
            <v>SWDN4881</v>
          </cell>
        </row>
        <row r="133">
          <cell r="B133" t="str">
            <v>SWDN6653</v>
          </cell>
        </row>
        <row r="134">
          <cell r="A134" t="str">
            <v>SWDN4943</v>
          </cell>
        </row>
        <row r="135">
          <cell r="B135" t="str">
            <v>SWDN4935</v>
          </cell>
        </row>
        <row r="136">
          <cell r="B136" t="str">
            <v>SWDN4945</v>
          </cell>
        </row>
        <row r="137">
          <cell r="B137" t="str">
            <v>SWDN4941</v>
          </cell>
        </row>
        <row r="138">
          <cell r="B138" t="str">
            <v>SWDN5221</v>
          </cell>
        </row>
        <row r="139">
          <cell r="B139" t="str">
            <v>SWDN6803</v>
          </cell>
        </row>
        <row r="140">
          <cell r="A140" t="str">
            <v>SWDN6651</v>
          </cell>
        </row>
        <row r="141">
          <cell r="B141" t="str">
            <v>SWDN4945</v>
          </cell>
        </row>
        <row r="142">
          <cell r="B142" t="str">
            <v>SWDN6652</v>
          </cell>
        </row>
        <row r="143">
          <cell r="A143" t="str">
            <v>SWDN6690</v>
          </cell>
        </row>
        <row r="144">
          <cell r="B144" t="str">
            <v>SWDN4914</v>
          </cell>
        </row>
        <row r="145">
          <cell r="B145" t="str">
            <v>SWDN4931</v>
          </cell>
        </row>
        <row r="146">
          <cell r="B146" t="str">
            <v>SWDN6700</v>
          </cell>
        </row>
        <row r="147">
          <cell r="B147" t="str">
            <v>SWDN4876</v>
          </cell>
        </row>
        <row r="148">
          <cell r="B148" t="str">
            <v>SWDN4877</v>
          </cell>
        </row>
        <row r="149">
          <cell r="A149" t="str">
            <v>SWDN6809</v>
          </cell>
        </row>
        <row r="150">
          <cell r="B150" t="str">
            <v>SWDN4914</v>
          </cell>
        </row>
        <row r="151">
          <cell r="B151" t="str">
            <v>SWDN4931</v>
          </cell>
        </row>
        <row r="152">
          <cell r="B152" t="str">
            <v>SWDN6700</v>
          </cell>
        </row>
        <row r="153">
          <cell r="B153" t="str">
            <v>SWDN4876</v>
          </cell>
        </row>
        <row r="154">
          <cell r="B154" t="str">
            <v>SWDN4877</v>
          </cell>
        </row>
        <row r="155">
          <cell r="A155" t="str">
            <v>SWDN6083</v>
          </cell>
        </row>
        <row r="156">
          <cell r="B156" t="str">
            <v>SWDN5915</v>
          </cell>
        </row>
        <row r="157">
          <cell r="B157" t="str">
            <v>SWDN5908</v>
          </cell>
        </row>
        <row r="158">
          <cell r="B158" t="str">
            <v>SWDN6700</v>
          </cell>
        </row>
        <row r="159">
          <cell r="B159" t="str">
            <v>SWDN5909</v>
          </cell>
        </row>
        <row r="160">
          <cell r="B160" t="str">
            <v>SWDN4932</v>
          </cell>
        </row>
        <row r="161">
          <cell r="B161" t="str">
            <v>SWDN4918</v>
          </cell>
        </row>
        <row r="162">
          <cell r="B162" t="str">
            <v>SWDN6066</v>
          </cell>
        </row>
        <row r="163">
          <cell r="A163" t="str">
            <v>SWDN4364</v>
          </cell>
        </row>
        <row r="164">
          <cell r="B164" t="str">
            <v>SGDN4070</v>
          </cell>
        </row>
        <row r="165">
          <cell r="A165" t="str">
            <v>SWDN5906</v>
          </cell>
        </row>
        <row r="166">
          <cell r="B166" t="str">
            <v>SWDN4372</v>
          </cell>
        </row>
        <row r="167">
          <cell r="B167" t="str">
            <v>SWDN5907</v>
          </cell>
        </row>
        <row r="168">
          <cell r="B168" t="str">
            <v>SWDN6689</v>
          </cell>
        </row>
        <row r="169">
          <cell r="B169" t="str">
            <v>SWDN4368</v>
          </cell>
        </row>
        <row r="170">
          <cell r="A170" t="str">
            <v>SWDN4354</v>
          </cell>
        </row>
        <row r="171">
          <cell r="A171" t="str">
            <v>SWDN4367</v>
          </cell>
        </row>
        <row r="172">
          <cell r="A172" t="str">
            <v>SWDN6664</v>
          </cell>
        </row>
        <row r="173">
          <cell r="A173" t="str">
            <v>SWDN4791</v>
          </cell>
        </row>
        <row r="174">
          <cell r="B174" t="str">
            <v>SWDN5906</v>
          </cell>
        </row>
        <row r="175">
          <cell r="B175" t="str">
            <v>SWDN4373</v>
          </cell>
        </row>
        <row r="176">
          <cell r="B176" t="str">
            <v>SWDN4374</v>
          </cell>
        </row>
        <row r="177">
          <cell r="A177" t="str">
            <v>SWDN6800</v>
          </cell>
        </row>
        <row r="178">
          <cell r="B178" t="str">
            <v>SWDN6689</v>
          </cell>
        </row>
        <row r="179">
          <cell r="B179" t="str">
            <v>SWDN4368</v>
          </cell>
        </row>
        <row r="180">
          <cell r="B180" t="str">
            <v>SWDN5907</v>
          </cell>
        </row>
        <row r="181">
          <cell r="A181" t="str">
            <v>SWDN5396</v>
          </cell>
        </row>
        <row r="182">
          <cell r="B182" t="str">
            <v>SGDN4071</v>
          </cell>
        </row>
        <row r="183">
          <cell r="B183" t="str">
            <v>SWDN5355</v>
          </cell>
        </row>
        <row r="184">
          <cell r="B184" t="str">
            <v>SWDN5356</v>
          </cell>
        </row>
        <row r="185">
          <cell r="B185" t="str">
            <v>SWDN5357</v>
          </cell>
        </row>
        <row r="186">
          <cell r="A186" t="str">
            <v>SWDN5912</v>
          </cell>
        </row>
        <row r="187">
          <cell r="B187" t="str">
            <v>SWDN5354</v>
          </cell>
        </row>
        <row r="188">
          <cell r="B188" t="str">
            <v>SWDN6070</v>
          </cell>
        </row>
        <row r="189">
          <cell r="B189" t="str">
            <v>SWDN6069</v>
          </cell>
        </row>
        <row r="190">
          <cell r="B190" t="str">
            <v>SWDN6045</v>
          </cell>
        </row>
        <row r="191">
          <cell r="A191" t="str">
            <v>SWDN6093</v>
          </cell>
        </row>
        <row r="192">
          <cell r="B192" t="str">
            <v>SWDN6070</v>
          </cell>
        </row>
        <row r="193">
          <cell r="B193" t="str">
            <v>SWDN6069</v>
          </cell>
        </row>
        <row r="194">
          <cell r="B194" t="str">
            <v>SWDN6045</v>
          </cell>
        </row>
        <row r="195">
          <cell r="A195" t="str">
            <v>SWDN6821</v>
          </cell>
        </row>
        <row r="196">
          <cell r="B196" t="str">
            <v>SWDN5354</v>
          </cell>
        </row>
        <row r="197">
          <cell r="B197" t="str">
            <v>SWDN6070</v>
          </cell>
        </row>
        <row r="198">
          <cell r="B198" t="str">
            <v>SWDN6045</v>
          </cell>
        </row>
        <row r="199">
          <cell r="A199" t="str">
            <v>SWDN6822</v>
          </cell>
        </row>
        <row r="200">
          <cell r="B200" t="str">
            <v>SWDN6070</v>
          </cell>
        </row>
        <row r="201">
          <cell r="B201" t="str">
            <v>SWDN6045</v>
          </cell>
        </row>
        <row r="202">
          <cell r="A202" t="str">
            <v>SWDN6061</v>
          </cell>
        </row>
        <row r="203">
          <cell r="B203" t="str">
            <v>SWDN4881</v>
          </cell>
        </row>
        <row r="204">
          <cell r="B204" t="str">
            <v>SWDN4796</v>
          </cell>
        </row>
        <row r="205">
          <cell r="B205" t="str">
            <v>SWDN5905</v>
          </cell>
        </row>
        <row r="206">
          <cell r="A206" t="str">
            <v>SWDN6067</v>
          </cell>
        </row>
        <row r="207">
          <cell r="B207" t="str">
            <v>SWDN4881</v>
          </cell>
        </row>
        <row r="208">
          <cell r="B208" t="str">
            <v>SWDN4796</v>
          </cell>
        </row>
        <row r="209">
          <cell r="A209" t="str">
            <v>SWDN6065</v>
          </cell>
        </row>
        <row r="210">
          <cell r="B210" t="str">
            <v>SWDN4881</v>
          </cell>
        </row>
        <row r="211">
          <cell r="B211" t="str">
            <v>SWDN5904</v>
          </cell>
        </row>
        <row r="212">
          <cell r="B212" t="str">
            <v>SWDN6056</v>
          </cell>
        </row>
        <row r="213">
          <cell r="B213" t="str">
            <v>SWDN5905</v>
          </cell>
        </row>
        <row r="214">
          <cell r="A214" t="str">
            <v>SWDN6068</v>
          </cell>
        </row>
        <row r="215">
          <cell r="B215" t="str">
            <v>SWDN4881</v>
          </cell>
        </row>
        <row r="216">
          <cell r="B216" t="str">
            <v>SWDN5904</v>
          </cell>
        </row>
        <row r="217">
          <cell r="B217" t="str">
            <v>SWDN6056</v>
          </cell>
        </row>
        <row r="218">
          <cell r="B218" t="str">
            <v>SWDN5905</v>
          </cell>
        </row>
        <row r="219">
          <cell r="A219" t="str">
            <v>SWDN6094</v>
          </cell>
        </row>
        <row r="220">
          <cell r="B220" t="str">
            <v>SWDN4796</v>
          </cell>
        </row>
        <row r="221">
          <cell r="B221" t="str">
            <v>SWDN5905</v>
          </cell>
        </row>
        <row r="222">
          <cell r="A222" t="str">
            <v>SWDN6095</v>
          </cell>
        </row>
        <row r="223">
          <cell r="B223" t="str">
            <v>SWDN4796</v>
          </cell>
        </row>
        <row r="224">
          <cell r="A224" t="str">
            <v>SWDN6096</v>
          </cell>
        </row>
        <row r="225">
          <cell r="B225" t="str">
            <v>SWDN6056</v>
          </cell>
        </row>
        <row r="226">
          <cell r="B226" t="str">
            <v>SWDN5905</v>
          </cell>
        </row>
        <row r="227">
          <cell r="A227" t="str">
            <v>SWDN6097</v>
          </cell>
        </row>
        <row r="228">
          <cell r="B228" t="str">
            <v>SWDN6056</v>
          </cell>
        </row>
        <row r="229">
          <cell r="B229" t="str">
            <v>SWDN5905</v>
          </cell>
        </row>
        <row r="230">
          <cell r="A230" t="str">
            <v>SWDN6041</v>
          </cell>
        </row>
        <row r="231">
          <cell r="A231" t="str">
            <v>SWDN6042</v>
          </cell>
        </row>
        <row r="232">
          <cell r="A232" t="str">
            <v>SWDN6083</v>
          </cell>
        </row>
        <row r="233">
          <cell r="B233" t="str">
            <v>SWDN5915</v>
          </cell>
        </row>
        <row r="234">
          <cell r="B234" t="str">
            <v>SWDN5908</v>
          </cell>
        </row>
        <row r="235">
          <cell r="B235" t="str">
            <v>SWDN6700</v>
          </cell>
        </row>
        <row r="236">
          <cell r="B236" t="str">
            <v>SWDN5909</v>
          </cell>
        </row>
        <row r="237">
          <cell r="B237" t="str">
            <v>SWDN4932</v>
          </cell>
        </row>
        <row r="238">
          <cell r="B238" t="str">
            <v>SWDN4918</v>
          </cell>
        </row>
        <row r="239">
          <cell r="B239" t="str">
            <v>SWDN6066</v>
          </cell>
        </row>
        <row r="240">
          <cell r="A240" t="str">
            <v>SWDN6675</v>
          </cell>
        </row>
        <row r="241">
          <cell r="B241" t="str">
            <v>SWDN6090</v>
          </cell>
        </row>
        <row r="242">
          <cell r="B242" t="str">
            <v>SWDN4881</v>
          </cell>
        </row>
        <row r="243">
          <cell r="B243" t="str">
            <v>SWDN6091</v>
          </cell>
        </row>
        <row r="244">
          <cell r="B244" t="str">
            <v>SWDN6092</v>
          </cell>
        </row>
        <row r="245">
          <cell r="B245" t="str">
            <v>SWDN6653</v>
          </cell>
        </row>
        <row r="246">
          <cell r="B246" t="str">
            <v>SWDN6676</v>
          </cell>
        </row>
        <row r="247">
          <cell r="B247" t="str">
            <v>SWDN6687</v>
          </cell>
        </row>
        <row r="248">
          <cell r="B248" t="str">
            <v>SWDN4854</v>
          </cell>
        </row>
        <row r="249">
          <cell r="A249" t="str">
            <v>SWDN6668</v>
          </cell>
        </row>
        <row r="250">
          <cell r="B250" t="str">
            <v>SWDN6089</v>
          </cell>
        </row>
        <row r="251">
          <cell r="B251" t="str">
            <v>SWDN5910</v>
          </cell>
        </row>
        <row r="252">
          <cell r="B252" t="str">
            <v>SWDN4881</v>
          </cell>
        </row>
        <row r="253">
          <cell r="B253" t="str">
            <v>SWDN5904</v>
          </cell>
        </row>
        <row r="254">
          <cell r="B254" t="str">
            <v>SWDN4854</v>
          </cell>
        </row>
        <row r="255">
          <cell r="A255" t="str">
            <v>SGDN4070</v>
          </cell>
        </row>
        <row r="256">
          <cell r="B256" t="str">
            <v>SWDN4219</v>
          </cell>
        </row>
        <row r="257">
          <cell r="B257" t="str">
            <v>SWDN4881</v>
          </cell>
        </row>
        <row r="258">
          <cell r="B258" t="str">
            <v>SWDN5904</v>
          </cell>
        </row>
        <row r="259">
          <cell r="B259" t="str">
            <v>SWDN4854</v>
          </cell>
        </row>
        <row r="260">
          <cell r="A260" t="str">
            <v>SWDN6049</v>
          </cell>
        </row>
        <row r="261">
          <cell r="B261" t="str">
            <v>SWDN5915</v>
          </cell>
        </row>
        <row r="262">
          <cell r="B262" t="str">
            <v>SWDN4914</v>
          </cell>
        </row>
        <row r="263">
          <cell r="B263" t="str">
            <v>SWDN6066</v>
          </cell>
        </row>
        <row r="264">
          <cell r="B264" t="str">
            <v>SWDN5908</v>
          </cell>
        </row>
        <row r="265">
          <cell r="B265" t="str">
            <v>SWDN4930</v>
          </cell>
        </row>
        <row r="266">
          <cell r="B266" t="str">
            <v>SWDN5909</v>
          </cell>
        </row>
        <row r="267">
          <cell r="B267" t="str">
            <v>SWDN4932</v>
          </cell>
        </row>
        <row r="268">
          <cell r="B268" t="str">
            <v>SWDN4881</v>
          </cell>
        </row>
        <row r="269">
          <cell r="B269" t="str">
            <v>SWDN4931</v>
          </cell>
        </row>
        <row r="270">
          <cell r="B270" t="str">
            <v>SWDN4918</v>
          </cell>
        </row>
        <row r="271">
          <cell r="B271" t="str">
            <v>SWDN4936</v>
          </cell>
        </row>
        <row r="272">
          <cell r="B272" t="str">
            <v>SWDN6052</v>
          </cell>
        </row>
        <row r="273">
          <cell r="B273" t="str">
            <v>SWDN6053</v>
          </cell>
        </row>
        <row r="274">
          <cell r="B274" t="str">
            <v>SWDN6051</v>
          </cell>
        </row>
        <row r="275">
          <cell r="A275" t="str">
            <v>SWDN4937</v>
          </cell>
        </row>
        <row r="276">
          <cell r="B276" t="str">
            <v>SWDN4914</v>
          </cell>
        </row>
        <row r="277">
          <cell r="B277" t="str">
            <v>SWDN4915</v>
          </cell>
        </row>
        <row r="278">
          <cell r="B278" t="str">
            <v>SWDN4930</v>
          </cell>
        </row>
        <row r="279">
          <cell r="B279" t="str">
            <v>SWDN4931</v>
          </cell>
        </row>
        <row r="280">
          <cell r="B280" t="str">
            <v>SWDN4936</v>
          </cell>
        </row>
        <row r="281">
          <cell r="B281" t="str">
            <v>SWDN5905</v>
          </cell>
        </row>
        <row r="282">
          <cell r="B282" t="str">
            <v>SWDN4894</v>
          </cell>
        </row>
        <row r="283">
          <cell r="B283" t="str">
            <v>SWDN4876</v>
          </cell>
        </row>
        <row r="284">
          <cell r="B284" t="str">
            <v>SWDN4877</v>
          </cell>
        </row>
        <row r="285">
          <cell r="A285" t="str">
            <v>SWDN5368</v>
          </cell>
        </row>
        <row r="286">
          <cell r="B286" t="str">
            <v>SWDN4914</v>
          </cell>
        </row>
        <row r="287">
          <cell r="B287" t="str">
            <v>SWDN4915</v>
          </cell>
        </row>
        <row r="288">
          <cell r="B288" t="str">
            <v>SWDN4930</v>
          </cell>
        </row>
        <row r="289">
          <cell r="B289" t="str">
            <v>SWDN4931</v>
          </cell>
        </row>
        <row r="290">
          <cell r="B290" t="str">
            <v>SWDN4936</v>
          </cell>
        </row>
        <row r="291">
          <cell r="B291" t="str">
            <v>SWDN5905</v>
          </cell>
        </row>
        <row r="292">
          <cell r="B292" t="str">
            <v>SWDN4894</v>
          </cell>
        </row>
        <row r="293">
          <cell r="B293" t="str">
            <v>SWDN4876</v>
          </cell>
        </row>
        <row r="294">
          <cell r="B294" t="str">
            <v>SWDN4877</v>
          </cell>
        </row>
        <row r="295">
          <cell r="A295" t="str">
            <v>SWDN5911</v>
          </cell>
        </row>
        <row r="296">
          <cell r="B296" t="str">
            <v>SWDN4914</v>
          </cell>
        </row>
        <row r="297">
          <cell r="B297" t="str">
            <v>SWDN4915</v>
          </cell>
        </row>
        <row r="298">
          <cell r="B298" t="str">
            <v>SWDN4930</v>
          </cell>
        </row>
        <row r="299">
          <cell r="B299" t="str">
            <v>SWDN4931</v>
          </cell>
        </row>
        <row r="300">
          <cell r="B300" t="str">
            <v>SWDN4936</v>
          </cell>
        </row>
        <row r="301">
          <cell r="B301" t="str">
            <v>SWDN5905</v>
          </cell>
        </row>
        <row r="302">
          <cell r="B302" t="str">
            <v>SWDN4894</v>
          </cell>
        </row>
        <row r="303">
          <cell r="B303" t="str">
            <v>SWDN4876</v>
          </cell>
        </row>
        <row r="304">
          <cell r="B304" t="str">
            <v>SWDN4877</v>
          </cell>
        </row>
        <row r="305">
          <cell r="A305" t="str">
            <v>SWDN6086</v>
          </cell>
        </row>
        <row r="306">
          <cell r="B306" t="str">
            <v>SWDN4914</v>
          </cell>
        </row>
        <row r="307">
          <cell r="B307" t="str">
            <v>SWDN4915</v>
          </cell>
        </row>
        <row r="308">
          <cell r="B308" t="str">
            <v>SWDN4930</v>
          </cell>
        </row>
        <row r="309">
          <cell r="B309" t="str">
            <v>SWDN4931</v>
          </cell>
        </row>
        <row r="310">
          <cell r="B310" t="str">
            <v>SWDN4936</v>
          </cell>
        </row>
        <row r="311">
          <cell r="B311" t="str">
            <v>SWDN5905</v>
          </cell>
        </row>
        <row r="312">
          <cell r="B312" t="str">
            <v>SWDN4894</v>
          </cell>
        </row>
        <row r="313">
          <cell r="B313" t="str">
            <v>SWDN4876</v>
          </cell>
        </row>
        <row r="314">
          <cell r="B314" t="str">
            <v>SWDN4877</v>
          </cell>
        </row>
        <row r="315">
          <cell r="A315" t="str">
            <v>SWDN6696</v>
          </cell>
        </row>
        <row r="316">
          <cell r="B316" t="str">
            <v>SWDN4914</v>
          </cell>
        </row>
        <row r="317">
          <cell r="B317" t="str">
            <v>SWDN4915</v>
          </cell>
        </row>
        <row r="318">
          <cell r="B318" t="str">
            <v>SWDN4930</v>
          </cell>
        </row>
        <row r="319">
          <cell r="B319" t="str">
            <v>SWDN4931</v>
          </cell>
        </row>
        <row r="320">
          <cell r="B320" t="str">
            <v>SWDN4936</v>
          </cell>
        </row>
        <row r="321">
          <cell r="B321" t="str">
            <v>SWDN5919</v>
          </cell>
        </row>
        <row r="322">
          <cell r="B322" t="str">
            <v>SWDN5905</v>
          </cell>
        </row>
        <row r="323">
          <cell r="B323" t="str">
            <v>SWDN4894</v>
          </cell>
        </row>
        <row r="324">
          <cell r="B324" t="str">
            <v>SWDN4876</v>
          </cell>
        </row>
        <row r="325">
          <cell r="B325" t="str">
            <v>SWDN4877</v>
          </cell>
        </row>
        <row r="326">
          <cell r="A326" t="str">
            <v>SWDN6697</v>
          </cell>
        </row>
        <row r="327">
          <cell r="B327" t="str">
            <v>SWDN4914</v>
          </cell>
        </row>
        <row r="328">
          <cell r="B328" t="str">
            <v>SWDN4915</v>
          </cell>
        </row>
        <row r="329">
          <cell r="B329" t="str">
            <v>SWDN4930</v>
          </cell>
        </row>
        <row r="330">
          <cell r="B330" t="str">
            <v>SWDN4931</v>
          </cell>
        </row>
        <row r="331">
          <cell r="B331" t="str">
            <v>SWDN4936</v>
          </cell>
        </row>
        <row r="332">
          <cell r="B332" t="str">
            <v>SWDN5919</v>
          </cell>
        </row>
        <row r="333">
          <cell r="B333" t="str">
            <v>SWDN5905</v>
          </cell>
        </row>
        <row r="334">
          <cell r="B334" t="str">
            <v>SWDN4894</v>
          </cell>
        </row>
        <row r="335">
          <cell r="B335" t="str">
            <v>SWDN4876</v>
          </cell>
        </row>
        <row r="336">
          <cell r="B336" t="str">
            <v>SWDN4877</v>
          </cell>
        </row>
        <row r="337">
          <cell r="A337" t="str">
            <v>SWDN6698</v>
          </cell>
        </row>
        <row r="338">
          <cell r="B338" t="str">
            <v>SWDN4914</v>
          </cell>
        </row>
        <row r="339">
          <cell r="B339" t="str">
            <v>SWDN4915</v>
          </cell>
        </row>
        <row r="340">
          <cell r="B340" t="str">
            <v>SWDN4930</v>
          </cell>
        </row>
        <row r="341">
          <cell r="B341" t="str">
            <v>SWDN4931</v>
          </cell>
        </row>
        <row r="342">
          <cell r="B342" t="str">
            <v>SWDN4936</v>
          </cell>
        </row>
        <row r="343">
          <cell r="B343" t="str">
            <v>SWDN5919</v>
          </cell>
        </row>
        <row r="344">
          <cell r="B344" t="str">
            <v>SWDN5905</v>
          </cell>
        </row>
        <row r="345">
          <cell r="B345" t="str">
            <v>SWDN4894</v>
          </cell>
        </row>
        <row r="346">
          <cell r="B346" t="str">
            <v>SWDN4876</v>
          </cell>
        </row>
        <row r="347">
          <cell r="B347" t="str">
            <v>SWDN4877</v>
          </cell>
        </row>
        <row r="348">
          <cell r="A348" t="str">
            <v>SWDN6060</v>
          </cell>
        </row>
        <row r="349">
          <cell r="B349" t="str">
            <v>SWDN4914</v>
          </cell>
        </row>
        <row r="350">
          <cell r="B350" t="str">
            <v>SWDN4930</v>
          </cell>
        </row>
        <row r="351">
          <cell r="B351" t="str">
            <v>SWDN4915</v>
          </cell>
        </row>
        <row r="352">
          <cell r="B352" t="str">
            <v>SWDN5909</v>
          </cell>
        </row>
        <row r="353">
          <cell r="B353" t="str">
            <v>SWDN4931</v>
          </cell>
        </row>
        <row r="354">
          <cell r="B354" t="str">
            <v>SWDN4936</v>
          </cell>
        </row>
        <row r="355">
          <cell r="B355" t="str">
            <v>SWDN4894</v>
          </cell>
        </row>
        <row r="356">
          <cell r="A356" t="str">
            <v>SWDN4193</v>
          </cell>
        </row>
        <row r="357">
          <cell r="B357" t="str">
            <v>SWDN5040</v>
          </cell>
        </row>
        <row r="358">
          <cell r="B358" t="str">
            <v>SWDN4866</v>
          </cell>
        </row>
        <row r="359">
          <cell r="B359" t="str">
            <v>SWDN4912</v>
          </cell>
        </row>
        <row r="360">
          <cell r="B360" t="str">
            <v>SWDN4779</v>
          </cell>
        </row>
        <row r="361">
          <cell r="B361" t="str">
            <v>SWDN4778</v>
          </cell>
        </row>
        <row r="362">
          <cell r="A362" t="str">
            <v>SWDN4193</v>
          </cell>
        </row>
        <row r="363">
          <cell r="B363" t="str">
            <v>SWDN5040</v>
          </cell>
        </row>
        <row r="364">
          <cell r="B364" t="str">
            <v>SWDN4912</v>
          </cell>
        </row>
        <row r="365">
          <cell r="B365" t="str">
            <v>SWDN4866</v>
          </cell>
        </row>
        <row r="366">
          <cell r="A366" t="str">
            <v>SWDN6058</v>
          </cell>
        </row>
        <row r="367">
          <cell r="B367" t="str">
            <v>SWDN5910</v>
          </cell>
        </row>
        <row r="368">
          <cell r="B368" t="str">
            <v>SWDN5040</v>
          </cell>
        </row>
        <row r="369">
          <cell r="B369" t="str">
            <v>SWDN4866</v>
          </cell>
        </row>
        <row r="370">
          <cell r="A370" t="str">
            <v>SWDN6059</v>
          </cell>
        </row>
        <row r="371">
          <cell r="B371" t="str">
            <v>SWDN6058</v>
          </cell>
        </row>
        <row r="372">
          <cell r="B372" t="str">
            <v>SGDN4070</v>
          </cell>
        </row>
        <row r="373">
          <cell r="A373" t="str">
            <v>SWDN6650</v>
          </cell>
        </row>
        <row r="374">
          <cell r="B374" t="str">
            <v>SWDN5371</v>
          </cell>
        </row>
        <row r="375">
          <cell r="B375" t="str">
            <v>SWDN5038</v>
          </cell>
        </row>
        <row r="376">
          <cell r="A376" t="str">
            <v>SWDN4886</v>
          </cell>
        </row>
        <row r="377">
          <cell r="B377" t="str">
            <v>SWDN5371</v>
          </cell>
        </row>
        <row r="378">
          <cell r="B378" t="str">
            <v>SWDN4864</v>
          </cell>
        </row>
        <row r="379">
          <cell r="B379" t="str">
            <v>SWDN5038</v>
          </cell>
        </row>
        <row r="380">
          <cell r="A380" t="str">
            <v>SWDN4386</v>
          </cell>
        </row>
        <row r="381">
          <cell r="B381" t="str">
            <v>SWDN5040</v>
          </cell>
        </row>
        <row r="382">
          <cell r="B382" t="str">
            <v>SWDN4866</v>
          </cell>
        </row>
        <row r="383">
          <cell r="A383" t="str">
            <v>SWDN5378</v>
          </cell>
        </row>
        <row r="384">
          <cell r="B384" t="str">
            <v>SWDN5379</v>
          </cell>
        </row>
        <row r="385">
          <cell r="B385" t="str">
            <v>SWDN5380</v>
          </cell>
        </row>
        <row r="386">
          <cell r="B386" t="str">
            <v>SWDN5381</v>
          </cell>
        </row>
        <row r="387">
          <cell r="B387" t="str">
            <v>SWDN5363</v>
          </cell>
        </row>
        <row r="388">
          <cell r="B388" t="str">
            <v>SWDN5364</v>
          </cell>
        </row>
        <row r="389">
          <cell r="B389" t="str">
            <v>SWDN6074</v>
          </cell>
        </row>
        <row r="390">
          <cell r="B390" t="str">
            <v>SWDN5366</v>
          </cell>
        </row>
        <row r="391">
          <cell r="B391" t="str">
            <v>SWDN5397</v>
          </cell>
        </row>
        <row r="392">
          <cell r="B392" t="str">
            <v>SWDN4778</v>
          </cell>
        </row>
        <row r="393">
          <cell r="B393" t="str">
            <v>SWDN4778</v>
          </cell>
        </row>
        <row r="394">
          <cell r="A394" t="str">
            <v>SWDN6063</v>
          </cell>
        </row>
        <row r="395">
          <cell r="A395" t="str">
            <v>SWDN6064</v>
          </cell>
        </row>
        <row r="396">
          <cell r="A396" t="str">
            <v>SWDN6062</v>
          </cell>
        </row>
        <row r="397">
          <cell r="A397" t="str">
            <v>SWDN5810</v>
          </cell>
        </row>
        <row r="398">
          <cell r="A398" t="str">
            <v>SWDN5981</v>
          </cell>
        </row>
        <row r="399">
          <cell r="A399" t="str">
            <v>SWDN6101</v>
          </cell>
        </row>
        <row r="400">
          <cell r="A400" t="str">
            <v>SWDN6102</v>
          </cell>
        </row>
        <row r="401">
          <cell r="A401" t="str">
            <v>SWDN5980</v>
          </cell>
        </row>
        <row r="402">
          <cell r="A402" t="str">
            <v>SWDN6079</v>
          </cell>
        </row>
        <row r="403">
          <cell r="B403" t="str">
            <v>SWDN6078</v>
          </cell>
        </row>
        <row r="404">
          <cell r="B404" t="str">
            <v>SWDN5909</v>
          </cell>
        </row>
        <row r="405">
          <cell r="B405" t="str">
            <v>SWDN6049</v>
          </cell>
        </row>
        <row r="406">
          <cell r="B406" t="str">
            <v>SWDN5038</v>
          </cell>
        </row>
        <row r="407">
          <cell r="B407" t="str">
            <v>SWDN4866</v>
          </cell>
        </row>
        <row r="408">
          <cell r="A408" t="str">
            <v>SWDN6098</v>
          </cell>
        </row>
        <row r="409">
          <cell r="B409" t="str">
            <v>SWDN6049</v>
          </cell>
        </row>
        <row r="410">
          <cell r="B410" t="str">
            <v>SWDN6078</v>
          </cell>
        </row>
        <row r="411">
          <cell r="B411" t="str">
            <v>SWDN5909</v>
          </cell>
        </row>
        <row r="412">
          <cell r="B412" t="str">
            <v>SWDN5038</v>
          </cell>
        </row>
        <row r="413">
          <cell r="B413" t="str">
            <v>SWDN4866</v>
          </cell>
        </row>
        <row r="414">
          <cell r="B414" t="str">
            <v>SWDN4896</v>
          </cell>
        </row>
        <row r="415">
          <cell r="B415" t="str">
            <v>SWDN6040</v>
          </cell>
        </row>
        <row r="416">
          <cell r="B416" t="str">
            <v>SWDN5038</v>
          </cell>
        </row>
        <row r="417">
          <cell r="A417" t="str">
            <v>SWDN6802</v>
          </cell>
        </row>
        <row r="418">
          <cell r="B418" t="str">
            <v>SWDN6802</v>
          </cell>
        </row>
        <row r="419">
          <cell r="B419" t="str">
            <v>SWDN6049</v>
          </cell>
        </row>
        <row r="420">
          <cell r="B420" t="str">
            <v>SWDN5038</v>
          </cell>
        </row>
        <row r="421">
          <cell r="B421" t="str">
            <v>SWDN4866</v>
          </cell>
        </row>
        <row r="422">
          <cell r="B422" t="str">
            <v>SWDN4896</v>
          </cell>
        </row>
        <row r="423">
          <cell r="B423" t="str">
            <v>SWDN6040</v>
          </cell>
        </row>
        <row r="424">
          <cell r="B424" t="str">
            <v>SWDN6078</v>
          </cell>
        </row>
        <row r="425">
          <cell r="A425" t="str">
            <v>SWDN6080</v>
          </cell>
        </row>
        <row r="426">
          <cell r="B426" t="str">
            <v>SWDN6055</v>
          </cell>
        </row>
        <row r="427">
          <cell r="B427" t="str">
            <v>SWDN6085</v>
          </cell>
        </row>
        <row r="428">
          <cell r="B428" t="str">
            <v>SWDN6084</v>
          </cell>
        </row>
        <row r="429">
          <cell r="B429" t="str">
            <v>SWDN4912</v>
          </cell>
        </row>
        <row r="430">
          <cell r="B430" t="str">
            <v>SWDN6050</v>
          </cell>
        </row>
        <row r="431">
          <cell r="A431" t="str">
            <v>SWDN6081</v>
          </cell>
        </row>
        <row r="432">
          <cell r="A432" t="str">
            <v>SWDN6082</v>
          </cell>
        </row>
        <row r="433">
          <cell r="A433" t="str">
            <v>SWDN6048</v>
          </cell>
        </row>
        <row r="434">
          <cell r="A434" t="str">
            <v>SWDN5050</v>
          </cell>
        </row>
        <row r="435">
          <cell r="B435" t="str">
            <v>SWDN5041</v>
          </cell>
        </row>
        <row r="436">
          <cell r="B436" t="str">
            <v>SWDN6661</v>
          </cell>
        </row>
        <row r="437">
          <cell r="B437" t="str">
            <v>SWDN6662</v>
          </cell>
        </row>
        <row r="438">
          <cell r="B438" t="str">
            <v>SWDN5042</v>
          </cell>
        </row>
        <row r="439">
          <cell r="B439" t="str">
            <v>SWDN5043</v>
          </cell>
        </row>
        <row r="440">
          <cell r="B440" t="str">
            <v>SWDN5045</v>
          </cell>
        </row>
        <row r="441">
          <cell r="B441" t="str">
            <v>SWDN5046</v>
          </cell>
        </row>
        <row r="442">
          <cell r="B442" t="str">
            <v>SWDN5047</v>
          </cell>
        </row>
        <row r="443">
          <cell r="B443" t="str">
            <v>SWDN5382</v>
          </cell>
        </row>
        <row r="444">
          <cell r="B444" t="str">
            <v>SWDN5044</v>
          </cell>
        </row>
        <row r="445">
          <cell r="B445" t="str">
            <v>SWDN5048</v>
          </cell>
        </row>
        <row r="446">
          <cell r="B446" t="str">
            <v>SWDN5049</v>
          </cell>
        </row>
        <row r="447">
          <cell r="B447" t="str">
            <v>SWDN5073</v>
          </cell>
        </row>
        <row r="448">
          <cell r="B448" t="str">
            <v>SWDN5074</v>
          </cell>
        </row>
        <row r="449">
          <cell r="B449" t="str">
            <v>SWDN4946</v>
          </cell>
        </row>
        <row r="450">
          <cell r="B450" t="str">
            <v>SWDN4919</v>
          </cell>
        </row>
        <row r="451">
          <cell r="B451" t="str">
            <v>SWDN5353</v>
          </cell>
        </row>
        <row r="452">
          <cell r="B452" t="str">
            <v>SWDN5399</v>
          </cell>
        </row>
        <row r="453">
          <cell r="B453" t="str">
            <v>SWDN4872</v>
          </cell>
        </row>
        <row r="454">
          <cell r="B454" t="str">
            <v>SWDN4947</v>
          </cell>
        </row>
        <row r="455">
          <cell r="B455" t="str">
            <v>SWDN5071</v>
          </cell>
        </row>
        <row r="456">
          <cell r="B456" t="str">
            <v>SWDN5072</v>
          </cell>
        </row>
        <row r="457">
          <cell r="B457" t="str">
            <v>SWDN5903</v>
          </cell>
        </row>
        <row r="458">
          <cell r="B458" t="str">
            <v>SWDN4316</v>
          </cell>
        </row>
        <row r="459">
          <cell r="B459" t="str">
            <v>SWDN6681</v>
          </cell>
        </row>
        <row r="460">
          <cell r="A460" t="str">
            <v>SWDN5070</v>
          </cell>
        </row>
        <row r="461">
          <cell r="B461" t="str">
            <v>SWDN5220</v>
          </cell>
        </row>
        <row r="462">
          <cell r="B462" t="str">
            <v>SWDN6663</v>
          </cell>
        </row>
        <row r="463">
          <cell r="B463" t="str">
            <v>SWDN5386</v>
          </cell>
        </row>
        <row r="464">
          <cell r="B464" t="str">
            <v>SWDN5389</v>
          </cell>
        </row>
        <row r="465">
          <cell r="B465" t="str">
            <v>SWDN5900</v>
          </cell>
        </row>
        <row r="466">
          <cell r="B466" t="str">
            <v>SWDN5901</v>
          </cell>
        </row>
        <row r="467">
          <cell r="B467" t="str">
            <v>SWDN6807</v>
          </cell>
        </row>
        <row r="468">
          <cell r="A468" t="str">
            <v>SWDN5375</v>
          </cell>
        </row>
        <row r="469">
          <cell r="B469" t="str">
            <v>SWDN4922</v>
          </cell>
        </row>
        <row r="470">
          <cell r="A470" t="str">
            <v>SWDN5376</v>
          </cell>
        </row>
        <row r="471">
          <cell r="B471" t="str">
            <v>SWDN4923</v>
          </cell>
        </row>
        <row r="472">
          <cell r="A472" t="str">
            <v>SWDN4893</v>
          </cell>
        </row>
        <row r="473">
          <cell r="B473" t="str">
            <v>SWDN4872</v>
          </cell>
        </row>
        <row r="474">
          <cell r="B474" t="str">
            <v>SWDN4716</v>
          </cell>
        </row>
        <row r="475">
          <cell r="A475" t="str">
            <v>SWDN5377</v>
          </cell>
        </row>
        <row r="476">
          <cell r="B476" t="str">
            <v>SWDN4946</v>
          </cell>
        </row>
        <row r="477">
          <cell r="B477" t="str">
            <v>SWDN4716</v>
          </cell>
        </row>
        <row r="478">
          <cell r="A478" t="str">
            <v>SWDN5902</v>
          </cell>
        </row>
        <row r="479">
          <cell r="B479" t="str">
            <v>SWDN5044</v>
          </cell>
        </row>
        <row r="480">
          <cell r="A480" t="str">
            <v>SWDN5362</v>
          </cell>
        </row>
        <row r="481">
          <cell r="B481" t="str">
            <v>SWDN5044</v>
          </cell>
        </row>
        <row r="482">
          <cell r="A482" t="str">
            <v>SWDN4923</v>
          </cell>
        </row>
        <row r="483">
          <cell r="B483" t="str">
            <v>SWDN6076</v>
          </cell>
        </row>
        <row r="484">
          <cell r="B484" t="str">
            <v>SWDN6077</v>
          </cell>
        </row>
        <row r="485">
          <cell r="B485" t="str">
            <v>SWDN4871</v>
          </cell>
        </row>
        <row r="486">
          <cell r="B486" t="str">
            <v>SWDN5352</v>
          </cell>
        </row>
        <row r="487">
          <cell r="B487" t="str">
            <v>SWDN4946</v>
          </cell>
        </row>
        <row r="488">
          <cell r="B488" t="str">
            <v>SWDN4922</v>
          </cell>
        </row>
        <row r="489">
          <cell r="B489" t="str">
            <v>SWDN4923</v>
          </cell>
        </row>
        <row r="490">
          <cell r="B490" t="str">
            <v>SWDN5225</v>
          </cell>
        </row>
        <row r="491">
          <cell r="B491" t="str">
            <v>SWDN5350</v>
          </cell>
        </row>
        <row r="492">
          <cell r="B492" t="str">
            <v>SWDN4867</v>
          </cell>
        </row>
        <row r="493">
          <cell r="B493" t="str">
            <v>SWDN4880</v>
          </cell>
        </row>
        <row r="494">
          <cell r="B494" t="str">
            <v>SWDN5044</v>
          </cell>
        </row>
        <row r="495">
          <cell r="B495" t="str">
            <v>SWDN4946</v>
          </cell>
        </row>
        <row r="496">
          <cell r="A496" t="str">
            <v>SWDN6152</v>
          </cell>
        </row>
        <row r="497">
          <cell r="B497" t="str">
            <v>SWDN5042</v>
          </cell>
        </row>
        <row r="498">
          <cell r="B498" t="str">
            <v>SWDN5043</v>
          </cell>
        </row>
        <row r="499">
          <cell r="B499" t="str">
            <v>SWDN5044</v>
          </cell>
        </row>
        <row r="500">
          <cell r="B500" t="str">
            <v>SWDN5045</v>
          </cell>
        </row>
        <row r="501">
          <cell r="B501" t="str">
            <v>SWDN5046</v>
          </cell>
        </row>
        <row r="502">
          <cell r="B502" t="str">
            <v>SWDN5047</v>
          </cell>
        </row>
        <row r="503">
          <cell r="B503" t="str">
            <v>SWDN5048</v>
          </cell>
        </row>
        <row r="504">
          <cell r="B504" t="str">
            <v>SWDN5049</v>
          </cell>
        </row>
        <row r="505">
          <cell r="B505" t="str">
            <v>SWDN4946</v>
          </cell>
        </row>
        <row r="506">
          <cell r="B506" t="str">
            <v>SWDN4919</v>
          </cell>
        </row>
        <row r="507">
          <cell r="A507" t="str">
            <v>SWDN4905</v>
          </cell>
        </row>
        <row r="508">
          <cell r="B508" t="str">
            <v>SWDN4721</v>
          </cell>
        </row>
        <row r="509">
          <cell r="B509" t="str">
            <v>SWDN4722</v>
          </cell>
        </row>
        <row r="510">
          <cell r="B510" t="str">
            <v>SWDN4723</v>
          </cell>
        </row>
        <row r="511">
          <cell r="B511" t="str">
            <v>SWDN4724</v>
          </cell>
        </row>
        <row r="512">
          <cell r="B512" t="str">
            <v>SWDN4725</v>
          </cell>
        </row>
        <row r="513">
          <cell r="B513" t="str">
            <v>SWDN4726</v>
          </cell>
        </row>
        <row r="514">
          <cell r="B514" t="str">
            <v>SWDN4727</v>
          </cell>
        </row>
        <row r="515">
          <cell r="B515" t="str">
            <v>SWDN4728</v>
          </cell>
        </row>
        <row r="516">
          <cell r="A516" t="str">
            <v>SWDN5360</v>
          </cell>
        </row>
        <row r="517">
          <cell r="B517" t="str">
            <v>SWDN6055</v>
          </cell>
        </row>
        <row r="518">
          <cell r="B518" t="str">
            <v>SWDN5059</v>
          </cell>
        </row>
        <row r="519">
          <cell r="A519" t="str">
            <v>SWDN4949</v>
          </cell>
        </row>
        <row r="520">
          <cell r="B520" t="str">
            <v>SWDN6055</v>
          </cell>
        </row>
        <row r="521">
          <cell r="B521" t="str">
            <v>SWDN5069</v>
          </cell>
        </row>
        <row r="522">
          <cell r="A522" t="str">
            <v>SWDN5385</v>
          </cell>
        </row>
        <row r="523">
          <cell r="A523" t="str">
            <v>SWDN5387</v>
          </cell>
        </row>
        <row r="524">
          <cell r="B524" t="str">
            <v>SWDN4931</v>
          </cell>
        </row>
        <row r="525">
          <cell r="B525" t="str">
            <v>SWDN4914</v>
          </cell>
        </row>
        <row r="526">
          <cell r="B526" t="str">
            <v>SWDN4915</v>
          </cell>
        </row>
        <row r="527">
          <cell r="A527" t="str">
            <v>SWDN5395</v>
          </cell>
        </row>
        <row r="528">
          <cell r="B528" t="str">
            <v>SWDN4930</v>
          </cell>
        </row>
        <row r="529">
          <cell r="B529" t="str">
            <v>SWDN4894</v>
          </cell>
        </row>
        <row r="530">
          <cell r="A530" t="str">
            <v>SWDN5394</v>
          </cell>
        </row>
        <row r="531">
          <cell r="A531" t="str">
            <v>SWDN5388</v>
          </cell>
        </row>
        <row r="532">
          <cell r="B532" t="str">
            <v>SWDN5919</v>
          </cell>
        </row>
        <row r="533">
          <cell r="A533" t="str">
            <v>SWDN5393</v>
          </cell>
        </row>
        <row r="534">
          <cell r="B534" t="str">
            <v>SWDN6804</v>
          </cell>
        </row>
        <row r="535">
          <cell r="B535" t="str">
            <v>SWDN4932</v>
          </cell>
        </row>
        <row r="536">
          <cell r="B536" t="str">
            <v>SWDN4796</v>
          </cell>
        </row>
        <row r="537">
          <cell r="B537" t="str">
            <v>SWDN4881</v>
          </cell>
        </row>
        <row r="538">
          <cell r="B538" t="str">
            <v>SWDN4918</v>
          </cell>
        </row>
        <row r="539">
          <cell r="B539" t="str">
            <v>SWDN5038</v>
          </cell>
        </row>
        <row r="540">
          <cell r="B540" t="str">
            <v>SWDN4929</v>
          </cell>
        </row>
        <row r="541">
          <cell r="B541" t="str">
            <v>SWDN4936</v>
          </cell>
        </row>
        <row r="542">
          <cell r="B542" t="str">
            <v>SWDN4850</v>
          </cell>
        </row>
        <row r="543">
          <cell r="B543" t="str">
            <v>SWDN5397</v>
          </cell>
        </row>
        <row r="544">
          <cell r="B544" t="str">
            <v>SWDN5365</v>
          </cell>
        </row>
        <row r="545">
          <cell r="B545" t="str">
            <v>SWDN5398</v>
          </cell>
        </row>
        <row r="546">
          <cell r="A546" t="str">
            <v>SWDN6075</v>
          </cell>
        </row>
        <row r="547">
          <cell r="A547" t="str">
            <v>SWDN6688</v>
          </cell>
        </row>
        <row r="548">
          <cell r="B548" t="str">
            <v>SWDN4931</v>
          </cell>
        </row>
        <row r="549">
          <cell r="B549" t="str">
            <v>SWDN4914</v>
          </cell>
        </row>
        <row r="550">
          <cell r="B550" t="str">
            <v>SWDN4915</v>
          </cell>
        </row>
        <row r="551">
          <cell r="A551" t="str">
            <v>SWDN6801</v>
          </cell>
        </row>
        <row r="552">
          <cell r="B552" t="str">
            <v>SWDN4930</v>
          </cell>
        </row>
        <row r="553">
          <cell r="B553" t="str">
            <v>SWDN4894</v>
          </cell>
        </row>
        <row r="554">
          <cell r="A554" t="str">
            <v>SWDN6699</v>
          </cell>
        </row>
        <row r="555">
          <cell r="A555" t="str">
            <v>SWDN6073</v>
          </cell>
        </row>
        <row r="556">
          <cell r="B556" t="str">
            <v>SWDN5909</v>
          </cell>
        </row>
        <row r="557">
          <cell r="A557" t="str">
            <v>SWDN5393</v>
          </cell>
        </row>
        <row r="558">
          <cell r="A558" t="str">
            <v>SWDN6071</v>
          </cell>
        </row>
        <row r="559">
          <cell r="B559" t="str">
            <v>SWDN6066</v>
          </cell>
        </row>
        <row r="560">
          <cell r="B560" t="str">
            <v>SWDN6051</v>
          </cell>
        </row>
        <row r="561">
          <cell r="B561" t="str">
            <v>SWDN4894</v>
          </cell>
        </row>
        <row r="562">
          <cell r="B562" t="str">
            <v>SWDN4881</v>
          </cell>
        </row>
        <row r="563">
          <cell r="B563" t="str">
            <v>SWDN4918</v>
          </cell>
        </row>
        <row r="564">
          <cell r="B564" t="str">
            <v>SWDN5038</v>
          </cell>
        </row>
        <row r="565">
          <cell r="B565" t="str">
            <v>SWDN4936</v>
          </cell>
        </row>
        <row r="566">
          <cell r="B566" t="str">
            <v>SWDN6805</v>
          </cell>
        </row>
        <row r="567">
          <cell r="B567" t="str">
            <v>SWDN5365</v>
          </cell>
        </row>
        <row r="568">
          <cell r="A568" t="str">
            <v>SWDN5051</v>
          </cell>
        </row>
        <row r="569">
          <cell r="B569" t="str">
            <v>SWDN5201</v>
          </cell>
        </row>
        <row r="570">
          <cell r="B570" t="str">
            <v>SWDN4917</v>
          </cell>
        </row>
        <row r="571">
          <cell r="A571" t="str">
            <v>SWDN5052</v>
          </cell>
        </row>
        <row r="572">
          <cell r="B572" t="str">
            <v>SWDN5202</v>
          </cell>
        </row>
        <row r="573">
          <cell r="B573" t="str">
            <v>SWDN4917</v>
          </cell>
        </row>
        <row r="574">
          <cell r="A574" t="str">
            <v>SWDN5053</v>
          </cell>
        </row>
        <row r="575">
          <cell r="B575" t="str">
            <v>SWDN5203</v>
          </cell>
        </row>
        <row r="576">
          <cell r="B576" t="str">
            <v>SWDN4917</v>
          </cell>
        </row>
        <row r="577">
          <cell r="A577" t="str">
            <v>SWDN5054</v>
          </cell>
        </row>
        <row r="578">
          <cell r="B578" t="str">
            <v>SWDN5204</v>
          </cell>
        </row>
        <row r="579">
          <cell r="B579" t="str">
            <v>SWDN4917</v>
          </cell>
        </row>
        <row r="580">
          <cell r="A580" t="str">
            <v>SWDN5055</v>
          </cell>
        </row>
        <row r="581">
          <cell r="B581" t="str">
            <v>SWDN5205</v>
          </cell>
        </row>
        <row r="582">
          <cell r="B582" t="str">
            <v>SWDN4917</v>
          </cell>
        </row>
        <row r="583">
          <cell r="A583" t="str">
            <v>SWDN5056</v>
          </cell>
        </row>
        <row r="584">
          <cell r="B584" t="str">
            <v>SWDN5206</v>
          </cell>
        </row>
        <row r="585">
          <cell r="B585" t="str">
            <v>SWDN4917</v>
          </cell>
        </row>
        <row r="586">
          <cell r="A586" t="str">
            <v>SWDN5057</v>
          </cell>
        </row>
        <row r="587">
          <cell r="B587" t="str">
            <v>SWDN5207</v>
          </cell>
        </row>
        <row r="588">
          <cell r="B588" t="str">
            <v>SWDN4917</v>
          </cell>
        </row>
        <row r="589">
          <cell r="A589" t="str">
            <v>SWDN5059</v>
          </cell>
        </row>
        <row r="590">
          <cell r="B590" t="str">
            <v>SWDN5208</v>
          </cell>
        </row>
        <row r="591">
          <cell r="B591" t="str">
            <v>SWDN4917</v>
          </cell>
        </row>
        <row r="592">
          <cell r="A592" t="str">
            <v>SWDN5059</v>
          </cell>
        </row>
        <row r="593">
          <cell r="B593" t="str">
            <v>SWDN5209</v>
          </cell>
        </row>
        <row r="594">
          <cell r="B594" t="str">
            <v>SWDN4917</v>
          </cell>
        </row>
        <row r="595">
          <cell r="A595" t="str">
            <v>SWDN5060</v>
          </cell>
        </row>
        <row r="596">
          <cell r="B596" t="str">
            <v>SWDN5210</v>
          </cell>
        </row>
        <row r="597">
          <cell r="B597" t="str">
            <v>SWDN4917</v>
          </cell>
        </row>
        <row r="598">
          <cell r="A598" t="str">
            <v>SWDN5061</v>
          </cell>
        </row>
        <row r="599">
          <cell r="B599" t="str">
            <v>SWDN5211</v>
          </cell>
        </row>
        <row r="600">
          <cell r="B600" t="str">
            <v>SWDN4917</v>
          </cell>
        </row>
        <row r="601">
          <cell r="A601" t="str">
            <v>SWDN5062</v>
          </cell>
        </row>
        <row r="602">
          <cell r="B602" t="str">
            <v>SWDN5212</v>
          </cell>
        </row>
        <row r="603">
          <cell r="B603" t="str">
            <v>SWDN4917</v>
          </cell>
        </row>
        <row r="604">
          <cell r="A604" t="str">
            <v>SWDN5063</v>
          </cell>
        </row>
        <row r="605">
          <cell r="B605" t="str">
            <v>SWDN5213</v>
          </cell>
        </row>
        <row r="606">
          <cell r="B606" t="str">
            <v>SWDN4917</v>
          </cell>
        </row>
        <row r="607">
          <cell r="A607" t="str">
            <v>SWDN5064</v>
          </cell>
        </row>
        <row r="608">
          <cell r="B608" t="str">
            <v>SWDN5214</v>
          </cell>
        </row>
        <row r="609">
          <cell r="B609" t="str">
            <v>SWDN4917</v>
          </cell>
        </row>
        <row r="610">
          <cell r="A610" t="str">
            <v>SWDN5065</v>
          </cell>
        </row>
        <row r="611">
          <cell r="B611" t="str">
            <v>SWDN5215</v>
          </cell>
        </row>
        <row r="612">
          <cell r="B612" t="str">
            <v>SWDN4917</v>
          </cell>
        </row>
        <row r="613">
          <cell r="A613" t="str">
            <v>SWDN5066</v>
          </cell>
        </row>
        <row r="614">
          <cell r="B614" t="str">
            <v>SWDN5216</v>
          </cell>
        </row>
        <row r="615">
          <cell r="B615" t="str">
            <v>SWDN4917</v>
          </cell>
        </row>
        <row r="616">
          <cell r="A616" t="str">
            <v>SWDN5400</v>
          </cell>
        </row>
        <row r="617">
          <cell r="B617" t="str">
            <v>SWDN5369</v>
          </cell>
        </row>
        <row r="618">
          <cell r="B618" t="str">
            <v>SWDN4917</v>
          </cell>
        </row>
        <row r="619">
          <cell r="A619" t="str">
            <v>SWDN5067</v>
          </cell>
        </row>
        <row r="620">
          <cell r="B620" t="str">
            <v>SWDN5217</v>
          </cell>
        </row>
        <row r="621">
          <cell r="B621" t="str">
            <v>SWDN4917</v>
          </cell>
        </row>
        <row r="622">
          <cell r="A622" t="str">
            <v>SWDN6656</v>
          </cell>
        </row>
        <row r="623">
          <cell r="A623" t="str">
            <v>SWDN6657</v>
          </cell>
        </row>
        <row r="624">
          <cell r="A624" t="str">
            <v>SWDN6658</v>
          </cell>
        </row>
        <row r="625">
          <cell r="A625" t="str">
            <v>SWDN6666</v>
          </cell>
        </row>
        <row r="626">
          <cell r="A626" t="str">
            <v>SWDN6659</v>
          </cell>
        </row>
        <row r="627">
          <cell r="A627" t="str">
            <v>SWDN6660</v>
          </cell>
        </row>
        <row r="628">
          <cell r="A628" t="str">
            <v>SWDN6665</v>
          </cell>
        </row>
        <row r="629">
          <cell r="A629" t="str">
            <v>SWDN6655</v>
          </cell>
        </row>
        <row r="630">
          <cell r="A630" t="str">
            <v>SWDN5028</v>
          </cell>
        </row>
        <row r="631">
          <cell r="A631" t="str">
            <v>SWDN5029</v>
          </cell>
        </row>
        <row r="632">
          <cell r="A632" t="str">
            <v>SWDN5030</v>
          </cell>
        </row>
        <row r="633">
          <cell r="A633" t="str">
            <v>SWDN5031</v>
          </cell>
        </row>
        <row r="634">
          <cell r="A634" t="str">
            <v>SWDN5032</v>
          </cell>
        </row>
        <row r="635">
          <cell r="A635" t="str">
            <v>SWDN5033</v>
          </cell>
        </row>
        <row r="636">
          <cell r="A636" t="str">
            <v>SWDN5034</v>
          </cell>
        </row>
      </sheetData>
      <sheetData sheetId="2" refreshError="1"/>
      <sheetData sheetId="3" refreshError="1"/>
      <sheetData sheetId="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sheetName val="Sheet1"/>
      <sheetName val="warr sort"/>
      <sheetName val="omc_query"/>
      <sheetName val="Review"/>
    </sheetNames>
    <sheetDataSet>
      <sheetData sheetId="0">
        <row r="1">
          <cell r="F1" t="str">
            <v>27mths</v>
          </cell>
        </row>
      </sheetData>
      <sheetData sheetId="1" refreshError="1">
        <row r="4">
          <cell r="A4" t="str">
            <v>SWDN5916</v>
          </cell>
        </row>
        <row r="5">
          <cell r="B5" t="str">
            <v>SWDN5914</v>
          </cell>
        </row>
        <row r="6">
          <cell r="B6" t="str">
            <v>SWDN5915</v>
          </cell>
        </row>
        <row r="7">
          <cell r="B7" t="str">
            <v>SWDN4894</v>
          </cell>
        </row>
        <row r="8">
          <cell r="B8" t="str">
            <v>SWDN6066</v>
          </cell>
        </row>
        <row r="9">
          <cell r="B9" t="str">
            <v>SWDN6051</v>
          </cell>
        </row>
        <row r="10">
          <cell r="B10" t="str">
            <v>SWDN4881</v>
          </cell>
        </row>
        <row r="11">
          <cell r="B11" t="str">
            <v>SWDN5908</v>
          </cell>
        </row>
        <row r="12">
          <cell r="B12" t="str">
            <v>SWDN4915</v>
          </cell>
        </row>
        <row r="13">
          <cell r="B13" t="str">
            <v>SWDN5909</v>
          </cell>
        </row>
        <row r="14">
          <cell r="B14" t="str">
            <v>SWDN4932</v>
          </cell>
        </row>
        <row r="15">
          <cell r="B15" t="str">
            <v>SWDN4918</v>
          </cell>
        </row>
        <row r="16">
          <cell r="B16" t="str">
            <v>SWDN4858</v>
          </cell>
        </row>
        <row r="17">
          <cell r="B17" t="str">
            <v>SWDN4894</v>
          </cell>
        </row>
        <row r="18">
          <cell r="B18" t="str">
            <v>SWDN6052</v>
          </cell>
        </row>
        <row r="19">
          <cell r="B19" t="str">
            <v>SWDN6053</v>
          </cell>
        </row>
        <row r="20">
          <cell r="B20" t="str">
            <v>SWDN4864</v>
          </cell>
        </row>
        <row r="21">
          <cell r="B21" t="str">
            <v>SWDN4866</v>
          </cell>
        </row>
        <row r="22">
          <cell r="B22" t="str">
            <v>SWDN5038</v>
          </cell>
        </row>
        <row r="23">
          <cell r="A23" t="str">
            <v>SWDN5917</v>
          </cell>
        </row>
        <row r="24">
          <cell r="B24" t="str">
            <v>SWDN6049</v>
          </cell>
        </row>
        <row r="25">
          <cell r="B25" t="str">
            <v>SWDN4915</v>
          </cell>
        </row>
        <row r="26">
          <cell r="B26" t="str">
            <v>SWDN5909</v>
          </cell>
        </row>
        <row r="27">
          <cell r="B27" t="str">
            <v>SWDN4858</v>
          </cell>
        </row>
        <row r="28">
          <cell r="B28" t="str">
            <v>SWDN4894</v>
          </cell>
        </row>
        <row r="29">
          <cell r="B29" t="str">
            <v>SWDN5038</v>
          </cell>
        </row>
        <row r="30">
          <cell r="B30" t="str">
            <v>SWDN4864</v>
          </cell>
        </row>
        <row r="31">
          <cell r="B31" t="str">
            <v>SWDN4866</v>
          </cell>
        </row>
        <row r="32">
          <cell r="A32" t="str">
            <v>SWDN5027</v>
          </cell>
        </row>
        <row r="33">
          <cell r="B33" t="str">
            <v>SWDN4853</v>
          </cell>
        </row>
        <row r="34">
          <cell r="B34" t="str">
            <v>SWDN6045</v>
          </cell>
        </row>
        <row r="35">
          <cell r="B35" t="str">
            <v>SWDN6655</v>
          </cell>
        </row>
        <row r="36">
          <cell r="A36" t="str">
            <v>SWDN5035</v>
          </cell>
        </row>
        <row r="37">
          <cell r="B37" t="str">
            <v>SWDN4853</v>
          </cell>
        </row>
        <row r="38">
          <cell r="B38" t="str">
            <v>SWDN6045</v>
          </cell>
        </row>
        <row r="39">
          <cell r="B39" t="str">
            <v>SWDN6656</v>
          </cell>
        </row>
        <row r="40">
          <cell r="A40" t="str">
            <v>SWDN5036</v>
          </cell>
        </row>
        <row r="41">
          <cell r="B41" t="str">
            <v>SWDN4853</v>
          </cell>
        </row>
        <row r="42">
          <cell r="B42" t="str">
            <v>SWDN6045</v>
          </cell>
        </row>
        <row r="43">
          <cell r="B43" t="str">
            <v>SWDN6657</v>
          </cell>
        </row>
        <row r="44">
          <cell r="A44" t="str">
            <v>SWDN6667</v>
          </cell>
        </row>
        <row r="45">
          <cell r="B45" t="str">
            <v>SWDN4853</v>
          </cell>
        </row>
        <row r="46">
          <cell r="B46" t="str">
            <v>SWDN6045</v>
          </cell>
        </row>
        <row r="47">
          <cell r="B47" t="str">
            <v>SWDN6666</v>
          </cell>
        </row>
        <row r="48">
          <cell r="A48" t="str">
            <v>SWDN4853</v>
          </cell>
        </row>
        <row r="49">
          <cell r="B49" t="str">
            <v>SWDN4361</v>
          </cell>
        </row>
        <row r="50">
          <cell r="B50" t="str">
            <v>SWDN4939</v>
          </cell>
        </row>
        <row r="51">
          <cell r="B51" t="str">
            <v>SWDN4940</v>
          </cell>
        </row>
        <row r="52">
          <cell r="B52" t="str">
            <v>SWDN4941</v>
          </cell>
        </row>
        <row r="53">
          <cell r="B53" t="str">
            <v>SWDN4268</v>
          </cell>
        </row>
        <row r="54">
          <cell r="B54" t="str">
            <v>SWDN6055</v>
          </cell>
        </row>
        <row r="55">
          <cell r="B55" t="str">
            <v>SWDN4283</v>
          </cell>
        </row>
        <row r="56">
          <cell r="B56" t="str">
            <v>SWDN4393</v>
          </cell>
        </row>
        <row r="57">
          <cell r="B57" t="str">
            <v>SWDN4395</v>
          </cell>
        </row>
        <row r="58">
          <cell r="B58" t="str">
            <v>SWDN4875</v>
          </cell>
        </row>
        <row r="59">
          <cell r="B59" t="str">
            <v>SWDN4874</v>
          </cell>
        </row>
        <row r="60">
          <cell r="A60" t="str">
            <v>SWDN6045</v>
          </cell>
        </row>
        <row r="61">
          <cell r="B61" t="str">
            <v>SWDN4794</v>
          </cell>
        </row>
        <row r="62">
          <cell r="B62" t="str">
            <v>SWDN6044</v>
          </cell>
        </row>
        <row r="63">
          <cell r="B63" t="str">
            <v>SWDN5383</v>
          </cell>
        </row>
        <row r="64">
          <cell r="B64" t="str">
            <v>SWDN6046</v>
          </cell>
        </row>
        <row r="65">
          <cell r="B65" t="str">
            <v>SWDN6047</v>
          </cell>
        </row>
        <row r="66">
          <cell r="B66" t="str">
            <v>SWDN6689</v>
          </cell>
        </row>
        <row r="67">
          <cell r="A67" t="str">
            <v>SGDN4070</v>
          </cell>
        </row>
        <row r="68">
          <cell r="A68" t="str">
            <v>SGDN4071</v>
          </cell>
        </row>
        <row r="69">
          <cell r="B69" t="str">
            <v>SWDN4393</v>
          </cell>
        </row>
        <row r="70">
          <cell r="B70" t="str">
            <v>SWDN4283</v>
          </cell>
        </row>
        <row r="71">
          <cell r="B71" t="str">
            <v>SWDN4268</v>
          </cell>
        </row>
        <row r="72">
          <cell r="B72" t="str">
            <v>SWDN4941</v>
          </cell>
        </row>
        <row r="73">
          <cell r="B73" t="str">
            <v>SWDN4395</v>
          </cell>
        </row>
        <row r="74">
          <cell r="B74" t="str">
            <v>SWDN4875</v>
          </cell>
        </row>
        <row r="75">
          <cell r="B75" t="str">
            <v>SWDN4874</v>
          </cell>
        </row>
        <row r="76">
          <cell r="B76" t="str">
            <v>SWDN4866</v>
          </cell>
        </row>
        <row r="77">
          <cell r="A77" t="str">
            <v>SGDN2006</v>
          </cell>
        </row>
        <row r="78">
          <cell r="B78" t="str">
            <v>SGDN4070</v>
          </cell>
        </row>
        <row r="79">
          <cell r="B79" t="str">
            <v>SWDN6056</v>
          </cell>
        </row>
        <row r="80">
          <cell r="B80" t="str">
            <v>SWDN5919</v>
          </cell>
        </row>
        <row r="81">
          <cell r="B81" t="str">
            <v>SWDN5910</v>
          </cell>
        </row>
        <row r="82">
          <cell r="B82" t="str">
            <v>SWDN5905</v>
          </cell>
        </row>
        <row r="83">
          <cell r="B83" t="str">
            <v>SWDN5040</v>
          </cell>
        </row>
        <row r="84">
          <cell r="A84" t="str">
            <v>SWDN6673</v>
          </cell>
        </row>
        <row r="85">
          <cell r="B85" t="str">
            <v>SWDN4070</v>
          </cell>
        </row>
        <row r="86">
          <cell r="B86" t="str">
            <v>SGDN6679</v>
          </cell>
        </row>
        <row r="87">
          <cell r="B87" t="str">
            <v>SWDN6677</v>
          </cell>
        </row>
        <row r="88">
          <cell r="B88" t="str">
            <v>SWDN6056</v>
          </cell>
        </row>
        <row r="89">
          <cell r="B89" t="str">
            <v>SWDN5040</v>
          </cell>
        </row>
        <row r="90">
          <cell r="A90" t="str">
            <v>SWDN6678</v>
          </cell>
        </row>
        <row r="91">
          <cell r="B91" t="str">
            <v>SWDN6677</v>
          </cell>
        </row>
        <row r="92">
          <cell r="A92" t="str">
            <v>SWDN6669</v>
          </cell>
        </row>
        <row r="93">
          <cell r="B93" t="str">
            <v>SWDN6668</v>
          </cell>
        </row>
        <row r="94">
          <cell r="B94" t="str">
            <v>SWDN5919</v>
          </cell>
        </row>
        <row r="95">
          <cell r="B95" t="str">
            <v>SWDN5905</v>
          </cell>
        </row>
        <row r="96">
          <cell r="A96" t="str">
            <v>SWDN6670</v>
          </cell>
        </row>
        <row r="97">
          <cell r="B97" t="str">
            <v>SWDN6668</v>
          </cell>
        </row>
        <row r="98">
          <cell r="B98" t="str">
            <v>SWDN6679</v>
          </cell>
        </row>
        <row r="99">
          <cell r="B99" t="str">
            <v>SWDN6677</v>
          </cell>
        </row>
        <row r="100">
          <cell r="A100" t="str">
            <v>SWDN6671</v>
          </cell>
        </row>
        <row r="101">
          <cell r="B101" t="str">
            <v>SWDN6675</v>
          </cell>
        </row>
        <row r="102">
          <cell r="B102" t="str">
            <v>SWDN5919</v>
          </cell>
        </row>
        <row r="103">
          <cell r="B103" t="str">
            <v>SWDN5905</v>
          </cell>
        </row>
        <row r="104">
          <cell r="A104" t="str">
            <v>SWDN6672</v>
          </cell>
        </row>
        <row r="105">
          <cell r="B105" t="str">
            <v>SWDN6675</v>
          </cell>
        </row>
        <row r="106">
          <cell r="B106" t="str">
            <v>SWDN6679</v>
          </cell>
        </row>
        <row r="107">
          <cell r="B107" t="str">
            <v>SWDN6677</v>
          </cell>
        </row>
        <row r="108">
          <cell r="A108" t="str">
            <v>SGDN2007</v>
          </cell>
        </row>
        <row r="109">
          <cell r="B109" t="str">
            <v>SWDN4283</v>
          </cell>
        </row>
        <row r="110">
          <cell r="B110" t="str">
            <v>SWDN4735</v>
          </cell>
        </row>
        <row r="111">
          <cell r="B111" t="str">
            <v>SWDN4731</v>
          </cell>
        </row>
        <row r="112">
          <cell r="B112" t="str">
            <v>SWDN4939</v>
          </cell>
        </row>
        <row r="113">
          <cell r="B113" t="str">
            <v>SWDN4940</v>
          </cell>
        </row>
        <row r="114">
          <cell r="B114" t="str">
            <v>SWDN4941</v>
          </cell>
        </row>
        <row r="115">
          <cell r="B115" t="str">
            <v>SWDN4395</v>
          </cell>
        </row>
        <row r="116">
          <cell r="B116" t="str">
            <v>SWDN4738</v>
          </cell>
        </row>
        <row r="117">
          <cell r="B117" t="str">
            <v>SWDN5390</v>
          </cell>
        </row>
        <row r="118">
          <cell r="A118" t="str">
            <v>SWDN4879</v>
          </cell>
        </row>
        <row r="119">
          <cell r="B119" t="str">
            <v>SWDN6083</v>
          </cell>
        </row>
        <row r="120">
          <cell r="B120" t="str">
            <v>SWDN6051</v>
          </cell>
        </row>
        <row r="121">
          <cell r="B121" t="str">
            <v>SWDN4881</v>
          </cell>
        </row>
        <row r="122">
          <cell r="A122" t="str">
            <v>SWDN6099</v>
          </cell>
        </row>
        <row r="123">
          <cell r="B123" t="str">
            <v>SWDN6083</v>
          </cell>
        </row>
        <row r="124">
          <cell r="B124" t="str">
            <v>SWDN4929</v>
          </cell>
        </row>
        <row r="125">
          <cell r="A125" t="str">
            <v>SWDN6087</v>
          </cell>
        </row>
        <row r="126">
          <cell r="B126" t="str">
            <v>SWDN6089</v>
          </cell>
        </row>
        <row r="127">
          <cell r="B127" t="str">
            <v>SWDN4881</v>
          </cell>
        </row>
        <row r="128">
          <cell r="A128" t="str">
            <v>SWDN6088</v>
          </cell>
        </row>
        <row r="129">
          <cell r="B129" t="str">
            <v>SWDN6090</v>
          </cell>
        </row>
        <row r="130">
          <cell r="B130" t="str">
            <v>SWDN6091</v>
          </cell>
        </row>
        <row r="131">
          <cell r="B131" t="str">
            <v>SWDN6092</v>
          </cell>
        </row>
        <row r="132">
          <cell r="B132" t="str">
            <v>SWDN4881</v>
          </cell>
        </row>
        <row r="133">
          <cell r="B133" t="str">
            <v>SWDN6653</v>
          </cell>
        </row>
        <row r="134">
          <cell r="A134" t="str">
            <v>SWDN4943</v>
          </cell>
        </row>
        <row r="135">
          <cell r="B135" t="str">
            <v>SWDN4935</v>
          </cell>
        </row>
        <row r="136">
          <cell r="B136" t="str">
            <v>SWDN4945</v>
          </cell>
        </row>
        <row r="137">
          <cell r="B137" t="str">
            <v>SWDN4941</v>
          </cell>
        </row>
        <row r="138">
          <cell r="B138" t="str">
            <v>SWDN5221</v>
          </cell>
        </row>
        <row r="139">
          <cell r="B139" t="str">
            <v>SWDN6803</v>
          </cell>
        </row>
        <row r="140">
          <cell r="A140" t="str">
            <v>SWDN6651</v>
          </cell>
        </row>
        <row r="141">
          <cell r="B141" t="str">
            <v>SWDN4945</v>
          </cell>
        </row>
        <row r="142">
          <cell r="B142" t="str">
            <v>SWDN6652</v>
          </cell>
        </row>
        <row r="143">
          <cell r="A143" t="str">
            <v>SWDN6690</v>
          </cell>
        </row>
        <row r="144">
          <cell r="B144" t="str">
            <v>SWDN4914</v>
          </cell>
        </row>
        <row r="145">
          <cell r="B145" t="str">
            <v>SWDN4931</v>
          </cell>
        </row>
        <row r="146">
          <cell r="B146" t="str">
            <v>SWDN6700</v>
          </cell>
        </row>
        <row r="147">
          <cell r="B147" t="str">
            <v>SWDN4876</v>
          </cell>
        </row>
        <row r="148">
          <cell r="B148" t="str">
            <v>SWDN4877</v>
          </cell>
        </row>
        <row r="149">
          <cell r="A149" t="str">
            <v>SWDN6809</v>
          </cell>
        </row>
        <row r="150">
          <cell r="B150" t="str">
            <v>SWDN4914</v>
          </cell>
        </row>
        <row r="151">
          <cell r="B151" t="str">
            <v>SWDN4931</v>
          </cell>
        </row>
        <row r="152">
          <cell r="B152" t="str">
            <v>SWDN6700</v>
          </cell>
        </row>
        <row r="153">
          <cell r="B153" t="str">
            <v>SWDN4876</v>
          </cell>
        </row>
        <row r="154">
          <cell r="B154" t="str">
            <v>SWDN4877</v>
          </cell>
        </row>
        <row r="155">
          <cell r="A155" t="str">
            <v>SWDN6083</v>
          </cell>
        </row>
        <row r="156">
          <cell r="B156" t="str">
            <v>SWDN5915</v>
          </cell>
        </row>
        <row r="157">
          <cell r="B157" t="str">
            <v>SWDN5908</v>
          </cell>
        </row>
        <row r="158">
          <cell r="B158" t="str">
            <v>SWDN6700</v>
          </cell>
        </row>
        <row r="159">
          <cell r="B159" t="str">
            <v>SWDN5909</v>
          </cell>
        </row>
        <row r="160">
          <cell r="B160" t="str">
            <v>SWDN4932</v>
          </cell>
        </row>
        <row r="161">
          <cell r="B161" t="str">
            <v>SWDN4918</v>
          </cell>
        </row>
        <row r="162">
          <cell r="B162" t="str">
            <v>SWDN6066</v>
          </cell>
        </row>
        <row r="163">
          <cell r="A163" t="str">
            <v>SWDN4364</v>
          </cell>
        </row>
        <row r="164">
          <cell r="B164" t="str">
            <v>SGDN4070</v>
          </cell>
        </row>
        <row r="165">
          <cell r="A165" t="str">
            <v>SWDN5906</v>
          </cell>
        </row>
        <row r="166">
          <cell r="B166" t="str">
            <v>SWDN4372</v>
          </cell>
        </row>
        <row r="167">
          <cell r="B167" t="str">
            <v>SWDN5907</v>
          </cell>
        </row>
        <row r="168">
          <cell r="B168" t="str">
            <v>SWDN6689</v>
          </cell>
        </row>
        <row r="169">
          <cell r="B169" t="str">
            <v>SWDN4368</v>
          </cell>
        </row>
        <row r="170">
          <cell r="A170" t="str">
            <v>SWDN4354</v>
          </cell>
        </row>
        <row r="171">
          <cell r="A171" t="str">
            <v>SWDN4367</v>
          </cell>
        </row>
        <row r="172">
          <cell r="A172" t="str">
            <v>SWDN6664</v>
          </cell>
        </row>
        <row r="173">
          <cell r="A173" t="str">
            <v>SWDN4791</v>
          </cell>
        </row>
        <row r="174">
          <cell r="B174" t="str">
            <v>SWDN5906</v>
          </cell>
        </row>
        <row r="175">
          <cell r="B175" t="str">
            <v>SWDN4373</v>
          </cell>
        </row>
        <row r="176">
          <cell r="B176" t="str">
            <v>SWDN4374</v>
          </cell>
        </row>
        <row r="177">
          <cell r="A177" t="str">
            <v>SWDN6800</v>
          </cell>
        </row>
        <row r="178">
          <cell r="B178" t="str">
            <v>SWDN6689</v>
          </cell>
        </row>
        <row r="179">
          <cell r="B179" t="str">
            <v>SWDN4368</v>
          </cell>
        </row>
        <row r="180">
          <cell r="B180" t="str">
            <v>SWDN5907</v>
          </cell>
        </row>
        <row r="181">
          <cell r="A181" t="str">
            <v>SWDN5396</v>
          </cell>
        </row>
        <row r="182">
          <cell r="B182" t="str">
            <v>SGDN4071</v>
          </cell>
        </row>
        <row r="183">
          <cell r="B183" t="str">
            <v>SWDN5355</v>
          </cell>
        </row>
        <row r="184">
          <cell r="B184" t="str">
            <v>SWDN5356</v>
          </cell>
        </row>
        <row r="185">
          <cell r="B185" t="str">
            <v>SWDN5357</v>
          </cell>
        </row>
        <row r="186">
          <cell r="A186" t="str">
            <v>SWDN5912</v>
          </cell>
        </row>
        <row r="187">
          <cell r="B187" t="str">
            <v>SWDN5354</v>
          </cell>
        </row>
        <row r="188">
          <cell r="B188" t="str">
            <v>SWDN6070</v>
          </cell>
        </row>
        <row r="189">
          <cell r="B189" t="str">
            <v>SWDN6069</v>
          </cell>
        </row>
        <row r="190">
          <cell r="B190" t="str">
            <v>SWDN6045</v>
          </cell>
        </row>
        <row r="191">
          <cell r="A191" t="str">
            <v>SWDN6093</v>
          </cell>
        </row>
        <row r="192">
          <cell r="B192" t="str">
            <v>SWDN6070</v>
          </cell>
        </row>
        <row r="193">
          <cell r="B193" t="str">
            <v>SWDN6069</v>
          </cell>
        </row>
        <row r="194">
          <cell r="B194" t="str">
            <v>SWDN6045</v>
          </cell>
        </row>
        <row r="195">
          <cell r="A195" t="str">
            <v>SWDN6821</v>
          </cell>
        </row>
        <row r="196">
          <cell r="B196" t="str">
            <v>SWDN5354</v>
          </cell>
        </row>
        <row r="197">
          <cell r="B197" t="str">
            <v>SWDN6070</v>
          </cell>
        </row>
        <row r="198">
          <cell r="B198" t="str">
            <v>SWDN6045</v>
          </cell>
        </row>
        <row r="199">
          <cell r="A199" t="str">
            <v>SWDN6822</v>
          </cell>
        </row>
        <row r="200">
          <cell r="B200" t="str">
            <v>SWDN6070</v>
          </cell>
        </row>
        <row r="201">
          <cell r="B201" t="str">
            <v>SWDN6045</v>
          </cell>
        </row>
        <row r="202">
          <cell r="A202" t="str">
            <v>SWDN6061</v>
          </cell>
        </row>
        <row r="203">
          <cell r="B203" t="str">
            <v>SWDN4881</v>
          </cell>
        </row>
        <row r="204">
          <cell r="B204" t="str">
            <v>SWDN4796</v>
          </cell>
        </row>
        <row r="205">
          <cell r="B205" t="str">
            <v>SWDN5905</v>
          </cell>
        </row>
        <row r="206">
          <cell r="A206" t="str">
            <v>SWDN6067</v>
          </cell>
        </row>
        <row r="207">
          <cell r="B207" t="str">
            <v>SWDN4881</v>
          </cell>
        </row>
        <row r="208">
          <cell r="B208" t="str">
            <v>SWDN4796</v>
          </cell>
        </row>
        <row r="209">
          <cell r="A209" t="str">
            <v>SWDN6065</v>
          </cell>
        </row>
        <row r="210">
          <cell r="B210" t="str">
            <v>SWDN4881</v>
          </cell>
        </row>
        <row r="211">
          <cell r="B211" t="str">
            <v>SWDN5904</v>
          </cell>
        </row>
        <row r="212">
          <cell r="B212" t="str">
            <v>SWDN6056</v>
          </cell>
        </row>
        <row r="213">
          <cell r="B213" t="str">
            <v>SWDN5905</v>
          </cell>
        </row>
        <row r="214">
          <cell r="A214" t="str">
            <v>SWDN6068</v>
          </cell>
        </row>
        <row r="215">
          <cell r="B215" t="str">
            <v>SWDN4881</v>
          </cell>
        </row>
        <row r="216">
          <cell r="B216" t="str">
            <v>SWDN5904</v>
          </cell>
        </row>
        <row r="217">
          <cell r="B217" t="str">
            <v>SWDN6056</v>
          </cell>
        </row>
        <row r="218">
          <cell r="B218" t="str">
            <v>SWDN5905</v>
          </cell>
        </row>
        <row r="219">
          <cell r="A219" t="str">
            <v>SWDN6094</v>
          </cell>
        </row>
        <row r="220">
          <cell r="B220" t="str">
            <v>SWDN4796</v>
          </cell>
        </row>
        <row r="221">
          <cell r="B221" t="str">
            <v>SWDN5905</v>
          </cell>
        </row>
        <row r="222">
          <cell r="A222" t="str">
            <v>SWDN6095</v>
          </cell>
        </row>
        <row r="223">
          <cell r="B223" t="str">
            <v>SWDN4796</v>
          </cell>
        </row>
        <row r="224">
          <cell r="A224" t="str">
            <v>SWDN6096</v>
          </cell>
        </row>
        <row r="225">
          <cell r="B225" t="str">
            <v>SWDN6056</v>
          </cell>
        </row>
        <row r="226">
          <cell r="B226" t="str">
            <v>SWDN5905</v>
          </cell>
        </row>
        <row r="227">
          <cell r="A227" t="str">
            <v>SWDN6097</v>
          </cell>
        </row>
        <row r="228">
          <cell r="B228" t="str">
            <v>SWDN6056</v>
          </cell>
        </row>
        <row r="229">
          <cell r="B229" t="str">
            <v>SWDN5905</v>
          </cell>
        </row>
        <row r="230">
          <cell r="A230" t="str">
            <v>SWDN6041</v>
          </cell>
        </row>
        <row r="231">
          <cell r="A231" t="str">
            <v>SWDN6042</v>
          </cell>
        </row>
        <row r="232">
          <cell r="A232" t="str">
            <v>SWDN6083</v>
          </cell>
        </row>
        <row r="233">
          <cell r="B233" t="str">
            <v>SWDN5915</v>
          </cell>
        </row>
        <row r="234">
          <cell r="B234" t="str">
            <v>SWDN5908</v>
          </cell>
        </row>
        <row r="235">
          <cell r="B235" t="str">
            <v>SWDN6700</v>
          </cell>
        </row>
        <row r="236">
          <cell r="B236" t="str">
            <v>SWDN5909</v>
          </cell>
        </row>
        <row r="237">
          <cell r="B237" t="str">
            <v>SWDN4932</v>
          </cell>
        </row>
        <row r="238">
          <cell r="B238" t="str">
            <v>SWDN4918</v>
          </cell>
        </row>
        <row r="239">
          <cell r="B239" t="str">
            <v>SWDN6066</v>
          </cell>
        </row>
        <row r="240">
          <cell r="A240" t="str">
            <v>SWDN6675</v>
          </cell>
        </row>
        <row r="241">
          <cell r="B241" t="str">
            <v>SWDN6090</v>
          </cell>
        </row>
        <row r="242">
          <cell r="B242" t="str">
            <v>SWDN4881</v>
          </cell>
        </row>
        <row r="243">
          <cell r="B243" t="str">
            <v>SWDN6091</v>
          </cell>
        </row>
        <row r="244">
          <cell r="B244" t="str">
            <v>SWDN6092</v>
          </cell>
        </row>
        <row r="245">
          <cell r="B245" t="str">
            <v>SWDN6653</v>
          </cell>
        </row>
        <row r="246">
          <cell r="B246" t="str">
            <v>SWDN6676</v>
          </cell>
        </row>
        <row r="247">
          <cell r="B247" t="str">
            <v>SWDN6687</v>
          </cell>
        </row>
        <row r="248">
          <cell r="B248" t="str">
            <v>SWDN4854</v>
          </cell>
        </row>
        <row r="249">
          <cell r="A249" t="str">
            <v>SWDN6668</v>
          </cell>
        </row>
        <row r="250">
          <cell r="B250" t="str">
            <v>SWDN6089</v>
          </cell>
        </row>
        <row r="251">
          <cell r="B251" t="str">
            <v>SWDN5910</v>
          </cell>
        </row>
        <row r="252">
          <cell r="B252" t="str">
            <v>SWDN4881</v>
          </cell>
        </row>
        <row r="253">
          <cell r="B253" t="str">
            <v>SWDN5904</v>
          </cell>
        </row>
        <row r="254">
          <cell r="B254" t="str">
            <v>SWDN4854</v>
          </cell>
        </row>
        <row r="255">
          <cell r="A255" t="str">
            <v>SGDN4070</v>
          </cell>
        </row>
        <row r="256">
          <cell r="B256" t="str">
            <v>SWDN4219</v>
          </cell>
        </row>
        <row r="257">
          <cell r="B257" t="str">
            <v>SWDN4881</v>
          </cell>
        </row>
        <row r="258">
          <cell r="B258" t="str">
            <v>SWDN5904</v>
          </cell>
        </row>
        <row r="259">
          <cell r="B259" t="str">
            <v>SWDN4854</v>
          </cell>
        </row>
        <row r="260">
          <cell r="A260" t="str">
            <v>SWDN6049</v>
          </cell>
        </row>
        <row r="261">
          <cell r="B261" t="str">
            <v>SWDN5915</v>
          </cell>
        </row>
        <row r="262">
          <cell r="B262" t="str">
            <v>SWDN4914</v>
          </cell>
        </row>
        <row r="263">
          <cell r="B263" t="str">
            <v>SWDN6066</v>
          </cell>
        </row>
        <row r="264">
          <cell r="B264" t="str">
            <v>SWDN5908</v>
          </cell>
        </row>
        <row r="265">
          <cell r="B265" t="str">
            <v>SWDN4930</v>
          </cell>
        </row>
        <row r="266">
          <cell r="B266" t="str">
            <v>SWDN5909</v>
          </cell>
        </row>
        <row r="267">
          <cell r="B267" t="str">
            <v>SWDN4932</v>
          </cell>
        </row>
        <row r="268">
          <cell r="B268" t="str">
            <v>SWDN4881</v>
          </cell>
        </row>
        <row r="269">
          <cell r="B269" t="str">
            <v>SWDN4931</v>
          </cell>
        </row>
        <row r="270">
          <cell r="B270" t="str">
            <v>SWDN4918</v>
          </cell>
        </row>
        <row r="271">
          <cell r="B271" t="str">
            <v>SWDN4936</v>
          </cell>
        </row>
        <row r="272">
          <cell r="B272" t="str">
            <v>SWDN6052</v>
          </cell>
        </row>
        <row r="273">
          <cell r="B273" t="str">
            <v>SWDN6053</v>
          </cell>
        </row>
        <row r="274">
          <cell r="B274" t="str">
            <v>SWDN6051</v>
          </cell>
        </row>
        <row r="275">
          <cell r="A275" t="str">
            <v>SWDN4937</v>
          </cell>
        </row>
        <row r="276">
          <cell r="B276" t="str">
            <v>SWDN4914</v>
          </cell>
        </row>
        <row r="277">
          <cell r="B277" t="str">
            <v>SWDN4915</v>
          </cell>
        </row>
        <row r="278">
          <cell r="B278" t="str">
            <v>SWDN4930</v>
          </cell>
        </row>
        <row r="279">
          <cell r="B279" t="str">
            <v>SWDN4931</v>
          </cell>
        </row>
        <row r="280">
          <cell r="B280" t="str">
            <v>SWDN4936</v>
          </cell>
        </row>
        <row r="281">
          <cell r="B281" t="str">
            <v>SWDN5905</v>
          </cell>
        </row>
        <row r="282">
          <cell r="B282" t="str">
            <v>SWDN4894</v>
          </cell>
        </row>
        <row r="283">
          <cell r="B283" t="str">
            <v>SWDN4876</v>
          </cell>
        </row>
        <row r="284">
          <cell r="B284" t="str">
            <v>SWDN4877</v>
          </cell>
        </row>
        <row r="285">
          <cell r="A285" t="str">
            <v>SWDN5368</v>
          </cell>
        </row>
        <row r="286">
          <cell r="B286" t="str">
            <v>SWDN4914</v>
          </cell>
        </row>
        <row r="287">
          <cell r="B287" t="str">
            <v>SWDN4915</v>
          </cell>
        </row>
        <row r="288">
          <cell r="B288" t="str">
            <v>SWDN4930</v>
          </cell>
        </row>
        <row r="289">
          <cell r="B289" t="str">
            <v>SWDN4931</v>
          </cell>
        </row>
        <row r="290">
          <cell r="B290" t="str">
            <v>SWDN4936</v>
          </cell>
        </row>
        <row r="291">
          <cell r="B291" t="str">
            <v>SWDN5905</v>
          </cell>
        </row>
        <row r="292">
          <cell r="B292" t="str">
            <v>SWDN4894</v>
          </cell>
        </row>
        <row r="293">
          <cell r="B293" t="str">
            <v>SWDN4876</v>
          </cell>
        </row>
        <row r="294">
          <cell r="B294" t="str">
            <v>SWDN4877</v>
          </cell>
        </row>
        <row r="295">
          <cell r="A295" t="str">
            <v>SWDN5911</v>
          </cell>
        </row>
        <row r="296">
          <cell r="B296" t="str">
            <v>SWDN4914</v>
          </cell>
        </row>
        <row r="297">
          <cell r="B297" t="str">
            <v>SWDN4915</v>
          </cell>
        </row>
        <row r="298">
          <cell r="B298" t="str">
            <v>SWDN4930</v>
          </cell>
        </row>
        <row r="299">
          <cell r="B299" t="str">
            <v>SWDN4931</v>
          </cell>
        </row>
        <row r="300">
          <cell r="B300" t="str">
            <v>SWDN4936</v>
          </cell>
        </row>
        <row r="301">
          <cell r="B301" t="str">
            <v>SWDN5905</v>
          </cell>
        </row>
        <row r="302">
          <cell r="B302" t="str">
            <v>SWDN4894</v>
          </cell>
        </row>
        <row r="303">
          <cell r="B303" t="str">
            <v>SWDN4876</v>
          </cell>
        </row>
        <row r="304">
          <cell r="B304" t="str">
            <v>SWDN4877</v>
          </cell>
        </row>
        <row r="305">
          <cell r="A305" t="str">
            <v>SWDN6086</v>
          </cell>
        </row>
        <row r="306">
          <cell r="B306" t="str">
            <v>SWDN4914</v>
          </cell>
        </row>
        <row r="307">
          <cell r="B307" t="str">
            <v>SWDN4915</v>
          </cell>
        </row>
        <row r="308">
          <cell r="B308" t="str">
            <v>SWDN4930</v>
          </cell>
        </row>
        <row r="309">
          <cell r="B309" t="str">
            <v>SWDN4931</v>
          </cell>
        </row>
        <row r="310">
          <cell r="B310" t="str">
            <v>SWDN4936</v>
          </cell>
        </row>
        <row r="311">
          <cell r="B311" t="str">
            <v>SWDN5905</v>
          </cell>
        </row>
        <row r="312">
          <cell r="B312" t="str">
            <v>SWDN4894</v>
          </cell>
        </row>
        <row r="313">
          <cell r="B313" t="str">
            <v>SWDN4876</v>
          </cell>
        </row>
        <row r="314">
          <cell r="B314" t="str">
            <v>SWDN4877</v>
          </cell>
        </row>
        <row r="315">
          <cell r="A315" t="str">
            <v>SWDN6696</v>
          </cell>
        </row>
        <row r="316">
          <cell r="B316" t="str">
            <v>SWDN4914</v>
          </cell>
        </row>
        <row r="317">
          <cell r="B317" t="str">
            <v>SWDN4915</v>
          </cell>
        </row>
        <row r="318">
          <cell r="B318" t="str">
            <v>SWDN4930</v>
          </cell>
        </row>
        <row r="319">
          <cell r="B319" t="str">
            <v>SWDN4931</v>
          </cell>
        </row>
        <row r="320">
          <cell r="B320" t="str">
            <v>SWDN4936</v>
          </cell>
        </row>
        <row r="321">
          <cell r="B321" t="str">
            <v>SWDN5919</v>
          </cell>
        </row>
        <row r="322">
          <cell r="B322" t="str">
            <v>SWDN5905</v>
          </cell>
        </row>
        <row r="323">
          <cell r="B323" t="str">
            <v>SWDN4894</v>
          </cell>
        </row>
        <row r="324">
          <cell r="B324" t="str">
            <v>SWDN4876</v>
          </cell>
        </row>
        <row r="325">
          <cell r="B325" t="str">
            <v>SWDN4877</v>
          </cell>
        </row>
        <row r="326">
          <cell r="A326" t="str">
            <v>SWDN6697</v>
          </cell>
        </row>
        <row r="327">
          <cell r="B327" t="str">
            <v>SWDN4914</v>
          </cell>
        </row>
        <row r="328">
          <cell r="B328" t="str">
            <v>SWDN4915</v>
          </cell>
        </row>
        <row r="329">
          <cell r="B329" t="str">
            <v>SWDN4930</v>
          </cell>
        </row>
        <row r="330">
          <cell r="B330" t="str">
            <v>SWDN4931</v>
          </cell>
        </row>
        <row r="331">
          <cell r="B331" t="str">
            <v>SWDN4936</v>
          </cell>
        </row>
        <row r="332">
          <cell r="B332" t="str">
            <v>SWDN5919</v>
          </cell>
        </row>
        <row r="333">
          <cell r="B333" t="str">
            <v>SWDN5905</v>
          </cell>
        </row>
        <row r="334">
          <cell r="B334" t="str">
            <v>SWDN4894</v>
          </cell>
        </row>
        <row r="335">
          <cell r="B335" t="str">
            <v>SWDN4876</v>
          </cell>
        </row>
        <row r="336">
          <cell r="B336" t="str">
            <v>SWDN4877</v>
          </cell>
        </row>
        <row r="337">
          <cell r="A337" t="str">
            <v>SWDN6698</v>
          </cell>
        </row>
        <row r="338">
          <cell r="B338" t="str">
            <v>SWDN4914</v>
          </cell>
        </row>
        <row r="339">
          <cell r="B339" t="str">
            <v>SWDN4915</v>
          </cell>
        </row>
        <row r="340">
          <cell r="B340" t="str">
            <v>SWDN4930</v>
          </cell>
        </row>
        <row r="341">
          <cell r="B341" t="str">
            <v>SWDN4931</v>
          </cell>
        </row>
        <row r="342">
          <cell r="B342" t="str">
            <v>SWDN4936</v>
          </cell>
        </row>
        <row r="343">
          <cell r="B343" t="str">
            <v>SWDN5919</v>
          </cell>
        </row>
        <row r="344">
          <cell r="B344" t="str">
            <v>SWDN5905</v>
          </cell>
        </row>
        <row r="345">
          <cell r="B345" t="str">
            <v>SWDN4894</v>
          </cell>
        </row>
        <row r="346">
          <cell r="B346" t="str">
            <v>SWDN4876</v>
          </cell>
        </row>
        <row r="347">
          <cell r="B347" t="str">
            <v>SWDN4877</v>
          </cell>
        </row>
        <row r="348">
          <cell r="A348" t="str">
            <v>SWDN6060</v>
          </cell>
        </row>
        <row r="349">
          <cell r="B349" t="str">
            <v>SWDN4914</v>
          </cell>
        </row>
        <row r="350">
          <cell r="B350" t="str">
            <v>SWDN4930</v>
          </cell>
        </row>
        <row r="351">
          <cell r="B351" t="str">
            <v>SWDN4915</v>
          </cell>
        </row>
        <row r="352">
          <cell r="B352" t="str">
            <v>SWDN5909</v>
          </cell>
        </row>
        <row r="353">
          <cell r="B353" t="str">
            <v>SWDN4931</v>
          </cell>
        </row>
        <row r="354">
          <cell r="B354" t="str">
            <v>SWDN4936</v>
          </cell>
        </row>
        <row r="355">
          <cell r="B355" t="str">
            <v>SWDN4894</v>
          </cell>
        </row>
        <row r="356">
          <cell r="A356" t="str">
            <v>SWDN4193</v>
          </cell>
        </row>
        <row r="357">
          <cell r="B357" t="str">
            <v>SWDN5040</v>
          </cell>
        </row>
        <row r="358">
          <cell r="B358" t="str">
            <v>SWDN4866</v>
          </cell>
        </row>
        <row r="359">
          <cell r="B359" t="str">
            <v>SWDN4912</v>
          </cell>
        </row>
        <row r="360">
          <cell r="B360" t="str">
            <v>SWDN4779</v>
          </cell>
        </row>
        <row r="361">
          <cell r="B361" t="str">
            <v>SWDN4778</v>
          </cell>
        </row>
        <row r="362">
          <cell r="A362" t="str">
            <v>SWDN4193</v>
          </cell>
        </row>
        <row r="363">
          <cell r="B363" t="str">
            <v>SWDN5040</v>
          </cell>
        </row>
        <row r="364">
          <cell r="B364" t="str">
            <v>SWDN4912</v>
          </cell>
        </row>
        <row r="365">
          <cell r="B365" t="str">
            <v>SWDN4866</v>
          </cell>
        </row>
        <row r="366">
          <cell r="A366" t="str">
            <v>SWDN6058</v>
          </cell>
        </row>
        <row r="367">
          <cell r="B367" t="str">
            <v>SWDN5910</v>
          </cell>
        </row>
        <row r="368">
          <cell r="B368" t="str">
            <v>SWDN5040</v>
          </cell>
        </row>
        <row r="369">
          <cell r="B369" t="str">
            <v>SWDN4866</v>
          </cell>
        </row>
        <row r="370">
          <cell r="A370" t="str">
            <v>SWDN6059</v>
          </cell>
        </row>
        <row r="371">
          <cell r="B371" t="str">
            <v>SWDN6058</v>
          </cell>
        </row>
        <row r="372">
          <cell r="B372" t="str">
            <v>SGDN4070</v>
          </cell>
        </row>
        <row r="373">
          <cell r="A373" t="str">
            <v>SWDN6650</v>
          </cell>
        </row>
        <row r="374">
          <cell r="B374" t="str">
            <v>SWDN5371</v>
          </cell>
        </row>
        <row r="375">
          <cell r="B375" t="str">
            <v>SWDN5038</v>
          </cell>
        </row>
        <row r="376">
          <cell r="A376" t="str">
            <v>SWDN4886</v>
          </cell>
        </row>
        <row r="377">
          <cell r="B377" t="str">
            <v>SWDN5371</v>
          </cell>
        </row>
        <row r="378">
          <cell r="B378" t="str">
            <v>SWDN4864</v>
          </cell>
        </row>
        <row r="379">
          <cell r="B379" t="str">
            <v>SWDN5038</v>
          </cell>
        </row>
        <row r="380">
          <cell r="A380" t="str">
            <v>SWDN4386</v>
          </cell>
        </row>
        <row r="381">
          <cell r="B381" t="str">
            <v>SWDN5040</v>
          </cell>
        </row>
        <row r="382">
          <cell r="B382" t="str">
            <v>SWDN4866</v>
          </cell>
        </row>
        <row r="383">
          <cell r="A383" t="str">
            <v>SWDN5378</v>
          </cell>
        </row>
        <row r="384">
          <cell r="B384" t="str">
            <v>SWDN5379</v>
          </cell>
        </row>
        <row r="385">
          <cell r="B385" t="str">
            <v>SWDN5380</v>
          </cell>
        </row>
        <row r="386">
          <cell r="B386" t="str">
            <v>SWDN5381</v>
          </cell>
        </row>
        <row r="387">
          <cell r="B387" t="str">
            <v>SWDN5363</v>
          </cell>
        </row>
        <row r="388">
          <cell r="B388" t="str">
            <v>SWDN5364</v>
          </cell>
        </row>
        <row r="389">
          <cell r="B389" t="str">
            <v>SWDN6074</v>
          </cell>
        </row>
        <row r="390">
          <cell r="B390" t="str">
            <v>SWDN5366</v>
          </cell>
        </row>
        <row r="391">
          <cell r="B391" t="str">
            <v>SWDN5397</v>
          </cell>
        </row>
        <row r="392">
          <cell r="B392" t="str">
            <v>SWDN4778</v>
          </cell>
        </row>
        <row r="393">
          <cell r="B393" t="str">
            <v>SWDN4778</v>
          </cell>
        </row>
        <row r="394">
          <cell r="A394" t="str">
            <v>SWDN6063</v>
          </cell>
        </row>
        <row r="395">
          <cell r="A395" t="str">
            <v>SWDN6064</v>
          </cell>
        </row>
        <row r="396">
          <cell r="A396" t="str">
            <v>SWDN6062</v>
          </cell>
        </row>
        <row r="397">
          <cell r="A397" t="str">
            <v>SWDN5810</v>
          </cell>
        </row>
        <row r="398">
          <cell r="A398" t="str">
            <v>SWDN5981</v>
          </cell>
        </row>
        <row r="399">
          <cell r="A399" t="str">
            <v>SWDN6101</v>
          </cell>
        </row>
        <row r="400">
          <cell r="A400" t="str">
            <v>SWDN6102</v>
          </cell>
        </row>
        <row r="401">
          <cell r="A401" t="str">
            <v>SWDN5980</v>
          </cell>
        </row>
        <row r="402">
          <cell r="A402" t="str">
            <v>SWDN6079</v>
          </cell>
        </row>
        <row r="403">
          <cell r="B403" t="str">
            <v>SWDN6078</v>
          </cell>
        </row>
        <row r="404">
          <cell r="B404" t="str">
            <v>SWDN5909</v>
          </cell>
        </row>
        <row r="405">
          <cell r="B405" t="str">
            <v>SWDN6049</v>
          </cell>
        </row>
        <row r="406">
          <cell r="B406" t="str">
            <v>SWDN5038</v>
          </cell>
        </row>
        <row r="407">
          <cell r="B407" t="str">
            <v>SWDN4866</v>
          </cell>
        </row>
        <row r="408">
          <cell r="A408" t="str">
            <v>SWDN6098</v>
          </cell>
        </row>
        <row r="409">
          <cell r="B409" t="str">
            <v>SWDN6049</v>
          </cell>
        </row>
        <row r="410">
          <cell r="B410" t="str">
            <v>SWDN6078</v>
          </cell>
        </row>
        <row r="411">
          <cell r="B411" t="str">
            <v>SWDN5909</v>
          </cell>
        </row>
        <row r="412">
          <cell r="B412" t="str">
            <v>SWDN5038</v>
          </cell>
        </row>
        <row r="413">
          <cell r="B413" t="str">
            <v>SWDN4866</v>
          </cell>
        </row>
        <row r="414">
          <cell r="B414" t="str">
            <v>SWDN4896</v>
          </cell>
        </row>
        <row r="415">
          <cell r="B415" t="str">
            <v>SWDN6040</v>
          </cell>
        </row>
        <row r="416">
          <cell r="B416" t="str">
            <v>SWDN5038</v>
          </cell>
        </row>
        <row r="417">
          <cell r="A417" t="str">
            <v>SWDN6802</v>
          </cell>
        </row>
        <row r="418">
          <cell r="B418" t="str">
            <v>SWDN6802</v>
          </cell>
        </row>
        <row r="419">
          <cell r="B419" t="str">
            <v>SWDN6049</v>
          </cell>
        </row>
        <row r="420">
          <cell r="B420" t="str">
            <v>SWDN5038</v>
          </cell>
        </row>
        <row r="421">
          <cell r="B421" t="str">
            <v>SWDN4866</v>
          </cell>
        </row>
        <row r="422">
          <cell r="B422" t="str">
            <v>SWDN4896</v>
          </cell>
        </row>
        <row r="423">
          <cell r="B423" t="str">
            <v>SWDN6040</v>
          </cell>
        </row>
        <row r="424">
          <cell r="B424" t="str">
            <v>SWDN6078</v>
          </cell>
        </row>
        <row r="425">
          <cell r="A425" t="str">
            <v>SWDN6080</v>
          </cell>
        </row>
        <row r="426">
          <cell r="B426" t="str">
            <v>SWDN6055</v>
          </cell>
        </row>
        <row r="427">
          <cell r="B427" t="str">
            <v>SWDN6085</v>
          </cell>
        </row>
        <row r="428">
          <cell r="B428" t="str">
            <v>SWDN6084</v>
          </cell>
        </row>
        <row r="429">
          <cell r="B429" t="str">
            <v>SWDN4912</v>
          </cell>
        </row>
        <row r="430">
          <cell r="B430" t="str">
            <v>SWDN6050</v>
          </cell>
        </row>
        <row r="431">
          <cell r="A431" t="str">
            <v>SWDN6081</v>
          </cell>
        </row>
        <row r="432">
          <cell r="A432" t="str">
            <v>SWDN6082</v>
          </cell>
        </row>
        <row r="433">
          <cell r="A433" t="str">
            <v>SWDN6048</v>
          </cell>
        </row>
        <row r="434">
          <cell r="A434" t="str">
            <v>SWDN5050</v>
          </cell>
        </row>
        <row r="435">
          <cell r="B435" t="str">
            <v>SWDN5041</v>
          </cell>
        </row>
        <row r="436">
          <cell r="B436" t="str">
            <v>SWDN6661</v>
          </cell>
        </row>
        <row r="437">
          <cell r="B437" t="str">
            <v>SWDN6662</v>
          </cell>
        </row>
        <row r="438">
          <cell r="B438" t="str">
            <v>SWDN5042</v>
          </cell>
        </row>
        <row r="439">
          <cell r="B439" t="str">
            <v>SWDN5043</v>
          </cell>
        </row>
        <row r="440">
          <cell r="B440" t="str">
            <v>SWDN5045</v>
          </cell>
        </row>
        <row r="441">
          <cell r="B441" t="str">
            <v>SWDN5046</v>
          </cell>
        </row>
        <row r="442">
          <cell r="B442" t="str">
            <v>SWDN5047</v>
          </cell>
        </row>
        <row r="443">
          <cell r="B443" t="str">
            <v>SWDN5382</v>
          </cell>
        </row>
        <row r="444">
          <cell r="B444" t="str">
            <v>SWDN5044</v>
          </cell>
        </row>
        <row r="445">
          <cell r="B445" t="str">
            <v>SWDN5048</v>
          </cell>
        </row>
        <row r="446">
          <cell r="B446" t="str">
            <v>SWDN5049</v>
          </cell>
        </row>
        <row r="447">
          <cell r="B447" t="str">
            <v>SWDN5073</v>
          </cell>
        </row>
        <row r="448">
          <cell r="B448" t="str">
            <v>SWDN5074</v>
          </cell>
        </row>
        <row r="449">
          <cell r="B449" t="str">
            <v>SWDN4946</v>
          </cell>
        </row>
        <row r="450">
          <cell r="B450" t="str">
            <v>SWDN4919</v>
          </cell>
        </row>
        <row r="451">
          <cell r="B451" t="str">
            <v>SWDN5353</v>
          </cell>
        </row>
        <row r="452">
          <cell r="B452" t="str">
            <v>SWDN5399</v>
          </cell>
        </row>
        <row r="453">
          <cell r="B453" t="str">
            <v>SWDN4872</v>
          </cell>
        </row>
        <row r="454">
          <cell r="B454" t="str">
            <v>SWDN4947</v>
          </cell>
        </row>
        <row r="455">
          <cell r="B455" t="str">
            <v>SWDN5071</v>
          </cell>
        </row>
        <row r="456">
          <cell r="B456" t="str">
            <v>SWDN5072</v>
          </cell>
        </row>
        <row r="457">
          <cell r="B457" t="str">
            <v>SWDN5903</v>
          </cell>
        </row>
        <row r="458">
          <cell r="B458" t="str">
            <v>SWDN4316</v>
          </cell>
        </row>
        <row r="459">
          <cell r="B459" t="str">
            <v>SWDN6681</v>
          </cell>
        </row>
        <row r="460">
          <cell r="A460" t="str">
            <v>SWDN5070</v>
          </cell>
        </row>
        <row r="461">
          <cell r="B461" t="str">
            <v>SWDN5220</v>
          </cell>
        </row>
        <row r="462">
          <cell r="B462" t="str">
            <v>SWDN6663</v>
          </cell>
        </row>
        <row r="463">
          <cell r="B463" t="str">
            <v>SWDN5386</v>
          </cell>
        </row>
        <row r="464">
          <cell r="B464" t="str">
            <v>SWDN5389</v>
          </cell>
        </row>
        <row r="465">
          <cell r="B465" t="str">
            <v>SWDN5900</v>
          </cell>
        </row>
        <row r="466">
          <cell r="B466" t="str">
            <v>SWDN5901</v>
          </cell>
        </row>
        <row r="467">
          <cell r="B467" t="str">
            <v>SWDN6807</v>
          </cell>
        </row>
        <row r="468">
          <cell r="A468" t="str">
            <v>SWDN5375</v>
          </cell>
        </row>
        <row r="469">
          <cell r="B469" t="str">
            <v>SWDN4922</v>
          </cell>
        </row>
        <row r="470">
          <cell r="A470" t="str">
            <v>SWDN5376</v>
          </cell>
        </row>
        <row r="471">
          <cell r="B471" t="str">
            <v>SWDN4923</v>
          </cell>
        </row>
        <row r="472">
          <cell r="A472" t="str">
            <v>SWDN4893</v>
          </cell>
        </row>
        <row r="473">
          <cell r="B473" t="str">
            <v>SWDN4872</v>
          </cell>
        </row>
        <row r="474">
          <cell r="B474" t="str">
            <v>SWDN4716</v>
          </cell>
        </row>
        <row r="475">
          <cell r="A475" t="str">
            <v>SWDN5377</v>
          </cell>
        </row>
        <row r="476">
          <cell r="B476" t="str">
            <v>SWDN4946</v>
          </cell>
        </row>
        <row r="477">
          <cell r="B477" t="str">
            <v>SWDN4716</v>
          </cell>
        </row>
        <row r="478">
          <cell r="A478" t="str">
            <v>SWDN5902</v>
          </cell>
        </row>
        <row r="479">
          <cell r="B479" t="str">
            <v>SWDN5044</v>
          </cell>
        </row>
        <row r="480">
          <cell r="A480" t="str">
            <v>SWDN5362</v>
          </cell>
        </row>
        <row r="481">
          <cell r="B481" t="str">
            <v>SWDN5044</v>
          </cell>
        </row>
        <row r="482">
          <cell r="A482" t="str">
            <v>SWDN4923</v>
          </cell>
        </row>
        <row r="483">
          <cell r="B483" t="str">
            <v>SWDN6076</v>
          </cell>
        </row>
        <row r="484">
          <cell r="B484" t="str">
            <v>SWDN6077</v>
          </cell>
        </row>
        <row r="485">
          <cell r="B485" t="str">
            <v>SWDN4871</v>
          </cell>
        </row>
        <row r="486">
          <cell r="B486" t="str">
            <v>SWDN5352</v>
          </cell>
        </row>
        <row r="487">
          <cell r="B487" t="str">
            <v>SWDN4946</v>
          </cell>
        </row>
        <row r="488">
          <cell r="B488" t="str">
            <v>SWDN4922</v>
          </cell>
        </row>
        <row r="489">
          <cell r="B489" t="str">
            <v>SWDN4923</v>
          </cell>
        </row>
        <row r="490">
          <cell r="B490" t="str">
            <v>SWDN5225</v>
          </cell>
        </row>
        <row r="491">
          <cell r="B491" t="str">
            <v>SWDN5350</v>
          </cell>
        </row>
        <row r="492">
          <cell r="B492" t="str">
            <v>SWDN4867</v>
          </cell>
        </row>
        <row r="493">
          <cell r="B493" t="str">
            <v>SWDN4880</v>
          </cell>
        </row>
        <row r="494">
          <cell r="B494" t="str">
            <v>SWDN5044</v>
          </cell>
        </row>
        <row r="495">
          <cell r="B495" t="str">
            <v>SWDN4946</v>
          </cell>
        </row>
        <row r="496">
          <cell r="A496" t="str">
            <v>SWDN6152</v>
          </cell>
        </row>
        <row r="497">
          <cell r="B497" t="str">
            <v>SWDN5042</v>
          </cell>
        </row>
        <row r="498">
          <cell r="B498" t="str">
            <v>SWDN5043</v>
          </cell>
        </row>
        <row r="499">
          <cell r="B499" t="str">
            <v>SWDN5044</v>
          </cell>
        </row>
        <row r="500">
          <cell r="B500" t="str">
            <v>SWDN5045</v>
          </cell>
        </row>
        <row r="501">
          <cell r="B501" t="str">
            <v>SWDN5046</v>
          </cell>
        </row>
        <row r="502">
          <cell r="B502" t="str">
            <v>SWDN5047</v>
          </cell>
        </row>
        <row r="503">
          <cell r="B503" t="str">
            <v>SWDN5048</v>
          </cell>
        </row>
        <row r="504">
          <cell r="B504" t="str">
            <v>SWDN5049</v>
          </cell>
        </row>
        <row r="505">
          <cell r="B505" t="str">
            <v>SWDN4946</v>
          </cell>
        </row>
        <row r="506">
          <cell r="B506" t="str">
            <v>SWDN4919</v>
          </cell>
        </row>
        <row r="507">
          <cell r="A507" t="str">
            <v>SWDN4905</v>
          </cell>
        </row>
        <row r="508">
          <cell r="B508" t="str">
            <v>SWDN4721</v>
          </cell>
        </row>
        <row r="509">
          <cell r="B509" t="str">
            <v>SWDN4722</v>
          </cell>
        </row>
        <row r="510">
          <cell r="B510" t="str">
            <v>SWDN4723</v>
          </cell>
        </row>
        <row r="511">
          <cell r="B511" t="str">
            <v>SWDN4724</v>
          </cell>
        </row>
        <row r="512">
          <cell r="B512" t="str">
            <v>SWDN4725</v>
          </cell>
        </row>
        <row r="513">
          <cell r="B513" t="str">
            <v>SWDN4726</v>
          </cell>
        </row>
        <row r="514">
          <cell r="B514" t="str">
            <v>SWDN4727</v>
          </cell>
        </row>
        <row r="515">
          <cell r="B515" t="str">
            <v>SWDN4728</v>
          </cell>
        </row>
        <row r="516">
          <cell r="A516" t="str">
            <v>SWDN5360</v>
          </cell>
        </row>
        <row r="517">
          <cell r="B517" t="str">
            <v>SWDN6055</v>
          </cell>
        </row>
        <row r="518">
          <cell r="B518" t="str">
            <v>SWDN5059</v>
          </cell>
        </row>
        <row r="519">
          <cell r="A519" t="str">
            <v>SWDN4949</v>
          </cell>
        </row>
        <row r="520">
          <cell r="B520" t="str">
            <v>SWDN6055</v>
          </cell>
        </row>
        <row r="521">
          <cell r="B521" t="str">
            <v>SWDN5069</v>
          </cell>
        </row>
        <row r="522">
          <cell r="A522" t="str">
            <v>SWDN5385</v>
          </cell>
        </row>
        <row r="523">
          <cell r="A523" t="str">
            <v>SWDN5387</v>
          </cell>
        </row>
        <row r="524">
          <cell r="B524" t="str">
            <v>SWDN4931</v>
          </cell>
        </row>
        <row r="525">
          <cell r="B525" t="str">
            <v>SWDN4914</v>
          </cell>
        </row>
        <row r="526">
          <cell r="B526" t="str">
            <v>SWDN4915</v>
          </cell>
        </row>
        <row r="527">
          <cell r="A527" t="str">
            <v>SWDN5395</v>
          </cell>
        </row>
        <row r="528">
          <cell r="B528" t="str">
            <v>SWDN4930</v>
          </cell>
        </row>
        <row r="529">
          <cell r="B529" t="str">
            <v>SWDN4894</v>
          </cell>
        </row>
        <row r="530">
          <cell r="A530" t="str">
            <v>SWDN5394</v>
          </cell>
        </row>
        <row r="531">
          <cell r="A531" t="str">
            <v>SWDN5388</v>
          </cell>
        </row>
        <row r="532">
          <cell r="B532" t="str">
            <v>SWDN5919</v>
          </cell>
        </row>
        <row r="533">
          <cell r="A533" t="str">
            <v>SWDN5393</v>
          </cell>
        </row>
        <row r="534">
          <cell r="B534" t="str">
            <v>SWDN6804</v>
          </cell>
        </row>
        <row r="535">
          <cell r="B535" t="str">
            <v>SWDN4932</v>
          </cell>
        </row>
        <row r="536">
          <cell r="B536" t="str">
            <v>SWDN4796</v>
          </cell>
        </row>
        <row r="537">
          <cell r="B537" t="str">
            <v>SWDN4881</v>
          </cell>
        </row>
        <row r="538">
          <cell r="B538" t="str">
            <v>SWDN4918</v>
          </cell>
        </row>
        <row r="539">
          <cell r="B539" t="str">
            <v>SWDN5038</v>
          </cell>
        </row>
        <row r="540">
          <cell r="B540" t="str">
            <v>SWDN4929</v>
          </cell>
        </row>
        <row r="541">
          <cell r="B541" t="str">
            <v>SWDN4936</v>
          </cell>
        </row>
        <row r="542">
          <cell r="B542" t="str">
            <v>SWDN4850</v>
          </cell>
        </row>
        <row r="543">
          <cell r="B543" t="str">
            <v>SWDN5397</v>
          </cell>
        </row>
        <row r="544">
          <cell r="B544" t="str">
            <v>SWDN5365</v>
          </cell>
        </row>
        <row r="545">
          <cell r="B545" t="str">
            <v>SWDN5398</v>
          </cell>
        </row>
        <row r="546">
          <cell r="A546" t="str">
            <v>SWDN6075</v>
          </cell>
        </row>
        <row r="547">
          <cell r="A547" t="str">
            <v>SWDN6688</v>
          </cell>
        </row>
        <row r="548">
          <cell r="B548" t="str">
            <v>SWDN4931</v>
          </cell>
        </row>
        <row r="549">
          <cell r="B549" t="str">
            <v>SWDN4914</v>
          </cell>
        </row>
        <row r="550">
          <cell r="B550" t="str">
            <v>SWDN4915</v>
          </cell>
        </row>
        <row r="551">
          <cell r="A551" t="str">
            <v>SWDN6801</v>
          </cell>
        </row>
        <row r="552">
          <cell r="B552" t="str">
            <v>SWDN4930</v>
          </cell>
        </row>
        <row r="553">
          <cell r="B553" t="str">
            <v>SWDN4894</v>
          </cell>
        </row>
        <row r="554">
          <cell r="A554" t="str">
            <v>SWDN6699</v>
          </cell>
        </row>
        <row r="555">
          <cell r="A555" t="str">
            <v>SWDN6073</v>
          </cell>
        </row>
        <row r="556">
          <cell r="B556" t="str">
            <v>SWDN5909</v>
          </cell>
        </row>
        <row r="557">
          <cell r="A557" t="str">
            <v>SWDN5393</v>
          </cell>
        </row>
        <row r="558">
          <cell r="A558" t="str">
            <v>SWDN6071</v>
          </cell>
        </row>
        <row r="559">
          <cell r="B559" t="str">
            <v>SWDN6066</v>
          </cell>
        </row>
        <row r="560">
          <cell r="B560" t="str">
            <v>SWDN6051</v>
          </cell>
        </row>
        <row r="561">
          <cell r="B561" t="str">
            <v>SWDN4894</v>
          </cell>
        </row>
        <row r="562">
          <cell r="B562" t="str">
            <v>SWDN4881</v>
          </cell>
        </row>
        <row r="563">
          <cell r="B563" t="str">
            <v>SWDN4918</v>
          </cell>
        </row>
        <row r="564">
          <cell r="B564" t="str">
            <v>SWDN5038</v>
          </cell>
        </row>
        <row r="565">
          <cell r="B565" t="str">
            <v>SWDN4936</v>
          </cell>
        </row>
        <row r="566">
          <cell r="B566" t="str">
            <v>SWDN6805</v>
          </cell>
        </row>
        <row r="567">
          <cell r="B567" t="str">
            <v>SWDN5365</v>
          </cell>
        </row>
        <row r="568">
          <cell r="A568" t="str">
            <v>SWDN5051</v>
          </cell>
        </row>
        <row r="569">
          <cell r="B569" t="str">
            <v>SWDN5201</v>
          </cell>
        </row>
        <row r="570">
          <cell r="B570" t="str">
            <v>SWDN4917</v>
          </cell>
        </row>
        <row r="571">
          <cell r="A571" t="str">
            <v>SWDN5052</v>
          </cell>
        </row>
        <row r="572">
          <cell r="B572" t="str">
            <v>SWDN5202</v>
          </cell>
        </row>
        <row r="573">
          <cell r="B573" t="str">
            <v>SWDN4917</v>
          </cell>
        </row>
        <row r="574">
          <cell r="A574" t="str">
            <v>SWDN5053</v>
          </cell>
        </row>
        <row r="575">
          <cell r="B575" t="str">
            <v>SWDN5203</v>
          </cell>
        </row>
        <row r="576">
          <cell r="B576" t="str">
            <v>SWDN4917</v>
          </cell>
        </row>
        <row r="577">
          <cell r="A577" t="str">
            <v>SWDN5054</v>
          </cell>
        </row>
        <row r="578">
          <cell r="B578" t="str">
            <v>SWDN5204</v>
          </cell>
        </row>
        <row r="579">
          <cell r="B579" t="str">
            <v>SWDN4917</v>
          </cell>
        </row>
        <row r="580">
          <cell r="A580" t="str">
            <v>SWDN5055</v>
          </cell>
        </row>
        <row r="581">
          <cell r="B581" t="str">
            <v>SWDN5205</v>
          </cell>
        </row>
        <row r="582">
          <cell r="B582" t="str">
            <v>SWDN4917</v>
          </cell>
        </row>
        <row r="583">
          <cell r="A583" t="str">
            <v>SWDN5056</v>
          </cell>
        </row>
        <row r="584">
          <cell r="B584" t="str">
            <v>SWDN5206</v>
          </cell>
        </row>
        <row r="585">
          <cell r="B585" t="str">
            <v>SWDN4917</v>
          </cell>
        </row>
        <row r="586">
          <cell r="A586" t="str">
            <v>SWDN5057</v>
          </cell>
        </row>
        <row r="587">
          <cell r="B587" t="str">
            <v>SWDN5207</v>
          </cell>
        </row>
        <row r="588">
          <cell r="B588" t="str">
            <v>SWDN4917</v>
          </cell>
        </row>
        <row r="589">
          <cell r="A589" t="str">
            <v>SWDN5059</v>
          </cell>
        </row>
        <row r="590">
          <cell r="B590" t="str">
            <v>SWDN5208</v>
          </cell>
        </row>
        <row r="591">
          <cell r="B591" t="str">
            <v>SWDN4917</v>
          </cell>
        </row>
        <row r="592">
          <cell r="A592" t="str">
            <v>SWDN5059</v>
          </cell>
        </row>
        <row r="593">
          <cell r="B593" t="str">
            <v>SWDN5209</v>
          </cell>
        </row>
        <row r="594">
          <cell r="B594" t="str">
            <v>SWDN4917</v>
          </cell>
        </row>
        <row r="595">
          <cell r="A595" t="str">
            <v>SWDN5060</v>
          </cell>
        </row>
        <row r="596">
          <cell r="B596" t="str">
            <v>SWDN5210</v>
          </cell>
        </row>
        <row r="597">
          <cell r="B597" t="str">
            <v>SWDN4917</v>
          </cell>
        </row>
        <row r="598">
          <cell r="A598" t="str">
            <v>SWDN5061</v>
          </cell>
        </row>
        <row r="599">
          <cell r="B599" t="str">
            <v>SWDN5211</v>
          </cell>
        </row>
        <row r="600">
          <cell r="B600" t="str">
            <v>SWDN4917</v>
          </cell>
        </row>
        <row r="601">
          <cell r="A601" t="str">
            <v>SWDN5062</v>
          </cell>
        </row>
        <row r="602">
          <cell r="B602" t="str">
            <v>SWDN5212</v>
          </cell>
        </row>
        <row r="603">
          <cell r="B603" t="str">
            <v>SWDN4917</v>
          </cell>
        </row>
        <row r="604">
          <cell r="A604" t="str">
            <v>SWDN5063</v>
          </cell>
        </row>
        <row r="605">
          <cell r="B605" t="str">
            <v>SWDN5213</v>
          </cell>
        </row>
        <row r="606">
          <cell r="B606" t="str">
            <v>SWDN4917</v>
          </cell>
        </row>
        <row r="607">
          <cell r="A607" t="str">
            <v>SWDN5064</v>
          </cell>
        </row>
        <row r="608">
          <cell r="B608" t="str">
            <v>SWDN5214</v>
          </cell>
        </row>
        <row r="609">
          <cell r="B609" t="str">
            <v>SWDN4917</v>
          </cell>
        </row>
        <row r="610">
          <cell r="A610" t="str">
            <v>SWDN5065</v>
          </cell>
        </row>
        <row r="611">
          <cell r="B611" t="str">
            <v>SWDN5215</v>
          </cell>
        </row>
        <row r="612">
          <cell r="B612" t="str">
            <v>SWDN4917</v>
          </cell>
        </row>
        <row r="613">
          <cell r="A613" t="str">
            <v>SWDN5066</v>
          </cell>
        </row>
        <row r="614">
          <cell r="B614" t="str">
            <v>SWDN5216</v>
          </cell>
        </row>
        <row r="615">
          <cell r="B615" t="str">
            <v>SWDN4917</v>
          </cell>
        </row>
        <row r="616">
          <cell r="A616" t="str">
            <v>SWDN5400</v>
          </cell>
        </row>
        <row r="617">
          <cell r="B617" t="str">
            <v>SWDN5369</v>
          </cell>
        </row>
        <row r="618">
          <cell r="B618" t="str">
            <v>SWDN4917</v>
          </cell>
        </row>
        <row r="619">
          <cell r="A619" t="str">
            <v>SWDN5067</v>
          </cell>
        </row>
        <row r="620">
          <cell r="B620" t="str">
            <v>SWDN5217</v>
          </cell>
        </row>
        <row r="621">
          <cell r="B621" t="str">
            <v>SWDN4917</v>
          </cell>
        </row>
        <row r="622">
          <cell r="A622" t="str">
            <v>SWDN6656</v>
          </cell>
        </row>
        <row r="623">
          <cell r="A623" t="str">
            <v>SWDN6657</v>
          </cell>
        </row>
        <row r="624">
          <cell r="A624" t="str">
            <v>SWDN6658</v>
          </cell>
        </row>
        <row r="625">
          <cell r="A625" t="str">
            <v>SWDN6666</v>
          </cell>
        </row>
        <row r="626">
          <cell r="A626" t="str">
            <v>SWDN6659</v>
          </cell>
        </row>
        <row r="627">
          <cell r="A627" t="str">
            <v>SWDN6660</v>
          </cell>
        </row>
        <row r="628">
          <cell r="A628" t="str">
            <v>SWDN6665</v>
          </cell>
        </row>
        <row r="629">
          <cell r="A629" t="str">
            <v>SWDN6655</v>
          </cell>
        </row>
        <row r="630">
          <cell r="A630" t="str">
            <v>SWDN5028</v>
          </cell>
        </row>
        <row r="631">
          <cell r="A631" t="str">
            <v>SWDN5029</v>
          </cell>
        </row>
        <row r="632">
          <cell r="A632" t="str">
            <v>SWDN5030</v>
          </cell>
        </row>
        <row r="633">
          <cell r="A633" t="str">
            <v>SWDN5031</v>
          </cell>
        </row>
        <row r="634">
          <cell r="A634" t="str">
            <v>SWDN5032</v>
          </cell>
        </row>
        <row r="635">
          <cell r="A635" t="str">
            <v>SWDN5033</v>
          </cell>
        </row>
        <row r="636">
          <cell r="A636" t="str">
            <v>SWDN5034</v>
          </cell>
        </row>
      </sheetData>
      <sheetData sheetId="2" refreshError="1"/>
      <sheetData sheetId="3" refreshError="1"/>
      <sheetData sheetId="4"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S14"/>
      <sheetName val="2009 DollarFS "/>
      <sheetName val="Bs Summary new"/>
      <sheetName val="bs details"/>
      <sheetName val="cnl tb"/>
      <sheetName val="bs summ"/>
      <sheetName val="pl summ"/>
      <sheetName val="pl details"/>
      <sheetName val="cnl tb desc"/>
      <sheetName val="cnl  tb obj"/>
      <sheetName val="IDC"/>
      <sheetName val="Group"/>
      <sheetName val="Mov. Sch."/>
      <sheetName val="Summary"/>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2">
          <cell r="A2" t="str">
            <v>2016</v>
          </cell>
        </row>
        <row r="3">
          <cell r="A3" t="str">
            <v>2019</v>
          </cell>
        </row>
        <row r="4">
          <cell r="A4" t="str">
            <v>2137</v>
          </cell>
        </row>
        <row r="5">
          <cell r="A5" t="str">
            <v>2293</v>
          </cell>
        </row>
        <row r="6">
          <cell r="A6" t="str">
            <v>251</v>
          </cell>
        </row>
        <row r="7">
          <cell r="A7" t="str">
            <v>3002</v>
          </cell>
        </row>
        <row r="8">
          <cell r="A8" t="str">
            <v>3003</v>
          </cell>
        </row>
        <row r="9">
          <cell r="A9" t="str">
            <v>3004</v>
          </cell>
        </row>
        <row r="10">
          <cell r="A10" t="str">
            <v>3005</v>
          </cell>
        </row>
        <row r="11">
          <cell r="A11" t="str">
            <v>3083</v>
          </cell>
        </row>
        <row r="12">
          <cell r="A12" t="str">
            <v>3187</v>
          </cell>
        </row>
        <row r="13">
          <cell r="A13" t="str">
            <v>3214</v>
          </cell>
        </row>
        <row r="14">
          <cell r="A14" t="str">
            <v>3219</v>
          </cell>
        </row>
        <row r="15">
          <cell r="A15" t="str">
            <v>3232</v>
          </cell>
        </row>
        <row r="16">
          <cell r="A16" t="str">
            <v>3309</v>
          </cell>
        </row>
        <row r="17">
          <cell r="A17" t="str">
            <v>3342</v>
          </cell>
        </row>
        <row r="18">
          <cell r="A18" t="str">
            <v>3343</v>
          </cell>
        </row>
        <row r="19">
          <cell r="A19" t="str">
            <v>3354</v>
          </cell>
        </row>
        <row r="20">
          <cell r="A20" t="str">
            <v>3459</v>
          </cell>
        </row>
        <row r="21">
          <cell r="A21" t="str">
            <v>3475</v>
          </cell>
        </row>
        <row r="22">
          <cell r="A22" t="str">
            <v>3488</v>
          </cell>
        </row>
        <row r="23">
          <cell r="A23" t="str">
            <v>3489</v>
          </cell>
        </row>
        <row r="24">
          <cell r="A24" t="str">
            <v>449</v>
          </cell>
        </row>
        <row r="25">
          <cell r="A25" t="str">
            <v>5149</v>
          </cell>
        </row>
        <row r="26">
          <cell r="A26" t="str">
            <v>5248</v>
          </cell>
        </row>
        <row r="27">
          <cell r="A27" t="str">
            <v>5574</v>
          </cell>
        </row>
        <row r="28">
          <cell r="A28" t="str">
            <v>634</v>
          </cell>
        </row>
        <row r="29">
          <cell r="A29" t="str">
            <v>655</v>
          </cell>
        </row>
        <row r="30">
          <cell r="A30" t="str">
            <v>6682</v>
          </cell>
        </row>
        <row r="31">
          <cell r="A31" t="str">
            <v>814</v>
          </cell>
        </row>
        <row r="32">
          <cell r="A32" t="str">
            <v>944</v>
          </cell>
        </row>
        <row r="33">
          <cell r="A33" t="str">
            <v>950</v>
          </cell>
        </row>
        <row r="34">
          <cell r="A34" t="str">
            <v>99015</v>
          </cell>
        </row>
        <row r="35">
          <cell r="A35" t="str">
            <v>CHEVRON</v>
          </cell>
        </row>
        <row r="36">
          <cell r="A36" t="str">
            <v>CPNL</v>
          </cell>
        </row>
        <row r="37">
          <cell r="A37" t="str">
            <v>EGTL</v>
          </cell>
        </row>
        <row r="38">
          <cell r="A38" t="str">
            <v>STARDEEP</v>
          </cell>
        </row>
        <row r="39">
          <cell r="A39" t="str">
            <v>TNOS</v>
          </cell>
        </row>
      </sheetData>
      <sheetData sheetId="12"/>
      <sheetData sheetId="13"/>
      <sheetData sheetId="14"/>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sheetName val="DTU"/>
    </sheetNames>
    <sheetDataSet>
      <sheetData sheetId="0" refreshError="1"/>
      <sheetData sheetId="1"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
      <sheetName val="MAIN"/>
      <sheetName val="RECAP"/>
      <sheetName val="NEW_P&amp;L"/>
      <sheetName val="Sheet1"/>
      <sheetName val="P&amp;L"/>
      <sheetName val="FLOWS"/>
      <sheetName val="EXPLO"/>
      <sheetName val="EXPLO_LOG"/>
      <sheetName val="SPDC_SR"/>
      <sheetName val="EPNL_ONSHORE"/>
      <sheetName val="OGP"/>
      <sheetName val="EPNL_OFFSHORE"/>
      <sheetName val="AMENAM_PH1"/>
      <sheetName val="AMENAM_PH2"/>
      <sheetName val="EPNL_PSC"/>
      <sheetName val="SPDC_JV"/>
      <sheetName val="SNEPCO_PSC"/>
      <sheetName val="OML112&amp;117"/>
      <sheetName val="SUM ASSETS"/>
      <sheetName val="BALANCE SHEET"/>
      <sheetName val="EXPLO APPRE QP "/>
      <sheetName val="T21b"/>
      <sheetName val="T10b"/>
      <sheetName val="T15"/>
      <sheetName val="T15_1"/>
      <sheetName val="T15_2"/>
      <sheetName val="TECH COST"/>
      <sheetName val="T3A"/>
      <sheetName val="T3B"/>
    </sheetNames>
    <sheetDataSet>
      <sheetData sheetId="0" refreshError="1">
        <row r="3">
          <cell r="W3" t="str">
            <v>2_TAX</v>
          </cell>
          <cell r="X3" t="str">
            <v>Second level Tax</v>
          </cell>
          <cell r="Y3" t="str">
            <v>Impôt Second Niveau</v>
          </cell>
        </row>
        <row r="4">
          <cell r="W4" t="str">
            <v>ACC_PAY</v>
          </cell>
          <cell r="X4" t="str">
            <v>Accounts payable</v>
          </cell>
          <cell r="Y4" t="str">
            <v>Dettes d'exploitation</v>
          </cell>
        </row>
        <row r="5">
          <cell r="W5" t="str">
            <v>ACC_pr</v>
          </cell>
          <cell r="X5" t="str">
            <v>Accounts receivable/payable</v>
          </cell>
          <cell r="Y5" t="str">
            <v>Créances/Dettes d'exploitation</v>
          </cell>
        </row>
        <row r="6">
          <cell r="W6" t="str">
            <v>ACC_RECEV</v>
          </cell>
          <cell r="X6" t="str">
            <v>Accounts receivable</v>
          </cell>
          <cell r="Y6" t="str">
            <v>Créances d'exploitation</v>
          </cell>
        </row>
        <row r="7">
          <cell r="W7" t="str">
            <v>AFFS</v>
          </cell>
          <cell r="X7" t="str">
            <v>affiliate share</v>
          </cell>
          <cell r="Y7" t="str">
            <v>quote part filiale</v>
          </cell>
        </row>
        <row r="8">
          <cell r="W8" t="str">
            <v>AJUSTCMO</v>
          </cell>
          <cell r="X8" t="str">
            <v>Adjustment on CMO</v>
          </cell>
          <cell r="Y8" t="str">
            <v>Ajustement sur CMO</v>
          </cell>
        </row>
        <row r="9">
          <cell r="W9" t="str">
            <v>ASSETS</v>
          </cell>
          <cell r="X9" t="str">
            <v xml:space="preserve"> ASSETS</v>
          </cell>
          <cell r="Y9" t="str">
            <v xml:space="preserve"> ACTIF</v>
          </cell>
        </row>
        <row r="10">
          <cell r="W10" t="str">
            <v>ATR</v>
          </cell>
          <cell r="X10" t="str">
            <v>Apparent Tax rate on RON (TFA)</v>
          </cell>
          <cell r="Y10" t="str">
            <v>TFA sur RON (Taux de Fiscalité Apparent)</v>
          </cell>
        </row>
        <row r="11">
          <cell r="W11" t="str">
            <v>ATR_HE</v>
          </cell>
          <cell r="X11" t="str">
            <v>Apparent Tax rate on RON Excl. EXPLO</v>
          </cell>
          <cell r="Y11" t="str">
            <v xml:space="preserve">TFA sur RON hors EXPLO </v>
          </cell>
        </row>
        <row r="12">
          <cell r="W12" t="str">
            <v>AVG_DEBT</v>
          </cell>
          <cell r="X12" t="str">
            <v>Avgt LT Debt</v>
          </cell>
          <cell r="Y12" t="str">
            <v>Dette LT moyenne</v>
          </cell>
        </row>
        <row r="13">
          <cell r="W13" t="str">
            <v>AVRPRICE IN USD/BOE</v>
          </cell>
          <cell r="X13" t="str">
            <v>Average Price $/boe</v>
          </cell>
          <cell r="Y13" t="str">
            <v>Prix Moyen en $/bep</v>
          </cell>
        </row>
        <row r="14">
          <cell r="W14" t="str">
            <v>AVRPRICE IN USD/MBTU</v>
          </cell>
          <cell r="X14" t="str">
            <v>Average Price $/Mbtu</v>
          </cell>
          <cell r="Y14" t="str">
            <v>Prix Moyen en $/Mbtu</v>
          </cell>
        </row>
        <row r="15">
          <cell r="W15" t="str">
            <v>BANK_OVERD</v>
          </cell>
          <cell r="X15" t="str">
            <v>Bank overdrafts</v>
          </cell>
          <cell r="Y15" t="str">
            <v>Concours bancaires courants</v>
          </cell>
        </row>
        <row r="16">
          <cell r="W16" t="str">
            <v>BASE_STAFF</v>
          </cell>
          <cell r="X16" t="str">
            <v>dont effectifs base/bureaux</v>
          </cell>
          <cell r="Y16" t="str">
            <v>incl. staff  base/offices</v>
          </cell>
        </row>
        <row r="17">
          <cell r="W17" t="str">
            <v>BEFMIN</v>
          </cell>
          <cell r="X17" t="str">
            <v>NET INCOME BEFORE MINORITY INTERESTS</v>
          </cell>
          <cell r="Y17" t="str">
            <v>RESULTAT NET CONSOLIDE</v>
          </cell>
        </row>
        <row r="18">
          <cell r="W18" t="str">
            <v>BRENT</v>
          </cell>
          <cell r="X18" t="str">
            <v>BRENT $/boe</v>
          </cell>
          <cell r="Y18" t="str">
            <v>BRENT $/bep</v>
          </cell>
        </row>
        <row r="19">
          <cell r="W19" t="str">
            <v>CAP_A</v>
          </cell>
          <cell r="X19" t="str">
            <v>Acquisitions</v>
          </cell>
          <cell r="Y19" t="str">
            <v>Acquisitions</v>
          </cell>
        </row>
        <row r="20">
          <cell r="W20" t="str">
            <v>CAP_D</v>
          </cell>
          <cell r="X20" t="str">
            <v>Development</v>
          </cell>
          <cell r="Y20" t="str">
            <v>Développement</v>
          </cell>
        </row>
        <row r="21">
          <cell r="W21" t="str">
            <v>CAP_E</v>
          </cell>
          <cell r="X21" t="str">
            <v>Exploration</v>
          </cell>
          <cell r="Y21" t="str">
            <v>Exploration</v>
          </cell>
        </row>
        <row r="22">
          <cell r="W22" t="str">
            <v>CAP_F</v>
          </cell>
          <cell r="X22" t="str">
            <v>Financial investments</v>
          </cell>
          <cell r="Y22" t="str">
            <v>Investissements Financiers</v>
          </cell>
        </row>
        <row r="23">
          <cell r="W23" t="str">
            <v>CAP_G</v>
          </cell>
          <cell r="X23" t="str">
            <v>General Investments</v>
          </cell>
          <cell r="Y23" t="str">
            <v>Investissements Généraux</v>
          </cell>
        </row>
        <row r="24">
          <cell r="W24" t="str">
            <v>CAP_S</v>
          </cell>
          <cell r="X24" t="str">
            <v>Income of assets (NBV)</v>
          </cell>
          <cell r="Y24" t="str">
            <v>Cessions (VNC)</v>
          </cell>
        </row>
        <row r="25">
          <cell r="W25" t="str">
            <v>CAPFI_EVAC_PL</v>
          </cell>
          <cell r="X25" t="str">
            <v>(-) Capitalized Interest Cost - Transportation &amp; Liquefaction</v>
          </cell>
          <cell r="Y25" t="str">
            <v>(-) Frais Financiers Capitalisés - Evacuation &amp; Liquéfaction</v>
          </cell>
        </row>
        <row r="26">
          <cell r="W26" t="str">
            <v>CAPFI_PROD_PL</v>
          </cell>
          <cell r="X26" t="str">
            <v>(-) Capitalized Interest Cost - Production</v>
          </cell>
          <cell r="Y26" t="str">
            <v>(-) Frais Financiers Capitalisés - Production</v>
          </cell>
        </row>
        <row r="27">
          <cell r="W27" t="str">
            <v>CAPFITOT</v>
          </cell>
          <cell r="X27" t="str">
            <v xml:space="preserve"> Capitalized Financial Costs</v>
          </cell>
          <cell r="Y27" t="str">
            <v xml:space="preserve"> Frais Financiers Capitalisés</v>
          </cell>
        </row>
        <row r="28">
          <cell r="W28" t="str">
            <v>capinv</v>
          </cell>
          <cell r="X28" t="str">
            <v>CAPITAL INVESTED</v>
          </cell>
          <cell r="Y28" t="str">
            <v>CAPITAUX INVESTIS</v>
          </cell>
        </row>
        <row r="29">
          <cell r="W29" t="str">
            <v>CASH</v>
          </cell>
          <cell r="X29" t="str">
            <v>Cash and cash equivalents</v>
          </cell>
          <cell r="Y29" t="str">
            <v>Disponibilités et dépôts CT</v>
          </cell>
        </row>
        <row r="30">
          <cell r="W30" t="str">
            <v>CASH FLOW DISPONIBLE</v>
          </cell>
          <cell r="X30" t="str">
            <v>AVAILABLE CASH FLOW</v>
          </cell>
          <cell r="Y30" t="str">
            <v>CASH FLOW DISPONIBLE</v>
          </cell>
        </row>
        <row r="31">
          <cell r="W31" t="str">
            <v>CASH FLOW NET</v>
          </cell>
          <cell r="X31" t="str">
            <v>NET CASH FLOW</v>
          </cell>
          <cell r="Y31" t="str">
            <v>CASH FLOW NET</v>
          </cell>
        </row>
        <row r="32">
          <cell r="W32" t="str">
            <v>CASH_VAR</v>
          </cell>
          <cell r="X32" t="str">
            <v>CASH VARIATION</v>
          </cell>
          <cell r="Y32" t="str">
            <v>VARIATION DE TRESORERIE</v>
          </cell>
        </row>
        <row r="33">
          <cell r="W33" t="str">
            <v>CHEM_SALES</v>
          </cell>
          <cell r="X33" t="str">
            <v>Sales of Chemical Product &amp; Others</v>
          </cell>
          <cell r="Y33" t="str">
            <v>Produits Chimiques et Divers</v>
          </cell>
        </row>
        <row r="34">
          <cell r="W34" t="str">
            <v>CMO</v>
          </cell>
          <cell r="X34" t="str">
            <v>CMO beginning of period</v>
          </cell>
          <cell r="Y34" t="str">
            <v>CMO début de période</v>
          </cell>
        </row>
        <row r="35">
          <cell r="W35" t="str">
            <v>CMO ASSETS</v>
          </cell>
          <cell r="X35" t="str">
            <v>CAPITAL EMPLOYED (assets)</v>
          </cell>
          <cell r="Y35" t="str">
            <v>CMO par l'actif</v>
          </cell>
        </row>
        <row r="36">
          <cell r="W36" t="str">
            <v>CMO LIABILITIES</v>
          </cell>
          <cell r="X36" t="str">
            <v>CAPITAL EMPLOYED (liabilities)</v>
          </cell>
          <cell r="Y36" t="str">
            <v>CMO par le passif</v>
          </cell>
        </row>
        <row r="37">
          <cell r="W37" t="str">
            <v>CMO_EOY</v>
          </cell>
          <cell r="X37" t="str">
            <v>CMO end of period</v>
          </cell>
          <cell r="Y37" t="str">
            <v>CMO fin de période</v>
          </cell>
        </row>
        <row r="38">
          <cell r="W38" t="str">
            <v>CMO_R</v>
          </cell>
          <cell r="X38" t="str">
            <v>Adjusted CMO</v>
          </cell>
          <cell r="Y38" t="str">
            <v>CMO ajusté</v>
          </cell>
        </row>
        <row r="39">
          <cell r="W39" t="str">
            <v>CNDEBT</v>
          </cell>
          <cell r="X39" t="str">
            <v xml:space="preserve"> Cost of Net Debt</v>
          </cell>
          <cell r="Y39" t="str">
            <v xml:space="preserve"> Coût de la Dette Nette</v>
          </cell>
        </row>
        <row r="40">
          <cell r="W40" t="str">
            <v>cnstrp_NOP</v>
          </cell>
          <cell r="X40" t="str">
            <v>Infrastructures /Production - Non operated</v>
          </cell>
          <cell r="Y40" t="str">
            <v>Construction Production - Non opéré</v>
          </cell>
        </row>
        <row r="41">
          <cell r="W41" t="str">
            <v>cnstrp_OP</v>
          </cell>
          <cell r="X41" t="str">
            <v>Infrastructures /Production - Operated</v>
          </cell>
          <cell r="Y41" t="str">
            <v>Construction Production - Opéré</v>
          </cell>
        </row>
        <row r="42">
          <cell r="W42" t="str">
            <v>COM_COST</v>
          </cell>
          <cell r="X42" t="str">
            <v>Marketing Costs</v>
          </cell>
          <cell r="Y42" t="str">
            <v>Frais de Commercialisation</v>
          </cell>
        </row>
        <row r="43">
          <cell r="W43" t="str">
            <v>COND_PROD_KBOE</v>
          </cell>
          <cell r="X43" t="str">
            <v>Wellhead Condensates Production - Kboe</v>
          </cell>
          <cell r="Y43" t="str">
            <v>Production Condensats Tête de Puits - Kbep</v>
          </cell>
        </row>
        <row r="44">
          <cell r="W44" t="str">
            <v>COND_PROD_SEC</v>
          </cell>
          <cell r="X44" t="str">
            <v>SEC Condensates Production - Kboe</v>
          </cell>
          <cell r="Y44" t="str">
            <v>Production Condensats SEC - Kbep</v>
          </cell>
        </row>
        <row r="45">
          <cell r="W45" t="str">
            <v>COND_PROD_SEC KBOE/D</v>
          </cell>
          <cell r="X45" t="str">
            <v>SEC Condensates Production - Kboe/d</v>
          </cell>
          <cell r="Y45" t="str">
            <v>Production Condensats SEC - Kbep/j</v>
          </cell>
        </row>
        <row r="46">
          <cell r="W46" t="str">
            <v>COND_SALES</v>
          </cell>
          <cell r="X46" t="str">
            <v>Condensates Sales</v>
          </cell>
          <cell r="Y46" t="str">
            <v>Ventes Condensats</v>
          </cell>
        </row>
        <row r="47">
          <cell r="W47" t="str">
            <v>COND_SALES</v>
          </cell>
          <cell r="X47" t="str">
            <v>Condensates sales</v>
          </cell>
          <cell r="Y47" t="str">
            <v>Ventes Condensats</v>
          </cell>
        </row>
        <row r="48">
          <cell r="W48" t="str">
            <v>COND_SALES_KBOE</v>
          </cell>
          <cell r="X48" t="str">
            <v>Condensates sales - Kboe</v>
          </cell>
          <cell r="Y48" t="str">
            <v>Ventes Condensats - Kbep</v>
          </cell>
        </row>
        <row r="49">
          <cell r="W49" t="str">
            <v>COND_SALES1</v>
          </cell>
          <cell r="X49" t="str">
            <v>Condensates  Sales - Trading</v>
          </cell>
          <cell r="Y49" t="str">
            <v>Ventes Condensats - Trading</v>
          </cell>
        </row>
        <row r="50">
          <cell r="W50" t="str">
            <v>COND_SALES2</v>
          </cell>
          <cell r="X50" t="str">
            <v>Condensates Sales - Third parties &amp; Other</v>
          </cell>
          <cell r="Y50" t="str">
            <v>Ventes Condensats - Tiers et Autres</v>
          </cell>
        </row>
        <row r="51">
          <cell r="W51" t="str">
            <v>COND_SALES3</v>
          </cell>
          <cell r="X51" t="str">
            <v>Condensates  Sales - Other</v>
          </cell>
          <cell r="Y51" t="str">
            <v>Ventes Condensats - Autres</v>
          </cell>
        </row>
        <row r="52">
          <cell r="W52" t="str">
            <v>COND_SALESPL</v>
          </cell>
          <cell r="X52" t="str">
            <v>Condensates Income</v>
          </cell>
          <cell r="Y52" t="str">
            <v>Revenus Condensats</v>
          </cell>
        </row>
        <row r="53">
          <cell r="W53" t="str">
            <v>COND_STOCK_KBOE</v>
          </cell>
          <cell r="X53" t="str">
            <v>Condensates Stocks - Kboe</v>
          </cell>
          <cell r="Y53" t="str">
            <v>Stocks Condensats - Kbep</v>
          </cell>
        </row>
        <row r="54">
          <cell r="W54" t="str">
            <v>COND_TURNOVER_USD</v>
          </cell>
          <cell r="X54" t="str">
            <v>Condensates Income - K$</v>
          </cell>
          <cell r="Y54" t="str">
            <v>Revenus Condensats - K$</v>
          </cell>
        </row>
        <row r="55">
          <cell r="W55" t="str">
            <v>COND_TURNOVER_USD</v>
          </cell>
          <cell r="X55" t="str">
            <v>Condensates  sales - K$</v>
          </cell>
          <cell r="Y55" t="str">
            <v>Ventes Condensats - K$</v>
          </cell>
        </row>
        <row r="56">
          <cell r="W56" t="str">
            <v>CONDENSATES PRODUCTION</v>
          </cell>
          <cell r="X56" t="str">
            <v>CONDENSATES PRODUCTION</v>
          </cell>
          <cell r="Y56" t="str">
            <v>PRODUCTION CONDENSATS</v>
          </cell>
        </row>
        <row r="57">
          <cell r="W57" t="str">
            <v>CONDENSATES SALES</v>
          </cell>
          <cell r="X57" t="str">
            <v>CONDENSATES Income</v>
          </cell>
          <cell r="Y57" t="str">
            <v>VENTE CONDENSATS</v>
          </cell>
        </row>
        <row r="58">
          <cell r="W58" t="str">
            <v>CONDENSATES STOCKS</v>
          </cell>
          <cell r="X58" t="str">
            <v>CONDENSATES STOCKS</v>
          </cell>
          <cell r="Y58" t="str">
            <v>STOCKS CONDENSATS</v>
          </cell>
        </row>
        <row r="59">
          <cell r="W59" t="str">
            <v>COO</v>
          </cell>
          <cell r="X59" t="str">
            <v>OPERATING COSTS</v>
          </cell>
          <cell r="Y59" t="str">
            <v>COUTS D'EXPLOITATION</v>
          </cell>
        </row>
        <row r="60">
          <cell r="W60" t="str">
            <v>COST_SALES</v>
          </cell>
          <cell r="X60" t="str">
            <v>Cost of Goods Sold</v>
          </cell>
          <cell r="Y60" t="str">
            <v>Coût d'Achat des Ventes</v>
          </cell>
        </row>
        <row r="61">
          <cell r="W61" t="str">
            <v>CTM</v>
          </cell>
          <cell r="X61" t="str">
            <v>Net Average Debt Costs  after tax impact</v>
          </cell>
          <cell r="Y61" t="str">
            <v>Coût de la dette nette moyenne après impact fiscal</v>
          </cell>
        </row>
        <row r="62">
          <cell r="W62" t="str">
            <v>CTMDET</v>
          </cell>
          <cell r="X62" t="str">
            <v xml:space="preserve">Net Average Debt Costs </v>
          </cell>
          <cell r="Y62" t="str">
            <v>Coût de la dette nette moyenne</v>
          </cell>
        </row>
        <row r="63">
          <cell r="W63" t="str">
            <v>CUR_TAX</v>
          </cell>
          <cell r="X63" t="str">
            <v>Current Tax</v>
          </cell>
          <cell r="Y63" t="str">
            <v>Impôt Courant</v>
          </cell>
        </row>
        <row r="64">
          <cell r="W64" t="str">
            <v>CURRASSET</v>
          </cell>
          <cell r="X64" t="str">
            <v>Work in progress (excl. Exploration)</v>
          </cell>
          <cell r="Y64" t="str">
            <v>Immobilisations en cours (hors explo.)</v>
          </cell>
        </row>
        <row r="65">
          <cell r="W65" t="str">
            <v>CURREXPLO</v>
          </cell>
          <cell r="X65" t="str">
            <v>Exploration in progress</v>
          </cell>
          <cell r="Y65" t="str">
            <v>Exploration en cours</v>
          </cell>
        </row>
        <row r="66">
          <cell r="W66" t="str">
            <v>D_NOP</v>
          </cell>
          <cell r="X66" t="str">
            <v>Development investments- Non operated</v>
          </cell>
          <cell r="Y66" t="str">
            <v>Investissements de developpement - Non opéré</v>
          </cell>
        </row>
        <row r="67">
          <cell r="W67" t="str">
            <v>D_OP</v>
          </cell>
          <cell r="X67" t="str">
            <v>Development investments- Operated</v>
          </cell>
          <cell r="Y67" t="str">
            <v>Investissements de developpement - Opéré</v>
          </cell>
        </row>
        <row r="68">
          <cell r="W68" t="str">
            <v>DAYS</v>
          </cell>
          <cell r="X68" t="str">
            <v>Number of days</v>
          </cell>
          <cell r="Y68" t="str">
            <v>Nombre de jours</v>
          </cell>
        </row>
        <row r="69">
          <cell r="W69" t="str">
            <v>DDI_EVAC</v>
          </cell>
          <cell r="X69" t="str">
            <v>Deprec. Allow. ARO Assets - Transformation/Transportation</v>
          </cell>
          <cell r="Y69" t="str">
            <v>Dot. Amort. Immos RES - Transformation/Transport</v>
          </cell>
        </row>
        <row r="70">
          <cell r="W70" t="str">
            <v>DDI_PROD</v>
          </cell>
          <cell r="X70" t="str">
            <v>Deprec. Allow. ARO Assets - Production</v>
          </cell>
          <cell r="Y70" t="str">
            <v>Dot. Amort. Immos RES - Production</v>
          </cell>
        </row>
        <row r="71">
          <cell r="W71" t="str">
            <v>DEC_PROV</v>
          </cell>
          <cell r="X71" t="str">
            <v>Decommissionning provisions</v>
          </cell>
          <cell r="Y71" t="str">
            <v>Provisions RES</v>
          </cell>
        </row>
        <row r="72">
          <cell r="W72" t="str">
            <v>DEF_TAX</v>
          </cell>
          <cell r="X72" t="str">
            <v>Deferred Tax</v>
          </cell>
          <cell r="Y72" t="str">
            <v>Impôt Différé</v>
          </cell>
        </row>
        <row r="73">
          <cell r="W73" t="str">
            <v>DEFTAXES</v>
          </cell>
          <cell r="X73" t="str">
            <v>Deferred Tax Liability</v>
          </cell>
          <cell r="Y73" t="str">
            <v>Passif d'impôt différé</v>
          </cell>
        </row>
        <row r="74">
          <cell r="W74" t="str">
            <v>DEP_121</v>
          </cell>
          <cell r="X74" t="str">
            <v>Prov. Deprec. Long Term Assets (FAS 144 / IAS 36)</v>
          </cell>
          <cell r="Y74" t="str">
            <v>Dot. Provision Dépréciation Actifs LT (FAS144 / IAS 36)</v>
          </cell>
        </row>
        <row r="75">
          <cell r="W75" t="str">
            <v>DIFF IN USD/BOE</v>
          </cell>
          <cell r="X75" t="str">
            <v>Differential vs Brent $/boe</v>
          </cell>
          <cell r="Y75" t="str">
            <v>Différentiel vs Brent $/bep</v>
          </cell>
        </row>
        <row r="76">
          <cell r="W76" t="str">
            <v>DISP_PL</v>
          </cell>
          <cell r="X76" t="str">
            <v>Capital Gains &amp; Losses on Asset Disposals</v>
          </cell>
          <cell r="Y76" t="str">
            <v>Plus ou Moins Values de Cession</v>
          </cell>
        </row>
        <row r="77">
          <cell r="W77" t="str">
            <v>DISP_PRICE</v>
          </cell>
          <cell r="X77" t="str">
            <v>Sales of Assets : Price</v>
          </cell>
          <cell r="Y77" t="str">
            <v>Cessions d'Actifs : Prix</v>
          </cell>
        </row>
        <row r="78">
          <cell r="W78" t="str">
            <v>DIV_EQ</v>
          </cell>
          <cell r="X78" t="str">
            <v>Dividends from Affiliates on Equity Basis</v>
          </cell>
          <cell r="Y78" t="str">
            <v>Dividendes Reçus des SMEQ</v>
          </cell>
        </row>
        <row r="79">
          <cell r="W79" t="str">
            <v>DIV_NCONSO</v>
          </cell>
          <cell r="X79" t="str">
            <v>Dividends Received from non Consolidated Entities</v>
          </cell>
          <cell r="Y79" t="str">
            <v>Dividendes Reçus des sociétés non consolidées</v>
          </cell>
        </row>
        <row r="80">
          <cell r="W80" t="str">
            <v>DIVIDPAID</v>
          </cell>
          <cell r="X80" t="str">
            <v>Dividends Group</v>
          </cell>
          <cell r="Y80" t="str">
            <v>Dividendes versés au Groupe</v>
          </cell>
        </row>
        <row r="81">
          <cell r="W81" t="str">
            <v>drill_NOP</v>
          </cell>
          <cell r="X81" t="str">
            <v>Drilling Non operated</v>
          </cell>
          <cell r="Y81" t="str">
            <v>Forages non opérés</v>
          </cell>
        </row>
        <row r="82">
          <cell r="W82" t="str">
            <v>drill_OP</v>
          </cell>
          <cell r="X82" t="str">
            <v>Drilling operated</v>
          </cell>
          <cell r="Y82" t="str">
            <v>Forages opérés</v>
          </cell>
        </row>
        <row r="83">
          <cell r="W83" t="str">
            <v>DTAX_ASSETS</v>
          </cell>
          <cell r="X83" t="str">
            <v>Deferred Tax Assets</v>
          </cell>
          <cell r="Y83" t="str">
            <v>Actif d'impôt différé</v>
          </cell>
        </row>
        <row r="84">
          <cell r="W84" t="str">
            <v>DTAX_net</v>
          </cell>
          <cell r="X84" t="str">
            <v>Net Deferred Tax</v>
          </cell>
          <cell r="Y84" t="str">
            <v>Impôts différés nets</v>
          </cell>
        </row>
        <row r="85">
          <cell r="W85" t="str">
            <v>EBE</v>
          </cell>
          <cell r="X85" t="str">
            <v>GROSS OPERATING INCOME</v>
          </cell>
          <cell r="Y85" t="str">
            <v>EXCEDENT BRUT D'EXPLOITATION</v>
          </cell>
        </row>
        <row r="86">
          <cell r="W86" t="str">
            <v>EC</v>
          </cell>
          <cell r="X86" t="str">
            <v xml:space="preserve"> Exploration Charge</v>
          </cell>
          <cell r="Y86" t="str">
            <v xml:space="preserve"> Charge d'Exploration</v>
          </cell>
        </row>
        <row r="87">
          <cell r="W87" t="str">
            <v>EC_PY</v>
          </cell>
          <cell r="X87" t="str">
            <v>Exploration charge for Previous Years</v>
          </cell>
          <cell r="Y87" t="str">
            <v>Charge d'Exploration des Exercices Antérieurs</v>
          </cell>
        </row>
        <row r="88">
          <cell r="W88" t="str">
            <v>EC_Y</v>
          </cell>
          <cell r="X88" t="str">
            <v>Exploration charge for the Year</v>
          </cell>
          <cell r="Y88" t="str">
            <v>Charge d'Exploration de l'Exercice</v>
          </cell>
        </row>
        <row r="89">
          <cell r="W89" t="str">
            <v>EQ_INVEST</v>
          </cell>
          <cell r="X89" t="str">
            <v>Equity investment in affiliates</v>
          </cell>
          <cell r="Y89" t="str">
            <v>Titres en équivalence</v>
          </cell>
        </row>
        <row r="90">
          <cell r="W90" t="str">
            <v>EQUITIES</v>
          </cell>
          <cell r="X90" t="str">
            <v>Capital, Reserves and other equity</v>
          </cell>
          <cell r="Y90" t="str">
            <v>Capital, réserves et autres</v>
          </cell>
        </row>
        <row r="91">
          <cell r="W91" t="str">
            <v>EVAC_COST</v>
          </cell>
          <cell r="X91" t="str">
            <v>Transformation/Transportation Costs</v>
          </cell>
          <cell r="Y91" t="str">
            <v>Coûts de Transformation/Transport</v>
          </cell>
        </row>
        <row r="92">
          <cell r="W92" t="str">
            <v>EVAC_COST_FAS143</v>
          </cell>
          <cell r="X92" t="str">
            <v>Charges for ARO - Transformation/Transportation</v>
          </cell>
          <cell r="Y92" t="str">
            <v>Charges pour RES - Transformation/Transport</v>
          </cell>
        </row>
        <row r="93">
          <cell r="W93" t="str">
            <v>EX_LT</v>
          </cell>
          <cell r="X93" t="str">
            <v>Long Term Exchange (Gain)/Loss</v>
          </cell>
          <cell r="Y93" t="str">
            <v>Pertes &amp; (Profits) de Change Long Terme</v>
          </cell>
        </row>
        <row r="94">
          <cell r="W94" t="str">
            <v>EX_PL</v>
          </cell>
          <cell r="X94" t="str">
            <v xml:space="preserve"> Exchange (Gain)/Loss</v>
          </cell>
          <cell r="Y94" t="str">
            <v xml:space="preserve"> Pertes &amp; (Profits) de Change</v>
          </cell>
        </row>
        <row r="95">
          <cell r="W95" t="str">
            <v>EX_PROV</v>
          </cell>
          <cell r="X95" t="str">
            <v>Other LT Operating Provisions non FAS 69</v>
          </cell>
          <cell r="Y95" t="str">
            <v>Autres Provisions LT d'Exploitation hors FAS 69</v>
          </cell>
        </row>
        <row r="96">
          <cell r="W96" t="str">
            <v>EX_PROV69</v>
          </cell>
          <cell r="X96" t="str">
            <v>Other LT Operating Provisions FAS 69</v>
          </cell>
          <cell r="Y96" t="str">
            <v>Autres Provisions LT d'Exploitation FAS 69</v>
          </cell>
        </row>
        <row r="97">
          <cell r="W97" t="str">
            <v>EX_ST</v>
          </cell>
          <cell r="X97" t="str">
            <v>Short Term Exchange (Gain)/Loss</v>
          </cell>
          <cell r="Y97" t="str">
            <v>Pertes &amp; (Profits) de Change Court Terme</v>
          </cell>
        </row>
        <row r="98">
          <cell r="W98" t="str">
            <v>EXCH_AVR</v>
          </cell>
          <cell r="X98" t="str">
            <v>Average Exchange Rate: 1 EUR = x  USD</v>
          </cell>
          <cell r="Y98" t="str">
            <v>Taux de Change Moyen: 1 EUR = x  USD</v>
          </cell>
        </row>
        <row r="99">
          <cell r="W99" t="str">
            <v>EXCH_CLOS</v>
          </cell>
          <cell r="X99" t="str">
            <v>Closing Exchange Rate: 1 EUR = x  USD</v>
          </cell>
          <cell r="Y99" t="str">
            <v>Taux de Change Clôture: 1 EUR = x  USD</v>
          </cell>
        </row>
        <row r="100">
          <cell r="W100" t="str">
            <v>EXPL_BONI</v>
          </cell>
          <cell r="X100" t="str">
            <v>Allow. Prov of Unproved Mineral Interests</v>
          </cell>
          <cell r="Y100" t="str">
            <v>Dépréciation des Droits Miniers Non Prouvés</v>
          </cell>
        </row>
        <row r="101">
          <cell r="W101" t="str">
            <v>EXPL_COST</v>
          </cell>
          <cell r="X101" t="str">
            <v>Operating Costs</v>
          </cell>
          <cell r="Y101" t="str">
            <v xml:space="preserve"> Coûts d'Exploitation</v>
          </cell>
        </row>
        <row r="102">
          <cell r="W102" t="str">
            <v>EXPL_COST_FAS143</v>
          </cell>
          <cell r="X102" t="str">
            <v xml:space="preserve">Charges for Site Restitution </v>
          </cell>
          <cell r="Y102" t="str">
            <v>Charges pour Restitution des Sites</v>
          </cell>
        </row>
        <row r="103">
          <cell r="W103" t="str">
            <v>EXT_DEP</v>
          </cell>
          <cell r="X103" t="str">
            <v>Extraordinary Provisions on Long Term Assets</v>
          </cell>
          <cell r="Y103" t="str">
            <v>Dot. Prov. Exceptionnelles s/éléments Long Terme</v>
          </cell>
        </row>
        <row r="104">
          <cell r="W104" t="str">
            <v>EXTERNAL_EXPENSES</v>
          </cell>
          <cell r="X104" t="str">
            <v>Moyens mis à disposition</v>
          </cell>
          <cell r="Y104" t="str">
            <v>External expenses</v>
          </cell>
        </row>
        <row r="105">
          <cell r="W105" t="str">
            <v>EXTERNAL_STAFF</v>
          </cell>
          <cell r="X105" t="str">
            <v xml:space="preserve"> CONTRACTES (sur poste organique)</v>
          </cell>
          <cell r="Y105" t="str">
            <v xml:space="preserve"> EXTERN. CONTRACTED STAFF</v>
          </cell>
        </row>
        <row r="106">
          <cell r="W106" t="str">
            <v>EXTERNALS</v>
          </cell>
          <cell r="X106" t="str">
            <v>Drawdown LT loans Third Party</v>
          </cell>
          <cell r="Y106" t="str">
            <v>Nouveaux Emprunts LT Tiers</v>
          </cell>
        </row>
        <row r="107">
          <cell r="W107" t="str">
            <v>EXTREPAYM</v>
          </cell>
          <cell r="X107" t="str">
            <v>Reimbursment LT loans Third Party</v>
          </cell>
          <cell r="Y107" t="str">
            <v>Remboursements Emprunts LT Tiers</v>
          </cell>
        </row>
        <row r="108">
          <cell r="W108" t="str">
            <v>FAS143_ACR</v>
          </cell>
          <cell r="X108" t="str">
            <v>ARO Accretion (FAS 143 / IAS 37)</v>
          </cell>
          <cell r="Y108" t="str">
            <v>Accrétion RES (FAS 143 / IAS 37)</v>
          </cell>
        </row>
        <row r="109">
          <cell r="W109" t="str">
            <v>FAS143_ACR_EVAC</v>
          </cell>
          <cell r="X109" t="str">
            <v>ARO Accretion (FAS 143 / IAS 37) - Transformation/Transportation</v>
          </cell>
          <cell r="Y109" t="str">
            <v>Accrétion RES (FAS 143 / IAS 37)- Transformation/Transport</v>
          </cell>
        </row>
        <row r="110">
          <cell r="W110" t="str">
            <v>FAS143_ACR_PROD</v>
          </cell>
          <cell r="X110" t="str">
            <v>ARO Accretion (FAS 143 / IAS 37) - Production</v>
          </cell>
          <cell r="Y110" t="str">
            <v>Accrétion RES (FAS 143 / IAS 37) - Production</v>
          </cell>
        </row>
        <row r="111">
          <cell r="W111" t="str">
            <v>FAS143_TRANSITION</v>
          </cell>
          <cell r="X111" t="str">
            <v>FAS143 Transition Result (net of taxes)</v>
          </cell>
          <cell r="Y111" t="str">
            <v>Résultat de Transition FAS 143 (net d'impôt)</v>
          </cell>
        </row>
        <row r="112">
          <cell r="W112" t="str">
            <v>FAS69_SALES</v>
          </cell>
          <cell r="X112" t="str">
            <v xml:space="preserve"> FAS69 Income</v>
          </cell>
          <cell r="Y112" t="str">
            <v xml:space="preserve"> Revenus FAS69</v>
          </cell>
        </row>
        <row r="113">
          <cell r="W113" t="str">
            <v>femp</v>
          </cell>
          <cell r="X113" t="str">
            <v>BORROWED FUNDS</v>
          </cell>
          <cell r="Y113" t="str">
            <v>FONDS D'EMPRUNT</v>
          </cell>
        </row>
        <row r="114">
          <cell r="W114" t="str">
            <v>FIN_GROUP</v>
          </cell>
          <cell r="X114" t="str">
            <v>Group Net financial Charges(+) / Income(-)  non capitalized.</v>
          </cell>
          <cell r="Y114" t="str">
            <v>Frais(+) / Produits(-) Financiers Groupe non Capitalisés</v>
          </cell>
        </row>
        <row r="115">
          <cell r="W115" t="str">
            <v>FIN_NONGROUP</v>
          </cell>
          <cell r="X115" t="str">
            <v>Non-Group Net Financial Charges(+) / Income(-) non capitalized.</v>
          </cell>
          <cell r="Y115" t="str">
            <v>Frais(+) / Produits(-) Financiers  hors Groupe non Capitalisés</v>
          </cell>
        </row>
        <row r="116">
          <cell r="W116" t="str">
            <v>FIN_NOP</v>
          </cell>
          <cell r="X116" t="str">
            <v>Net financial Investments Non Operated</v>
          </cell>
          <cell r="Y116" t="str">
            <v>Investissements Financiers Non Opérés</v>
          </cell>
        </row>
        <row r="117">
          <cell r="W117" t="str">
            <v>FIN_OP</v>
          </cell>
          <cell r="X117" t="str">
            <v>Net financial Investments Operated</v>
          </cell>
          <cell r="Y117" t="str">
            <v>Investissements Financiers Opérés</v>
          </cell>
        </row>
        <row r="118">
          <cell r="W118" t="str">
            <v>FINANCIAL FUNDS</v>
          </cell>
          <cell r="X118" t="str">
            <v>FINANCIAL FUNDS</v>
          </cell>
          <cell r="Y118" t="str">
            <v>FLUX FINANCIERS</v>
          </cell>
        </row>
        <row r="119">
          <cell r="W119" t="str">
            <v>FWTHPSH</v>
          </cell>
          <cell r="X119" t="str">
            <v>Funds with Third Party shareholders</v>
          </cell>
          <cell r="Y119" t="str">
            <v>Flux Actionnaires Tiers</v>
          </cell>
        </row>
        <row r="120">
          <cell r="W120" t="str">
            <v>g</v>
          </cell>
          <cell r="X120" t="str">
            <v xml:space="preserve"> - Gas</v>
          </cell>
          <cell r="Y120" t="str">
            <v>- Gaz</v>
          </cell>
        </row>
        <row r="121">
          <cell r="W121" t="str">
            <v>GAS BANKING</v>
          </cell>
          <cell r="X121" t="str">
            <v>GAS BANKING</v>
          </cell>
          <cell r="Y121" t="str">
            <v>GAS BANKING</v>
          </cell>
        </row>
        <row r="122">
          <cell r="W122" t="str">
            <v>GAS BANKING IN  MSM3</v>
          </cell>
          <cell r="X122" t="str">
            <v>Gas Banking - Msm3</v>
          </cell>
          <cell r="Y122" t="str">
            <v>Gas Banking - Msm3</v>
          </cell>
        </row>
        <row r="123">
          <cell r="W123" t="str">
            <v>GAS BANKING IN KBOE</v>
          </cell>
          <cell r="X123" t="str">
            <v>Gas Banking - Kboe</v>
          </cell>
          <cell r="Y123" t="str">
            <v>Gas Banking - Kbep</v>
          </cell>
        </row>
        <row r="124">
          <cell r="W124" t="str">
            <v>GAS PRODUCTION</v>
          </cell>
          <cell r="X124" t="str">
            <v>GAS PRODUCTION</v>
          </cell>
          <cell r="Y124" t="str">
            <v>PRODUCTION GAZ</v>
          </cell>
        </row>
        <row r="125">
          <cell r="W125" t="str">
            <v>GAS SALES</v>
          </cell>
          <cell r="X125" t="str">
            <v>GAS Income</v>
          </cell>
          <cell r="Y125" t="str">
            <v>VENTE GAZ</v>
          </cell>
        </row>
        <row r="126">
          <cell r="W126" t="str">
            <v>GAS SALES EUDN</v>
          </cell>
          <cell r="X126" t="str">
            <v>Gas Sales -  LT Contracts</v>
          </cell>
          <cell r="Y126" t="str">
            <v>Ventes de Gaz - Contrats LT</v>
          </cell>
        </row>
        <row r="127">
          <cell r="W127" t="str">
            <v>GAS SALES EUDN2</v>
          </cell>
          <cell r="X127" t="str">
            <v>Gas Sales - Spot</v>
          </cell>
          <cell r="Y127" t="str">
            <v>Ventes de Gaz -  Spot</v>
          </cell>
        </row>
        <row r="128">
          <cell r="W128" t="str">
            <v>GAS SALES IN KBOE</v>
          </cell>
          <cell r="X128" t="str">
            <v>Gas Sales - Kboe</v>
          </cell>
          <cell r="Y128" t="str">
            <v>Ventes Gaz -Kbep</v>
          </cell>
        </row>
        <row r="129">
          <cell r="W129" t="str">
            <v>GAS SALES IN MSM3</v>
          </cell>
          <cell r="X129" t="str">
            <v>Gas Sales - Msm3</v>
          </cell>
          <cell r="Y129" t="str">
            <v>Ventes Gaz - Msm3</v>
          </cell>
        </row>
        <row r="130">
          <cell r="W130" t="str">
            <v>GAS SALES1</v>
          </cell>
          <cell r="X130" t="str">
            <v>Gas Sales -  LNG</v>
          </cell>
          <cell r="Y130" t="str">
            <v>Ventes de Gaz - GNL</v>
          </cell>
        </row>
        <row r="131">
          <cell r="W131" t="str">
            <v>GAS SALES2</v>
          </cell>
          <cell r="X131" t="str">
            <v>Gas Sales - Domestic market</v>
          </cell>
          <cell r="Y131" t="str">
            <v>Ventes de Gaz -  Marché domestique</v>
          </cell>
        </row>
        <row r="132">
          <cell r="W132" t="str">
            <v>GAS SALES3</v>
          </cell>
          <cell r="X132" t="str">
            <v>Gas Sales - Other</v>
          </cell>
          <cell r="Y132" t="str">
            <v>Ventes de Gaz - Autres</v>
          </cell>
        </row>
        <row r="133">
          <cell r="W133" t="str">
            <v>GAS SEC PROD NOP TOTAL KBOE</v>
          </cell>
          <cell r="X133" t="str">
            <v>GAS - SEC NON OPERATED PROD  - KBOE/D</v>
          </cell>
          <cell r="Y133" t="str">
            <v>GAZ - PROD SEC NON OPEREE - KBEP/J</v>
          </cell>
        </row>
        <row r="134">
          <cell r="W134" t="str">
            <v>GAS SEC PROD OP TOTAL KBOE/D</v>
          </cell>
          <cell r="X134" t="str">
            <v>GAS - SEC OPERATED PROD  - KBOE/D</v>
          </cell>
          <cell r="Y134" t="str">
            <v>GAZ - PROD SEC OPEREE - KBEP/J</v>
          </cell>
        </row>
        <row r="135">
          <cell r="W135" t="str">
            <v>GAS wh PROD NOP TOTAL KBOE</v>
          </cell>
          <cell r="X135" t="str">
            <v>GAS - WH NON OPERATED PROD  - KBOE/D</v>
          </cell>
          <cell r="Y135" t="str">
            <v>GAZ - PROD TDP NON OPEREE - KBEP/J</v>
          </cell>
        </row>
        <row r="136">
          <cell r="W136" t="str">
            <v>GAS wh PROD OP TOTAL KBOE/D</v>
          </cell>
          <cell r="X136" t="str">
            <v>GAS - WH OPERATED PROD  - KBOE/D</v>
          </cell>
          <cell r="Y136" t="str">
            <v>GAZ - PROD TDP OPEREE - KBEP/J</v>
          </cell>
        </row>
        <row r="137">
          <cell r="W137" t="str">
            <v>GAS_PROD_MSM3</v>
          </cell>
          <cell r="X137" t="str">
            <v>Wellhead Gas Production - Msm3</v>
          </cell>
          <cell r="Y137" t="str">
            <v>Production Gaz Tête de Puits - Msm3</v>
          </cell>
        </row>
        <row r="138">
          <cell r="W138" t="str">
            <v>GAS_PROD_SEC</v>
          </cell>
          <cell r="X138" t="str">
            <v>SEC Gas Production - Msm3</v>
          </cell>
          <cell r="Y138" t="str">
            <v>Production Gaz SEC - Msm3</v>
          </cell>
        </row>
        <row r="139">
          <cell r="W139" t="str">
            <v>GAS_PROD_SEC MSM3/D</v>
          </cell>
          <cell r="X139" t="str">
            <v>SEC Gas Production - Msm3/d</v>
          </cell>
          <cell r="Y139" t="str">
            <v>Production Gaz SEC - Msm3/j</v>
          </cell>
        </row>
        <row r="140">
          <cell r="W140" t="str">
            <v>GAS_SALES</v>
          </cell>
          <cell r="X140" t="str">
            <v>Gas Sales</v>
          </cell>
          <cell r="Y140" t="str">
            <v>Ventes Gaz</v>
          </cell>
        </row>
        <row r="141">
          <cell r="W141" t="str">
            <v>GAS_SALES_GBTU</v>
          </cell>
          <cell r="X141" t="str">
            <v>Gas Sales - Gbtu</v>
          </cell>
          <cell r="Y141" t="str">
            <v>Ventes Gaz - Gbtu</v>
          </cell>
        </row>
        <row r="142">
          <cell r="W142" t="str">
            <v>GAS_SALESPL</v>
          </cell>
          <cell r="X142" t="str">
            <v>Gas Income</v>
          </cell>
          <cell r="Y142" t="str">
            <v xml:space="preserve">Revenus Gaz </v>
          </cell>
        </row>
        <row r="143">
          <cell r="W143" t="str">
            <v>GAS_STOCK_GBTU</v>
          </cell>
          <cell r="X143" t="str">
            <v>Gas Banking - Gbtu</v>
          </cell>
          <cell r="Y143" t="str">
            <v>Gas Banking - Gbtu</v>
          </cell>
        </row>
        <row r="144">
          <cell r="W144" t="str">
            <v>GAS_STOCK_GBTU</v>
          </cell>
          <cell r="X144" t="str">
            <v>Gas Banking - Gbtu</v>
          </cell>
          <cell r="Y144" t="str">
            <v>Gas Banking - Gbtu</v>
          </cell>
        </row>
        <row r="145">
          <cell r="W145" t="str">
            <v>GAS_TRADE</v>
          </cell>
          <cell r="X145" t="str">
            <v>Hydrocarbon Sales- Trading</v>
          </cell>
          <cell r="Y145" t="str">
            <v>Ventes d'Hydrocarbures - Négoce</v>
          </cell>
        </row>
        <row r="146">
          <cell r="W146" t="str">
            <v>GAS_TRADE</v>
          </cell>
          <cell r="X146" t="str">
            <v>Hydrocarbon Sales- Trading</v>
          </cell>
          <cell r="Y146" t="str">
            <v>Ventes d'Hydrocarbures - Négoce</v>
          </cell>
        </row>
        <row r="147">
          <cell r="W147" t="str">
            <v>GAS_TURNOVER_USD</v>
          </cell>
          <cell r="X147" t="str">
            <v>Gas Sales - K$</v>
          </cell>
          <cell r="Y147" t="str">
            <v>Ventes Gaz - K$</v>
          </cell>
        </row>
        <row r="148">
          <cell r="W148" t="str">
            <v>GAS_TURNOVER_USD</v>
          </cell>
          <cell r="X148" t="str">
            <v>Gas sales - K$</v>
          </cell>
          <cell r="Y148" t="str">
            <v>Ventes Gaz - K$</v>
          </cell>
        </row>
        <row r="149">
          <cell r="W149" t="str">
            <v>GASBANK</v>
          </cell>
          <cell r="X149" t="str">
            <v>Gas Banking</v>
          </cell>
          <cell r="Y149" t="str">
            <v>Gas Banking</v>
          </cell>
        </row>
        <row r="150">
          <cell r="W150" t="str">
            <v>GBTU_MSM3</v>
          </cell>
          <cell r="X150" t="str">
            <v>Conv. Factor Btu to Msm3 (Sales)</v>
          </cell>
          <cell r="Y150" t="str">
            <v>Facteur de conv. Btu --&gt; Msm3 (ventes)</v>
          </cell>
        </row>
        <row r="151">
          <cell r="W151" t="str">
            <v>GBTU_MSM3_STOCKS</v>
          </cell>
          <cell r="X151" t="str">
            <v>Conv. Fact. Btu to Msm3 (stocks)</v>
          </cell>
          <cell r="Y151" t="str">
            <v>Facteur de conv. Btu --&gt; Msm3 (stocks)</v>
          </cell>
        </row>
        <row r="152">
          <cell r="W152" t="str">
            <v>GMARG</v>
          </cell>
          <cell r="X152" t="str">
            <v>GROSS MARGIN</v>
          </cell>
          <cell r="Y152" t="str">
            <v>MARGE BRUTE</v>
          </cell>
        </row>
        <row r="153">
          <cell r="W153" t="str">
            <v>GOODWILL</v>
          </cell>
          <cell r="X153" t="str">
            <v>Amortization Allowance on Intangible Assets</v>
          </cell>
          <cell r="Y153" t="str">
            <v>Dot. Amortissement Immos Incorporelles</v>
          </cell>
        </row>
        <row r="154">
          <cell r="W154" t="str">
            <v>GROUP_SERVICES</v>
          </cell>
          <cell r="X154" t="str">
            <v>Prestations Groupe</v>
          </cell>
          <cell r="Y154" t="str">
            <v>Group services</v>
          </cell>
        </row>
        <row r="155">
          <cell r="W155" t="str">
            <v>GRPBORROW</v>
          </cell>
          <cell r="X155" t="str">
            <v>Drawdown LT loans Group</v>
          </cell>
          <cell r="Y155" t="str">
            <v>Nouveaux Emprunts LT Groupe</v>
          </cell>
        </row>
        <row r="156">
          <cell r="W156" t="str">
            <v>GRPREPAYM</v>
          </cell>
          <cell r="X156" t="str">
            <v>Reimbursment LT loans Group</v>
          </cell>
          <cell r="Y156" t="str">
            <v>Remboursements Emprunts LT Groupe</v>
          </cell>
        </row>
        <row r="157">
          <cell r="W157" t="str">
            <v>HEADCOUNT</v>
          </cell>
          <cell r="X157" t="str">
            <v>EFFECTIFS</v>
          </cell>
          <cell r="Y157" t="str">
            <v>HEADCOUNT</v>
          </cell>
        </row>
        <row r="158">
          <cell r="W158" t="str">
            <v>HYDROPUR_EVAC</v>
          </cell>
          <cell r="X158" t="str">
            <v>Purchases of Hydrocarbons non FAS 69</v>
          </cell>
          <cell r="Y158" t="str">
            <v>Achats Hydrocarbures hors FAS 69</v>
          </cell>
        </row>
        <row r="159">
          <cell r="W159" t="str">
            <v>HYDROPUR_PROD</v>
          </cell>
          <cell r="X159" t="str">
            <v>Purchases of Hydrocarbons FAS 69</v>
          </cell>
          <cell r="Y159" t="str">
            <v>Achats Hydrocarbures FAS 69</v>
          </cell>
        </row>
        <row r="160">
          <cell r="W160" t="str">
            <v>HYDROPUR_TOT</v>
          </cell>
          <cell r="X160" t="str">
            <v>Purchases of Hydrocarbons</v>
          </cell>
          <cell r="Y160" t="str">
            <v xml:space="preserve"> Achats Hydrocarbures</v>
          </cell>
        </row>
        <row r="161">
          <cell r="W161" t="str">
            <v>IMPACT_EC</v>
          </cell>
          <cell r="X161" t="str">
            <v>Tax Impact of Exploration cost</v>
          </cell>
          <cell r="Y161" t="str">
            <v>Impact fiscal de la  charge d'exploration</v>
          </cell>
        </row>
        <row r="162">
          <cell r="W162" t="str">
            <v>INGROUP_SERV</v>
          </cell>
          <cell r="X162" t="str">
            <v xml:space="preserve"> Intra-Group services rendered</v>
          </cell>
          <cell r="Y162" t="str">
            <v>Prestations de service intra-DO/Secteur/Groupe</v>
          </cell>
        </row>
        <row r="163">
          <cell r="W163" t="str">
            <v>INVESTISSEMENTS NETS</v>
          </cell>
          <cell r="X163" t="str">
            <v>Net investments</v>
          </cell>
          <cell r="Y163" t="str">
            <v>Investissements Nets</v>
          </cell>
        </row>
        <row r="164">
          <cell r="W164" t="str">
            <v>KT_KBOE_P_SEC</v>
          </cell>
          <cell r="X164" t="str">
            <v>Conv. Fact. KT to BOE</v>
          </cell>
          <cell r="Y164" t="str">
            <v>Facteur de conv. KT/BEP</v>
          </cell>
        </row>
        <row r="165">
          <cell r="W165" t="str">
            <v>KT_KBOE_P_WH</v>
          </cell>
          <cell r="X165" t="str">
            <v>Conv. Fact. KT to BOE</v>
          </cell>
          <cell r="Y165" t="str">
            <v>Facteur de conv. KT/BEP</v>
          </cell>
        </row>
        <row r="166">
          <cell r="W166" t="str">
            <v>KT_KBOE_S</v>
          </cell>
          <cell r="X166" t="str">
            <v>Conv. Factor KT to Boe (Sales)</v>
          </cell>
          <cell r="Y166" t="str">
            <v>Facteur de conv. KT --&gt;  Bep (ventes)</v>
          </cell>
        </row>
        <row r="167">
          <cell r="W167" t="str">
            <v>KT_KBOE_STOCKS</v>
          </cell>
          <cell r="X167" t="str">
            <v>Conv. Fact. KT to Boe (stocks)</v>
          </cell>
          <cell r="Y167" t="str">
            <v>Facteur de conv. KT --&gt; Bep (stocks)</v>
          </cell>
        </row>
        <row r="168">
          <cell r="W168" t="str">
            <v>KT_KBOE_STOCKS</v>
          </cell>
          <cell r="X168" t="str">
            <v>Conv. Fact. KT to Boe (stocks)</v>
          </cell>
          <cell r="Y168" t="str">
            <v>Facteur de conv. KT --&gt; Bep (stocks)</v>
          </cell>
        </row>
        <row r="169">
          <cell r="W169" t="str">
            <v>LB_GROUPDEBT</v>
          </cell>
          <cell r="X169" t="str">
            <v>LT Group advances, non-int. bearing</v>
          </cell>
          <cell r="Y169" t="str">
            <v>Avances nettes LT Groupe non rémun.</v>
          </cell>
        </row>
        <row r="170">
          <cell r="W170" t="str">
            <v>LIABILITIES</v>
          </cell>
          <cell r="X170" t="str">
            <v xml:space="preserve"> LIABILITIES</v>
          </cell>
          <cell r="Y170" t="str">
            <v xml:space="preserve"> PASSIF</v>
          </cell>
        </row>
        <row r="171">
          <cell r="W171" t="str">
            <v>LIF_DEF_KBOE</v>
          </cell>
          <cell r="X171" t="str">
            <v>Lifting Carried Forward : Volumes in Kboe</v>
          </cell>
          <cell r="Y171" t="str">
            <v>Report d'enlèvements : Volumes en Kbep</v>
          </cell>
        </row>
        <row r="172">
          <cell r="W172" t="str">
            <v>LIF_DEF_RO</v>
          </cell>
          <cell r="X172" t="str">
            <v>Lifting Carried Forward : Impact on Operating Income</v>
          </cell>
          <cell r="Y172" t="str">
            <v xml:space="preserve">Report d'enlèvements : Impact en RO </v>
          </cell>
        </row>
        <row r="173">
          <cell r="W173" t="str">
            <v>liq</v>
          </cell>
          <cell r="X173" t="str">
            <v>- Liquids</v>
          </cell>
          <cell r="Y173" t="str">
            <v>- Liquides</v>
          </cell>
        </row>
        <row r="174">
          <cell r="W174" t="str">
            <v>LIQ SEC PROD NOP TOTAL KBOE</v>
          </cell>
          <cell r="X174" t="str">
            <v>LIQUIDS - SEC NON OPERATED PROD  - KBOE/D</v>
          </cell>
          <cell r="Y174" t="str">
            <v>LIQUIDES - PROD SEC NON OPEREE - KBEP/J</v>
          </cell>
        </row>
        <row r="175">
          <cell r="W175" t="str">
            <v>LIQ SEC PROD OP TOTAL KBOE</v>
          </cell>
          <cell r="X175" t="str">
            <v>LIQUIDS - SEC OPERATED PROD  - KBOE/D</v>
          </cell>
          <cell r="Y175" t="str">
            <v>LIQUIDES - PROD SEC OPEREE - KBEP/J</v>
          </cell>
        </row>
        <row r="176">
          <cell r="W176" t="str">
            <v>LIQ wh PROD NOP TOTAL KBOE</v>
          </cell>
          <cell r="X176" t="str">
            <v>LIQUIDS - WH NON OPERATED PROD  - KBOE/D</v>
          </cell>
          <cell r="Y176" t="str">
            <v>LIQUIDES - PROD TDP NON OPEREE - KBEP/J</v>
          </cell>
        </row>
        <row r="177">
          <cell r="W177" t="str">
            <v>LIQ wh PROD OP TOTAL KBOE</v>
          </cell>
          <cell r="X177" t="str">
            <v>LIQUIDS - WH OPERATED PROD  - KBOE/D</v>
          </cell>
          <cell r="Y177" t="str">
            <v>LIQUIDES - PROD TDP OPEREE - KBEP/J</v>
          </cell>
        </row>
        <row r="178">
          <cell r="W178" t="str">
            <v>LOCAL_STAFF</v>
          </cell>
          <cell r="X178" t="str">
            <v xml:space="preserve">   . Nationaux</v>
          </cell>
          <cell r="Y178" t="str">
            <v xml:space="preserve">   . Local staff</v>
          </cell>
        </row>
        <row r="179">
          <cell r="W179" t="str">
            <v>LPG PRODUCTION</v>
          </cell>
          <cell r="X179" t="str">
            <v>LPG PRODUCTION</v>
          </cell>
          <cell r="Y179" t="str">
            <v>PRODUCTION GPL</v>
          </cell>
        </row>
        <row r="180">
          <cell r="W180" t="str">
            <v>LPG SALES</v>
          </cell>
          <cell r="X180" t="str">
            <v>LPG Sales</v>
          </cell>
          <cell r="Y180" t="str">
            <v>VENTE GPL</v>
          </cell>
        </row>
        <row r="181">
          <cell r="W181" t="str">
            <v>LPG SALES IN KBOE</v>
          </cell>
          <cell r="X181" t="str">
            <v>LPG Sales - Kboe</v>
          </cell>
          <cell r="Y181" t="str">
            <v>Ventes GPL - Kbep</v>
          </cell>
        </row>
        <row r="182">
          <cell r="W182" t="str">
            <v>LPG STOCKS</v>
          </cell>
          <cell r="X182" t="str">
            <v>LPG STOCKS</v>
          </cell>
          <cell r="Y182" t="str">
            <v>STOCKS GPL</v>
          </cell>
        </row>
        <row r="183">
          <cell r="W183" t="str">
            <v>LPG STOCKS IN KBOE</v>
          </cell>
          <cell r="X183" t="str">
            <v>LPG Stocks - Kboe</v>
          </cell>
          <cell r="Y183" t="str">
            <v>Stocks GPL - Kbep</v>
          </cell>
        </row>
        <row r="184">
          <cell r="W184" t="str">
            <v>LPG_PROD_KT</v>
          </cell>
          <cell r="X184" t="str">
            <v>Wellhead LPG Production - KT</v>
          </cell>
          <cell r="Y184" t="str">
            <v>Production GPL Tête de Puits  - KT</v>
          </cell>
        </row>
        <row r="185">
          <cell r="W185" t="str">
            <v>LPG_PROD_SEC</v>
          </cell>
          <cell r="X185" t="str">
            <v>SEC LPG Production - KT</v>
          </cell>
          <cell r="Y185" t="str">
            <v>Production GPL SEC - KT</v>
          </cell>
        </row>
        <row r="186">
          <cell r="W186" t="str">
            <v>LPG_PROD_SEC KT/D</v>
          </cell>
          <cell r="X186" t="str">
            <v>SEC LPG Production - KT/d</v>
          </cell>
          <cell r="Y186" t="str">
            <v>Production GPL SEC - KT/j</v>
          </cell>
        </row>
        <row r="187">
          <cell r="W187" t="str">
            <v>LPG_SALES</v>
          </cell>
          <cell r="X187" t="str">
            <v>LPG Sales</v>
          </cell>
          <cell r="Y187" t="str">
            <v>Ventes GPL</v>
          </cell>
        </row>
        <row r="188">
          <cell r="W188" t="str">
            <v>LPG_SALES_KT</v>
          </cell>
          <cell r="X188" t="str">
            <v>LPG Sales - KT</v>
          </cell>
          <cell r="Y188" t="str">
            <v>Ventes GPL - KT</v>
          </cell>
        </row>
        <row r="189">
          <cell r="W189" t="str">
            <v>LPG_SALESPL</v>
          </cell>
          <cell r="X189" t="str">
            <v>LPG Income</v>
          </cell>
          <cell r="Y189" t="str">
            <v>Revenus GPL</v>
          </cell>
        </row>
        <row r="190">
          <cell r="W190" t="str">
            <v>LPG_STOCK_KT</v>
          </cell>
          <cell r="X190" t="str">
            <v>LPG Stocks - KT</v>
          </cell>
          <cell r="Y190" t="str">
            <v>Stocks GPL - KT</v>
          </cell>
        </row>
        <row r="191">
          <cell r="W191" t="str">
            <v>LPG_TURNOVER_USD</v>
          </cell>
          <cell r="X191" t="str">
            <v>LPG Sales - K$</v>
          </cell>
          <cell r="Y191" t="str">
            <v>Revenus GPL - K$</v>
          </cell>
        </row>
        <row r="192">
          <cell r="W192" t="str">
            <v>LT_ASSETS</v>
          </cell>
          <cell r="X192" t="str">
            <v>LONG TERM ASSETS</v>
          </cell>
          <cell r="Y192" t="str">
            <v>ACTIF IMMOBILISE</v>
          </cell>
        </row>
        <row r="193">
          <cell r="W193" t="str">
            <v>LT_GROUP_FINDEBT</v>
          </cell>
          <cell r="X193" t="str">
            <v>LT Group  financial debt</v>
          </cell>
          <cell r="Y193" t="str">
            <v>Dettes financières LT Groupe</v>
          </cell>
        </row>
        <row r="194">
          <cell r="W194" t="str">
            <v>LT_GROUP_FINDEBT</v>
          </cell>
          <cell r="X194" t="str">
            <v>LT Group  financial debt</v>
          </cell>
          <cell r="Y194" t="str">
            <v>Dettes financières LT Groupe</v>
          </cell>
        </row>
        <row r="195">
          <cell r="W195" t="str">
            <v>LT_GROUPLOANS</v>
          </cell>
          <cell r="X195" t="str">
            <v>LT Group  loans</v>
          </cell>
          <cell r="Y195" t="str">
            <v>Créances financières LT Groupe</v>
          </cell>
        </row>
        <row r="196">
          <cell r="W196" t="str">
            <v>LT_TPDEBT</v>
          </cell>
          <cell r="X196" t="str">
            <v>LT Third-Party financial debt</v>
          </cell>
          <cell r="Y196" t="str">
            <v>Dettes financières LT Tiers</v>
          </cell>
        </row>
        <row r="197">
          <cell r="W197" t="str">
            <v>LT_TPLOANS</v>
          </cell>
          <cell r="X197" t="str">
            <v>LT Third-Party loans</v>
          </cell>
          <cell r="Y197" t="str">
            <v>Créances financières LT Tiers</v>
          </cell>
        </row>
        <row r="198">
          <cell r="W198" t="str">
            <v>LTGROUP</v>
          </cell>
          <cell r="X198" t="str">
            <v>Net LT Group  financial debt/loans</v>
          </cell>
          <cell r="Y198" t="str">
            <v>Dettes/créances  financières nettes LT Groupe</v>
          </cell>
        </row>
        <row r="199">
          <cell r="W199" t="str">
            <v>LTTP</v>
          </cell>
          <cell r="X199" t="str">
            <v>Net LT Third-Party  financial debt/loans</v>
          </cell>
          <cell r="Y199" t="str">
            <v>Dettes/créances  financières nettes LT Tiers</v>
          </cell>
        </row>
        <row r="200">
          <cell r="W200" t="str">
            <v>MBA</v>
          </cell>
          <cell r="X200" t="str">
            <v>FUNDS FROM OPERATIONS</v>
          </cell>
          <cell r="Y200" t="str">
            <v>MARGE BRUTE D'AUTOFINANCEMENT</v>
          </cell>
        </row>
        <row r="201">
          <cell r="W201" t="str">
            <v>MBA_ADJUST</v>
          </cell>
          <cell r="X201" t="str">
            <v>Adjustments to Funds from Operations</v>
          </cell>
          <cell r="Y201" t="str">
            <v>Ajustements divers sur calcul MBA</v>
          </cell>
        </row>
        <row r="202">
          <cell r="W202" t="str">
            <v>MBA_ADJUST</v>
          </cell>
          <cell r="X202" t="str">
            <v>Adjustments to Funds from Operations</v>
          </cell>
          <cell r="Y202" t="str">
            <v>Ajustements divers sur calcul MBA</v>
          </cell>
        </row>
        <row r="203">
          <cell r="W203" t="str">
            <v>MINOR</v>
          </cell>
          <cell r="X203" t="str">
            <v xml:space="preserve">Minority interests </v>
          </cell>
          <cell r="Y203" t="str">
            <v xml:space="preserve"> Part des minoritaires</v>
          </cell>
        </row>
        <row r="204">
          <cell r="W204" t="str">
            <v>MSM3_KBOE_SEC</v>
          </cell>
          <cell r="X204" t="str">
            <v>Conv. Fact. SM3 to BOE</v>
          </cell>
          <cell r="Y204" t="str">
            <v>Facteur de conv. SM3/BEP</v>
          </cell>
        </row>
        <row r="205">
          <cell r="W205" t="str">
            <v>MSM3_KBOE_WH</v>
          </cell>
          <cell r="X205" t="str">
            <v>Conv. Fact. SM3 to BOE</v>
          </cell>
          <cell r="Y205" t="str">
            <v>Facteur de conv. SM3/BEP</v>
          </cell>
        </row>
        <row r="206">
          <cell r="W206" t="str">
            <v>MTAX_DC</v>
          </cell>
          <cell r="X206" t="str">
            <v>(-) Tax Impact on Net Debt Costs</v>
          </cell>
          <cell r="Y206" t="str">
            <v>(-) Impact Fiscal du Coût de la Dette Nette</v>
          </cell>
        </row>
        <row r="207">
          <cell r="W207" t="str">
            <v>net_cash</v>
          </cell>
          <cell r="X207" t="str">
            <v>Net cash  &amp; cash equivalent</v>
          </cell>
          <cell r="Y207" t="str">
            <v>Trésorerie &amp; disponibilités assimilées nettes</v>
          </cell>
        </row>
        <row r="208">
          <cell r="W208" t="str">
            <v>NET_CASH_EQUI</v>
          </cell>
          <cell r="X208" t="str">
            <v>NET CASH &amp; CASH EQUIVALENT</v>
          </cell>
          <cell r="Y208" t="str">
            <v>TRESORERIE NETTE</v>
          </cell>
        </row>
        <row r="209">
          <cell r="W209" t="str">
            <v>NETASSETS</v>
          </cell>
          <cell r="X209" t="str">
            <v>Net intangible and tangible assets</v>
          </cell>
          <cell r="Y209" t="str">
            <v>Immo. incorporelles &amp; corporelles nettes</v>
          </cell>
        </row>
        <row r="210">
          <cell r="W210" t="str">
            <v>NONDIV_EQ</v>
          </cell>
          <cell r="X210" t="str">
            <v>Result of Affiliates on Equity Basis (excl. Dividends)</v>
          </cell>
          <cell r="Y210" t="str">
            <v>QP Résultat SMEQ nette des Dividendes Reçus</v>
          </cell>
        </row>
        <row r="211">
          <cell r="W211" t="str">
            <v>NONFAS69_SALES</v>
          </cell>
          <cell r="X211" t="str">
            <v xml:space="preserve"> Non FAS69 Income</v>
          </cell>
          <cell r="Y211" t="str">
            <v xml:space="preserve"> Revenus hors FAS69</v>
          </cell>
        </row>
        <row r="212">
          <cell r="W212" t="str">
            <v>NOP_PL</v>
          </cell>
          <cell r="X212" t="str">
            <v>Other non Operational Charges &amp; Income</v>
          </cell>
          <cell r="Y212" t="str">
            <v>Autres Produits et Charges non Opérationnels</v>
          </cell>
        </row>
        <row r="213">
          <cell r="W213" t="str">
            <v>OIL PRODUCTION</v>
          </cell>
          <cell r="X213" t="str">
            <v>OIL PRODUCTION</v>
          </cell>
          <cell r="Y213" t="str">
            <v>PRODUCTION HUILE</v>
          </cell>
        </row>
        <row r="214">
          <cell r="W214" t="str">
            <v>OIL STOCKS</v>
          </cell>
          <cell r="X214" t="str">
            <v>OIL STOCKS</v>
          </cell>
          <cell r="Y214" t="str">
            <v>STOCKS HUILE</v>
          </cell>
        </row>
        <row r="215">
          <cell r="W215" t="str">
            <v>OIL_PROD_KB</v>
          </cell>
          <cell r="X215" t="str">
            <v>Wellhead Oil Production - Kboe</v>
          </cell>
          <cell r="Y215" t="str">
            <v>Production Huile Tête de Puits - Kbep</v>
          </cell>
        </row>
        <row r="216">
          <cell r="W216" t="str">
            <v>OIL_PROD_SEC</v>
          </cell>
          <cell r="X216" t="str">
            <v>SEC Oil Production - Kboe</v>
          </cell>
          <cell r="Y216" t="str">
            <v>Production Huile SEC - Kbep</v>
          </cell>
        </row>
        <row r="217">
          <cell r="W217" t="str">
            <v>OIL_PROD_SEC KBOE/D</v>
          </cell>
          <cell r="X217" t="str">
            <v>SEC Oil Production - Kboe/d</v>
          </cell>
          <cell r="Y217" t="str">
            <v>Production Huile SEC - Kbep/j</v>
          </cell>
        </row>
        <row r="218">
          <cell r="W218" t="str">
            <v>OIL_SALES</v>
          </cell>
          <cell r="X218" t="str">
            <v>Oil Sales</v>
          </cell>
          <cell r="Y218" t="str">
            <v>Ventes Huile</v>
          </cell>
        </row>
        <row r="219">
          <cell r="W219" t="str">
            <v>OIL_SALES</v>
          </cell>
          <cell r="X219" t="str">
            <v>Oil sales</v>
          </cell>
          <cell r="Y219" t="str">
            <v>Ventes Huile</v>
          </cell>
        </row>
        <row r="220">
          <cell r="W220" t="str">
            <v>OIL_SALES_KBOE</v>
          </cell>
          <cell r="X220" t="str">
            <v>Oil sales - Kboe</v>
          </cell>
          <cell r="Y220" t="str">
            <v>Ventes Huile - Kbep</v>
          </cell>
        </row>
        <row r="221">
          <cell r="W221" t="str">
            <v>OIL_SALES1</v>
          </cell>
          <cell r="X221" t="str">
            <v>Oil  Sales - Trading</v>
          </cell>
          <cell r="Y221" t="str">
            <v>Ventes d'huile - Trading</v>
          </cell>
        </row>
        <row r="222">
          <cell r="W222" t="str">
            <v>OIL_SALES2</v>
          </cell>
          <cell r="X222" t="str">
            <v>Oil Sales - Third parties &amp; Other</v>
          </cell>
          <cell r="Y222" t="str">
            <v>Ventes d'huile - Tiers et Autres</v>
          </cell>
        </row>
        <row r="223">
          <cell r="W223" t="str">
            <v>OIL_SALES3</v>
          </cell>
          <cell r="X223" t="str">
            <v>Oil  Sales - Other</v>
          </cell>
          <cell r="Y223" t="str">
            <v>Ventes d'huile - Autres</v>
          </cell>
        </row>
        <row r="224">
          <cell r="W224" t="str">
            <v>OIL_SALESPL</v>
          </cell>
          <cell r="X224" t="str">
            <v>Oil Income</v>
          </cell>
          <cell r="Y224" t="str">
            <v>Revenus Huile</v>
          </cell>
        </row>
        <row r="225">
          <cell r="W225" t="str">
            <v>OIL_STOCK_KB</v>
          </cell>
          <cell r="X225" t="str">
            <v>Oil Stocks - Kboe</v>
          </cell>
          <cell r="Y225" t="str">
            <v>Stocks Huile - Kbep</v>
          </cell>
        </row>
        <row r="226">
          <cell r="W226" t="str">
            <v>OIL_TURNOVER_USD</v>
          </cell>
          <cell r="X226" t="str">
            <v>Oil Sales - K$</v>
          </cell>
          <cell r="Y226" t="str">
            <v>Ventes Huile - K$</v>
          </cell>
        </row>
        <row r="227">
          <cell r="W227" t="str">
            <v>OIL_TURNOVER_USD</v>
          </cell>
          <cell r="X227" t="str">
            <v>Oil  sales - K$</v>
          </cell>
          <cell r="Y227" t="str">
            <v>Ventes Huile - K$</v>
          </cell>
        </row>
        <row r="228">
          <cell r="W228" t="str">
            <v>OPER_PERSONNEL_COSTS</v>
          </cell>
          <cell r="X228" t="str">
            <v>Frais de personnel  (entités opérationnelles)</v>
          </cell>
          <cell r="Y228" t="str">
            <v>Personnel costs  (operational entities)</v>
          </cell>
        </row>
        <row r="229">
          <cell r="W229" t="str">
            <v>OTH_LT_PROV</v>
          </cell>
          <cell r="X229" t="str">
            <v>LT provisions and other liabilities</v>
          </cell>
          <cell r="Y229" t="str">
            <v>Provisions LT et autres passifs LT</v>
          </cell>
        </row>
        <row r="230">
          <cell r="W230" t="str">
            <v>OTHER_COST</v>
          </cell>
          <cell r="X230" t="str">
            <v>Other Costs (FAS69)</v>
          </cell>
          <cell r="Y230" t="str">
            <v>Autres Charges (FAS69)</v>
          </cell>
        </row>
        <row r="231">
          <cell r="W231" t="str">
            <v>OTHER_EXP</v>
          </cell>
          <cell r="X231" t="str">
            <v>Other non FAS69 Charges</v>
          </cell>
          <cell r="Y231" t="str">
            <v>Autres Charges hors FAS69</v>
          </cell>
        </row>
        <row r="232">
          <cell r="W232" t="str">
            <v>OTHER_REV</v>
          </cell>
          <cell r="X232" t="str">
            <v xml:space="preserve">Other non FAS69 Income </v>
          </cell>
          <cell r="Y232" t="str">
            <v>Autres Revenus hors FAS69</v>
          </cell>
        </row>
        <row r="233">
          <cell r="W233" t="str">
            <v>OTHER_SALES</v>
          </cell>
          <cell r="X233" t="str">
            <v>Other FAS69 Income</v>
          </cell>
          <cell r="Y233" t="str">
            <v>Autres Produits FAS69</v>
          </cell>
        </row>
        <row r="234">
          <cell r="W234" t="str">
            <v>OTHER_TFE_STAFF</v>
          </cell>
          <cell r="X234" t="str">
            <v xml:space="preserve">   . Détachés Groupe</v>
          </cell>
          <cell r="Y234" t="str">
            <v xml:space="preserve">   . Other Group expatriates</v>
          </cell>
        </row>
        <row r="235">
          <cell r="W235" t="str">
            <v>OTHNETASSETS</v>
          </cell>
          <cell r="X235" t="str">
            <v>Other net financial assets</v>
          </cell>
          <cell r="Y235" t="str">
            <v>Autres immos financières nettes</v>
          </cell>
        </row>
        <row r="236">
          <cell r="W236" t="str">
            <v>PERMANENT_STAFF</v>
          </cell>
          <cell r="X236" t="str">
            <v xml:space="preserve"> EFFECTIF PERMANENT</v>
          </cell>
          <cell r="Y236" t="str">
            <v xml:space="preserve"> PERMANENT STAFF</v>
          </cell>
        </row>
        <row r="237">
          <cell r="W237" t="str">
            <v>PERSONNEL_COSTS</v>
          </cell>
          <cell r="X237" t="str">
            <v>Frais de personnel</v>
          </cell>
          <cell r="Y237" t="str">
            <v>Personnel costs</v>
          </cell>
        </row>
        <row r="238">
          <cell r="W238" t="str">
            <v>PRICE IN USD/BOE</v>
          </cell>
          <cell r="X238" t="str">
            <v>Price $/boe</v>
          </cell>
          <cell r="Y238" t="str">
            <v>Prix $/bep</v>
          </cell>
        </row>
        <row r="239">
          <cell r="W239" t="str">
            <v>PRICE IN USD/MBTU</v>
          </cell>
          <cell r="X239" t="str">
            <v>Price $/Mbtu</v>
          </cell>
          <cell r="Y239" t="str">
            <v>Prix $/Mbtu</v>
          </cell>
        </row>
        <row r="240">
          <cell r="W240" t="str">
            <v>PRICE IN USD/SM3</v>
          </cell>
          <cell r="X240" t="str">
            <v>Price $/Sm3</v>
          </cell>
          <cell r="Y240" t="str">
            <v>Prix $/Sm3</v>
          </cell>
        </row>
        <row r="241">
          <cell r="W241" t="str">
            <v>PRICE in USD/T</v>
          </cell>
          <cell r="X241" t="str">
            <v>Price $/T</v>
          </cell>
          <cell r="Y241" t="str">
            <v>Prix $/T</v>
          </cell>
        </row>
        <row r="242">
          <cell r="W242" t="str">
            <v>PROD_COST</v>
          </cell>
          <cell r="X242" t="str">
            <v>Production Costs (FAS69)</v>
          </cell>
          <cell r="Y242" t="str">
            <v>Coûts de Production (FAS69)</v>
          </cell>
        </row>
        <row r="243">
          <cell r="W243" t="str">
            <v>PROD_COST_FAS143</v>
          </cell>
          <cell r="X243" t="str">
            <v>Charges for ARO - Production</v>
          </cell>
          <cell r="Y243" t="str">
            <v>Charges pour RES - Production</v>
          </cell>
        </row>
        <row r="244">
          <cell r="W244" t="str">
            <v>PROD_TAXES</v>
          </cell>
          <cell r="X244" t="str">
            <v>Other Taxes</v>
          </cell>
          <cell r="Y244" t="str">
            <v>Autres Taxes</v>
          </cell>
        </row>
        <row r="245">
          <cell r="W245" t="str">
            <v>PROD100</v>
          </cell>
          <cell r="X245" t="str">
            <v>100 % OPERATED PROD  WH (kbep/j)</v>
          </cell>
          <cell r="Y245" t="str">
            <v>PROD 100% OPEREE Tdp (kbep/j)</v>
          </cell>
        </row>
        <row r="246">
          <cell r="W246" t="str">
            <v>PRODQP</v>
          </cell>
          <cell r="X246" t="str">
            <v>PROD (GROUP SHARE)  WH (kbep/j)</v>
          </cell>
          <cell r="Y246" t="str">
            <v>PROD Q/P  Tdp (kbep/j)</v>
          </cell>
        </row>
        <row r="247">
          <cell r="W247" t="str">
            <v>PRODQPNOP</v>
          </cell>
          <cell r="X247" t="str">
            <v>NON OPERATED PROD (GROUP SHARE)  WH (kbep/j)</v>
          </cell>
          <cell r="Y247" t="str">
            <v>PROD Q/P non OPEREE Tdp (kbep/j)</v>
          </cell>
        </row>
        <row r="248">
          <cell r="W248" t="str">
            <v>PRODQPOP</v>
          </cell>
          <cell r="X248" t="str">
            <v>OPERATED PROD (GROUP SHARE)  WH (kbep/j)</v>
          </cell>
          <cell r="Y248" t="str">
            <v xml:space="preserve">PROD Q/P OPEREE Tdp (kbep/j) </v>
          </cell>
        </row>
        <row r="249">
          <cell r="W249" t="str">
            <v>PRSA</v>
          </cell>
          <cell r="X249" t="str">
            <v>PRODUCTION - Income in KBOE/D</v>
          </cell>
          <cell r="Y249" t="str">
            <v>PRODUCTION - VENTES en KBEP/J</v>
          </cell>
        </row>
        <row r="250">
          <cell r="W250" t="str">
            <v>PS_EQ</v>
          </cell>
          <cell r="X250" t="str">
            <v>Group share on Result of affiliates on equity basis</v>
          </cell>
          <cell r="Y250" t="str">
            <v>Quote Part Résultat des Sociétés en Equivalence (SMEQ)</v>
          </cell>
        </row>
        <row r="251">
          <cell r="W251" t="str">
            <v>RATIO PROD SEC / PROD WH</v>
          </cell>
          <cell r="X251" t="str">
            <v>RATIO PROD SEC / PROD WH</v>
          </cell>
          <cell r="Y251" t="str">
            <v>RATIO PROD SEC / PROD TDP</v>
          </cell>
        </row>
        <row r="252">
          <cell r="W252" t="str">
            <v>RATIO SALES/PROD SEC</v>
          </cell>
          <cell r="X252" t="str">
            <v>Ratio Sales/Prod SEC</v>
          </cell>
          <cell r="Y252" t="str">
            <v>Ratio Ventes/Prod SEC</v>
          </cell>
        </row>
        <row r="253">
          <cell r="W253" t="str">
            <v>RATIO SALES/PROD SEC GAS</v>
          </cell>
          <cell r="X253" t="str">
            <v>Ratio Income/Prod SEC (GAS)</v>
          </cell>
          <cell r="Y253" t="str">
            <v>Ratio Ventes/Prod SEC (GAZ)</v>
          </cell>
        </row>
        <row r="254">
          <cell r="W254" t="str">
            <v>RATIO SALES/PROD SEC LIQ</v>
          </cell>
          <cell r="X254" t="str">
            <v>Ratio Income/Prod SEC (LIQUIDS)</v>
          </cell>
          <cell r="Y254" t="str">
            <v>Ratio Ventes/Prod SEC (LIQUIDES)</v>
          </cell>
        </row>
        <row r="255">
          <cell r="W255" t="str">
            <v>RESDP_EVAC</v>
          </cell>
          <cell r="X255" t="str">
            <v>Decom. Provision - Transport. / Terminal</v>
          </cell>
          <cell r="Y255" t="str">
            <v>Dotation Provision pour RES - Evacuation</v>
          </cell>
        </row>
        <row r="256">
          <cell r="W256" t="str">
            <v>RESDP_PROD</v>
          </cell>
          <cell r="X256" t="str">
            <v>Decom.Provision - Production</v>
          </cell>
          <cell r="Y256" t="str">
            <v>Dotation Provision pour RES - Production</v>
          </cell>
        </row>
        <row r="257">
          <cell r="W257" t="str">
            <v>RESROD_EVAC</v>
          </cell>
          <cell r="X257" t="str">
            <v>Write-back ARO Provision - Transformation/Transportation</v>
          </cell>
          <cell r="Y257" t="str">
            <v>Reprise Provision pour RES - Transformation/Transport</v>
          </cell>
        </row>
        <row r="258">
          <cell r="W258" t="str">
            <v>RESROD_PROD</v>
          </cell>
          <cell r="X258" t="str">
            <v>Write-back ARO Provision - Production</v>
          </cell>
          <cell r="Y258" t="str">
            <v>Reprise Provision pour RES - Production</v>
          </cell>
        </row>
        <row r="259">
          <cell r="W259" t="str">
            <v>RN</v>
          </cell>
          <cell r="X259" t="str">
            <v>NET INCOME GROUP SHARE</v>
          </cell>
          <cell r="Y259" t="str">
            <v>RESULTAT NET PART GROUPE</v>
          </cell>
        </row>
        <row r="260">
          <cell r="W260" t="str">
            <v>RO</v>
          </cell>
          <cell r="X260" t="str">
            <v>OPERATING INCOME (R.O.)</v>
          </cell>
          <cell r="Y260" t="str">
            <v>RESULTAT OPERATIONNEL (R.O.)</v>
          </cell>
        </row>
        <row r="261">
          <cell r="W261" t="str">
            <v>ROACE</v>
          </cell>
          <cell r="X261" t="str">
            <v>ROACE</v>
          </cell>
          <cell r="Y261" t="str">
            <v>ROACE</v>
          </cell>
        </row>
        <row r="262">
          <cell r="W262" t="str">
            <v>ROACEHE</v>
          </cell>
          <cell r="X262" t="str">
            <v>ROACE excl. Explo</v>
          </cell>
          <cell r="Y262" t="str">
            <v>ROACE hors explo</v>
          </cell>
        </row>
        <row r="263">
          <cell r="W263" t="str">
            <v>ROCE</v>
          </cell>
          <cell r="X263" t="str">
            <v>ROCE</v>
          </cell>
          <cell r="Y263" t="str">
            <v>ROCE</v>
          </cell>
        </row>
        <row r="264">
          <cell r="W264" t="str">
            <v>RON</v>
          </cell>
          <cell r="X264" t="str">
            <v>NET OPERATING INCOME (R.O. Net)</v>
          </cell>
          <cell r="Y264" t="str">
            <v>RESULTAT OPERATIONNEL NET (R.O. Net)</v>
          </cell>
        </row>
        <row r="265">
          <cell r="W265" t="str">
            <v>ROYALTIES</v>
          </cell>
          <cell r="X265" t="str">
            <v>Taxes on Production</v>
          </cell>
          <cell r="Y265" t="str">
            <v>Taxes à la Production</v>
          </cell>
        </row>
        <row r="266">
          <cell r="W266" t="str">
            <v>RPS_LIQ</v>
          </cell>
          <cell r="X266" t="str">
            <v>RATIO Sales/Prod SEC - LIQUIDS</v>
          </cell>
          <cell r="Y266" t="str">
            <v>RATIO Ventes/Prod SEC - LIQUIDES</v>
          </cell>
        </row>
        <row r="267">
          <cell r="W267" t="str">
            <v>RUNNING_COSTS</v>
          </cell>
          <cell r="X267" t="str">
            <v>FRAIS DE STRUCTURE  (base/bureaux)</v>
          </cell>
          <cell r="Y267" t="str">
            <v xml:space="preserve"> RUNNING COSTS   (base/offices)</v>
          </cell>
        </row>
        <row r="268">
          <cell r="W268" t="str">
            <v>RWD</v>
          </cell>
          <cell r="X268" t="str">
            <v>RES EXPENDITURES  DETAIL</v>
          </cell>
          <cell r="Y268" t="str">
            <v>DETAIL TRAVAUX RES</v>
          </cell>
        </row>
        <row r="269">
          <cell r="W269" t="str">
            <v>SEC COND PROD TOTAL KBOE</v>
          </cell>
          <cell r="X269" t="str">
            <v xml:space="preserve"> SEC COND. PROD. - KBOE</v>
          </cell>
          <cell r="Y269" t="str">
            <v xml:space="preserve"> PROD COND. SEC - KBEP</v>
          </cell>
        </row>
        <row r="270">
          <cell r="W270" t="str">
            <v>SEC COND PROD TOTAL KBOE/D</v>
          </cell>
          <cell r="X270" t="str">
            <v xml:space="preserve"> SEC COND. PROD. - KBOE/D</v>
          </cell>
          <cell r="Y270" t="str">
            <v xml:space="preserve"> PROD COND. SEC - KBEP/J</v>
          </cell>
        </row>
        <row r="271">
          <cell r="W271" t="str">
            <v>SEC GAS PROD KBOE</v>
          </cell>
          <cell r="X271" t="str">
            <v>SEC Gas Production - Kboe</v>
          </cell>
          <cell r="Y271" t="str">
            <v>Production Gaz SEC - Kbep</v>
          </cell>
        </row>
        <row r="272">
          <cell r="W272" t="str">
            <v>SEC GAS PROD KBOE/D</v>
          </cell>
          <cell r="X272" t="str">
            <v>SEC Gas Production - Kboe/d</v>
          </cell>
          <cell r="Y272" t="str">
            <v>Production Gaz SEC - Kbep/j</v>
          </cell>
        </row>
        <row r="273">
          <cell r="W273" t="str">
            <v>SEC GAS PROD TOTAL KBOE</v>
          </cell>
          <cell r="X273" t="str">
            <v xml:space="preserve"> SEC GAS PROD. - KBOE</v>
          </cell>
          <cell r="Y273" t="str">
            <v xml:space="preserve"> PROD GAZ SEC - KBEP</v>
          </cell>
        </row>
        <row r="274">
          <cell r="W274" t="str">
            <v>SEC GAS PROD TOTAL KBOE/D</v>
          </cell>
          <cell r="X274" t="str">
            <v xml:space="preserve"> SEC GAS PROD. - KBOE/D</v>
          </cell>
          <cell r="Y274" t="str">
            <v xml:space="preserve"> PROD GAZ SEC - KBEP/J</v>
          </cell>
        </row>
        <row r="275">
          <cell r="W275" t="str">
            <v>SEC GAS PROD TOTAL MSM3</v>
          </cell>
          <cell r="X275" t="str">
            <v xml:space="preserve"> SEC GAS PROD. - Msm3</v>
          </cell>
          <cell r="Y275" t="str">
            <v xml:space="preserve"> PROD GAZ SEC - Msm3</v>
          </cell>
        </row>
        <row r="276">
          <cell r="W276" t="str">
            <v>SEC GAS PROD TOTAL MSM3/D</v>
          </cell>
          <cell r="X276" t="str">
            <v xml:space="preserve"> SEC GAS PROD. - Msm3/D</v>
          </cell>
          <cell r="Y276" t="str">
            <v xml:space="preserve"> PROD GAZ SEC - Msm3/J</v>
          </cell>
        </row>
        <row r="277">
          <cell r="W277" t="str">
            <v>SEC LIQ PROD TOTAL KBOE/D</v>
          </cell>
          <cell r="X277" t="str">
            <v xml:space="preserve"> SEC LIQUIDS PROD. - KBOE/D</v>
          </cell>
          <cell r="Y277" t="str">
            <v xml:space="preserve"> PROD LIQUIDES SEC - KBEP/J</v>
          </cell>
        </row>
        <row r="278">
          <cell r="W278" t="str">
            <v>SEC LPG PROD KBOE</v>
          </cell>
          <cell r="X278" t="str">
            <v>SEC LPG Production - Kboe</v>
          </cell>
          <cell r="Y278" t="str">
            <v>Production GPL SEC - Kbep</v>
          </cell>
        </row>
        <row r="279">
          <cell r="W279" t="str">
            <v>SEC LPG PROD KBOE/D</v>
          </cell>
          <cell r="X279" t="str">
            <v>SEC LPG Production - Kboe/d</v>
          </cell>
          <cell r="Y279" t="str">
            <v>Production GPL SEC - Kbep/j</v>
          </cell>
        </row>
        <row r="280">
          <cell r="W280" t="str">
            <v>SEC LPG PROD TOTAL KBOE</v>
          </cell>
          <cell r="X280" t="str">
            <v xml:space="preserve"> SEC LPG PROD. - KBOE</v>
          </cell>
          <cell r="Y280" t="str">
            <v xml:space="preserve"> PROD GPL SEC - KBEP</v>
          </cell>
        </row>
        <row r="281">
          <cell r="W281" t="str">
            <v>SEC LPG PROD TOTAL KBOE/D</v>
          </cell>
          <cell r="X281" t="str">
            <v xml:space="preserve"> SEC LPG PROD. - KBOE/D</v>
          </cell>
          <cell r="Y281" t="str">
            <v xml:space="preserve"> PROD GPL SEC - KBEP/J</v>
          </cell>
        </row>
        <row r="282">
          <cell r="W282" t="str">
            <v>SEC LPG PROD TOTAL KT</v>
          </cell>
          <cell r="X282" t="str">
            <v xml:space="preserve"> SEC LPG PROD. - KT</v>
          </cell>
          <cell r="Y282" t="str">
            <v xml:space="preserve"> PROD GPL SEC - KT</v>
          </cell>
        </row>
        <row r="283">
          <cell r="W283" t="str">
            <v>SEC LPG PROD TOTAL KT/D</v>
          </cell>
          <cell r="X283" t="str">
            <v xml:space="preserve"> SEC LPG PROD. - KT/D</v>
          </cell>
          <cell r="Y283" t="str">
            <v xml:space="preserve"> PROD GPL SEC - KT/J</v>
          </cell>
        </row>
        <row r="284">
          <cell r="W284" t="str">
            <v>SEC OIL PROD TOTAL KBOE</v>
          </cell>
          <cell r="X284" t="str">
            <v xml:space="preserve"> SEC OIL PROD. - KBOE</v>
          </cell>
          <cell r="Y284" t="str">
            <v xml:space="preserve"> PROD HUILE SEC - KBEP</v>
          </cell>
        </row>
        <row r="285">
          <cell r="W285" t="str">
            <v>SEC OIL PROD TOTAL KBOE/D</v>
          </cell>
          <cell r="X285" t="str">
            <v xml:space="preserve"> SEC OIL PROD. - KBOE/D</v>
          </cell>
          <cell r="Y285" t="str">
            <v xml:space="preserve"> PROD HUILE SEC - KBEP/J</v>
          </cell>
        </row>
        <row r="286">
          <cell r="W286" t="str">
            <v>SEC PROD TOTAL KBOE</v>
          </cell>
          <cell r="X286" t="str">
            <v xml:space="preserve"> SEC PROD  - KBOE</v>
          </cell>
          <cell r="Y286" t="str">
            <v xml:space="preserve"> PROD SEC - KBEP</v>
          </cell>
        </row>
        <row r="287">
          <cell r="W287" t="str">
            <v>SEC PROD TOTAL KBOE/D</v>
          </cell>
          <cell r="X287" t="str">
            <v xml:space="preserve"> SEC PROD  - KBOE/D</v>
          </cell>
          <cell r="Y287" t="str">
            <v xml:space="preserve"> PROD SEC - KBEP/J</v>
          </cell>
        </row>
        <row r="288">
          <cell r="W288" t="str">
            <v>SENS</v>
          </cell>
          <cell r="X288" t="str">
            <v>SENSITIVITIES</v>
          </cell>
          <cell r="Y288" t="str">
            <v>SENSIBILITES</v>
          </cell>
        </row>
        <row r="289">
          <cell r="W289" t="str">
            <v>SHARE_EQUITY</v>
          </cell>
          <cell r="X289" t="str">
            <v>SHAREHOLDER'S EQUITY</v>
          </cell>
          <cell r="Y289" t="str">
            <v>CAPITAUX PROPRES</v>
          </cell>
        </row>
        <row r="290">
          <cell r="W290" t="str">
            <v>SHARE_MINOR</v>
          </cell>
          <cell r="X290" t="str">
            <v xml:space="preserve"> Minority Interests on Net income</v>
          </cell>
          <cell r="Y290" t="str">
            <v xml:space="preserve"> Part des Minoritaires dans le R.N.</v>
          </cell>
        </row>
        <row r="291">
          <cell r="W291" t="str">
            <v>SOLE_COST</v>
          </cell>
          <cell r="X291" t="str">
            <v>Sole Costs FAS69 (excl. ARO)</v>
          </cell>
          <cell r="Y291" t="str">
            <v>Frais Propres FAS69 (hors RES)</v>
          </cell>
        </row>
        <row r="292">
          <cell r="W292" t="str">
            <v>STAFF</v>
          </cell>
          <cell r="X292" t="str">
            <v>en nb d'agents au 31.12.</v>
          </cell>
          <cell r="Y292" t="str">
            <v>as of 31.12.</v>
          </cell>
        </row>
        <row r="293">
          <cell r="W293" t="str">
            <v>STOCKS</v>
          </cell>
          <cell r="X293" t="str">
            <v>Inventories</v>
          </cell>
          <cell r="Y293" t="str">
            <v>Stocks</v>
          </cell>
        </row>
        <row r="294">
          <cell r="W294" t="str">
            <v>STOCKVAR</v>
          </cell>
          <cell r="X294" t="str">
            <v>Stock Variation-Liquids</v>
          </cell>
          <cell r="Y294" t="str">
            <v>Variation de Stocks de Liquides</v>
          </cell>
        </row>
        <row r="295">
          <cell r="W295" t="str">
            <v>TA_EVAC</v>
          </cell>
          <cell r="X295" t="str">
            <v>Deprec. Allow.Tangible Assets - Transformation/Transportation</v>
          </cell>
          <cell r="Y295" t="str">
            <v>Dot. Amort. Immos Corporelles - Transformation/Transport</v>
          </cell>
        </row>
        <row r="296">
          <cell r="W296" t="str">
            <v>TA_PROD</v>
          </cell>
          <cell r="X296" t="str">
            <v>Deprec. Allow.Tangible Assets - Production</v>
          </cell>
          <cell r="Y296" t="str">
            <v>Dot. Amort. Immos Corporelles - Production</v>
          </cell>
        </row>
        <row r="297">
          <cell r="W297" t="str">
            <v>TARIF_REC</v>
          </cell>
          <cell r="X297" t="str">
            <v>Income from Transportation for Third Parties</v>
          </cell>
          <cell r="Y297" t="str">
            <v>Produits des Transports pour Tiers</v>
          </cell>
        </row>
        <row r="298">
          <cell r="W298" t="str">
            <v>TAX_CNDEBT</v>
          </cell>
          <cell r="X298" t="str">
            <v xml:space="preserve"> Tax Impact on Net Debt Costs</v>
          </cell>
          <cell r="Y298" t="str">
            <v xml:space="preserve"> Impact Fiscal du Coût de la Dette Nette</v>
          </cell>
        </row>
        <row r="299">
          <cell r="W299" t="str">
            <v>TAXES</v>
          </cell>
          <cell r="X299" t="str">
            <v>Taxes payable</v>
          </cell>
          <cell r="Y299" t="str">
            <v>Dettes fiscales</v>
          </cell>
        </row>
        <row r="300">
          <cell r="W300" t="str">
            <v>TAXOIL</v>
          </cell>
          <cell r="X300" t="str">
            <v>Tax oil</v>
          </cell>
          <cell r="Y300" t="str">
            <v>Tax oil</v>
          </cell>
        </row>
        <row r="301">
          <cell r="W301" t="str">
            <v>TFE_STAFF</v>
          </cell>
          <cell r="X301" t="str">
            <v xml:space="preserve">   . </v>
          </cell>
          <cell r="Y301" t="str">
            <v xml:space="preserve">   . </v>
          </cell>
        </row>
        <row r="302">
          <cell r="W302" t="str">
            <v>TNO</v>
          </cell>
          <cell r="X302" t="str">
            <v xml:space="preserve"> NON OPERATED EXPENDITURES</v>
          </cell>
          <cell r="Y302" t="str">
            <v xml:space="preserve"> TRAVAUX NON OPERES</v>
          </cell>
        </row>
        <row r="303">
          <cell r="W303" t="str">
            <v>TOT_DEP</v>
          </cell>
          <cell r="X303" t="str">
            <v>Depl.Deprec.&amp; Amort. (excluding A.R.O.)</v>
          </cell>
          <cell r="Y303" t="str">
            <v>Amortissements &amp; Provisions (hors RES)</v>
          </cell>
        </row>
        <row r="304">
          <cell r="W304" t="str">
            <v>TOT_LT_DEBT</v>
          </cell>
          <cell r="X304" t="str">
            <v xml:space="preserve"> LONG-TERM DEBT</v>
          </cell>
          <cell r="Y304" t="str">
            <v xml:space="preserve"> DETTES LONG TERME</v>
          </cell>
        </row>
        <row r="305">
          <cell r="W305" t="str">
            <v>TOT_LT_LOANS</v>
          </cell>
          <cell r="X305" t="str">
            <v xml:space="preserve"> LONG TERM LOANS</v>
          </cell>
          <cell r="Y305" t="str">
            <v xml:space="preserve"> PRÊTS LT</v>
          </cell>
        </row>
        <row r="306">
          <cell r="W306" t="str">
            <v>TOT_LT_PROV</v>
          </cell>
          <cell r="X306" t="str">
            <v xml:space="preserve"> LONG TERM PROVISIONS</v>
          </cell>
          <cell r="Y306" t="str">
            <v xml:space="preserve"> PROVISION LT</v>
          </cell>
        </row>
        <row r="307">
          <cell r="W307" t="str">
            <v>TOT_OP_COST</v>
          </cell>
          <cell r="X307" t="str">
            <v xml:space="preserve"> Other Operational Charges non FAS69</v>
          </cell>
          <cell r="Y307" t="str">
            <v>Autres Charges Opérationnelles (hors FAS69)</v>
          </cell>
        </row>
        <row r="308">
          <cell r="W308" t="str">
            <v>TOT_RES</v>
          </cell>
          <cell r="X308" t="str">
            <v>Allow. dep. &amp; Write-back of Provisions - RES</v>
          </cell>
          <cell r="Y308" t="str">
            <v>Amortissements &amp; Provisions RES</v>
          </cell>
        </row>
        <row r="309">
          <cell r="W309" t="str">
            <v>TOT_RUNNING_COSTS</v>
          </cell>
          <cell r="X309" t="str">
            <v>FRAIS DE STRUCTURE (base + entités opérationnelles)</v>
          </cell>
          <cell r="Y309" t="str">
            <v xml:space="preserve"> RUNNING COSTS   (base + operational entities)</v>
          </cell>
        </row>
        <row r="310">
          <cell r="W310" t="str">
            <v>TOT_SHARE_EQUITY</v>
          </cell>
          <cell r="X310" t="str">
            <v xml:space="preserve"> SHAREHOLDER'S EQUITY</v>
          </cell>
          <cell r="Y310" t="str">
            <v>FONDS PROPRES</v>
          </cell>
        </row>
        <row r="311">
          <cell r="W311" t="str">
            <v>TOT_STOCKVAR</v>
          </cell>
          <cell r="X311" t="str">
            <v xml:space="preserve">Variation of Hydrocarbon Inventories </v>
          </cell>
          <cell r="Y311" t="str">
            <v>Variation des Stocks d'Hydrocarbures</v>
          </cell>
        </row>
        <row r="312">
          <cell r="W312" t="str">
            <v>TOTAL SALES</v>
          </cell>
          <cell r="X312" t="str">
            <v xml:space="preserve"> Sales</v>
          </cell>
          <cell r="Y312" t="str">
            <v>Ventes</v>
          </cell>
        </row>
        <row r="313">
          <cell r="W313" t="str">
            <v>TOTAL SALES IN KBOE</v>
          </cell>
          <cell r="X313" t="str">
            <v xml:space="preserve"> Sales - KBOE</v>
          </cell>
          <cell r="Y313" t="str">
            <v xml:space="preserve"> VENTES - KBEP</v>
          </cell>
        </row>
        <row r="314">
          <cell r="W314" t="str">
            <v>TOTAL SALES IN KUSD</v>
          </cell>
          <cell r="X314" t="str">
            <v xml:space="preserve"> Sales - K$</v>
          </cell>
          <cell r="Y314" t="str">
            <v xml:space="preserve"> Revenus - K$</v>
          </cell>
        </row>
        <row r="315">
          <cell r="W315" t="str">
            <v>TOTAL STOCKS IN KBOE</v>
          </cell>
          <cell r="X315" t="str">
            <v xml:space="preserve"> STOCKS - KBOE</v>
          </cell>
          <cell r="Y315" t="str">
            <v xml:space="preserve"> STOCKS - KBEP</v>
          </cell>
        </row>
        <row r="316">
          <cell r="W316" t="str">
            <v>TOTW</v>
          </cell>
          <cell r="X316" t="str">
            <v xml:space="preserve"> EXPENDITURES</v>
          </cell>
          <cell r="Y316" t="str">
            <v xml:space="preserve"> TRAVAUX</v>
          </cell>
        </row>
        <row r="317">
          <cell r="W317" t="str">
            <v>TRANS_COST</v>
          </cell>
          <cell r="X317" t="str">
            <v>Transportation Costs for Third Parties</v>
          </cell>
          <cell r="Y317" t="str">
            <v>Frais de transport pour Tiers</v>
          </cell>
        </row>
        <row r="318">
          <cell r="W318" t="str">
            <v>TTOP</v>
          </cell>
          <cell r="X318" t="str">
            <v xml:space="preserve"> OPERATED EXPENDITURES</v>
          </cell>
          <cell r="Y318" t="str">
            <v xml:space="preserve"> TRAVAUX OPERES</v>
          </cell>
        </row>
        <row r="319">
          <cell r="W319" t="str">
            <v>TTOP1</v>
          </cell>
          <cell r="X319" t="str">
            <v xml:space="preserve"> 100 % OPERATED EXPENDITURES</v>
          </cell>
          <cell r="Y319" t="str">
            <v xml:space="preserve"> TRAVAUX OPERES 100%</v>
          </cell>
        </row>
        <row r="320">
          <cell r="W320" t="str">
            <v>TURN_DGEP</v>
          </cell>
          <cell r="X320" t="str">
            <v>Intra DGEP Turnover</v>
          </cell>
          <cell r="Y320" t="str">
            <v xml:space="preserve">Chiffre d'Affaires intra-DGEP </v>
          </cell>
        </row>
        <row r="321">
          <cell r="W321" t="str">
            <v>TURN_OTHER</v>
          </cell>
          <cell r="X321" t="str">
            <v>Intra-Group Turnover excluding Upstream</v>
          </cell>
          <cell r="Y321" t="str">
            <v>Chiffre d'Affaires intra-groupe et hors Amont</v>
          </cell>
        </row>
        <row r="322">
          <cell r="W322" t="str">
            <v>TURN_UP</v>
          </cell>
          <cell r="X322" t="str">
            <v>Intra-Upstream Turnover excluding DGEP</v>
          </cell>
          <cell r="Y322" t="str">
            <v xml:space="preserve">Chiffre d'Affaires intra-Amont hors DGEP </v>
          </cell>
        </row>
        <row r="323">
          <cell r="W323" t="str">
            <v>TURNOVER</v>
          </cell>
          <cell r="X323" t="str">
            <v>TURNOVER</v>
          </cell>
          <cell r="Y323" t="str">
            <v>CHIFFRE D'AFFAIRES</v>
          </cell>
        </row>
        <row r="324">
          <cell r="W324" t="str">
            <v>tvmbep</v>
          </cell>
          <cell r="X324" t="str">
            <v xml:space="preserve"> Income - MBOE</v>
          </cell>
          <cell r="Y324" t="str">
            <v xml:space="preserve"> VENTES - MBEP</v>
          </cell>
        </row>
        <row r="325">
          <cell r="W325" t="str">
            <v>USD_EXCH_AVR</v>
          </cell>
          <cell r="X325" t="str">
            <v>Average Exchange Rate: 1 USD = x  USD</v>
          </cell>
          <cell r="Y325" t="str">
            <v>Taux de Change Moyen: 1 USD = x  USD</v>
          </cell>
        </row>
        <row r="326">
          <cell r="W326" t="str">
            <v>USD_EXCH_CLOS</v>
          </cell>
          <cell r="X326" t="str">
            <v>Taux de Change Clôture: 1 USD = x  USD</v>
          </cell>
          <cell r="Y326" t="str">
            <v>Closing Exchange Rate: 1 USD = x  USD</v>
          </cell>
        </row>
        <row r="327">
          <cell r="W327" t="str">
            <v>VARCAPAG</v>
          </cell>
          <cell r="X327" t="str">
            <v>Variation Cap. &amp; LT Advances Group</v>
          </cell>
          <cell r="Y327" t="str">
            <v>Variation Capital / Avances Groupe</v>
          </cell>
        </row>
        <row r="328">
          <cell r="W328" t="str">
            <v>VARLTLGRP</v>
          </cell>
          <cell r="X328" t="str">
            <v>Drawdown LT Loans Group</v>
          </cell>
          <cell r="Y328" t="str">
            <v>Variation des Emprunts LT Groupe</v>
          </cell>
        </row>
        <row r="329">
          <cell r="W329" t="str">
            <v>VARLTLTHP</v>
          </cell>
          <cell r="X329" t="str">
            <v>Variation LT Loans Third Party</v>
          </cell>
          <cell r="Y329" t="str">
            <v>Variation des Emprunts LT Tiers</v>
          </cell>
        </row>
        <row r="330">
          <cell r="W330" t="str">
            <v>vgm3</v>
          </cell>
          <cell r="X330" t="str">
            <v>- Gas Income - Msm3</v>
          </cell>
          <cell r="Y330" t="str">
            <v xml:space="preserve"> - Ventes gaz - Msm3</v>
          </cell>
        </row>
        <row r="331">
          <cell r="W331" t="str">
            <v>vgmbep</v>
          </cell>
          <cell r="X331" t="str">
            <v>- Gas Income - MBOE</v>
          </cell>
          <cell r="Y331" t="str">
            <v xml:space="preserve"> - Ventes gaz - MBEP</v>
          </cell>
        </row>
        <row r="332">
          <cell r="W332" t="str">
            <v>vmbep</v>
          </cell>
          <cell r="X332" t="str">
            <v>- Liquids Income - MBOE</v>
          </cell>
          <cell r="Y332" t="str">
            <v xml:space="preserve"> - Ventes liquides - MBEP</v>
          </cell>
        </row>
        <row r="333">
          <cell r="W333" t="str">
            <v>vpsec</v>
          </cell>
          <cell r="X333" t="str">
            <v>Income/PRODUCTION SEC %</v>
          </cell>
          <cell r="Y333" t="str">
            <v>VENTES / PRODUCTION SEC %</v>
          </cell>
        </row>
        <row r="334">
          <cell r="W334" t="str">
            <v>WCVAR</v>
          </cell>
          <cell r="X334" t="str">
            <v>Var. Working Capital</v>
          </cell>
          <cell r="Y334" t="str">
            <v>Variation du BFR</v>
          </cell>
        </row>
        <row r="335">
          <cell r="W335" t="str">
            <v>WH  OIL PROD TOTAL KBOE</v>
          </cell>
          <cell r="X335" t="str">
            <v xml:space="preserve"> WELLHEAD OIL PROD. - KBOE</v>
          </cell>
          <cell r="Y335" t="str">
            <v xml:space="preserve"> PROD HUILE TDP - KBEP</v>
          </cell>
        </row>
        <row r="336">
          <cell r="W336" t="str">
            <v>WH COND  PROD TOTAL KBOE</v>
          </cell>
          <cell r="X336" t="str">
            <v xml:space="preserve"> WELLHEAD COND. PROD. - KBOE</v>
          </cell>
          <cell r="Y336" t="str">
            <v xml:space="preserve"> PROD COND. TDP - KBEP</v>
          </cell>
        </row>
        <row r="337">
          <cell r="W337" t="str">
            <v>WH GAS PROD KBOE</v>
          </cell>
          <cell r="X337" t="str">
            <v>Wellhead Gas Production - Kboe</v>
          </cell>
          <cell r="Y337" t="str">
            <v>Production Gaz Tête de Puits - Kbep</v>
          </cell>
        </row>
        <row r="338">
          <cell r="W338" t="str">
            <v>WH GAS PROD TOTAL KBOE</v>
          </cell>
          <cell r="X338" t="str">
            <v xml:space="preserve"> WELLHEAD GAS PROD. - KBOE</v>
          </cell>
          <cell r="Y338" t="str">
            <v xml:space="preserve"> PROD GAZ TDP - KBEP</v>
          </cell>
        </row>
        <row r="339">
          <cell r="W339" t="str">
            <v>WH GAS PROD TOTAL MSM3</v>
          </cell>
          <cell r="X339" t="str">
            <v xml:space="preserve"> WELLHEAD GAS PROD. - Msm3</v>
          </cell>
          <cell r="Y339" t="str">
            <v xml:space="preserve"> PROD GAZ TDP - Msm3</v>
          </cell>
        </row>
        <row r="340">
          <cell r="W340" t="str">
            <v>WH LPG PROD KBOE</v>
          </cell>
          <cell r="X340" t="str">
            <v>Wellhead LPG Production - Kboe</v>
          </cell>
          <cell r="Y340" t="str">
            <v>Production GPL Tête de Puits - Kbep</v>
          </cell>
        </row>
        <row r="341">
          <cell r="W341" t="str">
            <v>WH LPG PROD TOTAL KBOE</v>
          </cell>
          <cell r="X341" t="str">
            <v xml:space="preserve"> WELLHEAD LPG PROD. - KBOE</v>
          </cell>
          <cell r="Y341" t="str">
            <v xml:space="preserve"> PROD GPL TDP - KBEP</v>
          </cell>
        </row>
        <row r="342">
          <cell r="W342" t="str">
            <v>WH LPG PROD TOTAL KT</v>
          </cell>
          <cell r="X342" t="str">
            <v xml:space="preserve"> WELLHEAD LPG PROD. - KT</v>
          </cell>
          <cell r="Y342" t="str">
            <v xml:space="preserve"> PROD GPL TDP - KT</v>
          </cell>
        </row>
        <row r="343">
          <cell r="W343" t="str">
            <v>WH PROD TOTAL KBOE</v>
          </cell>
          <cell r="X343" t="str">
            <v xml:space="preserve"> WELLHEAD PROD  - KBOE</v>
          </cell>
          <cell r="Y343" t="str">
            <v xml:space="preserve"> PROD TDP - KBEP</v>
          </cell>
        </row>
        <row r="344">
          <cell r="W344" t="str">
            <v>WH PROD TOTAL KBOE/D</v>
          </cell>
          <cell r="X344" t="str">
            <v xml:space="preserve"> WELLHEAD PROD  - KBOE/D</v>
          </cell>
          <cell r="Y344" t="str">
            <v xml:space="preserve"> PROD TDP - KBEP/J</v>
          </cell>
        </row>
        <row r="345">
          <cell r="W345" t="str">
            <v>WORKING_CAP</v>
          </cell>
          <cell r="X345" t="str">
            <v>WORKING CAPITAL</v>
          </cell>
          <cell r="Y345" t="str">
            <v>BESOIN FONDS ROULEMENT</v>
          </cell>
        </row>
        <row r="346">
          <cell r="W346" t="str">
            <v>o&amp;c_price</v>
          </cell>
          <cell r="X346" t="str">
            <v>Oil &amp; Condensates price</v>
          </cell>
          <cell r="Y346" t="str">
            <v>Prix huile + condensats</v>
          </cell>
        </row>
        <row r="347">
          <cell r="W347">
            <v>1</v>
          </cell>
          <cell r="X347" t="str">
            <v>Operated</v>
          </cell>
          <cell r="Y347" t="str">
            <v>Opéré</v>
          </cell>
        </row>
        <row r="348">
          <cell r="W348">
            <v>-1</v>
          </cell>
          <cell r="X348" t="str">
            <v>Non operated</v>
          </cell>
          <cell r="Y348" t="str">
            <v>Non opéré</v>
          </cell>
        </row>
        <row r="349">
          <cell r="W349">
            <v>2</v>
          </cell>
          <cell r="X349" t="str">
            <v>Cooperated - Leadership Total</v>
          </cell>
          <cell r="Y349" t="str">
            <v>Co-opéré, "Leadership Total"</v>
          </cell>
        </row>
        <row r="350">
          <cell r="W350">
            <v>-2</v>
          </cell>
          <cell r="X350" t="str">
            <v>Cooperated</v>
          </cell>
          <cell r="Y350" t="str">
            <v xml:space="preserve">Co-opéré </v>
          </cell>
        </row>
        <row r="351">
          <cell r="W351" t="str">
            <v>nonrec</v>
          </cell>
          <cell r="X351" t="str">
            <v>Non recurrent elements</v>
          </cell>
          <cell r="Y351" t="str">
            <v>Elements non recurrents</v>
          </cell>
        </row>
        <row r="352">
          <cell r="W352" t="str">
            <v>def_tax_nr</v>
          </cell>
          <cell r="X352" t="str">
            <v>Deferred Tax (non reccurent)</v>
          </cell>
          <cell r="Y352" t="str">
            <v>Impôt Différé (non reccurent)</v>
          </cell>
        </row>
        <row r="353">
          <cell r="W353" t="str">
            <v>cur_tax_nr</v>
          </cell>
          <cell r="X353" t="str">
            <v>Current Tax (non reccurent)</v>
          </cell>
          <cell r="Y353" t="str">
            <v>Impôt Courant (non reccurent)</v>
          </cell>
        </row>
        <row r="354">
          <cell r="W354" t="str">
            <v>ronc</v>
          </cell>
          <cell r="X354" t="str">
            <v>NET OPERATING INCOME (R.O. Net)  non Recurrent</v>
          </cell>
          <cell r="Y354" t="str">
            <v>RESULTAT OPERATIONNEL NET (R.O. Net)  non reccurent</v>
          </cell>
        </row>
        <row r="355">
          <cell r="W355" t="str">
            <v>disp_pl_nr</v>
          </cell>
          <cell r="X355" t="str">
            <v>Capital Gains &amp; Losses on Asset Disposals (non recurrent)</v>
          </cell>
          <cell r="Y355" t="str">
            <v>Plus ou Moins Values de Cession (non recurrent)</v>
          </cell>
        </row>
        <row r="356">
          <cell r="W356" t="str">
            <v>SHARE_NR</v>
          </cell>
          <cell r="X356" t="str">
            <v xml:space="preserve"> Minority Interests on Net income (non recurrent)</v>
          </cell>
          <cell r="Y356" t="str">
            <v xml:space="preserve"> Part des Minoritaires dans le R.N. (non recurrent)</v>
          </cell>
        </row>
        <row r="357">
          <cell r="W357" t="str">
            <v>RN_NR</v>
          </cell>
          <cell r="X357" t="str">
            <v>NET INCOME GROUP SHARE (included non recurrents)</v>
          </cell>
          <cell r="Y357" t="str">
            <v>RESULTAT NET PART GROUPE (après non recurrents)</v>
          </cell>
        </row>
        <row r="358">
          <cell r="W358" t="str">
            <v>new_explo_invest</v>
          </cell>
          <cell r="X358" t="str">
            <v>Exploration</v>
          </cell>
          <cell r="Y358" t="str">
            <v>Exploration</v>
          </cell>
        </row>
        <row r="359">
          <cell r="W359" t="str">
            <v>OTHER_FAS69_REV</v>
          </cell>
          <cell r="X359" t="str">
            <v>Other non FAS69 Revenues</v>
          </cell>
          <cell r="Y359" t="str">
            <v>Autres Produits hors FAS69</v>
          </cell>
        </row>
        <row r="360">
          <cell r="W360" t="str">
            <v>VARLIFT</v>
          </cell>
          <cell r="X360" t="str">
            <v>Variation of Over and Under-lifting positions</v>
          </cell>
          <cell r="Y360" t="str">
            <v>Variation des positions de Sur ou Sous-enlèvements</v>
          </cell>
        </row>
        <row r="361">
          <cell r="W361" t="str">
            <v>HP_TRAD</v>
          </cell>
          <cell r="X361" t="str">
            <v>Hydrocarbon Purchases - Trading</v>
          </cell>
          <cell r="Y361" t="str">
            <v>Achats d'Hydrocarbures - Négoce</v>
          </cell>
        </row>
        <row r="362">
          <cell r="W362" t="str">
            <v>DDI_RES</v>
          </cell>
          <cell r="X362" t="str">
            <v>Allow. dep. of Site Restitution Assets</v>
          </cell>
          <cell r="Y362" t="str">
            <v xml:space="preserve">Dot. Amort. Immobilisations RES </v>
          </cell>
        </row>
        <row r="363">
          <cell r="W363" t="str">
            <v>RESROD</v>
          </cell>
          <cell r="X363" t="str">
            <v>Write-back of RES Provisions</v>
          </cell>
          <cell r="Y363" t="str">
            <v>Reprise de Provision RES</v>
          </cell>
        </row>
        <row r="364">
          <cell r="W364" t="str">
            <v>TOT_EX_PROV</v>
          </cell>
          <cell r="X364" t="str">
            <v>Allow.&amp; Write-backs of LT Operating Provisions</v>
          </cell>
          <cell r="Y364" t="str">
            <v>Dot. &amp; Reprises Provisions LT d'exploitation</v>
          </cell>
        </row>
        <row r="365">
          <cell r="W365" t="str">
            <v>TA_DEP</v>
          </cell>
          <cell r="X365" t="str">
            <v>Allow. Dep. of Tangible assets</v>
          </cell>
          <cell r="Y365" t="str">
            <v>Dot. Amort. des Immobilisations Corporelles</v>
          </cell>
        </row>
        <row r="366">
          <cell r="W366" t="str">
            <v>DOT_DMP</v>
          </cell>
          <cell r="X366" t="str">
            <v>Allow. Dep. of Proved Mineral Interests</v>
          </cell>
          <cell r="Y366" t="str">
            <v>Dot. Amort. des Droits Miniers Prouvés</v>
          </cell>
        </row>
        <row r="367">
          <cell r="W367" t="str">
            <v>TOT_DM</v>
          </cell>
          <cell r="X367" t="str">
            <v>Allow. Dep. of Mineral Interests</v>
          </cell>
          <cell r="Y367" t="str">
            <v>Dot. Amort. des Droits Miniers</v>
          </cell>
        </row>
        <row r="368">
          <cell r="W368" t="str">
            <v>TOT_STOCKVARLIFT</v>
          </cell>
          <cell r="X368" t="str">
            <v xml:space="preserve"> Stock Variation</v>
          </cell>
          <cell r="Y368" t="str">
            <v xml:space="preserve"> Variation de Stocks</v>
          </cell>
        </row>
      </sheetData>
      <sheetData sheetId="1" refreshError="1">
        <row r="2">
          <cell r="E2">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
      <sheetName val="TAX0299"/>
      <sheetName val="IDCASSET"/>
      <sheetName val="COVAR0299"/>
      <sheetName val="OTHER DETAILS"/>
      <sheetName val="EDUTAX"/>
      <sheetName val="CODT0199"/>
      <sheetName val="MARGIN"/>
      <sheetName val="TC0199INCL.SOLE"/>
      <sheetName val="TC0199JVONLY"/>
      <sheetName val="POSTCLOSING ADJUSTMENT"/>
      <sheetName val="TCCUM98"/>
      <sheetName val="TCGPHJ98E"/>
      <sheetName val="TCGPHEXCL.SOLE"/>
      <sheetName val="TCACTUAL"/>
      <sheetName val="TCACTUAL-A"/>
      <sheetName val="PROFITRECON"/>
      <sheetName val="REC8940"/>
      <sheetName val="REC89401"/>
      <sheetName val="FAS69"/>
      <sheetName val="FAS 1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
      <sheetName val="MAIN"/>
      <sheetName val="RECAP"/>
      <sheetName val="NEW_P&amp;L"/>
      <sheetName val="Sheet1"/>
      <sheetName val="P&amp;L"/>
      <sheetName val="FLOWS"/>
      <sheetName val="EXPLO"/>
      <sheetName val="EXPLO_LOG"/>
      <sheetName val="SPDC_SR"/>
      <sheetName val="EPNL_ONSHORE"/>
      <sheetName val="OGP"/>
      <sheetName val="EPNL_OFFSHORE"/>
      <sheetName val="AMENAM_PH1"/>
      <sheetName val="AMENAM_PH2"/>
      <sheetName val="EPNL_PSC"/>
      <sheetName val="SPDC_JV"/>
      <sheetName val="SNEPCO_PSC"/>
      <sheetName val="OML112&amp;117"/>
      <sheetName val="SUM ASSETS"/>
      <sheetName val="BALANCE SHEET"/>
      <sheetName val="EXPLO APPRE QP "/>
      <sheetName val="T21b"/>
      <sheetName val="T10b"/>
      <sheetName val="T15"/>
      <sheetName val="T15_1"/>
      <sheetName val="T15_2"/>
      <sheetName val="TECH COST"/>
      <sheetName val="T3A"/>
      <sheetName val="T3B"/>
    </sheetNames>
    <sheetDataSet>
      <sheetData sheetId="0" refreshError="1">
        <row r="3">
          <cell r="W3" t="str">
            <v>2_TAX</v>
          </cell>
          <cell r="X3" t="str">
            <v>Second level Tax</v>
          </cell>
          <cell r="Y3" t="str">
            <v>Impôt Second Niveau</v>
          </cell>
        </row>
        <row r="4">
          <cell r="W4" t="str">
            <v>ACC_PAY</v>
          </cell>
          <cell r="X4" t="str">
            <v>Accounts payable</v>
          </cell>
          <cell r="Y4" t="str">
            <v>Dettes d'exploitation</v>
          </cell>
        </row>
        <row r="5">
          <cell r="W5" t="str">
            <v>ACC_pr</v>
          </cell>
          <cell r="X5" t="str">
            <v>Accounts receivable/payable</v>
          </cell>
          <cell r="Y5" t="str">
            <v>Créances/Dettes d'exploitation</v>
          </cell>
        </row>
        <row r="6">
          <cell r="W6" t="str">
            <v>ACC_RECEV</v>
          </cell>
          <cell r="X6" t="str">
            <v>Accounts receivable</v>
          </cell>
          <cell r="Y6" t="str">
            <v>Créances d'exploitation</v>
          </cell>
        </row>
        <row r="7">
          <cell r="W7" t="str">
            <v>AFFS</v>
          </cell>
          <cell r="X7" t="str">
            <v>affiliate share</v>
          </cell>
          <cell r="Y7" t="str">
            <v>quote part filiale</v>
          </cell>
        </row>
        <row r="8">
          <cell r="W8" t="str">
            <v>AJUSTCMO</v>
          </cell>
          <cell r="X8" t="str">
            <v>Adjustment on CMO</v>
          </cell>
          <cell r="Y8" t="str">
            <v>Ajustement sur CMO</v>
          </cell>
        </row>
        <row r="9">
          <cell r="W9" t="str">
            <v>ASSETS</v>
          </cell>
          <cell r="X9" t="str">
            <v xml:space="preserve"> ASSETS</v>
          </cell>
          <cell r="Y9" t="str">
            <v xml:space="preserve"> ACTIF</v>
          </cell>
        </row>
        <row r="10">
          <cell r="W10" t="str">
            <v>ATR</v>
          </cell>
          <cell r="X10" t="str">
            <v>Apparent Tax rate on RON (TFA)</v>
          </cell>
          <cell r="Y10" t="str">
            <v>TFA sur RON (Taux de Fiscalité Apparent)</v>
          </cell>
        </row>
        <row r="11">
          <cell r="W11" t="str">
            <v>ATR_HE</v>
          </cell>
          <cell r="X11" t="str">
            <v>Apparent Tax rate on RON Excl. EXPLO</v>
          </cell>
          <cell r="Y11" t="str">
            <v xml:space="preserve">TFA sur RON hors EXPLO </v>
          </cell>
        </row>
        <row r="12">
          <cell r="W12" t="str">
            <v>AVG_DEBT</v>
          </cell>
          <cell r="X12" t="str">
            <v>Avgt LT Debt</v>
          </cell>
          <cell r="Y12" t="str">
            <v>Dette LT moyenne</v>
          </cell>
        </row>
        <row r="13">
          <cell r="W13" t="str">
            <v>AVRPRICE IN USD/BOE</v>
          </cell>
          <cell r="X13" t="str">
            <v>Average Price $/boe</v>
          </cell>
          <cell r="Y13" t="str">
            <v>Prix Moyen en $/bep</v>
          </cell>
        </row>
        <row r="14">
          <cell r="W14" t="str">
            <v>AVRPRICE IN USD/MBTU</v>
          </cell>
          <cell r="X14" t="str">
            <v>Average Price $/Mbtu</v>
          </cell>
          <cell r="Y14" t="str">
            <v>Prix Moyen en $/Mbtu</v>
          </cell>
        </row>
        <row r="15">
          <cell r="W15" t="str">
            <v>BANK_OVERD</v>
          </cell>
          <cell r="X15" t="str">
            <v>Bank overdrafts</v>
          </cell>
          <cell r="Y15" t="str">
            <v>Concours bancaires courants</v>
          </cell>
        </row>
        <row r="16">
          <cell r="W16" t="str">
            <v>BASE_STAFF</v>
          </cell>
          <cell r="X16" t="str">
            <v>dont effectifs base/bureaux</v>
          </cell>
          <cell r="Y16" t="str">
            <v>incl. staff  base/offices</v>
          </cell>
        </row>
        <row r="17">
          <cell r="W17" t="str">
            <v>BEFMIN</v>
          </cell>
          <cell r="X17" t="str">
            <v>NET INCOME BEFORE MINORITY INTERESTS</v>
          </cell>
          <cell r="Y17" t="str">
            <v>RESULTAT NET CONSOLIDE</v>
          </cell>
        </row>
        <row r="18">
          <cell r="W18" t="str">
            <v>BRENT</v>
          </cell>
          <cell r="X18" t="str">
            <v>BRENT $/boe</v>
          </cell>
          <cell r="Y18" t="str">
            <v>BRENT $/bep</v>
          </cell>
        </row>
        <row r="19">
          <cell r="W19" t="str">
            <v>CAP_A</v>
          </cell>
          <cell r="X19" t="str">
            <v>Acquisitions</v>
          </cell>
          <cell r="Y19" t="str">
            <v>Acquisitions</v>
          </cell>
        </row>
        <row r="20">
          <cell r="W20" t="str">
            <v>CAP_D</v>
          </cell>
          <cell r="X20" t="str">
            <v>Development</v>
          </cell>
          <cell r="Y20" t="str">
            <v>Développement</v>
          </cell>
        </row>
        <row r="21">
          <cell r="W21" t="str">
            <v>CAP_E</v>
          </cell>
          <cell r="X21" t="str">
            <v>Exploration</v>
          </cell>
          <cell r="Y21" t="str">
            <v>Exploration</v>
          </cell>
        </row>
        <row r="22">
          <cell r="W22" t="str">
            <v>CAP_F</v>
          </cell>
          <cell r="X22" t="str">
            <v>Financial investments</v>
          </cell>
          <cell r="Y22" t="str">
            <v>Investissements Financiers</v>
          </cell>
        </row>
        <row r="23">
          <cell r="W23" t="str">
            <v>CAP_G</v>
          </cell>
          <cell r="X23" t="str">
            <v>General Investments</v>
          </cell>
          <cell r="Y23" t="str">
            <v>Investissements Généraux</v>
          </cell>
        </row>
        <row r="24">
          <cell r="W24" t="str">
            <v>CAP_S</v>
          </cell>
          <cell r="X24" t="str">
            <v>Income of assets (NBV)</v>
          </cell>
          <cell r="Y24" t="str">
            <v>Cessions (VNC)</v>
          </cell>
        </row>
        <row r="25">
          <cell r="W25" t="str">
            <v>CAPFI_EVAC_PL</v>
          </cell>
          <cell r="X25" t="str">
            <v>(-) Capitalized Interest Cost - Transportation &amp; Liquefaction</v>
          </cell>
          <cell r="Y25" t="str">
            <v>(-) Frais Financiers Capitalisés - Evacuation &amp; Liquéfaction</v>
          </cell>
        </row>
        <row r="26">
          <cell r="W26" t="str">
            <v>CAPFI_PROD_PL</v>
          </cell>
          <cell r="X26" t="str">
            <v>(-) Capitalized Interest Cost - Production</v>
          </cell>
          <cell r="Y26" t="str">
            <v>(-) Frais Financiers Capitalisés - Production</v>
          </cell>
        </row>
        <row r="27">
          <cell r="W27" t="str">
            <v>CAPFITOT</v>
          </cell>
          <cell r="X27" t="str">
            <v xml:space="preserve"> Capitalized Financial Costs</v>
          </cell>
          <cell r="Y27" t="str">
            <v xml:space="preserve"> Frais Financiers Capitalisés</v>
          </cell>
        </row>
        <row r="28">
          <cell r="W28" t="str">
            <v>capinv</v>
          </cell>
          <cell r="X28" t="str">
            <v>CAPITAL INVESTED</v>
          </cell>
          <cell r="Y28" t="str">
            <v>CAPITAUX INVESTIS</v>
          </cell>
        </row>
        <row r="29">
          <cell r="W29" t="str">
            <v>CASH</v>
          </cell>
          <cell r="X29" t="str">
            <v>Cash and cash equivalents</v>
          </cell>
          <cell r="Y29" t="str">
            <v>Disponibilités et dépôts CT</v>
          </cell>
        </row>
        <row r="30">
          <cell r="W30" t="str">
            <v>CASH FLOW DISPONIBLE</v>
          </cell>
          <cell r="X30" t="str">
            <v>AVAILABLE CASH FLOW</v>
          </cell>
          <cell r="Y30" t="str">
            <v>CASH FLOW DISPONIBLE</v>
          </cell>
        </row>
        <row r="31">
          <cell r="W31" t="str">
            <v>CASH FLOW NET</v>
          </cell>
          <cell r="X31" t="str">
            <v>NET CASH FLOW</v>
          </cell>
          <cell r="Y31" t="str">
            <v>CASH FLOW NET</v>
          </cell>
        </row>
        <row r="32">
          <cell r="W32" t="str">
            <v>CASH_VAR</v>
          </cell>
          <cell r="X32" t="str">
            <v>CASH VARIATION</v>
          </cell>
          <cell r="Y32" t="str">
            <v>VARIATION DE TRESORERIE</v>
          </cell>
        </row>
        <row r="33">
          <cell r="W33" t="str">
            <v>CHEM_SALES</v>
          </cell>
          <cell r="X33" t="str">
            <v>Sales of Chemical Product &amp; Others</v>
          </cell>
          <cell r="Y33" t="str">
            <v>Produits Chimiques et Divers</v>
          </cell>
        </row>
        <row r="34">
          <cell r="W34" t="str">
            <v>CMO</v>
          </cell>
          <cell r="X34" t="str">
            <v>CMO beginning of period</v>
          </cell>
          <cell r="Y34" t="str">
            <v>CMO début de période</v>
          </cell>
        </row>
        <row r="35">
          <cell r="W35" t="str">
            <v>CMO ASSETS</v>
          </cell>
          <cell r="X35" t="str">
            <v>CAPITAL EMPLOYED (assets)</v>
          </cell>
          <cell r="Y35" t="str">
            <v>CMO par l'actif</v>
          </cell>
        </row>
        <row r="36">
          <cell r="W36" t="str">
            <v>CMO LIABILITIES</v>
          </cell>
          <cell r="X36" t="str">
            <v>CAPITAL EMPLOYED (liabilities)</v>
          </cell>
          <cell r="Y36" t="str">
            <v>CMO par le passif</v>
          </cell>
        </row>
        <row r="37">
          <cell r="W37" t="str">
            <v>CMO_EOY</v>
          </cell>
          <cell r="X37" t="str">
            <v>CMO end of period</v>
          </cell>
          <cell r="Y37" t="str">
            <v>CMO fin de période</v>
          </cell>
        </row>
        <row r="38">
          <cell r="W38" t="str">
            <v>CMO_R</v>
          </cell>
          <cell r="X38" t="str">
            <v>Adjusted CMO</v>
          </cell>
          <cell r="Y38" t="str">
            <v>CMO ajusté</v>
          </cell>
        </row>
        <row r="39">
          <cell r="W39" t="str">
            <v>CNDEBT</v>
          </cell>
          <cell r="X39" t="str">
            <v xml:space="preserve"> Cost of Net Debt</v>
          </cell>
          <cell r="Y39" t="str">
            <v xml:space="preserve"> Coût de la Dette Nette</v>
          </cell>
        </row>
        <row r="40">
          <cell r="W40" t="str">
            <v>cnstrp_NOP</v>
          </cell>
          <cell r="X40" t="str">
            <v>Infrastructures /Production - Non operated</v>
          </cell>
          <cell r="Y40" t="str">
            <v>Construction Production - Non opéré</v>
          </cell>
        </row>
        <row r="41">
          <cell r="W41" t="str">
            <v>cnstrp_OP</v>
          </cell>
          <cell r="X41" t="str">
            <v>Infrastructures /Production - Operated</v>
          </cell>
          <cell r="Y41" t="str">
            <v>Construction Production - Opéré</v>
          </cell>
        </row>
        <row r="42">
          <cell r="W42" t="str">
            <v>COM_COST</v>
          </cell>
          <cell r="X42" t="str">
            <v>Marketing Costs</v>
          </cell>
          <cell r="Y42" t="str">
            <v>Frais de Commercialisation</v>
          </cell>
        </row>
        <row r="43">
          <cell r="W43" t="str">
            <v>COND_PROD_KBOE</v>
          </cell>
          <cell r="X43" t="str">
            <v>Wellhead Condensates Production - Kboe</v>
          </cell>
          <cell r="Y43" t="str">
            <v>Production Condensats Tête de Puits - Kbep</v>
          </cell>
        </row>
        <row r="44">
          <cell r="W44" t="str">
            <v>COND_PROD_SEC</v>
          </cell>
          <cell r="X44" t="str">
            <v>SEC Condensates Production - Kboe</v>
          </cell>
          <cell r="Y44" t="str">
            <v>Production Condensats SEC - Kbep</v>
          </cell>
        </row>
        <row r="45">
          <cell r="W45" t="str">
            <v>COND_PROD_SEC KBOE/D</v>
          </cell>
          <cell r="X45" t="str">
            <v>SEC Condensates Production - Kboe/d</v>
          </cell>
          <cell r="Y45" t="str">
            <v>Production Condensats SEC - Kbep/j</v>
          </cell>
        </row>
        <row r="46">
          <cell r="W46" t="str">
            <v>COND_SALES</v>
          </cell>
          <cell r="X46" t="str">
            <v>Condensates Sales</v>
          </cell>
          <cell r="Y46" t="str">
            <v>Ventes Condensats</v>
          </cell>
        </row>
        <row r="47">
          <cell r="W47" t="str">
            <v>COND_SALES</v>
          </cell>
          <cell r="X47" t="str">
            <v>Condensates sales</v>
          </cell>
          <cell r="Y47" t="str">
            <v>Ventes Condensats</v>
          </cell>
        </row>
        <row r="48">
          <cell r="W48" t="str">
            <v>COND_SALES_KBOE</v>
          </cell>
          <cell r="X48" t="str">
            <v>Condensates sales - Kboe</v>
          </cell>
          <cell r="Y48" t="str">
            <v>Ventes Condensats - Kbep</v>
          </cell>
        </row>
        <row r="49">
          <cell r="W49" t="str">
            <v>COND_SALES1</v>
          </cell>
          <cell r="X49" t="str">
            <v>Condensates  Sales - Trading</v>
          </cell>
          <cell r="Y49" t="str">
            <v>Ventes Condensats - Trading</v>
          </cell>
        </row>
        <row r="50">
          <cell r="W50" t="str">
            <v>COND_SALES2</v>
          </cell>
          <cell r="X50" t="str">
            <v>Condensates Sales - Third parties &amp; Other</v>
          </cell>
          <cell r="Y50" t="str">
            <v>Ventes Condensats - Tiers et Autres</v>
          </cell>
        </row>
        <row r="51">
          <cell r="W51" t="str">
            <v>COND_SALES3</v>
          </cell>
          <cell r="X51" t="str">
            <v>Condensates  Sales - Other</v>
          </cell>
          <cell r="Y51" t="str">
            <v>Ventes Condensats - Autres</v>
          </cell>
        </row>
        <row r="52">
          <cell r="W52" t="str">
            <v>COND_SALESPL</v>
          </cell>
          <cell r="X52" t="str">
            <v>Condensates Income</v>
          </cell>
          <cell r="Y52" t="str">
            <v>Revenus Condensats</v>
          </cell>
        </row>
        <row r="53">
          <cell r="W53" t="str">
            <v>COND_STOCK_KBOE</v>
          </cell>
          <cell r="X53" t="str">
            <v>Condensates Stocks - Kboe</v>
          </cell>
          <cell r="Y53" t="str">
            <v>Stocks Condensats - Kbep</v>
          </cell>
        </row>
        <row r="54">
          <cell r="W54" t="str">
            <v>COND_TURNOVER_USD</v>
          </cell>
          <cell r="X54" t="str">
            <v>Condensates Income - K$</v>
          </cell>
          <cell r="Y54" t="str">
            <v>Revenus Condensats - K$</v>
          </cell>
        </row>
        <row r="55">
          <cell r="W55" t="str">
            <v>COND_TURNOVER_USD</v>
          </cell>
          <cell r="X55" t="str">
            <v>Condensates  sales - K$</v>
          </cell>
          <cell r="Y55" t="str">
            <v>Ventes Condensats - K$</v>
          </cell>
        </row>
        <row r="56">
          <cell r="W56" t="str">
            <v>CONDENSATES PRODUCTION</v>
          </cell>
          <cell r="X56" t="str">
            <v>CONDENSATES PRODUCTION</v>
          </cell>
          <cell r="Y56" t="str">
            <v>PRODUCTION CONDENSATS</v>
          </cell>
        </row>
        <row r="57">
          <cell r="W57" t="str">
            <v>CONDENSATES SALES</v>
          </cell>
          <cell r="X57" t="str">
            <v>CONDENSATES Income</v>
          </cell>
          <cell r="Y57" t="str">
            <v>VENTE CONDENSATS</v>
          </cell>
        </row>
        <row r="58">
          <cell r="W58" t="str">
            <v>CONDENSATES STOCKS</v>
          </cell>
          <cell r="X58" t="str">
            <v>CONDENSATES STOCKS</v>
          </cell>
          <cell r="Y58" t="str">
            <v>STOCKS CONDENSATS</v>
          </cell>
        </row>
        <row r="59">
          <cell r="W59" t="str">
            <v>COO</v>
          </cell>
          <cell r="X59" t="str">
            <v>OPERATING COSTS</v>
          </cell>
          <cell r="Y59" t="str">
            <v>COUTS D'EXPLOITATION</v>
          </cell>
        </row>
        <row r="60">
          <cell r="W60" t="str">
            <v>COST_SALES</v>
          </cell>
          <cell r="X60" t="str">
            <v>Cost of Goods Sold</v>
          </cell>
          <cell r="Y60" t="str">
            <v>Coût d'Achat des Ventes</v>
          </cell>
        </row>
        <row r="61">
          <cell r="W61" t="str">
            <v>CTM</v>
          </cell>
          <cell r="X61" t="str">
            <v>Net Average Debt Costs  after tax impact</v>
          </cell>
          <cell r="Y61" t="str">
            <v>Coût de la dette nette moyenne après impact fiscal</v>
          </cell>
        </row>
        <row r="62">
          <cell r="W62" t="str">
            <v>CTMDET</v>
          </cell>
          <cell r="X62" t="str">
            <v xml:space="preserve">Net Average Debt Costs </v>
          </cell>
          <cell r="Y62" t="str">
            <v>Coût de la dette nette moyenne</v>
          </cell>
        </row>
        <row r="63">
          <cell r="W63" t="str">
            <v>CUR_TAX</v>
          </cell>
          <cell r="X63" t="str">
            <v>Current Tax</v>
          </cell>
          <cell r="Y63" t="str">
            <v>Impôt Courant</v>
          </cell>
        </row>
        <row r="64">
          <cell r="W64" t="str">
            <v>CURRASSET</v>
          </cell>
          <cell r="X64" t="str">
            <v>Work in progress (excl. Exploration)</v>
          </cell>
          <cell r="Y64" t="str">
            <v>Immobilisations en cours (hors explo.)</v>
          </cell>
        </row>
        <row r="65">
          <cell r="W65" t="str">
            <v>CURREXPLO</v>
          </cell>
          <cell r="X65" t="str">
            <v>Exploration in progress</v>
          </cell>
          <cell r="Y65" t="str">
            <v>Exploration en cours</v>
          </cell>
        </row>
        <row r="66">
          <cell r="W66" t="str">
            <v>D_NOP</v>
          </cell>
          <cell r="X66" t="str">
            <v>Development investments- Non operated</v>
          </cell>
          <cell r="Y66" t="str">
            <v>Investissements de developpement - Non opéré</v>
          </cell>
        </row>
        <row r="67">
          <cell r="W67" t="str">
            <v>D_OP</v>
          </cell>
          <cell r="X67" t="str">
            <v>Development investments- Operated</v>
          </cell>
          <cell r="Y67" t="str">
            <v>Investissements de developpement - Opéré</v>
          </cell>
        </row>
        <row r="68">
          <cell r="W68" t="str">
            <v>DAYS</v>
          </cell>
          <cell r="X68" t="str">
            <v>Number of days</v>
          </cell>
          <cell r="Y68" t="str">
            <v>Nombre de jours</v>
          </cell>
        </row>
        <row r="69">
          <cell r="W69" t="str">
            <v>DDI_EVAC</v>
          </cell>
          <cell r="X69" t="str">
            <v>Deprec. Allow. ARO Assets - Transformation/Transportation</v>
          </cell>
          <cell r="Y69" t="str">
            <v>Dot. Amort. Immos RES - Transformation/Transport</v>
          </cell>
        </row>
        <row r="70">
          <cell r="W70" t="str">
            <v>DDI_PROD</v>
          </cell>
          <cell r="X70" t="str">
            <v>Deprec. Allow. ARO Assets - Production</v>
          </cell>
          <cell r="Y70" t="str">
            <v>Dot. Amort. Immos RES - Production</v>
          </cell>
        </row>
        <row r="71">
          <cell r="W71" t="str">
            <v>DEC_PROV</v>
          </cell>
          <cell r="X71" t="str">
            <v>Decommissionning provisions</v>
          </cell>
          <cell r="Y71" t="str">
            <v>Provisions RES</v>
          </cell>
        </row>
        <row r="72">
          <cell r="W72" t="str">
            <v>DEF_TAX</v>
          </cell>
          <cell r="X72" t="str">
            <v>Deferred Tax</v>
          </cell>
          <cell r="Y72" t="str">
            <v>Impôt Différé</v>
          </cell>
        </row>
        <row r="73">
          <cell r="W73" t="str">
            <v>DEFTAXES</v>
          </cell>
          <cell r="X73" t="str">
            <v>Deferred Tax Liability</v>
          </cell>
          <cell r="Y73" t="str">
            <v>Passif d'impôt différé</v>
          </cell>
        </row>
        <row r="74">
          <cell r="W74" t="str">
            <v>DEP_121</v>
          </cell>
          <cell r="X74" t="str">
            <v>Prov. Deprec. Long Term Assets (FAS 144 / IAS 36)</v>
          </cell>
          <cell r="Y74" t="str">
            <v>Dot. Provision Dépréciation Actifs LT (FAS144 / IAS 36)</v>
          </cell>
        </row>
        <row r="75">
          <cell r="W75" t="str">
            <v>DIFF IN USD/BOE</v>
          </cell>
          <cell r="X75" t="str">
            <v>Differential vs Brent $/boe</v>
          </cell>
          <cell r="Y75" t="str">
            <v>Différentiel vs Brent $/bep</v>
          </cell>
        </row>
        <row r="76">
          <cell r="W76" t="str">
            <v>DISP_PL</v>
          </cell>
          <cell r="X76" t="str">
            <v>Capital Gains &amp; Losses on Asset Disposals</v>
          </cell>
          <cell r="Y76" t="str">
            <v>Plus ou Moins Values de Cession</v>
          </cell>
        </row>
        <row r="77">
          <cell r="W77" t="str">
            <v>DISP_PRICE</v>
          </cell>
          <cell r="X77" t="str">
            <v>Sales of Assets : Price</v>
          </cell>
          <cell r="Y77" t="str">
            <v>Cessions d'Actifs : Prix</v>
          </cell>
        </row>
        <row r="78">
          <cell r="W78" t="str">
            <v>DIV_EQ</v>
          </cell>
          <cell r="X78" t="str">
            <v>Dividends from Affiliates on Equity Basis</v>
          </cell>
          <cell r="Y78" t="str">
            <v>Dividendes Reçus des SMEQ</v>
          </cell>
        </row>
        <row r="79">
          <cell r="W79" t="str">
            <v>DIV_NCONSO</v>
          </cell>
          <cell r="X79" t="str">
            <v>Dividends Received from non Consolidated Entities</v>
          </cell>
          <cell r="Y79" t="str">
            <v>Dividendes Reçus des sociétés non consolidées</v>
          </cell>
        </row>
        <row r="80">
          <cell r="W80" t="str">
            <v>DIVIDPAID</v>
          </cell>
          <cell r="X80" t="str">
            <v>Dividends Group</v>
          </cell>
          <cell r="Y80" t="str">
            <v>Dividendes versés au Groupe</v>
          </cell>
        </row>
        <row r="81">
          <cell r="W81" t="str">
            <v>drill_NOP</v>
          </cell>
          <cell r="X81" t="str">
            <v>Drilling Non operated</v>
          </cell>
          <cell r="Y81" t="str">
            <v>Forages non opérés</v>
          </cell>
        </row>
        <row r="82">
          <cell r="W82" t="str">
            <v>drill_OP</v>
          </cell>
          <cell r="X82" t="str">
            <v>Drilling operated</v>
          </cell>
          <cell r="Y82" t="str">
            <v>Forages opérés</v>
          </cell>
        </row>
        <row r="83">
          <cell r="W83" t="str">
            <v>DTAX_ASSETS</v>
          </cell>
          <cell r="X83" t="str">
            <v>Deferred Tax Assets</v>
          </cell>
          <cell r="Y83" t="str">
            <v>Actif d'impôt différé</v>
          </cell>
        </row>
        <row r="84">
          <cell r="W84" t="str">
            <v>DTAX_net</v>
          </cell>
          <cell r="X84" t="str">
            <v>Net Deferred Tax</v>
          </cell>
          <cell r="Y84" t="str">
            <v>Impôts différés nets</v>
          </cell>
        </row>
        <row r="85">
          <cell r="W85" t="str">
            <v>EBE</v>
          </cell>
          <cell r="X85" t="str">
            <v>GROSS OPERATING INCOME</v>
          </cell>
          <cell r="Y85" t="str">
            <v>EXCEDENT BRUT D'EXPLOITATION</v>
          </cell>
        </row>
        <row r="86">
          <cell r="W86" t="str">
            <v>EC</v>
          </cell>
          <cell r="X86" t="str">
            <v xml:space="preserve"> Exploration Charge</v>
          </cell>
          <cell r="Y86" t="str">
            <v xml:space="preserve"> Charge d'Exploration</v>
          </cell>
        </row>
        <row r="87">
          <cell r="W87" t="str">
            <v>EC_PY</v>
          </cell>
          <cell r="X87" t="str">
            <v>Exploration charge for Previous Years</v>
          </cell>
          <cell r="Y87" t="str">
            <v>Charge d'Exploration des Exercices Antérieurs</v>
          </cell>
        </row>
        <row r="88">
          <cell r="W88" t="str">
            <v>EC_Y</v>
          </cell>
          <cell r="X88" t="str">
            <v>Exploration charge for the Year</v>
          </cell>
          <cell r="Y88" t="str">
            <v>Charge d'Exploration de l'Exercice</v>
          </cell>
        </row>
        <row r="89">
          <cell r="W89" t="str">
            <v>EQ_INVEST</v>
          </cell>
          <cell r="X89" t="str">
            <v>Equity investment in affiliates</v>
          </cell>
          <cell r="Y89" t="str">
            <v>Titres en équivalence</v>
          </cell>
        </row>
        <row r="90">
          <cell r="W90" t="str">
            <v>EQUITIES</v>
          </cell>
          <cell r="X90" t="str">
            <v>Capital, Reserves and other equity</v>
          </cell>
          <cell r="Y90" t="str">
            <v>Capital, réserves et autres</v>
          </cell>
        </row>
        <row r="91">
          <cell r="W91" t="str">
            <v>EVAC_COST</v>
          </cell>
          <cell r="X91" t="str">
            <v>Transformation/Transportation Costs</v>
          </cell>
          <cell r="Y91" t="str">
            <v>Coûts de Transformation/Transport</v>
          </cell>
        </row>
        <row r="92">
          <cell r="W92" t="str">
            <v>EVAC_COST_FAS143</v>
          </cell>
          <cell r="X92" t="str">
            <v>Charges for ARO - Transformation/Transportation</v>
          </cell>
          <cell r="Y92" t="str">
            <v>Charges pour RES - Transformation/Transport</v>
          </cell>
        </row>
        <row r="93">
          <cell r="W93" t="str">
            <v>EX_LT</v>
          </cell>
          <cell r="X93" t="str">
            <v>Long Term Exchange (Gain)/Loss</v>
          </cell>
          <cell r="Y93" t="str">
            <v>Pertes &amp; (Profits) de Change Long Terme</v>
          </cell>
        </row>
        <row r="94">
          <cell r="W94" t="str">
            <v>EX_PL</v>
          </cell>
          <cell r="X94" t="str">
            <v xml:space="preserve"> Exchange (Gain)/Loss</v>
          </cell>
          <cell r="Y94" t="str">
            <v xml:space="preserve"> Pertes &amp; (Profits) de Change</v>
          </cell>
        </row>
        <row r="95">
          <cell r="W95" t="str">
            <v>EX_PROV</v>
          </cell>
          <cell r="X95" t="str">
            <v>Other LT Operating Provisions non FAS 69</v>
          </cell>
          <cell r="Y95" t="str">
            <v>Autres Provisions LT d'Exploitation hors FAS 69</v>
          </cell>
        </row>
        <row r="96">
          <cell r="W96" t="str">
            <v>EX_PROV69</v>
          </cell>
          <cell r="X96" t="str">
            <v>Other LT Operating Provisions FAS 69</v>
          </cell>
          <cell r="Y96" t="str">
            <v>Autres Provisions LT d'Exploitation FAS 69</v>
          </cell>
        </row>
        <row r="97">
          <cell r="W97" t="str">
            <v>EX_ST</v>
          </cell>
          <cell r="X97" t="str">
            <v>Short Term Exchange (Gain)/Loss</v>
          </cell>
          <cell r="Y97" t="str">
            <v>Pertes &amp; (Profits) de Change Court Terme</v>
          </cell>
        </row>
        <row r="98">
          <cell r="W98" t="str">
            <v>EXCH_AVR</v>
          </cell>
          <cell r="X98" t="str">
            <v>Average Exchange Rate: 1 EUR = x  USD</v>
          </cell>
          <cell r="Y98" t="str">
            <v>Taux de Change Moyen: 1 EUR = x  USD</v>
          </cell>
        </row>
        <row r="99">
          <cell r="W99" t="str">
            <v>EXCH_CLOS</v>
          </cell>
          <cell r="X99" t="str">
            <v>Closing Exchange Rate: 1 EUR = x  USD</v>
          </cell>
          <cell r="Y99" t="str">
            <v>Taux de Change Clôture: 1 EUR = x  USD</v>
          </cell>
        </row>
        <row r="100">
          <cell r="W100" t="str">
            <v>EXPL_BONI</v>
          </cell>
          <cell r="X100" t="str">
            <v>Allow. Prov of Unproved Mineral Interests</v>
          </cell>
          <cell r="Y100" t="str">
            <v>Dépréciation des Droits Miniers Non Prouvés</v>
          </cell>
        </row>
        <row r="101">
          <cell r="W101" t="str">
            <v>EXPL_COST</v>
          </cell>
          <cell r="X101" t="str">
            <v>Operating Costs</v>
          </cell>
          <cell r="Y101" t="str">
            <v xml:space="preserve"> Coûts d'Exploitation</v>
          </cell>
        </row>
        <row r="102">
          <cell r="W102" t="str">
            <v>EXPL_COST_FAS143</v>
          </cell>
          <cell r="X102" t="str">
            <v xml:space="preserve">Charges for Site Restitution </v>
          </cell>
          <cell r="Y102" t="str">
            <v>Charges pour Restitution des Sites</v>
          </cell>
        </row>
        <row r="103">
          <cell r="W103" t="str">
            <v>EXT_DEP</v>
          </cell>
          <cell r="X103" t="str">
            <v>Extraordinary Provisions on Long Term Assets</v>
          </cell>
          <cell r="Y103" t="str">
            <v>Dot. Prov. Exceptionnelles s/éléments Long Terme</v>
          </cell>
        </row>
        <row r="104">
          <cell r="W104" t="str">
            <v>EXTERNAL_EXPENSES</v>
          </cell>
          <cell r="X104" t="str">
            <v>Moyens mis à disposition</v>
          </cell>
          <cell r="Y104" t="str">
            <v>External expenses</v>
          </cell>
        </row>
        <row r="105">
          <cell r="W105" t="str">
            <v>EXTERNAL_STAFF</v>
          </cell>
          <cell r="X105" t="str">
            <v xml:space="preserve"> CONTRACTES (sur poste organique)</v>
          </cell>
          <cell r="Y105" t="str">
            <v xml:space="preserve"> EXTERN. CONTRACTED STAFF</v>
          </cell>
        </row>
        <row r="106">
          <cell r="W106" t="str">
            <v>EXTERNALS</v>
          </cell>
          <cell r="X106" t="str">
            <v>Drawdown LT loans Third Party</v>
          </cell>
          <cell r="Y106" t="str">
            <v>Nouveaux Emprunts LT Tiers</v>
          </cell>
        </row>
        <row r="107">
          <cell r="W107" t="str">
            <v>EXTREPAYM</v>
          </cell>
          <cell r="X107" t="str">
            <v>Reimbursment LT loans Third Party</v>
          </cell>
          <cell r="Y107" t="str">
            <v>Remboursements Emprunts LT Tiers</v>
          </cell>
        </row>
        <row r="108">
          <cell r="W108" t="str">
            <v>FAS143_ACR</v>
          </cell>
          <cell r="X108" t="str">
            <v>ARO Accretion (FAS 143 / IAS 37)</v>
          </cell>
          <cell r="Y108" t="str">
            <v>Accrétion RES (FAS 143 / IAS 37)</v>
          </cell>
        </row>
        <row r="109">
          <cell r="W109" t="str">
            <v>FAS143_ACR_EVAC</v>
          </cell>
          <cell r="X109" t="str">
            <v>ARO Accretion (FAS 143 / IAS 37) - Transformation/Transportation</v>
          </cell>
          <cell r="Y109" t="str">
            <v>Accrétion RES (FAS 143 / IAS 37)- Transformation/Transport</v>
          </cell>
        </row>
        <row r="110">
          <cell r="W110" t="str">
            <v>FAS143_ACR_PROD</v>
          </cell>
          <cell r="X110" t="str">
            <v>ARO Accretion (FAS 143 / IAS 37) - Production</v>
          </cell>
          <cell r="Y110" t="str">
            <v>Accrétion RES (FAS 143 / IAS 37) - Production</v>
          </cell>
        </row>
        <row r="111">
          <cell r="W111" t="str">
            <v>FAS143_TRANSITION</v>
          </cell>
          <cell r="X111" t="str">
            <v>FAS143 Transition Result (net of taxes)</v>
          </cell>
          <cell r="Y111" t="str">
            <v>Résultat de Transition FAS 143 (net d'impôt)</v>
          </cell>
        </row>
        <row r="112">
          <cell r="W112" t="str">
            <v>FAS69_SALES</v>
          </cell>
          <cell r="X112" t="str">
            <v xml:space="preserve"> FAS69 Income</v>
          </cell>
          <cell r="Y112" t="str">
            <v xml:space="preserve"> Revenus FAS69</v>
          </cell>
        </row>
        <row r="113">
          <cell r="W113" t="str">
            <v>femp</v>
          </cell>
          <cell r="X113" t="str">
            <v>BORROWED FUNDS</v>
          </cell>
          <cell r="Y113" t="str">
            <v>FONDS D'EMPRUNT</v>
          </cell>
        </row>
        <row r="114">
          <cell r="W114" t="str">
            <v>FIN_GROUP</v>
          </cell>
          <cell r="X114" t="str">
            <v>Group Net financial Charges(+) / Income(-)  non capitalized.</v>
          </cell>
          <cell r="Y114" t="str">
            <v>Frais(+) / Produits(-) Financiers Groupe non Capitalisés</v>
          </cell>
        </row>
        <row r="115">
          <cell r="W115" t="str">
            <v>FIN_NONGROUP</v>
          </cell>
          <cell r="X115" t="str">
            <v>Non-Group Net Financial Charges(+) / Income(-) non capitalized.</v>
          </cell>
          <cell r="Y115" t="str">
            <v>Frais(+) / Produits(-) Financiers  hors Groupe non Capitalisés</v>
          </cell>
        </row>
        <row r="116">
          <cell r="W116" t="str">
            <v>FIN_NOP</v>
          </cell>
          <cell r="X116" t="str">
            <v>Net financial Investments Non Operated</v>
          </cell>
          <cell r="Y116" t="str">
            <v>Investissements Financiers Non Opérés</v>
          </cell>
        </row>
        <row r="117">
          <cell r="W117" t="str">
            <v>FIN_OP</v>
          </cell>
          <cell r="X117" t="str">
            <v>Net financial Investments Operated</v>
          </cell>
          <cell r="Y117" t="str">
            <v>Investissements Financiers Opérés</v>
          </cell>
        </row>
        <row r="118">
          <cell r="W118" t="str">
            <v>FINANCIAL FUNDS</v>
          </cell>
          <cell r="X118" t="str">
            <v>FINANCIAL FUNDS</v>
          </cell>
          <cell r="Y118" t="str">
            <v>FLUX FINANCIERS</v>
          </cell>
        </row>
        <row r="119">
          <cell r="W119" t="str">
            <v>FWTHPSH</v>
          </cell>
          <cell r="X119" t="str">
            <v>Funds with Third Party shareholders</v>
          </cell>
          <cell r="Y119" t="str">
            <v>Flux Actionnaires Tiers</v>
          </cell>
        </row>
        <row r="120">
          <cell r="W120" t="str">
            <v>g</v>
          </cell>
          <cell r="X120" t="str">
            <v xml:space="preserve"> - Gas</v>
          </cell>
          <cell r="Y120" t="str">
            <v>- Gaz</v>
          </cell>
        </row>
        <row r="121">
          <cell r="W121" t="str">
            <v>GAS BANKING</v>
          </cell>
          <cell r="X121" t="str">
            <v>GAS BANKING</v>
          </cell>
          <cell r="Y121" t="str">
            <v>GAS BANKING</v>
          </cell>
        </row>
        <row r="122">
          <cell r="W122" t="str">
            <v>GAS BANKING IN  MSM3</v>
          </cell>
          <cell r="X122" t="str">
            <v>Gas Banking - Msm3</v>
          </cell>
          <cell r="Y122" t="str">
            <v>Gas Banking - Msm3</v>
          </cell>
        </row>
        <row r="123">
          <cell r="W123" t="str">
            <v>GAS BANKING IN KBOE</v>
          </cell>
          <cell r="X123" t="str">
            <v>Gas Banking - Kboe</v>
          </cell>
          <cell r="Y123" t="str">
            <v>Gas Banking - Kbep</v>
          </cell>
        </row>
        <row r="124">
          <cell r="W124" t="str">
            <v>GAS PRODUCTION</v>
          </cell>
          <cell r="X124" t="str">
            <v>GAS PRODUCTION</v>
          </cell>
          <cell r="Y124" t="str">
            <v>PRODUCTION GAZ</v>
          </cell>
        </row>
        <row r="125">
          <cell r="W125" t="str">
            <v>GAS SALES</v>
          </cell>
          <cell r="X125" t="str">
            <v>GAS Income</v>
          </cell>
          <cell r="Y125" t="str">
            <v>VENTE GAZ</v>
          </cell>
        </row>
        <row r="126">
          <cell r="W126" t="str">
            <v>GAS SALES EUDN</v>
          </cell>
          <cell r="X126" t="str">
            <v>Gas Sales -  LT Contracts</v>
          </cell>
          <cell r="Y126" t="str">
            <v>Ventes de Gaz - Contrats LT</v>
          </cell>
        </row>
        <row r="127">
          <cell r="W127" t="str">
            <v>GAS SALES EUDN2</v>
          </cell>
          <cell r="X127" t="str">
            <v>Gas Sales - Spot</v>
          </cell>
          <cell r="Y127" t="str">
            <v>Ventes de Gaz -  Spot</v>
          </cell>
        </row>
        <row r="128">
          <cell r="W128" t="str">
            <v>GAS SALES IN KBOE</v>
          </cell>
          <cell r="X128" t="str">
            <v>Gas Sales - Kboe</v>
          </cell>
          <cell r="Y128" t="str">
            <v>Ventes Gaz -Kbep</v>
          </cell>
        </row>
        <row r="129">
          <cell r="W129" t="str">
            <v>GAS SALES IN MSM3</v>
          </cell>
          <cell r="X129" t="str">
            <v>Gas Sales - Msm3</v>
          </cell>
          <cell r="Y129" t="str">
            <v>Ventes Gaz - Msm3</v>
          </cell>
        </row>
        <row r="130">
          <cell r="W130" t="str">
            <v>GAS SALES1</v>
          </cell>
          <cell r="X130" t="str">
            <v>Gas Sales -  LNG</v>
          </cell>
          <cell r="Y130" t="str">
            <v>Ventes de Gaz - GNL</v>
          </cell>
        </row>
        <row r="131">
          <cell r="W131" t="str">
            <v>GAS SALES2</v>
          </cell>
          <cell r="X131" t="str">
            <v>Gas Sales - Domestic market</v>
          </cell>
          <cell r="Y131" t="str">
            <v>Ventes de Gaz -  Marché domestique</v>
          </cell>
        </row>
        <row r="132">
          <cell r="W132" t="str">
            <v>GAS SALES3</v>
          </cell>
          <cell r="X132" t="str">
            <v>Gas Sales - Other</v>
          </cell>
          <cell r="Y132" t="str">
            <v>Ventes de Gaz - Autres</v>
          </cell>
        </row>
        <row r="133">
          <cell r="W133" t="str">
            <v>GAS SEC PROD NOP TOTAL KBOE</v>
          </cell>
          <cell r="X133" t="str">
            <v>GAS - SEC NON OPERATED PROD  - KBOE/D</v>
          </cell>
          <cell r="Y133" t="str">
            <v>GAZ - PROD SEC NON OPEREE - KBEP/J</v>
          </cell>
        </row>
        <row r="134">
          <cell r="W134" t="str">
            <v>GAS SEC PROD OP TOTAL KBOE/D</v>
          </cell>
          <cell r="X134" t="str">
            <v>GAS - SEC OPERATED PROD  - KBOE/D</v>
          </cell>
          <cell r="Y134" t="str">
            <v>GAZ - PROD SEC OPEREE - KBEP/J</v>
          </cell>
        </row>
        <row r="135">
          <cell r="W135" t="str">
            <v>GAS wh PROD NOP TOTAL KBOE</v>
          </cell>
          <cell r="X135" t="str">
            <v>GAS - WH NON OPERATED PROD  - KBOE/D</v>
          </cell>
          <cell r="Y135" t="str">
            <v>GAZ - PROD TDP NON OPEREE - KBEP/J</v>
          </cell>
        </row>
        <row r="136">
          <cell r="W136" t="str">
            <v>GAS wh PROD OP TOTAL KBOE/D</v>
          </cell>
          <cell r="X136" t="str">
            <v>GAS - WH OPERATED PROD  - KBOE/D</v>
          </cell>
          <cell r="Y136" t="str">
            <v>GAZ - PROD TDP OPEREE - KBEP/J</v>
          </cell>
        </row>
        <row r="137">
          <cell r="W137" t="str">
            <v>GAS_PROD_MSM3</v>
          </cell>
          <cell r="X137" t="str">
            <v>Wellhead Gas Production - Msm3</v>
          </cell>
          <cell r="Y137" t="str">
            <v>Production Gaz Tête de Puits - Msm3</v>
          </cell>
        </row>
        <row r="138">
          <cell r="W138" t="str">
            <v>GAS_PROD_SEC</v>
          </cell>
          <cell r="X138" t="str">
            <v>SEC Gas Production - Msm3</v>
          </cell>
          <cell r="Y138" t="str">
            <v>Production Gaz SEC - Msm3</v>
          </cell>
        </row>
        <row r="139">
          <cell r="W139" t="str">
            <v>GAS_PROD_SEC MSM3/D</v>
          </cell>
          <cell r="X139" t="str">
            <v>SEC Gas Production - Msm3/d</v>
          </cell>
          <cell r="Y139" t="str">
            <v>Production Gaz SEC - Msm3/j</v>
          </cell>
        </row>
        <row r="140">
          <cell r="W140" t="str">
            <v>GAS_SALES</v>
          </cell>
          <cell r="X140" t="str">
            <v>Gas Sales</v>
          </cell>
          <cell r="Y140" t="str">
            <v>Ventes Gaz</v>
          </cell>
        </row>
        <row r="141">
          <cell r="W141" t="str">
            <v>GAS_SALES_GBTU</v>
          </cell>
          <cell r="X141" t="str">
            <v>Gas Sales - Gbtu</v>
          </cell>
          <cell r="Y141" t="str">
            <v>Ventes Gaz - Gbtu</v>
          </cell>
        </row>
        <row r="142">
          <cell r="W142" t="str">
            <v>GAS_SALESPL</v>
          </cell>
          <cell r="X142" t="str">
            <v>Gas Income</v>
          </cell>
          <cell r="Y142" t="str">
            <v xml:space="preserve">Revenus Gaz </v>
          </cell>
        </row>
        <row r="143">
          <cell r="W143" t="str">
            <v>GAS_STOCK_GBTU</v>
          </cell>
          <cell r="X143" t="str">
            <v>Gas Banking - Gbtu</v>
          </cell>
          <cell r="Y143" t="str">
            <v>Gas Banking - Gbtu</v>
          </cell>
        </row>
        <row r="144">
          <cell r="W144" t="str">
            <v>GAS_STOCK_GBTU</v>
          </cell>
          <cell r="X144" t="str">
            <v>Gas Banking - Gbtu</v>
          </cell>
          <cell r="Y144" t="str">
            <v>Gas Banking - Gbtu</v>
          </cell>
        </row>
        <row r="145">
          <cell r="W145" t="str">
            <v>GAS_TRADE</v>
          </cell>
          <cell r="X145" t="str">
            <v>Hydrocarbon Sales- Trading</v>
          </cell>
          <cell r="Y145" t="str">
            <v>Ventes d'Hydrocarbures - Négoce</v>
          </cell>
        </row>
        <row r="146">
          <cell r="W146" t="str">
            <v>GAS_TRADE</v>
          </cell>
          <cell r="X146" t="str">
            <v>Hydrocarbon Sales- Trading</v>
          </cell>
          <cell r="Y146" t="str">
            <v>Ventes d'Hydrocarbures - Négoce</v>
          </cell>
        </row>
        <row r="147">
          <cell r="W147" t="str">
            <v>GAS_TURNOVER_USD</v>
          </cell>
          <cell r="X147" t="str">
            <v>Gas Sales - K$</v>
          </cell>
          <cell r="Y147" t="str">
            <v>Ventes Gaz - K$</v>
          </cell>
        </row>
        <row r="148">
          <cell r="W148" t="str">
            <v>GAS_TURNOVER_USD</v>
          </cell>
          <cell r="X148" t="str">
            <v>Gas sales - K$</v>
          </cell>
          <cell r="Y148" t="str">
            <v>Ventes Gaz - K$</v>
          </cell>
        </row>
        <row r="149">
          <cell r="W149" t="str">
            <v>GASBANK</v>
          </cell>
          <cell r="X149" t="str">
            <v>Gas Banking</v>
          </cell>
          <cell r="Y149" t="str">
            <v>Gas Banking</v>
          </cell>
        </row>
        <row r="150">
          <cell r="W150" t="str">
            <v>GBTU_MSM3</v>
          </cell>
          <cell r="X150" t="str">
            <v>Conv. Factor Btu to Msm3 (Sales)</v>
          </cell>
          <cell r="Y150" t="str">
            <v>Facteur de conv. Btu --&gt; Msm3 (ventes)</v>
          </cell>
        </row>
        <row r="151">
          <cell r="W151" t="str">
            <v>GBTU_MSM3_STOCKS</v>
          </cell>
          <cell r="X151" t="str">
            <v>Conv. Fact. Btu to Msm3 (stocks)</v>
          </cell>
          <cell r="Y151" t="str">
            <v>Facteur de conv. Btu --&gt; Msm3 (stocks)</v>
          </cell>
        </row>
        <row r="152">
          <cell r="W152" t="str">
            <v>GMARG</v>
          </cell>
          <cell r="X152" t="str">
            <v>GROSS MARGIN</v>
          </cell>
          <cell r="Y152" t="str">
            <v>MARGE BRUTE</v>
          </cell>
        </row>
        <row r="153">
          <cell r="W153" t="str">
            <v>GOODWILL</v>
          </cell>
          <cell r="X153" t="str">
            <v>Amortization Allowance on Intangible Assets</v>
          </cell>
          <cell r="Y153" t="str">
            <v>Dot. Amortissement Immos Incorporelles</v>
          </cell>
        </row>
        <row r="154">
          <cell r="W154" t="str">
            <v>GROUP_SERVICES</v>
          </cell>
          <cell r="X154" t="str">
            <v>Prestations Groupe</v>
          </cell>
          <cell r="Y154" t="str">
            <v>Group services</v>
          </cell>
        </row>
        <row r="155">
          <cell r="W155" t="str">
            <v>GRPBORROW</v>
          </cell>
          <cell r="X155" t="str">
            <v>Drawdown LT loans Group</v>
          </cell>
          <cell r="Y155" t="str">
            <v>Nouveaux Emprunts LT Groupe</v>
          </cell>
        </row>
        <row r="156">
          <cell r="W156" t="str">
            <v>GRPREPAYM</v>
          </cell>
          <cell r="X156" t="str">
            <v>Reimbursment LT loans Group</v>
          </cell>
          <cell r="Y156" t="str">
            <v>Remboursements Emprunts LT Groupe</v>
          </cell>
        </row>
        <row r="157">
          <cell r="W157" t="str">
            <v>HEADCOUNT</v>
          </cell>
          <cell r="X157" t="str">
            <v>EFFECTIFS</v>
          </cell>
          <cell r="Y157" t="str">
            <v>HEADCOUNT</v>
          </cell>
        </row>
        <row r="158">
          <cell r="W158" t="str">
            <v>HYDROPUR_EVAC</v>
          </cell>
          <cell r="X158" t="str">
            <v>Purchases of Hydrocarbons non FAS 69</v>
          </cell>
          <cell r="Y158" t="str">
            <v>Achats Hydrocarbures hors FAS 69</v>
          </cell>
        </row>
        <row r="159">
          <cell r="W159" t="str">
            <v>HYDROPUR_PROD</v>
          </cell>
          <cell r="X159" t="str">
            <v>Purchases of Hydrocarbons FAS 69</v>
          </cell>
          <cell r="Y159" t="str">
            <v>Achats Hydrocarbures FAS 69</v>
          </cell>
        </row>
        <row r="160">
          <cell r="W160" t="str">
            <v>HYDROPUR_TOT</v>
          </cell>
          <cell r="X160" t="str">
            <v>Purchases of Hydrocarbons</v>
          </cell>
          <cell r="Y160" t="str">
            <v xml:space="preserve"> Achats Hydrocarbures</v>
          </cell>
        </row>
        <row r="161">
          <cell r="W161" t="str">
            <v>IMPACT_EC</v>
          </cell>
          <cell r="X161" t="str">
            <v>Tax Impact of Exploration cost</v>
          </cell>
          <cell r="Y161" t="str">
            <v>Impact fiscal de la  charge d'exploration</v>
          </cell>
        </row>
        <row r="162">
          <cell r="W162" t="str">
            <v>INGROUP_SERV</v>
          </cell>
          <cell r="X162" t="str">
            <v xml:space="preserve"> Intra-Group services rendered</v>
          </cell>
          <cell r="Y162" t="str">
            <v>Prestations de service intra-DO/Secteur/Groupe</v>
          </cell>
        </row>
        <row r="163">
          <cell r="W163" t="str">
            <v>INVESTISSEMENTS NETS</v>
          </cell>
          <cell r="X163" t="str">
            <v>Net investments</v>
          </cell>
          <cell r="Y163" t="str">
            <v>Investissements Nets</v>
          </cell>
        </row>
        <row r="164">
          <cell r="W164" t="str">
            <v>KT_KBOE_P_SEC</v>
          </cell>
          <cell r="X164" t="str">
            <v>Conv. Fact. KT to BOE</v>
          </cell>
          <cell r="Y164" t="str">
            <v>Facteur de conv. KT/BEP</v>
          </cell>
        </row>
        <row r="165">
          <cell r="W165" t="str">
            <v>KT_KBOE_P_WH</v>
          </cell>
          <cell r="X165" t="str">
            <v>Conv. Fact. KT to BOE</v>
          </cell>
          <cell r="Y165" t="str">
            <v>Facteur de conv. KT/BEP</v>
          </cell>
        </row>
        <row r="166">
          <cell r="W166" t="str">
            <v>KT_KBOE_S</v>
          </cell>
          <cell r="X166" t="str">
            <v>Conv. Factor KT to Boe (Sales)</v>
          </cell>
          <cell r="Y166" t="str">
            <v>Facteur de conv. KT --&gt;  Bep (ventes)</v>
          </cell>
        </row>
        <row r="167">
          <cell r="W167" t="str">
            <v>KT_KBOE_STOCKS</v>
          </cell>
          <cell r="X167" t="str">
            <v>Conv. Fact. KT to Boe (stocks)</v>
          </cell>
          <cell r="Y167" t="str">
            <v>Facteur de conv. KT --&gt; Bep (stocks)</v>
          </cell>
        </row>
        <row r="168">
          <cell r="W168" t="str">
            <v>KT_KBOE_STOCKS</v>
          </cell>
          <cell r="X168" t="str">
            <v>Conv. Fact. KT to Boe (stocks)</v>
          </cell>
          <cell r="Y168" t="str">
            <v>Facteur de conv. KT --&gt; Bep (stocks)</v>
          </cell>
        </row>
        <row r="169">
          <cell r="W169" t="str">
            <v>LB_GROUPDEBT</v>
          </cell>
          <cell r="X169" t="str">
            <v>LT Group advances, non-int. bearing</v>
          </cell>
          <cell r="Y169" t="str">
            <v>Avances nettes LT Groupe non rémun.</v>
          </cell>
        </row>
        <row r="170">
          <cell r="W170" t="str">
            <v>LIABILITIES</v>
          </cell>
          <cell r="X170" t="str">
            <v xml:space="preserve"> LIABILITIES</v>
          </cell>
          <cell r="Y170" t="str">
            <v xml:space="preserve"> PASSIF</v>
          </cell>
        </row>
        <row r="171">
          <cell r="W171" t="str">
            <v>LIF_DEF_KBOE</v>
          </cell>
          <cell r="X171" t="str">
            <v>Lifting Carried Forward : Volumes in Kboe</v>
          </cell>
          <cell r="Y171" t="str">
            <v>Report d'enlèvements : Volumes en Kbep</v>
          </cell>
        </row>
        <row r="172">
          <cell r="W172" t="str">
            <v>LIF_DEF_RO</v>
          </cell>
          <cell r="X172" t="str">
            <v>Lifting Carried Forward : Impact on Operating Income</v>
          </cell>
          <cell r="Y172" t="str">
            <v xml:space="preserve">Report d'enlèvements : Impact en RO </v>
          </cell>
        </row>
        <row r="173">
          <cell r="W173" t="str">
            <v>liq</v>
          </cell>
          <cell r="X173" t="str">
            <v>- Liquids</v>
          </cell>
          <cell r="Y173" t="str">
            <v>- Liquides</v>
          </cell>
        </row>
        <row r="174">
          <cell r="W174" t="str">
            <v>LIQ SEC PROD NOP TOTAL KBOE</v>
          </cell>
          <cell r="X174" t="str">
            <v>LIQUIDS - SEC NON OPERATED PROD  - KBOE/D</v>
          </cell>
          <cell r="Y174" t="str">
            <v>LIQUIDES - PROD SEC NON OPEREE - KBEP/J</v>
          </cell>
        </row>
        <row r="175">
          <cell r="W175" t="str">
            <v>LIQ SEC PROD OP TOTAL KBOE</v>
          </cell>
          <cell r="X175" t="str">
            <v>LIQUIDS - SEC OPERATED PROD  - KBOE/D</v>
          </cell>
          <cell r="Y175" t="str">
            <v>LIQUIDES - PROD SEC OPEREE - KBEP/J</v>
          </cell>
        </row>
        <row r="176">
          <cell r="W176" t="str">
            <v>LIQ wh PROD NOP TOTAL KBOE</v>
          </cell>
          <cell r="X176" t="str">
            <v>LIQUIDS - WH NON OPERATED PROD  - KBOE/D</v>
          </cell>
          <cell r="Y176" t="str">
            <v>LIQUIDES - PROD TDP NON OPEREE - KBEP/J</v>
          </cell>
        </row>
        <row r="177">
          <cell r="W177" t="str">
            <v>LIQ wh PROD OP TOTAL KBOE</v>
          </cell>
          <cell r="X177" t="str">
            <v>LIQUIDS - WH OPERATED PROD  - KBOE/D</v>
          </cell>
          <cell r="Y177" t="str">
            <v>LIQUIDES - PROD TDP OPEREE - KBEP/J</v>
          </cell>
        </row>
        <row r="178">
          <cell r="W178" t="str">
            <v>LOCAL_STAFF</v>
          </cell>
          <cell r="X178" t="str">
            <v xml:space="preserve">   . Nationaux</v>
          </cell>
          <cell r="Y178" t="str">
            <v xml:space="preserve">   . Local staff</v>
          </cell>
        </row>
        <row r="179">
          <cell r="W179" t="str">
            <v>LPG PRODUCTION</v>
          </cell>
          <cell r="X179" t="str">
            <v>LPG PRODUCTION</v>
          </cell>
          <cell r="Y179" t="str">
            <v>PRODUCTION GPL</v>
          </cell>
        </row>
        <row r="180">
          <cell r="W180" t="str">
            <v>LPG SALES</v>
          </cell>
          <cell r="X180" t="str">
            <v>LPG Sales</v>
          </cell>
          <cell r="Y180" t="str">
            <v>VENTE GPL</v>
          </cell>
        </row>
        <row r="181">
          <cell r="W181" t="str">
            <v>LPG SALES IN KBOE</v>
          </cell>
          <cell r="X181" t="str">
            <v>LPG Sales - Kboe</v>
          </cell>
          <cell r="Y181" t="str">
            <v>Ventes GPL - Kbep</v>
          </cell>
        </row>
        <row r="182">
          <cell r="W182" t="str">
            <v>LPG STOCKS</v>
          </cell>
          <cell r="X182" t="str">
            <v>LPG STOCKS</v>
          </cell>
          <cell r="Y182" t="str">
            <v>STOCKS GPL</v>
          </cell>
        </row>
        <row r="183">
          <cell r="W183" t="str">
            <v>LPG STOCKS IN KBOE</v>
          </cell>
          <cell r="X183" t="str">
            <v>LPG Stocks - Kboe</v>
          </cell>
          <cell r="Y183" t="str">
            <v>Stocks GPL - Kbep</v>
          </cell>
        </row>
        <row r="184">
          <cell r="W184" t="str">
            <v>LPG_PROD_KT</v>
          </cell>
          <cell r="X184" t="str">
            <v>Wellhead LPG Production - KT</v>
          </cell>
          <cell r="Y184" t="str">
            <v>Production GPL Tête de Puits  - KT</v>
          </cell>
        </row>
        <row r="185">
          <cell r="W185" t="str">
            <v>LPG_PROD_SEC</v>
          </cell>
          <cell r="X185" t="str">
            <v>SEC LPG Production - KT</v>
          </cell>
          <cell r="Y185" t="str">
            <v>Production GPL SEC - KT</v>
          </cell>
        </row>
        <row r="186">
          <cell r="W186" t="str">
            <v>LPG_PROD_SEC KT/D</v>
          </cell>
          <cell r="X186" t="str">
            <v>SEC LPG Production - KT/d</v>
          </cell>
          <cell r="Y186" t="str">
            <v>Production GPL SEC - KT/j</v>
          </cell>
        </row>
        <row r="187">
          <cell r="W187" t="str">
            <v>LPG_SALES</v>
          </cell>
          <cell r="X187" t="str">
            <v>LPG Sales</v>
          </cell>
          <cell r="Y187" t="str">
            <v>Ventes GPL</v>
          </cell>
        </row>
        <row r="188">
          <cell r="W188" t="str">
            <v>LPG_SALES_KT</v>
          </cell>
          <cell r="X188" t="str">
            <v>LPG Sales - KT</v>
          </cell>
          <cell r="Y188" t="str">
            <v>Ventes GPL - KT</v>
          </cell>
        </row>
        <row r="189">
          <cell r="W189" t="str">
            <v>LPG_SALESPL</v>
          </cell>
          <cell r="X189" t="str">
            <v>LPG Income</v>
          </cell>
          <cell r="Y189" t="str">
            <v>Revenus GPL</v>
          </cell>
        </row>
        <row r="190">
          <cell r="W190" t="str">
            <v>LPG_STOCK_KT</v>
          </cell>
          <cell r="X190" t="str">
            <v>LPG Stocks - KT</v>
          </cell>
          <cell r="Y190" t="str">
            <v>Stocks GPL - KT</v>
          </cell>
        </row>
        <row r="191">
          <cell r="W191" t="str">
            <v>LPG_TURNOVER_USD</v>
          </cell>
          <cell r="X191" t="str">
            <v>LPG Sales - K$</v>
          </cell>
          <cell r="Y191" t="str">
            <v>Revenus GPL - K$</v>
          </cell>
        </row>
        <row r="192">
          <cell r="W192" t="str">
            <v>LT_ASSETS</v>
          </cell>
          <cell r="X192" t="str">
            <v>LONG TERM ASSETS</v>
          </cell>
          <cell r="Y192" t="str">
            <v>ACTIF IMMOBILISE</v>
          </cell>
        </row>
        <row r="193">
          <cell r="W193" t="str">
            <v>LT_GROUP_FINDEBT</v>
          </cell>
          <cell r="X193" t="str">
            <v>LT Group  financial debt</v>
          </cell>
          <cell r="Y193" t="str">
            <v>Dettes financières LT Groupe</v>
          </cell>
        </row>
        <row r="194">
          <cell r="W194" t="str">
            <v>LT_GROUP_FINDEBT</v>
          </cell>
          <cell r="X194" t="str">
            <v>LT Group  financial debt</v>
          </cell>
          <cell r="Y194" t="str">
            <v>Dettes financières LT Groupe</v>
          </cell>
        </row>
        <row r="195">
          <cell r="W195" t="str">
            <v>LT_GROUPLOANS</v>
          </cell>
          <cell r="X195" t="str">
            <v>LT Group  loans</v>
          </cell>
          <cell r="Y195" t="str">
            <v>Créances financières LT Groupe</v>
          </cell>
        </row>
        <row r="196">
          <cell r="W196" t="str">
            <v>LT_TPDEBT</v>
          </cell>
          <cell r="X196" t="str">
            <v>LT Third-Party financial debt</v>
          </cell>
          <cell r="Y196" t="str">
            <v>Dettes financières LT Tiers</v>
          </cell>
        </row>
        <row r="197">
          <cell r="W197" t="str">
            <v>LT_TPLOANS</v>
          </cell>
          <cell r="X197" t="str">
            <v>LT Third-Party loans</v>
          </cell>
          <cell r="Y197" t="str">
            <v>Créances financières LT Tiers</v>
          </cell>
        </row>
        <row r="198">
          <cell r="W198" t="str">
            <v>LTGROUP</v>
          </cell>
          <cell r="X198" t="str">
            <v>Net LT Group  financial debt/loans</v>
          </cell>
          <cell r="Y198" t="str">
            <v>Dettes/créances  financières nettes LT Groupe</v>
          </cell>
        </row>
        <row r="199">
          <cell r="W199" t="str">
            <v>LTTP</v>
          </cell>
          <cell r="X199" t="str">
            <v>Net LT Third-Party  financial debt/loans</v>
          </cell>
          <cell r="Y199" t="str">
            <v>Dettes/créances  financières nettes LT Tiers</v>
          </cell>
        </row>
        <row r="200">
          <cell r="W200" t="str">
            <v>MBA</v>
          </cell>
          <cell r="X200" t="str">
            <v>FUNDS FROM OPERATIONS</v>
          </cell>
          <cell r="Y200" t="str">
            <v>MARGE BRUTE D'AUTOFINANCEMENT</v>
          </cell>
        </row>
        <row r="201">
          <cell r="W201" t="str">
            <v>MBA_ADJUST</v>
          </cell>
          <cell r="X201" t="str">
            <v>Adjustments to Funds from Operations</v>
          </cell>
          <cell r="Y201" t="str">
            <v>Ajustements divers sur calcul MBA</v>
          </cell>
        </row>
        <row r="202">
          <cell r="W202" t="str">
            <v>MBA_ADJUST</v>
          </cell>
          <cell r="X202" t="str">
            <v>Adjustments to Funds from Operations</v>
          </cell>
          <cell r="Y202" t="str">
            <v>Ajustements divers sur calcul MBA</v>
          </cell>
        </row>
        <row r="203">
          <cell r="W203" t="str">
            <v>MINOR</v>
          </cell>
          <cell r="X203" t="str">
            <v xml:space="preserve">Minority interests </v>
          </cell>
          <cell r="Y203" t="str">
            <v xml:space="preserve"> Part des minoritaires</v>
          </cell>
        </row>
        <row r="204">
          <cell r="W204" t="str">
            <v>MSM3_KBOE_SEC</v>
          </cell>
          <cell r="X204" t="str">
            <v>Conv. Fact. SM3 to BOE</v>
          </cell>
          <cell r="Y204" t="str">
            <v>Facteur de conv. SM3/BEP</v>
          </cell>
        </row>
        <row r="205">
          <cell r="W205" t="str">
            <v>MSM3_KBOE_WH</v>
          </cell>
          <cell r="X205" t="str">
            <v>Conv. Fact. SM3 to BOE</v>
          </cell>
          <cell r="Y205" t="str">
            <v>Facteur de conv. SM3/BEP</v>
          </cell>
        </row>
        <row r="206">
          <cell r="W206" t="str">
            <v>MTAX_DC</v>
          </cell>
          <cell r="X206" t="str">
            <v>(-) Tax Impact on Net Debt Costs</v>
          </cell>
          <cell r="Y206" t="str">
            <v>(-) Impact Fiscal du Coût de la Dette Nette</v>
          </cell>
        </row>
        <row r="207">
          <cell r="W207" t="str">
            <v>net_cash</v>
          </cell>
          <cell r="X207" t="str">
            <v>Net cash  &amp; cash equivalent</v>
          </cell>
          <cell r="Y207" t="str">
            <v>Trésorerie &amp; disponibilités assimilées nettes</v>
          </cell>
        </row>
        <row r="208">
          <cell r="W208" t="str">
            <v>NET_CASH_EQUI</v>
          </cell>
          <cell r="X208" t="str">
            <v>NET CASH &amp; CASH EQUIVALENT</v>
          </cell>
          <cell r="Y208" t="str">
            <v>TRESORERIE NETTE</v>
          </cell>
        </row>
        <row r="209">
          <cell r="W209" t="str">
            <v>NETASSETS</v>
          </cell>
          <cell r="X209" t="str">
            <v>Net intangible and tangible assets</v>
          </cell>
          <cell r="Y209" t="str">
            <v>Immo. incorporelles &amp; corporelles nettes</v>
          </cell>
        </row>
        <row r="210">
          <cell r="W210" t="str">
            <v>NONDIV_EQ</v>
          </cell>
          <cell r="X210" t="str">
            <v>Result of Affiliates on Equity Basis (excl. Dividends)</v>
          </cell>
          <cell r="Y210" t="str">
            <v>QP Résultat SMEQ nette des Dividendes Reçus</v>
          </cell>
        </row>
        <row r="211">
          <cell r="W211" t="str">
            <v>NONFAS69_SALES</v>
          </cell>
          <cell r="X211" t="str">
            <v xml:space="preserve"> Non FAS69 Income</v>
          </cell>
          <cell r="Y211" t="str">
            <v xml:space="preserve"> Revenus hors FAS69</v>
          </cell>
        </row>
        <row r="212">
          <cell r="W212" t="str">
            <v>NOP_PL</v>
          </cell>
          <cell r="X212" t="str">
            <v>Other non Operational Charges &amp; Income</v>
          </cell>
          <cell r="Y212" t="str">
            <v>Autres Produits et Charges non Opérationnels</v>
          </cell>
        </row>
        <row r="213">
          <cell r="W213" t="str">
            <v>OIL PRODUCTION</v>
          </cell>
          <cell r="X213" t="str">
            <v>OIL PRODUCTION</v>
          </cell>
          <cell r="Y213" t="str">
            <v>PRODUCTION HUILE</v>
          </cell>
        </row>
        <row r="214">
          <cell r="W214" t="str">
            <v>OIL STOCKS</v>
          </cell>
          <cell r="X214" t="str">
            <v>OIL STOCKS</v>
          </cell>
          <cell r="Y214" t="str">
            <v>STOCKS HUILE</v>
          </cell>
        </row>
        <row r="215">
          <cell r="W215" t="str">
            <v>OIL_PROD_KB</v>
          </cell>
          <cell r="X215" t="str">
            <v>Wellhead Oil Production - Kboe</v>
          </cell>
          <cell r="Y215" t="str">
            <v>Production Huile Tête de Puits - Kbep</v>
          </cell>
        </row>
        <row r="216">
          <cell r="W216" t="str">
            <v>OIL_PROD_SEC</v>
          </cell>
          <cell r="X216" t="str">
            <v>SEC Oil Production - Kboe</v>
          </cell>
          <cell r="Y216" t="str">
            <v>Production Huile SEC - Kbep</v>
          </cell>
        </row>
        <row r="217">
          <cell r="W217" t="str">
            <v>OIL_PROD_SEC KBOE/D</v>
          </cell>
          <cell r="X217" t="str">
            <v>SEC Oil Production - Kboe/d</v>
          </cell>
          <cell r="Y217" t="str">
            <v>Production Huile SEC - Kbep/j</v>
          </cell>
        </row>
        <row r="218">
          <cell r="W218" t="str">
            <v>OIL_SALES</v>
          </cell>
          <cell r="X218" t="str">
            <v>Oil Sales</v>
          </cell>
          <cell r="Y218" t="str">
            <v>Ventes Huile</v>
          </cell>
        </row>
        <row r="219">
          <cell r="W219" t="str">
            <v>OIL_SALES</v>
          </cell>
          <cell r="X219" t="str">
            <v>Oil sales</v>
          </cell>
          <cell r="Y219" t="str">
            <v>Ventes Huile</v>
          </cell>
        </row>
        <row r="220">
          <cell r="W220" t="str">
            <v>OIL_SALES_KBOE</v>
          </cell>
          <cell r="X220" t="str">
            <v>Oil sales - Kboe</v>
          </cell>
          <cell r="Y220" t="str">
            <v>Ventes Huile - Kbep</v>
          </cell>
        </row>
        <row r="221">
          <cell r="W221" t="str">
            <v>OIL_SALES1</v>
          </cell>
          <cell r="X221" t="str">
            <v>Oil  Sales - Trading</v>
          </cell>
          <cell r="Y221" t="str">
            <v>Ventes d'huile - Trading</v>
          </cell>
        </row>
        <row r="222">
          <cell r="W222" t="str">
            <v>OIL_SALES2</v>
          </cell>
          <cell r="X222" t="str">
            <v>Oil Sales - Third parties &amp; Other</v>
          </cell>
          <cell r="Y222" t="str">
            <v>Ventes d'huile - Tiers et Autres</v>
          </cell>
        </row>
        <row r="223">
          <cell r="W223" t="str">
            <v>OIL_SALES3</v>
          </cell>
          <cell r="X223" t="str">
            <v>Oil  Sales - Other</v>
          </cell>
          <cell r="Y223" t="str">
            <v>Ventes d'huile - Autres</v>
          </cell>
        </row>
        <row r="224">
          <cell r="W224" t="str">
            <v>OIL_SALESPL</v>
          </cell>
          <cell r="X224" t="str">
            <v>Oil Income</v>
          </cell>
          <cell r="Y224" t="str">
            <v>Revenus Huile</v>
          </cell>
        </row>
        <row r="225">
          <cell r="W225" t="str">
            <v>OIL_STOCK_KB</v>
          </cell>
          <cell r="X225" t="str">
            <v>Oil Stocks - Kboe</v>
          </cell>
          <cell r="Y225" t="str">
            <v>Stocks Huile - Kbep</v>
          </cell>
        </row>
        <row r="226">
          <cell r="W226" t="str">
            <v>OIL_TURNOVER_USD</v>
          </cell>
          <cell r="X226" t="str">
            <v>Oil Sales - K$</v>
          </cell>
          <cell r="Y226" t="str">
            <v>Ventes Huile - K$</v>
          </cell>
        </row>
        <row r="227">
          <cell r="W227" t="str">
            <v>OIL_TURNOVER_USD</v>
          </cell>
          <cell r="X227" t="str">
            <v>Oil  sales - K$</v>
          </cell>
          <cell r="Y227" t="str">
            <v>Ventes Huile - K$</v>
          </cell>
        </row>
        <row r="228">
          <cell r="W228" t="str">
            <v>OPER_PERSONNEL_COSTS</v>
          </cell>
          <cell r="X228" t="str">
            <v>Frais de personnel 
 (entités opérationnelles)</v>
          </cell>
          <cell r="Y228" t="str">
            <v>Personnel costs 
 (operational entities)</v>
          </cell>
        </row>
        <row r="229">
          <cell r="W229" t="str">
            <v>OTH_LT_PROV</v>
          </cell>
          <cell r="X229" t="str">
            <v>LT provisions and other liabilities</v>
          </cell>
          <cell r="Y229" t="str">
            <v>Provisions LT et autres passifs LT</v>
          </cell>
        </row>
        <row r="230">
          <cell r="W230" t="str">
            <v>OTHER_COST</v>
          </cell>
          <cell r="X230" t="str">
            <v>Other Costs (FAS69)</v>
          </cell>
          <cell r="Y230" t="str">
            <v>Autres Charges (FAS69)</v>
          </cell>
        </row>
        <row r="231">
          <cell r="W231" t="str">
            <v>OTHER_EXP</v>
          </cell>
          <cell r="X231" t="str">
            <v>Other non FAS69 Charges</v>
          </cell>
          <cell r="Y231" t="str">
            <v>Autres Charges hors FAS69</v>
          </cell>
        </row>
        <row r="232">
          <cell r="W232" t="str">
            <v>OTHER_REV</v>
          </cell>
          <cell r="X232" t="str">
            <v xml:space="preserve">Other non FAS69 Income </v>
          </cell>
          <cell r="Y232" t="str">
            <v>Autres Revenus hors FAS69</v>
          </cell>
        </row>
        <row r="233">
          <cell r="W233" t="str">
            <v>OTHER_SALES</v>
          </cell>
          <cell r="X233" t="str">
            <v>Other FAS69 Income</v>
          </cell>
          <cell r="Y233" t="str">
            <v>Autres Produits FAS69</v>
          </cell>
        </row>
        <row r="234">
          <cell r="W234" t="str">
            <v>OTHER_TFE_STAFF</v>
          </cell>
          <cell r="X234" t="str">
            <v xml:space="preserve">   . Détachés Groupe</v>
          </cell>
          <cell r="Y234" t="str">
            <v xml:space="preserve">   . Other Group expatriates</v>
          </cell>
        </row>
        <row r="235">
          <cell r="W235" t="str">
            <v>OTHNETASSETS</v>
          </cell>
          <cell r="X235" t="str">
            <v>Other net financial assets</v>
          </cell>
          <cell r="Y235" t="str">
            <v>Autres immos financières nettes</v>
          </cell>
        </row>
        <row r="236">
          <cell r="W236" t="str">
            <v>PERMANENT_STAFF</v>
          </cell>
          <cell r="X236" t="str">
            <v xml:space="preserve"> EFFECTIF PERMANENT</v>
          </cell>
          <cell r="Y236" t="str">
            <v xml:space="preserve"> PERMANENT STAFF</v>
          </cell>
        </row>
        <row r="237">
          <cell r="W237" t="str">
            <v>PERSONNEL_COSTS</v>
          </cell>
          <cell r="X237" t="str">
            <v>Frais de personnel</v>
          </cell>
          <cell r="Y237" t="str">
            <v>Personnel costs</v>
          </cell>
        </row>
        <row r="238">
          <cell r="W238" t="str">
            <v>PRICE IN USD/BOE</v>
          </cell>
          <cell r="X238" t="str">
            <v>Price $/boe</v>
          </cell>
          <cell r="Y238" t="str">
            <v>Prix $/bep</v>
          </cell>
        </row>
        <row r="239">
          <cell r="W239" t="str">
            <v>PRICE IN USD/MBTU</v>
          </cell>
          <cell r="X239" t="str">
            <v>Price $/Mbtu</v>
          </cell>
          <cell r="Y239" t="str">
            <v>Prix $/Mbtu</v>
          </cell>
        </row>
        <row r="240">
          <cell r="W240" t="str">
            <v>PRICE IN USD/SM3</v>
          </cell>
          <cell r="X240" t="str">
            <v>Price $/Sm3</v>
          </cell>
          <cell r="Y240" t="str">
            <v>Prix $/Sm3</v>
          </cell>
        </row>
        <row r="241">
          <cell r="W241" t="str">
            <v>PRICE in USD/T</v>
          </cell>
          <cell r="X241" t="str">
            <v>Price $/T</v>
          </cell>
          <cell r="Y241" t="str">
            <v>Prix $/T</v>
          </cell>
        </row>
        <row r="242">
          <cell r="W242" t="str">
            <v>PROD_COST</v>
          </cell>
          <cell r="X242" t="str">
            <v>Production Costs (FAS69)</v>
          </cell>
          <cell r="Y242" t="str">
            <v>Coûts de Production (FAS69)</v>
          </cell>
        </row>
        <row r="243">
          <cell r="W243" t="str">
            <v>PROD_COST_FAS143</v>
          </cell>
          <cell r="X243" t="str">
            <v>Charges for ARO - Production</v>
          </cell>
          <cell r="Y243" t="str">
            <v>Charges pour RES - Production</v>
          </cell>
        </row>
        <row r="244">
          <cell r="W244" t="str">
            <v>PROD_TAXES</v>
          </cell>
          <cell r="X244" t="str">
            <v>Other Taxes</v>
          </cell>
          <cell r="Y244" t="str">
            <v>Autres Taxes</v>
          </cell>
        </row>
        <row r="245">
          <cell r="W245" t="str">
            <v>PROD100</v>
          </cell>
          <cell r="X245" t="str">
            <v>100 % OPERATED PROD  WH (kbep/j)</v>
          </cell>
          <cell r="Y245" t="str">
            <v>PROD 100% OPEREE Tdp (kbep/j)</v>
          </cell>
        </row>
        <row r="246">
          <cell r="W246" t="str">
            <v>PRODQP</v>
          </cell>
          <cell r="X246" t="str">
            <v>PROD (GROUP SHARE)  WH (kbep/j)</v>
          </cell>
          <cell r="Y246" t="str">
            <v>PROD Q/P  Tdp (kbep/j)</v>
          </cell>
        </row>
        <row r="247">
          <cell r="W247" t="str">
            <v>PRODQPNOP</v>
          </cell>
          <cell r="X247" t="str">
            <v>NON OPERATED PROD (GROUP SHARE)  WH (kbep/j)</v>
          </cell>
          <cell r="Y247" t="str">
            <v>PROD Q/P non OPEREE Tdp (kbep/j)</v>
          </cell>
        </row>
        <row r="248">
          <cell r="W248" t="str">
            <v>PRODQPOP</v>
          </cell>
          <cell r="X248" t="str">
            <v>OPERATED PROD (GROUP SHARE)  WH (kbep/j)</v>
          </cell>
          <cell r="Y248" t="str">
            <v xml:space="preserve">PROD Q/P OPEREE Tdp (kbep/j) </v>
          </cell>
        </row>
        <row r="249">
          <cell r="W249" t="str">
            <v>PRSA</v>
          </cell>
          <cell r="X249" t="str">
            <v>PRODUCTION - Income in KBOE/D</v>
          </cell>
          <cell r="Y249" t="str">
            <v>PRODUCTION - VENTES en KBEP/J</v>
          </cell>
        </row>
        <row r="250">
          <cell r="W250" t="str">
            <v>PS_EQ</v>
          </cell>
          <cell r="X250" t="str">
            <v>Group share on Result of affiliates on equity basis</v>
          </cell>
          <cell r="Y250" t="str">
            <v>Quote Part Résultat des Sociétés en Equivalence (SMEQ)</v>
          </cell>
        </row>
        <row r="251">
          <cell r="W251" t="str">
            <v>RATIO PROD SEC / PROD WH</v>
          </cell>
          <cell r="X251" t="str">
            <v>RATIO PROD SEC / PROD WH</v>
          </cell>
          <cell r="Y251" t="str">
            <v>RATIO PROD SEC / PROD TDP</v>
          </cell>
        </row>
        <row r="252">
          <cell r="W252" t="str">
            <v>RATIO SALES/PROD SEC</v>
          </cell>
          <cell r="X252" t="str">
            <v>Ratio Sales/Prod SEC</v>
          </cell>
          <cell r="Y252" t="str">
            <v>Ratio Ventes/Prod SEC</v>
          </cell>
        </row>
        <row r="253">
          <cell r="W253" t="str">
            <v>RATIO SALES/PROD SEC GAS</v>
          </cell>
          <cell r="X253" t="str">
            <v>Ratio Income/Prod SEC (GAS)</v>
          </cell>
          <cell r="Y253" t="str">
            <v>Ratio Ventes/Prod SEC (GAZ)</v>
          </cell>
        </row>
        <row r="254">
          <cell r="W254" t="str">
            <v>RATIO SALES/PROD SEC LIQ</v>
          </cell>
          <cell r="X254" t="str">
            <v>Ratio Income/Prod SEC (LIQUIDS)</v>
          </cell>
          <cell r="Y254" t="str">
            <v>Ratio Ventes/Prod SEC (LIQUIDES)</v>
          </cell>
        </row>
        <row r="255">
          <cell r="W255" t="str">
            <v>RESDP_EVAC</v>
          </cell>
          <cell r="X255" t="str">
            <v>Decom. Provision - Transport. / Terminal</v>
          </cell>
          <cell r="Y255" t="str">
            <v>Dotation Provision pour RES - Evacuation</v>
          </cell>
        </row>
        <row r="256">
          <cell r="W256" t="str">
            <v>RESDP_PROD</v>
          </cell>
          <cell r="X256" t="str">
            <v>Decom.Provision - Production</v>
          </cell>
          <cell r="Y256" t="str">
            <v>Dotation Provision pour RES - Production</v>
          </cell>
        </row>
        <row r="257">
          <cell r="W257" t="str">
            <v>RESROD_EVAC</v>
          </cell>
          <cell r="X257" t="str">
            <v>Write-back ARO Provision - Transformation/Transportation</v>
          </cell>
          <cell r="Y257" t="str">
            <v>Reprise Provision pour RES - Transformation/Transport</v>
          </cell>
        </row>
        <row r="258">
          <cell r="W258" t="str">
            <v>RESROD_PROD</v>
          </cell>
          <cell r="X258" t="str">
            <v>Write-back ARO Provision - Production</v>
          </cell>
          <cell r="Y258" t="str">
            <v>Reprise Provision pour RES - Production</v>
          </cell>
        </row>
        <row r="259">
          <cell r="W259" t="str">
            <v>RN</v>
          </cell>
          <cell r="X259" t="str">
            <v>NET INCOME GROUP SHARE</v>
          </cell>
          <cell r="Y259" t="str">
            <v>RESULTAT NET PART GROUPE</v>
          </cell>
        </row>
        <row r="260">
          <cell r="W260" t="str">
            <v>RO</v>
          </cell>
          <cell r="X260" t="str">
            <v>OPERATING INCOME (R.O.)</v>
          </cell>
          <cell r="Y260" t="str">
            <v>RESULTAT OPERATIONNEL (R.O.)</v>
          </cell>
        </row>
        <row r="261">
          <cell r="W261" t="str">
            <v>ROACE</v>
          </cell>
          <cell r="X261" t="str">
            <v>ROACE</v>
          </cell>
          <cell r="Y261" t="str">
            <v>ROACE</v>
          </cell>
        </row>
        <row r="262">
          <cell r="W262" t="str">
            <v>ROACEHE</v>
          </cell>
          <cell r="X262" t="str">
            <v>ROACE excl. Explo</v>
          </cell>
          <cell r="Y262" t="str">
            <v>ROACE hors explo</v>
          </cell>
        </row>
        <row r="263">
          <cell r="W263" t="str">
            <v>ROCE</v>
          </cell>
          <cell r="X263" t="str">
            <v>ROCE</v>
          </cell>
          <cell r="Y263" t="str">
            <v>ROCE</v>
          </cell>
        </row>
        <row r="264">
          <cell r="W264" t="str">
            <v>RON</v>
          </cell>
          <cell r="X264" t="str">
            <v>NET OPERATING INCOME (R.O. Net)</v>
          </cell>
          <cell r="Y264" t="str">
            <v>RESULTAT OPERATIONNEL NET (R.O. Net)</v>
          </cell>
        </row>
        <row r="265">
          <cell r="W265" t="str">
            <v>ROYALTIES</v>
          </cell>
          <cell r="X265" t="str">
            <v>Taxes on Production</v>
          </cell>
          <cell r="Y265" t="str">
            <v>Taxes à la Production</v>
          </cell>
        </row>
        <row r="266">
          <cell r="W266" t="str">
            <v>RPS_LIQ</v>
          </cell>
          <cell r="X266" t="str">
            <v>RATIO Sales/Prod SEC - LIQUIDS</v>
          </cell>
          <cell r="Y266" t="str">
            <v>RATIO Ventes/Prod SEC - LIQUIDES</v>
          </cell>
        </row>
        <row r="267">
          <cell r="W267" t="str">
            <v>RUNNING_COSTS</v>
          </cell>
          <cell r="X267" t="str">
            <v>FRAIS DE STRUCTURE 
 (base/bureaux)</v>
          </cell>
          <cell r="Y267" t="str">
            <v xml:space="preserve"> RUNNING COSTS 
  (base/offices)</v>
          </cell>
        </row>
        <row r="268">
          <cell r="W268" t="str">
            <v>RWD</v>
          </cell>
          <cell r="X268" t="str">
            <v>RES EXPENDITURES  DETAIL</v>
          </cell>
          <cell r="Y268" t="str">
            <v>DETAIL TRAVAUX RES</v>
          </cell>
        </row>
        <row r="269">
          <cell r="W269" t="str">
            <v>SEC COND PROD TOTAL KBOE</v>
          </cell>
          <cell r="X269" t="str">
            <v xml:space="preserve"> SEC COND. PROD. - KBOE</v>
          </cell>
          <cell r="Y269" t="str">
            <v xml:space="preserve"> PROD COND. SEC - KBEP</v>
          </cell>
        </row>
        <row r="270">
          <cell r="W270" t="str">
            <v>SEC COND PROD TOTAL KBOE/D</v>
          </cell>
          <cell r="X270" t="str">
            <v xml:space="preserve"> SEC COND. PROD. - KBOE/D</v>
          </cell>
          <cell r="Y270" t="str">
            <v xml:space="preserve"> PROD COND. SEC - KBEP/J</v>
          </cell>
        </row>
        <row r="271">
          <cell r="W271" t="str">
            <v>SEC GAS PROD KBOE</v>
          </cell>
          <cell r="X271" t="str">
            <v>SEC Gas Production - Kboe</v>
          </cell>
          <cell r="Y271" t="str">
            <v>Production Gaz SEC - Kbep</v>
          </cell>
        </row>
        <row r="272">
          <cell r="W272" t="str">
            <v>SEC GAS PROD KBOE/D</v>
          </cell>
          <cell r="X272" t="str">
            <v>SEC Gas Production - Kboe/d</v>
          </cell>
          <cell r="Y272" t="str">
            <v>Production Gaz SEC - Kbep/j</v>
          </cell>
        </row>
        <row r="273">
          <cell r="W273" t="str">
            <v>SEC GAS PROD TOTAL KBOE</v>
          </cell>
          <cell r="X273" t="str">
            <v xml:space="preserve"> SEC GAS PROD. - KBOE</v>
          </cell>
          <cell r="Y273" t="str">
            <v xml:space="preserve"> PROD GAZ SEC - KBEP</v>
          </cell>
        </row>
        <row r="274">
          <cell r="W274" t="str">
            <v>SEC GAS PROD TOTAL KBOE/D</v>
          </cell>
          <cell r="X274" t="str">
            <v xml:space="preserve"> SEC GAS PROD. - KBOE/D</v>
          </cell>
          <cell r="Y274" t="str">
            <v xml:space="preserve"> PROD GAZ SEC - KBEP/J</v>
          </cell>
        </row>
        <row r="275">
          <cell r="W275" t="str">
            <v>SEC GAS PROD TOTAL MSM3</v>
          </cell>
          <cell r="X275" t="str">
            <v xml:space="preserve"> SEC GAS PROD. - Msm3</v>
          </cell>
          <cell r="Y275" t="str">
            <v xml:space="preserve"> PROD GAZ SEC - Msm3</v>
          </cell>
        </row>
        <row r="276">
          <cell r="W276" t="str">
            <v>SEC GAS PROD TOTAL MSM3/D</v>
          </cell>
          <cell r="X276" t="str">
            <v xml:space="preserve"> SEC GAS PROD. - Msm3/D</v>
          </cell>
          <cell r="Y276" t="str">
            <v xml:space="preserve"> PROD GAZ SEC - Msm3/J</v>
          </cell>
        </row>
        <row r="277">
          <cell r="W277" t="str">
            <v>SEC LIQ PROD TOTAL KBOE/D</v>
          </cell>
          <cell r="X277" t="str">
            <v xml:space="preserve"> SEC LIQUIDS PROD. - KBOE/D</v>
          </cell>
          <cell r="Y277" t="str">
            <v xml:space="preserve"> PROD LIQUIDES SEC - KBEP/J</v>
          </cell>
        </row>
        <row r="278">
          <cell r="W278" t="str">
            <v>SEC LPG PROD KBOE</v>
          </cell>
          <cell r="X278" t="str">
            <v>SEC LPG Production - Kboe</v>
          </cell>
          <cell r="Y278" t="str">
            <v>Production GPL SEC - Kbep</v>
          </cell>
        </row>
        <row r="279">
          <cell r="W279" t="str">
            <v>SEC LPG PROD KBOE/D</v>
          </cell>
          <cell r="X279" t="str">
            <v>SEC LPG Production - Kboe/d</v>
          </cell>
          <cell r="Y279" t="str">
            <v>Production GPL SEC - Kbep/j</v>
          </cell>
        </row>
        <row r="280">
          <cell r="W280" t="str">
            <v>SEC LPG PROD TOTAL KBOE</v>
          </cell>
          <cell r="X280" t="str">
            <v xml:space="preserve"> SEC LPG PROD. - KBOE</v>
          </cell>
          <cell r="Y280" t="str">
            <v xml:space="preserve"> PROD GPL SEC - KBEP</v>
          </cell>
        </row>
        <row r="281">
          <cell r="W281" t="str">
            <v>SEC LPG PROD TOTAL KBOE/D</v>
          </cell>
          <cell r="X281" t="str">
            <v xml:space="preserve"> SEC LPG PROD. - KBOE/D</v>
          </cell>
          <cell r="Y281" t="str">
            <v xml:space="preserve"> PROD GPL SEC - KBEP/J</v>
          </cell>
        </row>
        <row r="282">
          <cell r="W282" t="str">
            <v>SEC LPG PROD TOTAL KT</v>
          </cell>
          <cell r="X282" t="str">
            <v xml:space="preserve"> SEC LPG PROD. - KT</v>
          </cell>
          <cell r="Y282" t="str">
            <v xml:space="preserve"> PROD GPL SEC - KT</v>
          </cell>
        </row>
        <row r="283">
          <cell r="W283" t="str">
            <v>SEC LPG PROD TOTAL KT/D</v>
          </cell>
          <cell r="X283" t="str">
            <v xml:space="preserve"> SEC LPG PROD. - KT/D</v>
          </cell>
          <cell r="Y283" t="str">
            <v xml:space="preserve"> PROD GPL SEC - KT/J</v>
          </cell>
        </row>
        <row r="284">
          <cell r="W284" t="str">
            <v>SEC OIL PROD TOTAL KBOE</v>
          </cell>
          <cell r="X284" t="str">
            <v xml:space="preserve"> SEC OIL PROD. - KBOE</v>
          </cell>
          <cell r="Y284" t="str">
            <v xml:space="preserve"> PROD HUILE SEC - KBEP</v>
          </cell>
        </row>
        <row r="285">
          <cell r="W285" t="str">
            <v>SEC OIL PROD TOTAL KBOE/D</v>
          </cell>
          <cell r="X285" t="str">
            <v xml:space="preserve"> SEC OIL PROD. - KBOE/D</v>
          </cell>
          <cell r="Y285" t="str">
            <v xml:space="preserve"> PROD HUILE SEC - KBEP/J</v>
          </cell>
        </row>
        <row r="286">
          <cell r="W286" t="str">
            <v>SEC PROD TOTAL KBOE</v>
          </cell>
          <cell r="X286" t="str">
            <v xml:space="preserve"> SEC PROD  - KBOE</v>
          </cell>
          <cell r="Y286" t="str">
            <v xml:space="preserve"> PROD SEC - KBEP</v>
          </cell>
        </row>
        <row r="287">
          <cell r="W287" t="str">
            <v>SEC PROD TOTAL KBOE/D</v>
          </cell>
          <cell r="X287" t="str">
            <v xml:space="preserve"> SEC PROD  - KBOE/D</v>
          </cell>
          <cell r="Y287" t="str">
            <v xml:space="preserve"> PROD SEC - KBEP/J</v>
          </cell>
        </row>
        <row r="288">
          <cell r="W288" t="str">
            <v>SENS</v>
          </cell>
          <cell r="X288" t="str">
            <v>SENSITIVITIES</v>
          </cell>
          <cell r="Y288" t="str">
            <v>SENSIBILITES</v>
          </cell>
        </row>
        <row r="289">
          <cell r="W289" t="str">
            <v>SHARE_EQUITY</v>
          </cell>
          <cell r="X289" t="str">
            <v>SHAREHOLDER'S EQUITY</v>
          </cell>
          <cell r="Y289" t="str">
            <v>CAPITAUX PROPRES</v>
          </cell>
        </row>
        <row r="290">
          <cell r="W290" t="str">
            <v>SHARE_MINOR</v>
          </cell>
          <cell r="X290" t="str">
            <v xml:space="preserve"> Minority Interests on Net income</v>
          </cell>
          <cell r="Y290" t="str">
            <v xml:space="preserve"> Part des Minoritaires dans le R.N.</v>
          </cell>
        </row>
        <row r="291">
          <cell r="W291" t="str">
            <v>SOLE_COST</v>
          </cell>
          <cell r="X291" t="str">
            <v>Sole Costs FAS69 (excl. ARO)</v>
          </cell>
          <cell r="Y291" t="str">
            <v>Frais Propres FAS69 (hors RES)</v>
          </cell>
        </row>
        <row r="292">
          <cell r="W292" t="str">
            <v>STAFF</v>
          </cell>
          <cell r="X292" t="str">
            <v>en nb d'agents au 31.12.</v>
          </cell>
          <cell r="Y292" t="str">
            <v>as of 31.12.</v>
          </cell>
        </row>
        <row r="293">
          <cell r="W293" t="str">
            <v>STOCKS</v>
          </cell>
          <cell r="X293" t="str">
            <v>Inventories</v>
          </cell>
          <cell r="Y293" t="str">
            <v>Stocks</v>
          </cell>
        </row>
        <row r="294">
          <cell r="W294" t="str">
            <v>STOCKVAR</v>
          </cell>
          <cell r="X294" t="str">
            <v>Stock Variation-Liquids</v>
          </cell>
          <cell r="Y294" t="str">
            <v>Variation de Stocks de Liquides</v>
          </cell>
        </row>
        <row r="295">
          <cell r="W295" t="str">
            <v>TA_EVAC</v>
          </cell>
          <cell r="X295" t="str">
            <v>Deprec. Allow.Tangible Assets - Transformation/Transportation</v>
          </cell>
          <cell r="Y295" t="str">
            <v>Dot. Amort. Immos Corporelles - Transformation/Transport</v>
          </cell>
        </row>
        <row r="296">
          <cell r="W296" t="str">
            <v>TA_PROD</v>
          </cell>
          <cell r="X296" t="str">
            <v>Deprec. Allow.Tangible Assets - Production</v>
          </cell>
          <cell r="Y296" t="str">
            <v>Dot. Amort. Immos Corporelles - Production</v>
          </cell>
        </row>
        <row r="297">
          <cell r="W297" t="str">
            <v>TARIF_REC</v>
          </cell>
          <cell r="X297" t="str">
            <v>Income from Transportation for Third Parties</v>
          </cell>
          <cell r="Y297" t="str">
            <v>Produits des Transports pour Tiers</v>
          </cell>
        </row>
        <row r="298">
          <cell r="W298" t="str">
            <v>TAX_CNDEBT</v>
          </cell>
          <cell r="X298" t="str">
            <v xml:space="preserve"> Tax Impact on Net Debt Costs</v>
          </cell>
          <cell r="Y298" t="str">
            <v xml:space="preserve"> Impact Fiscal du Coût de la Dette Nette</v>
          </cell>
        </row>
        <row r="299">
          <cell r="W299" t="str">
            <v>TAXES</v>
          </cell>
          <cell r="X299" t="str">
            <v>Taxes payable</v>
          </cell>
          <cell r="Y299" t="str">
            <v>Dettes fiscales</v>
          </cell>
        </row>
        <row r="300">
          <cell r="W300" t="str">
            <v>TAXOIL</v>
          </cell>
          <cell r="X300" t="str">
            <v>Tax oil</v>
          </cell>
          <cell r="Y300" t="str">
            <v>Tax oil</v>
          </cell>
        </row>
        <row r="301">
          <cell r="W301" t="str">
            <v>TFE_STAFF</v>
          </cell>
          <cell r="X301" t="str">
            <v xml:space="preserve">   . </v>
          </cell>
          <cell r="Y301" t="str">
            <v xml:space="preserve">   . </v>
          </cell>
        </row>
        <row r="302">
          <cell r="W302" t="str">
            <v>TNO</v>
          </cell>
          <cell r="X302" t="str">
            <v xml:space="preserve"> NON OPERATED EXPENDITURES</v>
          </cell>
          <cell r="Y302" t="str">
            <v xml:space="preserve"> TRAVAUX NON OPERES</v>
          </cell>
        </row>
        <row r="303">
          <cell r="W303" t="str">
            <v>TOT_DEP</v>
          </cell>
          <cell r="X303" t="str">
            <v>Depl.Deprec.&amp; Amort. (excluding A.R.O.)</v>
          </cell>
          <cell r="Y303" t="str">
            <v>Amortissements &amp; Provisions (hors RES)</v>
          </cell>
        </row>
        <row r="304">
          <cell r="W304" t="str">
            <v>TOT_LT_DEBT</v>
          </cell>
          <cell r="X304" t="str">
            <v xml:space="preserve"> LONG-TERM DEBT</v>
          </cell>
          <cell r="Y304" t="str">
            <v xml:space="preserve"> DETTES LONG TERME</v>
          </cell>
        </row>
        <row r="305">
          <cell r="W305" t="str">
            <v>TOT_LT_LOANS</v>
          </cell>
          <cell r="X305" t="str">
            <v xml:space="preserve"> LONG TERM LOANS</v>
          </cell>
          <cell r="Y305" t="str">
            <v xml:space="preserve"> PRÊTS LT</v>
          </cell>
        </row>
        <row r="306">
          <cell r="W306" t="str">
            <v>TOT_LT_PROV</v>
          </cell>
          <cell r="X306" t="str">
            <v xml:space="preserve"> LONG TERM PROVISIONS</v>
          </cell>
          <cell r="Y306" t="str">
            <v xml:space="preserve"> PROVISION LT</v>
          </cell>
        </row>
        <row r="307">
          <cell r="W307" t="str">
            <v>TOT_OP_COST</v>
          </cell>
          <cell r="X307" t="str">
            <v xml:space="preserve"> Other Operational Charges non FAS69</v>
          </cell>
          <cell r="Y307" t="str">
            <v>Autres Charges Opérationnelles (hors FAS69)</v>
          </cell>
        </row>
        <row r="308">
          <cell r="W308" t="str">
            <v>TOT_RES</v>
          </cell>
          <cell r="X308" t="str">
            <v>Allow. dep. &amp; Write-back of Provisions - RES</v>
          </cell>
          <cell r="Y308" t="str">
            <v>Amortissements &amp; Provisions RES</v>
          </cell>
        </row>
        <row r="309">
          <cell r="W309" t="str">
            <v>TOT_RUNNING_COSTS</v>
          </cell>
          <cell r="X309" t="str">
            <v>FRAIS DE STRUCTURE
 (base + entités opérationnelles)</v>
          </cell>
          <cell r="Y309" t="str">
            <v xml:space="preserve"> RUNNING COSTS 
  (base + operational entities)</v>
          </cell>
        </row>
        <row r="310">
          <cell r="W310" t="str">
            <v>TOT_SHARE_EQUITY</v>
          </cell>
          <cell r="X310" t="str">
            <v xml:space="preserve"> SHAREHOLDER'S EQUITY</v>
          </cell>
          <cell r="Y310" t="str">
            <v>FONDS PROPRES</v>
          </cell>
        </row>
        <row r="311">
          <cell r="W311" t="str">
            <v>TOT_STOCKVAR</v>
          </cell>
          <cell r="X311" t="str">
            <v xml:space="preserve">Variation of Hydrocarbon Inventories </v>
          </cell>
          <cell r="Y311" t="str">
            <v>Variation des Stocks d'Hydrocarbures</v>
          </cell>
        </row>
        <row r="312">
          <cell r="W312" t="str">
            <v>TOTAL SALES</v>
          </cell>
          <cell r="X312" t="str">
            <v xml:space="preserve"> Sales</v>
          </cell>
          <cell r="Y312" t="str">
            <v>Ventes</v>
          </cell>
        </row>
        <row r="313">
          <cell r="W313" t="str">
            <v>TOTAL SALES IN KBOE</v>
          </cell>
          <cell r="X313" t="str">
            <v xml:space="preserve"> Sales - KBOE</v>
          </cell>
          <cell r="Y313" t="str">
            <v xml:space="preserve"> VENTES - KBEP</v>
          </cell>
        </row>
        <row r="314">
          <cell r="W314" t="str">
            <v>TOTAL SALES IN KUSD</v>
          </cell>
          <cell r="X314" t="str">
            <v xml:space="preserve"> Sales - K$</v>
          </cell>
          <cell r="Y314" t="str">
            <v xml:space="preserve"> Revenus - K$</v>
          </cell>
        </row>
        <row r="315">
          <cell r="W315" t="str">
            <v>TOTAL STOCKS IN KBOE</v>
          </cell>
          <cell r="X315" t="str">
            <v xml:space="preserve"> STOCKS - KBOE</v>
          </cell>
          <cell r="Y315" t="str">
            <v xml:space="preserve"> STOCKS - KBEP</v>
          </cell>
        </row>
        <row r="316">
          <cell r="W316" t="str">
            <v>TOTW</v>
          </cell>
          <cell r="X316" t="str">
            <v xml:space="preserve"> EXPENDITURES</v>
          </cell>
          <cell r="Y316" t="str">
            <v xml:space="preserve"> TRAVAUX</v>
          </cell>
        </row>
        <row r="317">
          <cell r="W317" t="str">
            <v>TRANS_COST</v>
          </cell>
          <cell r="X317" t="str">
            <v>Transportation Costs for Third Parties</v>
          </cell>
          <cell r="Y317" t="str">
            <v>Frais de transport pour Tiers</v>
          </cell>
        </row>
        <row r="318">
          <cell r="W318" t="str">
            <v>TTOP</v>
          </cell>
          <cell r="X318" t="str">
            <v xml:space="preserve"> OPERATED EXPENDITURES</v>
          </cell>
          <cell r="Y318" t="str">
            <v xml:space="preserve"> TRAVAUX OPERES</v>
          </cell>
        </row>
        <row r="319">
          <cell r="W319" t="str">
            <v>TTOP1</v>
          </cell>
          <cell r="X319" t="str">
            <v xml:space="preserve"> 100 % OPERATED EXPENDITURES</v>
          </cell>
          <cell r="Y319" t="str">
            <v xml:space="preserve"> TRAVAUX OPERES 100%</v>
          </cell>
        </row>
        <row r="320">
          <cell r="W320" t="str">
            <v>TURN_DGEP</v>
          </cell>
          <cell r="X320" t="str">
            <v>Intra DGEP Turnover</v>
          </cell>
          <cell r="Y320" t="str">
            <v xml:space="preserve">Chiffre d'Affaires intra-DGEP </v>
          </cell>
        </row>
        <row r="321">
          <cell r="W321" t="str">
            <v>TURN_OTHER</v>
          </cell>
          <cell r="X321" t="str">
            <v>Intra-Group Turnover excluding Upstream</v>
          </cell>
          <cell r="Y321" t="str">
            <v>Chiffre d'Affaires intra-groupe et hors Amont</v>
          </cell>
        </row>
        <row r="322">
          <cell r="W322" t="str">
            <v>TURN_UP</v>
          </cell>
          <cell r="X322" t="str">
            <v>Intra-Upstream Turnover excluding DGEP</v>
          </cell>
          <cell r="Y322" t="str">
            <v xml:space="preserve">Chiffre d'Affaires intra-Amont hors DGEP </v>
          </cell>
        </row>
        <row r="323">
          <cell r="W323" t="str">
            <v>TURNOVER</v>
          </cell>
          <cell r="X323" t="str">
            <v>TURNOVER</v>
          </cell>
          <cell r="Y323" t="str">
            <v>CHIFFRE D'AFFAIRES</v>
          </cell>
        </row>
        <row r="324">
          <cell r="W324" t="str">
            <v>tvmbep</v>
          </cell>
          <cell r="X324" t="str">
            <v xml:space="preserve"> Income - MBOE</v>
          </cell>
          <cell r="Y324" t="str">
            <v xml:space="preserve"> VENTES - MBEP</v>
          </cell>
        </row>
        <row r="325">
          <cell r="W325" t="str">
            <v>USD_EXCH_AVR</v>
          </cell>
          <cell r="X325" t="str">
            <v>Average Exchange Rate: 1 USD = x  USD</v>
          </cell>
          <cell r="Y325" t="str">
            <v>Taux de Change Moyen: 1 USD = x  USD</v>
          </cell>
        </row>
        <row r="326">
          <cell r="W326" t="str">
            <v>USD_EXCH_CLOS</v>
          </cell>
          <cell r="X326" t="str">
            <v>Taux de Change Clôture: 1 USD = x  USD</v>
          </cell>
          <cell r="Y326" t="str">
            <v>Closing Exchange Rate: 1 USD = x  USD</v>
          </cell>
        </row>
        <row r="327">
          <cell r="W327" t="str">
            <v>VARCAPAG</v>
          </cell>
          <cell r="X327" t="str">
            <v>Variation Cap. &amp; LT Advances Group</v>
          </cell>
          <cell r="Y327" t="str">
            <v>Variation Capital / Avances Groupe</v>
          </cell>
        </row>
        <row r="328">
          <cell r="W328" t="str">
            <v>VARLTLGRP</v>
          </cell>
          <cell r="X328" t="str">
            <v>Drawdown LT Loans Group</v>
          </cell>
          <cell r="Y328" t="str">
            <v>Variation des Emprunts LT Groupe</v>
          </cell>
        </row>
        <row r="329">
          <cell r="W329" t="str">
            <v>VARLTLTHP</v>
          </cell>
          <cell r="X329" t="str">
            <v>Variation LT Loans Third Party</v>
          </cell>
          <cell r="Y329" t="str">
            <v>Variation des Emprunts LT Tiers</v>
          </cell>
        </row>
        <row r="330">
          <cell r="W330" t="str">
            <v>vgm3</v>
          </cell>
          <cell r="X330" t="str">
            <v>- Gas Income - Msm3</v>
          </cell>
          <cell r="Y330" t="str">
            <v xml:space="preserve"> - Ventes gaz - Msm3</v>
          </cell>
        </row>
        <row r="331">
          <cell r="W331" t="str">
            <v>vgmbep</v>
          </cell>
          <cell r="X331" t="str">
            <v>- Gas Income - MBOE</v>
          </cell>
          <cell r="Y331" t="str">
            <v xml:space="preserve"> - Ventes gaz - MBEP</v>
          </cell>
        </row>
        <row r="332">
          <cell r="W332" t="str">
            <v>vmbep</v>
          </cell>
          <cell r="X332" t="str">
            <v>- Liquids Income - MBOE</v>
          </cell>
          <cell r="Y332" t="str">
            <v xml:space="preserve"> - Ventes liquides - MBEP</v>
          </cell>
        </row>
        <row r="333">
          <cell r="W333" t="str">
            <v>vpsec</v>
          </cell>
          <cell r="X333" t="str">
            <v>Income/PRODUCTION SEC %</v>
          </cell>
          <cell r="Y333" t="str">
            <v>VENTES / PRODUCTION SEC %</v>
          </cell>
        </row>
        <row r="334">
          <cell r="W334" t="str">
            <v>WCVAR</v>
          </cell>
          <cell r="X334" t="str">
            <v>Var. Working Capital</v>
          </cell>
          <cell r="Y334" t="str">
            <v>Variation du BFR</v>
          </cell>
        </row>
        <row r="335">
          <cell r="W335" t="str">
            <v>WH  OIL PROD TOTAL KBOE</v>
          </cell>
          <cell r="X335" t="str">
            <v xml:space="preserve"> WELLHEAD OIL PROD. - KBOE</v>
          </cell>
          <cell r="Y335" t="str">
            <v xml:space="preserve"> PROD HUILE TDP - KBEP</v>
          </cell>
        </row>
        <row r="336">
          <cell r="W336" t="str">
            <v>WH COND  PROD TOTAL KBOE</v>
          </cell>
          <cell r="X336" t="str">
            <v xml:space="preserve"> WELLHEAD COND. PROD. - KBOE</v>
          </cell>
          <cell r="Y336" t="str">
            <v xml:space="preserve"> PROD COND. TDP - KBEP</v>
          </cell>
        </row>
        <row r="337">
          <cell r="W337" t="str">
            <v>WH GAS PROD KBOE</v>
          </cell>
          <cell r="X337" t="str">
            <v>Wellhead Gas Production - Kboe</v>
          </cell>
          <cell r="Y337" t="str">
            <v>Production Gaz Tête de Puits - Kbep</v>
          </cell>
        </row>
        <row r="338">
          <cell r="W338" t="str">
            <v>WH GAS PROD TOTAL KBOE</v>
          </cell>
          <cell r="X338" t="str">
            <v xml:space="preserve"> WELLHEAD GAS PROD. - KBOE</v>
          </cell>
          <cell r="Y338" t="str">
            <v xml:space="preserve"> PROD GAZ TDP - KBEP</v>
          </cell>
        </row>
        <row r="339">
          <cell r="W339" t="str">
            <v>WH GAS PROD TOTAL MSM3</v>
          </cell>
          <cell r="X339" t="str">
            <v xml:space="preserve"> WELLHEAD GAS PROD. - Msm3</v>
          </cell>
          <cell r="Y339" t="str">
            <v xml:space="preserve"> PROD GAZ TDP - Msm3</v>
          </cell>
        </row>
        <row r="340">
          <cell r="W340" t="str">
            <v>WH LPG PROD KBOE</v>
          </cell>
          <cell r="X340" t="str">
            <v>Wellhead LPG Production - Kboe</v>
          </cell>
          <cell r="Y340" t="str">
            <v>Production GPL Tête de Puits - Kbep</v>
          </cell>
        </row>
        <row r="341">
          <cell r="W341" t="str">
            <v>WH LPG PROD TOTAL KBOE</v>
          </cell>
          <cell r="X341" t="str">
            <v xml:space="preserve"> WELLHEAD LPG PROD. - KBOE</v>
          </cell>
          <cell r="Y341" t="str">
            <v xml:space="preserve"> PROD GPL TDP - KBEP</v>
          </cell>
        </row>
        <row r="342">
          <cell r="W342" t="str">
            <v>WH LPG PROD TOTAL KT</v>
          </cell>
          <cell r="X342" t="str">
            <v xml:space="preserve"> WELLHEAD LPG PROD. - KT</v>
          </cell>
          <cell r="Y342" t="str">
            <v xml:space="preserve"> PROD GPL TDP - KT</v>
          </cell>
        </row>
        <row r="343">
          <cell r="W343" t="str">
            <v>WH PROD TOTAL KBOE</v>
          </cell>
          <cell r="X343" t="str">
            <v xml:space="preserve"> WELLHEAD PROD  - KBOE</v>
          </cell>
          <cell r="Y343" t="str">
            <v xml:space="preserve"> PROD TDP - KBEP</v>
          </cell>
        </row>
        <row r="344">
          <cell r="W344" t="str">
            <v>WH PROD TOTAL KBOE/D</v>
          </cell>
          <cell r="X344" t="str">
            <v xml:space="preserve"> WELLHEAD PROD  - KBOE/D</v>
          </cell>
          <cell r="Y344" t="str">
            <v xml:space="preserve"> PROD TDP - KBEP/J</v>
          </cell>
        </row>
        <row r="345">
          <cell r="W345" t="str">
            <v>WORKING_CAP</v>
          </cell>
          <cell r="X345" t="str">
            <v>WORKING CAPITAL</v>
          </cell>
          <cell r="Y345" t="str">
            <v>BESOIN FONDS ROULEMENT</v>
          </cell>
        </row>
        <row r="346">
          <cell r="W346" t="str">
            <v>o&amp;c_price</v>
          </cell>
          <cell r="X346" t="str">
            <v>Oil &amp; Condensates price</v>
          </cell>
          <cell r="Y346" t="str">
            <v>Prix huile + condensats</v>
          </cell>
        </row>
        <row r="347">
          <cell r="W347">
            <v>1</v>
          </cell>
          <cell r="X347" t="str">
            <v>Operated</v>
          </cell>
          <cell r="Y347" t="str">
            <v>Opéré</v>
          </cell>
        </row>
        <row r="348">
          <cell r="W348">
            <v>-1</v>
          </cell>
          <cell r="X348" t="str">
            <v>Non operated</v>
          </cell>
          <cell r="Y348" t="str">
            <v>Non opéré</v>
          </cell>
        </row>
        <row r="349">
          <cell r="W349">
            <v>2</v>
          </cell>
          <cell r="X349" t="str">
            <v>Cooperated - Leadership Total</v>
          </cell>
          <cell r="Y349" t="str">
            <v>Co-opéré, "Leadership Total"</v>
          </cell>
        </row>
        <row r="350">
          <cell r="W350">
            <v>-2</v>
          </cell>
          <cell r="X350" t="str">
            <v>Cooperated</v>
          </cell>
          <cell r="Y350" t="str">
            <v xml:space="preserve">Co-opéré </v>
          </cell>
        </row>
        <row r="351">
          <cell r="W351" t="str">
            <v>nonrec</v>
          </cell>
          <cell r="X351" t="str">
            <v>Non recurrent elements</v>
          </cell>
          <cell r="Y351" t="str">
            <v>Elements non recurrents</v>
          </cell>
        </row>
        <row r="352">
          <cell r="W352" t="str">
            <v>def_tax_nr</v>
          </cell>
          <cell r="X352" t="str">
            <v>Deferred Tax (non reccurent)</v>
          </cell>
          <cell r="Y352" t="str">
            <v>Impôt Différé (non reccurent)</v>
          </cell>
        </row>
        <row r="353">
          <cell r="W353" t="str">
            <v>cur_tax_nr</v>
          </cell>
          <cell r="X353" t="str">
            <v>Current Tax (non reccurent)</v>
          </cell>
          <cell r="Y353" t="str">
            <v>Impôt Courant (non reccurent)</v>
          </cell>
        </row>
        <row r="354">
          <cell r="W354" t="str">
            <v>ronc</v>
          </cell>
          <cell r="X354" t="str">
            <v>NET OPERATING INCOME (R.O. Net)  non Recurrent</v>
          </cell>
          <cell r="Y354" t="str">
            <v>RESULTAT OPERATIONNEL NET (R.O. Net)  non reccurent</v>
          </cell>
        </row>
        <row r="355">
          <cell r="W355" t="str">
            <v>disp_pl_nr</v>
          </cell>
          <cell r="X355" t="str">
            <v>Capital Gains &amp; Losses on Asset Disposals (non recurrent)</v>
          </cell>
          <cell r="Y355" t="str">
            <v>Plus ou Moins Values de Cession (non recurrent)</v>
          </cell>
        </row>
        <row r="356">
          <cell r="W356" t="str">
            <v>SHARE_NR</v>
          </cell>
          <cell r="X356" t="str">
            <v xml:space="preserve"> Minority Interests on Net income (non recurrent)</v>
          </cell>
          <cell r="Y356" t="str">
            <v xml:space="preserve"> Part des Minoritaires dans le R.N. (non recurrent)</v>
          </cell>
        </row>
        <row r="357">
          <cell r="W357" t="str">
            <v>RN_NR</v>
          </cell>
          <cell r="X357" t="str">
            <v>NET INCOME GROUP SHARE (included non recurrents)</v>
          </cell>
          <cell r="Y357" t="str">
            <v>RESULTAT NET PART GROUPE (après non recurrents)</v>
          </cell>
        </row>
        <row r="358">
          <cell r="W358" t="str">
            <v>new_explo_invest</v>
          </cell>
          <cell r="X358" t="str">
            <v>Exploration</v>
          </cell>
          <cell r="Y358" t="str">
            <v>Exploration</v>
          </cell>
        </row>
        <row r="359">
          <cell r="W359" t="str">
            <v>OTHER_FAS69_REV</v>
          </cell>
          <cell r="X359" t="str">
            <v>Other non FAS69 Revenues</v>
          </cell>
          <cell r="Y359" t="str">
            <v>Autres Produits hors FAS69</v>
          </cell>
        </row>
        <row r="360">
          <cell r="W360" t="str">
            <v>VARLIFT</v>
          </cell>
          <cell r="X360" t="str">
            <v>Variation of Over and Under-lifting positions</v>
          </cell>
          <cell r="Y360" t="str">
            <v>Variation des positions de Sur ou Sous-enlèvements</v>
          </cell>
        </row>
        <row r="361">
          <cell r="W361" t="str">
            <v>HP_TRAD</v>
          </cell>
          <cell r="X361" t="str">
            <v>Hydrocarbon Purchases - Trading</v>
          </cell>
          <cell r="Y361" t="str">
            <v>Achats d'Hydrocarbures - Négoce</v>
          </cell>
        </row>
        <row r="362">
          <cell r="W362" t="str">
            <v>DDI_RES</v>
          </cell>
          <cell r="X362" t="str">
            <v>Allow. dep. of Site Restitution Assets</v>
          </cell>
          <cell r="Y362" t="str">
            <v xml:space="preserve">Dot. Amort. Immobilisations RES </v>
          </cell>
        </row>
        <row r="363">
          <cell r="W363" t="str">
            <v>RESROD</v>
          </cell>
          <cell r="X363" t="str">
            <v>Write-back of RES Provisions</v>
          </cell>
          <cell r="Y363" t="str">
            <v>Reprise de Provision RES</v>
          </cell>
        </row>
        <row r="364">
          <cell r="W364" t="str">
            <v>TOT_EX_PROV</v>
          </cell>
          <cell r="X364" t="str">
            <v>Allow.&amp; Write-backs of LT Operating Provisions</v>
          </cell>
          <cell r="Y364" t="str">
            <v>Dot. &amp; Reprises Provisions LT d'exploitation</v>
          </cell>
        </row>
        <row r="365">
          <cell r="W365" t="str">
            <v>TA_DEP</v>
          </cell>
          <cell r="X365" t="str">
            <v>Allow. Dep. of Tangible assets</v>
          </cell>
          <cell r="Y365" t="str">
            <v>Dot. Amort. des Immobilisations Corporelles</v>
          </cell>
        </row>
        <row r="366">
          <cell r="W366" t="str">
            <v>DOT_DMP</v>
          </cell>
          <cell r="X366" t="str">
            <v>Allow. Dep. of Proved Mineral Interests</v>
          </cell>
          <cell r="Y366" t="str">
            <v>Dot. Amort. des Droits Miniers Prouvés</v>
          </cell>
        </row>
        <row r="367">
          <cell r="W367" t="str">
            <v>TOT_DM</v>
          </cell>
          <cell r="X367" t="str">
            <v>Allow. Dep. of Mineral Interests</v>
          </cell>
          <cell r="Y367" t="str">
            <v>Dot. Amort. des Droits Miniers</v>
          </cell>
        </row>
        <row r="368">
          <cell r="W368" t="str">
            <v>TOT_STOCKVARLIFT</v>
          </cell>
          <cell r="X368" t="str">
            <v xml:space="preserve"> Stock Variation</v>
          </cell>
          <cell r="Y368" t="str">
            <v xml:space="preserve"> Variation de Stocks</v>
          </cell>
        </row>
      </sheetData>
      <sheetData sheetId="1" refreshError="1">
        <row r="2">
          <cell r="E2">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v"/>
      <sheetName val="Sheet1"/>
      <sheetName val="Databank"/>
      <sheetName val="MenuForm"/>
      <sheetName val="Master"/>
      <sheetName val="Report"/>
      <sheetName val="YTD"/>
      <sheetName val="Report Summary"/>
      <sheetName val="Bank Payment"/>
      <sheetName val="Payroll Recon"/>
      <sheetName val="Bank Recon"/>
      <sheetName val="Payslip"/>
      <sheetName val="Monthly Notes"/>
      <sheetName val="Annual Notes"/>
      <sheetName val="Housing Report"/>
      <sheetName val="Pension Report"/>
      <sheetName val="Union Dues"/>
      <sheetName val="ITF Report"/>
      <sheetName val="NSITF Report"/>
      <sheetName val="Loan Tracker"/>
      <sheetName val="Loan Report"/>
      <sheetName val="Tax Ded"/>
      <sheetName val="Definitions"/>
      <sheetName val="Tables"/>
      <sheetName val="DataDisp"/>
      <sheetName val="Dialog1"/>
      <sheetName val="Assets"/>
    </sheetNames>
    <sheetDataSet>
      <sheetData sheetId="0" refreshError="1"/>
      <sheetData sheetId="1" refreshError="1"/>
      <sheetData sheetId="2"/>
      <sheetData sheetId="3" refreshError="1"/>
      <sheetData sheetId="4"/>
      <sheetData sheetId="5"/>
      <sheetData sheetId="6"/>
      <sheetData sheetId="7"/>
      <sheetData sheetId="8"/>
      <sheetData sheetId="9"/>
      <sheetData sheetId="10"/>
      <sheetData sheetId="11"/>
      <sheetData sheetId="12"/>
      <sheetData sheetId="13"/>
      <sheetData sheetId="14" refreshError="1"/>
      <sheetData sheetId="15"/>
      <sheetData sheetId="16"/>
      <sheetData sheetId="17" refreshError="1"/>
      <sheetData sheetId="18"/>
      <sheetData sheetId="19"/>
      <sheetData sheetId="20" refreshError="1"/>
      <sheetData sheetId="21" refreshError="1"/>
      <sheetData sheetId="22">
        <row r="1">
          <cell r="B1" t="str">
            <v>PETROLEO BRASILIERO NIGERIA LIMITED</v>
          </cell>
        </row>
      </sheetData>
      <sheetData sheetId="23"/>
      <sheetData sheetId="24"/>
      <sheetData sheetId="25" refreshError="1"/>
      <sheetData sheetId="26"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T0898"/>
    </sheetNames>
    <sheetDataSet>
      <sheetData sheetId="0"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A"/>
      <sheetName val="A-1"/>
      <sheetName val="A-2"/>
      <sheetName val="B"/>
      <sheetName val="B-1"/>
      <sheetName val="B-2"/>
      <sheetName val="C "/>
      <sheetName val="&quot;D&quot;"/>
      <sheetName val="&quot;D-1&quot;"/>
      <sheetName val="&quot;D-2&quot;"/>
      <sheetName val="Appendix"/>
      <sheetName val="DATABANK"/>
      <sheetName val="Definitions"/>
      <sheetName val="C_"/>
      <sheetName val="T"/>
    </sheetNames>
    <sheetDataSet>
      <sheetData sheetId="0">
        <row r="3">
          <cell r="A3" t="str">
            <v>2003 YEAR OF ASSESSMENT</v>
          </cell>
        </row>
      </sheetData>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
      <sheetName val="Child Edu 2002 (2)"/>
      <sheetName val="Furn Grant 2002 (2)"/>
      <sheetName val="Duration 2002 (2)"/>
      <sheetName val="Security 2002"/>
      <sheetName val="Security 2002 (2)"/>
      <sheetName val="Child Edu 2002"/>
      <sheetName val="Furn Grant 2002"/>
      <sheetName val="Duration 2002"/>
      <sheetName val="Audit Work Plan"/>
      <sheetName val="Prepared by client list"/>
      <sheetName val="BILPRO"/>
    </sheetNames>
    <sheetDataSet>
      <sheetData sheetId="0">
        <row r="2">
          <cell r="A2" t="str">
            <v>EMPLOYEES</v>
          </cell>
        </row>
      </sheetData>
      <sheetData sheetId="1">
        <row r="2">
          <cell r="A2" t="str">
            <v>NAME</v>
          </cell>
        </row>
      </sheetData>
      <sheetData sheetId="2">
        <row r="2">
          <cell r="A2" t="str">
            <v>EMPLOYEES</v>
          </cell>
        </row>
      </sheetData>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
      <sheetName val="Child Edu 2002 (2)"/>
      <sheetName val="Furn Grant 2002 (2)"/>
      <sheetName val="Duration 2002 (2)"/>
      <sheetName val="Security 2002"/>
      <sheetName val="Security 2002 (2)"/>
      <sheetName val="Child Edu 2002"/>
      <sheetName val="Furn Grant 2002"/>
      <sheetName val="Duration 2002"/>
    </sheetNames>
    <sheetDataSet>
      <sheetData sheetId="0"/>
      <sheetData sheetId="1">
        <row r="2">
          <cell r="A2" t="str">
            <v>NAME</v>
          </cell>
        </row>
      </sheetData>
      <sheetData sheetId="2">
        <row r="2">
          <cell r="A2" t="str">
            <v>EMPLOYEES</v>
          </cell>
        </row>
      </sheetData>
      <sheetData sheetId="3"/>
      <sheetData sheetId="4"/>
      <sheetData sheetId="5"/>
      <sheetData sheetId="6"/>
      <sheetData sheetId="7"/>
      <sheetData sheetId="8"/>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0"/>
      <sheetName val="Cover"/>
      <sheetName val="A"/>
      <sheetName val="A-1"/>
      <sheetName val="A-2"/>
      <sheetName val="A-3"/>
      <sheetName val="B"/>
      <sheetName val="B-1-Building"/>
      <sheetName val="B-2-P, M &amp; E"/>
      <sheetName val="B-3-Motor Vehicle"/>
      <sheetName val="B-3-1"/>
      <sheetName val="B-4 F &amp; F"/>
      <sheetName val="C"/>
      <sheetName val="D"/>
      <sheetName val="Appendix"/>
      <sheetName val="Databank"/>
      <sheetName val="Index"/>
    </sheetNames>
    <sheetDataSet>
      <sheetData sheetId="0" refreshError="1"/>
      <sheetData sheetId="1">
        <row r="1">
          <cell r="A1" t="str">
            <v>MICHELIN TYRE SERVICES COMPANY LIMITED</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0"/>
      <sheetName val="Cover"/>
      <sheetName val="A"/>
      <sheetName val="A-1"/>
      <sheetName val="A-2"/>
      <sheetName val="A-3"/>
      <sheetName val="B"/>
      <sheetName val="B-1-Building"/>
      <sheetName val="B-2-P, M &amp; E"/>
      <sheetName val="B-3-Motor Vehicle"/>
      <sheetName val="B-3-1"/>
      <sheetName val="B-4 F &amp; F"/>
      <sheetName val="C"/>
      <sheetName val="D"/>
      <sheetName val="Appendix"/>
    </sheetNames>
    <sheetDataSet>
      <sheetData sheetId="0" refreshError="1"/>
      <sheetData sheetId="1">
        <row r="1">
          <cell r="A1" t="str">
            <v>MICHELIN TYRE SERVICES COMPANY LIMITED</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LY"/>
      <sheetName val="AUG"/>
      <sheetName val="SEP"/>
      <sheetName val="OCT (2)"/>
      <sheetName val="NOV (2)"/>
      <sheetName val="DEC (2)"/>
      <sheetName val="JAN (2)"/>
      <sheetName val="FEB (2)"/>
      <sheetName val="MAR (2)"/>
      <sheetName val="APR (2)"/>
      <sheetName val="MAY (2)"/>
      <sheetName val="JUNE (2)"/>
      <sheetName val="Sheet1"/>
      <sheetName val="OCT"/>
      <sheetName val="Tables"/>
      <sheetName val="Databank"/>
      <sheetName val="DataDisp"/>
      <sheetName val="Definitions"/>
      <sheetName val="BSHEET"/>
      <sheetName val="P&amp;L "/>
      <sheetName val="VAT Remittances 26-08-03"/>
      <sheetName val="Cover"/>
      <sheetName val="Menu"/>
      <sheetName val="OCT_(2)"/>
      <sheetName val="NOV_(2)"/>
      <sheetName val="DEC_(2)"/>
      <sheetName val="JAN_(2)"/>
      <sheetName val="FEB_(2)"/>
      <sheetName val="MAR_(2)"/>
      <sheetName val="APR_(2)"/>
      <sheetName val="MAY_(2)"/>
      <sheetName val="JUNE_(2)"/>
      <sheetName val="P&amp;L_"/>
      <sheetName val="VAT_Remittances_26-08-03"/>
      <sheetName val="MBR 250"/>
    </sheetNames>
    <sheetDataSet>
      <sheetData sheetId="0">
        <row r="8">
          <cell r="E8" t="str">
            <v>N40.52</v>
          </cell>
        </row>
      </sheetData>
      <sheetData sheetId="1">
        <row r="8">
          <cell r="E8" t="str">
            <v>N40.52</v>
          </cell>
        </row>
      </sheetData>
      <sheetData sheetId="2"/>
      <sheetData sheetId="3"/>
      <sheetData sheetId="4"/>
      <sheetData sheetId="5">
        <row r="8">
          <cell r="E8" t="str">
            <v>N40.52</v>
          </cell>
        </row>
      </sheetData>
      <sheetData sheetId="6">
        <row r="8">
          <cell r="E8" t="str">
            <v>N40.52</v>
          </cell>
        </row>
      </sheetData>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row r="8">
          <cell r="E8" t="str">
            <v>N40.52</v>
          </cell>
        </row>
      </sheetData>
      <sheetData sheetId="27"/>
      <sheetData sheetId="28"/>
      <sheetData sheetId="29"/>
      <sheetData sheetId="30">
        <row r="8">
          <cell r="E8" t="str">
            <v>N40.52</v>
          </cell>
        </row>
      </sheetData>
      <sheetData sheetId="31"/>
      <sheetData sheetId="32"/>
      <sheetData sheetId="33"/>
      <sheetData sheetId="34"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otal liab (summary)"/>
      <sheetName val="App 1- Summary of VAT Liability"/>
      <sheetName val="App 1a- Analysis of Output VAT"/>
      <sheetName val="App 1b- Analysis of Input VAT"/>
      <sheetName val="App 1c- VAT Penalty"/>
      <sheetName val="App 2- WHT liabilty (lower)"/>
      <sheetName val="App 2a -  WHT Remittances"/>
      <sheetName val="App 2b - WHT Analysis"/>
      <sheetName val="App 3 -Employee taxes "/>
      <sheetName val="3a - PAYE Summary"/>
      <sheetName val="3a-1 Expat PAYE Computation"/>
      <sheetName val="App 3a-2 Summary Local PAYE"/>
      <sheetName val="App 3b NSITF "/>
      <sheetName val="App 3b-1 - NSITF Remittances"/>
      <sheetName val="App 3c Pension "/>
      <sheetName val="App 3d ITF"/>
      <sheetName val="App 3e-Personnel Cost"/>
      <sheetName val="Expat Other Income"/>
      <sheetName val="Oct"/>
      <sheetName val="Nov"/>
      <sheetName val="Dec"/>
      <sheetName val="Jan"/>
      <sheetName val="Feb"/>
      <sheetName val="Mar"/>
      <sheetName val="Apr"/>
      <sheetName val="May"/>
      <sheetName val="June"/>
      <sheetName val="July"/>
      <sheetName val="Aug"/>
      <sheetName val="Sep"/>
      <sheetName val="Productivity Pay"/>
      <sheetName val="Det. of VAT Provision"/>
      <sheetName val="VAT Payable"/>
      <sheetName val="VAT Recoverable"/>
      <sheetName val="Other Income"/>
      <sheetName val="NSITF"/>
      <sheetName val="Names of E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0">
          <cell r="B10" t="str">
            <v>Abiodun Sunday</v>
          </cell>
        </row>
      </sheetData>
      <sheetData sheetId="20">
        <row r="10">
          <cell r="B10" t="str">
            <v>Abiodun Sunday</v>
          </cell>
        </row>
      </sheetData>
      <sheetData sheetId="21">
        <row r="10">
          <cell r="B10" t="str">
            <v>Abiodun Sunday</v>
          </cell>
        </row>
      </sheetData>
      <sheetData sheetId="22">
        <row r="10">
          <cell r="B10" t="str">
            <v>Abasiaka Edwin Enyenihi</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F TEST"/>
      <sheetName val="JAN00(2) TEST"/>
      <sheetName val="LBRS WGS JAN - MAR 2000"/>
      <sheetName val="JAN2"/>
      <sheetName val="FEB1"/>
      <sheetName val="FEB2"/>
      <sheetName val="MAR1"/>
      <sheetName val="MAR2"/>
      <sheetName val="2001"/>
      <sheetName val="input"/>
      <sheetName val="Fixed Assets"/>
      <sheetName val="JANF_TEST"/>
      <sheetName val="JAN00(2)_TEST"/>
      <sheetName val="LBRS_WGS_JAN_-_MAR_2000"/>
      <sheetName val="Summ4Perc"/>
    </sheetNames>
    <sheetDataSet>
      <sheetData sheetId="0" refreshError="1"/>
      <sheetData sheetId="1" refreshError="1"/>
      <sheetData sheetId="2" refreshError="1"/>
      <sheetData sheetId="3" refreshError="1">
        <row r="8">
          <cell r="B8" t="str">
            <v>SAFIANU IBRAHIM</v>
          </cell>
          <cell r="C8">
            <v>14105.6</v>
          </cell>
        </row>
        <row r="10">
          <cell r="B10" t="str">
            <v>BALA SANNI MOHAMED</v>
          </cell>
          <cell r="C10">
            <v>14105.6</v>
          </cell>
        </row>
        <row r="11">
          <cell r="B11" t="str">
            <v xml:space="preserve">                                              </v>
          </cell>
        </row>
        <row r="12">
          <cell r="B12" t="str">
            <v>OBOT SAMUEL</v>
          </cell>
          <cell r="C12">
            <v>14105.6</v>
          </cell>
        </row>
        <row r="14">
          <cell r="B14" t="str">
            <v>SANNI  MOHAMMED</v>
          </cell>
          <cell r="C14">
            <v>14105.6</v>
          </cell>
        </row>
        <row r="16">
          <cell r="B16" t="str">
            <v>UMARU GARUBA</v>
          </cell>
          <cell r="C16">
            <v>14105.6</v>
          </cell>
        </row>
        <row r="18">
          <cell r="B18" t="str">
            <v>NZERIBE NWANKPA</v>
          </cell>
          <cell r="C18">
            <v>14105.6</v>
          </cell>
        </row>
        <row r="20">
          <cell r="B20" t="str">
            <v>USMAN ABDULAHI</v>
          </cell>
          <cell r="C20">
            <v>14105.6</v>
          </cell>
        </row>
        <row r="22">
          <cell r="B22" t="str">
            <v>ZUBAIRU  YUSSUF</v>
          </cell>
          <cell r="C22">
            <v>14105.6</v>
          </cell>
        </row>
        <row r="24">
          <cell r="B24" t="str">
            <v xml:space="preserve"> </v>
          </cell>
          <cell r="C24">
            <v>0</v>
          </cell>
        </row>
        <row r="26">
          <cell r="B26" t="str">
            <v>MOHAMMED YUSSUF</v>
          </cell>
          <cell r="C26">
            <v>14105.6</v>
          </cell>
        </row>
        <row r="28">
          <cell r="B28" t="str">
            <v>IKECHUKWU NNADI</v>
          </cell>
          <cell r="C28">
            <v>12401.3</v>
          </cell>
        </row>
        <row r="30">
          <cell r="B30" t="str">
            <v>KASIMU SALISU</v>
          </cell>
          <cell r="C30">
            <v>11718.7</v>
          </cell>
        </row>
        <row r="32">
          <cell r="B32" t="str">
            <v>ABUBAKAR IBRAHIM</v>
          </cell>
          <cell r="C32">
            <v>14105.6</v>
          </cell>
        </row>
        <row r="34">
          <cell r="B34" t="str">
            <v>ABUBAKAR  DOGO</v>
          </cell>
          <cell r="C34">
            <v>12905.5</v>
          </cell>
        </row>
        <row r="36">
          <cell r="B36" t="str">
            <v>ABU  EHIJIATOR</v>
          </cell>
          <cell r="C36">
            <v>14105.6</v>
          </cell>
        </row>
        <row r="38">
          <cell r="B38" t="str">
            <v>ISA  ADAMU GUMEL</v>
          </cell>
          <cell r="C38">
            <v>14105.6</v>
          </cell>
        </row>
        <row r="40">
          <cell r="B40" t="str">
            <v>NGARI  MOHAMMED</v>
          </cell>
          <cell r="C40">
            <v>14105.6</v>
          </cell>
        </row>
        <row r="42">
          <cell r="B42" t="str">
            <v>ISHAU BIRININ KUDU</v>
          </cell>
          <cell r="C42">
            <v>14105.6</v>
          </cell>
        </row>
        <row r="44">
          <cell r="B44" t="str">
            <v>ISHAU BIRININ KUDU</v>
          </cell>
          <cell r="C44">
            <v>7535.65</v>
          </cell>
        </row>
        <row r="46">
          <cell r="B46" t="str">
            <v>FREEDOM    IGAGHO</v>
          </cell>
          <cell r="C46">
            <v>7535.65</v>
          </cell>
        </row>
        <row r="48">
          <cell r="B48" t="str">
            <v>GARUBA  ISA</v>
          </cell>
          <cell r="C48">
            <v>7535.65</v>
          </cell>
        </row>
        <row r="49">
          <cell r="B49" t="str">
            <v>FREEDOM    IGAGHO</v>
          </cell>
          <cell r="C49">
            <v>14105.6</v>
          </cell>
        </row>
        <row r="50">
          <cell r="B50" t="str">
            <v>UMARU  ADAMU</v>
          </cell>
          <cell r="C50">
            <v>7535.65</v>
          </cell>
        </row>
        <row r="51">
          <cell r="B51" t="str">
            <v>GARUBA  ISA</v>
          </cell>
          <cell r="C51">
            <v>12543.5</v>
          </cell>
        </row>
        <row r="52">
          <cell r="B52" t="str">
            <v>USMAN  GARUBA</v>
          </cell>
          <cell r="C52">
            <v>7535.65</v>
          </cell>
        </row>
        <row r="53">
          <cell r="B53" t="str">
            <v>UMARU  ADAMU</v>
          </cell>
          <cell r="C53">
            <v>14105.6</v>
          </cell>
        </row>
        <row r="54">
          <cell r="B54" t="str">
            <v>ALI  YUSSUF</v>
          </cell>
          <cell r="C54">
            <v>7535.65</v>
          </cell>
        </row>
        <row r="55">
          <cell r="B55" t="str">
            <v>USMAN  GARUBA</v>
          </cell>
          <cell r="C55">
            <v>5931.6</v>
          </cell>
        </row>
        <row r="56">
          <cell r="B56" t="str">
            <v>USMAN  MATI</v>
          </cell>
          <cell r="C56">
            <v>7535.65</v>
          </cell>
        </row>
        <row r="57">
          <cell r="B57" t="str">
            <v>ALI  YUSSUF</v>
          </cell>
          <cell r="C57">
            <v>14105.6</v>
          </cell>
        </row>
        <row r="58">
          <cell r="B58" t="str">
            <v>AARON  H BURGA</v>
          </cell>
          <cell r="C58">
            <v>7535.65</v>
          </cell>
        </row>
        <row r="59">
          <cell r="B59" t="str">
            <v>USMAN  MATI</v>
          </cell>
          <cell r="C59">
            <v>14105.6</v>
          </cell>
        </row>
        <row r="60">
          <cell r="B60" t="str">
            <v>ABUBAKAR  CHICKA</v>
          </cell>
          <cell r="C60">
            <v>7535.65</v>
          </cell>
        </row>
        <row r="61">
          <cell r="B61" t="str">
            <v>AARON  H BURGA</v>
          </cell>
          <cell r="C61">
            <v>13564.6</v>
          </cell>
        </row>
        <row r="62">
          <cell r="B62" t="str">
            <v>ABDULAHI  MOHAMED</v>
          </cell>
          <cell r="C62">
            <v>7535.65</v>
          </cell>
        </row>
        <row r="63">
          <cell r="B63" t="str">
            <v>ABUBAKAR  CHICKA</v>
          </cell>
          <cell r="C63">
            <v>14105.6</v>
          </cell>
        </row>
        <row r="64">
          <cell r="B64" t="str">
            <v>JIDDA  MUSA</v>
          </cell>
          <cell r="C64">
            <v>7535.65</v>
          </cell>
        </row>
        <row r="65">
          <cell r="B65" t="str">
            <v>ABDULAHI  MOHAMED</v>
          </cell>
          <cell r="C65">
            <v>14105.6</v>
          </cell>
        </row>
        <row r="66">
          <cell r="B66" t="str">
            <v>MUSTAPHA MOHAMED</v>
          </cell>
          <cell r="C66">
            <v>7535.65</v>
          </cell>
        </row>
        <row r="67">
          <cell r="B67" t="str">
            <v>JIDDA  MUSA</v>
          </cell>
          <cell r="C67">
            <v>14105.6</v>
          </cell>
        </row>
        <row r="68">
          <cell r="B68" t="str">
            <v>SANNI M ABDULLAHI</v>
          </cell>
          <cell r="C68">
            <v>7535.65</v>
          </cell>
        </row>
        <row r="69">
          <cell r="B69" t="str">
            <v>MUSTAPHA MOHAMED</v>
          </cell>
          <cell r="C69">
            <v>14105.6</v>
          </cell>
        </row>
        <row r="70">
          <cell r="B70" t="str">
            <v>SANNI  SHAIBU</v>
          </cell>
          <cell r="C70">
            <v>7535.65</v>
          </cell>
        </row>
        <row r="71">
          <cell r="B71" t="str">
            <v>SANNI M ABDULLAHI</v>
          </cell>
          <cell r="C71">
            <v>14105.6</v>
          </cell>
        </row>
        <row r="72">
          <cell r="B72" t="str">
            <v>AUDU  MOHAMMED</v>
          </cell>
          <cell r="C72">
            <v>7535.65</v>
          </cell>
        </row>
        <row r="73">
          <cell r="B73" t="str">
            <v>SANNI  SHAIBU</v>
          </cell>
          <cell r="C73">
            <v>14105.6</v>
          </cell>
        </row>
        <row r="74">
          <cell r="B74" t="str">
            <v>UMARU IBRAHIM</v>
          </cell>
          <cell r="C74">
            <v>1345.9</v>
          </cell>
        </row>
        <row r="75">
          <cell r="B75" t="str">
            <v>AUDU  MOHAMMED</v>
          </cell>
          <cell r="C75">
            <v>12401.3</v>
          </cell>
        </row>
        <row r="76">
          <cell r="B76" t="str">
            <v>SALISU MOHAMMED</v>
          </cell>
          <cell r="C76">
            <v>632.79999999999995</v>
          </cell>
        </row>
        <row r="77">
          <cell r="B77" t="str">
            <v>UMARU IBRAHIM</v>
          </cell>
          <cell r="C77">
            <v>12762.3</v>
          </cell>
        </row>
        <row r="78">
          <cell r="B78" t="str">
            <v>SUNDAY  CHARLES</v>
          </cell>
          <cell r="C78">
            <v>7535.65</v>
          </cell>
        </row>
        <row r="79">
          <cell r="B79" t="str">
            <v>SALISU MOHAMMED</v>
          </cell>
          <cell r="C79">
            <v>14105.6</v>
          </cell>
        </row>
        <row r="80">
          <cell r="B80" t="str">
            <v>EJIMACHUKWU CHRIS</v>
          </cell>
          <cell r="C80">
            <v>7535.65</v>
          </cell>
        </row>
        <row r="81">
          <cell r="B81" t="str">
            <v>SUNDAY  CHARLES</v>
          </cell>
          <cell r="C81">
            <v>0</v>
          </cell>
        </row>
        <row r="83">
          <cell r="B83" t="str">
            <v>EJIMACHUKWU CHRIS</v>
          </cell>
          <cell r="C83">
            <v>14105.6</v>
          </cell>
        </row>
        <row r="84">
          <cell r="B84" t="str">
            <v>IBRAHIN  LALA</v>
          </cell>
          <cell r="C84">
            <v>7535.65</v>
          </cell>
        </row>
        <row r="85">
          <cell r="B85" t="str">
            <v>IBRAHIN  LALA</v>
          </cell>
          <cell r="C85">
            <v>0</v>
          </cell>
        </row>
        <row r="86">
          <cell r="B86" t="str">
            <v>HARUNA MUSA</v>
          </cell>
          <cell r="C86">
            <v>7535.65</v>
          </cell>
        </row>
        <row r="87">
          <cell r="B87" t="str">
            <v>HARUNA MUSA</v>
          </cell>
          <cell r="C87">
            <v>14105.6</v>
          </cell>
        </row>
        <row r="88">
          <cell r="B88" t="str">
            <v>ABUBAKAR  IDRISSU</v>
          </cell>
          <cell r="C88">
            <v>7535.65</v>
          </cell>
        </row>
        <row r="90">
          <cell r="B90" t="str">
            <v>IBRAHIM YARO</v>
          </cell>
          <cell r="C90">
            <v>7535.65</v>
          </cell>
        </row>
        <row r="92">
          <cell r="B92" t="str">
            <v>ABDULAHI IBRAHIM</v>
          </cell>
          <cell r="C92">
            <v>7535.65</v>
          </cell>
        </row>
        <row r="94">
          <cell r="B94" t="str">
            <v>ABUBAKAR  IDRISSU</v>
          </cell>
          <cell r="C94">
            <v>14105.6</v>
          </cell>
        </row>
        <row r="96">
          <cell r="B96" t="str">
            <v>IBRAHIM YARO</v>
          </cell>
          <cell r="C96">
            <v>10597.5</v>
          </cell>
        </row>
        <row r="98">
          <cell r="B98" t="str">
            <v>ABDULAHI IBRAHIM</v>
          </cell>
          <cell r="C98">
            <v>14105.6</v>
          </cell>
        </row>
        <row r="100">
          <cell r="B100" t="str">
            <v>MOHAMMED ABASS</v>
          </cell>
          <cell r="C100">
            <v>14105.6</v>
          </cell>
        </row>
        <row r="102">
          <cell r="B102" t="str">
            <v>UMARU IDI</v>
          </cell>
          <cell r="C102">
            <v>14105.6</v>
          </cell>
        </row>
        <row r="104">
          <cell r="B104" t="str">
            <v>SULE MUSA</v>
          </cell>
          <cell r="C104">
            <v>14105.6</v>
          </cell>
        </row>
        <row r="106">
          <cell r="B106" t="str">
            <v>GARUBA HABU</v>
          </cell>
          <cell r="C106">
            <v>14105.6</v>
          </cell>
        </row>
      </sheetData>
      <sheetData sheetId="4" refreshError="1">
        <row r="8">
          <cell r="B8" t="str">
            <v>SAFIANU IBRAHIM</v>
          </cell>
          <cell r="C8">
            <v>9437.77</v>
          </cell>
        </row>
        <row r="10">
          <cell r="B10" t="str">
            <v>BALA SANNI MOHAMED</v>
          </cell>
          <cell r="C10">
            <v>10301.17</v>
          </cell>
        </row>
        <row r="11">
          <cell r="B11" t="str">
            <v xml:space="preserve">                                              </v>
          </cell>
        </row>
        <row r="12">
          <cell r="B12" t="str">
            <v>OBOT SAMUEL</v>
          </cell>
          <cell r="C12">
            <v>10301.17</v>
          </cell>
        </row>
        <row r="14">
          <cell r="B14" t="str">
            <v>SANNI  MOHAMMED</v>
          </cell>
          <cell r="C14">
            <v>10301.17</v>
          </cell>
        </row>
        <row r="16">
          <cell r="B16" t="str">
            <v>UMARU GARUBA</v>
          </cell>
          <cell r="C16">
            <v>2122.1999999999998</v>
          </cell>
        </row>
        <row r="18">
          <cell r="B18" t="str">
            <v>NZERIBE NWANKPA</v>
          </cell>
          <cell r="C18">
            <v>10301.17</v>
          </cell>
        </row>
        <row r="20">
          <cell r="B20" t="str">
            <v>USMAN ABDULAHI</v>
          </cell>
          <cell r="C20">
            <v>10301.17</v>
          </cell>
        </row>
        <row r="22">
          <cell r="B22" t="str">
            <v>ZUBAIRU  YUSSUF</v>
          </cell>
          <cell r="C22">
            <v>9437.77</v>
          </cell>
        </row>
        <row r="24">
          <cell r="B24" t="str">
            <v>JERRY  BEBS</v>
          </cell>
          <cell r="C24">
            <v>9786.11</v>
          </cell>
        </row>
        <row r="26">
          <cell r="B26" t="str">
            <v>MOHAMMED YUSSUF</v>
          </cell>
          <cell r="C26">
            <v>10301.17</v>
          </cell>
        </row>
        <row r="28">
          <cell r="B28" t="str">
            <v>IKECHUKWU NNADI</v>
          </cell>
          <cell r="C28">
            <v>10301.17</v>
          </cell>
        </row>
        <row r="30">
          <cell r="B30" t="str">
            <v>KASIMU SALISU</v>
          </cell>
          <cell r="C30">
            <v>10301.17</v>
          </cell>
        </row>
        <row r="32">
          <cell r="B32" t="str">
            <v>ABUBAKAR IBRAHIM</v>
          </cell>
          <cell r="C32">
            <v>10301.17</v>
          </cell>
        </row>
        <row r="34">
          <cell r="B34" t="str">
            <v>ABUBAKAR  DOGO</v>
          </cell>
          <cell r="C34">
            <v>10301.17</v>
          </cell>
        </row>
        <row r="36">
          <cell r="B36" t="str">
            <v>ABU  EHIJIATOR</v>
          </cell>
          <cell r="C36">
            <v>10301.17</v>
          </cell>
        </row>
        <row r="38">
          <cell r="B38" t="str">
            <v>ISA  ADAMU GUMEL</v>
          </cell>
          <cell r="C38">
            <v>10301.17</v>
          </cell>
        </row>
        <row r="40">
          <cell r="B40" t="str">
            <v>NGARI  MOHAMMED</v>
          </cell>
          <cell r="C40">
            <v>10301.17</v>
          </cell>
        </row>
        <row r="44">
          <cell r="B44" t="str">
            <v>ISHAU BIRININ KUDU</v>
          </cell>
          <cell r="C44">
            <v>5818.37</v>
          </cell>
        </row>
        <row r="46">
          <cell r="B46" t="str">
            <v>FREEDOM    IGAGHO</v>
          </cell>
          <cell r="C46">
            <v>10301.17</v>
          </cell>
        </row>
        <row r="48">
          <cell r="B48" t="str">
            <v>GARUBA  ISA</v>
          </cell>
          <cell r="C48">
            <v>10301.17</v>
          </cell>
        </row>
        <row r="50">
          <cell r="B50" t="str">
            <v>UMARU  ADAMU</v>
          </cell>
          <cell r="C50">
            <v>10301.17</v>
          </cell>
        </row>
        <row r="52">
          <cell r="B52" t="str">
            <v>USMAN  GARUBA</v>
          </cell>
          <cell r="C52">
            <v>10301.17</v>
          </cell>
        </row>
        <row r="54">
          <cell r="B54" t="str">
            <v>ALI  YUSSUF</v>
          </cell>
          <cell r="C54">
            <v>10301.17</v>
          </cell>
        </row>
        <row r="56">
          <cell r="B56" t="str">
            <v>USMAN  MATI</v>
          </cell>
          <cell r="C56">
            <v>10301.17</v>
          </cell>
        </row>
        <row r="58">
          <cell r="B58" t="str">
            <v>AARON  H BURGA</v>
          </cell>
          <cell r="C58">
            <v>9262.57</v>
          </cell>
        </row>
        <row r="60">
          <cell r="B60" t="str">
            <v>ABUBAKAR  CHICKA</v>
          </cell>
          <cell r="C60">
            <v>10301.17</v>
          </cell>
        </row>
        <row r="62">
          <cell r="B62" t="str">
            <v>ABDULAHI  MOHAMED</v>
          </cell>
          <cell r="C62">
            <v>10301.17</v>
          </cell>
        </row>
        <row r="64">
          <cell r="B64" t="str">
            <v>JIDDA  MUSA</v>
          </cell>
          <cell r="C64">
            <v>10301.17</v>
          </cell>
        </row>
        <row r="66">
          <cell r="B66" t="str">
            <v>MUSTAPHA MOHAMED</v>
          </cell>
          <cell r="C66">
            <v>10301.17</v>
          </cell>
        </row>
        <row r="68">
          <cell r="B68" t="str">
            <v>SANNI M ABDULLAHI</v>
          </cell>
          <cell r="C68">
            <v>10301.17</v>
          </cell>
        </row>
        <row r="70">
          <cell r="B70" t="str">
            <v>SANNI  SHAIBU</v>
          </cell>
          <cell r="C70">
            <v>6605</v>
          </cell>
        </row>
        <row r="72">
          <cell r="B72" t="str">
            <v>AUDU  MOHAMMED</v>
          </cell>
          <cell r="C72">
            <v>10301.17</v>
          </cell>
        </row>
        <row r="74">
          <cell r="B74" t="str">
            <v>UMARU IBRAHIM</v>
          </cell>
          <cell r="C74">
            <v>10301.17</v>
          </cell>
        </row>
        <row r="76">
          <cell r="B76" t="str">
            <v>SALISU MOHAMMED</v>
          </cell>
          <cell r="C76">
            <v>10301.17</v>
          </cell>
        </row>
        <row r="78">
          <cell r="B78" t="str">
            <v>SUNDAY  CHARLES</v>
          </cell>
          <cell r="C78">
            <v>8756.69</v>
          </cell>
        </row>
        <row r="80">
          <cell r="B80" t="str">
            <v>EJIMACHUKWU CHRIS</v>
          </cell>
          <cell r="C80">
            <v>10301.17</v>
          </cell>
        </row>
        <row r="84">
          <cell r="B84" t="str">
            <v>IBRAHIN  LALA</v>
          </cell>
          <cell r="C84">
            <v>9217.57</v>
          </cell>
        </row>
        <row r="86">
          <cell r="B86" t="str">
            <v>HARUNA MUSA</v>
          </cell>
          <cell r="C86">
            <v>10301.17</v>
          </cell>
        </row>
        <row r="88">
          <cell r="B88" t="str">
            <v>ABUBAKAR  IDRISSU</v>
          </cell>
          <cell r="C88">
            <v>10301.17</v>
          </cell>
        </row>
        <row r="90">
          <cell r="B90" t="str">
            <v>IBRAHIM YARO</v>
          </cell>
          <cell r="C90">
            <v>10301.17</v>
          </cell>
        </row>
        <row r="92">
          <cell r="B92" t="str">
            <v>ABDULAHI IBRAHIM</v>
          </cell>
          <cell r="C92">
            <v>7683.88</v>
          </cell>
        </row>
        <row r="94">
          <cell r="B94" t="str">
            <v>MOHAMMED ABASS</v>
          </cell>
          <cell r="C94">
            <v>10301.17</v>
          </cell>
        </row>
        <row r="96">
          <cell r="B96" t="str">
            <v>UMARU IDI</v>
          </cell>
          <cell r="C96">
            <v>10301.17</v>
          </cell>
        </row>
        <row r="98">
          <cell r="B98" t="str">
            <v>SULE MUSA</v>
          </cell>
          <cell r="C98">
            <v>10301.17</v>
          </cell>
        </row>
        <row r="100">
          <cell r="B100" t="str">
            <v>GARUBA HABU</v>
          </cell>
          <cell r="C100">
            <v>10301.17</v>
          </cell>
        </row>
      </sheetData>
      <sheetData sheetId="5" refreshError="1">
        <row r="8">
          <cell r="B8" t="str">
            <v>SAFIANU IBRAHIM</v>
          </cell>
          <cell r="C8">
            <v>7894.6</v>
          </cell>
        </row>
        <row r="10">
          <cell r="B10" t="str">
            <v>BALA SANNI MOHAMED</v>
          </cell>
          <cell r="C10">
            <v>7894.6</v>
          </cell>
        </row>
        <row r="11">
          <cell r="B11" t="str">
            <v xml:space="preserve">                                              </v>
          </cell>
        </row>
        <row r="12">
          <cell r="B12" t="str">
            <v>OBOT SAMUEL</v>
          </cell>
          <cell r="C12">
            <v>7894.6</v>
          </cell>
        </row>
        <row r="14">
          <cell r="B14" t="str">
            <v>SANNI  MOHAMMED</v>
          </cell>
          <cell r="C14">
            <v>7894.6</v>
          </cell>
        </row>
        <row r="16">
          <cell r="B16" t="str">
            <v>UMARU GARUBA</v>
          </cell>
          <cell r="C16">
            <v>7894.6</v>
          </cell>
        </row>
        <row r="18">
          <cell r="B18" t="str">
            <v>NZERIBE NWANKPA</v>
          </cell>
          <cell r="C18">
            <v>7894.6</v>
          </cell>
        </row>
        <row r="20">
          <cell r="B20" t="str">
            <v>USMAN ABDULAHI</v>
          </cell>
          <cell r="C20">
            <v>7894.6</v>
          </cell>
        </row>
        <row r="22">
          <cell r="B22" t="str">
            <v>ZUBAIRU  YUSSUF</v>
          </cell>
          <cell r="C22">
            <v>7894.6</v>
          </cell>
        </row>
        <row r="24">
          <cell r="B24" t="str">
            <v>JERRY  BEBS</v>
          </cell>
          <cell r="C24">
            <v>7499.87</v>
          </cell>
        </row>
        <row r="26">
          <cell r="B26" t="str">
            <v>MOHAMMED YUSSUF</v>
          </cell>
          <cell r="C26">
            <v>7894.6</v>
          </cell>
        </row>
        <row r="28">
          <cell r="B28" t="str">
            <v>IKECHUKWU NNADI</v>
          </cell>
          <cell r="C28">
            <v>7894.6</v>
          </cell>
        </row>
        <row r="30">
          <cell r="B30" t="str">
            <v>KASIMU SALISU</v>
          </cell>
          <cell r="C30">
            <v>7894.6</v>
          </cell>
        </row>
        <row r="32">
          <cell r="B32" t="str">
            <v>ABUBAKAR IBRAHIM</v>
          </cell>
          <cell r="C32">
            <v>7894.6</v>
          </cell>
        </row>
        <row r="34">
          <cell r="B34" t="str">
            <v>ABUBAKAR  DOGO</v>
          </cell>
          <cell r="C34">
            <v>7894.6</v>
          </cell>
        </row>
        <row r="36">
          <cell r="B36" t="str">
            <v>ABU  EHIJIATOR</v>
          </cell>
          <cell r="C36">
            <v>7265.1</v>
          </cell>
        </row>
        <row r="38">
          <cell r="B38" t="str">
            <v>ISA  ADAMU GUMEL</v>
          </cell>
          <cell r="C38">
            <v>7894.6</v>
          </cell>
        </row>
        <row r="40">
          <cell r="B40" t="str">
            <v>NGARI  MOHAMMED</v>
          </cell>
          <cell r="C40">
            <v>7894.6</v>
          </cell>
        </row>
        <row r="44">
          <cell r="B44" t="str">
            <v>ISHAU BIRININ KUDU</v>
          </cell>
          <cell r="C44">
            <v>7894.6</v>
          </cell>
        </row>
        <row r="46">
          <cell r="B46" t="str">
            <v>FREEDOM    IGAGHO</v>
          </cell>
          <cell r="C46">
            <v>7894.6</v>
          </cell>
        </row>
        <row r="48">
          <cell r="B48" t="str">
            <v>GARUBA  ISA</v>
          </cell>
          <cell r="C48">
            <v>7894.6</v>
          </cell>
        </row>
        <row r="50">
          <cell r="B50" t="str">
            <v>UMARU  ADAMU</v>
          </cell>
          <cell r="C50">
            <v>7894.6</v>
          </cell>
        </row>
        <row r="52">
          <cell r="B52" t="str">
            <v>USMAN  GARUBA</v>
          </cell>
          <cell r="C52">
            <v>7894.6</v>
          </cell>
        </row>
        <row r="54">
          <cell r="B54" t="str">
            <v>ALI  YUSSUF</v>
          </cell>
          <cell r="C54">
            <v>7894.6</v>
          </cell>
        </row>
        <row r="56">
          <cell r="B56" t="str">
            <v>USMAN  MATI</v>
          </cell>
          <cell r="C56">
            <v>7894.6</v>
          </cell>
        </row>
        <row r="58">
          <cell r="B58" t="str">
            <v>AARON  H BURGA</v>
          </cell>
          <cell r="C58">
            <v>7894.6</v>
          </cell>
        </row>
        <row r="60">
          <cell r="B60" t="str">
            <v>ABUBAKAR  CHICKA</v>
          </cell>
          <cell r="C60">
            <v>7894.6</v>
          </cell>
        </row>
        <row r="62">
          <cell r="B62" t="str">
            <v>ABDULAHI  MOHAMED</v>
          </cell>
          <cell r="C62">
            <v>7894.6</v>
          </cell>
        </row>
        <row r="64">
          <cell r="B64" t="str">
            <v>JIDDA  MUSA</v>
          </cell>
          <cell r="C64">
            <v>7894.6</v>
          </cell>
        </row>
        <row r="66">
          <cell r="B66" t="str">
            <v>MUSTAPHA MOHAMED</v>
          </cell>
          <cell r="C66">
            <v>7894.6</v>
          </cell>
        </row>
        <row r="68">
          <cell r="B68" t="str">
            <v>SANNI M ABDULLAHI</v>
          </cell>
          <cell r="C68">
            <v>7894.6</v>
          </cell>
        </row>
        <row r="70">
          <cell r="B70" t="str">
            <v>SANNI  SHAIBU</v>
          </cell>
          <cell r="C70">
            <v>7894.6</v>
          </cell>
        </row>
        <row r="72">
          <cell r="B72" t="str">
            <v>AUDU  MOHAMMED</v>
          </cell>
          <cell r="C72">
            <v>7894.6</v>
          </cell>
        </row>
        <row r="74">
          <cell r="B74" t="str">
            <v>UMARU IBRAHIM</v>
          </cell>
          <cell r="C74">
            <v>2277.1999999999998</v>
          </cell>
        </row>
        <row r="76">
          <cell r="B76" t="str">
            <v>SALISU MOHAMMED</v>
          </cell>
          <cell r="C76">
            <v>7894.6</v>
          </cell>
        </row>
        <row r="78">
          <cell r="B78" t="str">
            <v>SUNDAY  CHARLES</v>
          </cell>
          <cell r="C78">
            <v>7894.6</v>
          </cell>
        </row>
        <row r="80">
          <cell r="B80" t="str">
            <v>EJIMACHUKWU CHRIS</v>
          </cell>
          <cell r="C80">
            <v>7894.6</v>
          </cell>
        </row>
        <row r="84">
          <cell r="B84" t="str">
            <v>IBRAHIN  LALA</v>
          </cell>
          <cell r="C84">
            <v>6918.4</v>
          </cell>
        </row>
        <row r="86">
          <cell r="B86" t="str">
            <v>HARUNA MUSA</v>
          </cell>
          <cell r="C86">
            <v>7894.6</v>
          </cell>
        </row>
        <row r="88">
          <cell r="B88" t="str">
            <v>ABUBAKAR  IDRISSU</v>
          </cell>
          <cell r="C88">
            <v>7894.6</v>
          </cell>
        </row>
        <row r="90">
          <cell r="B90" t="str">
            <v>IBRAHIM YARO</v>
          </cell>
          <cell r="C90">
            <v>7894.6</v>
          </cell>
        </row>
        <row r="92">
          <cell r="B92" t="str">
            <v>ABDULAHI IBRAHIM</v>
          </cell>
          <cell r="C92">
            <v>7894.6</v>
          </cell>
        </row>
        <row r="94">
          <cell r="B94" t="str">
            <v>MOHAMMED ABASS</v>
          </cell>
          <cell r="C94">
            <v>7894.6</v>
          </cell>
        </row>
        <row r="96">
          <cell r="B96" t="str">
            <v>UMARU IDI</v>
          </cell>
          <cell r="C96">
            <v>7894.6</v>
          </cell>
        </row>
        <row r="98">
          <cell r="B98" t="str">
            <v>SULE MUSA</v>
          </cell>
          <cell r="C98">
            <v>7894.6</v>
          </cell>
        </row>
        <row r="100">
          <cell r="B100" t="str">
            <v>GARUBA HABU</v>
          </cell>
          <cell r="C100">
            <v>7894.6</v>
          </cell>
        </row>
      </sheetData>
      <sheetData sheetId="6" refreshError="1">
        <row r="8">
          <cell r="B8" t="str">
            <v>SAFIANU IBRAHIM</v>
          </cell>
          <cell r="C8">
            <v>7535.65</v>
          </cell>
        </row>
        <row r="10">
          <cell r="B10" t="str">
            <v>BALA SANNI MOHAMED</v>
          </cell>
          <cell r="C10">
            <v>7535.65</v>
          </cell>
        </row>
        <row r="11">
          <cell r="B11" t="str">
            <v xml:space="preserve">                                              </v>
          </cell>
        </row>
        <row r="12">
          <cell r="B12" t="str">
            <v>OBOT SAMUEL</v>
          </cell>
          <cell r="C12">
            <v>7535.65</v>
          </cell>
        </row>
        <row r="14">
          <cell r="B14" t="str">
            <v>SANNI  MOHAMMED</v>
          </cell>
          <cell r="C14">
            <v>7535.65</v>
          </cell>
        </row>
        <row r="16">
          <cell r="B16" t="str">
            <v>UMARU GARUBA</v>
          </cell>
          <cell r="C16">
            <v>7535.65</v>
          </cell>
        </row>
        <row r="18">
          <cell r="B18" t="str">
            <v>NZERIBE NWANKPA</v>
          </cell>
          <cell r="C18">
            <v>7535.65</v>
          </cell>
        </row>
        <row r="20">
          <cell r="B20" t="str">
            <v>USMAN ABDULAHI</v>
          </cell>
          <cell r="C20">
            <v>7535.65</v>
          </cell>
        </row>
        <row r="22">
          <cell r="B22" t="str">
            <v>ZUBAIRU  YUSSUF</v>
          </cell>
          <cell r="C22">
            <v>1340.7</v>
          </cell>
        </row>
        <row r="24">
          <cell r="B24" t="str">
            <v>JERRY  BEBS</v>
          </cell>
          <cell r="C24">
            <v>7158.87</v>
          </cell>
        </row>
        <row r="26">
          <cell r="B26" t="str">
            <v>MOHAMMED YUSSUF</v>
          </cell>
          <cell r="C26">
            <v>7535.65</v>
          </cell>
        </row>
        <row r="28">
          <cell r="B28" t="str">
            <v>IKECHUKWU NNADI</v>
          </cell>
          <cell r="C28">
            <v>7535.65</v>
          </cell>
        </row>
        <row r="30">
          <cell r="B30" t="str">
            <v>KASIMU SALISU</v>
          </cell>
          <cell r="C30">
            <v>7535.65</v>
          </cell>
        </row>
        <row r="32">
          <cell r="B32" t="str">
            <v>ABUBAKAR IBRAHIM</v>
          </cell>
          <cell r="C32">
            <v>7535.65</v>
          </cell>
        </row>
        <row r="34">
          <cell r="B34" t="str">
            <v>ABUBAKAR  DOGO</v>
          </cell>
          <cell r="C34">
            <v>7535.65</v>
          </cell>
        </row>
        <row r="36">
          <cell r="B36" t="str">
            <v>ABU  EHIJIATOR</v>
          </cell>
          <cell r="C36">
            <v>7535.65</v>
          </cell>
        </row>
        <row r="38">
          <cell r="B38" t="str">
            <v>ISA  ADAMU GUMEL</v>
          </cell>
          <cell r="C38">
            <v>7535.65</v>
          </cell>
        </row>
        <row r="40">
          <cell r="B40" t="str">
            <v>NGARI  MOHAMMED</v>
          </cell>
          <cell r="C40">
            <v>7535.65</v>
          </cell>
        </row>
        <row r="42">
          <cell r="B42" t="str">
            <v>ISHAU BIRININ KUDU</v>
          </cell>
          <cell r="C42">
            <v>14105.6</v>
          </cell>
        </row>
        <row r="44">
          <cell r="B44" t="str">
            <v>ISHAU BIRININ KUDU</v>
          </cell>
          <cell r="C44">
            <v>7535.65</v>
          </cell>
        </row>
        <row r="46">
          <cell r="B46" t="str">
            <v>FREEDOM    IGAGHO</v>
          </cell>
          <cell r="C46">
            <v>7535.65</v>
          </cell>
        </row>
        <row r="48">
          <cell r="B48" t="str">
            <v>GARUBA  ISA</v>
          </cell>
          <cell r="C48">
            <v>7535.65</v>
          </cell>
        </row>
        <row r="49">
          <cell r="B49" t="str">
            <v>FREEDOM    IGAGHO</v>
          </cell>
          <cell r="C49">
            <v>14105.6</v>
          </cell>
        </row>
        <row r="50">
          <cell r="B50" t="str">
            <v>UMARU  ADAMU</v>
          </cell>
          <cell r="C50">
            <v>7535.65</v>
          </cell>
        </row>
        <row r="51">
          <cell r="B51" t="str">
            <v>GARUBA  ISA</v>
          </cell>
          <cell r="C51">
            <v>12543.5</v>
          </cell>
        </row>
        <row r="52">
          <cell r="B52" t="str">
            <v>USMAN  GARUBA</v>
          </cell>
          <cell r="C52">
            <v>7535.65</v>
          </cell>
        </row>
        <row r="53">
          <cell r="B53" t="str">
            <v>UMARU  ADAMU</v>
          </cell>
          <cell r="C53">
            <v>14105.6</v>
          </cell>
        </row>
        <row r="54">
          <cell r="B54" t="str">
            <v>ALI  YUSSUF</v>
          </cell>
          <cell r="C54">
            <v>7535.65</v>
          </cell>
        </row>
        <row r="55">
          <cell r="B55" t="str">
            <v>USMAN  GARUBA</v>
          </cell>
          <cell r="C55">
            <v>5931.6</v>
          </cell>
        </row>
        <row r="56">
          <cell r="B56" t="str">
            <v>USMAN  MATI</v>
          </cell>
          <cell r="C56">
            <v>7535.65</v>
          </cell>
        </row>
        <row r="57">
          <cell r="B57" t="str">
            <v>ALI  YUSSUF</v>
          </cell>
          <cell r="C57">
            <v>14105.6</v>
          </cell>
        </row>
        <row r="58">
          <cell r="B58" t="str">
            <v>AARON  H BURGA</v>
          </cell>
          <cell r="C58">
            <v>7535.65</v>
          </cell>
        </row>
        <row r="59">
          <cell r="B59" t="str">
            <v>USMAN  MATI</v>
          </cell>
          <cell r="C59">
            <v>14105.6</v>
          </cell>
        </row>
        <row r="60">
          <cell r="B60" t="str">
            <v>ABUBAKAR  CHICKA</v>
          </cell>
          <cell r="C60">
            <v>7535.65</v>
          </cell>
        </row>
        <row r="61">
          <cell r="B61" t="str">
            <v>AARON  H BURGA</v>
          </cell>
          <cell r="C61">
            <v>13564.6</v>
          </cell>
        </row>
        <row r="62">
          <cell r="B62" t="str">
            <v>ABDULAHI  MOHAMED</v>
          </cell>
          <cell r="C62">
            <v>7535.65</v>
          </cell>
        </row>
        <row r="63">
          <cell r="B63" t="str">
            <v>ABUBAKAR  CHICKA</v>
          </cell>
          <cell r="C63">
            <v>14105.6</v>
          </cell>
        </row>
        <row r="64">
          <cell r="B64" t="str">
            <v>JIDDA  MUSA</v>
          </cell>
          <cell r="C64">
            <v>7535.65</v>
          </cell>
        </row>
        <row r="65">
          <cell r="B65" t="str">
            <v>ABDULAHI  MOHAMED</v>
          </cell>
          <cell r="C65">
            <v>14105.6</v>
          </cell>
        </row>
        <row r="66">
          <cell r="B66" t="str">
            <v>MUSTAPHA MOHAMED</v>
          </cell>
          <cell r="C66">
            <v>7535.65</v>
          </cell>
        </row>
        <row r="67">
          <cell r="B67" t="str">
            <v>JIDDA  MUSA</v>
          </cell>
          <cell r="C67">
            <v>14105.6</v>
          </cell>
        </row>
        <row r="68">
          <cell r="B68" t="str">
            <v>SANNI M ABDULLAHI</v>
          </cell>
          <cell r="C68">
            <v>7535.65</v>
          </cell>
        </row>
        <row r="69">
          <cell r="B69" t="str">
            <v>MUSTAPHA MOHAMED</v>
          </cell>
          <cell r="C69">
            <v>14105.6</v>
          </cell>
        </row>
        <row r="70">
          <cell r="B70" t="str">
            <v>SANNI  SHAIBU</v>
          </cell>
          <cell r="C70">
            <v>7535.65</v>
          </cell>
        </row>
        <row r="71">
          <cell r="B71" t="str">
            <v>SANNI M ABDULLAHI</v>
          </cell>
          <cell r="C71">
            <v>14105.6</v>
          </cell>
        </row>
        <row r="72">
          <cell r="B72" t="str">
            <v>AUDU  MOHAMMED</v>
          </cell>
          <cell r="C72">
            <v>7535.65</v>
          </cell>
        </row>
        <row r="73">
          <cell r="B73" t="str">
            <v>SANNI  SHAIBU</v>
          </cell>
          <cell r="C73">
            <v>14105.6</v>
          </cell>
        </row>
        <row r="74">
          <cell r="B74" t="str">
            <v>UMARU IBRAHIM</v>
          </cell>
          <cell r="C74">
            <v>1345.9</v>
          </cell>
        </row>
        <row r="75">
          <cell r="B75" t="str">
            <v>AUDU  MOHAMMED</v>
          </cell>
          <cell r="C75">
            <v>12401.3</v>
          </cell>
        </row>
        <row r="76">
          <cell r="B76" t="str">
            <v>SALISU MOHAMMED</v>
          </cell>
          <cell r="C76">
            <v>632.79999999999995</v>
          </cell>
        </row>
        <row r="77">
          <cell r="B77" t="str">
            <v>UMARU IBRAHIM</v>
          </cell>
          <cell r="C77">
            <v>12762.3</v>
          </cell>
        </row>
        <row r="78">
          <cell r="B78" t="str">
            <v>SUNDAY  CHARLES</v>
          </cell>
          <cell r="C78">
            <v>7535.65</v>
          </cell>
        </row>
        <row r="79">
          <cell r="B79" t="str">
            <v>SALISU MOHAMMED</v>
          </cell>
          <cell r="C79">
            <v>14105.6</v>
          </cell>
        </row>
        <row r="80">
          <cell r="B80" t="str">
            <v>EJIMACHUKWU CHRIS</v>
          </cell>
          <cell r="C80">
            <v>7535.65</v>
          </cell>
        </row>
        <row r="81">
          <cell r="B81" t="str">
            <v>SUNDAY  CHARLES</v>
          </cell>
          <cell r="C81">
            <v>0</v>
          </cell>
        </row>
        <row r="83">
          <cell r="B83" t="str">
            <v>EJIMACHUKWU CHRIS</v>
          </cell>
          <cell r="C83">
            <v>14105.6</v>
          </cell>
        </row>
        <row r="84">
          <cell r="B84" t="str">
            <v>IBRAHIN  LALA</v>
          </cell>
          <cell r="C84">
            <v>7535.65</v>
          </cell>
        </row>
        <row r="85">
          <cell r="B85" t="str">
            <v>IBRAHIN  LALA</v>
          </cell>
          <cell r="C85">
            <v>0</v>
          </cell>
        </row>
        <row r="86">
          <cell r="B86" t="str">
            <v>HARUNA MUSA</v>
          </cell>
          <cell r="C86">
            <v>7535.65</v>
          </cell>
        </row>
        <row r="87">
          <cell r="B87" t="str">
            <v>HARUNA MUSA</v>
          </cell>
          <cell r="C87">
            <v>14105.6</v>
          </cell>
        </row>
        <row r="88">
          <cell r="B88" t="str">
            <v>ABUBAKAR  IDRISSU</v>
          </cell>
          <cell r="C88">
            <v>7535.65</v>
          </cell>
        </row>
        <row r="90">
          <cell r="B90" t="str">
            <v>IBRAHIM YARO</v>
          </cell>
          <cell r="C90">
            <v>7535.65</v>
          </cell>
        </row>
        <row r="92">
          <cell r="B92" t="str">
            <v>ABDULAHI IBRAHIM</v>
          </cell>
          <cell r="C92">
            <v>7535.65</v>
          </cell>
        </row>
        <row r="94">
          <cell r="B94" t="str">
            <v>MOHAMMED ABASS</v>
          </cell>
          <cell r="C94">
            <v>7535.65</v>
          </cell>
        </row>
        <row r="96">
          <cell r="B96" t="str">
            <v>UMARU IDI</v>
          </cell>
          <cell r="C96">
            <v>7535.65</v>
          </cell>
        </row>
        <row r="98">
          <cell r="B98" t="str">
            <v>SULE MUSA</v>
          </cell>
          <cell r="C98">
            <v>6827.75</v>
          </cell>
        </row>
        <row r="100">
          <cell r="B100" t="str">
            <v>GARUBA HABU</v>
          </cell>
          <cell r="C100">
            <v>7535.65</v>
          </cell>
        </row>
      </sheetData>
      <sheetData sheetId="7" refreshError="1">
        <row r="8">
          <cell r="B8" t="str">
            <v>SAFIANU IBRAHIM</v>
          </cell>
          <cell r="C8">
            <v>8808.7000000000007</v>
          </cell>
        </row>
        <row r="10">
          <cell r="B10" t="str">
            <v>BALA SANNI MOHAMED</v>
          </cell>
          <cell r="C10">
            <v>8808.7000000000007</v>
          </cell>
        </row>
        <row r="11">
          <cell r="B11" t="str">
            <v xml:space="preserve">                                              </v>
          </cell>
        </row>
        <row r="12">
          <cell r="B12" t="str">
            <v>OBOT SAMUEL</v>
          </cell>
          <cell r="C12">
            <v>8808.7000000000007</v>
          </cell>
        </row>
        <row r="14">
          <cell r="B14" t="str">
            <v>SANNI  MOHAMMED</v>
          </cell>
          <cell r="C14">
            <v>8808.7000000000007</v>
          </cell>
        </row>
        <row r="16">
          <cell r="B16" t="str">
            <v>UMARU GARUBA</v>
          </cell>
          <cell r="C16">
            <v>8808.7000000000007</v>
          </cell>
        </row>
        <row r="18">
          <cell r="B18" t="str">
            <v>NZERIBE NWANKPA</v>
          </cell>
          <cell r="C18">
            <v>8808.7000000000007</v>
          </cell>
        </row>
        <row r="20">
          <cell r="B20" t="str">
            <v>USMAN ABDULAHI</v>
          </cell>
          <cell r="C20">
            <v>8808.7000000000007</v>
          </cell>
        </row>
        <row r="22">
          <cell r="B22" t="str">
            <v>ZUBAIRU  YUSSUF</v>
          </cell>
          <cell r="C22">
            <v>6641.8</v>
          </cell>
        </row>
        <row r="24">
          <cell r="B24" t="str">
            <v>JERRY  BEBS</v>
          </cell>
          <cell r="C24">
            <v>8808.7000000000007</v>
          </cell>
        </row>
        <row r="26">
          <cell r="B26" t="str">
            <v>MOHAMMED YUSSUF</v>
          </cell>
          <cell r="C26">
            <v>8808.7000000000007</v>
          </cell>
        </row>
        <row r="28">
          <cell r="B28" t="str">
            <v>IKECHUKWU NNADI</v>
          </cell>
          <cell r="C28">
            <v>7321.36</v>
          </cell>
        </row>
        <row r="30">
          <cell r="B30" t="str">
            <v>KASIMU SALISU</v>
          </cell>
          <cell r="C30">
            <v>8808.7000000000007</v>
          </cell>
        </row>
        <row r="32">
          <cell r="B32" t="str">
            <v>ABUBAKAR IBRAHIM</v>
          </cell>
          <cell r="C32">
            <v>8808.7000000000007</v>
          </cell>
        </row>
        <row r="34">
          <cell r="B34" t="str">
            <v>ABUBAKAR  DOGO</v>
          </cell>
          <cell r="C34">
            <v>8808.7000000000007</v>
          </cell>
        </row>
        <row r="36">
          <cell r="B36" t="str">
            <v>ABU  EHIJIATOR</v>
          </cell>
          <cell r="C36">
            <v>8808.7000000000007</v>
          </cell>
        </row>
        <row r="38">
          <cell r="B38" t="str">
            <v>ISA  ADAMU GUMEL</v>
          </cell>
          <cell r="C38">
            <v>8808.7000000000007</v>
          </cell>
        </row>
        <row r="40">
          <cell r="B40" t="str">
            <v>NGARI  MOHAMMED</v>
          </cell>
          <cell r="C40">
            <v>8808.7000000000007</v>
          </cell>
        </row>
        <row r="44">
          <cell r="B44" t="str">
            <v>ISHAU BIRININ KUDU</v>
          </cell>
          <cell r="C44">
            <v>8808.7000000000007</v>
          </cell>
        </row>
        <row r="46">
          <cell r="B46" t="str">
            <v>FREEDOM    IGAGHO</v>
          </cell>
          <cell r="C46">
            <v>8808.7000000000007</v>
          </cell>
        </row>
        <row r="48">
          <cell r="B48" t="str">
            <v>GARUBA  ISA</v>
          </cell>
          <cell r="C48">
            <v>8808.7000000000007</v>
          </cell>
        </row>
        <row r="50">
          <cell r="B50" t="str">
            <v>UMARU  ADAMU</v>
          </cell>
          <cell r="C50">
            <v>8808.7000000000007</v>
          </cell>
        </row>
        <row r="52">
          <cell r="B52" t="str">
            <v>USMAN  GARUBA</v>
          </cell>
          <cell r="C52">
            <v>8808.7000000000007</v>
          </cell>
        </row>
        <row r="54">
          <cell r="B54" t="str">
            <v>ALI  YUSSUF</v>
          </cell>
          <cell r="C54">
            <v>7536.6</v>
          </cell>
        </row>
        <row r="56">
          <cell r="B56" t="str">
            <v>USMAN  MATI</v>
          </cell>
          <cell r="C56">
            <v>8808.7000000000007</v>
          </cell>
        </row>
        <row r="58">
          <cell r="B58" t="str">
            <v>AARON  H BURGA</v>
          </cell>
          <cell r="C58">
            <v>8808.7000000000007</v>
          </cell>
        </row>
        <row r="60">
          <cell r="B60" t="str">
            <v>ABUBAKAR  CHICKA</v>
          </cell>
          <cell r="C60">
            <v>8808.7000000000007</v>
          </cell>
        </row>
        <row r="62">
          <cell r="B62" t="str">
            <v>ABDULAHI  MOHAMED</v>
          </cell>
          <cell r="C62">
            <v>8808.7000000000007</v>
          </cell>
        </row>
        <row r="64">
          <cell r="B64" t="str">
            <v>JIDDA  MUSA</v>
          </cell>
          <cell r="C64">
            <v>8808.7000000000007</v>
          </cell>
        </row>
        <row r="66">
          <cell r="B66" t="str">
            <v>MUSTAPHA MOHAMED</v>
          </cell>
          <cell r="C66">
            <v>8808.7000000000007</v>
          </cell>
        </row>
        <row r="68">
          <cell r="B68" t="str">
            <v>SANNI M ABDULLAHI</v>
          </cell>
          <cell r="C68">
            <v>6433.5</v>
          </cell>
        </row>
        <row r="70">
          <cell r="B70" t="str">
            <v>SANNI  SHAIBU</v>
          </cell>
          <cell r="C70">
            <v>8808.7000000000007</v>
          </cell>
        </row>
        <row r="72">
          <cell r="B72" t="str">
            <v>AUDU  MOHAMMED</v>
          </cell>
          <cell r="C72">
            <v>8808.7000000000007</v>
          </cell>
        </row>
        <row r="74">
          <cell r="B74" t="str">
            <v>UMARU IBRAHIM</v>
          </cell>
          <cell r="C74">
            <v>8808.7000000000007</v>
          </cell>
        </row>
        <row r="76">
          <cell r="B76" t="str">
            <v>SALISU MOHAMMED</v>
          </cell>
          <cell r="C76">
            <v>6433.5</v>
          </cell>
        </row>
        <row r="78">
          <cell r="B78" t="str">
            <v>SUNDAY  CHARLES</v>
          </cell>
          <cell r="C78">
            <v>7706.7</v>
          </cell>
        </row>
        <row r="80">
          <cell r="B80" t="str">
            <v>EJIMACHUKWU CHRIS</v>
          </cell>
          <cell r="C80">
            <v>8808.7000000000007</v>
          </cell>
        </row>
        <row r="84">
          <cell r="B84" t="str">
            <v>IBRAHIN  LALA</v>
          </cell>
          <cell r="C84">
            <v>8808.7000000000007</v>
          </cell>
        </row>
        <row r="86">
          <cell r="B86" t="str">
            <v>HARUNA MUSA</v>
          </cell>
          <cell r="C86">
            <v>8808.7000000000007</v>
          </cell>
        </row>
        <row r="88">
          <cell r="B88" t="str">
            <v>ABUBAKAR  IDRISSU</v>
          </cell>
          <cell r="C88">
            <v>8808.7000000000007</v>
          </cell>
        </row>
        <row r="90">
          <cell r="B90" t="str">
            <v>HAMMED YUSUFF</v>
          </cell>
          <cell r="C90">
            <v>8600.4</v>
          </cell>
        </row>
        <row r="92">
          <cell r="B92" t="str">
            <v>ABDULAHI IBRAHIM</v>
          </cell>
          <cell r="C92">
            <v>8808.7000000000007</v>
          </cell>
        </row>
        <row r="94">
          <cell r="B94" t="str">
            <v>MOHAMMED ABASS</v>
          </cell>
          <cell r="C94">
            <v>8808.7000000000007</v>
          </cell>
        </row>
        <row r="96">
          <cell r="B96" t="str">
            <v>UMARU IDI</v>
          </cell>
          <cell r="C96">
            <v>8808.7000000000007</v>
          </cell>
        </row>
        <row r="98">
          <cell r="B98" t="str">
            <v>SULE MUSA</v>
          </cell>
          <cell r="C98">
            <v>8808.7000000000007</v>
          </cell>
        </row>
        <row r="100">
          <cell r="B100" t="str">
            <v>GARUBA HABU</v>
          </cell>
          <cell r="C100">
            <v>8808.7000000000007</v>
          </cell>
        </row>
      </sheetData>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otal liab (summary)"/>
      <sheetName val="App 1- Summary of VAT Liability"/>
      <sheetName val="App 1a- Analysis of Output VAT"/>
      <sheetName val="App 1b- Analysis of Input VAT"/>
      <sheetName val="App 1c- VAT Penalty"/>
      <sheetName val="App 2- WHT liabilty (lower)"/>
      <sheetName val="App 2a -  WHT Remittances"/>
      <sheetName val="App 2b - WHT Analysis"/>
      <sheetName val="App 3 -Employee taxes "/>
      <sheetName val="3a - PAYE Summary"/>
      <sheetName val="3a-1 Expat PAYE Computation"/>
      <sheetName val="App 3a-2 Summary Local PAYE"/>
      <sheetName val="App 3b NSITF "/>
      <sheetName val="App 3b-1 - NSITF Remittances"/>
      <sheetName val="App 3c Pension "/>
      <sheetName val="App 3d ITF"/>
      <sheetName val="App 3e-Personnel Cost"/>
      <sheetName val="Expat Other Income"/>
      <sheetName val="Oct"/>
      <sheetName val="Nov"/>
      <sheetName val="Dec"/>
      <sheetName val="Jan"/>
      <sheetName val="Feb"/>
      <sheetName val="Mar"/>
      <sheetName val="Apr"/>
      <sheetName val="May"/>
      <sheetName val="June"/>
      <sheetName val="July"/>
      <sheetName val="Aug"/>
      <sheetName val="Sep"/>
      <sheetName val="Productivity Pay"/>
      <sheetName val="Det. of VAT Provision"/>
      <sheetName val="VAT Payable"/>
      <sheetName val="VAT Recoverable"/>
      <sheetName val="Other Income"/>
      <sheetName val="NSITF"/>
      <sheetName val="Names of E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0">
          <cell r="B10" t="str">
            <v>Abiodun Sunday</v>
          </cell>
        </row>
      </sheetData>
      <sheetData sheetId="20">
        <row r="10">
          <cell r="B10" t="str">
            <v>Abiodun Sunday</v>
          </cell>
        </row>
      </sheetData>
      <sheetData sheetId="21">
        <row r="10">
          <cell r="B10" t="str">
            <v>Abiodun Sunday</v>
          </cell>
        </row>
      </sheetData>
      <sheetData sheetId="22">
        <row r="10">
          <cell r="B10" t="str">
            <v>Abasiaka Edwin Enyenihi</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cal-PAYE comp  (2)"/>
      <sheetName val="summary"/>
      <sheetName val="December 2003"/>
      <sheetName val=" Nov 2003"/>
      <sheetName val="October 2003"/>
      <sheetName val="September 2003"/>
      <sheetName val=" August 2003"/>
      <sheetName val="July 2003"/>
      <sheetName val="June 2003"/>
      <sheetName val="May 2003"/>
      <sheetName val="april 2003"/>
      <sheetName val=" march 2003"/>
      <sheetName val="FEB 2003"/>
      <sheetName val="Jan 2003"/>
      <sheetName val="Sheet1"/>
      <sheetName val="work sheet"/>
      <sheetName val="Modul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cal-PAYE comp  (2)"/>
      <sheetName val="summary"/>
      <sheetName val="December 2003"/>
      <sheetName val=" Nov 2003"/>
      <sheetName val="October 2003"/>
      <sheetName val="September 2003"/>
      <sheetName val=" August 2003"/>
      <sheetName val="July 2003"/>
      <sheetName val="June 2003"/>
      <sheetName val="May 2003"/>
      <sheetName val="april 2003"/>
      <sheetName val=" march 2003"/>
      <sheetName val="FEB 2003"/>
      <sheetName val="Jan 2003"/>
      <sheetName val="Sheet1"/>
      <sheetName val="work sheet"/>
      <sheetName val="Modul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ount"/>
      <sheetName val="Inflation"/>
      <sheetName val="Paramètres"/>
    </sheetNames>
    <definedNames>
      <definedName name="discountRate" refersTo="='Discount'!$E$5"/>
      <definedName name="inflationRate" refersTo="='Inflation'!$F$7:$Y$7"/>
      <definedName name="ReferenceYear" refersTo="='Discount'!$E$7"/>
    </definedNames>
    <sheetDataSet>
      <sheetData sheetId="0" refreshError="1">
        <row r="5">
          <cell r="E5">
            <v>0.08</v>
          </cell>
        </row>
        <row r="7">
          <cell r="E7">
            <v>2000</v>
          </cell>
        </row>
      </sheetData>
      <sheetData sheetId="1" refreshError="1">
        <row r="7">
          <cell r="G7">
            <v>0.01</v>
          </cell>
          <cell r="H7">
            <v>0.02</v>
          </cell>
          <cell r="I7">
            <v>0.02</v>
          </cell>
          <cell r="J7">
            <v>0.02</v>
          </cell>
          <cell r="K7">
            <v>0.02</v>
          </cell>
          <cell r="L7">
            <v>0.02</v>
          </cell>
          <cell r="M7">
            <v>0.02</v>
          </cell>
          <cell r="N7">
            <v>0.02</v>
          </cell>
          <cell r="O7">
            <v>0.02</v>
          </cell>
          <cell r="P7">
            <v>0.02</v>
          </cell>
          <cell r="Q7">
            <v>0.02</v>
          </cell>
          <cell r="R7">
            <v>0.02</v>
          </cell>
          <cell r="S7">
            <v>0.02</v>
          </cell>
          <cell r="T7">
            <v>0.02</v>
          </cell>
          <cell r="U7">
            <v>0.02</v>
          </cell>
          <cell r="V7">
            <v>0.02</v>
          </cell>
          <cell r="W7">
            <v>0.02</v>
          </cell>
          <cell r="X7">
            <v>0.02</v>
          </cell>
          <cell r="Y7">
            <v>0.02</v>
          </cell>
        </row>
      </sheetData>
      <sheetData sheetId="2"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ones"/>
      <sheetName val="PILOTAGE"/>
      <sheetName val="RETRIEVE"/>
      <sheetName val="impression"/>
      <sheetName val="page_de_garde"/>
      <sheetName val="Synthèse"/>
      <sheetName val="envir"/>
      <sheetName val="prix"/>
      <sheetName val="prod"/>
      <sheetName val="ventes"/>
      <sheetName val="explo"/>
      <sheetName val="RO"/>
      <sheetName val="Analyse RONC_ RNC"/>
      <sheetName val="Couts Tech"/>
      <sheetName val="Prod_SEC_par_pays"/>
      <sheetName val="RO_par_pays"/>
      <sheetName val="Slides"/>
      <sheetName val="user"/>
      <sheetName val="RPRO"/>
      <sheetName val="Report"/>
      <sheetName val="CM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4">
          <cell r="F4">
            <v>1.0847599999999999</v>
          </cell>
          <cell r="G4">
            <v>1.07313784126984</v>
          </cell>
          <cell r="H4">
            <v>1.0759524390243906</v>
          </cell>
          <cell r="I4">
            <v>1.1311603921568625</v>
          </cell>
          <cell r="J4">
            <v>1.1985400000000002</v>
          </cell>
          <cell r="K4">
            <v>1.2261652173913042</v>
          </cell>
          <cell r="L4">
            <v>1.1000000000000001</v>
          </cell>
          <cell r="M4">
            <v>1.2375380952380948</v>
          </cell>
          <cell r="N4">
            <v>1.1000000000000001</v>
          </cell>
          <cell r="O4">
            <v>0</v>
          </cell>
          <cell r="P4">
            <v>1.1000000000000001</v>
          </cell>
          <cell r="Q4">
            <v>1.25</v>
          </cell>
          <cell r="R4">
            <v>1.1069451082110719</v>
          </cell>
          <cell r="S4">
            <v>1.1000000000000001</v>
          </cell>
          <cell r="T4">
            <v>1.2499316256830599</v>
          </cell>
          <cell r="U4">
            <v>1.1000000000000001</v>
          </cell>
        </row>
        <row r="5">
          <cell r="F5">
            <v>0.68901999999999985</v>
          </cell>
          <cell r="G5">
            <v>0.66960866666666696</v>
          </cell>
          <cell r="H5">
            <v>0.67454085365853644</v>
          </cell>
          <cell r="I5">
            <v>0.69199333333333335</v>
          </cell>
          <cell r="J5">
            <v>0.66532499999999994</v>
          </cell>
          <cell r="K5">
            <v>0.67124130434782614</v>
          </cell>
          <cell r="L5">
            <v>0.7</v>
          </cell>
          <cell r="M5">
            <v>0.67640535714285732</v>
          </cell>
          <cell r="N5">
            <v>0.7</v>
          </cell>
          <cell r="O5">
            <v>0</v>
          </cell>
          <cell r="P5">
            <v>0.7</v>
          </cell>
          <cell r="Q5">
            <v>0.69103778096604485</v>
          </cell>
          <cell r="R5">
            <v>0.69284512036961987</v>
          </cell>
          <cell r="S5">
            <v>0.7</v>
          </cell>
          <cell r="T5">
            <v>0.69</v>
          </cell>
          <cell r="U5">
            <v>0.7</v>
          </cell>
        </row>
        <row r="6">
          <cell r="F6">
            <v>7.8317250000000005</v>
          </cell>
          <cell r="G6">
            <v>7.5705554285714296</v>
          </cell>
          <cell r="H6">
            <v>7.6359512195121937</v>
          </cell>
          <cell r="I6">
            <v>8.0033341176470589</v>
          </cell>
          <cell r="J6">
            <v>8.29758</v>
          </cell>
          <cell r="K6">
            <v>8.540673913043479</v>
          </cell>
          <cell r="L6">
            <v>8.4</v>
          </cell>
          <cell r="M6">
            <v>8.551578571428573</v>
          </cell>
          <cell r="N6">
            <v>8.4</v>
          </cell>
          <cell r="O6">
            <v>0</v>
          </cell>
          <cell r="P6">
            <v>8.4</v>
          </cell>
          <cell r="Q6">
            <v>8.5840004782400765</v>
          </cell>
          <cell r="R6">
            <v>7.9971394163897243</v>
          </cell>
          <cell r="S6">
            <v>8.4</v>
          </cell>
          <cell r="T6">
            <v>8.6</v>
          </cell>
          <cell r="U6">
            <v>8.4</v>
          </cell>
        </row>
        <row r="7">
          <cell r="F7">
            <v>24.852380952380958</v>
          </cell>
          <cell r="G7">
            <v>31.489682539682537</v>
          </cell>
          <cell r="H7">
            <v>29.830357142857149</v>
          </cell>
          <cell r="I7">
            <v>28.830957031250005</v>
          </cell>
          <cell r="J7">
            <v>33.247619047619047</v>
          </cell>
          <cell r="K7">
            <v>33.788913043478267</v>
          </cell>
          <cell r="L7">
            <v>20</v>
          </cell>
          <cell r="M7">
            <v>32.327882352941181</v>
          </cell>
          <cell r="N7">
            <v>20</v>
          </cell>
          <cell r="O7">
            <v>0</v>
          </cell>
          <cell r="P7">
            <v>20</v>
          </cell>
          <cell r="Q7">
            <v>23.816236250597804</v>
          </cell>
          <cell r="R7">
            <v>0</v>
          </cell>
          <cell r="S7">
            <v>20</v>
          </cell>
          <cell r="T7">
            <v>25</v>
          </cell>
          <cell r="U7">
            <v>20</v>
          </cell>
        </row>
        <row r="8">
          <cell r="F8">
            <v>23.462380952380951</v>
          </cell>
          <cell r="G8">
            <v>28.414426229508202</v>
          </cell>
          <cell r="H8">
            <v>27.146219512195131</v>
          </cell>
          <cell r="I8">
            <v>26.771919999999991</v>
          </cell>
          <cell r="J8">
            <v>31.684285714285721</v>
          </cell>
          <cell r="K8">
            <v>30.847391304347827</v>
          </cell>
          <cell r="L8">
            <v>0</v>
          </cell>
          <cell r="M8">
            <v>30.089024390243889</v>
          </cell>
          <cell r="N8">
            <v>0</v>
          </cell>
          <cell r="O8">
            <v>0</v>
          </cell>
          <cell r="P8">
            <v>0</v>
          </cell>
          <cell r="Q8">
            <v>0</v>
          </cell>
          <cell r="R8">
            <v>0</v>
          </cell>
          <cell r="S8">
            <v>0</v>
          </cell>
          <cell r="T8">
            <v>0</v>
          </cell>
          <cell r="U8">
            <v>0</v>
          </cell>
        </row>
        <row r="9">
          <cell r="F9">
            <v>27.053095238095246</v>
          </cell>
          <cell r="G9">
            <v>33.069677419354839</v>
          </cell>
          <cell r="H9">
            <v>31.547409638554218</v>
          </cell>
          <cell r="I9">
            <v>30.754233870967752</v>
          </cell>
          <cell r="J9">
            <v>36.690238095238101</v>
          </cell>
          <cell r="K9">
            <v>36.71521739130435</v>
          </cell>
          <cell r="L9">
            <v>0</v>
          </cell>
          <cell r="M9">
            <v>35.678841463414628</v>
          </cell>
          <cell r="N9">
            <v>0</v>
          </cell>
          <cell r="O9">
            <v>0</v>
          </cell>
          <cell r="P9">
            <v>0</v>
          </cell>
          <cell r="Q9">
            <v>0</v>
          </cell>
          <cell r="R9">
            <v>0</v>
          </cell>
          <cell r="S9">
            <v>0</v>
          </cell>
          <cell r="T9">
            <v>0</v>
          </cell>
          <cell r="U9">
            <v>0</v>
          </cell>
        </row>
        <row r="12">
          <cell r="F12">
            <v>1690.180114736349</v>
          </cell>
          <cell r="G12">
            <v>1611.9443407540471</v>
          </cell>
          <cell r="H12">
            <v>1631.727237422027</v>
          </cell>
          <cell r="I12">
            <v>1661.4961698185632</v>
          </cell>
          <cell r="J12">
            <v>1700.2060896358271</v>
          </cell>
          <cell r="K12">
            <v>1730.1322381901505</v>
          </cell>
          <cell r="L12">
            <v>1748.9727591093497</v>
          </cell>
          <cell r="M12">
            <v>1716.740511278954</v>
          </cell>
          <cell r="N12">
            <v>1755.2193322395819</v>
          </cell>
          <cell r="O12">
            <v>0</v>
          </cell>
          <cell r="P12">
            <v>1757.2786420627356</v>
          </cell>
          <cell r="Q12">
            <v>1739.4078856486908</v>
          </cell>
          <cell r="R12">
            <v>0</v>
          </cell>
          <cell r="S12">
            <v>1769.0736516997283</v>
          </cell>
          <cell r="T12">
            <v>1735.2138171395673</v>
          </cell>
          <cell r="U12">
            <v>1769.0736516997283</v>
          </cell>
        </row>
        <row r="13">
          <cell r="F13">
            <v>1600.6591418892654</v>
          </cell>
          <cell r="G13">
            <v>1521.7956370094296</v>
          </cell>
          <cell r="H13">
            <v>1540.9336847058412</v>
          </cell>
          <cell r="I13">
            <v>1574.6020325794025</v>
          </cell>
          <cell r="J13">
            <v>1624.6946570855698</v>
          </cell>
          <cell r="K13">
            <v>1645.8919128943608</v>
          </cell>
          <cell r="L13">
            <v>1669.4831749600312</v>
          </cell>
          <cell r="M13">
            <v>1632.9062845746814</v>
          </cell>
          <cell r="N13">
            <v>1674.8897657905457</v>
          </cell>
          <cell r="O13">
            <v>0</v>
          </cell>
          <cell r="P13">
            <v>1676.6721583720341</v>
          </cell>
          <cell r="Q13">
            <v>1662.4228164999943</v>
          </cell>
          <cell r="R13">
            <v>0</v>
          </cell>
          <cell r="S13">
            <v>1689.898497022813</v>
          </cell>
          <cell r="T13">
            <v>1655.9601117002858</v>
          </cell>
          <cell r="U13">
            <v>1689.898497022813</v>
          </cell>
        </row>
        <row r="14">
          <cell r="F14">
            <v>89.520972847083613</v>
          </cell>
          <cell r="G14">
            <v>90.148703744617521</v>
          </cell>
          <cell r="H14">
            <v>90.793552716185815</v>
          </cell>
          <cell r="I14">
            <v>86.894137239160727</v>
          </cell>
          <cell r="J14">
            <v>75.511432550257297</v>
          </cell>
          <cell r="K14">
            <v>84.24032529578983</v>
          </cell>
          <cell r="L14">
            <v>79.489584149318603</v>
          </cell>
          <cell r="M14">
            <v>83.834226704272524</v>
          </cell>
          <cell r="N14">
            <v>80.32956644903625</v>
          </cell>
          <cell r="O14">
            <v>0</v>
          </cell>
          <cell r="P14">
            <v>80.606483690701396</v>
          </cell>
          <cell r="Q14">
            <v>76.985069148696496</v>
          </cell>
          <cell r="R14">
            <v>0</v>
          </cell>
          <cell r="S14">
            <v>79.175154676915298</v>
          </cell>
          <cell r="T14">
            <v>79.253705439281489</v>
          </cell>
          <cell r="U14">
            <v>79.175154676915298</v>
          </cell>
        </row>
        <row r="17">
          <cell r="F17">
            <v>860.7900056072433</v>
          </cell>
          <cell r="G17">
            <v>904.38685229332646</v>
          </cell>
          <cell r="H17">
            <v>892.85583133021009</v>
          </cell>
          <cell r="I17">
            <v>877.27832773184684</v>
          </cell>
          <cell r="J17">
            <v>906.48950490268021</v>
          </cell>
          <cell r="K17">
            <v>914.31372199844714</v>
          </cell>
          <cell r="L17">
            <v>826.74923489576236</v>
          </cell>
          <cell r="M17">
            <v>912.07452734228036</v>
          </cell>
          <cell r="N17">
            <v>897.51297342158023</v>
          </cell>
          <cell r="O17">
            <v>0</v>
          </cell>
          <cell r="P17">
            <v>920.84167843009152</v>
          </cell>
          <cell r="Q17">
            <v>837.96294087021238</v>
          </cell>
          <cell r="R17">
            <v>0</v>
          </cell>
          <cell r="S17">
            <v>873.65982920606018</v>
          </cell>
          <cell r="T17">
            <v>856.06711667026889</v>
          </cell>
          <cell r="U17">
            <v>873.65982920606018</v>
          </cell>
        </row>
        <row r="18">
          <cell r="F18">
            <v>133.17309730761085</v>
          </cell>
          <cell r="G18">
            <v>139.47740727889234</v>
          </cell>
          <cell r="H18">
            <v>137.78447994488724</v>
          </cell>
          <cell r="I18">
            <v>135.35746830735656</v>
          </cell>
          <cell r="J18">
            <v>139.25937377923501</v>
          </cell>
          <cell r="K18">
            <v>141.16900386254437</v>
          </cell>
          <cell r="L18">
            <v>127.48971132292934</v>
          </cell>
          <cell r="M18">
            <v>140.41423657103337</v>
          </cell>
          <cell r="N18">
            <v>138.28175753558961</v>
          </cell>
          <cell r="O18">
            <v>0</v>
          </cell>
          <cell r="P18">
            <v>141.83957496833474</v>
          </cell>
          <cell r="Q18">
            <v>129.37135752632611</v>
          </cell>
          <cell r="R18">
            <v>0</v>
          </cell>
          <cell r="S18">
            <v>134.71045993982733</v>
          </cell>
          <cell r="T18">
            <v>132.06031932404213</v>
          </cell>
          <cell r="U18">
            <v>134.71045993982733</v>
          </cell>
        </row>
        <row r="20">
          <cell r="F20">
            <v>2550.9701203435925</v>
          </cell>
          <cell r="G20">
            <v>2516.3311930473737</v>
          </cell>
          <cell r="H20">
            <v>2524.5830687522371</v>
          </cell>
          <cell r="I20">
            <v>2538.7744975504102</v>
          </cell>
          <cell r="J20">
            <v>2606.6955945385071</v>
          </cell>
          <cell r="K20">
            <v>2644.4459601885974</v>
          </cell>
          <cell r="L20">
            <v>2575.7219940051118</v>
          </cell>
          <cell r="M20">
            <v>2628.8150386212346</v>
          </cell>
          <cell r="N20">
            <v>2652.7323056611622</v>
          </cell>
          <cell r="O20">
            <v>0</v>
          </cell>
          <cell r="P20">
            <v>2678.120320492827</v>
          </cell>
          <cell r="Q20">
            <v>2577.3708265189034</v>
          </cell>
          <cell r="R20">
            <v>0</v>
          </cell>
          <cell r="S20">
            <v>2642.7334809057884</v>
          </cell>
          <cell r="T20">
            <v>2591.2809338098359</v>
          </cell>
          <cell r="U20">
            <v>2642.7334809057884</v>
          </cell>
        </row>
        <row r="22">
          <cell r="F22">
            <v>76.529103610307772</v>
          </cell>
          <cell r="G22">
            <v>226.46980737426367</v>
          </cell>
          <cell r="H22">
            <v>302.9499682502684</v>
          </cell>
          <cell r="I22">
            <v>926.6526916058998</v>
          </cell>
          <cell r="J22">
            <v>78.200867836155226</v>
          </cell>
          <cell r="K22">
            <v>81.97782476584652</v>
          </cell>
          <cell r="L22">
            <v>77.27165982015336</v>
          </cell>
          <cell r="M22">
            <v>318.08661967316937</v>
          </cell>
          <cell r="N22">
            <v>320.98060898500069</v>
          </cell>
          <cell r="O22">
            <v>0</v>
          </cell>
          <cell r="P22">
            <v>243.70894916484724</v>
          </cell>
          <cell r="Q22">
            <v>708.77697729269846</v>
          </cell>
          <cell r="R22">
            <v>0</v>
          </cell>
          <cell r="S22">
            <v>967.24045401151864</v>
          </cell>
          <cell r="T22">
            <v>948.40882177440017</v>
          </cell>
          <cell r="U22">
            <v>967.24045401151864</v>
          </cell>
        </row>
        <row r="25">
          <cell r="F25">
            <v>50.319714478472207</v>
          </cell>
          <cell r="G25">
            <v>136.67521082259768</v>
          </cell>
          <cell r="H25">
            <v>186.72460949102944</v>
          </cell>
          <cell r="I25">
            <v>593.66659241476111</v>
          </cell>
          <cell r="J25">
            <v>50.561406906581169</v>
          </cell>
          <cell r="K25">
            <v>50.462134543056905</v>
          </cell>
          <cell r="L25">
            <v>51.4221741511044</v>
          </cell>
          <cell r="M25">
            <v>205.2996630948727</v>
          </cell>
          <cell r="N25">
            <v>207.65288929995521</v>
          </cell>
          <cell r="O25">
            <v>0</v>
          </cell>
          <cell r="P25">
            <v>156.23071514885083</v>
          </cell>
          <cell r="Q25">
            <v>461.52880319764358</v>
          </cell>
          <cell r="R25">
            <v>0</v>
          </cell>
          <cell r="S25">
            <v>632.78736521232804</v>
          </cell>
          <cell r="T25">
            <v>615.78389919847427</v>
          </cell>
          <cell r="U25">
            <v>632.78736521232804</v>
          </cell>
        </row>
        <row r="27">
          <cell r="F27">
            <v>47.675225096292316</v>
          </cell>
          <cell r="G27">
            <v>128.68751746473768</v>
          </cell>
          <cell r="H27">
            <v>176.13593503314345</v>
          </cell>
          <cell r="I27">
            <v>559.59882393319083</v>
          </cell>
          <cell r="J27">
            <v>47.415444754218932</v>
          </cell>
          <cell r="K27">
            <v>48.159055047564756</v>
          </cell>
          <cell r="L27">
            <v>48.767561652689693</v>
          </cell>
          <cell r="M27">
            <v>194.59672992873774</v>
          </cell>
          <cell r="N27">
            <v>196.86435915128274</v>
          </cell>
          <cell r="O27">
            <v>0</v>
          </cell>
          <cell r="P27">
            <v>148.09679749859308</v>
          </cell>
          <cell r="Q27">
            <v>436.83316041171912</v>
          </cell>
          <cell r="R27">
            <v>0</v>
          </cell>
          <cell r="S27">
            <v>600.76928976783699</v>
          </cell>
          <cell r="T27">
            <v>583.54939794609334</v>
          </cell>
          <cell r="U27">
            <v>600.76928976783699</v>
          </cell>
        </row>
        <row r="28">
          <cell r="F28">
            <v>2.6444893821798883</v>
          </cell>
          <cell r="G28">
            <v>7.9876933578600005</v>
          </cell>
          <cell r="H28">
            <v>10.588674457885999</v>
          </cell>
          <cell r="I28">
            <v>34.06776848157029</v>
          </cell>
          <cell r="J28">
            <v>3.1459621523622383</v>
          </cell>
          <cell r="K28">
            <v>2.3030794954921503</v>
          </cell>
          <cell r="L28">
            <v>2.6546124984147048</v>
          </cell>
          <cell r="M28">
            <v>10.702933166134946</v>
          </cell>
          <cell r="N28">
            <v>10.788530148672466</v>
          </cell>
          <cell r="O28">
            <v>0</v>
          </cell>
          <cell r="P28">
            <v>8.133917650257759</v>
          </cell>
          <cell r="Q28">
            <v>24.69564278592447</v>
          </cell>
          <cell r="R28">
            <v>0</v>
          </cell>
          <cell r="S28">
            <v>32.018075444491004</v>
          </cell>
          <cell r="T28">
            <v>32.234501252380895</v>
          </cell>
          <cell r="U28">
            <v>32.018075444491004</v>
          </cell>
        </row>
        <row r="30">
          <cell r="F30">
            <v>-2245.1979999999999</v>
          </cell>
          <cell r="G30">
            <v>4129</v>
          </cell>
          <cell r="H30">
            <v>1883.8020000000001</v>
          </cell>
          <cell r="I30">
            <v>2153.4870000000001</v>
          </cell>
          <cell r="J30">
            <v>-2764.4380000000001</v>
          </cell>
          <cell r="K30">
            <v>1960.538</v>
          </cell>
          <cell r="L30">
            <v>0</v>
          </cell>
          <cell r="M30">
            <v>432.1</v>
          </cell>
          <cell r="N30">
            <v>0</v>
          </cell>
          <cell r="O30">
            <v>0</v>
          </cell>
          <cell r="P30">
            <v>0</v>
          </cell>
          <cell r="Q30">
            <v>-3196.538</v>
          </cell>
          <cell r="R30">
            <v>0</v>
          </cell>
          <cell r="S30">
            <v>0</v>
          </cell>
          <cell r="T30">
            <v>0</v>
          </cell>
          <cell r="U30">
            <v>0</v>
          </cell>
        </row>
        <row r="33">
          <cell r="F33">
            <v>21.626667468555031</v>
          </cell>
          <cell r="G33">
            <v>67.761661045997016</v>
          </cell>
          <cell r="H33">
            <v>89.052483880853927</v>
          </cell>
          <cell r="I33">
            <v>269.60908637515587</v>
          </cell>
          <cell r="J33">
            <v>22.67812477811151</v>
          </cell>
          <cell r="K33">
            <v>23.227894299103138</v>
          </cell>
          <cell r="L33">
            <v>21.960468481020303</v>
          </cell>
          <cell r="M33">
            <v>91.383940194906344</v>
          </cell>
          <cell r="N33">
            <v>92.701679694974118</v>
          </cell>
          <cell r="O33">
            <v>0</v>
          </cell>
          <cell r="P33">
            <v>70.741211213953818</v>
          </cell>
          <cell r="Q33">
            <v>191.51653722615222</v>
          </cell>
          <cell r="R33">
            <v>0</v>
          </cell>
          <cell r="S33">
            <v>269.30331032085121</v>
          </cell>
          <cell r="T33">
            <v>260.0707399818935</v>
          </cell>
          <cell r="U33">
            <v>269.30331032085121</v>
          </cell>
        </row>
        <row r="35">
          <cell r="F35">
            <v>71.946381947027234</v>
          </cell>
          <cell r="G35">
            <v>204.43687186859469</v>
          </cell>
          <cell r="H35">
            <v>275.77709337188338</v>
          </cell>
          <cell r="I35">
            <v>863.27567878991704</v>
          </cell>
          <cell r="J35">
            <v>73.239531684692679</v>
          </cell>
          <cell r="K35">
            <v>73.690028842160046</v>
          </cell>
          <cell r="L35">
            <v>73.3826426321247</v>
          </cell>
          <cell r="M35">
            <v>296.68360328977906</v>
          </cell>
          <cell r="N35">
            <v>300.35456899492931</v>
          </cell>
          <cell r="O35">
            <v>0</v>
          </cell>
          <cell r="P35">
            <v>226.97192636280465</v>
          </cell>
          <cell r="Q35">
            <v>653.04534042379578</v>
          </cell>
          <cell r="R35">
            <v>0</v>
          </cell>
          <cell r="S35">
            <v>902.09067553317925</v>
          </cell>
          <cell r="T35">
            <v>875.85463918036771</v>
          </cell>
          <cell r="U35">
            <v>902.09067553317925</v>
          </cell>
        </row>
        <row r="37">
          <cell r="F37">
            <v>0.94011792315488085</v>
          </cell>
          <cell r="G37">
            <v>0.90271137790452838</v>
          </cell>
          <cell r="H37">
            <v>0.91030573452334063</v>
          </cell>
          <cell r="I37">
            <v>0.93160650868433836</v>
          </cell>
          <cell r="J37">
            <v>0.93655650776334842</v>
          </cell>
          <cell r="K37">
            <v>0.89890197809762651</v>
          </cell>
          <cell r="L37">
            <v>0.94967084702101412</v>
          </cell>
          <cell r="M37">
            <v>0.9327132451991168</v>
          </cell>
          <cell r="N37">
            <v>0.93574054191219014</v>
          </cell>
          <cell r="O37">
            <v>0</v>
          </cell>
          <cell r="P37">
            <v>0.93132372504416527</v>
          </cell>
          <cell r="Q37">
            <v>0.92136929012313629</v>
          </cell>
          <cell r="R37">
            <v>0</v>
          </cell>
          <cell r="S37">
            <v>0.9326436583497536</v>
          </cell>
          <cell r="T37">
            <v>0.92349904289345497</v>
          </cell>
          <cell r="U37">
            <v>0.9326436583497536</v>
          </cell>
        </row>
        <row r="38">
          <cell r="F38">
            <v>0.99239353328371094</v>
          </cell>
          <cell r="G38">
            <v>0.94210042815376038</v>
          </cell>
          <cell r="H38">
            <v>0.95361429088089367</v>
          </cell>
          <cell r="I38">
            <v>0.97892721294240204</v>
          </cell>
          <cell r="J38">
            <v>0.99127996334866086</v>
          </cell>
          <cell r="K38">
            <v>0.94085917583636658</v>
          </cell>
          <cell r="L38">
            <v>0.9800452652998195</v>
          </cell>
          <cell r="M38">
            <v>0.98832142620792485</v>
          </cell>
          <cell r="N38">
            <v>0.97773511803886504</v>
          </cell>
          <cell r="O38">
            <v>0</v>
          </cell>
          <cell r="P38">
            <v>0.97697713071645964</v>
          </cell>
          <cell r="Q38">
            <v>0.96486084197349931</v>
          </cell>
          <cell r="R38">
            <v>0</v>
          </cell>
          <cell r="S38">
            <v>0.9773065274557291</v>
          </cell>
          <cell r="T38">
            <v>0.96960366112959628</v>
          </cell>
          <cell r="U38">
            <v>0.9773065274557291</v>
          </cell>
        </row>
        <row r="39">
          <cell r="F39">
            <v>0.94811426820372424</v>
          </cell>
          <cell r="G39">
            <v>0.97056157077380689</v>
          </cell>
          <cell r="H39">
            <v>0.96323498583527956</v>
          </cell>
          <cell r="I39">
            <v>0.98247820781722373</v>
          </cell>
          <cell r="J39">
            <v>0.93708186707371399</v>
          </cell>
          <cell r="K39">
            <v>0.9774131223465361</v>
          </cell>
          <cell r="L39">
            <v>0.9800452652998195</v>
          </cell>
          <cell r="M39">
            <v>0.99040157423070607</v>
          </cell>
          <cell r="N39">
            <v>0.97773511803886504</v>
          </cell>
          <cell r="O39">
            <v>0</v>
          </cell>
          <cell r="P39">
            <v>0.97697713071645964</v>
          </cell>
          <cell r="Q39">
            <v>0.95817823771410815</v>
          </cell>
          <cell r="R39">
            <v>0</v>
          </cell>
          <cell r="S39">
            <v>0.9773065274557291</v>
          </cell>
          <cell r="T39">
            <v>0.96960366112959628</v>
          </cell>
          <cell r="U39">
            <v>0.9773065274557291</v>
          </cell>
        </row>
        <row r="40">
          <cell r="F40">
            <v>0.83747361252173325</v>
          </cell>
          <cell r="G40">
            <v>0.83250584973268305</v>
          </cell>
          <cell r="H40">
            <v>0.83115773711735175</v>
          </cell>
          <cell r="I40">
            <v>0.84198481578196627</v>
          </cell>
          <cell r="J40">
            <v>0.83391753408647951</v>
          </cell>
          <cell r="K40">
            <v>0.81950745662719848</v>
          </cell>
          <cell r="L40">
            <v>0.88541432533203812</v>
          </cell>
          <cell r="M40">
            <v>0.82804546396578782</v>
          </cell>
          <cell r="N40">
            <v>0.8536139386768703</v>
          </cell>
          <cell r="O40">
            <v>0</v>
          </cell>
          <cell r="P40">
            <v>0.84420152303640827</v>
          </cell>
          <cell r="Q40">
            <v>0.83109137381211229</v>
          </cell>
          <cell r="R40">
            <v>0</v>
          </cell>
          <cell r="S40">
            <v>0.84220582167309477</v>
          </cell>
          <cell r="T40">
            <v>0.8300468251415708</v>
          </cell>
          <cell r="U40">
            <v>0.84220582167309477</v>
          </cell>
        </row>
        <row r="41">
          <cell r="F41">
            <v>-2245.1979999999999</v>
          </cell>
          <cell r="G41">
            <v>4129</v>
          </cell>
          <cell r="H41">
            <v>1883.8020000000001</v>
          </cell>
          <cell r="I41">
            <v>2153.4870000000001</v>
          </cell>
          <cell r="J41">
            <v>-2764.4380000000001</v>
          </cell>
          <cell r="K41">
            <v>1960.538</v>
          </cell>
          <cell r="L41">
            <v>0</v>
          </cell>
          <cell r="M41">
            <v>432.1</v>
          </cell>
          <cell r="N41">
            <v>0</v>
          </cell>
          <cell r="O41">
            <v>0</v>
          </cell>
          <cell r="P41">
            <v>0</v>
          </cell>
          <cell r="Q41">
            <v>-3196.538</v>
          </cell>
          <cell r="R41">
            <v>0</v>
          </cell>
          <cell r="S41">
            <v>0</v>
          </cell>
          <cell r="T41">
            <v>0</v>
          </cell>
          <cell r="U41">
            <v>0</v>
          </cell>
        </row>
        <row r="42">
          <cell r="F42">
            <v>50319.714478472204</v>
          </cell>
          <cell r="G42">
            <v>136675.21082259767</v>
          </cell>
          <cell r="H42">
            <v>186724.60949102946</v>
          </cell>
          <cell r="I42">
            <v>593666.59241476119</v>
          </cell>
          <cell r="J42">
            <v>50561.406906581171</v>
          </cell>
          <cell r="K42">
            <v>50462.134543056913</v>
          </cell>
          <cell r="L42">
            <v>51422.174151104395</v>
          </cell>
          <cell r="M42">
            <v>205299.6630948727</v>
          </cell>
          <cell r="N42">
            <v>207652.88929995522</v>
          </cell>
          <cell r="O42">
            <v>0</v>
          </cell>
          <cell r="P42">
            <v>156230.71514885084</v>
          </cell>
          <cell r="Q42">
            <v>461528.8031976436</v>
          </cell>
          <cell r="R42">
            <v>0</v>
          </cell>
          <cell r="S42">
            <v>632787.36521232792</v>
          </cell>
          <cell r="T42">
            <v>615783.89919847425</v>
          </cell>
          <cell r="U42">
            <v>632787.36521232792</v>
          </cell>
        </row>
        <row r="43">
          <cell r="F43">
            <v>50705.403442090472</v>
          </cell>
          <cell r="G43">
            <v>145074.99066786424</v>
          </cell>
          <cell r="H43">
            <v>195807.26849064324</v>
          </cell>
          <cell r="I43">
            <v>606446.10198377562</v>
          </cell>
          <cell r="J43">
            <v>51006.182689074805</v>
          </cell>
          <cell r="K43">
            <v>53634.099383894667</v>
          </cell>
          <cell r="L43">
            <v>52469.182773280481</v>
          </cell>
          <cell r="M43">
            <v>207725.60186475347</v>
          </cell>
          <cell r="N43">
            <v>212381.53920098938</v>
          </cell>
          <cell r="O43">
            <v>0</v>
          </cell>
          <cell r="P43">
            <v>159912.3564277089</v>
          </cell>
          <cell r="Q43">
            <v>478337.16855339007</v>
          </cell>
          <cell r="R43">
            <v>0</v>
          </cell>
          <cell r="S43">
            <v>647480.95652210049</v>
          </cell>
          <cell r="T43">
            <v>635088.25707308168</v>
          </cell>
          <cell r="U43">
            <v>647480.95652210049</v>
          </cell>
        </row>
        <row r="46">
          <cell r="F46">
            <v>24.852380952380958</v>
          </cell>
          <cell r="G46">
            <v>31.489682539682537</v>
          </cell>
          <cell r="H46">
            <v>29.830357142857149</v>
          </cell>
          <cell r="I46">
            <v>28.830957031250005</v>
          </cell>
          <cell r="J46">
            <v>33.247619047619047</v>
          </cell>
          <cell r="K46">
            <v>33.788913043478267</v>
          </cell>
          <cell r="L46">
            <v>20</v>
          </cell>
          <cell r="M46">
            <v>32.327882352941181</v>
          </cell>
          <cell r="N46">
            <v>20</v>
          </cell>
          <cell r="O46">
            <v>0</v>
          </cell>
          <cell r="P46">
            <v>20</v>
          </cell>
          <cell r="Q46">
            <v>23.816236250597804</v>
          </cell>
          <cell r="R46">
            <v>0</v>
          </cell>
          <cell r="S46">
            <v>20</v>
          </cell>
          <cell r="T46">
            <v>25</v>
          </cell>
          <cell r="U46">
            <v>20</v>
          </cell>
        </row>
        <row r="51">
          <cell r="F51">
            <v>242.78991935650359</v>
          </cell>
          <cell r="G51">
            <v>338.37271290362327</v>
          </cell>
          <cell r="H51">
            <v>315.10583438148024</v>
          </cell>
          <cell r="I51">
            <v>267.82916292751884</v>
          </cell>
          <cell r="J51">
            <v>303.39095957147242</v>
          </cell>
          <cell r="K51">
            <v>291.62427304941758</v>
          </cell>
          <cell r="L51">
            <v>196.02612098314023</v>
          </cell>
          <cell r="M51">
            <v>302.07075945161642</v>
          </cell>
          <cell r="N51">
            <v>196.79665299181849</v>
          </cell>
          <cell r="O51">
            <v>0</v>
          </cell>
          <cell r="P51">
            <v>197.04817182619678</v>
          </cell>
          <cell r="Q51">
            <v>232.97599328507945</v>
          </cell>
          <cell r="R51">
            <v>0</v>
          </cell>
          <cell r="S51">
            <v>196.69123081942692</v>
          </cell>
          <cell r="T51">
            <v>248.62092366132174</v>
          </cell>
          <cell r="U51">
            <v>196.69123081942692</v>
          </cell>
        </row>
        <row r="53">
          <cell r="F53">
            <v>3.178373406865191</v>
          </cell>
          <cell r="G53">
            <v>3.390459233600907</v>
          </cell>
          <cell r="H53">
            <v>3.326700992307126</v>
          </cell>
          <cell r="I53">
            <v>3.2733354418659499</v>
          </cell>
          <cell r="J53">
            <v>3.4551053896874917</v>
          </cell>
          <cell r="K53">
            <v>3.511694179308698</v>
          </cell>
          <cell r="L53">
            <v>2.7025956112388019</v>
          </cell>
          <cell r="M53">
            <v>3.6359598126482204</v>
          </cell>
          <cell r="N53">
            <v>2.8376450954487051</v>
          </cell>
          <cell r="O53">
            <v>0</v>
          </cell>
          <cell r="P53">
            <v>2.8795690304573927</v>
          </cell>
          <cell r="Q53">
            <v>2.9963837699767701</v>
          </cell>
          <cell r="R53">
            <v>0</v>
          </cell>
          <cell r="S53">
            <v>2.614358462970062</v>
          </cell>
          <cell r="T53">
            <v>3.1825945147229877</v>
          </cell>
          <cell r="U53">
            <v>2.614358462970062</v>
          </cell>
        </row>
        <row r="54">
          <cell r="F54">
            <v>3.1308193002950362</v>
          </cell>
          <cell r="G54">
            <v>3.3491891770674012</v>
          </cell>
          <cell r="H54">
            <v>3.2689908864582398</v>
          </cell>
          <cell r="I54">
            <v>3.3895993752666613</v>
          </cell>
          <cell r="J54">
            <v>3.6642963948970868</v>
          </cell>
          <cell r="K54">
            <v>3.8718884935833606</v>
          </cell>
          <cell r="L54">
            <v>2.915041485738775</v>
          </cell>
          <cell r="M54">
            <v>4.037828211827807</v>
          </cell>
          <cell r="N54">
            <v>3.1740639974633553</v>
          </cell>
          <cell r="O54">
            <v>0</v>
          </cell>
          <cell r="P54">
            <v>3.2535631499244135</v>
          </cell>
          <cell r="Q54">
            <v>3.3498435090412135</v>
          </cell>
          <cell r="R54">
            <v>0</v>
          </cell>
          <cell r="S54">
            <v>2.8653558015066762</v>
          </cell>
          <cell r="T54">
            <v>3.5840278444170774</v>
          </cell>
          <cell r="U54">
            <v>2.8653558015066762</v>
          </cell>
        </row>
        <row r="55">
          <cell r="F55">
            <v>2.6293891550752635</v>
          </cell>
          <cell r="G55">
            <v>3.0173341787004406</v>
          </cell>
          <cell r="H55">
            <v>2.8674103412418179</v>
          </cell>
          <cell r="I55">
            <v>2.9560714221880713</v>
          </cell>
          <cell r="J55">
            <v>3.4322584309788149</v>
          </cell>
          <cell r="K55">
            <v>3.6534810846576637</v>
          </cell>
          <cell r="L55">
            <v>2.6830812859978903</v>
          </cell>
          <cell r="M55">
            <v>3.9529536630218116</v>
          </cell>
          <cell r="N55">
            <v>2.9803479601316769</v>
          </cell>
          <cell r="O55">
            <v>0</v>
          </cell>
          <cell r="P55">
            <v>3.0716002666327653</v>
          </cell>
          <cell r="Q55">
            <v>3.0560699655894203</v>
          </cell>
          <cell r="R55">
            <v>0</v>
          </cell>
          <cell r="S55">
            <v>2.6847188461515459</v>
          </cell>
          <cell r="T55">
            <v>3.3535588876308884</v>
          </cell>
          <cell r="U55">
            <v>2.6847188461515459</v>
          </cell>
        </row>
        <row r="56">
          <cell r="F56">
            <v>3.6726162495564139</v>
          </cell>
          <cell r="G56">
            <v>3.5715889193073158</v>
          </cell>
          <cell r="H56">
            <v>3.5914447062650914</v>
          </cell>
          <cell r="I56">
            <v>3.7205800700185487</v>
          </cell>
          <cell r="J56">
            <v>3.8676928111560747</v>
          </cell>
          <cell r="K56">
            <v>4.0811157828687019</v>
          </cell>
          <cell r="L56">
            <v>3.0799602498822347</v>
          </cell>
          <cell r="M56">
            <v>4.1508660041547802</v>
          </cell>
          <cell r="N56">
            <v>3.3238494715551621</v>
          </cell>
          <cell r="O56">
            <v>0</v>
          </cell>
          <cell r="P56">
            <v>3.3962829434769715</v>
          </cell>
          <cell r="Q56">
            <v>3.6333755683416755</v>
          </cell>
          <cell r="R56">
            <v>0</v>
          </cell>
          <cell r="S56">
            <v>2.9959348882158419</v>
          </cell>
          <cell r="T56">
            <v>3.8067202566438461</v>
          </cell>
          <cell r="U56">
            <v>2.9959348882158419</v>
          </cell>
        </row>
        <row r="57">
          <cell r="F57">
            <v>4.1025957233501549</v>
          </cell>
          <cell r="G57">
            <v>3.9783450153069841</v>
          </cell>
          <cell r="H57">
            <v>4.0035083439145955</v>
          </cell>
          <cell r="I57">
            <v>4.1909395406684862</v>
          </cell>
          <cell r="J57">
            <v>3.8829494906010811</v>
          </cell>
          <cell r="K57">
            <v>4.0781455153285613</v>
          </cell>
          <cell r="L57">
            <v>3.2942952160842558</v>
          </cell>
          <cell r="M57">
            <v>4.0477212662069766</v>
          </cell>
          <cell r="N57">
            <v>3.4734691035635588</v>
          </cell>
          <cell r="O57">
            <v>0</v>
          </cell>
          <cell r="P57">
            <v>3.5325374181171756</v>
          </cell>
          <cell r="Q57">
            <v>3.6513998833565959</v>
          </cell>
          <cell r="R57">
            <v>0</v>
          </cell>
          <cell r="S57">
            <v>3.1450445037610417</v>
          </cell>
          <cell r="T57">
            <v>3.8052140578545539</v>
          </cell>
          <cell r="U57">
            <v>3.1450445037610417</v>
          </cell>
        </row>
        <row r="58">
          <cell r="F58">
            <v>3.8924937552480534</v>
          </cell>
          <cell r="G58">
            <v>3.6141450448339154</v>
          </cell>
          <cell r="H58">
            <v>3.682223233434593</v>
          </cell>
          <cell r="I58">
            <v>4.0320881304925882</v>
          </cell>
          <cell r="J58">
            <v>4.112772531988468</v>
          </cell>
          <cell r="K58">
            <v>4.3410288934363574</v>
          </cell>
          <cell r="L58">
            <v>3.5390766785875987</v>
          </cell>
          <cell r="M58">
            <v>4.3289920170420784</v>
          </cell>
          <cell r="N58">
            <v>3.5390747763973143</v>
          </cell>
          <cell r="O58">
            <v>0</v>
          </cell>
          <cell r="P58">
            <v>3.5390741499927065</v>
          </cell>
          <cell r="Q58">
            <v>4.0197033143329053</v>
          </cell>
          <cell r="R58">
            <v>0</v>
          </cell>
          <cell r="S58">
            <v>3.5390760896743059</v>
          </cell>
          <cell r="T58">
            <v>4.113687976476009</v>
          </cell>
          <cell r="U58">
            <v>3.5390760896743059</v>
          </cell>
        </row>
        <row r="59">
          <cell r="F59">
            <v>0.38574467734619922</v>
          </cell>
          <cell r="G59">
            <v>0.40411333920759662</v>
          </cell>
          <cell r="H59">
            <v>0.3994782384106817</v>
          </cell>
          <cell r="I59">
            <v>0.42997168436256444</v>
          </cell>
          <cell r="J59">
            <v>0.49351793575334135</v>
          </cell>
          <cell r="K59">
            <v>0.50711911017058109</v>
          </cell>
          <cell r="L59">
            <v>0.34446934794131734</v>
          </cell>
          <cell r="M59">
            <v>0.49068587657671831</v>
          </cell>
          <cell r="N59">
            <v>0.36141523576754436</v>
          </cell>
          <cell r="O59">
            <v>0</v>
          </cell>
          <cell r="P59">
            <v>0.36605053107279867</v>
          </cell>
          <cell r="Q59">
            <v>0.35990760763736002</v>
          </cell>
          <cell r="R59">
            <v>0</v>
          </cell>
          <cell r="S59">
            <v>0.36840679879617066</v>
          </cell>
          <cell r="T59">
            <v>0.3895589003051515</v>
          </cell>
          <cell r="U59">
            <v>0.36840679879617066</v>
          </cell>
        </row>
        <row r="60">
          <cell r="F60">
            <v>3.9480771115319659</v>
          </cell>
          <cell r="G60">
            <v>4.0900966409031279</v>
          </cell>
          <cell r="H60">
            <v>4.0511288681429525</v>
          </cell>
          <cell r="I60">
            <v>3.9932835581123851</v>
          </cell>
          <cell r="J60">
            <v>4.3507321417850768</v>
          </cell>
          <cell r="K60">
            <v>4.1977169622010813</v>
          </cell>
          <cell r="L60">
            <v>3.0178211093017078</v>
          </cell>
          <cell r="M60">
            <v>4.1695227079907076</v>
          </cell>
          <cell r="N60">
            <v>2.9305422315477796</v>
          </cell>
          <cell r="O60">
            <v>0</v>
          </cell>
          <cell r="P60">
            <v>2.9055485771524348</v>
          </cell>
          <cell r="Q60">
            <v>3.5525548382242471</v>
          </cell>
          <cell r="R60">
            <v>0</v>
          </cell>
          <cell r="S60">
            <v>2.9344238626310313</v>
          </cell>
          <cell r="T60">
            <v>3.688807568622388</v>
          </cell>
          <cell r="U60">
            <v>2.9344238626310313</v>
          </cell>
        </row>
        <row r="61">
          <cell r="F61">
            <v>3.1793123738412654</v>
          </cell>
          <cell r="G61">
            <v>2.9144071856094595</v>
          </cell>
          <cell r="H61">
            <v>2.985111971941163</v>
          </cell>
          <cell r="I61">
            <v>3.1773383835851501</v>
          </cell>
          <cell r="J61">
            <v>3.172716259145584</v>
          </cell>
          <cell r="K61">
            <v>3.1923416004968246</v>
          </cell>
          <cell r="L61">
            <v>2.6745535432968062</v>
          </cell>
          <cell r="M61">
            <v>3.2184580811744095</v>
          </cell>
          <cell r="N61">
            <v>2.9948226067895329</v>
          </cell>
          <cell r="O61">
            <v>0</v>
          </cell>
          <cell r="P61">
            <v>3.1070664374528718</v>
          </cell>
          <cell r="Q61">
            <v>3.0428829777287807</v>
          </cell>
          <cell r="R61">
            <v>0</v>
          </cell>
          <cell r="S61">
            <v>2.7473542729240132</v>
          </cell>
          <cell r="T61">
            <v>3.0909021895691571</v>
          </cell>
          <cell r="U61">
            <v>2.7473542729240132</v>
          </cell>
        </row>
        <row r="62">
          <cell r="F62">
            <v>5.244840713157755</v>
          </cell>
          <cell r="G62">
            <v>6.3338364526732409</v>
          </cell>
          <cell r="H62">
            <v>6.0700735150733962</v>
          </cell>
          <cell r="I62">
            <v>5.2361969311878811</v>
          </cell>
          <cell r="J62">
            <v>5.1642352861127963</v>
          </cell>
          <cell r="K62">
            <v>4.8923755403770937</v>
          </cell>
          <cell r="L62">
            <v>3.4553116688545993</v>
          </cell>
          <cell r="M62">
            <v>5.3520315427118108</v>
          </cell>
          <cell r="N62">
            <v>3.4545130392327024</v>
          </cell>
          <cell r="O62">
            <v>0</v>
          </cell>
          <cell r="P62">
            <v>3.454238246326701</v>
          </cell>
          <cell r="Q62">
            <v>3.9051696344225855</v>
          </cell>
          <cell r="R62">
            <v>0</v>
          </cell>
          <cell r="S62">
            <v>3.4488535019546789</v>
          </cell>
          <cell r="T62">
            <v>4.3075708262435697</v>
          </cell>
          <cell r="U62">
            <v>3.4488535019546789</v>
          </cell>
        </row>
        <row r="63">
          <cell r="F63">
            <v>0.63219612799308256</v>
          </cell>
          <cell r="G63">
            <v>0.63945625962839181</v>
          </cell>
          <cell r="H63">
            <v>0.64384627498048153</v>
          </cell>
          <cell r="I63">
            <v>0.63673852405357756</v>
          </cell>
          <cell r="J63">
            <v>0.62651691671555865</v>
          </cell>
          <cell r="K63">
            <v>0.65174627393597717</v>
          </cell>
          <cell r="L63">
            <v>0.66914404023306517</v>
          </cell>
          <cell r="M63">
            <v>0.65226247125206327</v>
          </cell>
          <cell r="N63">
            <v>0.68035848389434161</v>
          </cell>
          <cell r="O63">
            <v>0</v>
          </cell>
          <cell r="P63">
            <v>0.68420312522023363</v>
          </cell>
          <cell r="Q63">
            <v>0.66838494896830081</v>
          </cell>
          <cell r="R63">
            <v>0</v>
          </cell>
          <cell r="S63">
            <v>0.67937927894701666</v>
          </cell>
          <cell r="T63">
            <v>0.66713076924736403</v>
          </cell>
          <cell r="U63">
            <v>0.67937927894701666</v>
          </cell>
        </row>
        <row r="66">
          <cell r="F66">
            <v>42.190451814333152</v>
          </cell>
          <cell r="G66">
            <v>142.81368563817472</v>
          </cell>
          <cell r="H66">
            <v>183.88007897829752</v>
          </cell>
          <cell r="I66">
            <v>713.28990968604944</v>
          </cell>
          <cell r="J66">
            <v>50.386558081284818</v>
          </cell>
          <cell r="K66">
            <v>57.134630812350977</v>
          </cell>
          <cell r="L66">
            <v>73.709601747570986</v>
          </cell>
          <cell r="M66">
            <v>207.9611312308063</v>
          </cell>
          <cell r="N66">
            <v>237.79613568743443</v>
          </cell>
          <cell r="O66">
            <v>0</v>
          </cell>
          <cell r="P66">
            <v>164.08653393986347</v>
          </cell>
          <cell r="Q66">
            <v>590.87922780763404</v>
          </cell>
          <cell r="R66">
            <v>0</v>
          </cell>
          <cell r="S66">
            <v>749.56608785761546</v>
          </cell>
          <cell r="T66">
            <v>749.56780149852921</v>
          </cell>
          <cell r="U66">
            <v>749.56608785761546</v>
          </cell>
        </row>
        <row r="67">
          <cell r="F67">
            <v>23.86718376516205</v>
          </cell>
          <cell r="G67">
            <v>76.792473109307025</v>
          </cell>
          <cell r="H67">
            <v>100.67691126766755</v>
          </cell>
          <cell r="I67">
            <v>360.56864151259873</v>
          </cell>
          <cell r="J67">
            <v>29.243618228450618</v>
          </cell>
          <cell r="K67">
            <v>33.996951280426025</v>
          </cell>
          <cell r="L67">
            <v>40.939386073834513</v>
          </cell>
          <cell r="M67">
            <v>120.45766254633426</v>
          </cell>
          <cell r="N67">
            <v>118.56244131406028</v>
          </cell>
          <cell r="O67">
            <v>0</v>
          </cell>
          <cell r="P67">
            <v>77.623055240225767</v>
          </cell>
          <cell r="Q67">
            <v>262.49587668589464</v>
          </cell>
          <cell r="R67">
            <v>0</v>
          </cell>
          <cell r="S67">
            <v>359.14303327280379</v>
          </cell>
          <cell r="T67">
            <v>353.64829483743085</v>
          </cell>
          <cell r="U67">
            <v>359.14303327280379</v>
          </cell>
        </row>
        <row r="69">
          <cell r="F69">
            <v>45.948814070342102</v>
          </cell>
          <cell r="G69">
            <v>76.903211050388165</v>
          </cell>
          <cell r="H69">
            <v>121.71784758826766</v>
          </cell>
          <cell r="I69">
            <v>405.25276504717272</v>
          </cell>
          <cell r="J69">
            <v>24.026710317639537</v>
          </cell>
          <cell r="K69">
            <v>34.97409825257359</v>
          </cell>
          <cell r="L69">
            <v>49.106356895678424</v>
          </cell>
          <cell r="M69">
            <v>119.54767901823001</v>
          </cell>
          <cell r="N69">
            <v>152.15177964293514</v>
          </cell>
          <cell r="O69">
            <v>0</v>
          </cell>
          <cell r="P69">
            <v>103.04542274725674</v>
          </cell>
          <cell r="Q69">
            <v>444.30714303922679</v>
          </cell>
          <cell r="R69">
            <v>0</v>
          </cell>
          <cell r="S69">
            <v>542.18988048052677</v>
          </cell>
          <cell r="T69">
            <v>541.00194888381384</v>
          </cell>
          <cell r="U69">
            <v>542.18988048052677</v>
          </cell>
        </row>
        <row r="72">
          <cell r="F72">
            <v>38.893812285052135</v>
          </cell>
          <cell r="G72">
            <v>133.08046752799603</v>
          </cell>
          <cell r="H72">
            <v>170.89982076255063</v>
          </cell>
          <cell r="I72">
            <v>630.58246613989888</v>
          </cell>
          <cell r="J72">
            <v>42.039947003257964</v>
          </cell>
          <cell r="K72">
            <v>46.596192749543377</v>
          </cell>
          <cell r="L72">
            <v>67.008728861428139</v>
          </cell>
          <cell r="M72">
            <v>168.04422589576592</v>
          </cell>
          <cell r="N72">
            <v>216.17830517039488</v>
          </cell>
          <cell r="O72">
            <v>0</v>
          </cell>
          <cell r="P72">
            <v>149.16957630896678</v>
          </cell>
          <cell r="Q72">
            <v>472.70824946495947</v>
          </cell>
          <cell r="R72">
            <v>0</v>
          </cell>
          <cell r="S72">
            <v>681.42371623419581</v>
          </cell>
          <cell r="T72">
            <v>599.68704375241862</v>
          </cell>
          <cell r="U72">
            <v>681.42371623419581</v>
          </cell>
        </row>
        <row r="73">
          <cell r="F73">
            <v>22.002271253698567</v>
          </cell>
          <cell r="G73">
            <v>71.558815798014137</v>
          </cell>
          <cell r="H73">
            <v>93.570038615234097</v>
          </cell>
          <cell r="I73">
            <v>318.75996013710966</v>
          </cell>
          <cell r="J73">
            <v>24.399367754476788</v>
          </cell>
          <cell r="K73">
            <v>27.726240149557782</v>
          </cell>
          <cell r="L73">
            <v>37.217623703485913</v>
          </cell>
          <cell r="M73">
            <v>97.336528879265671</v>
          </cell>
          <cell r="N73">
            <v>107.78403755823661</v>
          </cell>
          <cell r="O73">
            <v>0</v>
          </cell>
          <cell r="P73">
            <v>70.566413854750692</v>
          </cell>
          <cell r="Q73">
            <v>209.99613133425183</v>
          </cell>
          <cell r="R73">
            <v>0</v>
          </cell>
          <cell r="S73">
            <v>326.4936666116397</v>
          </cell>
          <cell r="T73">
            <v>282.93411221127371</v>
          </cell>
          <cell r="U73">
            <v>326.4936666116397</v>
          </cell>
        </row>
        <row r="75">
          <cell r="F75">
            <v>42.358507015692048</v>
          </cell>
          <cell r="G75">
            <v>71.662006587512451</v>
          </cell>
          <cell r="H75">
            <v>113.12567653885719</v>
          </cell>
          <cell r="I75">
            <v>358.26286692592646</v>
          </cell>
          <cell r="J75">
            <v>20.046648687269126</v>
          </cell>
          <cell r="K75">
            <v>28.523153125303796</v>
          </cell>
          <cell r="L75">
            <v>44.642142632434933</v>
          </cell>
          <cell r="M75">
            <v>96.60121129057427</v>
          </cell>
          <cell r="N75">
            <v>138.31979967539559</v>
          </cell>
          <cell r="O75">
            <v>0</v>
          </cell>
          <cell r="P75">
            <v>93.677657042960675</v>
          </cell>
          <cell r="Q75">
            <v>355.4523677045118</v>
          </cell>
          <cell r="R75">
            <v>0</v>
          </cell>
          <cell r="S75">
            <v>492.89989134593344</v>
          </cell>
          <cell r="T75">
            <v>432.82523441085698</v>
          </cell>
          <cell r="U75">
            <v>492.89989134593344</v>
          </cell>
        </row>
        <row r="80">
          <cell r="F80">
            <v>718.46147914984147</v>
          </cell>
          <cell r="G80">
            <v>2976.5677696408538</v>
          </cell>
          <cell r="H80">
            <v>3681.4176495121801</v>
          </cell>
          <cell r="I80">
            <v>10365.069876001937</v>
          </cell>
          <cell r="J80">
            <v>982.04206840321478</v>
          </cell>
          <cell r="K80">
            <v>1001.591193028108</v>
          </cell>
          <cell r="L80">
            <v>520.72244286007265</v>
          </cell>
          <cell r="M80">
            <v>3771.0696566730262</v>
          </cell>
          <cell r="N80">
            <v>2246.1857844121901</v>
          </cell>
          <cell r="O80">
            <v>0</v>
          </cell>
          <cell r="P80">
            <v>1725.4633415521166</v>
          </cell>
          <cell r="Q80">
            <v>4778.9981332385951</v>
          </cell>
          <cell r="R80">
            <v>0</v>
          </cell>
          <cell r="S80">
            <v>6264.3205585930255</v>
          </cell>
          <cell r="T80">
            <v>7579.9986269175224</v>
          </cell>
          <cell r="U80">
            <v>6264.3205585930255</v>
          </cell>
        </row>
        <row r="81">
          <cell r="F81">
            <v>718.46147914984147</v>
          </cell>
          <cell r="G81">
            <v>2976.5677696408538</v>
          </cell>
          <cell r="H81">
            <v>3681.4176495121801</v>
          </cell>
          <cell r="I81">
            <v>10365.069876001937</v>
          </cell>
          <cell r="J81">
            <v>982.04206840321478</v>
          </cell>
          <cell r="K81">
            <v>1001.591193028108</v>
          </cell>
          <cell r="L81">
            <v>520.72244286007265</v>
          </cell>
          <cell r="M81">
            <v>3771.0696566730262</v>
          </cell>
          <cell r="N81">
            <v>2246.1857844121901</v>
          </cell>
          <cell r="O81">
            <v>0</v>
          </cell>
          <cell r="P81">
            <v>1725.4633415521166</v>
          </cell>
          <cell r="Q81">
            <v>4778.9981332385951</v>
          </cell>
          <cell r="R81">
            <v>0</v>
          </cell>
          <cell r="S81">
            <v>6264.3205585930255</v>
          </cell>
          <cell r="T81">
            <v>7579.9986269175224</v>
          </cell>
          <cell r="U81">
            <v>6264.3205585930255</v>
          </cell>
        </row>
        <row r="83">
          <cell r="F83">
            <v>2550.9701203435925</v>
          </cell>
          <cell r="G83">
            <v>2516.3311930473737</v>
          </cell>
          <cell r="H83">
            <v>2524.5830687522371</v>
          </cell>
          <cell r="I83">
            <v>2538.7744975504102</v>
          </cell>
          <cell r="J83">
            <v>2606.6955945385071</v>
          </cell>
          <cell r="K83">
            <v>2644.4459601885974</v>
          </cell>
          <cell r="L83">
            <v>2575.7219940051118</v>
          </cell>
          <cell r="M83">
            <v>2628.8150386212346</v>
          </cell>
          <cell r="N83">
            <v>2652.7323056611622</v>
          </cell>
          <cell r="O83">
            <v>0</v>
          </cell>
          <cell r="P83">
            <v>2678.120320492827</v>
          </cell>
          <cell r="Q83">
            <v>2577.3708265189034</v>
          </cell>
          <cell r="R83">
            <v>0</v>
          </cell>
          <cell r="S83">
            <v>2642.7334809057884</v>
          </cell>
          <cell r="T83">
            <v>2591.2809338098359</v>
          </cell>
          <cell r="U83">
            <v>2642.7334809057884</v>
          </cell>
        </row>
        <row r="84">
          <cell r="F84">
            <v>1600.6591418892654</v>
          </cell>
          <cell r="G84">
            <v>1521.7956370094296</v>
          </cell>
          <cell r="H84">
            <v>1540.9336847058412</v>
          </cell>
          <cell r="I84">
            <v>1574.6020325794025</v>
          </cell>
          <cell r="J84">
            <v>1624.6946570855698</v>
          </cell>
          <cell r="K84">
            <v>1645.8919128943608</v>
          </cell>
          <cell r="L84">
            <v>1669.4831749600312</v>
          </cell>
          <cell r="M84">
            <v>1632.9062845746814</v>
          </cell>
          <cell r="N84">
            <v>1674.8897657905457</v>
          </cell>
          <cell r="O84">
            <v>0</v>
          </cell>
          <cell r="P84">
            <v>1676.6721583720341</v>
          </cell>
          <cell r="Q84">
            <v>1662.4228164999943</v>
          </cell>
          <cell r="R84">
            <v>0</v>
          </cell>
          <cell r="S84">
            <v>1689.898497022813</v>
          </cell>
          <cell r="T84">
            <v>1655.9601117002858</v>
          </cell>
          <cell r="U84">
            <v>1689.898497022813</v>
          </cell>
        </row>
        <row r="85">
          <cell r="F85">
            <v>89.520972847083613</v>
          </cell>
          <cell r="G85">
            <v>90.148703744617521</v>
          </cell>
          <cell r="H85">
            <v>90.793552716185815</v>
          </cell>
          <cell r="I85">
            <v>86.894137239160727</v>
          </cell>
          <cell r="J85">
            <v>75.511432550257297</v>
          </cell>
          <cell r="K85">
            <v>84.24032529578983</v>
          </cell>
          <cell r="L85">
            <v>79.489584149318603</v>
          </cell>
          <cell r="M85">
            <v>83.834226704272524</v>
          </cell>
          <cell r="N85">
            <v>80.32956644903625</v>
          </cell>
          <cell r="O85">
            <v>0</v>
          </cell>
          <cell r="P85">
            <v>80.606483690701396</v>
          </cell>
          <cell r="Q85">
            <v>76.985069148696496</v>
          </cell>
          <cell r="R85">
            <v>0</v>
          </cell>
          <cell r="S85">
            <v>79.175154676915298</v>
          </cell>
          <cell r="T85">
            <v>79.253705439281489</v>
          </cell>
          <cell r="U85">
            <v>79.175154676915298</v>
          </cell>
        </row>
        <row r="86">
          <cell r="F86">
            <v>860.7900056072433</v>
          </cell>
          <cell r="G86">
            <v>904.38685229332646</v>
          </cell>
          <cell r="H86">
            <v>892.85583133021009</v>
          </cell>
          <cell r="I86">
            <v>877.27832773184684</v>
          </cell>
          <cell r="J86">
            <v>906.48950490268021</v>
          </cell>
          <cell r="K86">
            <v>914.31372199844714</v>
          </cell>
          <cell r="L86">
            <v>826.74923489576236</v>
          </cell>
          <cell r="M86">
            <v>912.07452734228036</v>
          </cell>
          <cell r="N86">
            <v>897.51297342158023</v>
          </cell>
          <cell r="O86">
            <v>0</v>
          </cell>
          <cell r="P86">
            <v>920.84167843009152</v>
          </cell>
          <cell r="Q86">
            <v>837.96294087021238</v>
          </cell>
          <cell r="R86">
            <v>0</v>
          </cell>
          <cell r="S86">
            <v>873.65982920606018</v>
          </cell>
          <cell r="T86">
            <v>856.06711667026889</v>
          </cell>
          <cell r="U86">
            <v>873.65982920606018</v>
          </cell>
        </row>
        <row r="87">
          <cell r="F87">
            <v>133.17309730761085</v>
          </cell>
          <cell r="G87">
            <v>139.47740727889234</v>
          </cell>
          <cell r="H87">
            <v>137.78447994488724</v>
          </cell>
          <cell r="I87">
            <v>135.35746830735656</v>
          </cell>
          <cell r="J87">
            <v>139.25937377923501</v>
          </cell>
          <cell r="K87">
            <v>141.16900386254437</v>
          </cell>
          <cell r="L87">
            <v>127.48971132292934</v>
          </cell>
          <cell r="M87">
            <v>140.41423657103337</v>
          </cell>
          <cell r="N87">
            <v>138.28175753558961</v>
          </cell>
          <cell r="O87">
            <v>0</v>
          </cell>
          <cell r="P87">
            <v>141.83957496833474</v>
          </cell>
          <cell r="Q87">
            <v>129.37135752632611</v>
          </cell>
          <cell r="R87">
            <v>0</v>
          </cell>
          <cell r="S87">
            <v>134.71045993982733</v>
          </cell>
          <cell r="T87">
            <v>132.06031932404213</v>
          </cell>
          <cell r="U87">
            <v>134.71045993982733</v>
          </cell>
        </row>
        <row r="93">
          <cell r="F93">
            <v>2.6444893821798883</v>
          </cell>
          <cell r="G93">
            <v>7.9876933578600005</v>
          </cell>
          <cell r="H93">
            <v>10.588674457885999</v>
          </cell>
          <cell r="I93">
            <v>34.06776848157029</v>
          </cell>
          <cell r="J93">
            <v>3.1459621523622383</v>
          </cell>
          <cell r="K93">
            <v>2.3030794954921503</v>
          </cell>
          <cell r="L93">
            <v>2.6546124984147048</v>
          </cell>
          <cell r="M93">
            <v>10.702933166134946</v>
          </cell>
          <cell r="N93">
            <v>10.788530148672466</v>
          </cell>
          <cell r="O93">
            <v>0</v>
          </cell>
          <cell r="P93">
            <v>8.133917650257759</v>
          </cell>
          <cell r="Q93">
            <v>24.69564278592447</v>
          </cell>
          <cell r="R93">
            <v>0</v>
          </cell>
          <cell r="S93">
            <v>32.018075444491004</v>
          </cell>
          <cell r="T93">
            <v>32.234501252380895</v>
          </cell>
          <cell r="U93">
            <v>32.018075444491004</v>
          </cell>
        </row>
        <row r="94">
          <cell r="F94">
            <v>21.626667468555031</v>
          </cell>
          <cell r="G94">
            <v>67.761661045997016</v>
          </cell>
          <cell r="H94">
            <v>89.052483880853927</v>
          </cell>
          <cell r="I94">
            <v>269.60908637515587</v>
          </cell>
          <cell r="J94">
            <v>22.67812477811151</v>
          </cell>
          <cell r="K94">
            <v>23.227894299103138</v>
          </cell>
          <cell r="L94">
            <v>21.960468481020303</v>
          </cell>
          <cell r="M94">
            <v>91.383940194906344</v>
          </cell>
          <cell r="N94">
            <v>92.701679694974118</v>
          </cell>
          <cell r="O94">
            <v>0</v>
          </cell>
          <cell r="P94">
            <v>70.741211213953818</v>
          </cell>
          <cell r="Q94">
            <v>191.51653722615222</v>
          </cell>
          <cell r="R94">
            <v>0</v>
          </cell>
          <cell r="S94">
            <v>269.30331032085121</v>
          </cell>
          <cell r="T94">
            <v>260.0707399818935</v>
          </cell>
          <cell r="U94">
            <v>269.30331032085121</v>
          </cell>
        </row>
        <row r="95">
          <cell r="F95">
            <v>3384.2069690520889</v>
          </cell>
          <cell r="G95">
            <v>10586.801692631567</v>
          </cell>
          <cell r="H95">
            <v>13916.254857580267</v>
          </cell>
          <cell r="I95">
            <v>42116.883882520946</v>
          </cell>
          <cell r="J95">
            <v>3539.9644812011502</v>
          </cell>
          <cell r="K95">
            <v>3747.9639487769145</v>
          </cell>
          <cell r="L95">
            <v>2725.6555123616181</v>
          </cell>
          <cell r="M95">
            <v>14268.192202656432</v>
          </cell>
          <cell r="N95">
            <v>11378.393858117633</v>
          </cell>
          <cell r="O95">
            <v>0</v>
          </cell>
          <cell r="P95">
            <v>8652.7383457560172</v>
          </cell>
          <cell r="Q95">
            <v>29876.601562734955</v>
          </cell>
          <cell r="R95">
            <v>0</v>
          </cell>
          <cell r="S95">
            <v>42036.614475582632</v>
          </cell>
          <cell r="T95">
            <v>40595.438772955458</v>
          </cell>
          <cell r="U95">
            <v>42036.614475582632</v>
          </cell>
        </row>
        <row r="96">
          <cell r="F96">
            <v>125434.67131761917</v>
          </cell>
          <cell r="G96">
            <v>393017.63406678266</v>
          </cell>
          <cell r="H96">
            <v>516504.40650895273</v>
          </cell>
          <cell r="I96">
            <v>1563732.7009759042</v>
          </cell>
          <cell r="J96">
            <v>131533.12371304675</v>
          </cell>
          <cell r="K96">
            <v>134721.78693479818</v>
          </cell>
          <cell r="L96">
            <v>127370.71718991775</v>
          </cell>
          <cell r="M96">
            <v>530026.85313045676</v>
          </cell>
          <cell r="N96">
            <v>537669.74223084981</v>
          </cell>
          <cell r="O96">
            <v>0</v>
          </cell>
          <cell r="P96">
            <v>410299.02504093212</v>
          </cell>
          <cell r="Q96">
            <v>1110795.9159116829</v>
          </cell>
          <cell r="R96">
            <v>0</v>
          </cell>
          <cell r="S96">
            <v>1561959.199860937</v>
          </cell>
          <cell r="T96">
            <v>1508410.2918949823</v>
          </cell>
          <cell r="U96">
            <v>1561959.199860937</v>
          </cell>
        </row>
        <row r="99">
          <cell r="F99">
            <v>71.946381947027234</v>
          </cell>
          <cell r="G99">
            <v>204.43687186859469</v>
          </cell>
          <cell r="H99">
            <v>275.77709337188338</v>
          </cell>
          <cell r="I99">
            <v>863.27567878991704</v>
          </cell>
          <cell r="J99">
            <v>73.239531684692679</v>
          </cell>
          <cell r="K99">
            <v>73.690028842160046</v>
          </cell>
          <cell r="L99">
            <v>73.3826426321247</v>
          </cell>
          <cell r="M99">
            <v>296.68360328977906</v>
          </cell>
          <cell r="N99">
            <v>300.35456899492931</v>
          </cell>
          <cell r="O99">
            <v>0</v>
          </cell>
          <cell r="P99">
            <v>226.97192636280465</v>
          </cell>
          <cell r="Q99">
            <v>653.04534042379578</v>
          </cell>
          <cell r="R99">
            <v>0</v>
          </cell>
          <cell r="S99">
            <v>902.09067553317925</v>
          </cell>
          <cell r="T99">
            <v>875.85463918036771</v>
          </cell>
          <cell r="U99">
            <v>902.09067553317925</v>
          </cell>
        </row>
        <row r="100">
          <cell r="F100">
            <v>2398.2127315675748</v>
          </cell>
          <cell r="G100">
            <v>2271.5207985399411</v>
          </cell>
          <cell r="H100">
            <v>2298.142444765695</v>
          </cell>
          <cell r="I100">
            <v>2365.1388459997725</v>
          </cell>
          <cell r="J100">
            <v>2441.3177228230893</v>
          </cell>
          <cell r="K100">
            <v>2377.0977045858076</v>
          </cell>
          <cell r="L100">
            <v>2446.0880877374902</v>
          </cell>
          <cell r="M100">
            <v>2451.9306057006534</v>
          </cell>
          <cell r="N100">
            <v>2482.26916524735</v>
          </cell>
          <cell r="O100">
            <v>0</v>
          </cell>
          <cell r="P100">
            <v>2494.1969929978532</v>
          </cell>
          <cell r="Q100">
            <v>2374.7103288138028</v>
          </cell>
          <cell r="R100">
            <v>0</v>
          </cell>
          <cell r="S100">
            <v>2464.7286216753528</v>
          </cell>
          <cell r="T100">
            <v>2393.0454622414418</v>
          </cell>
          <cell r="U100">
            <v>2471.481302830628</v>
          </cell>
        </row>
        <row r="103">
          <cell r="F103">
            <v>0.94011792315488085</v>
          </cell>
          <cell r="G103">
            <v>0.90271137790452838</v>
          </cell>
          <cell r="H103">
            <v>0.91030573452334063</v>
          </cell>
          <cell r="I103">
            <v>0.93160650868433836</v>
          </cell>
          <cell r="J103">
            <v>0.93655650776334842</v>
          </cell>
          <cell r="K103">
            <v>0.89890197809762651</v>
          </cell>
          <cell r="L103">
            <v>0.94967084702101412</v>
          </cell>
          <cell r="M103">
            <v>0.9327132451991168</v>
          </cell>
          <cell r="N103">
            <v>0.93574054191219014</v>
          </cell>
          <cell r="O103">
            <v>0</v>
          </cell>
          <cell r="P103">
            <v>0.93132372504416527</v>
          </cell>
          <cell r="Q103">
            <v>0.92136929012313629</v>
          </cell>
          <cell r="R103">
            <v>0</v>
          </cell>
          <cell r="S103">
            <v>0.9326436583497536</v>
          </cell>
          <cell r="T103">
            <v>0.92349904289345497</v>
          </cell>
          <cell r="U103">
            <v>0.9326436583497536</v>
          </cell>
        </row>
        <row r="104">
          <cell r="F104">
            <v>0.99239353328371094</v>
          </cell>
          <cell r="G104">
            <v>0.94210042815376038</v>
          </cell>
          <cell r="H104">
            <v>0.95361429088089367</v>
          </cell>
          <cell r="I104">
            <v>0.97892721294240204</v>
          </cell>
          <cell r="J104">
            <v>0.99127996334866086</v>
          </cell>
          <cell r="K104">
            <v>0.94085917583636658</v>
          </cell>
          <cell r="L104">
            <v>0.9800452652998195</v>
          </cell>
          <cell r="M104">
            <v>0.98832142620792485</v>
          </cell>
          <cell r="N104">
            <v>0.97773511803886504</v>
          </cell>
          <cell r="O104">
            <v>0</v>
          </cell>
          <cell r="P104">
            <v>0.97697713071645964</v>
          </cell>
          <cell r="Q104">
            <v>0.96486084197349931</v>
          </cell>
          <cell r="R104">
            <v>0</v>
          </cell>
          <cell r="S104">
            <v>0.9773065274557291</v>
          </cell>
          <cell r="T104">
            <v>0.96960366112959628</v>
          </cell>
          <cell r="U104">
            <v>0.9773065274557291</v>
          </cell>
        </row>
        <row r="105">
          <cell r="F105">
            <v>0.94811426820372424</v>
          </cell>
          <cell r="G105">
            <v>0.97056157077380689</v>
          </cell>
          <cell r="H105">
            <v>0.96323498583527956</v>
          </cell>
          <cell r="I105">
            <v>0.98247820781722373</v>
          </cell>
          <cell r="J105">
            <v>0.93708186707371399</v>
          </cell>
          <cell r="K105">
            <v>0.9774131223465361</v>
          </cell>
          <cell r="L105">
            <v>0.9800452652998195</v>
          </cell>
          <cell r="M105">
            <v>0.99040157423070607</v>
          </cell>
          <cell r="N105">
            <v>0.97773511803886504</v>
          </cell>
          <cell r="O105">
            <v>0</v>
          </cell>
          <cell r="P105">
            <v>0.97697713071645964</v>
          </cell>
          <cell r="Q105">
            <v>0.95817823771410815</v>
          </cell>
          <cell r="R105">
            <v>0</v>
          </cell>
          <cell r="S105">
            <v>0.9773065274557291</v>
          </cell>
          <cell r="T105">
            <v>0.96960366112959628</v>
          </cell>
          <cell r="U105">
            <v>0.9773065274557291</v>
          </cell>
        </row>
        <row r="106">
          <cell r="F106">
            <v>0.83747361252173325</v>
          </cell>
          <cell r="G106">
            <v>0.83250584973268305</v>
          </cell>
          <cell r="H106">
            <v>0.83115773711735175</v>
          </cell>
          <cell r="I106">
            <v>0.84198481578196627</v>
          </cell>
          <cell r="J106">
            <v>0.83391753408647951</v>
          </cell>
          <cell r="K106">
            <v>0.81950745662719848</v>
          </cell>
          <cell r="L106">
            <v>0.88541432533203812</v>
          </cell>
          <cell r="M106">
            <v>0.82804546396578782</v>
          </cell>
          <cell r="N106">
            <v>0.8536139386768703</v>
          </cell>
          <cell r="O106">
            <v>0</v>
          </cell>
          <cell r="P106">
            <v>0.84420152303640827</v>
          </cell>
          <cell r="Q106">
            <v>0.83109137381211229</v>
          </cell>
          <cell r="R106">
            <v>0</v>
          </cell>
          <cell r="S106">
            <v>0.84220582167309477</v>
          </cell>
          <cell r="T106">
            <v>0.8300468251415708</v>
          </cell>
          <cell r="U106">
            <v>0.84220582167309477</v>
          </cell>
        </row>
        <row r="110">
          <cell r="F110">
            <v>24.852380952380958</v>
          </cell>
          <cell r="G110">
            <v>31.489682539682537</v>
          </cell>
          <cell r="H110">
            <v>29.830357142857149</v>
          </cell>
          <cell r="I110">
            <v>28.830957031250005</v>
          </cell>
          <cell r="J110">
            <v>33.247619047619047</v>
          </cell>
          <cell r="K110">
            <v>33.788913043478267</v>
          </cell>
          <cell r="L110">
            <v>20</v>
          </cell>
          <cell r="M110">
            <v>32.327882352941181</v>
          </cell>
          <cell r="N110">
            <v>20</v>
          </cell>
          <cell r="O110">
            <v>0</v>
          </cell>
          <cell r="P110">
            <v>20</v>
          </cell>
          <cell r="Q110">
            <v>23.816236250597804</v>
          </cell>
          <cell r="R110">
            <v>0</v>
          </cell>
          <cell r="S110">
            <v>20</v>
          </cell>
          <cell r="T110">
            <v>25</v>
          </cell>
          <cell r="U110">
            <v>20</v>
          </cell>
        </row>
        <row r="111">
          <cell r="F111">
            <v>23.462380952380951</v>
          </cell>
          <cell r="G111">
            <v>28.414426229508202</v>
          </cell>
          <cell r="H111">
            <v>27.146219512195131</v>
          </cell>
          <cell r="I111">
            <v>26.771919999999991</v>
          </cell>
          <cell r="J111">
            <v>31.684285714285721</v>
          </cell>
          <cell r="K111">
            <v>30.847391304347827</v>
          </cell>
          <cell r="L111">
            <v>0</v>
          </cell>
          <cell r="M111">
            <v>30.089024390243889</v>
          </cell>
          <cell r="N111">
            <v>0</v>
          </cell>
          <cell r="O111">
            <v>0</v>
          </cell>
          <cell r="P111">
            <v>0</v>
          </cell>
          <cell r="Q111">
            <v>0</v>
          </cell>
          <cell r="R111">
            <v>0</v>
          </cell>
          <cell r="S111">
            <v>0</v>
          </cell>
          <cell r="T111">
            <v>0</v>
          </cell>
          <cell r="U111">
            <v>0</v>
          </cell>
        </row>
        <row r="113">
          <cell r="F113">
            <v>242.78991935650359</v>
          </cell>
          <cell r="G113">
            <v>338.37271290362327</v>
          </cell>
          <cell r="H113">
            <v>315.10583438148024</v>
          </cell>
          <cell r="I113">
            <v>267.82916292751884</v>
          </cell>
          <cell r="J113">
            <v>303.39095957147242</v>
          </cell>
          <cell r="K113">
            <v>291.62427304941758</v>
          </cell>
          <cell r="L113">
            <v>196.02612098314023</v>
          </cell>
          <cell r="M113">
            <v>302.07075945161642</v>
          </cell>
          <cell r="N113">
            <v>196.79665299181849</v>
          </cell>
          <cell r="O113">
            <v>0</v>
          </cell>
          <cell r="P113">
            <v>197.04817182619678</v>
          </cell>
          <cell r="Q113">
            <v>232.97599328507945</v>
          </cell>
          <cell r="R113">
            <v>0</v>
          </cell>
          <cell r="S113">
            <v>196.69123081942692</v>
          </cell>
          <cell r="T113">
            <v>248.62092366132174</v>
          </cell>
          <cell r="U113">
            <v>196.69123081942692</v>
          </cell>
        </row>
        <row r="114">
          <cell r="F114">
            <v>20.578320976031549</v>
          </cell>
          <cell r="G114">
            <v>28.687397758194599</v>
          </cell>
          <cell r="H114">
            <v>26.707643078462539</v>
          </cell>
          <cell r="I114">
            <v>22.667692392440109</v>
          </cell>
          <cell r="J114">
            <v>26.363198687608104</v>
          </cell>
          <cell r="K114">
            <v>24.609324033264805</v>
          </cell>
          <cell r="L114">
            <v>16.677553833033087</v>
          </cell>
          <cell r="M114">
            <v>25.52943866994519</v>
          </cell>
          <cell r="N114">
            <v>16.74082888746662</v>
          </cell>
          <cell r="O114">
            <v>0</v>
          </cell>
          <cell r="P114">
            <v>16.7614795453119</v>
          </cell>
          <cell r="Q114">
            <v>19.876360682107791</v>
          </cell>
          <cell r="R114">
            <v>0</v>
          </cell>
          <cell r="S114">
            <v>16.729906578293949</v>
          </cell>
          <cell r="T114">
            <v>21.104564297040906</v>
          </cell>
          <cell r="U114">
            <v>16.729906578293949</v>
          </cell>
        </row>
        <row r="115">
          <cell r="F115">
            <v>3.178373406865191</v>
          </cell>
          <cell r="G115">
            <v>3.390459233600907</v>
          </cell>
          <cell r="H115">
            <v>3.326700992307126</v>
          </cell>
          <cell r="I115">
            <v>3.2733354418659499</v>
          </cell>
          <cell r="J115">
            <v>3.4551053896874917</v>
          </cell>
          <cell r="K115">
            <v>3.511694179308698</v>
          </cell>
          <cell r="L115">
            <v>2.7025956112388019</v>
          </cell>
          <cell r="M115">
            <v>3.6359598126482204</v>
          </cell>
          <cell r="N115">
            <v>2.8376450954487051</v>
          </cell>
          <cell r="O115">
            <v>0</v>
          </cell>
          <cell r="P115">
            <v>2.8795690304573927</v>
          </cell>
          <cell r="Q115">
            <v>2.9963837699767701</v>
          </cell>
          <cell r="R115">
            <v>0</v>
          </cell>
          <cell r="S115">
            <v>2.614358462970062</v>
          </cell>
          <cell r="T115">
            <v>3.1825945147229877</v>
          </cell>
          <cell r="U115">
            <v>2.614358462970062</v>
          </cell>
        </row>
        <row r="116">
          <cell r="F116">
            <v>18.434565759818106</v>
          </cell>
          <cell r="G116">
            <v>19.664663554885262</v>
          </cell>
          <cell r="H116">
            <v>19.294865755381331</v>
          </cell>
          <cell r="I116">
            <v>18.985345562822509</v>
          </cell>
          <cell r="J116">
            <v>20.039611260187453</v>
          </cell>
          <cell r="K116">
            <v>20.367826239990446</v>
          </cell>
          <cell r="L116">
            <v>15.67505454518505</v>
          </cell>
          <cell r="M116">
            <v>21.088566913359674</v>
          </cell>
          <cell r="N116">
            <v>16.458341553602487</v>
          </cell>
          <cell r="O116">
            <v>0</v>
          </cell>
          <cell r="P116">
            <v>16.701500376652877</v>
          </cell>
          <cell r="Q116">
            <v>17.379025865865266</v>
          </cell>
          <cell r="R116">
            <v>0</v>
          </cell>
          <cell r="S116">
            <v>15.163279085226359</v>
          </cell>
          <cell r="T116">
            <v>18.459048185393328</v>
          </cell>
          <cell r="U116">
            <v>15.163279085226359</v>
          </cell>
        </row>
        <row r="119">
          <cell r="F119">
            <v>1.0847599999999999</v>
          </cell>
          <cell r="G119">
            <v>1.07313784126984</v>
          </cell>
          <cell r="H119">
            <v>1.0759524390243906</v>
          </cell>
          <cell r="I119">
            <v>1.1311603921568625</v>
          </cell>
          <cell r="J119">
            <v>1.1985400000000002</v>
          </cell>
          <cell r="K119">
            <v>1.2261652173913042</v>
          </cell>
          <cell r="L119">
            <v>1.1000000000000001</v>
          </cell>
          <cell r="M119">
            <v>1.2375380952380948</v>
          </cell>
          <cell r="N119">
            <v>1.1000000000000001</v>
          </cell>
          <cell r="O119">
            <v>0</v>
          </cell>
          <cell r="P119">
            <v>1.1000000000000001</v>
          </cell>
          <cell r="Q119">
            <v>1.25</v>
          </cell>
          <cell r="R119">
            <v>1.1069451082110719</v>
          </cell>
          <cell r="S119">
            <v>1.1000000000000001</v>
          </cell>
          <cell r="T119">
            <v>1.2499316256830599</v>
          </cell>
          <cell r="U119">
            <v>1.1000000000000001</v>
          </cell>
        </row>
        <row r="122">
          <cell r="F122">
            <v>42.358507015692048</v>
          </cell>
          <cell r="G122">
            <v>71.662006587512451</v>
          </cell>
          <cell r="H122">
            <v>113.12567653885719</v>
          </cell>
          <cell r="I122">
            <v>358.26286692592646</v>
          </cell>
          <cell r="J122">
            <v>20.046648687269126</v>
          </cell>
          <cell r="K122">
            <v>28.523153125303796</v>
          </cell>
          <cell r="L122">
            <v>44.642142632434933</v>
          </cell>
          <cell r="M122">
            <v>96.60121129057427</v>
          </cell>
          <cell r="N122">
            <v>138.31979967539559</v>
          </cell>
          <cell r="O122">
            <v>0</v>
          </cell>
          <cell r="P122">
            <v>93.677657042960675</v>
          </cell>
          <cell r="Q122">
            <v>355.4523677045118</v>
          </cell>
          <cell r="R122">
            <v>0</v>
          </cell>
          <cell r="S122">
            <v>492.89989134593344</v>
          </cell>
          <cell r="T122">
            <v>432.82523441085698</v>
          </cell>
          <cell r="U122">
            <v>492.89989134593344</v>
          </cell>
        </row>
        <row r="125">
          <cell r="F125">
            <v>718.46147914984147</v>
          </cell>
          <cell r="G125">
            <v>2976.5677696408538</v>
          </cell>
          <cell r="H125">
            <v>3681.4176495121801</v>
          </cell>
          <cell r="I125">
            <v>10365.069876001937</v>
          </cell>
          <cell r="J125">
            <v>982.04206840321478</v>
          </cell>
          <cell r="K125">
            <v>1001.591193028108</v>
          </cell>
          <cell r="L125">
            <v>520.72244286007265</v>
          </cell>
          <cell r="M125">
            <v>3771.0696566730262</v>
          </cell>
          <cell r="N125">
            <v>2246.1857844121901</v>
          </cell>
          <cell r="O125">
            <v>0</v>
          </cell>
          <cell r="P125">
            <v>1725.4633415521166</v>
          </cell>
          <cell r="Q125">
            <v>4778.9981332385951</v>
          </cell>
          <cell r="R125">
            <v>0</v>
          </cell>
          <cell r="S125">
            <v>6264.3205585930255</v>
          </cell>
          <cell r="T125">
            <v>7579.9986269175224</v>
          </cell>
          <cell r="U125">
            <v>6264.3205585930255</v>
          </cell>
        </row>
        <row r="127">
          <cell r="F127">
            <v>8.0694877208589819</v>
          </cell>
          <cell r="G127">
            <v>25.563440195321071</v>
          </cell>
          <cell r="H127">
            <v>33.628345183833069</v>
          </cell>
          <cell r="I127">
            <v>118.09853762580627</v>
          </cell>
          <cell r="J127">
            <v>11.513992726486245</v>
          </cell>
          <cell r="K127">
            <v>11.300189902876303</v>
          </cell>
          <cell r="L127">
            <v>10.969804128699543</v>
          </cell>
          <cell r="M127">
            <v>44.968970170926916</v>
          </cell>
          <cell r="N127">
            <v>43.934014481592584</v>
          </cell>
          <cell r="O127">
            <v>0</v>
          </cell>
          <cell r="P127">
            <v>32.964210352893041</v>
          </cell>
          <cell r="Q127">
            <v>97.754570493557196</v>
          </cell>
          <cell r="R127">
            <v>0</v>
          </cell>
          <cell r="S127">
            <v>131.46756443608194</v>
          </cell>
          <cell r="T127">
            <v>131.23547946502197</v>
          </cell>
          <cell r="U127">
            <v>131.46756443608194</v>
          </cell>
        </row>
        <row r="128">
          <cell r="F128">
            <v>0.45273907231414634</v>
          </cell>
          <cell r="G128">
            <v>1.4905159675968533</v>
          </cell>
          <cell r="H128">
            <v>1.9425660031058218</v>
          </cell>
          <cell r="I128">
            <v>5.8845400849913796</v>
          </cell>
          <cell r="J128">
            <v>0.55995413973314467</v>
          </cell>
          <cell r="K128">
            <v>0.55166570299619866</v>
          </cell>
          <cell r="L128">
            <v>0.54655765247094323</v>
          </cell>
          <cell r="M128">
            <v>2.1971599148687111</v>
          </cell>
          <cell r="N128">
            <v>2.1872306098837719</v>
          </cell>
          <cell r="O128">
            <v>0</v>
          </cell>
          <cell r="P128">
            <v>1.6406729574128289</v>
          </cell>
          <cell r="Q128">
            <v>4.8551295455743304</v>
          </cell>
          <cell r="R128">
            <v>0</v>
          </cell>
          <cell r="S128">
            <v>6.5620825983777067</v>
          </cell>
          <cell r="T128">
            <v>6.4932942216115368</v>
          </cell>
          <cell r="U128">
            <v>6.5620825983777067</v>
          </cell>
        </row>
        <row r="129">
          <cell r="F129">
            <v>6.446497363515113</v>
          </cell>
          <cell r="G129">
            <v>-1.1094855550194609</v>
          </cell>
          <cell r="H129">
            <v>5.5355246868134369</v>
          </cell>
          <cell r="I129">
            <v>16.088232188871721</v>
          </cell>
          <cell r="J129">
            <v>3.4040388800339816</v>
          </cell>
          <cell r="K129">
            <v>0.27999539845949895</v>
          </cell>
          <cell r="L129">
            <v>0.22929212121212109</v>
          </cell>
          <cell r="M129">
            <v>12.243134277634878</v>
          </cell>
          <cell r="N129">
            <v>0.66262303030303016</v>
          </cell>
          <cell r="O129">
            <v>0</v>
          </cell>
          <cell r="P129">
            <v>0.4333309090909091</v>
          </cell>
          <cell r="Q129">
            <v>1.430611508975687</v>
          </cell>
          <cell r="R129">
            <v>0</v>
          </cell>
          <cell r="S129">
            <v>4.0760909090909081</v>
          </cell>
          <cell r="T129">
            <v>10.31933686255408</v>
          </cell>
          <cell r="U129">
            <v>4.0760909090909081</v>
          </cell>
        </row>
        <row r="130">
          <cell r="F130">
            <v>-1.2906080607692024E-2</v>
          </cell>
          <cell r="G130">
            <v>-5.0002896120506124</v>
          </cell>
          <cell r="H130">
            <v>-5.0002210180203335</v>
          </cell>
          <cell r="I130">
            <v>-6.7682709305280486</v>
          </cell>
          <cell r="J130">
            <v>0</v>
          </cell>
          <cell r="K130">
            <v>0</v>
          </cell>
          <cell r="L130">
            <v>0</v>
          </cell>
          <cell r="M130">
            <v>0</v>
          </cell>
          <cell r="N130">
            <v>0</v>
          </cell>
          <cell r="O130">
            <v>0</v>
          </cell>
          <cell r="P130">
            <v>0</v>
          </cell>
          <cell r="Q130">
            <v>0</v>
          </cell>
          <cell r="R130">
            <v>0</v>
          </cell>
          <cell r="S130">
            <v>0</v>
          </cell>
          <cell r="T130">
            <v>0</v>
          </cell>
          <cell r="U130">
            <v>0</v>
          </cell>
        </row>
        <row r="131">
          <cell r="F131">
            <v>9.6093145027471519E-3</v>
          </cell>
          <cell r="G131">
            <v>5.8796796825638986E-2</v>
          </cell>
          <cell r="H131">
            <v>6.8329273780122185E-2</v>
          </cell>
          <cell r="I131">
            <v>2.2221574416554368</v>
          </cell>
          <cell r="J131">
            <v>0.32001827223121465</v>
          </cell>
          <cell r="K131">
            <v>1.7942117169826043E-2</v>
          </cell>
          <cell r="L131">
            <v>1.554545454545455E-2</v>
          </cell>
          <cell r="M131">
            <v>1.067180027166071</v>
          </cell>
          <cell r="N131">
            <v>6.1181818181818184E-2</v>
          </cell>
          <cell r="O131">
            <v>0</v>
          </cell>
          <cell r="P131">
            <v>4.5636363636363635E-2</v>
          </cell>
          <cell r="Q131">
            <v>0.11739889620432645</v>
          </cell>
          <cell r="R131">
            <v>0</v>
          </cell>
          <cell r="S131">
            <v>0.18354545454545454</v>
          </cell>
          <cell r="T131">
            <v>0.16460840229566656</v>
          </cell>
          <cell r="U131">
            <v>0.18354545454545454</v>
          </cell>
        </row>
        <row r="132">
          <cell r="F132">
            <v>-22.488734366342321</v>
          </cell>
          <cell r="G132">
            <v>-57.437531063358897</v>
          </cell>
          <cell r="H132">
            <v>-79.95839415055076</v>
          </cell>
          <cell r="I132">
            <v>-340.82593268280391</v>
          </cell>
          <cell r="J132">
            <v>-31.811979662663404</v>
          </cell>
          <cell r="K132">
            <v>-36.176333144604868</v>
          </cell>
          <cell r="L132">
            <v>-23.66260321113019</v>
          </cell>
          <cell r="M132">
            <v>-128.77343801451468</v>
          </cell>
          <cell r="N132">
            <v>-107.11467094059387</v>
          </cell>
          <cell r="O132">
            <v>0</v>
          </cell>
          <cell r="P132">
            <v>-83.452067729463693</v>
          </cell>
          <cell r="Q132">
            <v>-234.0145959585586</v>
          </cell>
          <cell r="R132">
            <v>0</v>
          </cell>
          <cell r="S132">
            <v>-299.36011736269467</v>
          </cell>
          <cell r="T132">
            <v>-335.43910905969813</v>
          </cell>
          <cell r="U132">
            <v>-299.36011736269467</v>
          </cell>
        </row>
        <row r="133">
          <cell r="F133">
            <v>-20.173125852723185</v>
          </cell>
          <cell r="G133">
            <v>-1.989570303257767</v>
          </cell>
          <cell r="H133">
            <v>-22.311516929056559</v>
          </cell>
          <cell r="I133">
            <v>-49.961369036785314</v>
          </cell>
          <cell r="J133">
            <v>-27.219851950063543</v>
          </cell>
          <cell r="K133">
            <v>-1.3048812487146165E-3</v>
          </cell>
          <cell r="L133">
            <v>-15.8139707612166</v>
          </cell>
          <cell r="M133">
            <v>-26.537386052494515</v>
          </cell>
          <cell r="N133">
            <v>-15.9389707612166</v>
          </cell>
          <cell r="O133">
            <v>0</v>
          </cell>
          <cell r="P133">
            <v>-0.125</v>
          </cell>
          <cell r="Q133">
            <v>-47.399365471865522</v>
          </cell>
          <cell r="R133">
            <v>0</v>
          </cell>
          <cell r="S133">
            <v>-28.355454545454542</v>
          </cell>
          <cell r="T133">
            <v>-47.564201735843596</v>
          </cell>
          <cell r="U133">
            <v>-28.355454545454542</v>
          </cell>
        </row>
        <row r="134">
          <cell r="F134">
            <v>-1.9400115686567692</v>
          </cell>
          <cell r="G134">
            <v>-1.1068479619514688</v>
          </cell>
          <cell r="H134">
            <v>-3.0430445091509988</v>
          </cell>
          <cell r="I134">
            <v>4.8268041918458557</v>
          </cell>
          <cell r="J134">
            <v>-1.0991554865299276</v>
          </cell>
          <cell r="K134">
            <v>3.3046885510218411</v>
          </cell>
          <cell r="L134">
            <v>-1.9302221704478471</v>
          </cell>
          <cell r="M134">
            <v>-0.22107960173768026</v>
          </cell>
          <cell r="N134">
            <v>-7.8042086137643754</v>
          </cell>
          <cell r="O134">
            <v>0</v>
          </cell>
          <cell r="P134">
            <v>-5.8739864433165287</v>
          </cell>
          <cell r="Q134">
            <v>45.341451734693841</v>
          </cell>
          <cell r="R134">
            <v>0</v>
          </cell>
          <cell r="S134">
            <v>-21.913833858011614</v>
          </cell>
          <cell r="T134">
            <v>46.181470909856159</v>
          </cell>
          <cell r="U134">
            <v>-21.913833858011614</v>
          </cell>
        </row>
        <row r="135">
          <cell r="F135">
            <v>6.2728307365490696</v>
          </cell>
          <cell r="G135">
            <v>18.826507457153909</v>
          </cell>
          <cell r="H135">
            <v>25.107387361305364</v>
          </cell>
          <cell r="I135">
            <v>44.296140546680419</v>
          </cell>
          <cell r="J135">
            <v>2.6959221804563591</v>
          </cell>
          <cell r="K135">
            <v>1.5272284729345271</v>
          </cell>
          <cell r="L135">
            <v>5.0923620077064982</v>
          </cell>
          <cell r="M135">
            <v>9.3936691190412205</v>
          </cell>
          <cell r="N135">
            <v>19.830445582724948</v>
          </cell>
          <cell r="O135">
            <v>0</v>
          </cell>
          <cell r="P135">
            <v>14.738083575018445</v>
          </cell>
          <cell r="Q135">
            <v>47.804033590009546</v>
          </cell>
          <cell r="R135">
            <v>0</v>
          </cell>
          <cell r="S135">
            <v>59.4778347699948</v>
          </cell>
          <cell r="T135">
            <v>54.519604685137594</v>
          </cell>
          <cell r="U135">
            <v>59.4778347699948</v>
          </cell>
        </row>
        <row r="136">
          <cell r="F136">
            <v>0.89145075637504501</v>
          </cell>
          <cell r="G136">
            <v>6.2194587857284356</v>
          </cell>
          <cell r="H136">
            <v>6.939536326246337</v>
          </cell>
          <cell r="I136">
            <v>32.856247957153357</v>
          </cell>
          <cell r="J136">
            <v>0.71470322706515155</v>
          </cell>
          <cell r="K136">
            <v>0.25674893715246921</v>
          </cell>
          <cell r="L136">
            <v>-74.962121212121218</v>
          </cell>
          <cell r="M136">
            <v>-34.835123701078587</v>
          </cell>
          <cell r="N136">
            <v>-74.848484848484844</v>
          </cell>
          <cell r="O136">
            <v>0</v>
          </cell>
          <cell r="P136">
            <v>0.11363636363636363</v>
          </cell>
          <cell r="Q136">
            <v>-66.7469765769535</v>
          </cell>
          <cell r="R136">
            <v>0</v>
          </cell>
          <cell r="S136">
            <v>-83.037454545454551</v>
          </cell>
          <cell r="T136">
            <v>-101.9277868069484</v>
          </cell>
          <cell r="U136">
            <v>-83.037454545454551</v>
          </cell>
        </row>
        <row r="137">
          <cell r="F137">
            <v>3.1213971297612644</v>
          </cell>
          <cell r="G137">
            <v>30.82605805716916</v>
          </cell>
          <cell r="H137">
            <v>33.7563385391379</v>
          </cell>
          <cell r="I137">
            <v>104.70342183056233</v>
          </cell>
          <cell r="J137">
            <v>0.8249683496799769</v>
          </cell>
          <cell r="K137">
            <v>13.95499974472194</v>
          </cell>
          <cell r="L137">
            <v>-1.0006842188537122</v>
          </cell>
          <cell r="M137">
            <v>8.3401754752446511</v>
          </cell>
          <cell r="N137">
            <v>12.901167000775709</v>
          </cell>
          <cell r="O137">
            <v>0</v>
          </cell>
          <cell r="P137">
            <v>13.901851219629423</v>
          </cell>
          <cell r="Q137">
            <v>-64.139689022984882</v>
          </cell>
          <cell r="R137">
            <v>0</v>
          </cell>
          <cell r="S137">
            <v>6.0922320346320369</v>
          </cell>
          <cell r="T137">
            <v>-57.699667455193229</v>
          </cell>
          <cell r="U137">
            <v>6.0922320346320369</v>
          </cell>
        </row>
        <row r="139">
          <cell r="F139">
            <v>258.68178285619967</v>
          </cell>
          <cell r="G139">
            <v>1657.2608886369085</v>
          </cell>
          <cell r="H139">
            <v>1872.9907420336215</v>
          </cell>
          <cell r="I139">
            <v>5037.9792910748511</v>
          </cell>
          <cell r="J139">
            <v>528.49854361069504</v>
          </cell>
          <cell r="K139">
            <v>505.31288164197179</v>
          </cell>
          <cell r="L139">
            <v>330.99584895651014</v>
          </cell>
          <cell r="M139">
            <v>2020.8809925333981</v>
          </cell>
          <cell r="N139">
            <v>1269.2537221432481</v>
          </cell>
          <cell r="O139">
            <v>0</v>
          </cell>
          <cell r="P139">
            <v>938.25787318673815</v>
          </cell>
          <cell r="Q139">
            <v>2503.4429646292024</v>
          </cell>
          <cell r="R139">
            <v>0</v>
          </cell>
          <cell r="S139">
            <v>3320.6001983899005</v>
          </cell>
          <cell r="T139">
            <v>3992.5991335995768</v>
          </cell>
          <cell r="U139">
            <v>3320.6001983899005</v>
          </cell>
        </row>
        <row r="140">
          <cell r="F140">
            <v>106.9996696702334</v>
          </cell>
          <cell r="G140">
            <v>-3.0306358696721949</v>
          </cell>
          <cell r="H140">
            <v>110.08341990539836</v>
          </cell>
          <cell r="I140">
            <v>255.56176093737753</v>
          </cell>
          <cell r="J140">
            <v>-15.356316322500934</v>
          </cell>
          <cell r="K140">
            <v>31.05132132123688</v>
          </cell>
          <cell r="L140">
            <v>-7.5689903729545271</v>
          </cell>
          <cell r="M140">
            <v>6.4980593253028509</v>
          </cell>
          <cell r="N140">
            <v>-33.470053613119262</v>
          </cell>
          <cell r="O140">
            <v>0</v>
          </cell>
          <cell r="P140">
            <v>-25.901063240164724</v>
          </cell>
          <cell r="Q140">
            <v>176.43279875611475</v>
          </cell>
          <cell r="R140">
            <v>0</v>
          </cell>
          <cell r="S140">
            <v>122.61632301717451</v>
          </cell>
          <cell r="T140">
            <v>199.51342837954044</v>
          </cell>
          <cell r="U140">
            <v>122.61632301717451</v>
          </cell>
        </row>
        <row r="141">
          <cell r="F141">
            <v>-0.4430540000000015</v>
          </cell>
          <cell r="G141">
            <v>-20.18</v>
          </cell>
          <cell r="H141">
            <v>-21.685954000000002</v>
          </cell>
          <cell r="I141">
            <v>57.479828724796882</v>
          </cell>
          <cell r="J141">
            <v>-15.1864523406177</v>
          </cell>
          <cell r="K141">
            <v>8.8687521964123377</v>
          </cell>
          <cell r="L141">
            <v>2.2583884368157907</v>
          </cell>
          <cell r="M141">
            <v>0</v>
          </cell>
          <cell r="N141">
            <v>9.0335537472631646</v>
          </cell>
          <cell r="O141">
            <v>0</v>
          </cell>
          <cell r="P141">
            <v>6.7751653104473739</v>
          </cell>
          <cell r="Q141">
            <v>-3.4367843250319634</v>
          </cell>
          <cell r="R141">
            <v>0</v>
          </cell>
          <cell r="S141">
            <v>27.100661241789496</v>
          </cell>
          <cell r="T141">
            <v>11.749668015585737</v>
          </cell>
          <cell r="U141">
            <v>27.100661241789496</v>
          </cell>
        </row>
        <row r="142">
          <cell r="F142">
            <v>-7.4744447014815725</v>
          </cell>
          <cell r="G142">
            <v>-17.816542675144216</v>
          </cell>
          <cell r="H142">
            <v>-25.443189391211181</v>
          </cell>
          <cell r="I142">
            <v>-65.981404566050827</v>
          </cell>
          <cell r="J142">
            <v>-4.2405477249432755</v>
          </cell>
          <cell r="K142">
            <v>-4.4479715616454616</v>
          </cell>
          <cell r="L142">
            <v>-5.8168327323224958</v>
          </cell>
          <cell r="M142">
            <v>-14.945040698737021</v>
          </cell>
          <cell r="N142">
            <v>-21.113083716632438</v>
          </cell>
          <cell r="O142">
            <v>0</v>
          </cell>
          <cell r="P142">
            <v>-15.296250984309943</v>
          </cell>
          <cell r="Q142">
            <v>-43.589101138861437</v>
          </cell>
          <cell r="R142">
            <v>0</v>
          </cell>
          <cell r="S142">
            <v>-74.470538078033314</v>
          </cell>
          <cell r="T142">
            <v>-54.31988403019497</v>
          </cell>
          <cell r="U142">
            <v>-74.470538078033314</v>
          </cell>
        </row>
        <row r="143">
          <cell r="F143">
            <v>0.52665667024794582</v>
          </cell>
          <cell r="G143">
            <v>0.56215532567690518</v>
          </cell>
          <cell r="H143">
            <v>0.54693001784913309</v>
          </cell>
          <cell r="I143">
            <v>0.53467173618140473</v>
          </cell>
          <cell r="J143">
            <v>0.51853030175249637</v>
          </cell>
          <cell r="K143">
            <v>0.56467172370713836</v>
          </cell>
          <cell r="L143">
            <v>0.5600202133252411</v>
          </cell>
          <cell r="M143">
            <v>0.54509902227013929</v>
          </cell>
          <cell r="N143">
            <v>0.55306817586718671</v>
          </cell>
          <cell r="O143">
            <v>0</v>
          </cell>
          <cell r="P143">
            <v>0.55064313568479328</v>
          </cell>
          <cell r="Q143">
            <v>0.56570731746070679</v>
          </cell>
          <cell r="R143">
            <v>0</v>
          </cell>
          <cell r="S143">
            <v>0.56442355397712474</v>
          </cell>
          <cell r="T143">
            <v>0.56030544107451152</v>
          </cell>
          <cell r="U143">
            <v>0.56442355397712474</v>
          </cell>
        </row>
        <row r="145">
          <cell r="F145">
            <v>377.64506316947859</v>
          </cell>
          <cell r="G145">
            <v>1346.012936348624</v>
          </cell>
          <cell r="H145">
            <v>1748.1361761371172</v>
          </cell>
          <cell r="I145">
            <v>5105.2393625747736</v>
          </cell>
          <cell r="J145">
            <v>525.3349794151784</v>
          </cell>
          <cell r="K145">
            <v>459.94890245123156</v>
          </cell>
          <cell r="L145">
            <v>299.92112733192687</v>
          </cell>
          <cell r="M145">
            <v>1859.6896407386139</v>
          </cell>
          <cell r="N145">
            <v>1146.0460422242134</v>
          </cell>
          <cell r="O145">
            <v>0</v>
          </cell>
          <cell r="P145">
            <v>846.12491489228569</v>
          </cell>
          <cell r="Q145">
            <v>2369.5755514808156</v>
          </cell>
          <cell r="R145">
            <v>0</v>
          </cell>
          <cell r="S145">
            <v>3063.2960175150097</v>
          </cell>
          <cell r="T145">
            <v>3724.5726927741043</v>
          </cell>
          <cell r="U145">
            <v>3063.2960175150097</v>
          </cell>
        </row>
        <row r="147">
          <cell r="F147">
            <v>21.466766298387135</v>
          </cell>
          <cell r="G147">
            <v>56.613352345768121</v>
          </cell>
          <cell r="H147">
            <v>78.141818182877984</v>
          </cell>
          <cell r="I147">
            <v>232.44711086872366</v>
          </cell>
          <cell r="J147">
            <v>15.206656862069961</v>
          </cell>
          <cell r="K147">
            <v>13.618358864825769</v>
          </cell>
          <cell r="L147">
            <v>21.645846565235715</v>
          </cell>
          <cell r="M147">
            <v>56.405094210166268</v>
          </cell>
          <cell r="N147">
            <v>82.803628986202767</v>
          </cell>
          <cell r="O147">
            <v>0</v>
          </cell>
          <cell r="P147">
            <v>61.157782420967045</v>
          </cell>
          <cell r="Q147">
            <v>171.13406611967241</v>
          </cell>
          <cell r="R147">
            <v>0</v>
          </cell>
          <cell r="S147">
            <v>259.41215829951767</v>
          </cell>
          <cell r="T147">
            <v>212.40900216268216</v>
          </cell>
          <cell r="U147">
            <v>259.41215829951767</v>
          </cell>
        </row>
        <row r="150">
          <cell r="F150">
            <v>6.4107764267679261</v>
          </cell>
          <cell r="G150">
            <v>45.875282766447157</v>
          </cell>
          <cell r="H150">
            <v>52.362432352815532</v>
          </cell>
          <cell r="I150">
            <v>147.56148899618978</v>
          </cell>
          <cell r="J150">
            <v>11.167445755908229</v>
          </cell>
          <cell r="K150">
            <v>15.38006115255213</v>
          </cell>
          <cell r="L150">
            <v>6.7533955347084849</v>
          </cell>
          <cell r="M150">
            <v>49.45548338620582</v>
          </cell>
          <cell r="N150">
            <v>27.664386118456601</v>
          </cell>
          <cell r="O150">
            <v>0</v>
          </cell>
          <cell r="P150">
            <v>20.910990583748116</v>
          </cell>
          <cell r="Q150">
            <v>45.0336738023896</v>
          </cell>
          <cell r="R150">
            <v>0</v>
          </cell>
          <cell r="S150">
            <v>65.342379605247046</v>
          </cell>
          <cell r="T150">
            <v>83.296108477563621</v>
          </cell>
          <cell r="U150">
            <v>65.342379605247046</v>
          </cell>
        </row>
        <row r="152">
          <cell r="F152">
            <v>357.24196514580507</v>
          </cell>
          <cell r="G152">
            <v>1261.3408439115531</v>
          </cell>
          <cell r="H152">
            <v>1643.0751149926348</v>
          </cell>
          <cell r="I152">
            <v>4791.2121672759104</v>
          </cell>
          <cell r="J152">
            <v>503.20142452214355</v>
          </cell>
          <cell r="K152">
            <v>435.39845399549915</v>
          </cell>
          <cell r="L152">
            <v>277.33871796430515</v>
          </cell>
          <cell r="M152">
            <v>1768.774103840979</v>
          </cell>
          <cell r="N152">
            <v>1056.6911108361865</v>
          </cell>
          <cell r="O152">
            <v>0</v>
          </cell>
          <cell r="P152">
            <v>779.35239287188051</v>
          </cell>
          <cell r="Q152">
            <v>2196.9969126976148</v>
          </cell>
          <cell r="R152">
            <v>0</v>
          </cell>
          <cell r="S152">
            <v>2813.0120176882783</v>
          </cell>
          <cell r="T152">
            <v>3483.1874661640531</v>
          </cell>
          <cell r="U152">
            <v>2813.0120176882783</v>
          </cell>
        </row>
        <row r="155">
          <cell r="F155">
            <v>718.46147914984147</v>
          </cell>
          <cell r="G155">
            <v>2976.5677696408538</v>
          </cell>
          <cell r="H155">
            <v>3681.4176495121801</v>
          </cell>
          <cell r="I155">
            <v>10365.069876001937</v>
          </cell>
          <cell r="J155">
            <v>982.04206840321478</v>
          </cell>
          <cell r="K155">
            <v>1001.591193028108</v>
          </cell>
          <cell r="L155">
            <v>520.72244286007265</v>
          </cell>
          <cell r="M155">
            <v>3771.0696566730262</v>
          </cell>
          <cell r="N155">
            <v>2246.1857844121901</v>
          </cell>
          <cell r="O155">
            <v>0</v>
          </cell>
          <cell r="P155">
            <v>1725.4633415521166</v>
          </cell>
          <cell r="Q155">
            <v>4778.9981332385951</v>
          </cell>
          <cell r="R155">
            <v>0</v>
          </cell>
          <cell r="S155">
            <v>6264.3205585930255</v>
          </cell>
          <cell r="T155">
            <v>7579.9986269175224</v>
          </cell>
          <cell r="U155">
            <v>6264.3205585930255</v>
          </cell>
        </row>
        <row r="156">
          <cell r="F156">
            <v>377.64506316947859</v>
          </cell>
          <cell r="G156">
            <v>1346.012936348624</v>
          </cell>
          <cell r="H156">
            <v>1748.1361761371172</v>
          </cell>
          <cell r="I156">
            <v>5105.2393625747736</v>
          </cell>
          <cell r="J156">
            <v>525.3349794151784</v>
          </cell>
          <cell r="K156">
            <v>459.94890245123156</v>
          </cell>
          <cell r="L156">
            <v>299.92112733192687</v>
          </cell>
          <cell r="M156">
            <v>1859.6896407386139</v>
          </cell>
          <cell r="N156">
            <v>1146.0460422242134</v>
          </cell>
          <cell r="O156">
            <v>0</v>
          </cell>
          <cell r="P156">
            <v>846.12491489228569</v>
          </cell>
          <cell r="Q156">
            <v>2369.5755514808156</v>
          </cell>
          <cell r="R156">
            <v>0</v>
          </cell>
          <cell r="S156">
            <v>3063.2960175150097</v>
          </cell>
          <cell r="T156">
            <v>3724.5726927741043</v>
          </cell>
          <cell r="U156">
            <v>3063.2960175150097</v>
          </cell>
        </row>
        <row r="157">
          <cell r="F157">
            <v>357.24196514580507</v>
          </cell>
          <cell r="G157">
            <v>1261.3408439115531</v>
          </cell>
          <cell r="H157">
            <v>1643.0751149926348</v>
          </cell>
          <cell r="I157">
            <v>4791.2121672759104</v>
          </cell>
          <cell r="J157">
            <v>503.20142452214355</v>
          </cell>
          <cell r="K157">
            <v>435.39845399549915</v>
          </cell>
          <cell r="L157">
            <v>277.33871796430515</v>
          </cell>
          <cell r="M157">
            <v>1768.774103840979</v>
          </cell>
          <cell r="N157">
            <v>1056.6911108361865</v>
          </cell>
          <cell r="O157">
            <v>0</v>
          </cell>
          <cell r="P157">
            <v>779.35239287188051</v>
          </cell>
          <cell r="Q157">
            <v>2196.9969126976148</v>
          </cell>
          <cell r="R157">
            <v>0</v>
          </cell>
          <cell r="S157">
            <v>2813.0120176882783</v>
          </cell>
          <cell r="T157">
            <v>3483.1874661640531</v>
          </cell>
          <cell r="U157">
            <v>2813.0120176882783</v>
          </cell>
        </row>
        <row r="159">
          <cell r="F159">
            <v>0.52665667024794582</v>
          </cell>
          <cell r="G159">
            <v>0.56215532567690518</v>
          </cell>
          <cell r="H159">
            <v>0.54693001784913309</v>
          </cell>
          <cell r="I159">
            <v>0.53467173618140473</v>
          </cell>
          <cell r="J159">
            <v>0.51853030175249637</v>
          </cell>
          <cell r="K159">
            <v>0.56467172370713836</v>
          </cell>
          <cell r="L159">
            <v>0.5600202133252411</v>
          </cell>
          <cell r="M159">
            <v>0.54509902227013929</v>
          </cell>
          <cell r="N159">
            <v>0.55306817586718671</v>
          </cell>
          <cell r="O159">
            <v>0</v>
          </cell>
          <cell r="P159">
            <v>0.55064313568479328</v>
          </cell>
          <cell r="Q159">
            <v>0.56570731746070679</v>
          </cell>
          <cell r="R159">
            <v>0</v>
          </cell>
          <cell r="S159">
            <v>0.56442355397712474</v>
          </cell>
          <cell r="T159">
            <v>0.56030544107451152</v>
          </cell>
          <cell r="U159">
            <v>0.56442355397712474</v>
          </cell>
        </row>
        <row r="161">
          <cell r="F161">
            <v>-1.9400115686567692</v>
          </cell>
          <cell r="G161">
            <v>-1.1068479619514688</v>
          </cell>
          <cell r="H161">
            <v>-3.0430445091509988</v>
          </cell>
          <cell r="I161">
            <v>4.8268041918458557</v>
          </cell>
          <cell r="J161">
            <v>-1.0991554865299276</v>
          </cell>
          <cell r="K161">
            <v>3.3046885510218411</v>
          </cell>
          <cell r="L161">
            <v>-1.9302221704478471</v>
          </cell>
          <cell r="M161">
            <v>-0.22107960173768026</v>
          </cell>
          <cell r="N161">
            <v>-7.8042086137643754</v>
          </cell>
          <cell r="O161">
            <v>0</v>
          </cell>
          <cell r="P161">
            <v>-5.8739864433165287</v>
          </cell>
          <cell r="Q161">
            <v>45.341451734693841</v>
          </cell>
          <cell r="R161">
            <v>0</v>
          </cell>
          <cell r="S161">
            <v>-21.913833858011614</v>
          </cell>
          <cell r="T161">
            <v>46.181470909856159</v>
          </cell>
          <cell r="U161">
            <v>-21.913833858011614</v>
          </cell>
        </row>
        <row r="162">
          <cell r="F162">
            <v>3.1213971297612644</v>
          </cell>
          <cell r="G162">
            <v>30.82605805716916</v>
          </cell>
          <cell r="H162">
            <v>33.7563385391379</v>
          </cell>
          <cell r="I162">
            <v>104.70342183056233</v>
          </cell>
          <cell r="J162">
            <v>0.8249683496799769</v>
          </cell>
          <cell r="K162">
            <v>13.95499974472194</v>
          </cell>
          <cell r="L162">
            <v>-1.0006842188537122</v>
          </cell>
          <cell r="M162">
            <v>8.3401754752446511</v>
          </cell>
          <cell r="N162">
            <v>12.901167000775709</v>
          </cell>
          <cell r="O162">
            <v>0</v>
          </cell>
          <cell r="P162">
            <v>13.901851219629423</v>
          </cell>
          <cell r="Q162">
            <v>-64.139689022984882</v>
          </cell>
          <cell r="R162">
            <v>0</v>
          </cell>
          <cell r="S162">
            <v>6.0922320346320369</v>
          </cell>
          <cell r="T162">
            <v>-57.699667455193229</v>
          </cell>
          <cell r="U162">
            <v>6.0922320346320369</v>
          </cell>
        </row>
        <row r="163">
          <cell r="F163">
            <v>258.68178285619967</v>
          </cell>
          <cell r="G163">
            <v>1657.2608886369085</v>
          </cell>
          <cell r="H163">
            <v>1872.9907420336215</v>
          </cell>
          <cell r="I163">
            <v>5037.9792910748511</v>
          </cell>
          <cell r="J163">
            <v>528.49854361069504</v>
          </cell>
          <cell r="K163">
            <v>505.31288164197179</v>
          </cell>
          <cell r="L163">
            <v>330.99584895651014</v>
          </cell>
          <cell r="M163">
            <v>2020.8809925333981</v>
          </cell>
          <cell r="N163">
            <v>1269.2537221432481</v>
          </cell>
          <cell r="O163">
            <v>0</v>
          </cell>
          <cell r="P163">
            <v>938.25787318673815</v>
          </cell>
          <cell r="Q163">
            <v>2503.4429646292024</v>
          </cell>
          <cell r="R163">
            <v>0</v>
          </cell>
          <cell r="S163">
            <v>3320.6001983899005</v>
          </cell>
          <cell r="T163">
            <v>3992.5991335995768</v>
          </cell>
          <cell r="U163">
            <v>3320.6001983899005</v>
          </cell>
        </row>
        <row r="164">
          <cell r="F164">
            <v>106.9996696702334</v>
          </cell>
          <cell r="G164">
            <v>-3.0306358696721949</v>
          </cell>
          <cell r="H164">
            <v>110.08341990539836</v>
          </cell>
          <cell r="I164">
            <v>255.56176093737753</v>
          </cell>
          <cell r="J164">
            <v>-15.356316322500934</v>
          </cell>
          <cell r="K164">
            <v>31.05132132123688</v>
          </cell>
          <cell r="L164">
            <v>-7.5689903729545271</v>
          </cell>
          <cell r="M164">
            <v>6.4980593253028509</v>
          </cell>
          <cell r="N164">
            <v>-33.470053613119262</v>
          </cell>
          <cell r="O164">
            <v>0</v>
          </cell>
          <cell r="P164">
            <v>-25.901063240164724</v>
          </cell>
          <cell r="Q164">
            <v>176.43279875611475</v>
          </cell>
          <cell r="R164">
            <v>0</v>
          </cell>
          <cell r="S164">
            <v>122.61632301717451</v>
          </cell>
          <cell r="T164">
            <v>199.51342837954044</v>
          </cell>
          <cell r="U164">
            <v>122.61632301717451</v>
          </cell>
        </row>
        <row r="165">
          <cell r="F165">
            <v>6.4107764267679261</v>
          </cell>
          <cell r="G165">
            <v>45.875282766447157</v>
          </cell>
          <cell r="H165">
            <v>52.362432352815532</v>
          </cell>
          <cell r="I165">
            <v>147.56148899618978</v>
          </cell>
          <cell r="J165">
            <v>11.167445755908229</v>
          </cell>
          <cell r="K165">
            <v>15.38006115255213</v>
          </cell>
          <cell r="L165">
            <v>6.7533955347084849</v>
          </cell>
          <cell r="M165">
            <v>49.45548338620582</v>
          </cell>
          <cell r="N165">
            <v>27.664386118456601</v>
          </cell>
          <cell r="O165">
            <v>0</v>
          </cell>
          <cell r="P165">
            <v>20.910990583748116</v>
          </cell>
          <cell r="Q165">
            <v>45.0336738023896</v>
          </cell>
          <cell r="R165">
            <v>0</v>
          </cell>
          <cell r="S165">
            <v>65.342379605247046</v>
          </cell>
          <cell r="T165">
            <v>83.296108477563621</v>
          </cell>
          <cell r="U165">
            <v>65.342379605247046</v>
          </cell>
        </row>
        <row r="171">
          <cell r="F171">
            <v>718.46147914984147</v>
          </cell>
          <cell r="G171">
            <v>2976.5677696408538</v>
          </cell>
          <cell r="H171">
            <v>3681.4176495121801</v>
          </cell>
          <cell r="I171">
            <v>10365.069876001937</v>
          </cell>
          <cell r="J171">
            <v>982.04206840321478</v>
          </cell>
          <cell r="K171">
            <v>1001.591193028108</v>
          </cell>
          <cell r="L171">
            <v>520.72244286007265</v>
          </cell>
          <cell r="M171">
            <v>3771.0696566730262</v>
          </cell>
          <cell r="N171">
            <v>2246.1857844121901</v>
          </cell>
          <cell r="O171">
            <v>0</v>
          </cell>
          <cell r="P171">
            <v>1725.4633415521166</v>
          </cell>
          <cell r="Q171">
            <v>4778.9981332385951</v>
          </cell>
          <cell r="R171">
            <v>0</v>
          </cell>
          <cell r="S171">
            <v>6264.3205585930255</v>
          </cell>
          <cell r="T171">
            <v>7579.9986269175224</v>
          </cell>
          <cell r="U171">
            <v>6264.3205585930255</v>
          </cell>
        </row>
        <row r="172">
          <cell r="F172">
            <v>718.46147914984147</v>
          </cell>
          <cell r="G172">
            <v>2976.5677696408538</v>
          </cell>
          <cell r="H172">
            <v>3681.4176495121801</v>
          </cell>
          <cell r="I172">
            <v>10365.069876001937</v>
          </cell>
          <cell r="J172">
            <v>982.04206840321478</v>
          </cell>
          <cell r="K172">
            <v>1001.591193028108</v>
          </cell>
          <cell r="L172">
            <v>520.72244286007265</v>
          </cell>
          <cell r="M172">
            <v>3771.0696566730262</v>
          </cell>
          <cell r="N172">
            <v>2246.1857844121901</v>
          </cell>
          <cell r="O172">
            <v>0</v>
          </cell>
          <cell r="P172">
            <v>1725.4633415521166</v>
          </cell>
          <cell r="Q172">
            <v>4778.9981332385951</v>
          </cell>
          <cell r="R172">
            <v>0</v>
          </cell>
          <cell r="S172">
            <v>6264.3205585930255</v>
          </cell>
          <cell r="T172">
            <v>7579.9986269175224</v>
          </cell>
          <cell r="U172">
            <v>6264.3205585930255</v>
          </cell>
        </row>
        <row r="173">
          <cell r="F173">
            <v>377.64506316947859</v>
          </cell>
          <cell r="G173">
            <v>1346.012936348624</v>
          </cell>
          <cell r="H173">
            <v>1748.1361761371172</v>
          </cell>
          <cell r="I173">
            <v>5105.2393625747736</v>
          </cell>
          <cell r="J173">
            <v>525.3349794151784</v>
          </cell>
          <cell r="K173">
            <v>459.94890245123156</v>
          </cell>
          <cell r="L173">
            <v>299.92112733192687</v>
          </cell>
          <cell r="M173">
            <v>1859.6896407386139</v>
          </cell>
          <cell r="N173">
            <v>1146.0460422242134</v>
          </cell>
          <cell r="O173">
            <v>0</v>
          </cell>
          <cell r="P173">
            <v>846.12491489228569</v>
          </cell>
          <cell r="Q173">
            <v>2369.5755514808156</v>
          </cell>
          <cell r="R173">
            <v>0</v>
          </cell>
          <cell r="S173">
            <v>3063.2960175150097</v>
          </cell>
          <cell r="T173">
            <v>3724.5726927741043</v>
          </cell>
          <cell r="U173">
            <v>3063.2960175150097</v>
          </cell>
        </row>
        <row r="174">
          <cell r="F174">
            <v>377.64506316947859</v>
          </cell>
          <cell r="G174">
            <v>1346.012936348624</v>
          </cell>
          <cell r="H174">
            <v>1748.1361761371172</v>
          </cell>
          <cell r="I174">
            <v>5105.2393625747736</v>
          </cell>
          <cell r="J174">
            <v>525.3349794151784</v>
          </cell>
          <cell r="K174">
            <v>459.94890245123156</v>
          </cell>
          <cell r="L174">
            <v>299.92112733192687</v>
          </cell>
          <cell r="M174">
            <v>1859.6896407386139</v>
          </cell>
          <cell r="N174">
            <v>1146.0460422242134</v>
          </cell>
          <cell r="O174">
            <v>0</v>
          </cell>
          <cell r="P174">
            <v>846.12491489228569</v>
          </cell>
          <cell r="Q174">
            <v>2369.5755514808156</v>
          </cell>
          <cell r="R174">
            <v>0</v>
          </cell>
          <cell r="S174">
            <v>3063.2960175150097</v>
          </cell>
          <cell r="T174">
            <v>3724.5726927741043</v>
          </cell>
          <cell r="U174">
            <v>3063.2960175150097</v>
          </cell>
        </row>
        <row r="175">
          <cell r="F175">
            <v>357.24196514580507</v>
          </cell>
          <cell r="G175">
            <v>1261.3408439115531</v>
          </cell>
          <cell r="H175">
            <v>1643.0751149926348</v>
          </cell>
          <cell r="I175">
            <v>4791.2121672759104</v>
          </cell>
          <cell r="J175">
            <v>503.20142452214355</v>
          </cell>
          <cell r="K175">
            <v>435.39845399549915</v>
          </cell>
          <cell r="L175">
            <v>277.33871796430515</v>
          </cell>
          <cell r="M175">
            <v>1768.774103840979</v>
          </cell>
          <cell r="N175">
            <v>1056.6911108361865</v>
          </cell>
          <cell r="O175">
            <v>0</v>
          </cell>
          <cell r="P175">
            <v>779.35239287188051</v>
          </cell>
          <cell r="Q175">
            <v>2196.9969126976148</v>
          </cell>
          <cell r="R175">
            <v>0</v>
          </cell>
          <cell r="S175">
            <v>2813.0120176882783</v>
          </cell>
          <cell r="T175">
            <v>3483.1874661640531</v>
          </cell>
          <cell r="U175">
            <v>2813.0120176882783</v>
          </cell>
        </row>
        <row r="176">
          <cell r="F176">
            <v>357.24196514580507</v>
          </cell>
          <cell r="G176">
            <v>1261.3408439115531</v>
          </cell>
          <cell r="H176">
            <v>1643.0751149926348</v>
          </cell>
          <cell r="I176">
            <v>4791.2121672759104</v>
          </cell>
          <cell r="J176">
            <v>503.20142452214355</v>
          </cell>
          <cell r="K176">
            <v>435.39845399549915</v>
          </cell>
          <cell r="L176">
            <v>277.33871796430515</v>
          </cell>
          <cell r="M176">
            <v>1768.774103840979</v>
          </cell>
          <cell r="N176">
            <v>1056.6911108361865</v>
          </cell>
          <cell r="O176">
            <v>0</v>
          </cell>
          <cell r="P176">
            <v>779.35239287188051</v>
          </cell>
          <cell r="Q176">
            <v>2196.9969126976148</v>
          </cell>
          <cell r="R176">
            <v>0</v>
          </cell>
          <cell r="S176">
            <v>2813.0120176882783</v>
          </cell>
          <cell r="T176">
            <v>3483.1874661640531</v>
          </cell>
          <cell r="U176">
            <v>2813.0120176882783</v>
          </cell>
        </row>
        <row r="177">
          <cell r="F177">
            <v>-2.3960270868415019E-2</v>
          </cell>
          <cell r="G177">
            <v>8.3767032279546988E-2</v>
          </cell>
          <cell r="H177">
            <v>0</v>
          </cell>
          <cell r="I177">
            <v>0.33766333406062699</v>
          </cell>
          <cell r="J177">
            <v>-3.3036726399434661E-2</v>
          </cell>
          <cell r="K177">
            <v>2.9513400864703013E-2</v>
          </cell>
          <cell r="L177">
            <v>0</v>
          </cell>
          <cell r="M177">
            <v>0</v>
          </cell>
          <cell r="N177">
            <v>0</v>
          </cell>
          <cell r="O177">
            <v>0</v>
          </cell>
          <cell r="P177">
            <v>0</v>
          </cell>
          <cell r="Q177">
            <v>1.3384051801665229</v>
          </cell>
          <cell r="R177">
            <v>0</v>
          </cell>
          <cell r="S177">
            <v>0.16216303757054831</v>
          </cell>
          <cell r="T177">
            <v>0.21461271298140458</v>
          </cell>
          <cell r="U177">
            <v>0.16216303757054831</v>
          </cell>
        </row>
        <row r="178">
          <cell r="F178">
            <v>-0.32390974993492827</v>
          </cell>
          <cell r="G178">
            <v>0.31771667190637709</v>
          </cell>
          <cell r="H178">
            <v>0</v>
          </cell>
          <cell r="I178">
            <v>0.33766333406062699</v>
          </cell>
          <cell r="J178">
            <v>-0.33180398169807568</v>
          </cell>
          <cell r="K178">
            <v>0.3251727164688652</v>
          </cell>
          <cell r="L178">
            <v>-0.62271256316942525</v>
          </cell>
          <cell r="M178">
            <v>0</v>
          </cell>
          <cell r="N178">
            <v>0</v>
          </cell>
          <cell r="O178">
            <v>0.46789927925366015</v>
          </cell>
          <cell r="P178">
            <v>0.57321382883084715</v>
          </cell>
          <cell r="Q178">
            <v>8.4439856711941417</v>
          </cell>
          <cell r="R178">
            <v>0</v>
          </cell>
          <cell r="S178">
            <v>0.18014332892514776</v>
          </cell>
          <cell r="T178">
            <v>0.22938675512031495</v>
          </cell>
          <cell r="U178">
            <v>0.18014332892514776</v>
          </cell>
        </row>
        <row r="179">
          <cell r="F179">
            <v>759.59452234960452</v>
          </cell>
          <cell r="G179">
            <v>2156.3763023171764</v>
          </cell>
          <cell r="H179">
            <v>2940.9585681982408</v>
          </cell>
          <cell r="I179">
            <v>8779.2943741174204</v>
          </cell>
          <cell r="J179">
            <v>742.75516825742284</v>
          </cell>
          <cell r="K179">
            <v>783.75860177128118</v>
          </cell>
          <cell r="L179">
            <v>587.37309070971514</v>
          </cell>
          <cell r="M179">
            <v>2909.6461924307896</v>
          </cell>
          <cell r="N179">
            <v>2299.3345785184847</v>
          </cell>
          <cell r="O179">
            <v>0</v>
          </cell>
          <cell r="P179">
            <v>1711.9614878087691</v>
          </cell>
          <cell r="Q179">
            <v>4904.5061319319038</v>
          </cell>
          <cell r="R179">
            <v>0</v>
          </cell>
          <cell r="S179">
            <v>6900.4335158891572</v>
          </cell>
          <cell r="T179">
            <v>7079.0889468470132</v>
          </cell>
          <cell r="U179">
            <v>6900.4335158891572</v>
          </cell>
        </row>
        <row r="182">
          <cell r="F182">
            <v>367.42606132975135</v>
          </cell>
          <cell r="G182">
            <v>923.56657813504705</v>
          </cell>
          <cell r="H182">
            <v>1288.5950292276739</v>
          </cell>
          <cell r="I182">
            <v>4646.1732151147307</v>
          </cell>
          <cell r="J182">
            <v>397.56277661414941</v>
          </cell>
          <cell r="K182">
            <v>363.39305443656866</v>
          </cell>
          <cell r="L182">
            <v>493.19691136032742</v>
          </cell>
          <cell r="M182">
            <v>1404.323877713756</v>
          </cell>
          <cell r="N182">
            <v>1778.9058984434839</v>
          </cell>
          <cell r="O182">
            <v>0</v>
          </cell>
          <cell r="P182">
            <v>1285.7089870831567</v>
          </cell>
          <cell r="Q182">
            <v>4307.7101390477355</v>
          </cell>
          <cell r="R182">
            <v>0</v>
          </cell>
          <cell r="S182">
            <v>5705.5447543210375</v>
          </cell>
          <cell r="T182">
            <v>5320.156538360422</v>
          </cell>
          <cell r="U182">
            <v>5705.5447543210375</v>
          </cell>
        </row>
        <row r="184">
          <cell r="F184">
            <v>392.16846101985317</v>
          </cell>
          <cell r="G184">
            <v>1232.8097241821292</v>
          </cell>
          <cell r="H184">
            <v>1652.3635389705669</v>
          </cell>
          <cell r="I184">
            <v>4133.1211590026896</v>
          </cell>
          <cell r="J184">
            <v>345.19239164327342</v>
          </cell>
          <cell r="K184">
            <v>420.36554733471252</v>
          </cell>
          <cell r="L184">
            <v>94.176179349387724</v>
          </cell>
          <cell r="M184">
            <v>1505.3223147170336</v>
          </cell>
          <cell r="N184">
            <v>520.42868007500078</v>
          </cell>
          <cell r="O184">
            <v>0</v>
          </cell>
          <cell r="P184">
            <v>426.25250072561244</v>
          </cell>
          <cell r="Q184">
            <v>596.7959928841683</v>
          </cell>
          <cell r="R184">
            <v>0</v>
          </cell>
          <cell r="S184">
            <v>1194.8887615681197</v>
          </cell>
          <cell r="T184">
            <v>1758.9324084865912</v>
          </cell>
          <cell r="U184">
            <v>1194.8887615681197</v>
          </cell>
        </row>
        <row r="186">
          <cell r="F186">
            <v>42.190451814333152</v>
          </cell>
          <cell r="G186">
            <v>142.81368563817472</v>
          </cell>
          <cell r="H186">
            <v>183.88007897829752</v>
          </cell>
          <cell r="I186">
            <v>713.28990968604944</v>
          </cell>
          <cell r="J186">
            <v>50.386558081284818</v>
          </cell>
          <cell r="K186">
            <v>57.134630812350977</v>
          </cell>
          <cell r="L186">
            <v>73.709601747570986</v>
          </cell>
          <cell r="M186">
            <v>207.9611312308063</v>
          </cell>
          <cell r="N186">
            <v>237.79613568743443</v>
          </cell>
          <cell r="O186">
            <v>0</v>
          </cell>
          <cell r="P186">
            <v>164.08653393986347</v>
          </cell>
          <cell r="Q186">
            <v>590.87922780763404</v>
          </cell>
          <cell r="R186">
            <v>0</v>
          </cell>
          <cell r="S186">
            <v>749.56608785761546</v>
          </cell>
          <cell r="T186">
            <v>749.56780149852921</v>
          </cell>
          <cell r="U186">
            <v>749.56608785761546</v>
          </cell>
        </row>
        <row r="188">
          <cell r="F188">
            <v>350.02089855430847</v>
          </cell>
          <cell r="G188">
            <v>943.73336135949796</v>
          </cell>
          <cell r="H188">
            <v>1291.3094289029514</v>
          </cell>
          <cell r="I188">
            <v>4322.5218672266255</v>
          </cell>
          <cell r="J188">
            <v>430.29784743621099</v>
          </cell>
          <cell r="K188">
            <v>393.24795324361594</v>
          </cell>
          <cell r="L188">
            <v>431.02103862876146</v>
          </cell>
          <cell r="M188">
            <v>1565.1301436207971</v>
          </cell>
          <cell r="N188">
            <v>1660.8727290259476</v>
          </cell>
          <cell r="O188">
            <v>0</v>
          </cell>
          <cell r="P188">
            <v>1229.8516903971856</v>
          </cell>
          <cell r="Q188">
            <v>4640.5661473080545</v>
          </cell>
          <cell r="R188">
            <v>0</v>
          </cell>
          <cell r="S188">
            <v>5410.5017762691486</v>
          </cell>
          <cell r="T188">
            <v>5778.170447150279</v>
          </cell>
          <cell r="U188">
            <v>5410.5017762691486</v>
          </cell>
        </row>
        <row r="190">
          <cell r="F190">
            <v>-1.1022472206807237</v>
          </cell>
          <cell r="G190">
            <v>-30.710749555377141</v>
          </cell>
          <cell r="H190">
            <v>-31.810865597896083</v>
          </cell>
          <cell r="I190">
            <v>-92.870248657214802</v>
          </cell>
          <cell r="J190">
            <v>-5.8588624558231421</v>
          </cell>
          <cell r="K190">
            <v>-4.8932417532616705</v>
          </cell>
          <cell r="L190">
            <v>-4.1346212133056151</v>
          </cell>
          <cell r="M190">
            <v>-29.03219947494734</v>
          </cell>
          <cell r="N190">
            <v>-20.454709758882856</v>
          </cell>
          <cell r="O190">
            <v>0</v>
          </cell>
          <cell r="P190">
            <v>-16.320088545577246</v>
          </cell>
          <cell r="Q190">
            <v>-34.717442096943543</v>
          </cell>
          <cell r="R190">
            <v>0</v>
          </cell>
          <cell r="S190">
            <v>-64.056834373622408</v>
          </cell>
          <cell r="T190">
            <v>-57.90661337416298</v>
          </cell>
          <cell r="U190">
            <v>-64.056834373622408</v>
          </cell>
        </row>
        <row r="192">
          <cell r="F192">
            <v>7.4570505501000008</v>
          </cell>
          <cell r="G192">
            <v>7.3885417924999999</v>
          </cell>
          <cell r="H192">
            <v>14.8455923426</v>
          </cell>
          <cell r="I192">
            <v>381.13317033999999</v>
          </cell>
          <cell r="J192">
            <v>1.6690044122000007</v>
          </cell>
          <cell r="K192">
            <v>7.5245548249999628E-2</v>
          </cell>
          <cell r="L192">
            <v>16.349666666666664</v>
          </cell>
          <cell r="M192">
            <v>2.2579954566000002</v>
          </cell>
          <cell r="N192">
            <v>65.398666666666671</v>
          </cell>
          <cell r="O192">
            <v>0</v>
          </cell>
          <cell r="P192">
            <v>49.049000000000007</v>
          </cell>
          <cell r="Q192">
            <v>199.41126288330628</v>
          </cell>
          <cell r="R192">
            <v>0</v>
          </cell>
          <cell r="S192">
            <v>199.94600000000003</v>
          </cell>
          <cell r="T192">
            <v>200.0002539277063</v>
          </cell>
          <cell r="U192">
            <v>199.94600000000003</v>
          </cell>
        </row>
        <row r="194">
          <cell r="F194">
            <v>-2.9405899999919382E-3</v>
          </cell>
          <cell r="G194">
            <v>72.110595305978052</v>
          </cell>
          <cell r="H194">
            <v>71.757270013731144</v>
          </cell>
          <cell r="I194">
            <v>68.507582557569307</v>
          </cell>
          <cell r="J194">
            <v>-3.4280925000000021E-4</v>
          </cell>
          <cell r="K194">
            <v>-1.5335740749999995E-2</v>
          </cell>
          <cell r="L194">
            <v>-25.570916666666669</v>
          </cell>
          <cell r="M194">
            <v>8.4127741100000009</v>
          </cell>
          <cell r="N194">
            <v>-13.183666666666667</v>
          </cell>
          <cell r="O194">
            <v>0</v>
          </cell>
          <cell r="P194">
            <v>12.387250000000002</v>
          </cell>
          <cell r="Q194">
            <v>11.586861401894218</v>
          </cell>
          <cell r="R194">
            <v>0</v>
          </cell>
          <cell r="S194">
            <v>19.857800000000005</v>
          </cell>
          <cell r="T194">
            <v>19.999978321144216</v>
          </cell>
          <cell r="U194">
            <v>19.857800000000005</v>
          </cell>
        </row>
        <row r="196">
          <cell r="F196">
            <v>398.56909428806085</v>
          </cell>
          <cell r="G196">
            <v>991.11424392881759</v>
          </cell>
          <cell r="H196">
            <v>1386.4669646122215</v>
          </cell>
          <cell r="I196">
            <v>5255.5671160378906</v>
          </cell>
          <cell r="J196">
            <v>476.49489028312269</v>
          </cell>
          <cell r="K196">
            <v>445.57992359170521</v>
          </cell>
          <cell r="L196">
            <v>542.51660249636018</v>
          </cell>
          <cell r="M196">
            <v>1737.9042967232558</v>
          </cell>
          <cell r="N196">
            <v>1956.7964882878323</v>
          </cell>
          <cell r="O196">
            <v>0</v>
          </cell>
          <cell r="P196">
            <v>1414.279885791472</v>
          </cell>
          <cell r="Q196">
            <v>5384.5523345001575</v>
          </cell>
          <cell r="R196">
            <v>0</v>
          </cell>
          <cell r="S196">
            <v>6276.099229753142</v>
          </cell>
          <cell r="T196">
            <v>6649.8319108812084</v>
          </cell>
          <cell r="U196">
            <v>6276.099229753142</v>
          </cell>
        </row>
        <row r="199">
          <cell r="F199">
            <v>-15761.301916970355</v>
          </cell>
          <cell r="G199">
            <v>16068.52839022296</v>
          </cell>
          <cell r="H199">
            <v>0</v>
          </cell>
          <cell r="I199">
            <v>15119.318112454979</v>
          </cell>
          <cell r="J199">
            <v>-15901.54463440325</v>
          </cell>
          <cell r="K199">
            <v>15584.408742311844</v>
          </cell>
          <cell r="L199">
            <v>0</v>
          </cell>
          <cell r="M199">
            <v>0</v>
          </cell>
          <cell r="N199">
            <v>0</v>
          </cell>
          <cell r="O199">
            <v>0</v>
          </cell>
          <cell r="P199">
            <v>0</v>
          </cell>
          <cell r="Q199">
            <v>1770.4470862747228</v>
          </cell>
          <cell r="R199">
            <v>0</v>
          </cell>
          <cell r="S199">
            <v>18890.223465272327</v>
          </cell>
          <cell r="T199">
            <v>17354.855828586562</v>
          </cell>
          <cell r="U199">
            <v>18890.223465272327</v>
          </cell>
        </row>
        <row r="201">
          <cell r="F201">
            <v>5105.2393625747736</v>
          </cell>
          <cell r="G201">
            <v>5105.2393625747736</v>
          </cell>
          <cell r="H201">
            <v>5105.2393625747736</v>
          </cell>
          <cell r="I201">
            <v>5105.2393625747736</v>
          </cell>
          <cell r="J201">
            <v>5252.929278820473</v>
          </cell>
          <cell r="K201">
            <v>5171.2734696806629</v>
          </cell>
          <cell r="L201">
            <v>5003.0372501182092</v>
          </cell>
          <cell r="M201">
            <v>5216.7928271762703</v>
          </cell>
          <cell r="N201">
            <v>4503.1492286618695</v>
          </cell>
          <cell r="O201">
            <v>3759.2264262261497</v>
          </cell>
          <cell r="P201">
            <v>4605.3513411184358</v>
          </cell>
          <cell r="Q201">
            <v>7474.8149140555888</v>
          </cell>
          <cell r="R201">
            <v>0</v>
          </cell>
          <cell r="S201">
            <v>3063.2960175150097</v>
          </cell>
          <cell r="T201">
            <v>3724.5726927741043</v>
          </cell>
          <cell r="U201">
            <v>3063.2960175150097</v>
          </cell>
        </row>
        <row r="202">
          <cell r="F202">
            <v>-15761.301916970355</v>
          </cell>
          <cell r="G202">
            <v>16068.52839022296</v>
          </cell>
          <cell r="H202">
            <v>0</v>
          </cell>
          <cell r="I202">
            <v>15119.318112454979</v>
          </cell>
          <cell r="J202">
            <v>-15831.423275686802</v>
          </cell>
          <cell r="K202">
            <v>15903.159175950743</v>
          </cell>
          <cell r="L202">
            <v>-8034.2641951114801</v>
          </cell>
          <cell r="M202">
            <v>0</v>
          </cell>
          <cell r="N202">
            <v>0</v>
          </cell>
          <cell r="O202">
            <v>8034.2641951114801</v>
          </cell>
          <cell r="P202">
            <v>8034.2641951114801</v>
          </cell>
          <cell r="Q202">
            <v>885.22354313736139</v>
          </cell>
          <cell r="R202">
            <v>7559.6590562274896</v>
          </cell>
          <cell r="S202">
            <v>17004.770788863654</v>
          </cell>
          <cell r="T202">
            <v>16237.08697052077</v>
          </cell>
          <cell r="U202">
            <v>17004.770788863654</v>
          </cell>
        </row>
        <row r="206">
          <cell r="F206">
            <v>2550.9701203435925</v>
          </cell>
          <cell r="G206">
            <v>2516.3311930473737</v>
          </cell>
          <cell r="H206">
            <v>2524.5830687522371</v>
          </cell>
          <cell r="I206">
            <v>2538.7744975504102</v>
          </cell>
          <cell r="J206">
            <v>2606.6955945385071</v>
          </cell>
          <cell r="K206">
            <v>2644.4459601885974</v>
          </cell>
          <cell r="L206">
            <v>2575.7219940051118</v>
          </cell>
          <cell r="M206">
            <v>2628.8150386212346</v>
          </cell>
          <cell r="N206">
            <v>2652.7323056611622</v>
          </cell>
          <cell r="O206">
            <v>0</v>
          </cell>
          <cell r="P206">
            <v>2678.120320492827</v>
          </cell>
          <cell r="Q206">
            <v>2577.3708265189034</v>
          </cell>
          <cell r="R206">
            <v>0</v>
          </cell>
          <cell r="S206">
            <v>2642.7334809057884</v>
          </cell>
          <cell r="T206">
            <v>2591.2809338098359</v>
          </cell>
          <cell r="U206">
            <v>2642.7334809057884</v>
          </cell>
        </row>
        <row r="208">
          <cell r="F208">
            <v>1690.180114736349</v>
          </cell>
          <cell r="G208">
            <v>1611.9443407540471</v>
          </cell>
          <cell r="H208">
            <v>1631.727237422027</v>
          </cell>
          <cell r="I208">
            <v>1661.4961698185632</v>
          </cell>
          <cell r="J208">
            <v>1700.2060896358271</v>
          </cell>
          <cell r="K208">
            <v>1730.1322381901505</v>
          </cell>
          <cell r="L208">
            <v>1748.9727591093497</v>
          </cell>
          <cell r="M208">
            <v>1716.740511278954</v>
          </cell>
          <cell r="N208">
            <v>1755.2193322395819</v>
          </cell>
          <cell r="O208">
            <v>0</v>
          </cell>
          <cell r="P208">
            <v>1757.2786420627356</v>
          </cell>
          <cell r="Q208">
            <v>1739.4078856486908</v>
          </cell>
          <cell r="R208">
            <v>0</v>
          </cell>
          <cell r="S208">
            <v>1769.0736516997283</v>
          </cell>
          <cell r="T208">
            <v>1735.2138171395673</v>
          </cell>
          <cell r="U208">
            <v>1769.0736516997283</v>
          </cell>
        </row>
        <row r="209">
          <cell r="F209">
            <v>860.7900056072433</v>
          </cell>
          <cell r="G209">
            <v>904.38685229332646</v>
          </cell>
          <cell r="H209">
            <v>892.85583133021009</v>
          </cell>
          <cell r="I209">
            <v>877.27832773184684</v>
          </cell>
          <cell r="J209">
            <v>906.48950490268021</v>
          </cell>
          <cell r="K209">
            <v>914.31372199844714</v>
          </cell>
          <cell r="L209">
            <v>826.74923489576236</v>
          </cell>
          <cell r="M209">
            <v>912.07452734228036</v>
          </cell>
          <cell r="N209">
            <v>897.51297342158023</v>
          </cell>
          <cell r="O209">
            <v>0</v>
          </cell>
          <cell r="P209">
            <v>920.84167843009152</v>
          </cell>
          <cell r="Q209">
            <v>837.96294087021238</v>
          </cell>
          <cell r="R209">
            <v>0</v>
          </cell>
          <cell r="S209">
            <v>873.65982920606018</v>
          </cell>
          <cell r="T209">
            <v>856.06711667026889</v>
          </cell>
          <cell r="U209">
            <v>873.65982920606018</v>
          </cell>
        </row>
        <row r="212">
          <cell r="F212">
            <v>2398.2127315675748</v>
          </cell>
          <cell r="G212">
            <v>2271.5207985399411</v>
          </cell>
          <cell r="H212">
            <v>2298.142444765695</v>
          </cell>
          <cell r="I212">
            <v>2365.1388459997725</v>
          </cell>
          <cell r="J212">
            <v>2441.3177228230893</v>
          </cell>
          <cell r="K212">
            <v>2377.0977045858076</v>
          </cell>
          <cell r="L212">
            <v>2446.0880877374902</v>
          </cell>
          <cell r="M212">
            <v>2451.9306057006534</v>
          </cell>
          <cell r="N212">
            <v>2482.26916524735</v>
          </cell>
          <cell r="O212">
            <v>0</v>
          </cell>
          <cell r="P212">
            <v>2494.1969929978532</v>
          </cell>
          <cell r="Q212">
            <v>2374.7103288138028</v>
          </cell>
          <cell r="R212">
            <v>0</v>
          </cell>
          <cell r="S212">
            <v>2464.7286216753528</v>
          </cell>
          <cell r="T212">
            <v>2393.0454622414418</v>
          </cell>
          <cell r="U212">
            <v>2471.481302830628</v>
          </cell>
        </row>
        <row r="214">
          <cell r="F214">
            <v>1677.3238159490736</v>
          </cell>
          <cell r="G214">
            <v>1518.6134535844187</v>
          </cell>
          <cell r="H214">
            <v>1556.0384124252457</v>
          </cell>
          <cell r="I214">
            <v>1626.483814834962</v>
          </cell>
          <cell r="J214">
            <v>1685.3802302193724</v>
          </cell>
          <cell r="K214">
            <v>1627.810791711513</v>
          </cell>
          <cell r="L214">
            <v>1714.07247170348</v>
          </cell>
          <cell r="M214">
            <v>1696.6914305361381</v>
          </cell>
          <cell r="N214">
            <v>1716.1395809913656</v>
          </cell>
          <cell r="O214">
            <v>0</v>
          </cell>
          <cell r="P214">
            <v>1716.8210455917674</v>
          </cell>
          <cell r="Q214">
            <v>1678.2865570823401</v>
          </cell>
          <cell r="R214">
            <v>0</v>
          </cell>
          <cell r="S214">
            <v>1728.9272273560871</v>
          </cell>
          <cell r="T214">
            <v>1682.4696699411866</v>
          </cell>
          <cell r="U214">
            <v>1733.6640142803506</v>
          </cell>
        </row>
        <row r="215">
          <cell r="F215">
            <v>720.88891561850107</v>
          </cell>
          <cell r="G215">
            <v>752.90734495552238</v>
          </cell>
          <cell r="H215">
            <v>742.10403234044929</v>
          </cell>
          <cell r="I215">
            <v>738.65503116481068</v>
          </cell>
          <cell r="J215">
            <v>755.93749260371692</v>
          </cell>
          <cell r="K215">
            <v>749.28691287429467</v>
          </cell>
          <cell r="L215">
            <v>732.01561603401012</v>
          </cell>
          <cell r="M215">
            <v>755.23917516451525</v>
          </cell>
          <cell r="N215">
            <v>766.12958425598435</v>
          </cell>
          <cell r="O215">
            <v>0</v>
          </cell>
          <cell r="P215">
            <v>777.37594740608597</v>
          </cell>
          <cell r="Q215">
            <v>696.42377173146269</v>
          </cell>
          <cell r="R215">
            <v>0</v>
          </cell>
          <cell r="S215">
            <v>735.80139431926557</v>
          </cell>
          <cell r="T215">
            <v>710.57579230025544</v>
          </cell>
          <cell r="U215">
            <v>737.81728855027734</v>
          </cell>
        </row>
        <row r="218">
          <cell r="F218">
            <v>0.94011792315488085</v>
          </cell>
          <cell r="G218">
            <v>0.90271137790452838</v>
          </cell>
          <cell r="H218">
            <v>0.91030573452334063</v>
          </cell>
          <cell r="I218">
            <v>0.93160650868433836</v>
          </cell>
          <cell r="J218">
            <v>0.93655650776334842</v>
          </cell>
          <cell r="K218">
            <v>0.89890197809762651</v>
          </cell>
          <cell r="L218">
            <v>0.94967084702101412</v>
          </cell>
          <cell r="M218">
            <v>0.9327132451991168</v>
          </cell>
          <cell r="N218">
            <v>0.93574054191219014</v>
          </cell>
          <cell r="O218">
            <v>0</v>
          </cell>
          <cell r="P218">
            <v>0.93132372504416527</v>
          </cell>
          <cell r="Q218">
            <v>0.92136929012313629</v>
          </cell>
          <cell r="R218">
            <v>0</v>
          </cell>
          <cell r="S218">
            <v>0.9326436583497536</v>
          </cell>
          <cell r="T218">
            <v>0.92349904289345497</v>
          </cell>
          <cell r="U218">
            <v>0.9326436583497536</v>
          </cell>
        </row>
        <row r="220">
          <cell r="F220">
            <v>0.99239353328371094</v>
          </cell>
          <cell r="G220">
            <v>0.94210042815376038</v>
          </cell>
          <cell r="H220">
            <v>0.95361429088089367</v>
          </cell>
          <cell r="I220">
            <v>0.97892721294240204</v>
          </cell>
          <cell r="J220">
            <v>0.99127996334866086</v>
          </cell>
          <cell r="K220">
            <v>0.94085917583636658</v>
          </cell>
          <cell r="L220">
            <v>0.9800452652998195</v>
          </cell>
          <cell r="M220">
            <v>0.98832142620792485</v>
          </cell>
          <cell r="N220">
            <v>0.97773511803886504</v>
          </cell>
          <cell r="O220">
            <v>0</v>
          </cell>
          <cell r="P220">
            <v>0.97697713071645964</v>
          </cell>
          <cell r="Q220">
            <v>0.96486084197349931</v>
          </cell>
          <cell r="R220">
            <v>0</v>
          </cell>
          <cell r="S220">
            <v>0.9773065274557291</v>
          </cell>
          <cell r="T220">
            <v>0.96960366112959628</v>
          </cell>
          <cell r="U220">
            <v>0.9773065274557291</v>
          </cell>
        </row>
        <row r="221">
          <cell r="F221">
            <v>0.94811426820372424</v>
          </cell>
          <cell r="G221">
            <v>0.97056157077380689</v>
          </cell>
          <cell r="H221">
            <v>0.96323498583527956</v>
          </cell>
          <cell r="I221">
            <v>0.98247820781722373</v>
          </cell>
          <cell r="J221">
            <v>0.93708186707371399</v>
          </cell>
          <cell r="K221">
            <v>0.9774131223465361</v>
          </cell>
          <cell r="L221">
            <v>0.9800452652998195</v>
          </cell>
          <cell r="M221">
            <v>0.99040157423070607</v>
          </cell>
          <cell r="N221">
            <v>0.97773511803886504</v>
          </cell>
          <cell r="O221">
            <v>0</v>
          </cell>
          <cell r="P221">
            <v>0.97697713071645964</v>
          </cell>
          <cell r="Q221">
            <v>0.95817823771410815</v>
          </cell>
          <cell r="R221">
            <v>0</v>
          </cell>
          <cell r="S221">
            <v>0.9773065274557291</v>
          </cell>
          <cell r="T221">
            <v>0.96960366112959628</v>
          </cell>
          <cell r="U221">
            <v>0.9773065274557291</v>
          </cell>
        </row>
        <row r="222">
          <cell r="F222">
            <v>0.83747361252173325</v>
          </cell>
          <cell r="G222">
            <v>0.83250584973268305</v>
          </cell>
          <cell r="H222">
            <v>0.83115773711735175</v>
          </cell>
          <cell r="I222">
            <v>0.84198481578196627</v>
          </cell>
          <cell r="J222">
            <v>0.83391753408647951</v>
          </cell>
          <cell r="K222">
            <v>0.81950745662719848</v>
          </cell>
          <cell r="L222">
            <v>0.88541432533203812</v>
          </cell>
          <cell r="M222">
            <v>0.82804546396578782</v>
          </cell>
          <cell r="N222">
            <v>0.8536139386768703</v>
          </cell>
          <cell r="O222">
            <v>0</v>
          </cell>
          <cell r="P222">
            <v>0.84420152303640827</v>
          </cell>
          <cell r="Q222">
            <v>0.83109137381211229</v>
          </cell>
          <cell r="R222">
            <v>0</v>
          </cell>
          <cell r="S222">
            <v>0.84220582167309477</v>
          </cell>
          <cell r="T222">
            <v>0.8300468251415708</v>
          </cell>
          <cell r="U222">
            <v>0.84220582167309477</v>
          </cell>
        </row>
        <row r="230">
          <cell r="F230">
            <v>41.0069864784722</v>
          </cell>
          <cell r="G230">
            <v>107.73660582259771</v>
          </cell>
          <cell r="H230">
            <v>148.47327649102948</v>
          </cell>
          <cell r="I230">
            <v>485.64395541476119</v>
          </cell>
          <cell r="J230">
            <v>43.81401990658118</v>
          </cell>
          <cell r="K230">
            <v>41.606525543056918</v>
          </cell>
          <cell r="L230">
            <v>42.795969356681276</v>
          </cell>
          <cell r="M230">
            <v>172.12525509487273</v>
          </cell>
          <cell r="N230">
            <v>172.51998127815773</v>
          </cell>
          <cell r="O230">
            <v>0</v>
          </cell>
          <cell r="P230">
            <v>129.72401192147643</v>
          </cell>
          <cell r="Q230">
            <v>386.72657619764368</v>
          </cell>
          <cell r="R230">
            <v>0</v>
          </cell>
          <cell r="S230">
            <v>526.22577639715894</v>
          </cell>
          <cell r="T230">
            <v>514.55465119847429</v>
          </cell>
          <cell r="U230">
            <v>526.22577639715894</v>
          </cell>
        </row>
        <row r="231">
          <cell r="F231">
            <v>-2327.1979999999999</v>
          </cell>
          <cell r="G231">
            <v>4129</v>
          </cell>
          <cell r="H231">
            <v>1801.8020000000001</v>
          </cell>
          <cell r="I231">
            <v>2153.4870000000001</v>
          </cell>
          <cell r="J231">
            <v>-2764.4380000000001</v>
          </cell>
          <cell r="K231">
            <v>1960.538</v>
          </cell>
          <cell r="L231">
            <v>0</v>
          </cell>
          <cell r="M231">
            <v>432.1</v>
          </cell>
          <cell r="N231">
            <v>0</v>
          </cell>
          <cell r="O231">
            <v>0</v>
          </cell>
          <cell r="P231">
            <v>0</v>
          </cell>
          <cell r="Q231">
            <v>-3196.538</v>
          </cell>
          <cell r="R231">
            <v>0</v>
          </cell>
          <cell r="S231">
            <v>0</v>
          </cell>
          <cell r="T231">
            <v>0</v>
          </cell>
          <cell r="U231">
            <v>0</v>
          </cell>
        </row>
        <row r="232">
          <cell r="F232">
            <v>62.633653947027227</v>
          </cell>
          <cell r="G232">
            <v>175.49826686859473</v>
          </cell>
          <cell r="H232">
            <v>237.52576037188345</v>
          </cell>
          <cell r="I232">
            <v>755.25304178991701</v>
          </cell>
          <cell r="J232">
            <v>66.492144684692661</v>
          </cell>
          <cell r="K232">
            <v>64.834419842160074</v>
          </cell>
          <cell r="L232">
            <v>64.756437837701569</v>
          </cell>
          <cell r="M232">
            <v>263.50919528977914</v>
          </cell>
          <cell r="N232">
            <v>265.22166097313186</v>
          </cell>
          <cell r="O232">
            <v>0</v>
          </cell>
          <cell r="P232">
            <v>200.46522313543028</v>
          </cell>
          <cell r="Q232">
            <v>578.24311342379599</v>
          </cell>
          <cell r="R232">
            <v>0</v>
          </cell>
          <cell r="S232">
            <v>795.52908671800992</v>
          </cell>
          <cell r="T232">
            <v>774.62539118036807</v>
          </cell>
          <cell r="U232">
            <v>795.52908671800992</v>
          </cell>
        </row>
        <row r="233">
          <cell r="F233">
            <v>2087.7884649009084</v>
          </cell>
          <cell r="G233">
            <v>1949.9807429843852</v>
          </cell>
          <cell r="H233">
            <v>1979.3813364323619</v>
          </cell>
          <cell r="I233">
            <v>2069.1864158627864</v>
          </cell>
          <cell r="J233">
            <v>2216.4048228230886</v>
          </cell>
          <cell r="K233">
            <v>2091.4328981341951</v>
          </cell>
          <cell r="L233">
            <v>2158.5479279233855</v>
          </cell>
          <cell r="M233">
            <v>2177.7619445436285</v>
          </cell>
          <cell r="N233">
            <v>2191.9145534969575</v>
          </cell>
          <cell r="O233">
            <v>0</v>
          </cell>
          <cell r="P233">
            <v>2202.9145399497829</v>
          </cell>
          <cell r="Q233">
            <v>2102.702230631985</v>
          </cell>
          <cell r="R233">
            <v>0</v>
          </cell>
          <cell r="S233">
            <v>2173.5767396666943</v>
          </cell>
          <cell r="T233">
            <v>2116.4628174326995</v>
          </cell>
          <cell r="U233">
            <v>2179.5317444329053</v>
          </cell>
        </row>
        <row r="234">
          <cell r="F234">
            <v>38.362497096292316</v>
          </cell>
          <cell r="G234">
            <v>99.748912464737714</v>
          </cell>
          <cell r="H234">
            <v>137.88460203314347</v>
          </cell>
          <cell r="I234">
            <v>451.5761869331908</v>
          </cell>
          <cell r="J234">
            <v>40.668057754218943</v>
          </cell>
          <cell r="K234">
            <v>39.303446047564762</v>
          </cell>
          <cell r="L234">
            <v>40.141356858266576</v>
          </cell>
          <cell r="M234">
            <v>161.42232192873772</v>
          </cell>
          <cell r="N234">
            <v>161.73145112948524</v>
          </cell>
          <cell r="O234">
            <v>0</v>
          </cell>
          <cell r="P234">
            <v>121.59009427121866</v>
          </cell>
          <cell r="Q234">
            <v>362.03093341171922</v>
          </cell>
          <cell r="R234">
            <v>0</v>
          </cell>
          <cell r="S234">
            <v>494.20770095266801</v>
          </cell>
          <cell r="T234">
            <v>482.32014994609347</v>
          </cell>
          <cell r="U234">
            <v>494.20770095266801</v>
          </cell>
        </row>
        <row r="235">
          <cell r="F235">
            <v>940597.26548325643</v>
          </cell>
          <cell r="G235">
            <v>3085741.8993447088</v>
          </cell>
          <cell r="H235">
            <v>4026981.7896940215</v>
          </cell>
          <cell r="I235">
            <v>12714684.781795336</v>
          </cell>
          <cell r="J235">
            <v>1332672.1638611683</v>
          </cell>
          <cell r="K235">
            <v>1294301.5352092562</v>
          </cell>
          <cell r="L235">
            <v>781330.69793451624</v>
          </cell>
          <cell r="M235">
            <v>5102270.2347523328</v>
          </cell>
          <cell r="N235">
            <v>3140037.1961854133</v>
          </cell>
          <cell r="O235">
            <v>0</v>
          </cell>
          <cell r="P235">
            <v>2358706.4982508966</v>
          </cell>
          <cell r="Q235">
            <v>8049759.2269828012</v>
          </cell>
          <cell r="R235">
            <v>0</v>
          </cell>
          <cell r="S235">
            <v>9601871.587340856</v>
          </cell>
          <cell r="T235">
            <v>11818750.607855473</v>
          </cell>
          <cell r="U235">
            <v>9601871.587340856</v>
          </cell>
        </row>
        <row r="236">
          <cell r="F236">
            <v>4.1230000000000002</v>
          </cell>
          <cell r="G236">
            <v>13.391999999999999</v>
          </cell>
          <cell r="H236">
            <v>17.515000000000001</v>
          </cell>
          <cell r="I236">
            <v>57.438000000000002</v>
          </cell>
          <cell r="J236">
            <v>3.4539999999999997</v>
          </cell>
          <cell r="K236">
            <v>7.9109999999999996</v>
          </cell>
          <cell r="L236">
            <v>4.630426901690595</v>
          </cell>
          <cell r="M236">
            <v>18.288</v>
          </cell>
          <cell r="N236">
            <v>19.191611323528395</v>
          </cell>
          <cell r="O236">
            <v>0</v>
          </cell>
          <cell r="P236">
            <v>14.561184421837801</v>
          </cell>
          <cell r="Q236">
            <v>35.811999999999998</v>
          </cell>
          <cell r="R236">
            <v>0</v>
          </cell>
          <cell r="S236">
            <v>53.075000000000003</v>
          </cell>
          <cell r="T236">
            <v>50.667000000000002</v>
          </cell>
          <cell r="U236">
            <v>53.075000000000003</v>
          </cell>
        </row>
        <row r="237">
          <cell r="F237">
            <v>104091.42974079128</v>
          </cell>
          <cell r="G237">
            <v>406450.50463675166</v>
          </cell>
          <cell r="H237">
            <v>509999.27938516473</v>
          </cell>
          <cell r="I237">
            <v>1594343.4322624663</v>
          </cell>
          <cell r="J237">
            <v>108286.08265133583</v>
          </cell>
          <cell r="K237">
            <v>260160.46558776562</v>
          </cell>
          <cell r="L237">
            <v>89534.024286907515</v>
          </cell>
          <cell r="M237">
            <v>577808.9860176472</v>
          </cell>
          <cell r="N237">
            <v>369914.66524601437</v>
          </cell>
          <cell r="O237">
            <v>0</v>
          </cell>
          <cell r="P237">
            <v>280380.64095910691</v>
          </cell>
          <cell r="Q237">
            <v>746311.64311781328</v>
          </cell>
          <cell r="R237">
            <v>0</v>
          </cell>
          <cell r="S237">
            <v>1025020.8571428573</v>
          </cell>
          <cell r="T237">
            <v>1217790.2679519085</v>
          </cell>
          <cell r="U237">
            <v>1025020.8571428573</v>
          </cell>
        </row>
        <row r="238">
          <cell r="F238">
            <v>1362.3741147363492</v>
          </cell>
          <cell r="G238">
            <v>1311.7604518651583</v>
          </cell>
          <cell r="H238">
            <v>1324.6378207553601</v>
          </cell>
          <cell r="I238">
            <v>1364.8797588596592</v>
          </cell>
          <cell r="J238">
            <v>1456.5820081355039</v>
          </cell>
          <cell r="K238">
            <v>1466.6020691600725</v>
          </cell>
          <cell r="L238">
            <v>1460.8154257760164</v>
          </cell>
          <cell r="M238">
            <v>1451.1429906177966</v>
          </cell>
          <cell r="N238">
            <v>1464.2537124048711</v>
          </cell>
          <cell r="O238">
            <v>0</v>
          </cell>
          <cell r="P238">
            <v>1465.3872134913065</v>
          </cell>
          <cell r="Q238">
            <v>1457.7764991457359</v>
          </cell>
          <cell r="R238">
            <v>0</v>
          </cell>
          <cell r="S238">
            <v>1477.2865046637469</v>
          </cell>
          <cell r="T238">
            <v>1455.7542301360074</v>
          </cell>
          <cell r="U238">
            <v>1477.2865046637469</v>
          </cell>
        </row>
        <row r="239">
          <cell r="F239">
            <v>24.518666319408176</v>
          </cell>
          <cell r="G239">
            <v>30.935093156384546</v>
          </cell>
          <cell r="H239">
            <v>29.205449559379016</v>
          </cell>
          <cell r="I239">
            <v>28.156233985997211</v>
          </cell>
          <cell r="J239">
            <v>32.769506031374618</v>
          </cell>
          <cell r="K239">
            <v>32.930993726171017</v>
          </cell>
          <cell r="L239">
            <v>19.464481499548807</v>
          </cell>
          <cell r="M239">
            <v>31.608207426261679</v>
          </cell>
          <cell r="N239">
            <v>19.41513029318855</v>
          </cell>
          <cell r="O239">
            <v>0</v>
          </cell>
          <cell r="P239">
            <v>19.398837647000825</v>
          </cell>
          <cell r="Q239">
            <v>22.235003929424526</v>
          </cell>
          <cell r="R239">
            <v>0</v>
          </cell>
          <cell r="S239">
            <v>19.428818225275823</v>
          </cell>
          <cell r="T239">
            <v>24.503953668898955</v>
          </cell>
          <cell r="U239">
            <v>19.428818225275823</v>
          </cell>
        </row>
        <row r="240">
          <cell r="F240">
            <v>698.77515498597074</v>
          </cell>
          <cell r="G240">
            <v>2903.4114601894012</v>
          </cell>
          <cell r="H240">
            <v>3588.5550494788577</v>
          </cell>
          <cell r="I240">
            <v>10099.477935121507</v>
          </cell>
          <cell r="J240">
            <v>969.39318500792285</v>
          </cell>
          <cell r="K240">
            <v>989.39728711450084</v>
          </cell>
          <cell r="L240">
            <v>505.87798473490267</v>
          </cell>
          <cell r="M240">
            <v>3713.6507454706775</v>
          </cell>
          <cell r="N240">
            <v>2188.0122397891719</v>
          </cell>
          <cell r="O240">
            <v>0</v>
          </cell>
          <cell r="P240">
            <v>1682.1342550542718</v>
          </cell>
          <cell r="Q240">
            <v>4640.7278838426182</v>
          </cell>
          <cell r="R240">
            <v>0</v>
          </cell>
          <cell r="S240">
            <v>6084.0509969866371</v>
          </cell>
          <cell r="T240">
            <v>7396.8641895638748</v>
          </cell>
          <cell r="U240">
            <v>6084.0509969866371</v>
          </cell>
        </row>
        <row r="241">
          <cell r="F241">
            <v>19.686324163870317</v>
          </cell>
          <cell r="G241">
            <v>73.156309451452444</v>
          </cell>
          <cell r="H241">
            <v>92.862600033322749</v>
          </cell>
          <cell r="I241">
            <v>265.59194088042153</v>
          </cell>
          <cell r="J241">
            <v>12.648883395291518</v>
          </cell>
          <cell r="K241">
            <v>12.193905913607225</v>
          </cell>
          <cell r="L241">
            <v>14.844458125170146</v>
          </cell>
          <cell r="M241">
            <v>57.418911202348752</v>
          </cell>
          <cell r="N241">
            <v>58.173544623015708</v>
          </cell>
          <cell r="O241">
            <v>0</v>
          </cell>
          <cell r="P241">
            <v>43.32908649784553</v>
          </cell>
          <cell r="Q241">
            <v>138.27024939597325</v>
          </cell>
          <cell r="R241">
            <v>0</v>
          </cell>
          <cell r="S241">
            <v>180.2695616063846</v>
          </cell>
          <cell r="T241">
            <v>183.13443735364982</v>
          </cell>
          <cell r="U241">
            <v>180.2695616063846</v>
          </cell>
        </row>
      </sheetData>
      <sheetData sheetId="20"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ones"/>
      <sheetName val="PILOTAGE"/>
      <sheetName val="RETRIEVE"/>
      <sheetName val="impression"/>
      <sheetName val="page_de_garde"/>
      <sheetName val="Synthèse"/>
      <sheetName val="envir"/>
      <sheetName val="prix"/>
      <sheetName val="prod"/>
      <sheetName val="ventes"/>
      <sheetName val="explo"/>
      <sheetName val="RO"/>
      <sheetName val="Analyse RONC_ RNC"/>
      <sheetName val="Couts Tech"/>
      <sheetName val="Prod_SEC_par_pays"/>
      <sheetName val="RO_par_pays"/>
      <sheetName val="Slides"/>
      <sheetName val="user"/>
      <sheetName val="RPRO"/>
      <sheetName val="Report"/>
      <sheetName val="CM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4">
          <cell r="F4">
            <v>1.0847599999999999</v>
          </cell>
          <cell r="G4">
            <v>1.07313784126984</v>
          </cell>
          <cell r="H4">
            <v>1.0759524390243906</v>
          </cell>
          <cell r="I4">
            <v>1.1311603921568625</v>
          </cell>
          <cell r="J4">
            <v>1.1985400000000002</v>
          </cell>
          <cell r="K4">
            <v>1.2261652173913042</v>
          </cell>
          <cell r="L4">
            <v>1.1000000000000001</v>
          </cell>
          <cell r="M4">
            <v>1.2375380952380948</v>
          </cell>
          <cell r="N4">
            <v>1.1000000000000001</v>
          </cell>
          <cell r="O4">
            <v>0</v>
          </cell>
          <cell r="P4">
            <v>1.1000000000000001</v>
          </cell>
          <cell r="Q4">
            <v>1.25</v>
          </cell>
          <cell r="R4">
            <v>1.1069451082110719</v>
          </cell>
          <cell r="S4">
            <v>1.1000000000000001</v>
          </cell>
          <cell r="T4">
            <v>1.2499316256830599</v>
          </cell>
          <cell r="U4">
            <v>1.1000000000000001</v>
          </cell>
        </row>
        <row r="5">
          <cell r="F5">
            <v>0.68901999999999985</v>
          </cell>
          <cell r="G5">
            <v>0.66960866666666696</v>
          </cell>
          <cell r="H5">
            <v>0.67454085365853644</v>
          </cell>
          <cell r="I5">
            <v>0.69199333333333335</v>
          </cell>
          <cell r="J5">
            <v>0.66532499999999994</v>
          </cell>
          <cell r="K5">
            <v>0.67124130434782614</v>
          </cell>
          <cell r="L5">
            <v>0.7</v>
          </cell>
          <cell r="M5">
            <v>0.67640535714285732</v>
          </cell>
          <cell r="N5">
            <v>0.7</v>
          </cell>
          <cell r="O5">
            <v>0</v>
          </cell>
          <cell r="P5">
            <v>0.7</v>
          </cell>
          <cell r="Q5">
            <v>0.69103778096604485</v>
          </cell>
          <cell r="R5">
            <v>0.69284512036961987</v>
          </cell>
          <cell r="S5">
            <v>0.7</v>
          </cell>
          <cell r="T5">
            <v>0.69</v>
          </cell>
          <cell r="U5">
            <v>0.7</v>
          </cell>
        </row>
        <row r="6">
          <cell r="F6">
            <v>7.8317250000000005</v>
          </cell>
          <cell r="G6">
            <v>7.5705554285714296</v>
          </cell>
          <cell r="H6">
            <v>7.6359512195121937</v>
          </cell>
          <cell r="I6">
            <v>8.0033341176470589</v>
          </cell>
          <cell r="J6">
            <v>8.29758</v>
          </cell>
          <cell r="K6">
            <v>8.540673913043479</v>
          </cell>
          <cell r="L6">
            <v>8.4</v>
          </cell>
          <cell r="M6">
            <v>8.551578571428573</v>
          </cell>
          <cell r="N6">
            <v>8.4</v>
          </cell>
          <cell r="O6">
            <v>0</v>
          </cell>
          <cell r="P6">
            <v>8.4</v>
          </cell>
          <cell r="Q6">
            <v>8.5840004782400765</v>
          </cell>
          <cell r="R6">
            <v>7.9971394163897243</v>
          </cell>
          <cell r="S6">
            <v>8.4</v>
          </cell>
          <cell r="T6">
            <v>8.6</v>
          </cell>
          <cell r="U6">
            <v>8.4</v>
          </cell>
        </row>
        <row r="7">
          <cell r="F7">
            <v>24.852380952380958</v>
          </cell>
          <cell r="G7">
            <v>31.489682539682537</v>
          </cell>
          <cell r="H7">
            <v>29.830357142857149</v>
          </cell>
          <cell r="I7">
            <v>28.830957031250005</v>
          </cell>
          <cell r="J7">
            <v>33.247619047619047</v>
          </cell>
          <cell r="K7">
            <v>33.788913043478267</v>
          </cell>
          <cell r="L7">
            <v>20</v>
          </cell>
          <cell r="M7">
            <v>32.327882352941181</v>
          </cell>
          <cell r="N7">
            <v>20</v>
          </cell>
          <cell r="O7">
            <v>0</v>
          </cell>
          <cell r="P7">
            <v>20</v>
          </cell>
          <cell r="Q7">
            <v>23.816236250597804</v>
          </cell>
          <cell r="R7">
            <v>0</v>
          </cell>
          <cell r="S7">
            <v>20</v>
          </cell>
          <cell r="T7">
            <v>25</v>
          </cell>
          <cell r="U7">
            <v>20</v>
          </cell>
        </row>
        <row r="8">
          <cell r="F8">
            <v>23.462380952380951</v>
          </cell>
          <cell r="G8">
            <v>28.414426229508202</v>
          </cell>
          <cell r="H8">
            <v>27.146219512195131</v>
          </cell>
          <cell r="I8">
            <v>26.771919999999991</v>
          </cell>
          <cell r="J8">
            <v>31.684285714285721</v>
          </cell>
          <cell r="K8">
            <v>30.847391304347827</v>
          </cell>
          <cell r="L8">
            <v>0</v>
          </cell>
          <cell r="M8">
            <v>30.089024390243889</v>
          </cell>
          <cell r="N8">
            <v>0</v>
          </cell>
          <cell r="O8">
            <v>0</v>
          </cell>
          <cell r="P8">
            <v>0</v>
          </cell>
          <cell r="Q8">
            <v>0</v>
          </cell>
          <cell r="R8">
            <v>0</v>
          </cell>
          <cell r="S8">
            <v>0</v>
          </cell>
          <cell r="T8">
            <v>0</v>
          </cell>
          <cell r="U8">
            <v>0</v>
          </cell>
        </row>
        <row r="9">
          <cell r="F9">
            <v>27.053095238095246</v>
          </cell>
          <cell r="G9">
            <v>33.069677419354839</v>
          </cell>
          <cell r="H9">
            <v>31.547409638554218</v>
          </cell>
          <cell r="I9">
            <v>30.754233870967752</v>
          </cell>
          <cell r="J9">
            <v>36.690238095238101</v>
          </cell>
          <cell r="K9">
            <v>36.71521739130435</v>
          </cell>
          <cell r="L9">
            <v>0</v>
          </cell>
          <cell r="M9">
            <v>35.678841463414628</v>
          </cell>
          <cell r="N9">
            <v>0</v>
          </cell>
          <cell r="O9">
            <v>0</v>
          </cell>
          <cell r="P9">
            <v>0</v>
          </cell>
          <cell r="Q9">
            <v>0</v>
          </cell>
          <cell r="R9">
            <v>0</v>
          </cell>
          <cell r="S9">
            <v>0</v>
          </cell>
          <cell r="T9">
            <v>0</v>
          </cell>
          <cell r="U9">
            <v>0</v>
          </cell>
        </row>
        <row r="12">
          <cell r="F12">
            <v>1690.180114736349</v>
          </cell>
          <cell r="G12">
            <v>1611.9443407540471</v>
          </cell>
          <cell r="H12">
            <v>1631.727237422027</v>
          </cell>
          <cell r="I12">
            <v>1661.4961698185632</v>
          </cell>
          <cell r="J12">
            <v>1700.2060896358271</v>
          </cell>
          <cell r="K12">
            <v>1730.1322381901505</v>
          </cell>
          <cell r="L12">
            <v>1748.9727591093497</v>
          </cell>
          <cell r="M12">
            <v>1716.740511278954</v>
          </cell>
          <cell r="N12">
            <v>1755.2193322395819</v>
          </cell>
          <cell r="O12">
            <v>0</v>
          </cell>
          <cell r="P12">
            <v>1757.2786420627356</v>
          </cell>
          <cell r="Q12">
            <v>1739.4078856486908</v>
          </cell>
          <cell r="R12">
            <v>0</v>
          </cell>
          <cell r="S12">
            <v>1769.0736516997283</v>
          </cell>
          <cell r="T12">
            <v>1735.2138171395673</v>
          </cell>
          <cell r="U12">
            <v>1769.0736516997283</v>
          </cell>
        </row>
        <row r="13">
          <cell r="F13">
            <v>1600.6591418892654</v>
          </cell>
          <cell r="G13">
            <v>1521.7956370094296</v>
          </cell>
          <cell r="H13">
            <v>1540.9336847058412</v>
          </cell>
          <cell r="I13">
            <v>1574.6020325794025</v>
          </cell>
          <cell r="J13">
            <v>1624.6946570855698</v>
          </cell>
          <cell r="K13">
            <v>1645.8919128943608</v>
          </cell>
          <cell r="L13">
            <v>1669.4831749600312</v>
          </cell>
          <cell r="M13">
            <v>1632.9062845746814</v>
          </cell>
          <cell r="N13">
            <v>1674.8897657905457</v>
          </cell>
          <cell r="O13">
            <v>0</v>
          </cell>
          <cell r="P13">
            <v>1676.6721583720341</v>
          </cell>
          <cell r="Q13">
            <v>1662.4228164999943</v>
          </cell>
          <cell r="R13">
            <v>0</v>
          </cell>
          <cell r="S13">
            <v>1689.898497022813</v>
          </cell>
          <cell r="T13">
            <v>1655.9601117002858</v>
          </cell>
          <cell r="U13">
            <v>1689.898497022813</v>
          </cell>
        </row>
        <row r="14">
          <cell r="F14">
            <v>89.520972847083613</v>
          </cell>
          <cell r="G14">
            <v>90.148703744617521</v>
          </cell>
          <cell r="H14">
            <v>90.793552716185815</v>
          </cell>
          <cell r="I14">
            <v>86.894137239160727</v>
          </cell>
          <cell r="J14">
            <v>75.511432550257297</v>
          </cell>
          <cell r="K14">
            <v>84.24032529578983</v>
          </cell>
          <cell r="L14">
            <v>79.489584149318603</v>
          </cell>
          <cell r="M14">
            <v>83.834226704272524</v>
          </cell>
          <cell r="N14">
            <v>80.32956644903625</v>
          </cell>
          <cell r="O14">
            <v>0</v>
          </cell>
          <cell r="P14">
            <v>80.606483690701396</v>
          </cell>
          <cell r="Q14">
            <v>76.985069148696496</v>
          </cell>
          <cell r="R14">
            <v>0</v>
          </cell>
          <cell r="S14">
            <v>79.175154676915298</v>
          </cell>
          <cell r="T14">
            <v>79.253705439281489</v>
          </cell>
          <cell r="U14">
            <v>79.175154676915298</v>
          </cell>
        </row>
        <row r="17">
          <cell r="F17">
            <v>860.7900056072433</v>
          </cell>
          <cell r="G17">
            <v>904.38685229332646</v>
          </cell>
          <cell r="H17">
            <v>892.85583133021009</v>
          </cell>
          <cell r="I17">
            <v>877.27832773184684</v>
          </cell>
          <cell r="J17">
            <v>906.48950490268021</v>
          </cell>
          <cell r="K17">
            <v>914.31372199844714</v>
          </cell>
          <cell r="L17">
            <v>826.74923489576236</v>
          </cell>
          <cell r="M17">
            <v>912.07452734228036</v>
          </cell>
          <cell r="N17">
            <v>897.51297342158023</v>
          </cell>
          <cell r="O17">
            <v>0</v>
          </cell>
          <cell r="P17">
            <v>920.84167843009152</v>
          </cell>
          <cell r="Q17">
            <v>837.96294087021238</v>
          </cell>
          <cell r="R17">
            <v>0</v>
          </cell>
          <cell r="S17">
            <v>873.65982920606018</v>
          </cell>
          <cell r="T17">
            <v>856.06711667026889</v>
          </cell>
          <cell r="U17">
            <v>873.65982920606018</v>
          </cell>
        </row>
        <row r="18">
          <cell r="F18">
            <v>133.17309730761085</v>
          </cell>
          <cell r="G18">
            <v>139.47740727889234</v>
          </cell>
          <cell r="H18">
            <v>137.78447994488724</v>
          </cell>
          <cell r="I18">
            <v>135.35746830735656</v>
          </cell>
          <cell r="J18">
            <v>139.25937377923501</v>
          </cell>
          <cell r="K18">
            <v>141.16900386254437</v>
          </cell>
          <cell r="L18">
            <v>127.48971132292934</v>
          </cell>
          <cell r="M18">
            <v>140.41423657103337</v>
          </cell>
          <cell r="N18">
            <v>138.28175753558961</v>
          </cell>
          <cell r="O18">
            <v>0</v>
          </cell>
          <cell r="P18">
            <v>141.83957496833474</v>
          </cell>
          <cell r="Q18">
            <v>129.37135752632611</v>
          </cell>
          <cell r="R18">
            <v>0</v>
          </cell>
          <cell r="S18">
            <v>134.71045993982733</v>
          </cell>
          <cell r="T18">
            <v>132.06031932404213</v>
          </cell>
          <cell r="U18">
            <v>134.71045993982733</v>
          </cell>
        </row>
        <row r="20">
          <cell r="F20">
            <v>2550.9701203435925</v>
          </cell>
          <cell r="G20">
            <v>2516.3311930473737</v>
          </cell>
          <cell r="H20">
            <v>2524.5830687522371</v>
          </cell>
          <cell r="I20">
            <v>2538.7744975504102</v>
          </cell>
          <cell r="J20">
            <v>2606.6955945385071</v>
          </cell>
          <cell r="K20">
            <v>2644.4459601885974</v>
          </cell>
          <cell r="L20">
            <v>2575.7219940051118</v>
          </cell>
          <cell r="M20">
            <v>2628.8150386212346</v>
          </cell>
          <cell r="N20">
            <v>2652.7323056611622</v>
          </cell>
          <cell r="O20">
            <v>0</v>
          </cell>
          <cell r="P20">
            <v>2678.120320492827</v>
          </cell>
          <cell r="Q20">
            <v>2577.3708265189034</v>
          </cell>
          <cell r="R20">
            <v>0</v>
          </cell>
          <cell r="S20">
            <v>2642.7334809057884</v>
          </cell>
          <cell r="T20">
            <v>2591.2809338098359</v>
          </cell>
          <cell r="U20">
            <v>2642.7334809057884</v>
          </cell>
        </row>
        <row r="22">
          <cell r="F22">
            <v>76.529103610307772</v>
          </cell>
          <cell r="G22">
            <v>226.46980737426367</v>
          </cell>
          <cell r="H22">
            <v>302.9499682502684</v>
          </cell>
          <cell r="I22">
            <v>926.6526916058998</v>
          </cell>
          <cell r="J22">
            <v>78.200867836155226</v>
          </cell>
          <cell r="K22">
            <v>81.97782476584652</v>
          </cell>
          <cell r="L22">
            <v>77.27165982015336</v>
          </cell>
          <cell r="M22">
            <v>318.08661967316937</v>
          </cell>
          <cell r="N22">
            <v>320.98060898500069</v>
          </cell>
          <cell r="O22">
            <v>0</v>
          </cell>
          <cell r="P22">
            <v>243.70894916484724</v>
          </cell>
          <cell r="Q22">
            <v>708.77697729269846</v>
          </cell>
          <cell r="R22">
            <v>0</v>
          </cell>
          <cell r="S22">
            <v>967.24045401151864</v>
          </cell>
          <cell r="T22">
            <v>948.40882177440017</v>
          </cell>
          <cell r="U22">
            <v>967.24045401151864</v>
          </cell>
        </row>
        <row r="25">
          <cell r="F25">
            <v>50.319714478472207</v>
          </cell>
          <cell r="G25">
            <v>136.67521082259768</v>
          </cell>
          <cell r="H25">
            <v>186.72460949102944</v>
          </cell>
          <cell r="I25">
            <v>593.66659241476111</v>
          </cell>
          <cell r="J25">
            <v>50.561406906581169</v>
          </cell>
          <cell r="K25">
            <v>50.462134543056905</v>
          </cell>
          <cell r="L25">
            <v>51.4221741511044</v>
          </cell>
          <cell r="M25">
            <v>205.2996630948727</v>
          </cell>
          <cell r="N25">
            <v>207.65288929995521</v>
          </cell>
          <cell r="O25">
            <v>0</v>
          </cell>
          <cell r="P25">
            <v>156.23071514885083</v>
          </cell>
          <cell r="Q25">
            <v>461.52880319764358</v>
          </cell>
          <cell r="R25">
            <v>0</v>
          </cell>
          <cell r="S25">
            <v>632.78736521232804</v>
          </cell>
          <cell r="T25">
            <v>615.78389919847427</v>
          </cell>
          <cell r="U25">
            <v>632.78736521232804</v>
          </cell>
        </row>
        <row r="27">
          <cell r="F27">
            <v>47.675225096292316</v>
          </cell>
          <cell r="G27">
            <v>128.68751746473768</v>
          </cell>
          <cell r="H27">
            <v>176.13593503314345</v>
          </cell>
          <cell r="I27">
            <v>559.59882393319083</v>
          </cell>
          <cell r="J27">
            <v>47.415444754218932</v>
          </cell>
          <cell r="K27">
            <v>48.159055047564756</v>
          </cell>
          <cell r="L27">
            <v>48.767561652689693</v>
          </cell>
          <cell r="M27">
            <v>194.59672992873774</v>
          </cell>
          <cell r="N27">
            <v>196.86435915128274</v>
          </cell>
          <cell r="O27">
            <v>0</v>
          </cell>
          <cell r="P27">
            <v>148.09679749859308</v>
          </cell>
          <cell r="Q27">
            <v>436.83316041171912</v>
          </cell>
          <cell r="R27">
            <v>0</v>
          </cell>
          <cell r="S27">
            <v>600.76928976783699</v>
          </cell>
          <cell r="T27">
            <v>583.54939794609334</v>
          </cell>
          <cell r="U27">
            <v>600.76928976783699</v>
          </cell>
        </row>
        <row r="28">
          <cell r="F28">
            <v>2.6444893821798883</v>
          </cell>
          <cell r="G28">
            <v>7.9876933578600005</v>
          </cell>
          <cell r="H28">
            <v>10.588674457885999</v>
          </cell>
          <cell r="I28">
            <v>34.06776848157029</v>
          </cell>
          <cell r="J28">
            <v>3.1459621523622383</v>
          </cell>
          <cell r="K28">
            <v>2.3030794954921503</v>
          </cell>
          <cell r="L28">
            <v>2.6546124984147048</v>
          </cell>
          <cell r="M28">
            <v>10.702933166134946</v>
          </cell>
          <cell r="N28">
            <v>10.788530148672466</v>
          </cell>
          <cell r="O28">
            <v>0</v>
          </cell>
          <cell r="P28">
            <v>8.133917650257759</v>
          </cell>
          <cell r="Q28">
            <v>24.69564278592447</v>
          </cell>
          <cell r="R28">
            <v>0</v>
          </cell>
          <cell r="S28">
            <v>32.018075444491004</v>
          </cell>
          <cell r="T28">
            <v>32.234501252380895</v>
          </cell>
          <cell r="U28">
            <v>32.018075444491004</v>
          </cell>
        </row>
        <row r="30">
          <cell r="F30">
            <v>-2245.1979999999999</v>
          </cell>
          <cell r="G30">
            <v>4129</v>
          </cell>
          <cell r="H30">
            <v>1883.8020000000001</v>
          </cell>
          <cell r="I30">
            <v>2153.4870000000001</v>
          </cell>
          <cell r="J30">
            <v>-2764.4380000000001</v>
          </cell>
          <cell r="K30">
            <v>1960.538</v>
          </cell>
          <cell r="L30">
            <v>0</v>
          </cell>
          <cell r="M30">
            <v>432.1</v>
          </cell>
          <cell r="N30">
            <v>0</v>
          </cell>
          <cell r="O30">
            <v>0</v>
          </cell>
          <cell r="P30">
            <v>0</v>
          </cell>
          <cell r="Q30">
            <v>-3196.538</v>
          </cell>
          <cell r="R30">
            <v>0</v>
          </cell>
          <cell r="S30">
            <v>0</v>
          </cell>
          <cell r="T30">
            <v>0</v>
          </cell>
          <cell r="U30">
            <v>0</v>
          </cell>
        </row>
        <row r="33">
          <cell r="F33">
            <v>21.626667468555031</v>
          </cell>
          <cell r="G33">
            <v>67.761661045997016</v>
          </cell>
          <cell r="H33">
            <v>89.052483880853927</v>
          </cell>
          <cell r="I33">
            <v>269.60908637515587</v>
          </cell>
          <cell r="J33">
            <v>22.67812477811151</v>
          </cell>
          <cell r="K33">
            <v>23.227894299103138</v>
          </cell>
          <cell r="L33">
            <v>21.960468481020303</v>
          </cell>
          <cell r="M33">
            <v>91.383940194906344</v>
          </cell>
          <cell r="N33">
            <v>92.701679694974118</v>
          </cell>
          <cell r="O33">
            <v>0</v>
          </cell>
          <cell r="P33">
            <v>70.741211213953818</v>
          </cell>
          <cell r="Q33">
            <v>191.51653722615222</v>
          </cell>
          <cell r="R33">
            <v>0</v>
          </cell>
          <cell r="S33">
            <v>269.30331032085121</v>
          </cell>
          <cell r="T33">
            <v>260.0707399818935</v>
          </cell>
          <cell r="U33">
            <v>269.30331032085121</v>
          </cell>
        </row>
        <row r="35">
          <cell r="F35">
            <v>71.946381947027234</v>
          </cell>
          <cell r="G35">
            <v>204.43687186859469</v>
          </cell>
          <cell r="H35">
            <v>275.77709337188338</v>
          </cell>
          <cell r="I35">
            <v>863.27567878991704</v>
          </cell>
          <cell r="J35">
            <v>73.239531684692679</v>
          </cell>
          <cell r="K35">
            <v>73.690028842160046</v>
          </cell>
          <cell r="L35">
            <v>73.3826426321247</v>
          </cell>
          <cell r="M35">
            <v>296.68360328977906</v>
          </cell>
          <cell r="N35">
            <v>300.35456899492931</v>
          </cell>
          <cell r="O35">
            <v>0</v>
          </cell>
          <cell r="P35">
            <v>226.97192636280465</v>
          </cell>
          <cell r="Q35">
            <v>653.04534042379578</v>
          </cell>
          <cell r="R35">
            <v>0</v>
          </cell>
          <cell r="S35">
            <v>902.09067553317925</v>
          </cell>
          <cell r="T35">
            <v>875.85463918036771</v>
          </cell>
          <cell r="U35">
            <v>902.09067553317925</v>
          </cell>
        </row>
        <row r="37">
          <cell r="F37">
            <v>0.94011792315488085</v>
          </cell>
          <cell r="G37">
            <v>0.90271137790452838</v>
          </cell>
          <cell r="H37">
            <v>0.91030573452334063</v>
          </cell>
          <cell r="I37">
            <v>0.93160650868433836</v>
          </cell>
          <cell r="J37">
            <v>0.93655650776334842</v>
          </cell>
          <cell r="K37">
            <v>0.89890197809762651</v>
          </cell>
          <cell r="L37">
            <v>0.94967084702101412</v>
          </cell>
          <cell r="M37">
            <v>0.9327132451991168</v>
          </cell>
          <cell r="N37">
            <v>0.93574054191219014</v>
          </cell>
          <cell r="O37">
            <v>0</v>
          </cell>
          <cell r="P37">
            <v>0.93132372504416527</v>
          </cell>
          <cell r="Q37">
            <v>0.92136929012313629</v>
          </cell>
          <cell r="R37">
            <v>0</v>
          </cell>
          <cell r="S37">
            <v>0.9326436583497536</v>
          </cell>
          <cell r="T37">
            <v>0.92349904289345497</v>
          </cell>
          <cell r="U37">
            <v>0.9326436583497536</v>
          </cell>
        </row>
        <row r="38">
          <cell r="F38">
            <v>0.99239353328371094</v>
          </cell>
          <cell r="G38">
            <v>0.94210042815376038</v>
          </cell>
          <cell r="H38">
            <v>0.95361429088089367</v>
          </cell>
          <cell r="I38">
            <v>0.97892721294240204</v>
          </cell>
          <cell r="J38">
            <v>0.99127996334866086</v>
          </cell>
          <cell r="K38">
            <v>0.94085917583636658</v>
          </cell>
          <cell r="L38">
            <v>0.9800452652998195</v>
          </cell>
          <cell r="M38">
            <v>0.98832142620792485</v>
          </cell>
          <cell r="N38">
            <v>0.97773511803886504</v>
          </cell>
          <cell r="O38">
            <v>0</v>
          </cell>
          <cell r="P38">
            <v>0.97697713071645964</v>
          </cell>
          <cell r="Q38">
            <v>0.96486084197349931</v>
          </cell>
          <cell r="R38">
            <v>0</v>
          </cell>
          <cell r="S38">
            <v>0.9773065274557291</v>
          </cell>
          <cell r="T38">
            <v>0.96960366112959628</v>
          </cell>
          <cell r="U38">
            <v>0.9773065274557291</v>
          </cell>
        </row>
        <row r="39">
          <cell r="F39">
            <v>0.94811426820372424</v>
          </cell>
          <cell r="G39">
            <v>0.97056157077380689</v>
          </cell>
          <cell r="H39">
            <v>0.96323498583527956</v>
          </cell>
          <cell r="I39">
            <v>0.98247820781722373</v>
          </cell>
          <cell r="J39">
            <v>0.93708186707371399</v>
          </cell>
          <cell r="K39">
            <v>0.9774131223465361</v>
          </cell>
          <cell r="L39">
            <v>0.9800452652998195</v>
          </cell>
          <cell r="M39">
            <v>0.99040157423070607</v>
          </cell>
          <cell r="N39">
            <v>0.97773511803886504</v>
          </cell>
          <cell r="O39">
            <v>0</v>
          </cell>
          <cell r="P39">
            <v>0.97697713071645964</v>
          </cell>
          <cell r="Q39">
            <v>0.95817823771410815</v>
          </cell>
          <cell r="R39">
            <v>0</v>
          </cell>
          <cell r="S39">
            <v>0.9773065274557291</v>
          </cell>
          <cell r="T39">
            <v>0.96960366112959628</v>
          </cell>
          <cell r="U39">
            <v>0.9773065274557291</v>
          </cell>
        </row>
        <row r="40">
          <cell r="F40">
            <v>0.83747361252173325</v>
          </cell>
          <cell r="G40">
            <v>0.83250584973268305</v>
          </cell>
          <cell r="H40">
            <v>0.83115773711735175</v>
          </cell>
          <cell r="I40">
            <v>0.84198481578196627</v>
          </cell>
          <cell r="J40">
            <v>0.83391753408647951</v>
          </cell>
          <cell r="K40">
            <v>0.81950745662719848</v>
          </cell>
          <cell r="L40">
            <v>0.88541432533203812</v>
          </cell>
          <cell r="M40">
            <v>0.82804546396578782</v>
          </cell>
          <cell r="N40">
            <v>0.8536139386768703</v>
          </cell>
          <cell r="O40">
            <v>0</v>
          </cell>
          <cell r="P40">
            <v>0.84420152303640827</v>
          </cell>
          <cell r="Q40">
            <v>0.83109137381211229</v>
          </cell>
          <cell r="R40">
            <v>0</v>
          </cell>
          <cell r="S40">
            <v>0.84220582167309477</v>
          </cell>
          <cell r="T40">
            <v>0.8300468251415708</v>
          </cell>
          <cell r="U40">
            <v>0.84220582167309477</v>
          </cell>
        </row>
        <row r="41">
          <cell r="F41">
            <v>-2245.1979999999999</v>
          </cell>
          <cell r="G41">
            <v>4129</v>
          </cell>
          <cell r="H41">
            <v>1883.8020000000001</v>
          </cell>
          <cell r="I41">
            <v>2153.4870000000001</v>
          </cell>
          <cell r="J41">
            <v>-2764.4380000000001</v>
          </cell>
          <cell r="K41">
            <v>1960.538</v>
          </cell>
          <cell r="L41">
            <v>0</v>
          </cell>
          <cell r="M41">
            <v>432.1</v>
          </cell>
          <cell r="N41">
            <v>0</v>
          </cell>
          <cell r="O41">
            <v>0</v>
          </cell>
          <cell r="P41">
            <v>0</v>
          </cell>
          <cell r="Q41">
            <v>-3196.538</v>
          </cell>
          <cell r="R41">
            <v>0</v>
          </cell>
          <cell r="S41">
            <v>0</v>
          </cell>
          <cell r="T41">
            <v>0</v>
          </cell>
          <cell r="U41">
            <v>0</v>
          </cell>
        </row>
        <row r="42">
          <cell r="F42">
            <v>50319.714478472204</v>
          </cell>
          <cell r="G42">
            <v>136675.21082259767</v>
          </cell>
          <cell r="H42">
            <v>186724.60949102946</v>
          </cell>
          <cell r="I42">
            <v>593666.59241476119</v>
          </cell>
          <cell r="J42">
            <v>50561.406906581171</v>
          </cell>
          <cell r="K42">
            <v>50462.134543056913</v>
          </cell>
          <cell r="L42">
            <v>51422.174151104395</v>
          </cell>
          <cell r="M42">
            <v>205299.6630948727</v>
          </cell>
          <cell r="N42">
            <v>207652.88929995522</v>
          </cell>
          <cell r="O42">
            <v>0</v>
          </cell>
          <cell r="P42">
            <v>156230.71514885084</v>
          </cell>
          <cell r="Q42">
            <v>461528.8031976436</v>
          </cell>
          <cell r="R42">
            <v>0</v>
          </cell>
          <cell r="S42">
            <v>632787.36521232792</v>
          </cell>
          <cell r="T42">
            <v>615783.89919847425</v>
          </cell>
          <cell r="U42">
            <v>632787.36521232792</v>
          </cell>
        </row>
        <row r="43">
          <cell r="F43">
            <v>50705.403442090472</v>
          </cell>
          <cell r="G43">
            <v>145074.99066786424</v>
          </cell>
          <cell r="H43">
            <v>195807.26849064324</v>
          </cell>
          <cell r="I43">
            <v>606446.10198377562</v>
          </cell>
          <cell r="J43">
            <v>51006.182689074805</v>
          </cell>
          <cell r="K43">
            <v>53634.099383894667</v>
          </cell>
          <cell r="L43">
            <v>52469.182773280481</v>
          </cell>
          <cell r="M43">
            <v>207725.60186475347</v>
          </cell>
          <cell r="N43">
            <v>212381.53920098938</v>
          </cell>
          <cell r="O43">
            <v>0</v>
          </cell>
          <cell r="P43">
            <v>159912.3564277089</v>
          </cell>
          <cell r="Q43">
            <v>478337.16855339007</v>
          </cell>
          <cell r="R43">
            <v>0</v>
          </cell>
          <cell r="S43">
            <v>647480.95652210049</v>
          </cell>
          <cell r="T43">
            <v>635088.25707308168</v>
          </cell>
          <cell r="U43">
            <v>647480.95652210049</v>
          </cell>
        </row>
        <row r="46">
          <cell r="F46">
            <v>24.852380952380958</v>
          </cell>
          <cell r="G46">
            <v>31.489682539682537</v>
          </cell>
          <cell r="H46">
            <v>29.830357142857149</v>
          </cell>
          <cell r="I46">
            <v>28.830957031250005</v>
          </cell>
          <cell r="J46">
            <v>33.247619047619047</v>
          </cell>
          <cell r="K46">
            <v>33.788913043478267</v>
          </cell>
          <cell r="L46">
            <v>20</v>
          </cell>
          <cell r="M46">
            <v>32.327882352941181</v>
          </cell>
          <cell r="N46">
            <v>20</v>
          </cell>
          <cell r="O46">
            <v>0</v>
          </cell>
          <cell r="P46">
            <v>20</v>
          </cell>
          <cell r="Q46">
            <v>23.816236250597804</v>
          </cell>
          <cell r="R46">
            <v>0</v>
          </cell>
          <cell r="S46">
            <v>20</v>
          </cell>
          <cell r="T46">
            <v>25</v>
          </cell>
          <cell r="U46">
            <v>20</v>
          </cell>
        </row>
        <row r="51">
          <cell r="F51">
            <v>242.78991935650359</v>
          </cell>
          <cell r="G51">
            <v>338.37271290362327</v>
          </cell>
          <cell r="H51">
            <v>315.10583438148024</v>
          </cell>
          <cell r="I51">
            <v>267.82916292751884</v>
          </cell>
          <cell r="J51">
            <v>303.39095957147242</v>
          </cell>
          <cell r="K51">
            <v>291.62427304941758</v>
          </cell>
          <cell r="L51">
            <v>196.02612098314023</v>
          </cell>
          <cell r="M51">
            <v>302.07075945161642</v>
          </cell>
          <cell r="N51">
            <v>196.79665299181849</v>
          </cell>
          <cell r="O51">
            <v>0</v>
          </cell>
          <cell r="P51">
            <v>197.04817182619678</v>
          </cell>
          <cell r="Q51">
            <v>232.97599328507945</v>
          </cell>
          <cell r="R51">
            <v>0</v>
          </cell>
          <cell r="S51">
            <v>196.69123081942692</v>
          </cell>
          <cell r="T51">
            <v>248.62092366132174</v>
          </cell>
          <cell r="U51">
            <v>196.69123081942692</v>
          </cell>
        </row>
        <row r="53">
          <cell r="F53">
            <v>3.178373406865191</v>
          </cell>
          <cell r="G53">
            <v>3.390459233600907</v>
          </cell>
          <cell r="H53">
            <v>3.326700992307126</v>
          </cell>
          <cell r="I53">
            <v>3.2733354418659499</v>
          </cell>
          <cell r="J53">
            <v>3.4551053896874917</v>
          </cell>
          <cell r="K53">
            <v>3.511694179308698</v>
          </cell>
          <cell r="L53">
            <v>2.7025956112388019</v>
          </cell>
          <cell r="M53">
            <v>3.6359598126482204</v>
          </cell>
          <cell r="N53">
            <v>2.8376450954487051</v>
          </cell>
          <cell r="O53">
            <v>0</v>
          </cell>
          <cell r="P53">
            <v>2.8795690304573927</v>
          </cell>
          <cell r="Q53">
            <v>2.9963837699767701</v>
          </cell>
          <cell r="R53">
            <v>0</v>
          </cell>
          <cell r="S53">
            <v>2.614358462970062</v>
          </cell>
          <cell r="T53">
            <v>3.1825945147229877</v>
          </cell>
          <cell r="U53">
            <v>2.614358462970062</v>
          </cell>
        </row>
        <row r="54">
          <cell r="F54">
            <v>3.1308193002950362</v>
          </cell>
          <cell r="G54">
            <v>3.3491891770674012</v>
          </cell>
          <cell r="H54">
            <v>3.2689908864582398</v>
          </cell>
          <cell r="I54">
            <v>3.3895993752666613</v>
          </cell>
          <cell r="J54">
            <v>3.6642963948970868</v>
          </cell>
          <cell r="K54">
            <v>3.8718884935833606</v>
          </cell>
          <cell r="L54">
            <v>2.915041485738775</v>
          </cell>
          <cell r="M54">
            <v>4.037828211827807</v>
          </cell>
          <cell r="N54">
            <v>3.1740639974633553</v>
          </cell>
          <cell r="O54">
            <v>0</v>
          </cell>
          <cell r="P54">
            <v>3.2535631499244135</v>
          </cell>
          <cell r="Q54">
            <v>3.3498435090412135</v>
          </cell>
          <cell r="R54">
            <v>0</v>
          </cell>
          <cell r="S54">
            <v>2.8653558015066762</v>
          </cell>
          <cell r="T54">
            <v>3.5840278444170774</v>
          </cell>
          <cell r="U54">
            <v>2.8653558015066762</v>
          </cell>
        </row>
        <row r="55">
          <cell r="F55">
            <v>2.6293891550752635</v>
          </cell>
          <cell r="G55">
            <v>3.0173341787004406</v>
          </cell>
          <cell r="H55">
            <v>2.8674103412418179</v>
          </cell>
          <cell r="I55">
            <v>2.9560714221880713</v>
          </cell>
          <cell r="J55">
            <v>3.4322584309788149</v>
          </cell>
          <cell r="K55">
            <v>3.6534810846576637</v>
          </cell>
          <cell r="L55">
            <v>2.6830812859978903</v>
          </cell>
          <cell r="M55">
            <v>3.9529536630218116</v>
          </cell>
          <cell r="N55">
            <v>2.9803479601316769</v>
          </cell>
          <cell r="O55">
            <v>0</v>
          </cell>
          <cell r="P55">
            <v>3.0716002666327653</v>
          </cell>
          <cell r="Q55">
            <v>3.0560699655894203</v>
          </cell>
          <cell r="R55">
            <v>0</v>
          </cell>
          <cell r="S55">
            <v>2.6847188461515459</v>
          </cell>
          <cell r="T55">
            <v>3.3535588876308884</v>
          </cell>
          <cell r="U55">
            <v>2.6847188461515459</v>
          </cell>
        </row>
        <row r="56">
          <cell r="F56">
            <v>3.6726162495564139</v>
          </cell>
          <cell r="G56">
            <v>3.5715889193073158</v>
          </cell>
          <cell r="H56">
            <v>3.5914447062650914</v>
          </cell>
          <cell r="I56">
            <v>3.7205800700185487</v>
          </cell>
          <cell r="J56">
            <v>3.8676928111560747</v>
          </cell>
          <cell r="K56">
            <v>4.0811157828687019</v>
          </cell>
          <cell r="L56">
            <v>3.0799602498822347</v>
          </cell>
          <cell r="M56">
            <v>4.1508660041547802</v>
          </cell>
          <cell r="N56">
            <v>3.3238494715551621</v>
          </cell>
          <cell r="O56">
            <v>0</v>
          </cell>
          <cell r="P56">
            <v>3.3962829434769715</v>
          </cell>
          <cell r="Q56">
            <v>3.6333755683416755</v>
          </cell>
          <cell r="R56">
            <v>0</v>
          </cell>
          <cell r="S56">
            <v>2.9959348882158419</v>
          </cell>
          <cell r="T56">
            <v>3.8067202566438461</v>
          </cell>
          <cell r="U56">
            <v>2.9959348882158419</v>
          </cell>
        </row>
        <row r="57">
          <cell r="F57">
            <v>4.1025957233501549</v>
          </cell>
          <cell r="G57">
            <v>3.9783450153069841</v>
          </cell>
          <cell r="H57">
            <v>4.0035083439145955</v>
          </cell>
          <cell r="I57">
            <v>4.1909395406684862</v>
          </cell>
          <cell r="J57">
            <v>3.8829494906010811</v>
          </cell>
          <cell r="K57">
            <v>4.0781455153285613</v>
          </cell>
          <cell r="L57">
            <v>3.2942952160842558</v>
          </cell>
          <cell r="M57">
            <v>4.0477212662069766</v>
          </cell>
          <cell r="N57">
            <v>3.4734691035635588</v>
          </cell>
          <cell r="O57">
            <v>0</v>
          </cell>
          <cell r="P57">
            <v>3.5325374181171756</v>
          </cell>
          <cell r="Q57">
            <v>3.6513998833565959</v>
          </cell>
          <cell r="R57">
            <v>0</v>
          </cell>
          <cell r="S57">
            <v>3.1450445037610417</v>
          </cell>
          <cell r="T57">
            <v>3.8052140578545539</v>
          </cell>
          <cell r="U57">
            <v>3.1450445037610417</v>
          </cell>
        </row>
        <row r="58">
          <cell r="F58">
            <v>3.8924937552480534</v>
          </cell>
          <cell r="G58">
            <v>3.6141450448339154</v>
          </cell>
          <cell r="H58">
            <v>3.682223233434593</v>
          </cell>
          <cell r="I58">
            <v>4.0320881304925882</v>
          </cell>
          <cell r="J58">
            <v>4.112772531988468</v>
          </cell>
          <cell r="K58">
            <v>4.3410288934363574</v>
          </cell>
          <cell r="L58">
            <v>3.5390766785875987</v>
          </cell>
          <cell r="M58">
            <v>4.3289920170420784</v>
          </cell>
          <cell r="N58">
            <v>3.5390747763973143</v>
          </cell>
          <cell r="O58">
            <v>0</v>
          </cell>
          <cell r="P58">
            <v>3.5390741499927065</v>
          </cell>
          <cell r="Q58">
            <v>4.0197033143329053</v>
          </cell>
          <cell r="R58">
            <v>0</v>
          </cell>
          <cell r="S58">
            <v>3.5390760896743059</v>
          </cell>
          <cell r="T58">
            <v>4.113687976476009</v>
          </cell>
          <cell r="U58">
            <v>3.5390760896743059</v>
          </cell>
        </row>
        <row r="59">
          <cell r="F59">
            <v>0.38574467734619922</v>
          </cell>
          <cell r="G59">
            <v>0.40411333920759662</v>
          </cell>
          <cell r="H59">
            <v>0.3994782384106817</v>
          </cell>
          <cell r="I59">
            <v>0.42997168436256444</v>
          </cell>
          <cell r="J59">
            <v>0.49351793575334135</v>
          </cell>
          <cell r="K59">
            <v>0.50711911017058109</v>
          </cell>
          <cell r="L59">
            <v>0.34446934794131734</v>
          </cell>
          <cell r="M59">
            <v>0.49068587657671831</v>
          </cell>
          <cell r="N59">
            <v>0.36141523576754436</v>
          </cell>
          <cell r="O59">
            <v>0</v>
          </cell>
          <cell r="P59">
            <v>0.36605053107279867</v>
          </cell>
          <cell r="Q59">
            <v>0.35990760763736002</v>
          </cell>
          <cell r="R59">
            <v>0</v>
          </cell>
          <cell r="S59">
            <v>0.36840679879617066</v>
          </cell>
          <cell r="T59">
            <v>0.3895589003051515</v>
          </cell>
          <cell r="U59">
            <v>0.36840679879617066</v>
          </cell>
        </row>
        <row r="60">
          <cell r="F60">
            <v>3.9480771115319659</v>
          </cell>
          <cell r="G60">
            <v>4.0900966409031279</v>
          </cell>
          <cell r="H60">
            <v>4.0511288681429525</v>
          </cell>
          <cell r="I60">
            <v>3.9932835581123851</v>
          </cell>
          <cell r="J60">
            <v>4.3507321417850768</v>
          </cell>
          <cell r="K60">
            <v>4.1977169622010813</v>
          </cell>
          <cell r="L60">
            <v>3.0178211093017078</v>
          </cell>
          <cell r="M60">
            <v>4.1695227079907076</v>
          </cell>
          <cell r="N60">
            <v>2.9305422315477796</v>
          </cell>
          <cell r="O60">
            <v>0</v>
          </cell>
          <cell r="P60">
            <v>2.9055485771524348</v>
          </cell>
          <cell r="Q60">
            <v>3.5525548382242471</v>
          </cell>
          <cell r="R60">
            <v>0</v>
          </cell>
          <cell r="S60">
            <v>2.9344238626310313</v>
          </cell>
          <cell r="T60">
            <v>3.688807568622388</v>
          </cell>
          <cell r="U60">
            <v>2.9344238626310313</v>
          </cell>
        </row>
        <row r="61">
          <cell r="F61">
            <v>3.1793123738412654</v>
          </cell>
          <cell r="G61">
            <v>2.9144071856094595</v>
          </cell>
          <cell r="H61">
            <v>2.985111971941163</v>
          </cell>
          <cell r="I61">
            <v>3.1773383835851501</v>
          </cell>
          <cell r="J61">
            <v>3.172716259145584</v>
          </cell>
          <cell r="K61">
            <v>3.1923416004968246</v>
          </cell>
          <cell r="L61">
            <v>2.6745535432968062</v>
          </cell>
          <cell r="M61">
            <v>3.2184580811744095</v>
          </cell>
          <cell r="N61">
            <v>2.9948226067895329</v>
          </cell>
          <cell r="O61">
            <v>0</v>
          </cell>
          <cell r="P61">
            <v>3.1070664374528718</v>
          </cell>
          <cell r="Q61">
            <v>3.0428829777287807</v>
          </cell>
          <cell r="R61">
            <v>0</v>
          </cell>
          <cell r="S61">
            <v>2.7473542729240132</v>
          </cell>
          <cell r="T61">
            <v>3.0909021895691571</v>
          </cell>
          <cell r="U61">
            <v>2.7473542729240132</v>
          </cell>
        </row>
        <row r="62">
          <cell r="F62">
            <v>5.244840713157755</v>
          </cell>
          <cell r="G62">
            <v>6.3338364526732409</v>
          </cell>
          <cell r="H62">
            <v>6.0700735150733962</v>
          </cell>
          <cell r="I62">
            <v>5.2361969311878811</v>
          </cell>
          <cell r="J62">
            <v>5.1642352861127963</v>
          </cell>
          <cell r="K62">
            <v>4.8923755403770937</v>
          </cell>
          <cell r="L62">
            <v>3.4553116688545993</v>
          </cell>
          <cell r="M62">
            <v>5.3520315427118108</v>
          </cell>
          <cell r="N62">
            <v>3.4545130392327024</v>
          </cell>
          <cell r="O62">
            <v>0</v>
          </cell>
          <cell r="P62">
            <v>3.454238246326701</v>
          </cell>
          <cell r="Q62">
            <v>3.9051696344225855</v>
          </cell>
          <cell r="R62">
            <v>0</v>
          </cell>
          <cell r="S62">
            <v>3.4488535019546789</v>
          </cell>
          <cell r="T62">
            <v>4.3075708262435697</v>
          </cell>
          <cell r="U62">
            <v>3.4488535019546789</v>
          </cell>
        </row>
        <row r="63">
          <cell r="F63">
            <v>0.63219612799308256</v>
          </cell>
          <cell r="G63">
            <v>0.63945625962839181</v>
          </cell>
          <cell r="H63">
            <v>0.64384627498048153</v>
          </cell>
          <cell r="I63">
            <v>0.63673852405357756</v>
          </cell>
          <cell r="J63">
            <v>0.62651691671555865</v>
          </cell>
          <cell r="K63">
            <v>0.65174627393597717</v>
          </cell>
          <cell r="L63">
            <v>0.66914404023306517</v>
          </cell>
          <cell r="M63">
            <v>0.65226247125206327</v>
          </cell>
          <cell r="N63">
            <v>0.68035848389434161</v>
          </cell>
          <cell r="O63">
            <v>0</v>
          </cell>
          <cell r="P63">
            <v>0.68420312522023363</v>
          </cell>
          <cell r="Q63">
            <v>0.66838494896830081</v>
          </cell>
          <cell r="R63">
            <v>0</v>
          </cell>
          <cell r="S63">
            <v>0.67937927894701666</v>
          </cell>
          <cell r="T63">
            <v>0.66713076924736403</v>
          </cell>
          <cell r="U63">
            <v>0.67937927894701666</v>
          </cell>
        </row>
        <row r="66">
          <cell r="F66">
            <v>42.190451814333152</v>
          </cell>
          <cell r="G66">
            <v>142.81368563817472</v>
          </cell>
          <cell r="H66">
            <v>183.88007897829752</v>
          </cell>
          <cell r="I66">
            <v>713.28990968604944</v>
          </cell>
          <cell r="J66">
            <v>50.386558081284818</v>
          </cell>
          <cell r="K66">
            <v>57.134630812350977</v>
          </cell>
          <cell r="L66">
            <v>73.709601747570986</v>
          </cell>
          <cell r="M66">
            <v>207.9611312308063</v>
          </cell>
          <cell r="N66">
            <v>237.79613568743443</v>
          </cell>
          <cell r="O66">
            <v>0</v>
          </cell>
          <cell r="P66">
            <v>164.08653393986347</v>
          </cell>
          <cell r="Q66">
            <v>590.87922780763404</v>
          </cell>
          <cell r="R66">
            <v>0</v>
          </cell>
          <cell r="S66">
            <v>749.56608785761546</v>
          </cell>
          <cell r="T66">
            <v>749.56780149852921</v>
          </cell>
          <cell r="U66">
            <v>749.56608785761546</v>
          </cell>
        </row>
        <row r="67">
          <cell r="F67">
            <v>23.86718376516205</v>
          </cell>
          <cell r="G67">
            <v>76.792473109307025</v>
          </cell>
          <cell r="H67">
            <v>100.67691126766755</v>
          </cell>
          <cell r="I67">
            <v>360.56864151259873</v>
          </cell>
          <cell r="J67">
            <v>29.243618228450618</v>
          </cell>
          <cell r="K67">
            <v>33.996951280426025</v>
          </cell>
          <cell r="L67">
            <v>40.939386073834513</v>
          </cell>
          <cell r="M67">
            <v>120.45766254633426</v>
          </cell>
          <cell r="N67">
            <v>118.56244131406028</v>
          </cell>
          <cell r="O67">
            <v>0</v>
          </cell>
          <cell r="P67">
            <v>77.623055240225767</v>
          </cell>
          <cell r="Q67">
            <v>262.49587668589464</v>
          </cell>
          <cell r="R67">
            <v>0</v>
          </cell>
          <cell r="S67">
            <v>359.14303327280379</v>
          </cell>
          <cell r="T67">
            <v>353.64829483743085</v>
          </cell>
          <cell r="U67">
            <v>359.14303327280379</v>
          </cell>
        </row>
        <row r="69">
          <cell r="F69">
            <v>45.948814070342102</v>
          </cell>
          <cell r="G69">
            <v>76.903211050388165</v>
          </cell>
          <cell r="H69">
            <v>121.71784758826766</v>
          </cell>
          <cell r="I69">
            <v>405.25276504717272</v>
          </cell>
          <cell r="J69">
            <v>24.026710317639537</v>
          </cell>
          <cell r="K69">
            <v>34.97409825257359</v>
          </cell>
          <cell r="L69">
            <v>49.106356895678424</v>
          </cell>
          <cell r="M69">
            <v>119.54767901823001</v>
          </cell>
          <cell r="N69">
            <v>152.15177964293514</v>
          </cell>
          <cell r="O69">
            <v>0</v>
          </cell>
          <cell r="P69">
            <v>103.04542274725674</v>
          </cell>
          <cell r="Q69">
            <v>444.30714303922679</v>
          </cell>
          <cell r="R69">
            <v>0</v>
          </cell>
          <cell r="S69">
            <v>542.18988048052677</v>
          </cell>
          <cell r="T69">
            <v>541.00194888381384</v>
          </cell>
          <cell r="U69">
            <v>542.18988048052677</v>
          </cell>
        </row>
        <row r="72">
          <cell r="F72">
            <v>38.893812285052135</v>
          </cell>
          <cell r="G72">
            <v>133.08046752799603</v>
          </cell>
          <cell r="H72">
            <v>170.89982076255063</v>
          </cell>
          <cell r="I72">
            <v>630.58246613989888</v>
          </cell>
          <cell r="J72">
            <v>42.039947003257964</v>
          </cell>
          <cell r="K72">
            <v>46.596192749543377</v>
          </cell>
          <cell r="L72">
            <v>67.008728861428139</v>
          </cell>
          <cell r="M72">
            <v>168.04422589576592</v>
          </cell>
          <cell r="N72">
            <v>216.17830517039488</v>
          </cell>
          <cell r="O72">
            <v>0</v>
          </cell>
          <cell r="P72">
            <v>149.16957630896678</v>
          </cell>
          <cell r="Q72">
            <v>472.70824946495947</v>
          </cell>
          <cell r="R72">
            <v>0</v>
          </cell>
          <cell r="S72">
            <v>681.42371623419581</v>
          </cell>
          <cell r="T72">
            <v>599.68704375241862</v>
          </cell>
          <cell r="U72">
            <v>681.42371623419581</v>
          </cell>
        </row>
        <row r="73">
          <cell r="F73">
            <v>22.002271253698567</v>
          </cell>
          <cell r="G73">
            <v>71.558815798014137</v>
          </cell>
          <cell r="H73">
            <v>93.570038615234097</v>
          </cell>
          <cell r="I73">
            <v>318.75996013710966</v>
          </cell>
          <cell r="J73">
            <v>24.399367754476788</v>
          </cell>
          <cell r="K73">
            <v>27.726240149557782</v>
          </cell>
          <cell r="L73">
            <v>37.217623703485913</v>
          </cell>
          <cell r="M73">
            <v>97.336528879265671</v>
          </cell>
          <cell r="N73">
            <v>107.78403755823661</v>
          </cell>
          <cell r="O73">
            <v>0</v>
          </cell>
          <cell r="P73">
            <v>70.566413854750692</v>
          </cell>
          <cell r="Q73">
            <v>209.99613133425183</v>
          </cell>
          <cell r="R73">
            <v>0</v>
          </cell>
          <cell r="S73">
            <v>326.4936666116397</v>
          </cell>
          <cell r="T73">
            <v>282.93411221127371</v>
          </cell>
          <cell r="U73">
            <v>326.4936666116397</v>
          </cell>
        </row>
        <row r="75">
          <cell r="F75">
            <v>42.358507015692048</v>
          </cell>
          <cell r="G75">
            <v>71.662006587512451</v>
          </cell>
          <cell r="H75">
            <v>113.12567653885719</v>
          </cell>
          <cell r="I75">
            <v>358.26286692592646</v>
          </cell>
          <cell r="J75">
            <v>20.046648687269126</v>
          </cell>
          <cell r="K75">
            <v>28.523153125303796</v>
          </cell>
          <cell r="L75">
            <v>44.642142632434933</v>
          </cell>
          <cell r="M75">
            <v>96.60121129057427</v>
          </cell>
          <cell r="N75">
            <v>138.31979967539559</v>
          </cell>
          <cell r="O75">
            <v>0</v>
          </cell>
          <cell r="P75">
            <v>93.677657042960675</v>
          </cell>
          <cell r="Q75">
            <v>355.4523677045118</v>
          </cell>
          <cell r="R75">
            <v>0</v>
          </cell>
          <cell r="S75">
            <v>492.89989134593344</v>
          </cell>
          <cell r="T75">
            <v>432.82523441085698</v>
          </cell>
          <cell r="U75">
            <v>492.89989134593344</v>
          </cell>
        </row>
        <row r="80">
          <cell r="F80">
            <v>718.46147914984147</v>
          </cell>
          <cell r="G80">
            <v>2976.5677696408538</v>
          </cell>
          <cell r="H80">
            <v>3681.4176495121801</v>
          </cell>
          <cell r="I80">
            <v>10365.069876001937</v>
          </cell>
          <cell r="J80">
            <v>982.04206840321478</v>
          </cell>
          <cell r="K80">
            <v>1001.591193028108</v>
          </cell>
          <cell r="L80">
            <v>520.72244286007265</v>
          </cell>
          <cell r="M80">
            <v>3771.0696566730262</v>
          </cell>
          <cell r="N80">
            <v>2246.1857844121901</v>
          </cell>
          <cell r="O80">
            <v>0</v>
          </cell>
          <cell r="P80">
            <v>1725.4633415521166</v>
          </cell>
          <cell r="Q80">
            <v>4778.9981332385951</v>
          </cell>
          <cell r="R80">
            <v>0</v>
          </cell>
          <cell r="S80">
            <v>6264.3205585930255</v>
          </cell>
          <cell r="T80">
            <v>7579.9986269175224</v>
          </cell>
          <cell r="U80">
            <v>6264.3205585930255</v>
          </cell>
        </row>
        <row r="81">
          <cell r="F81">
            <v>718.46147914984147</v>
          </cell>
          <cell r="G81">
            <v>2976.5677696408538</v>
          </cell>
          <cell r="H81">
            <v>3681.4176495121801</v>
          </cell>
          <cell r="I81">
            <v>10365.069876001937</v>
          </cell>
          <cell r="J81">
            <v>982.04206840321478</v>
          </cell>
          <cell r="K81">
            <v>1001.591193028108</v>
          </cell>
          <cell r="L81">
            <v>520.72244286007265</v>
          </cell>
          <cell r="M81">
            <v>3771.0696566730262</v>
          </cell>
          <cell r="N81">
            <v>2246.1857844121901</v>
          </cell>
          <cell r="O81">
            <v>0</v>
          </cell>
          <cell r="P81">
            <v>1725.4633415521166</v>
          </cell>
          <cell r="Q81">
            <v>4778.9981332385951</v>
          </cell>
          <cell r="R81">
            <v>0</v>
          </cell>
          <cell r="S81">
            <v>6264.3205585930255</v>
          </cell>
          <cell r="T81">
            <v>7579.9986269175224</v>
          </cell>
          <cell r="U81">
            <v>6264.3205585930255</v>
          </cell>
        </row>
        <row r="83">
          <cell r="F83">
            <v>2550.9701203435925</v>
          </cell>
          <cell r="G83">
            <v>2516.3311930473737</v>
          </cell>
          <cell r="H83">
            <v>2524.5830687522371</v>
          </cell>
          <cell r="I83">
            <v>2538.7744975504102</v>
          </cell>
          <cell r="J83">
            <v>2606.6955945385071</v>
          </cell>
          <cell r="K83">
            <v>2644.4459601885974</v>
          </cell>
          <cell r="L83">
            <v>2575.7219940051118</v>
          </cell>
          <cell r="M83">
            <v>2628.8150386212346</v>
          </cell>
          <cell r="N83">
            <v>2652.7323056611622</v>
          </cell>
          <cell r="O83">
            <v>0</v>
          </cell>
          <cell r="P83">
            <v>2678.120320492827</v>
          </cell>
          <cell r="Q83">
            <v>2577.3708265189034</v>
          </cell>
          <cell r="R83">
            <v>0</v>
          </cell>
          <cell r="S83">
            <v>2642.7334809057884</v>
          </cell>
          <cell r="T83">
            <v>2591.2809338098359</v>
          </cell>
          <cell r="U83">
            <v>2642.7334809057884</v>
          </cell>
        </row>
        <row r="84">
          <cell r="F84">
            <v>1600.6591418892654</v>
          </cell>
          <cell r="G84">
            <v>1521.7956370094296</v>
          </cell>
          <cell r="H84">
            <v>1540.9336847058412</v>
          </cell>
          <cell r="I84">
            <v>1574.6020325794025</v>
          </cell>
          <cell r="J84">
            <v>1624.6946570855698</v>
          </cell>
          <cell r="K84">
            <v>1645.8919128943608</v>
          </cell>
          <cell r="L84">
            <v>1669.4831749600312</v>
          </cell>
          <cell r="M84">
            <v>1632.9062845746814</v>
          </cell>
          <cell r="N84">
            <v>1674.8897657905457</v>
          </cell>
          <cell r="O84">
            <v>0</v>
          </cell>
          <cell r="P84">
            <v>1676.6721583720341</v>
          </cell>
          <cell r="Q84">
            <v>1662.4228164999943</v>
          </cell>
          <cell r="R84">
            <v>0</v>
          </cell>
          <cell r="S84">
            <v>1689.898497022813</v>
          </cell>
          <cell r="T84">
            <v>1655.9601117002858</v>
          </cell>
          <cell r="U84">
            <v>1689.898497022813</v>
          </cell>
        </row>
        <row r="85">
          <cell r="F85">
            <v>89.520972847083613</v>
          </cell>
          <cell r="G85">
            <v>90.148703744617521</v>
          </cell>
          <cell r="H85">
            <v>90.793552716185815</v>
          </cell>
          <cell r="I85">
            <v>86.894137239160727</v>
          </cell>
          <cell r="J85">
            <v>75.511432550257297</v>
          </cell>
          <cell r="K85">
            <v>84.24032529578983</v>
          </cell>
          <cell r="L85">
            <v>79.489584149318603</v>
          </cell>
          <cell r="M85">
            <v>83.834226704272524</v>
          </cell>
          <cell r="N85">
            <v>80.32956644903625</v>
          </cell>
          <cell r="O85">
            <v>0</v>
          </cell>
          <cell r="P85">
            <v>80.606483690701396</v>
          </cell>
          <cell r="Q85">
            <v>76.985069148696496</v>
          </cell>
          <cell r="R85">
            <v>0</v>
          </cell>
          <cell r="S85">
            <v>79.175154676915298</v>
          </cell>
          <cell r="T85">
            <v>79.253705439281489</v>
          </cell>
          <cell r="U85">
            <v>79.175154676915298</v>
          </cell>
        </row>
        <row r="86">
          <cell r="F86">
            <v>860.7900056072433</v>
          </cell>
          <cell r="G86">
            <v>904.38685229332646</v>
          </cell>
          <cell r="H86">
            <v>892.85583133021009</v>
          </cell>
          <cell r="I86">
            <v>877.27832773184684</v>
          </cell>
          <cell r="J86">
            <v>906.48950490268021</v>
          </cell>
          <cell r="K86">
            <v>914.31372199844714</v>
          </cell>
          <cell r="L86">
            <v>826.74923489576236</v>
          </cell>
          <cell r="M86">
            <v>912.07452734228036</v>
          </cell>
          <cell r="N86">
            <v>897.51297342158023</v>
          </cell>
          <cell r="O86">
            <v>0</v>
          </cell>
          <cell r="P86">
            <v>920.84167843009152</v>
          </cell>
          <cell r="Q86">
            <v>837.96294087021238</v>
          </cell>
          <cell r="R86">
            <v>0</v>
          </cell>
          <cell r="S86">
            <v>873.65982920606018</v>
          </cell>
          <cell r="T86">
            <v>856.06711667026889</v>
          </cell>
          <cell r="U86">
            <v>873.65982920606018</v>
          </cell>
        </row>
        <row r="87">
          <cell r="F87">
            <v>133.17309730761085</v>
          </cell>
          <cell r="G87">
            <v>139.47740727889234</v>
          </cell>
          <cell r="H87">
            <v>137.78447994488724</v>
          </cell>
          <cell r="I87">
            <v>135.35746830735656</v>
          </cell>
          <cell r="J87">
            <v>139.25937377923501</v>
          </cell>
          <cell r="K87">
            <v>141.16900386254437</v>
          </cell>
          <cell r="L87">
            <v>127.48971132292934</v>
          </cell>
          <cell r="M87">
            <v>140.41423657103337</v>
          </cell>
          <cell r="N87">
            <v>138.28175753558961</v>
          </cell>
          <cell r="O87">
            <v>0</v>
          </cell>
          <cell r="P87">
            <v>141.83957496833474</v>
          </cell>
          <cell r="Q87">
            <v>129.37135752632611</v>
          </cell>
          <cell r="R87">
            <v>0</v>
          </cell>
          <cell r="S87">
            <v>134.71045993982733</v>
          </cell>
          <cell r="T87">
            <v>132.06031932404213</v>
          </cell>
          <cell r="U87">
            <v>134.71045993982733</v>
          </cell>
        </row>
        <row r="93">
          <cell r="F93">
            <v>2.6444893821798883</v>
          </cell>
          <cell r="G93">
            <v>7.9876933578600005</v>
          </cell>
          <cell r="H93">
            <v>10.588674457885999</v>
          </cell>
          <cell r="I93">
            <v>34.06776848157029</v>
          </cell>
          <cell r="J93">
            <v>3.1459621523622383</v>
          </cell>
          <cell r="K93">
            <v>2.3030794954921503</v>
          </cell>
          <cell r="L93">
            <v>2.6546124984147048</v>
          </cell>
          <cell r="M93">
            <v>10.702933166134946</v>
          </cell>
          <cell r="N93">
            <v>10.788530148672466</v>
          </cell>
          <cell r="O93">
            <v>0</v>
          </cell>
          <cell r="P93">
            <v>8.133917650257759</v>
          </cell>
          <cell r="Q93">
            <v>24.69564278592447</v>
          </cell>
          <cell r="R93">
            <v>0</v>
          </cell>
          <cell r="S93">
            <v>32.018075444491004</v>
          </cell>
          <cell r="T93">
            <v>32.234501252380895</v>
          </cell>
          <cell r="U93">
            <v>32.018075444491004</v>
          </cell>
        </row>
        <row r="94">
          <cell r="F94">
            <v>21.626667468555031</v>
          </cell>
          <cell r="G94">
            <v>67.761661045997016</v>
          </cell>
          <cell r="H94">
            <v>89.052483880853927</v>
          </cell>
          <cell r="I94">
            <v>269.60908637515587</v>
          </cell>
          <cell r="J94">
            <v>22.67812477811151</v>
          </cell>
          <cell r="K94">
            <v>23.227894299103138</v>
          </cell>
          <cell r="L94">
            <v>21.960468481020303</v>
          </cell>
          <cell r="M94">
            <v>91.383940194906344</v>
          </cell>
          <cell r="N94">
            <v>92.701679694974118</v>
          </cell>
          <cell r="O94">
            <v>0</v>
          </cell>
          <cell r="P94">
            <v>70.741211213953818</v>
          </cell>
          <cell r="Q94">
            <v>191.51653722615222</v>
          </cell>
          <cell r="R94">
            <v>0</v>
          </cell>
          <cell r="S94">
            <v>269.30331032085121</v>
          </cell>
          <cell r="T94">
            <v>260.0707399818935</v>
          </cell>
          <cell r="U94">
            <v>269.30331032085121</v>
          </cell>
        </row>
        <row r="95">
          <cell r="F95">
            <v>3384.2069690520889</v>
          </cell>
          <cell r="G95">
            <v>10586.801692631567</v>
          </cell>
          <cell r="H95">
            <v>13916.254857580267</v>
          </cell>
          <cell r="I95">
            <v>42116.883882520946</v>
          </cell>
          <cell r="J95">
            <v>3539.9644812011502</v>
          </cell>
          <cell r="K95">
            <v>3747.9639487769145</v>
          </cell>
          <cell r="L95">
            <v>2725.6555123616181</v>
          </cell>
          <cell r="M95">
            <v>14268.192202656432</v>
          </cell>
          <cell r="N95">
            <v>11378.393858117633</v>
          </cell>
          <cell r="O95">
            <v>0</v>
          </cell>
          <cell r="P95">
            <v>8652.7383457560172</v>
          </cell>
          <cell r="Q95">
            <v>29876.601562734955</v>
          </cell>
          <cell r="R95">
            <v>0</v>
          </cell>
          <cell r="S95">
            <v>42036.614475582632</v>
          </cell>
          <cell r="T95">
            <v>40595.438772955458</v>
          </cell>
          <cell r="U95">
            <v>42036.614475582632</v>
          </cell>
        </row>
        <row r="96">
          <cell r="F96">
            <v>125434.67131761917</v>
          </cell>
          <cell r="G96">
            <v>393017.63406678266</v>
          </cell>
          <cell r="H96">
            <v>516504.40650895273</v>
          </cell>
          <cell r="I96">
            <v>1563732.7009759042</v>
          </cell>
          <cell r="J96">
            <v>131533.12371304675</v>
          </cell>
          <cell r="K96">
            <v>134721.78693479818</v>
          </cell>
          <cell r="L96">
            <v>127370.71718991775</v>
          </cell>
          <cell r="M96">
            <v>530026.85313045676</v>
          </cell>
          <cell r="N96">
            <v>537669.74223084981</v>
          </cell>
          <cell r="O96">
            <v>0</v>
          </cell>
          <cell r="P96">
            <v>410299.02504093212</v>
          </cell>
          <cell r="Q96">
            <v>1110795.9159116829</v>
          </cell>
          <cell r="R96">
            <v>0</v>
          </cell>
          <cell r="S96">
            <v>1561959.199860937</v>
          </cell>
          <cell r="T96">
            <v>1508410.2918949823</v>
          </cell>
          <cell r="U96">
            <v>1561959.199860937</v>
          </cell>
        </row>
        <row r="99">
          <cell r="F99">
            <v>71.946381947027234</v>
          </cell>
          <cell r="G99">
            <v>204.43687186859469</v>
          </cell>
          <cell r="H99">
            <v>275.77709337188338</v>
          </cell>
          <cell r="I99">
            <v>863.27567878991704</v>
          </cell>
          <cell r="J99">
            <v>73.239531684692679</v>
          </cell>
          <cell r="K99">
            <v>73.690028842160046</v>
          </cell>
          <cell r="L99">
            <v>73.3826426321247</v>
          </cell>
          <cell r="M99">
            <v>296.68360328977906</v>
          </cell>
          <cell r="N99">
            <v>300.35456899492931</v>
          </cell>
          <cell r="O99">
            <v>0</v>
          </cell>
          <cell r="P99">
            <v>226.97192636280465</v>
          </cell>
          <cell r="Q99">
            <v>653.04534042379578</v>
          </cell>
          <cell r="R99">
            <v>0</v>
          </cell>
          <cell r="S99">
            <v>902.09067553317925</v>
          </cell>
          <cell r="T99">
            <v>875.85463918036771</v>
          </cell>
          <cell r="U99">
            <v>902.09067553317925</v>
          </cell>
        </row>
        <row r="100">
          <cell r="F100">
            <v>2398.2127315675748</v>
          </cell>
          <cell r="G100">
            <v>2271.5207985399411</v>
          </cell>
          <cell r="H100">
            <v>2298.142444765695</v>
          </cell>
          <cell r="I100">
            <v>2365.1388459997725</v>
          </cell>
          <cell r="J100">
            <v>2441.3177228230893</v>
          </cell>
          <cell r="K100">
            <v>2377.0977045858076</v>
          </cell>
          <cell r="L100">
            <v>2446.0880877374902</v>
          </cell>
          <cell r="M100">
            <v>2451.9306057006534</v>
          </cell>
          <cell r="N100">
            <v>2482.26916524735</v>
          </cell>
          <cell r="O100">
            <v>0</v>
          </cell>
          <cell r="P100">
            <v>2494.1969929978532</v>
          </cell>
          <cell r="Q100">
            <v>2374.7103288138028</v>
          </cell>
          <cell r="R100">
            <v>0</v>
          </cell>
          <cell r="S100">
            <v>2464.7286216753528</v>
          </cell>
          <cell r="T100">
            <v>2393.0454622414418</v>
          </cell>
          <cell r="U100">
            <v>2471.481302830628</v>
          </cell>
        </row>
        <row r="103">
          <cell r="F103">
            <v>0.94011792315488085</v>
          </cell>
          <cell r="G103">
            <v>0.90271137790452838</v>
          </cell>
          <cell r="H103">
            <v>0.91030573452334063</v>
          </cell>
          <cell r="I103">
            <v>0.93160650868433836</v>
          </cell>
          <cell r="J103">
            <v>0.93655650776334842</v>
          </cell>
          <cell r="K103">
            <v>0.89890197809762651</v>
          </cell>
          <cell r="L103">
            <v>0.94967084702101412</v>
          </cell>
          <cell r="M103">
            <v>0.9327132451991168</v>
          </cell>
          <cell r="N103">
            <v>0.93574054191219014</v>
          </cell>
          <cell r="O103">
            <v>0</v>
          </cell>
          <cell r="P103">
            <v>0.93132372504416527</v>
          </cell>
          <cell r="Q103">
            <v>0.92136929012313629</v>
          </cell>
          <cell r="R103">
            <v>0</v>
          </cell>
          <cell r="S103">
            <v>0.9326436583497536</v>
          </cell>
          <cell r="T103">
            <v>0.92349904289345497</v>
          </cell>
          <cell r="U103">
            <v>0.9326436583497536</v>
          </cell>
        </row>
        <row r="104">
          <cell r="F104">
            <v>0.99239353328371094</v>
          </cell>
          <cell r="G104">
            <v>0.94210042815376038</v>
          </cell>
          <cell r="H104">
            <v>0.95361429088089367</v>
          </cell>
          <cell r="I104">
            <v>0.97892721294240204</v>
          </cell>
          <cell r="J104">
            <v>0.99127996334866086</v>
          </cell>
          <cell r="K104">
            <v>0.94085917583636658</v>
          </cell>
          <cell r="L104">
            <v>0.9800452652998195</v>
          </cell>
          <cell r="M104">
            <v>0.98832142620792485</v>
          </cell>
          <cell r="N104">
            <v>0.97773511803886504</v>
          </cell>
          <cell r="O104">
            <v>0</v>
          </cell>
          <cell r="P104">
            <v>0.97697713071645964</v>
          </cell>
          <cell r="Q104">
            <v>0.96486084197349931</v>
          </cell>
          <cell r="R104">
            <v>0</v>
          </cell>
          <cell r="S104">
            <v>0.9773065274557291</v>
          </cell>
          <cell r="T104">
            <v>0.96960366112959628</v>
          </cell>
          <cell r="U104">
            <v>0.9773065274557291</v>
          </cell>
        </row>
        <row r="105">
          <cell r="F105">
            <v>0.94811426820372424</v>
          </cell>
          <cell r="G105">
            <v>0.97056157077380689</v>
          </cell>
          <cell r="H105">
            <v>0.96323498583527956</v>
          </cell>
          <cell r="I105">
            <v>0.98247820781722373</v>
          </cell>
          <cell r="J105">
            <v>0.93708186707371399</v>
          </cell>
          <cell r="K105">
            <v>0.9774131223465361</v>
          </cell>
          <cell r="L105">
            <v>0.9800452652998195</v>
          </cell>
          <cell r="M105">
            <v>0.99040157423070607</v>
          </cell>
          <cell r="N105">
            <v>0.97773511803886504</v>
          </cell>
          <cell r="O105">
            <v>0</v>
          </cell>
          <cell r="P105">
            <v>0.97697713071645964</v>
          </cell>
          <cell r="Q105">
            <v>0.95817823771410815</v>
          </cell>
          <cell r="R105">
            <v>0</v>
          </cell>
          <cell r="S105">
            <v>0.9773065274557291</v>
          </cell>
          <cell r="T105">
            <v>0.96960366112959628</v>
          </cell>
          <cell r="U105">
            <v>0.9773065274557291</v>
          </cell>
        </row>
        <row r="106">
          <cell r="F106">
            <v>0.83747361252173325</v>
          </cell>
          <cell r="G106">
            <v>0.83250584973268305</v>
          </cell>
          <cell r="H106">
            <v>0.83115773711735175</v>
          </cell>
          <cell r="I106">
            <v>0.84198481578196627</v>
          </cell>
          <cell r="J106">
            <v>0.83391753408647951</v>
          </cell>
          <cell r="K106">
            <v>0.81950745662719848</v>
          </cell>
          <cell r="L106">
            <v>0.88541432533203812</v>
          </cell>
          <cell r="M106">
            <v>0.82804546396578782</v>
          </cell>
          <cell r="N106">
            <v>0.8536139386768703</v>
          </cell>
          <cell r="O106">
            <v>0</v>
          </cell>
          <cell r="P106">
            <v>0.84420152303640827</v>
          </cell>
          <cell r="Q106">
            <v>0.83109137381211229</v>
          </cell>
          <cell r="R106">
            <v>0</v>
          </cell>
          <cell r="S106">
            <v>0.84220582167309477</v>
          </cell>
          <cell r="T106">
            <v>0.8300468251415708</v>
          </cell>
          <cell r="U106">
            <v>0.84220582167309477</v>
          </cell>
        </row>
        <row r="110">
          <cell r="F110">
            <v>24.852380952380958</v>
          </cell>
          <cell r="G110">
            <v>31.489682539682537</v>
          </cell>
          <cell r="H110">
            <v>29.830357142857149</v>
          </cell>
          <cell r="I110">
            <v>28.830957031250005</v>
          </cell>
          <cell r="J110">
            <v>33.247619047619047</v>
          </cell>
          <cell r="K110">
            <v>33.788913043478267</v>
          </cell>
          <cell r="L110">
            <v>20</v>
          </cell>
          <cell r="M110">
            <v>32.327882352941181</v>
          </cell>
          <cell r="N110">
            <v>20</v>
          </cell>
          <cell r="O110">
            <v>0</v>
          </cell>
          <cell r="P110">
            <v>20</v>
          </cell>
          <cell r="Q110">
            <v>23.816236250597804</v>
          </cell>
          <cell r="R110">
            <v>0</v>
          </cell>
          <cell r="S110">
            <v>20</v>
          </cell>
          <cell r="T110">
            <v>25</v>
          </cell>
          <cell r="U110">
            <v>20</v>
          </cell>
        </row>
        <row r="111">
          <cell r="F111">
            <v>23.462380952380951</v>
          </cell>
          <cell r="G111">
            <v>28.414426229508202</v>
          </cell>
          <cell r="H111">
            <v>27.146219512195131</v>
          </cell>
          <cell r="I111">
            <v>26.771919999999991</v>
          </cell>
          <cell r="J111">
            <v>31.684285714285721</v>
          </cell>
          <cell r="K111">
            <v>30.847391304347827</v>
          </cell>
          <cell r="L111">
            <v>0</v>
          </cell>
          <cell r="M111">
            <v>30.089024390243889</v>
          </cell>
          <cell r="N111">
            <v>0</v>
          </cell>
          <cell r="O111">
            <v>0</v>
          </cell>
          <cell r="P111">
            <v>0</v>
          </cell>
          <cell r="Q111">
            <v>0</v>
          </cell>
          <cell r="R111">
            <v>0</v>
          </cell>
          <cell r="S111">
            <v>0</v>
          </cell>
          <cell r="T111">
            <v>0</v>
          </cell>
          <cell r="U111">
            <v>0</v>
          </cell>
        </row>
        <row r="113">
          <cell r="F113">
            <v>242.78991935650359</v>
          </cell>
          <cell r="G113">
            <v>338.37271290362327</v>
          </cell>
          <cell r="H113">
            <v>315.10583438148024</v>
          </cell>
          <cell r="I113">
            <v>267.82916292751884</v>
          </cell>
          <cell r="J113">
            <v>303.39095957147242</v>
          </cell>
          <cell r="K113">
            <v>291.62427304941758</v>
          </cell>
          <cell r="L113">
            <v>196.02612098314023</v>
          </cell>
          <cell r="M113">
            <v>302.07075945161642</v>
          </cell>
          <cell r="N113">
            <v>196.79665299181849</v>
          </cell>
          <cell r="O113">
            <v>0</v>
          </cell>
          <cell r="P113">
            <v>197.04817182619678</v>
          </cell>
          <cell r="Q113">
            <v>232.97599328507945</v>
          </cell>
          <cell r="R113">
            <v>0</v>
          </cell>
          <cell r="S113">
            <v>196.69123081942692</v>
          </cell>
          <cell r="T113">
            <v>248.62092366132174</v>
          </cell>
          <cell r="U113">
            <v>196.69123081942692</v>
          </cell>
        </row>
        <row r="114">
          <cell r="F114">
            <v>20.578320976031549</v>
          </cell>
          <cell r="G114">
            <v>28.687397758194599</v>
          </cell>
          <cell r="H114">
            <v>26.707643078462539</v>
          </cell>
          <cell r="I114">
            <v>22.667692392440109</v>
          </cell>
          <cell r="J114">
            <v>26.363198687608104</v>
          </cell>
          <cell r="K114">
            <v>24.609324033264805</v>
          </cell>
          <cell r="L114">
            <v>16.677553833033087</v>
          </cell>
          <cell r="M114">
            <v>25.52943866994519</v>
          </cell>
          <cell r="N114">
            <v>16.74082888746662</v>
          </cell>
          <cell r="O114">
            <v>0</v>
          </cell>
          <cell r="P114">
            <v>16.7614795453119</v>
          </cell>
          <cell r="Q114">
            <v>19.876360682107791</v>
          </cell>
          <cell r="R114">
            <v>0</v>
          </cell>
          <cell r="S114">
            <v>16.729906578293949</v>
          </cell>
          <cell r="T114">
            <v>21.104564297040906</v>
          </cell>
          <cell r="U114">
            <v>16.729906578293949</v>
          </cell>
        </row>
        <row r="115">
          <cell r="F115">
            <v>3.178373406865191</v>
          </cell>
          <cell r="G115">
            <v>3.390459233600907</v>
          </cell>
          <cell r="H115">
            <v>3.326700992307126</v>
          </cell>
          <cell r="I115">
            <v>3.2733354418659499</v>
          </cell>
          <cell r="J115">
            <v>3.4551053896874917</v>
          </cell>
          <cell r="K115">
            <v>3.511694179308698</v>
          </cell>
          <cell r="L115">
            <v>2.7025956112388019</v>
          </cell>
          <cell r="M115">
            <v>3.6359598126482204</v>
          </cell>
          <cell r="N115">
            <v>2.8376450954487051</v>
          </cell>
          <cell r="O115">
            <v>0</v>
          </cell>
          <cell r="P115">
            <v>2.8795690304573927</v>
          </cell>
          <cell r="Q115">
            <v>2.9963837699767701</v>
          </cell>
          <cell r="R115">
            <v>0</v>
          </cell>
          <cell r="S115">
            <v>2.614358462970062</v>
          </cell>
          <cell r="T115">
            <v>3.1825945147229877</v>
          </cell>
          <cell r="U115">
            <v>2.614358462970062</v>
          </cell>
        </row>
        <row r="116">
          <cell r="F116">
            <v>18.434565759818106</v>
          </cell>
          <cell r="G116">
            <v>19.664663554885262</v>
          </cell>
          <cell r="H116">
            <v>19.294865755381331</v>
          </cell>
          <cell r="I116">
            <v>18.985345562822509</v>
          </cell>
          <cell r="J116">
            <v>20.039611260187453</v>
          </cell>
          <cell r="K116">
            <v>20.367826239990446</v>
          </cell>
          <cell r="L116">
            <v>15.67505454518505</v>
          </cell>
          <cell r="M116">
            <v>21.088566913359674</v>
          </cell>
          <cell r="N116">
            <v>16.458341553602487</v>
          </cell>
          <cell r="O116">
            <v>0</v>
          </cell>
          <cell r="P116">
            <v>16.701500376652877</v>
          </cell>
          <cell r="Q116">
            <v>17.379025865865266</v>
          </cell>
          <cell r="R116">
            <v>0</v>
          </cell>
          <cell r="S116">
            <v>15.163279085226359</v>
          </cell>
          <cell r="T116">
            <v>18.459048185393328</v>
          </cell>
          <cell r="U116">
            <v>15.163279085226359</v>
          </cell>
        </row>
        <row r="119">
          <cell r="F119">
            <v>1.0847599999999999</v>
          </cell>
          <cell r="G119">
            <v>1.07313784126984</v>
          </cell>
          <cell r="H119">
            <v>1.0759524390243906</v>
          </cell>
          <cell r="I119">
            <v>1.1311603921568625</v>
          </cell>
          <cell r="J119">
            <v>1.1985400000000002</v>
          </cell>
          <cell r="K119">
            <v>1.2261652173913042</v>
          </cell>
          <cell r="L119">
            <v>1.1000000000000001</v>
          </cell>
          <cell r="M119">
            <v>1.2375380952380948</v>
          </cell>
          <cell r="N119">
            <v>1.1000000000000001</v>
          </cell>
          <cell r="O119">
            <v>0</v>
          </cell>
          <cell r="P119">
            <v>1.1000000000000001</v>
          </cell>
          <cell r="Q119">
            <v>1.25</v>
          </cell>
          <cell r="R119">
            <v>1.1069451082110719</v>
          </cell>
          <cell r="S119">
            <v>1.1000000000000001</v>
          </cell>
          <cell r="T119">
            <v>1.2499316256830599</v>
          </cell>
          <cell r="U119">
            <v>1.1000000000000001</v>
          </cell>
        </row>
        <row r="122">
          <cell r="F122">
            <v>42.358507015692048</v>
          </cell>
          <cell r="G122">
            <v>71.662006587512451</v>
          </cell>
          <cell r="H122">
            <v>113.12567653885719</v>
          </cell>
          <cell r="I122">
            <v>358.26286692592646</v>
          </cell>
          <cell r="J122">
            <v>20.046648687269126</v>
          </cell>
          <cell r="K122">
            <v>28.523153125303796</v>
          </cell>
          <cell r="L122">
            <v>44.642142632434933</v>
          </cell>
          <cell r="M122">
            <v>96.60121129057427</v>
          </cell>
          <cell r="N122">
            <v>138.31979967539559</v>
          </cell>
          <cell r="O122">
            <v>0</v>
          </cell>
          <cell r="P122">
            <v>93.677657042960675</v>
          </cell>
          <cell r="Q122">
            <v>355.4523677045118</v>
          </cell>
          <cell r="R122">
            <v>0</v>
          </cell>
          <cell r="S122">
            <v>492.89989134593344</v>
          </cell>
          <cell r="T122">
            <v>432.82523441085698</v>
          </cell>
          <cell r="U122">
            <v>492.89989134593344</v>
          </cell>
        </row>
        <row r="125">
          <cell r="F125">
            <v>718.46147914984147</v>
          </cell>
          <cell r="G125">
            <v>2976.5677696408538</v>
          </cell>
          <cell r="H125">
            <v>3681.4176495121801</v>
          </cell>
          <cell r="I125">
            <v>10365.069876001937</v>
          </cell>
          <cell r="J125">
            <v>982.04206840321478</v>
          </cell>
          <cell r="K125">
            <v>1001.591193028108</v>
          </cell>
          <cell r="L125">
            <v>520.72244286007265</v>
          </cell>
          <cell r="M125">
            <v>3771.0696566730262</v>
          </cell>
          <cell r="N125">
            <v>2246.1857844121901</v>
          </cell>
          <cell r="O125">
            <v>0</v>
          </cell>
          <cell r="P125">
            <v>1725.4633415521166</v>
          </cell>
          <cell r="Q125">
            <v>4778.9981332385951</v>
          </cell>
          <cell r="R125">
            <v>0</v>
          </cell>
          <cell r="S125">
            <v>6264.3205585930255</v>
          </cell>
          <cell r="T125">
            <v>7579.9986269175224</v>
          </cell>
          <cell r="U125">
            <v>6264.3205585930255</v>
          </cell>
        </row>
        <row r="127">
          <cell r="F127">
            <v>8.0694877208589819</v>
          </cell>
          <cell r="G127">
            <v>25.563440195321071</v>
          </cell>
          <cell r="H127">
            <v>33.628345183833069</v>
          </cell>
          <cell r="I127">
            <v>118.09853762580627</v>
          </cell>
          <cell r="J127">
            <v>11.513992726486245</v>
          </cell>
          <cell r="K127">
            <v>11.300189902876303</v>
          </cell>
          <cell r="L127">
            <v>10.969804128699543</v>
          </cell>
          <cell r="M127">
            <v>44.968970170926916</v>
          </cell>
          <cell r="N127">
            <v>43.934014481592584</v>
          </cell>
          <cell r="O127">
            <v>0</v>
          </cell>
          <cell r="P127">
            <v>32.964210352893041</v>
          </cell>
          <cell r="Q127">
            <v>97.754570493557196</v>
          </cell>
          <cell r="R127">
            <v>0</v>
          </cell>
          <cell r="S127">
            <v>131.46756443608194</v>
          </cell>
          <cell r="T127">
            <v>131.23547946502197</v>
          </cell>
          <cell r="U127">
            <v>131.46756443608194</v>
          </cell>
        </row>
        <row r="128">
          <cell r="F128">
            <v>0.45273907231414634</v>
          </cell>
          <cell r="G128">
            <v>1.4905159675968533</v>
          </cell>
          <cell r="H128">
            <v>1.9425660031058218</v>
          </cell>
          <cell r="I128">
            <v>5.8845400849913796</v>
          </cell>
          <cell r="J128">
            <v>0.55995413973314467</v>
          </cell>
          <cell r="K128">
            <v>0.55166570299619866</v>
          </cell>
          <cell r="L128">
            <v>0.54655765247094323</v>
          </cell>
          <cell r="M128">
            <v>2.1971599148687111</v>
          </cell>
          <cell r="N128">
            <v>2.1872306098837719</v>
          </cell>
          <cell r="O128">
            <v>0</v>
          </cell>
          <cell r="P128">
            <v>1.6406729574128289</v>
          </cell>
          <cell r="Q128">
            <v>4.8551295455743304</v>
          </cell>
          <cell r="R128">
            <v>0</v>
          </cell>
          <cell r="S128">
            <v>6.5620825983777067</v>
          </cell>
          <cell r="T128">
            <v>6.4932942216115368</v>
          </cell>
          <cell r="U128">
            <v>6.5620825983777067</v>
          </cell>
        </row>
        <row r="129">
          <cell r="F129">
            <v>6.446497363515113</v>
          </cell>
          <cell r="G129">
            <v>-1.1094855550194609</v>
          </cell>
          <cell r="H129">
            <v>5.5355246868134369</v>
          </cell>
          <cell r="I129">
            <v>16.088232188871721</v>
          </cell>
          <cell r="J129">
            <v>3.4040388800339816</v>
          </cell>
          <cell r="K129">
            <v>0.27999539845949895</v>
          </cell>
          <cell r="L129">
            <v>0.22929212121212109</v>
          </cell>
          <cell r="M129">
            <v>12.243134277634878</v>
          </cell>
          <cell r="N129">
            <v>0.66262303030303016</v>
          </cell>
          <cell r="O129">
            <v>0</v>
          </cell>
          <cell r="P129">
            <v>0.4333309090909091</v>
          </cell>
          <cell r="Q129">
            <v>1.430611508975687</v>
          </cell>
          <cell r="R129">
            <v>0</v>
          </cell>
          <cell r="S129">
            <v>4.0760909090909081</v>
          </cell>
          <cell r="T129">
            <v>10.31933686255408</v>
          </cell>
          <cell r="U129">
            <v>4.0760909090909081</v>
          </cell>
        </row>
        <row r="130">
          <cell r="F130">
            <v>-1.2906080607692024E-2</v>
          </cell>
          <cell r="G130">
            <v>-5.0002896120506124</v>
          </cell>
          <cell r="H130">
            <v>-5.0002210180203335</v>
          </cell>
          <cell r="I130">
            <v>-6.7682709305280486</v>
          </cell>
          <cell r="J130">
            <v>0</v>
          </cell>
          <cell r="K130">
            <v>0</v>
          </cell>
          <cell r="L130">
            <v>0</v>
          </cell>
          <cell r="M130">
            <v>0</v>
          </cell>
          <cell r="N130">
            <v>0</v>
          </cell>
          <cell r="O130">
            <v>0</v>
          </cell>
          <cell r="P130">
            <v>0</v>
          </cell>
          <cell r="Q130">
            <v>0</v>
          </cell>
          <cell r="R130">
            <v>0</v>
          </cell>
          <cell r="S130">
            <v>0</v>
          </cell>
          <cell r="T130">
            <v>0</v>
          </cell>
          <cell r="U130">
            <v>0</v>
          </cell>
        </row>
        <row r="131">
          <cell r="F131">
            <v>9.6093145027471519E-3</v>
          </cell>
          <cell r="G131">
            <v>5.8796796825638986E-2</v>
          </cell>
          <cell r="H131">
            <v>6.8329273780122185E-2</v>
          </cell>
          <cell r="I131">
            <v>2.2221574416554368</v>
          </cell>
          <cell r="J131">
            <v>0.32001827223121465</v>
          </cell>
          <cell r="K131">
            <v>1.7942117169826043E-2</v>
          </cell>
          <cell r="L131">
            <v>1.554545454545455E-2</v>
          </cell>
          <cell r="M131">
            <v>1.067180027166071</v>
          </cell>
          <cell r="N131">
            <v>6.1181818181818184E-2</v>
          </cell>
          <cell r="O131">
            <v>0</v>
          </cell>
          <cell r="P131">
            <v>4.5636363636363635E-2</v>
          </cell>
          <cell r="Q131">
            <v>0.11739889620432645</v>
          </cell>
          <cell r="R131">
            <v>0</v>
          </cell>
          <cell r="S131">
            <v>0.18354545454545454</v>
          </cell>
          <cell r="T131">
            <v>0.16460840229566656</v>
          </cell>
          <cell r="U131">
            <v>0.18354545454545454</v>
          </cell>
        </row>
        <row r="132">
          <cell r="F132">
            <v>-22.488734366342321</v>
          </cell>
          <cell r="G132">
            <v>-57.437531063358897</v>
          </cell>
          <cell r="H132">
            <v>-79.95839415055076</v>
          </cell>
          <cell r="I132">
            <v>-340.82593268280391</v>
          </cell>
          <cell r="J132">
            <v>-31.811979662663404</v>
          </cell>
          <cell r="K132">
            <v>-36.176333144604868</v>
          </cell>
          <cell r="L132">
            <v>-23.66260321113019</v>
          </cell>
          <cell r="M132">
            <v>-128.77343801451468</v>
          </cell>
          <cell r="N132">
            <v>-107.11467094059387</v>
          </cell>
          <cell r="O132">
            <v>0</v>
          </cell>
          <cell r="P132">
            <v>-83.452067729463693</v>
          </cell>
          <cell r="Q132">
            <v>-234.0145959585586</v>
          </cell>
          <cell r="R132">
            <v>0</v>
          </cell>
          <cell r="S132">
            <v>-299.36011736269467</v>
          </cell>
          <cell r="T132">
            <v>-335.43910905969813</v>
          </cell>
          <cell r="U132">
            <v>-299.36011736269467</v>
          </cell>
        </row>
        <row r="133">
          <cell r="F133">
            <v>-20.173125852723185</v>
          </cell>
          <cell r="G133">
            <v>-1.989570303257767</v>
          </cell>
          <cell r="H133">
            <v>-22.311516929056559</v>
          </cell>
          <cell r="I133">
            <v>-49.961369036785314</v>
          </cell>
          <cell r="J133">
            <v>-27.219851950063543</v>
          </cell>
          <cell r="K133">
            <v>-1.3048812487146165E-3</v>
          </cell>
          <cell r="L133">
            <v>-15.8139707612166</v>
          </cell>
          <cell r="M133">
            <v>-26.537386052494515</v>
          </cell>
          <cell r="N133">
            <v>-15.9389707612166</v>
          </cell>
          <cell r="O133">
            <v>0</v>
          </cell>
          <cell r="P133">
            <v>-0.125</v>
          </cell>
          <cell r="Q133">
            <v>-47.399365471865522</v>
          </cell>
          <cell r="R133">
            <v>0</v>
          </cell>
          <cell r="S133">
            <v>-28.355454545454542</v>
          </cell>
          <cell r="T133">
            <v>-47.564201735843596</v>
          </cell>
          <cell r="U133">
            <v>-28.355454545454542</v>
          </cell>
        </row>
        <row r="134">
          <cell r="F134">
            <v>-1.9400115686567692</v>
          </cell>
          <cell r="G134">
            <v>-1.1068479619514688</v>
          </cell>
          <cell r="H134">
            <v>-3.0430445091509988</v>
          </cell>
          <cell r="I134">
            <v>4.8268041918458557</v>
          </cell>
          <cell r="J134">
            <v>-1.0991554865299276</v>
          </cell>
          <cell r="K134">
            <v>3.3046885510218411</v>
          </cell>
          <cell r="L134">
            <v>-1.9302221704478471</v>
          </cell>
          <cell r="M134">
            <v>-0.22107960173768026</v>
          </cell>
          <cell r="N134">
            <v>-7.8042086137643754</v>
          </cell>
          <cell r="O134">
            <v>0</v>
          </cell>
          <cell r="P134">
            <v>-5.8739864433165287</v>
          </cell>
          <cell r="Q134">
            <v>45.341451734693841</v>
          </cell>
          <cell r="R134">
            <v>0</v>
          </cell>
          <cell r="S134">
            <v>-21.913833858011614</v>
          </cell>
          <cell r="T134">
            <v>46.181470909856159</v>
          </cell>
          <cell r="U134">
            <v>-21.913833858011614</v>
          </cell>
        </row>
        <row r="135">
          <cell r="F135">
            <v>6.2728307365490696</v>
          </cell>
          <cell r="G135">
            <v>18.826507457153909</v>
          </cell>
          <cell r="H135">
            <v>25.107387361305364</v>
          </cell>
          <cell r="I135">
            <v>44.296140546680419</v>
          </cell>
          <cell r="J135">
            <v>2.6959221804563591</v>
          </cell>
          <cell r="K135">
            <v>1.5272284729345271</v>
          </cell>
          <cell r="L135">
            <v>5.0923620077064982</v>
          </cell>
          <cell r="M135">
            <v>9.3936691190412205</v>
          </cell>
          <cell r="N135">
            <v>19.830445582724948</v>
          </cell>
          <cell r="O135">
            <v>0</v>
          </cell>
          <cell r="P135">
            <v>14.738083575018445</v>
          </cell>
          <cell r="Q135">
            <v>47.804033590009546</v>
          </cell>
          <cell r="R135">
            <v>0</v>
          </cell>
          <cell r="S135">
            <v>59.4778347699948</v>
          </cell>
          <cell r="T135">
            <v>54.519604685137594</v>
          </cell>
          <cell r="U135">
            <v>59.4778347699948</v>
          </cell>
        </row>
        <row r="136">
          <cell r="F136">
            <v>0.89145075637504501</v>
          </cell>
          <cell r="G136">
            <v>6.2194587857284356</v>
          </cell>
          <cell r="H136">
            <v>6.939536326246337</v>
          </cell>
          <cell r="I136">
            <v>32.856247957153357</v>
          </cell>
          <cell r="J136">
            <v>0.71470322706515155</v>
          </cell>
          <cell r="K136">
            <v>0.25674893715246921</v>
          </cell>
          <cell r="L136">
            <v>-74.962121212121218</v>
          </cell>
          <cell r="M136">
            <v>-34.835123701078587</v>
          </cell>
          <cell r="N136">
            <v>-74.848484848484844</v>
          </cell>
          <cell r="O136">
            <v>0</v>
          </cell>
          <cell r="P136">
            <v>0.11363636363636363</v>
          </cell>
          <cell r="Q136">
            <v>-66.7469765769535</v>
          </cell>
          <cell r="R136">
            <v>0</v>
          </cell>
          <cell r="S136">
            <v>-83.037454545454551</v>
          </cell>
          <cell r="T136">
            <v>-101.9277868069484</v>
          </cell>
          <cell r="U136">
            <v>-83.037454545454551</v>
          </cell>
        </row>
        <row r="137">
          <cell r="F137">
            <v>3.1213971297612644</v>
          </cell>
          <cell r="G137">
            <v>30.82605805716916</v>
          </cell>
          <cell r="H137">
            <v>33.7563385391379</v>
          </cell>
          <cell r="I137">
            <v>104.70342183056233</v>
          </cell>
          <cell r="J137">
            <v>0.8249683496799769</v>
          </cell>
          <cell r="K137">
            <v>13.95499974472194</v>
          </cell>
          <cell r="L137">
            <v>-1.0006842188537122</v>
          </cell>
          <cell r="M137">
            <v>8.3401754752446511</v>
          </cell>
          <cell r="N137">
            <v>12.901167000775709</v>
          </cell>
          <cell r="O137">
            <v>0</v>
          </cell>
          <cell r="P137">
            <v>13.901851219629423</v>
          </cell>
          <cell r="Q137">
            <v>-64.139689022984882</v>
          </cell>
          <cell r="R137">
            <v>0</v>
          </cell>
          <cell r="S137">
            <v>6.0922320346320369</v>
          </cell>
          <cell r="T137">
            <v>-57.699667455193229</v>
          </cell>
          <cell r="U137">
            <v>6.0922320346320369</v>
          </cell>
        </row>
        <row r="139">
          <cell r="F139">
            <v>258.68178285619967</v>
          </cell>
          <cell r="G139">
            <v>1657.2608886369085</v>
          </cell>
          <cell r="H139">
            <v>1872.9907420336215</v>
          </cell>
          <cell r="I139">
            <v>5037.9792910748511</v>
          </cell>
          <cell r="J139">
            <v>528.49854361069504</v>
          </cell>
          <cell r="K139">
            <v>505.31288164197179</v>
          </cell>
          <cell r="L139">
            <v>330.99584895651014</v>
          </cell>
          <cell r="M139">
            <v>2020.8809925333981</v>
          </cell>
          <cell r="N139">
            <v>1269.2537221432481</v>
          </cell>
          <cell r="O139">
            <v>0</v>
          </cell>
          <cell r="P139">
            <v>938.25787318673815</v>
          </cell>
          <cell r="Q139">
            <v>2503.4429646292024</v>
          </cell>
          <cell r="R139">
            <v>0</v>
          </cell>
          <cell r="S139">
            <v>3320.6001983899005</v>
          </cell>
          <cell r="T139">
            <v>3992.5991335995768</v>
          </cell>
          <cell r="U139">
            <v>3320.6001983899005</v>
          </cell>
        </row>
        <row r="140">
          <cell r="F140">
            <v>106.9996696702334</v>
          </cell>
          <cell r="G140">
            <v>-3.0306358696721949</v>
          </cell>
          <cell r="H140">
            <v>110.08341990539836</v>
          </cell>
          <cell r="I140">
            <v>255.56176093737753</v>
          </cell>
          <cell r="J140">
            <v>-15.356316322500934</v>
          </cell>
          <cell r="K140">
            <v>31.05132132123688</v>
          </cell>
          <cell r="L140">
            <v>-7.5689903729545271</v>
          </cell>
          <cell r="M140">
            <v>6.4980593253028509</v>
          </cell>
          <cell r="N140">
            <v>-33.470053613119262</v>
          </cell>
          <cell r="O140">
            <v>0</v>
          </cell>
          <cell r="P140">
            <v>-25.901063240164724</v>
          </cell>
          <cell r="Q140">
            <v>176.43279875611475</v>
          </cell>
          <cell r="R140">
            <v>0</v>
          </cell>
          <cell r="S140">
            <v>122.61632301717451</v>
          </cell>
          <cell r="T140">
            <v>199.51342837954044</v>
          </cell>
          <cell r="U140">
            <v>122.61632301717451</v>
          </cell>
        </row>
        <row r="141">
          <cell r="F141">
            <v>-0.4430540000000015</v>
          </cell>
          <cell r="G141">
            <v>-20.18</v>
          </cell>
          <cell r="H141">
            <v>-21.685954000000002</v>
          </cell>
          <cell r="I141">
            <v>57.479828724796882</v>
          </cell>
          <cell r="J141">
            <v>-15.1864523406177</v>
          </cell>
          <cell r="K141">
            <v>8.8687521964123377</v>
          </cell>
          <cell r="L141">
            <v>2.2583884368157907</v>
          </cell>
          <cell r="M141">
            <v>0</v>
          </cell>
          <cell r="N141">
            <v>9.0335537472631646</v>
          </cell>
          <cell r="O141">
            <v>0</v>
          </cell>
          <cell r="P141">
            <v>6.7751653104473739</v>
          </cell>
          <cell r="Q141">
            <v>-3.4367843250319634</v>
          </cell>
          <cell r="R141">
            <v>0</v>
          </cell>
          <cell r="S141">
            <v>27.100661241789496</v>
          </cell>
          <cell r="T141">
            <v>11.749668015585737</v>
          </cell>
          <cell r="U141">
            <v>27.100661241789496</v>
          </cell>
        </row>
        <row r="142">
          <cell r="F142">
            <v>-7.4744447014815725</v>
          </cell>
          <cell r="G142">
            <v>-17.816542675144216</v>
          </cell>
          <cell r="H142">
            <v>-25.443189391211181</v>
          </cell>
          <cell r="I142">
            <v>-65.981404566050827</v>
          </cell>
          <cell r="J142">
            <v>-4.2405477249432755</v>
          </cell>
          <cell r="K142">
            <v>-4.4479715616454616</v>
          </cell>
          <cell r="L142">
            <v>-5.8168327323224958</v>
          </cell>
          <cell r="M142">
            <v>-14.945040698737021</v>
          </cell>
          <cell r="N142">
            <v>-21.113083716632438</v>
          </cell>
          <cell r="O142">
            <v>0</v>
          </cell>
          <cell r="P142">
            <v>-15.296250984309943</v>
          </cell>
          <cell r="Q142">
            <v>-43.589101138861437</v>
          </cell>
          <cell r="R142">
            <v>0</v>
          </cell>
          <cell r="S142">
            <v>-74.470538078033314</v>
          </cell>
          <cell r="T142">
            <v>-54.31988403019497</v>
          </cell>
          <cell r="U142">
            <v>-74.470538078033314</v>
          </cell>
        </row>
        <row r="143">
          <cell r="F143">
            <v>0.52665667024794582</v>
          </cell>
          <cell r="G143">
            <v>0.56215532567690518</v>
          </cell>
          <cell r="H143">
            <v>0.54693001784913309</v>
          </cell>
          <cell r="I143">
            <v>0.53467173618140473</v>
          </cell>
          <cell r="J143">
            <v>0.51853030175249637</v>
          </cell>
          <cell r="K143">
            <v>0.56467172370713836</v>
          </cell>
          <cell r="L143">
            <v>0.5600202133252411</v>
          </cell>
          <cell r="M143">
            <v>0.54509902227013929</v>
          </cell>
          <cell r="N143">
            <v>0.55306817586718671</v>
          </cell>
          <cell r="O143">
            <v>0</v>
          </cell>
          <cell r="P143">
            <v>0.55064313568479328</v>
          </cell>
          <cell r="Q143">
            <v>0.56570731746070679</v>
          </cell>
          <cell r="R143">
            <v>0</v>
          </cell>
          <cell r="S143">
            <v>0.56442355397712474</v>
          </cell>
          <cell r="T143">
            <v>0.56030544107451152</v>
          </cell>
          <cell r="U143">
            <v>0.56442355397712474</v>
          </cell>
        </row>
        <row r="145">
          <cell r="F145">
            <v>377.64506316947859</v>
          </cell>
          <cell r="G145">
            <v>1346.012936348624</v>
          </cell>
          <cell r="H145">
            <v>1748.1361761371172</v>
          </cell>
          <cell r="I145">
            <v>5105.2393625747736</v>
          </cell>
          <cell r="J145">
            <v>525.3349794151784</v>
          </cell>
          <cell r="K145">
            <v>459.94890245123156</v>
          </cell>
          <cell r="L145">
            <v>299.92112733192687</v>
          </cell>
          <cell r="M145">
            <v>1859.6896407386139</v>
          </cell>
          <cell r="N145">
            <v>1146.0460422242134</v>
          </cell>
          <cell r="O145">
            <v>0</v>
          </cell>
          <cell r="P145">
            <v>846.12491489228569</v>
          </cell>
          <cell r="Q145">
            <v>2369.5755514808156</v>
          </cell>
          <cell r="R145">
            <v>0</v>
          </cell>
          <cell r="S145">
            <v>3063.2960175150097</v>
          </cell>
          <cell r="T145">
            <v>3724.5726927741043</v>
          </cell>
          <cell r="U145">
            <v>3063.2960175150097</v>
          </cell>
        </row>
        <row r="147">
          <cell r="F147">
            <v>21.466766298387135</v>
          </cell>
          <cell r="G147">
            <v>56.613352345768121</v>
          </cell>
          <cell r="H147">
            <v>78.141818182877984</v>
          </cell>
          <cell r="I147">
            <v>232.44711086872366</v>
          </cell>
          <cell r="J147">
            <v>15.206656862069961</v>
          </cell>
          <cell r="K147">
            <v>13.618358864825769</v>
          </cell>
          <cell r="L147">
            <v>21.645846565235715</v>
          </cell>
          <cell r="M147">
            <v>56.405094210166268</v>
          </cell>
          <cell r="N147">
            <v>82.803628986202767</v>
          </cell>
          <cell r="O147">
            <v>0</v>
          </cell>
          <cell r="P147">
            <v>61.157782420967045</v>
          </cell>
          <cell r="Q147">
            <v>171.13406611967241</v>
          </cell>
          <cell r="R147">
            <v>0</v>
          </cell>
          <cell r="S147">
            <v>259.41215829951767</v>
          </cell>
          <cell r="T147">
            <v>212.40900216268216</v>
          </cell>
          <cell r="U147">
            <v>259.41215829951767</v>
          </cell>
        </row>
        <row r="150">
          <cell r="F150">
            <v>6.4107764267679261</v>
          </cell>
          <cell r="G150">
            <v>45.875282766447157</v>
          </cell>
          <cell r="H150">
            <v>52.362432352815532</v>
          </cell>
          <cell r="I150">
            <v>147.56148899618978</v>
          </cell>
          <cell r="J150">
            <v>11.167445755908229</v>
          </cell>
          <cell r="K150">
            <v>15.38006115255213</v>
          </cell>
          <cell r="L150">
            <v>6.7533955347084849</v>
          </cell>
          <cell r="M150">
            <v>49.45548338620582</v>
          </cell>
          <cell r="N150">
            <v>27.664386118456601</v>
          </cell>
          <cell r="O150">
            <v>0</v>
          </cell>
          <cell r="P150">
            <v>20.910990583748116</v>
          </cell>
          <cell r="Q150">
            <v>45.0336738023896</v>
          </cell>
          <cell r="R150">
            <v>0</v>
          </cell>
          <cell r="S150">
            <v>65.342379605247046</v>
          </cell>
          <cell r="T150">
            <v>83.296108477563621</v>
          </cell>
          <cell r="U150">
            <v>65.342379605247046</v>
          </cell>
        </row>
        <row r="152">
          <cell r="F152">
            <v>357.24196514580507</v>
          </cell>
          <cell r="G152">
            <v>1261.3408439115531</v>
          </cell>
          <cell r="H152">
            <v>1643.0751149926348</v>
          </cell>
          <cell r="I152">
            <v>4791.2121672759104</v>
          </cell>
          <cell r="J152">
            <v>503.20142452214355</v>
          </cell>
          <cell r="K152">
            <v>435.39845399549915</v>
          </cell>
          <cell r="L152">
            <v>277.33871796430515</v>
          </cell>
          <cell r="M152">
            <v>1768.774103840979</v>
          </cell>
          <cell r="N152">
            <v>1056.6911108361865</v>
          </cell>
          <cell r="O152">
            <v>0</v>
          </cell>
          <cell r="P152">
            <v>779.35239287188051</v>
          </cell>
          <cell r="Q152">
            <v>2196.9969126976148</v>
          </cell>
          <cell r="R152">
            <v>0</v>
          </cell>
          <cell r="S152">
            <v>2813.0120176882783</v>
          </cell>
          <cell r="T152">
            <v>3483.1874661640531</v>
          </cell>
          <cell r="U152">
            <v>2813.0120176882783</v>
          </cell>
        </row>
        <row r="155">
          <cell r="F155">
            <v>718.46147914984147</v>
          </cell>
          <cell r="G155">
            <v>2976.5677696408538</v>
          </cell>
          <cell r="H155">
            <v>3681.4176495121801</v>
          </cell>
          <cell r="I155">
            <v>10365.069876001937</v>
          </cell>
          <cell r="J155">
            <v>982.04206840321478</v>
          </cell>
          <cell r="K155">
            <v>1001.591193028108</v>
          </cell>
          <cell r="L155">
            <v>520.72244286007265</v>
          </cell>
          <cell r="M155">
            <v>3771.0696566730262</v>
          </cell>
          <cell r="N155">
            <v>2246.1857844121901</v>
          </cell>
          <cell r="O155">
            <v>0</v>
          </cell>
          <cell r="P155">
            <v>1725.4633415521166</v>
          </cell>
          <cell r="Q155">
            <v>4778.9981332385951</v>
          </cell>
          <cell r="R155">
            <v>0</v>
          </cell>
          <cell r="S155">
            <v>6264.3205585930255</v>
          </cell>
          <cell r="T155">
            <v>7579.9986269175224</v>
          </cell>
          <cell r="U155">
            <v>6264.3205585930255</v>
          </cell>
        </row>
        <row r="156">
          <cell r="F156">
            <v>377.64506316947859</v>
          </cell>
          <cell r="G156">
            <v>1346.012936348624</v>
          </cell>
          <cell r="H156">
            <v>1748.1361761371172</v>
          </cell>
          <cell r="I156">
            <v>5105.2393625747736</v>
          </cell>
          <cell r="J156">
            <v>525.3349794151784</v>
          </cell>
          <cell r="K156">
            <v>459.94890245123156</v>
          </cell>
          <cell r="L156">
            <v>299.92112733192687</v>
          </cell>
          <cell r="M156">
            <v>1859.6896407386139</v>
          </cell>
          <cell r="N156">
            <v>1146.0460422242134</v>
          </cell>
          <cell r="O156">
            <v>0</v>
          </cell>
          <cell r="P156">
            <v>846.12491489228569</v>
          </cell>
          <cell r="Q156">
            <v>2369.5755514808156</v>
          </cell>
          <cell r="R156">
            <v>0</v>
          </cell>
          <cell r="S156">
            <v>3063.2960175150097</v>
          </cell>
          <cell r="T156">
            <v>3724.5726927741043</v>
          </cell>
          <cell r="U156">
            <v>3063.2960175150097</v>
          </cell>
        </row>
        <row r="157">
          <cell r="F157">
            <v>357.24196514580507</v>
          </cell>
          <cell r="G157">
            <v>1261.3408439115531</v>
          </cell>
          <cell r="H157">
            <v>1643.0751149926348</v>
          </cell>
          <cell r="I157">
            <v>4791.2121672759104</v>
          </cell>
          <cell r="J157">
            <v>503.20142452214355</v>
          </cell>
          <cell r="K157">
            <v>435.39845399549915</v>
          </cell>
          <cell r="L157">
            <v>277.33871796430515</v>
          </cell>
          <cell r="M157">
            <v>1768.774103840979</v>
          </cell>
          <cell r="N157">
            <v>1056.6911108361865</v>
          </cell>
          <cell r="O157">
            <v>0</v>
          </cell>
          <cell r="P157">
            <v>779.35239287188051</v>
          </cell>
          <cell r="Q157">
            <v>2196.9969126976148</v>
          </cell>
          <cell r="R157">
            <v>0</v>
          </cell>
          <cell r="S157">
            <v>2813.0120176882783</v>
          </cell>
          <cell r="T157">
            <v>3483.1874661640531</v>
          </cell>
          <cell r="U157">
            <v>2813.0120176882783</v>
          </cell>
        </row>
        <row r="159">
          <cell r="F159">
            <v>0.52665667024794582</v>
          </cell>
          <cell r="G159">
            <v>0.56215532567690518</v>
          </cell>
          <cell r="H159">
            <v>0.54693001784913309</v>
          </cell>
          <cell r="I159">
            <v>0.53467173618140473</v>
          </cell>
          <cell r="J159">
            <v>0.51853030175249637</v>
          </cell>
          <cell r="K159">
            <v>0.56467172370713836</v>
          </cell>
          <cell r="L159">
            <v>0.5600202133252411</v>
          </cell>
          <cell r="M159">
            <v>0.54509902227013929</v>
          </cell>
          <cell r="N159">
            <v>0.55306817586718671</v>
          </cell>
          <cell r="O159">
            <v>0</v>
          </cell>
          <cell r="P159">
            <v>0.55064313568479328</v>
          </cell>
          <cell r="Q159">
            <v>0.56570731746070679</v>
          </cell>
          <cell r="R159">
            <v>0</v>
          </cell>
          <cell r="S159">
            <v>0.56442355397712474</v>
          </cell>
          <cell r="T159">
            <v>0.56030544107451152</v>
          </cell>
          <cell r="U159">
            <v>0.56442355397712474</v>
          </cell>
        </row>
        <row r="161">
          <cell r="F161">
            <v>-1.9400115686567692</v>
          </cell>
          <cell r="G161">
            <v>-1.1068479619514688</v>
          </cell>
          <cell r="H161">
            <v>-3.0430445091509988</v>
          </cell>
          <cell r="I161">
            <v>4.8268041918458557</v>
          </cell>
          <cell r="J161">
            <v>-1.0991554865299276</v>
          </cell>
          <cell r="K161">
            <v>3.3046885510218411</v>
          </cell>
          <cell r="L161">
            <v>-1.9302221704478471</v>
          </cell>
          <cell r="M161">
            <v>-0.22107960173768026</v>
          </cell>
          <cell r="N161">
            <v>-7.8042086137643754</v>
          </cell>
          <cell r="O161">
            <v>0</v>
          </cell>
          <cell r="P161">
            <v>-5.8739864433165287</v>
          </cell>
          <cell r="Q161">
            <v>45.341451734693841</v>
          </cell>
          <cell r="R161">
            <v>0</v>
          </cell>
          <cell r="S161">
            <v>-21.913833858011614</v>
          </cell>
          <cell r="T161">
            <v>46.181470909856159</v>
          </cell>
          <cell r="U161">
            <v>-21.913833858011614</v>
          </cell>
        </row>
        <row r="162">
          <cell r="F162">
            <v>3.1213971297612644</v>
          </cell>
          <cell r="G162">
            <v>30.82605805716916</v>
          </cell>
          <cell r="H162">
            <v>33.7563385391379</v>
          </cell>
          <cell r="I162">
            <v>104.70342183056233</v>
          </cell>
          <cell r="J162">
            <v>0.8249683496799769</v>
          </cell>
          <cell r="K162">
            <v>13.95499974472194</v>
          </cell>
          <cell r="L162">
            <v>-1.0006842188537122</v>
          </cell>
          <cell r="M162">
            <v>8.3401754752446511</v>
          </cell>
          <cell r="N162">
            <v>12.901167000775709</v>
          </cell>
          <cell r="O162">
            <v>0</v>
          </cell>
          <cell r="P162">
            <v>13.901851219629423</v>
          </cell>
          <cell r="Q162">
            <v>-64.139689022984882</v>
          </cell>
          <cell r="R162">
            <v>0</v>
          </cell>
          <cell r="S162">
            <v>6.0922320346320369</v>
          </cell>
          <cell r="T162">
            <v>-57.699667455193229</v>
          </cell>
          <cell r="U162">
            <v>6.0922320346320369</v>
          </cell>
        </row>
        <row r="163">
          <cell r="F163">
            <v>258.68178285619967</v>
          </cell>
          <cell r="G163">
            <v>1657.2608886369085</v>
          </cell>
          <cell r="H163">
            <v>1872.9907420336215</v>
          </cell>
          <cell r="I163">
            <v>5037.9792910748511</v>
          </cell>
          <cell r="J163">
            <v>528.49854361069504</v>
          </cell>
          <cell r="K163">
            <v>505.31288164197179</v>
          </cell>
          <cell r="L163">
            <v>330.99584895651014</v>
          </cell>
          <cell r="M163">
            <v>2020.8809925333981</v>
          </cell>
          <cell r="N163">
            <v>1269.2537221432481</v>
          </cell>
          <cell r="O163">
            <v>0</v>
          </cell>
          <cell r="P163">
            <v>938.25787318673815</v>
          </cell>
          <cell r="Q163">
            <v>2503.4429646292024</v>
          </cell>
          <cell r="R163">
            <v>0</v>
          </cell>
          <cell r="S163">
            <v>3320.6001983899005</v>
          </cell>
          <cell r="T163">
            <v>3992.5991335995768</v>
          </cell>
          <cell r="U163">
            <v>3320.6001983899005</v>
          </cell>
        </row>
        <row r="164">
          <cell r="F164">
            <v>106.9996696702334</v>
          </cell>
          <cell r="G164">
            <v>-3.0306358696721949</v>
          </cell>
          <cell r="H164">
            <v>110.08341990539836</v>
          </cell>
          <cell r="I164">
            <v>255.56176093737753</v>
          </cell>
          <cell r="J164">
            <v>-15.356316322500934</v>
          </cell>
          <cell r="K164">
            <v>31.05132132123688</v>
          </cell>
          <cell r="L164">
            <v>-7.5689903729545271</v>
          </cell>
          <cell r="M164">
            <v>6.4980593253028509</v>
          </cell>
          <cell r="N164">
            <v>-33.470053613119262</v>
          </cell>
          <cell r="O164">
            <v>0</v>
          </cell>
          <cell r="P164">
            <v>-25.901063240164724</v>
          </cell>
          <cell r="Q164">
            <v>176.43279875611475</v>
          </cell>
          <cell r="R164">
            <v>0</v>
          </cell>
          <cell r="S164">
            <v>122.61632301717451</v>
          </cell>
          <cell r="T164">
            <v>199.51342837954044</v>
          </cell>
          <cell r="U164">
            <v>122.61632301717451</v>
          </cell>
        </row>
        <row r="165">
          <cell r="F165">
            <v>6.4107764267679261</v>
          </cell>
          <cell r="G165">
            <v>45.875282766447157</v>
          </cell>
          <cell r="H165">
            <v>52.362432352815532</v>
          </cell>
          <cell r="I165">
            <v>147.56148899618978</v>
          </cell>
          <cell r="J165">
            <v>11.167445755908229</v>
          </cell>
          <cell r="K165">
            <v>15.38006115255213</v>
          </cell>
          <cell r="L165">
            <v>6.7533955347084849</v>
          </cell>
          <cell r="M165">
            <v>49.45548338620582</v>
          </cell>
          <cell r="N165">
            <v>27.664386118456601</v>
          </cell>
          <cell r="O165">
            <v>0</v>
          </cell>
          <cell r="P165">
            <v>20.910990583748116</v>
          </cell>
          <cell r="Q165">
            <v>45.0336738023896</v>
          </cell>
          <cell r="R165">
            <v>0</v>
          </cell>
          <cell r="S165">
            <v>65.342379605247046</v>
          </cell>
          <cell r="T165">
            <v>83.296108477563621</v>
          </cell>
          <cell r="U165">
            <v>65.342379605247046</v>
          </cell>
        </row>
        <row r="171">
          <cell r="F171">
            <v>718.46147914984147</v>
          </cell>
          <cell r="G171">
            <v>2976.5677696408538</v>
          </cell>
          <cell r="H171">
            <v>3681.4176495121801</v>
          </cell>
          <cell r="I171">
            <v>10365.069876001937</v>
          </cell>
          <cell r="J171">
            <v>982.04206840321478</v>
          </cell>
          <cell r="K171">
            <v>1001.591193028108</v>
          </cell>
          <cell r="L171">
            <v>520.72244286007265</v>
          </cell>
          <cell r="M171">
            <v>3771.0696566730262</v>
          </cell>
          <cell r="N171">
            <v>2246.1857844121901</v>
          </cell>
          <cell r="O171">
            <v>0</v>
          </cell>
          <cell r="P171">
            <v>1725.4633415521166</v>
          </cell>
          <cell r="Q171">
            <v>4778.9981332385951</v>
          </cell>
          <cell r="R171">
            <v>0</v>
          </cell>
          <cell r="S171">
            <v>6264.3205585930255</v>
          </cell>
          <cell r="T171">
            <v>7579.9986269175224</v>
          </cell>
          <cell r="U171">
            <v>6264.3205585930255</v>
          </cell>
        </row>
        <row r="172">
          <cell r="F172">
            <v>718.46147914984147</v>
          </cell>
          <cell r="G172">
            <v>2976.5677696408538</v>
          </cell>
          <cell r="H172">
            <v>3681.4176495121801</v>
          </cell>
          <cell r="I172">
            <v>10365.069876001937</v>
          </cell>
          <cell r="J172">
            <v>982.04206840321478</v>
          </cell>
          <cell r="K172">
            <v>1001.591193028108</v>
          </cell>
          <cell r="L172">
            <v>520.72244286007265</v>
          </cell>
          <cell r="M172">
            <v>3771.0696566730262</v>
          </cell>
          <cell r="N172">
            <v>2246.1857844121901</v>
          </cell>
          <cell r="O172">
            <v>0</v>
          </cell>
          <cell r="P172">
            <v>1725.4633415521166</v>
          </cell>
          <cell r="Q172">
            <v>4778.9981332385951</v>
          </cell>
          <cell r="R172">
            <v>0</v>
          </cell>
          <cell r="S172">
            <v>6264.3205585930255</v>
          </cell>
          <cell r="T172">
            <v>7579.9986269175224</v>
          </cell>
          <cell r="U172">
            <v>6264.3205585930255</v>
          </cell>
        </row>
        <row r="173">
          <cell r="F173">
            <v>377.64506316947859</v>
          </cell>
          <cell r="G173">
            <v>1346.012936348624</v>
          </cell>
          <cell r="H173">
            <v>1748.1361761371172</v>
          </cell>
          <cell r="I173">
            <v>5105.2393625747736</v>
          </cell>
          <cell r="J173">
            <v>525.3349794151784</v>
          </cell>
          <cell r="K173">
            <v>459.94890245123156</v>
          </cell>
          <cell r="L173">
            <v>299.92112733192687</v>
          </cell>
          <cell r="M173">
            <v>1859.6896407386139</v>
          </cell>
          <cell r="N173">
            <v>1146.0460422242134</v>
          </cell>
          <cell r="O173">
            <v>0</v>
          </cell>
          <cell r="P173">
            <v>846.12491489228569</v>
          </cell>
          <cell r="Q173">
            <v>2369.5755514808156</v>
          </cell>
          <cell r="R173">
            <v>0</v>
          </cell>
          <cell r="S173">
            <v>3063.2960175150097</v>
          </cell>
          <cell r="T173">
            <v>3724.5726927741043</v>
          </cell>
          <cell r="U173">
            <v>3063.2960175150097</v>
          </cell>
        </row>
        <row r="174">
          <cell r="F174">
            <v>377.64506316947859</v>
          </cell>
          <cell r="G174">
            <v>1346.012936348624</v>
          </cell>
          <cell r="H174">
            <v>1748.1361761371172</v>
          </cell>
          <cell r="I174">
            <v>5105.2393625747736</v>
          </cell>
          <cell r="J174">
            <v>525.3349794151784</v>
          </cell>
          <cell r="K174">
            <v>459.94890245123156</v>
          </cell>
          <cell r="L174">
            <v>299.92112733192687</v>
          </cell>
          <cell r="M174">
            <v>1859.6896407386139</v>
          </cell>
          <cell r="N174">
            <v>1146.0460422242134</v>
          </cell>
          <cell r="O174">
            <v>0</v>
          </cell>
          <cell r="P174">
            <v>846.12491489228569</v>
          </cell>
          <cell r="Q174">
            <v>2369.5755514808156</v>
          </cell>
          <cell r="R174">
            <v>0</v>
          </cell>
          <cell r="S174">
            <v>3063.2960175150097</v>
          </cell>
          <cell r="T174">
            <v>3724.5726927741043</v>
          </cell>
          <cell r="U174">
            <v>3063.2960175150097</v>
          </cell>
        </row>
        <row r="175">
          <cell r="F175">
            <v>357.24196514580507</v>
          </cell>
          <cell r="G175">
            <v>1261.3408439115531</v>
          </cell>
          <cell r="H175">
            <v>1643.0751149926348</v>
          </cell>
          <cell r="I175">
            <v>4791.2121672759104</v>
          </cell>
          <cell r="J175">
            <v>503.20142452214355</v>
          </cell>
          <cell r="K175">
            <v>435.39845399549915</v>
          </cell>
          <cell r="L175">
            <v>277.33871796430515</v>
          </cell>
          <cell r="M175">
            <v>1768.774103840979</v>
          </cell>
          <cell r="N175">
            <v>1056.6911108361865</v>
          </cell>
          <cell r="O175">
            <v>0</v>
          </cell>
          <cell r="P175">
            <v>779.35239287188051</v>
          </cell>
          <cell r="Q175">
            <v>2196.9969126976148</v>
          </cell>
          <cell r="R175">
            <v>0</v>
          </cell>
          <cell r="S175">
            <v>2813.0120176882783</v>
          </cell>
          <cell r="T175">
            <v>3483.1874661640531</v>
          </cell>
          <cell r="U175">
            <v>2813.0120176882783</v>
          </cell>
        </row>
        <row r="176">
          <cell r="F176">
            <v>357.24196514580507</v>
          </cell>
          <cell r="G176">
            <v>1261.3408439115531</v>
          </cell>
          <cell r="H176">
            <v>1643.0751149926348</v>
          </cell>
          <cell r="I176">
            <v>4791.2121672759104</v>
          </cell>
          <cell r="J176">
            <v>503.20142452214355</v>
          </cell>
          <cell r="K176">
            <v>435.39845399549915</v>
          </cell>
          <cell r="L176">
            <v>277.33871796430515</v>
          </cell>
          <cell r="M176">
            <v>1768.774103840979</v>
          </cell>
          <cell r="N176">
            <v>1056.6911108361865</v>
          </cell>
          <cell r="O176">
            <v>0</v>
          </cell>
          <cell r="P176">
            <v>779.35239287188051</v>
          </cell>
          <cell r="Q176">
            <v>2196.9969126976148</v>
          </cell>
          <cell r="R176">
            <v>0</v>
          </cell>
          <cell r="S176">
            <v>2813.0120176882783</v>
          </cell>
          <cell r="T176">
            <v>3483.1874661640531</v>
          </cell>
          <cell r="U176">
            <v>2813.0120176882783</v>
          </cell>
        </row>
        <row r="177">
          <cell r="F177">
            <v>-2.3960270868415019E-2</v>
          </cell>
          <cell r="G177">
            <v>8.3767032279546988E-2</v>
          </cell>
          <cell r="H177">
            <v>0</v>
          </cell>
          <cell r="I177">
            <v>0.33766333406062699</v>
          </cell>
          <cell r="J177">
            <v>-3.3036726399434661E-2</v>
          </cell>
          <cell r="K177">
            <v>2.9513400864703013E-2</v>
          </cell>
          <cell r="L177">
            <v>0</v>
          </cell>
          <cell r="M177">
            <v>0</v>
          </cell>
          <cell r="N177">
            <v>0</v>
          </cell>
          <cell r="O177">
            <v>0</v>
          </cell>
          <cell r="P177">
            <v>0</v>
          </cell>
          <cell r="Q177">
            <v>1.3384051801665229</v>
          </cell>
          <cell r="R177">
            <v>0</v>
          </cell>
          <cell r="S177">
            <v>0.16216303757054831</v>
          </cell>
          <cell r="T177">
            <v>0.21461271298140458</v>
          </cell>
          <cell r="U177">
            <v>0.16216303757054831</v>
          </cell>
        </row>
        <row r="178">
          <cell r="F178">
            <v>-0.32390974993492827</v>
          </cell>
          <cell r="G178">
            <v>0.31771667190637709</v>
          </cell>
          <cell r="H178">
            <v>0</v>
          </cell>
          <cell r="I178">
            <v>0.33766333406062699</v>
          </cell>
          <cell r="J178">
            <v>-0.33180398169807568</v>
          </cell>
          <cell r="K178">
            <v>0.3251727164688652</v>
          </cell>
          <cell r="L178">
            <v>-0.62271256316942525</v>
          </cell>
          <cell r="M178">
            <v>0</v>
          </cell>
          <cell r="N178">
            <v>0</v>
          </cell>
          <cell r="O178">
            <v>0.46789927925366015</v>
          </cell>
          <cell r="P178">
            <v>0.57321382883084715</v>
          </cell>
          <cell r="Q178">
            <v>8.4439856711941417</v>
          </cell>
          <cell r="R178">
            <v>0</v>
          </cell>
          <cell r="S178">
            <v>0.18014332892514776</v>
          </cell>
          <cell r="T178">
            <v>0.22938675512031495</v>
          </cell>
          <cell r="U178">
            <v>0.18014332892514776</v>
          </cell>
        </row>
        <row r="179">
          <cell r="F179">
            <v>759.59452234960452</v>
          </cell>
          <cell r="G179">
            <v>2156.3763023171764</v>
          </cell>
          <cell r="H179">
            <v>2940.9585681982408</v>
          </cell>
          <cell r="I179">
            <v>8779.2943741174204</v>
          </cell>
          <cell r="J179">
            <v>742.75516825742284</v>
          </cell>
          <cell r="K179">
            <v>783.75860177128118</v>
          </cell>
          <cell r="L179">
            <v>587.37309070971514</v>
          </cell>
          <cell r="M179">
            <v>2909.6461924307896</v>
          </cell>
          <cell r="N179">
            <v>2299.3345785184847</v>
          </cell>
          <cell r="O179">
            <v>0</v>
          </cell>
          <cell r="P179">
            <v>1711.9614878087691</v>
          </cell>
          <cell r="Q179">
            <v>4904.5061319319038</v>
          </cell>
          <cell r="R179">
            <v>0</v>
          </cell>
          <cell r="S179">
            <v>6900.4335158891572</v>
          </cell>
          <cell r="T179">
            <v>7079.0889468470132</v>
          </cell>
          <cell r="U179">
            <v>6900.4335158891572</v>
          </cell>
        </row>
        <row r="182">
          <cell r="F182">
            <v>367.42606132975135</v>
          </cell>
          <cell r="G182">
            <v>923.56657813504705</v>
          </cell>
          <cell r="H182">
            <v>1288.5950292276739</v>
          </cell>
          <cell r="I182">
            <v>4646.1732151147307</v>
          </cell>
          <cell r="J182">
            <v>397.56277661414941</v>
          </cell>
          <cell r="K182">
            <v>363.39305443656866</v>
          </cell>
          <cell r="L182">
            <v>493.19691136032742</v>
          </cell>
          <cell r="M182">
            <v>1404.323877713756</v>
          </cell>
          <cell r="N182">
            <v>1778.9058984434839</v>
          </cell>
          <cell r="O182">
            <v>0</v>
          </cell>
          <cell r="P182">
            <v>1285.7089870831567</v>
          </cell>
          <cell r="Q182">
            <v>4307.7101390477355</v>
          </cell>
          <cell r="R182">
            <v>0</v>
          </cell>
          <cell r="S182">
            <v>5705.5447543210375</v>
          </cell>
          <cell r="T182">
            <v>5320.156538360422</v>
          </cell>
          <cell r="U182">
            <v>5705.5447543210375</v>
          </cell>
        </row>
        <row r="184">
          <cell r="F184">
            <v>392.16846101985317</v>
          </cell>
          <cell r="G184">
            <v>1232.8097241821292</v>
          </cell>
          <cell r="H184">
            <v>1652.3635389705669</v>
          </cell>
          <cell r="I184">
            <v>4133.1211590026896</v>
          </cell>
          <cell r="J184">
            <v>345.19239164327342</v>
          </cell>
          <cell r="K184">
            <v>420.36554733471252</v>
          </cell>
          <cell r="L184">
            <v>94.176179349387724</v>
          </cell>
          <cell r="M184">
            <v>1505.3223147170336</v>
          </cell>
          <cell r="N184">
            <v>520.42868007500078</v>
          </cell>
          <cell r="O184">
            <v>0</v>
          </cell>
          <cell r="P184">
            <v>426.25250072561244</v>
          </cell>
          <cell r="Q184">
            <v>596.7959928841683</v>
          </cell>
          <cell r="R184">
            <v>0</v>
          </cell>
          <cell r="S184">
            <v>1194.8887615681197</v>
          </cell>
          <cell r="T184">
            <v>1758.9324084865912</v>
          </cell>
          <cell r="U184">
            <v>1194.8887615681197</v>
          </cell>
        </row>
        <row r="186">
          <cell r="F186">
            <v>42.190451814333152</v>
          </cell>
          <cell r="G186">
            <v>142.81368563817472</v>
          </cell>
          <cell r="H186">
            <v>183.88007897829752</v>
          </cell>
          <cell r="I186">
            <v>713.28990968604944</v>
          </cell>
          <cell r="J186">
            <v>50.386558081284818</v>
          </cell>
          <cell r="K186">
            <v>57.134630812350977</v>
          </cell>
          <cell r="L186">
            <v>73.709601747570986</v>
          </cell>
          <cell r="M186">
            <v>207.9611312308063</v>
          </cell>
          <cell r="N186">
            <v>237.79613568743443</v>
          </cell>
          <cell r="O186">
            <v>0</v>
          </cell>
          <cell r="P186">
            <v>164.08653393986347</v>
          </cell>
          <cell r="Q186">
            <v>590.87922780763404</v>
          </cell>
          <cell r="R186">
            <v>0</v>
          </cell>
          <cell r="S186">
            <v>749.56608785761546</v>
          </cell>
          <cell r="T186">
            <v>749.56780149852921</v>
          </cell>
          <cell r="U186">
            <v>749.56608785761546</v>
          </cell>
        </row>
        <row r="188">
          <cell r="F188">
            <v>350.02089855430847</v>
          </cell>
          <cell r="G188">
            <v>943.73336135949796</v>
          </cell>
          <cell r="H188">
            <v>1291.3094289029514</v>
          </cell>
          <cell r="I188">
            <v>4322.5218672266255</v>
          </cell>
          <cell r="J188">
            <v>430.29784743621099</v>
          </cell>
          <cell r="K188">
            <v>393.24795324361594</v>
          </cell>
          <cell r="L188">
            <v>431.02103862876146</v>
          </cell>
          <cell r="M188">
            <v>1565.1301436207971</v>
          </cell>
          <cell r="N188">
            <v>1660.8727290259476</v>
          </cell>
          <cell r="O188">
            <v>0</v>
          </cell>
          <cell r="P188">
            <v>1229.8516903971856</v>
          </cell>
          <cell r="Q188">
            <v>4640.5661473080545</v>
          </cell>
          <cell r="R188">
            <v>0</v>
          </cell>
          <cell r="S188">
            <v>5410.5017762691486</v>
          </cell>
          <cell r="T188">
            <v>5778.170447150279</v>
          </cell>
          <cell r="U188">
            <v>5410.5017762691486</v>
          </cell>
        </row>
        <row r="190">
          <cell r="F190">
            <v>-1.1022472206807237</v>
          </cell>
          <cell r="G190">
            <v>-30.710749555377141</v>
          </cell>
          <cell r="H190">
            <v>-31.810865597896083</v>
          </cell>
          <cell r="I190">
            <v>-92.870248657214802</v>
          </cell>
          <cell r="J190">
            <v>-5.8588624558231421</v>
          </cell>
          <cell r="K190">
            <v>-4.8932417532616705</v>
          </cell>
          <cell r="L190">
            <v>-4.1346212133056151</v>
          </cell>
          <cell r="M190">
            <v>-29.03219947494734</v>
          </cell>
          <cell r="N190">
            <v>-20.454709758882856</v>
          </cell>
          <cell r="O190">
            <v>0</v>
          </cell>
          <cell r="P190">
            <v>-16.320088545577246</v>
          </cell>
          <cell r="Q190">
            <v>-34.717442096943543</v>
          </cell>
          <cell r="R190">
            <v>0</v>
          </cell>
          <cell r="S190">
            <v>-64.056834373622408</v>
          </cell>
          <cell r="T190">
            <v>-57.90661337416298</v>
          </cell>
          <cell r="U190">
            <v>-64.056834373622408</v>
          </cell>
        </row>
        <row r="192">
          <cell r="F192">
            <v>7.4570505501000008</v>
          </cell>
          <cell r="G192">
            <v>7.3885417924999999</v>
          </cell>
          <cell r="H192">
            <v>14.8455923426</v>
          </cell>
          <cell r="I192">
            <v>381.13317033999999</v>
          </cell>
          <cell r="J192">
            <v>1.6690044122000007</v>
          </cell>
          <cell r="K192">
            <v>7.5245548249999628E-2</v>
          </cell>
          <cell r="L192">
            <v>16.349666666666664</v>
          </cell>
          <cell r="M192">
            <v>2.2579954566000002</v>
          </cell>
          <cell r="N192">
            <v>65.398666666666671</v>
          </cell>
          <cell r="O192">
            <v>0</v>
          </cell>
          <cell r="P192">
            <v>49.049000000000007</v>
          </cell>
          <cell r="Q192">
            <v>199.41126288330628</v>
          </cell>
          <cell r="R192">
            <v>0</v>
          </cell>
          <cell r="S192">
            <v>199.94600000000003</v>
          </cell>
          <cell r="T192">
            <v>200.0002539277063</v>
          </cell>
          <cell r="U192">
            <v>199.94600000000003</v>
          </cell>
        </row>
        <row r="194">
          <cell r="F194">
            <v>-2.9405899999919382E-3</v>
          </cell>
          <cell r="G194">
            <v>72.110595305978052</v>
          </cell>
          <cell r="H194">
            <v>71.757270013731144</v>
          </cell>
          <cell r="I194">
            <v>68.507582557569307</v>
          </cell>
          <cell r="J194">
            <v>-3.4280925000000021E-4</v>
          </cell>
          <cell r="K194">
            <v>-1.5335740749999995E-2</v>
          </cell>
          <cell r="L194">
            <v>-25.570916666666669</v>
          </cell>
          <cell r="M194">
            <v>8.4127741100000009</v>
          </cell>
          <cell r="N194">
            <v>-13.183666666666667</v>
          </cell>
          <cell r="O194">
            <v>0</v>
          </cell>
          <cell r="P194">
            <v>12.387250000000002</v>
          </cell>
          <cell r="Q194">
            <v>11.586861401894218</v>
          </cell>
          <cell r="R194">
            <v>0</v>
          </cell>
          <cell r="S194">
            <v>19.857800000000005</v>
          </cell>
          <cell r="T194">
            <v>19.999978321144216</v>
          </cell>
          <cell r="U194">
            <v>19.857800000000005</v>
          </cell>
        </row>
        <row r="196">
          <cell r="F196">
            <v>398.56909428806085</v>
          </cell>
          <cell r="G196">
            <v>991.11424392881759</v>
          </cell>
          <cell r="H196">
            <v>1386.4669646122215</v>
          </cell>
          <cell r="I196">
            <v>5255.5671160378906</v>
          </cell>
          <cell r="J196">
            <v>476.49489028312269</v>
          </cell>
          <cell r="K196">
            <v>445.57992359170521</v>
          </cell>
          <cell r="L196">
            <v>542.51660249636018</v>
          </cell>
          <cell r="M196">
            <v>1737.9042967232558</v>
          </cell>
          <cell r="N196">
            <v>1956.7964882878323</v>
          </cell>
          <cell r="O196">
            <v>0</v>
          </cell>
          <cell r="P196">
            <v>1414.279885791472</v>
          </cell>
          <cell r="Q196">
            <v>5384.5523345001575</v>
          </cell>
          <cell r="R196">
            <v>0</v>
          </cell>
          <cell r="S196">
            <v>6276.099229753142</v>
          </cell>
          <cell r="T196">
            <v>6649.8319108812084</v>
          </cell>
          <cell r="U196">
            <v>6276.099229753142</v>
          </cell>
        </row>
        <row r="199">
          <cell r="F199">
            <v>-15761.301916970355</v>
          </cell>
          <cell r="G199">
            <v>16068.52839022296</v>
          </cell>
          <cell r="H199">
            <v>0</v>
          </cell>
          <cell r="I199">
            <v>15119.318112454979</v>
          </cell>
          <cell r="J199">
            <v>-15901.54463440325</v>
          </cell>
          <cell r="K199">
            <v>15584.408742311844</v>
          </cell>
          <cell r="L199">
            <v>0</v>
          </cell>
          <cell r="M199">
            <v>0</v>
          </cell>
          <cell r="N199">
            <v>0</v>
          </cell>
          <cell r="O199">
            <v>0</v>
          </cell>
          <cell r="P199">
            <v>0</v>
          </cell>
          <cell r="Q199">
            <v>1770.4470862747228</v>
          </cell>
          <cell r="R199">
            <v>0</v>
          </cell>
          <cell r="S199">
            <v>18890.223465272327</v>
          </cell>
          <cell r="T199">
            <v>17354.855828586562</v>
          </cell>
          <cell r="U199">
            <v>18890.223465272327</v>
          </cell>
        </row>
        <row r="201">
          <cell r="F201">
            <v>5105.2393625747736</v>
          </cell>
          <cell r="G201">
            <v>5105.2393625747736</v>
          </cell>
          <cell r="H201">
            <v>5105.2393625747736</v>
          </cell>
          <cell r="I201">
            <v>5105.2393625747736</v>
          </cell>
          <cell r="J201">
            <v>5252.929278820473</v>
          </cell>
          <cell r="K201">
            <v>5171.2734696806629</v>
          </cell>
          <cell r="L201">
            <v>5003.0372501182092</v>
          </cell>
          <cell r="M201">
            <v>5216.7928271762703</v>
          </cell>
          <cell r="N201">
            <v>4503.1492286618695</v>
          </cell>
          <cell r="O201">
            <v>3759.2264262261497</v>
          </cell>
          <cell r="P201">
            <v>4605.3513411184358</v>
          </cell>
          <cell r="Q201">
            <v>7474.8149140555888</v>
          </cell>
          <cell r="R201">
            <v>0</v>
          </cell>
          <cell r="S201">
            <v>3063.2960175150097</v>
          </cell>
          <cell r="T201">
            <v>3724.5726927741043</v>
          </cell>
          <cell r="U201">
            <v>3063.2960175150097</v>
          </cell>
        </row>
        <row r="202">
          <cell r="F202">
            <v>-15761.301916970355</v>
          </cell>
          <cell r="G202">
            <v>16068.52839022296</v>
          </cell>
          <cell r="H202">
            <v>0</v>
          </cell>
          <cell r="I202">
            <v>15119.318112454979</v>
          </cell>
          <cell r="J202">
            <v>-15831.423275686802</v>
          </cell>
          <cell r="K202">
            <v>15903.159175950743</v>
          </cell>
          <cell r="L202">
            <v>-8034.2641951114801</v>
          </cell>
          <cell r="M202">
            <v>0</v>
          </cell>
          <cell r="N202">
            <v>0</v>
          </cell>
          <cell r="O202">
            <v>8034.2641951114801</v>
          </cell>
          <cell r="P202">
            <v>8034.2641951114801</v>
          </cell>
          <cell r="Q202">
            <v>885.22354313736139</v>
          </cell>
          <cell r="R202">
            <v>7559.6590562274896</v>
          </cell>
          <cell r="S202">
            <v>17004.770788863654</v>
          </cell>
          <cell r="T202">
            <v>16237.08697052077</v>
          </cell>
          <cell r="U202">
            <v>17004.770788863654</v>
          </cell>
        </row>
        <row r="206">
          <cell r="F206">
            <v>2550.9701203435925</v>
          </cell>
          <cell r="G206">
            <v>2516.3311930473737</v>
          </cell>
          <cell r="H206">
            <v>2524.5830687522371</v>
          </cell>
          <cell r="I206">
            <v>2538.7744975504102</v>
          </cell>
          <cell r="J206">
            <v>2606.6955945385071</v>
          </cell>
          <cell r="K206">
            <v>2644.4459601885974</v>
          </cell>
          <cell r="L206">
            <v>2575.7219940051118</v>
          </cell>
          <cell r="M206">
            <v>2628.8150386212346</v>
          </cell>
          <cell r="N206">
            <v>2652.7323056611622</v>
          </cell>
          <cell r="O206">
            <v>0</v>
          </cell>
          <cell r="P206">
            <v>2678.120320492827</v>
          </cell>
          <cell r="Q206">
            <v>2577.3708265189034</v>
          </cell>
          <cell r="R206">
            <v>0</v>
          </cell>
          <cell r="S206">
            <v>2642.7334809057884</v>
          </cell>
          <cell r="T206">
            <v>2591.2809338098359</v>
          </cell>
          <cell r="U206">
            <v>2642.7334809057884</v>
          </cell>
        </row>
        <row r="208">
          <cell r="F208">
            <v>1690.180114736349</v>
          </cell>
          <cell r="G208">
            <v>1611.9443407540471</v>
          </cell>
          <cell r="H208">
            <v>1631.727237422027</v>
          </cell>
          <cell r="I208">
            <v>1661.4961698185632</v>
          </cell>
          <cell r="J208">
            <v>1700.2060896358271</v>
          </cell>
          <cell r="K208">
            <v>1730.1322381901505</v>
          </cell>
          <cell r="L208">
            <v>1748.9727591093497</v>
          </cell>
          <cell r="M208">
            <v>1716.740511278954</v>
          </cell>
          <cell r="N208">
            <v>1755.2193322395819</v>
          </cell>
          <cell r="O208">
            <v>0</v>
          </cell>
          <cell r="P208">
            <v>1757.2786420627356</v>
          </cell>
          <cell r="Q208">
            <v>1739.4078856486908</v>
          </cell>
          <cell r="R208">
            <v>0</v>
          </cell>
          <cell r="S208">
            <v>1769.0736516997283</v>
          </cell>
          <cell r="T208">
            <v>1735.2138171395673</v>
          </cell>
          <cell r="U208">
            <v>1769.0736516997283</v>
          </cell>
        </row>
        <row r="209">
          <cell r="F209">
            <v>860.7900056072433</v>
          </cell>
          <cell r="G209">
            <v>904.38685229332646</v>
          </cell>
          <cell r="H209">
            <v>892.85583133021009</v>
          </cell>
          <cell r="I209">
            <v>877.27832773184684</v>
          </cell>
          <cell r="J209">
            <v>906.48950490268021</v>
          </cell>
          <cell r="K209">
            <v>914.31372199844714</v>
          </cell>
          <cell r="L209">
            <v>826.74923489576236</v>
          </cell>
          <cell r="M209">
            <v>912.07452734228036</v>
          </cell>
          <cell r="N209">
            <v>897.51297342158023</v>
          </cell>
          <cell r="O209">
            <v>0</v>
          </cell>
          <cell r="P209">
            <v>920.84167843009152</v>
          </cell>
          <cell r="Q209">
            <v>837.96294087021238</v>
          </cell>
          <cell r="R209">
            <v>0</v>
          </cell>
          <cell r="S209">
            <v>873.65982920606018</v>
          </cell>
          <cell r="T209">
            <v>856.06711667026889</v>
          </cell>
          <cell r="U209">
            <v>873.65982920606018</v>
          </cell>
        </row>
        <row r="212">
          <cell r="F212">
            <v>2398.2127315675748</v>
          </cell>
          <cell r="G212">
            <v>2271.5207985399411</v>
          </cell>
          <cell r="H212">
            <v>2298.142444765695</v>
          </cell>
          <cell r="I212">
            <v>2365.1388459997725</v>
          </cell>
          <cell r="J212">
            <v>2441.3177228230893</v>
          </cell>
          <cell r="K212">
            <v>2377.0977045858076</v>
          </cell>
          <cell r="L212">
            <v>2446.0880877374902</v>
          </cell>
          <cell r="M212">
            <v>2451.9306057006534</v>
          </cell>
          <cell r="N212">
            <v>2482.26916524735</v>
          </cell>
          <cell r="O212">
            <v>0</v>
          </cell>
          <cell r="P212">
            <v>2494.1969929978532</v>
          </cell>
          <cell r="Q212">
            <v>2374.7103288138028</v>
          </cell>
          <cell r="R212">
            <v>0</v>
          </cell>
          <cell r="S212">
            <v>2464.7286216753528</v>
          </cell>
          <cell r="T212">
            <v>2393.0454622414418</v>
          </cell>
          <cell r="U212">
            <v>2471.481302830628</v>
          </cell>
        </row>
        <row r="214">
          <cell r="F214">
            <v>1677.3238159490736</v>
          </cell>
          <cell r="G214">
            <v>1518.6134535844187</v>
          </cell>
          <cell r="H214">
            <v>1556.0384124252457</v>
          </cell>
          <cell r="I214">
            <v>1626.483814834962</v>
          </cell>
          <cell r="J214">
            <v>1685.3802302193724</v>
          </cell>
          <cell r="K214">
            <v>1627.810791711513</v>
          </cell>
          <cell r="L214">
            <v>1714.07247170348</v>
          </cell>
          <cell r="M214">
            <v>1696.6914305361381</v>
          </cell>
          <cell r="N214">
            <v>1716.1395809913656</v>
          </cell>
          <cell r="O214">
            <v>0</v>
          </cell>
          <cell r="P214">
            <v>1716.8210455917674</v>
          </cell>
          <cell r="Q214">
            <v>1678.2865570823401</v>
          </cell>
          <cell r="R214">
            <v>0</v>
          </cell>
          <cell r="S214">
            <v>1728.9272273560871</v>
          </cell>
          <cell r="T214">
            <v>1682.4696699411866</v>
          </cell>
          <cell r="U214">
            <v>1733.6640142803506</v>
          </cell>
        </row>
        <row r="215">
          <cell r="F215">
            <v>720.88891561850107</v>
          </cell>
          <cell r="G215">
            <v>752.90734495552238</v>
          </cell>
          <cell r="H215">
            <v>742.10403234044929</v>
          </cell>
          <cell r="I215">
            <v>738.65503116481068</v>
          </cell>
          <cell r="J215">
            <v>755.93749260371692</v>
          </cell>
          <cell r="K215">
            <v>749.28691287429467</v>
          </cell>
          <cell r="L215">
            <v>732.01561603401012</v>
          </cell>
          <cell r="M215">
            <v>755.23917516451525</v>
          </cell>
          <cell r="N215">
            <v>766.12958425598435</v>
          </cell>
          <cell r="O215">
            <v>0</v>
          </cell>
          <cell r="P215">
            <v>777.37594740608597</v>
          </cell>
          <cell r="Q215">
            <v>696.42377173146269</v>
          </cell>
          <cell r="R215">
            <v>0</v>
          </cell>
          <cell r="S215">
            <v>735.80139431926557</v>
          </cell>
          <cell r="T215">
            <v>710.57579230025544</v>
          </cell>
          <cell r="U215">
            <v>737.81728855027734</v>
          </cell>
        </row>
        <row r="218">
          <cell r="F218">
            <v>0.94011792315488085</v>
          </cell>
          <cell r="G218">
            <v>0.90271137790452838</v>
          </cell>
          <cell r="H218">
            <v>0.91030573452334063</v>
          </cell>
          <cell r="I218">
            <v>0.93160650868433836</v>
          </cell>
          <cell r="J218">
            <v>0.93655650776334842</v>
          </cell>
          <cell r="K218">
            <v>0.89890197809762651</v>
          </cell>
          <cell r="L218">
            <v>0.94967084702101412</v>
          </cell>
          <cell r="M218">
            <v>0.9327132451991168</v>
          </cell>
          <cell r="N218">
            <v>0.93574054191219014</v>
          </cell>
          <cell r="O218">
            <v>0</v>
          </cell>
          <cell r="P218">
            <v>0.93132372504416527</v>
          </cell>
          <cell r="Q218">
            <v>0.92136929012313629</v>
          </cell>
          <cell r="R218">
            <v>0</v>
          </cell>
          <cell r="S218">
            <v>0.9326436583497536</v>
          </cell>
          <cell r="T218">
            <v>0.92349904289345497</v>
          </cell>
          <cell r="U218">
            <v>0.9326436583497536</v>
          </cell>
        </row>
        <row r="220">
          <cell r="F220">
            <v>0.99239353328371094</v>
          </cell>
          <cell r="G220">
            <v>0.94210042815376038</v>
          </cell>
          <cell r="H220">
            <v>0.95361429088089367</v>
          </cell>
          <cell r="I220">
            <v>0.97892721294240204</v>
          </cell>
          <cell r="J220">
            <v>0.99127996334866086</v>
          </cell>
          <cell r="K220">
            <v>0.94085917583636658</v>
          </cell>
          <cell r="L220">
            <v>0.9800452652998195</v>
          </cell>
          <cell r="M220">
            <v>0.98832142620792485</v>
          </cell>
          <cell r="N220">
            <v>0.97773511803886504</v>
          </cell>
          <cell r="O220">
            <v>0</v>
          </cell>
          <cell r="P220">
            <v>0.97697713071645964</v>
          </cell>
          <cell r="Q220">
            <v>0.96486084197349931</v>
          </cell>
          <cell r="R220">
            <v>0</v>
          </cell>
          <cell r="S220">
            <v>0.9773065274557291</v>
          </cell>
          <cell r="T220">
            <v>0.96960366112959628</v>
          </cell>
          <cell r="U220">
            <v>0.9773065274557291</v>
          </cell>
        </row>
        <row r="221">
          <cell r="F221">
            <v>0.94811426820372424</v>
          </cell>
          <cell r="G221">
            <v>0.97056157077380689</v>
          </cell>
          <cell r="H221">
            <v>0.96323498583527956</v>
          </cell>
          <cell r="I221">
            <v>0.98247820781722373</v>
          </cell>
          <cell r="J221">
            <v>0.93708186707371399</v>
          </cell>
          <cell r="K221">
            <v>0.9774131223465361</v>
          </cell>
          <cell r="L221">
            <v>0.9800452652998195</v>
          </cell>
          <cell r="M221">
            <v>0.99040157423070607</v>
          </cell>
          <cell r="N221">
            <v>0.97773511803886504</v>
          </cell>
          <cell r="O221">
            <v>0</v>
          </cell>
          <cell r="P221">
            <v>0.97697713071645964</v>
          </cell>
          <cell r="Q221">
            <v>0.95817823771410815</v>
          </cell>
          <cell r="R221">
            <v>0</v>
          </cell>
          <cell r="S221">
            <v>0.9773065274557291</v>
          </cell>
          <cell r="T221">
            <v>0.96960366112959628</v>
          </cell>
          <cell r="U221">
            <v>0.9773065274557291</v>
          </cell>
        </row>
        <row r="222">
          <cell r="F222">
            <v>0.83747361252173325</v>
          </cell>
          <cell r="G222">
            <v>0.83250584973268305</v>
          </cell>
          <cell r="H222">
            <v>0.83115773711735175</v>
          </cell>
          <cell r="I222">
            <v>0.84198481578196627</v>
          </cell>
          <cell r="J222">
            <v>0.83391753408647951</v>
          </cell>
          <cell r="K222">
            <v>0.81950745662719848</v>
          </cell>
          <cell r="L222">
            <v>0.88541432533203812</v>
          </cell>
          <cell r="M222">
            <v>0.82804546396578782</v>
          </cell>
          <cell r="N222">
            <v>0.8536139386768703</v>
          </cell>
          <cell r="O222">
            <v>0</v>
          </cell>
          <cell r="P222">
            <v>0.84420152303640827</v>
          </cell>
          <cell r="Q222">
            <v>0.83109137381211229</v>
          </cell>
          <cell r="R222">
            <v>0</v>
          </cell>
          <cell r="S222">
            <v>0.84220582167309477</v>
          </cell>
          <cell r="T222">
            <v>0.8300468251415708</v>
          </cell>
          <cell r="U222">
            <v>0.84220582167309477</v>
          </cell>
        </row>
        <row r="230">
          <cell r="F230">
            <v>41.0069864784722</v>
          </cell>
          <cell r="G230">
            <v>107.73660582259771</v>
          </cell>
          <cell r="H230">
            <v>148.47327649102948</v>
          </cell>
          <cell r="I230">
            <v>485.64395541476119</v>
          </cell>
          <cell r="J230">
            <v>43.81401990658118</v>
          </cell>
          <cell r="K230">
            <v>41.606525543056918</v>
          </cell>
          <cell r="L230">
            <v>42.795969356681276</v>
          </cell>
          <cell r="M230">
            <v>172.12525509487273</v>
          </cell>
          <cell r="N230">
            <v>172.51998127815773</v>
          </cell>
          <cell r="O230">
            <v>0</v>
          </cell>
          <cell r="P230">
            <v>129.72401192147643</v>
          </cell>
          <cell r="Q230">
            <v>386.72657619764368</v>
          </cell>
          <cell r="R230">
            <v>0</v>
          </cell>
          <cell r="S230">
            <v>526.22577639715894</v>
          </cell>
          <cell r="T230">
            <v>514.55465119847429</v>
          </cell>
          <cell r="U230">
            <v>526.22577639715894</v>
          </cell>
        </row>
        <row r="231">
          <cell r="F231">
            <v>-2327.1979999999999</v>
          </cell>
          <cell r="G231">
            <v>4129</v>
          </cell>
          <cell r="H231">
            <v>1801.8020000000001</v>
          </cell>
          <cell r="I231">
            <v>2153.4870000000001</v>
          </cell>
          <cell r="J231">
            <v>-2764.4380000000001</v>
          </cell>
          <cell r="K231">
            <v>1960.538</v>
          </cell>
          <cell r="L231">
            <v>0</v>
          </cell>
          <cell r="M231">
            <v>432.1</v>
          </cell>
          <cell r="N231">
            <v>0</v>
          </cell>
          <cell r="O231">
            <v>0</v>
          </cell>
          <cell r="P231">
            <v>0</v>
          </cell>
          <cell r="Q231">
            <v>-3196.538</v>
          </cell>
          <cell r="R231">
            <v>0</v>
          </cell>
          <cell r="S231">
            <v>0</v>
          </cell>
          <cell r="T231">
            <v>0</v>
          </cell>
          <cell r="U231">
            <v>0</v>
          </cell>
        </row>
        <row r="232">
          <cell r="F232">
            <v>62.633653947027227</v>
          </cell>
          <cell r="G232">
            <v>175.49826686859473</v>
          </cell>
          <cell r="H232">
            <v>237.52576037188345</v>
          </cell>
          <cell r="I232">
            <v>755.25304178991701</v>
          </cell>
          <cell r="J232">
            <v>66.492144684692661</v>
          </cell>
          <cell r="K232">
            <v>64.834419842160074</v>
          </cell>
          <cell r="L232">
            <v>64.756437837701569</v>
          </cell>
          <cell r="M232">
            <v>263.50919528977914</v>
          </cell>
          <cell r="N232">
            <v>265.22166097313186</v>
          </cell>
          <cell r="O232">
            <v>0</v>
          </cell>
          <cell r="P232">
            <v>200.46522313543028</v>
          </cell>
          <cell r="Q232">
            <v>578.24311342379599</v>
          </cell>
          <cell r="R232">
            <v>0</v>
          </cell>
          <cell r="S232">
            <v>795.52908671800992</v>
          </cell>
          <cell r="T232">
            <v>774.62539118036807</v>
          </cell>
          <cell r="U232">
            <v>795.52908671800992</v>
          </cell>
        </row>
        <row r="233">
          <cell r="F233">
            <v>2087.7884649009084</v>
          </cell>
          <cell r="G233">
            <v>1949.9807429843852</v>
          </cell>
          <cell r="H233">
            <v>1979.3813364323619</v>
          </cell>
          <cell r="I233">
            <v>2069.1864158627864</v>
          </cell>
          <cell r="J233">
            <v>2216.4048228230886</v>
          </cell>
          <cell r="K233">
            <v>2091.4328981341951</v>
          </cell>
          <cell r="L233">
            <v>2158.5479279233855</v>
          </cell>
          <cell r="M233">
            <v>2177.7619445436285</v>
          </cell>
          <cell r="N233">
            <v>2191.9145534969575</v>
          </cell>
          <cell r="O233">
            <v>0</v>
          </cell>
          <cell r="P233">
            <v>2202.9145399497829</v>
          </cell>
          <cell r="Q233">
            <v>2102.702230631985</v>
          </cell>
          <cell r="R233">
            <v>0</v>
          </cell>
          <cell r="S233">
            <v>2173.5767396666943</v>
          </cell>
          <cell r="T233">
            <v>2116.4628174326995</v>
          </cell>
          <cell r="U233">
            <v>2179.5317444329053</v>
          </cell>
        </row>
        <row r="234">
          <cell r="F234">
            <v>38.362497096292316</v>
          </cell>
          <cell r="G234">
            <v>99.748912464737714</v>
          </cell>
          <cell r="H234">
            <v>137.88460203314347</v>
          </cell>
          <cell r="I234">
            <v>451.5761869331908</v>
          </cell>
          <cell r="J234">
            <v>40.668057754218943</v>
          </cell>
          <cell r="K234">
            <v>39.303446047564762</v>
          </cell>
          <cell r="L234">
            <v>40.141356858266576</v>
          </cell>
          <cell r="M234">
            <v>161.42232192873772</v>
          </cell>
          <cell r="N234">
            <v>161.73145112948524</v>
          </cell>
          <cell r="O234">
            <v>0</v>
          </cell>
          <cell r="P234">
            <v>121.59009427121866</v>
          </cell>
          <cell r="Q234">
            <v>362.03093341171922</v>
          </cell>
          <cell r="R234">
            <v>0</v>
          </cell>
          <cell r="S234">
            <v>494.20770095266801</v>
          </cell>
          <cell r="T234">
            <v>482.32014994609347</v>
          </cell>
          <cell r="U234">
            <v>494.20770095266801</v>
          </cell>
        </row>
        <row r="235">
          <cell r="F235">
            <v>940597.26548325643</v>
          </cell>
          <cell r="G235">
            <v>3085741.8993447088</v>
          </cell>
          <cell r="H235">
            <v>4026981.7896940215</v>
          </cell>
          <cell r="I235">
            <v>12714684.781795336</v>
          </cell>
          <cell r="J235">
            <v>1332672.1638611683</v>
          </cell>
          <cell r="K235">
            <v>1294301.5352092562</v>
          </cell>
          <cell r="L235">
            <v>781330.69793451624</v>
          </cell>
          <cell r="M235">
            <v>5102270.2347523328</v>
          </cell>
          <cell r="N235">
            <v>3140037.1961854133</v>
          </cell>
          <cell r="O235">
            <v>0</v>
          </cell>
          <cell r="P235">
            <v>2358706.4982508966</v>
          </cell>
          <cell r="Q235">
            <v>8049759.2269828012</v>
          </cell>
          <cell r="R235">
            <v>0</v>
          </cell>
          <cell r="S235">
            <v>9601871.587340856</v>
          </cell>
          <cell r="T235">
            <v>11818750.607855473</v>
          </cell>
          <cell r="U235">
            <v>9601871.587340856</v>
          </cell>
        </row>
        <row r="236">
          <cell r="F236">
            <v>4.1230000000000002</v>
          </cell>
          <cell r="G236">
            <v>13.391999999999999</v>
          </cell>
          <cell r="H236">
            <v>17.515000000000001</v>
          </cell>
          <cell r="I236">
            <v>57.438000000000002</v>
          </cell>
          <cell r="J236">
            <v>3.4539999999999997</v>
          </cell>
          <cell r="K236">
            <v>7.9109999999999996</v>
          </cell>
          <cell r="L236">
            <v>4.630426901690595</v>
          </cell>
          <cell r="M236">
            <v>18.288</v>
          </cell>
          <cell r="N236">
            <v>19.191611323528395</v>
          </cell>
          <cell r="O236">
            <v>0</v>
          </cell>
          <cell r="P236">
            <v>14.561184421837801</v>
          </cell>
          <cell r="Q236">
            <v>35.811999999999998</v>
          </cell>
          <cell r="R236">
            <v>0</v>
          </cell>
          <cell r="S236">
            <v>53.075000000000003</v>
          </cell>
          <cell r="T236">
            <v>50.667000000000002</v>
          </cell>
          <cell r="U236">
            <v>53.075000000000003</v>
          </cell>
        </row>
        <row r="237">
          <cell r="F237">
            <v>104091.42974079128</v>
          </cell>
          <cell r="G237">
            <v>406450.50463675166</v>
          </cell>
          <cell r="H237">
            <v>509999.27938516473</v>
          </cell>
          <cell r="I237">
            <v>1594343.4322624663</v>
          </cell>
          <cell r="J237">
            <v>108286.08265133583</v>
          </cell>
          <cell r="K237">
            <v>260160.46558776562</v>
          </cell>
          <cell r="L237">
            <v>89534.024286907515</v>
          </cell>
          <cell r="M237">
            <v>577808.9860176472</v>
          </cell>
          <cell r="N237">
            <v>369914.66524601437</v>
          </cell>
          <cell r="O237">
            <v>0</v>
          </cell>
          <cell r="P237">
            <v>280380.64095910691</v>
          </cell>
          <cell r="Q237">
            <v>746311.64311781328</v>
          </cell>
          <cell r="R237">
            <v>0</v>
          </cell>
          <cell r="S237">
            <v>1025020.8571428573</v>
          </cell>
          <cell r="T237">
            <v>1217790.2679519085</v>
          </cell>
          <cell r="U237">
            <v>1025020.8571428573</v>
          </cell>
        </row>
        <row r="238">
          <cell r="F238">
            <v>1362.3741147363492</v>
          </cell>
          <cell r="G238">
            <v>1311.7604518651583</v>
          </cell>
          <cell r="H238">
            <v>1324.6378207553601</v>
          </cell>
          <cell r="I238">
            <v>1364.8797588596592</v>
          </cell>
          <cell r="J238">
            <v>1456.5820081355039</v>
          </cell>
          <cell r="K238">
            <v>1466.6020691600725</v>
          </cell>
          <cell r="L238">
            <v>1460.8154257760164</v>
          </cell>
          <cell r="M238">
            <v>1451.1429906177966</v>
          </cell>
          <cell r="N238">
            <v>1464.2537124048711</v>
          </cell>
          <cell r="O238">
            <v>0</v>
          </cell>
          <cell r="P238">
            <v>1465.3872134913065</v>
          </cell>
          <cell r="Q238">
            <v>1457.7764991457359</v>
          </cell>
          <cell r="R238">
            <v>0</v>
          </cell>
          <cell r="S238">
            <v>1477.2865046637469</v>
          </cell>
          <cell r="T238">
            <v>1455.7542301360074</v>
          </cell>
          <cell r="U238">
            <v>1477.2865046637469</v>
          </cell>
        </row>
        <row r="239">
          <cell r="F239">
            <v>24.518666319408176</v>
          </cell>
          <cell r="G239">
            <v>30.935093156384546</v>
          </cell>
          <cell r="H239">
            <v>29.205449559379016</v>
          </cell>
          <cell r="I239">
            <v>28.156233985997211</v>
          </cell>
          <cell r="J239">
            <v>32.769506031374618</v>
          </cell>
          <cell r="K239">
            <v>32.930993726171017</v>
          </cell>
          <cell r="L239">
            <v>19.464481499548807</v>
          </cell>
          <cell r="M239">
            <v>31.608207426261679</v>
          </cell>
          <cell r="N239">
            <v>19.41513029318855</v>
          </cell>
          <cell r="O239">
            <v>0</v>
          </cell>
          <cell r="P239">
            <v>19.398837647000825</v>
          </cell>
          <cell r="Q239">
            <v>22.235003929424526</v>
          </cell>
          <cell r="R239">
            <v>0</v>
          </cell>
          <cell r="S239">
            <v>19.428818225275823</v>
          </cell>
          <cell r="T239">
            <v>24.503953668898955</v>
          </cell>
          <cell r="U239">
            <v>19.428818225275823</v>
          </cell>
        </row>
        <row r="240">
          <cell r="F240">
            <v>698.77515498597074</v>
          </cell>
          <cell r="G240">
            <v>2903.4114601894012</v>
          </cell>
          <cell r="H240">
            <v>3588.5550494788577</v>
          </cell>
          <cell r="I240">
            <v>10099.477935121507</v>
          </cell>
          <cell r="J240">
            <v>969.39318500792285</v>
          </cell>
          <cell r="K240">
            <v>989.39728711450084</v>
          </cell>
          <cell r="L240">
            <v>505.87798473490267</v>
          </cell>
          <cell r="M240">
            <v>3713.6507454706775</v>
          </cell>
          <cell r="N240">
            <v>2188.0122397891719</v>
          </cell>
          <cell r="O240">
            <v>0</v>
          </cell>
          <cell r="P240">
            <v>1682.1342550542718</v>
          </cell>
          <cell r="Q240">
            <v>4640.7278838426182</v>
          </cell>
          <cell r="R240">
            <v>0</v>
          </cell>
          <cell r="S240">
            <v>6084.0509969866371</v>
          </cell>
          <cell r="T240">
            <v>7396.8641895638748</v>
          </cell>
          <cell r="U240">
            <v>6084.0509969866371</v>
          </cell>
        </row>
        <row r="241">
          <cell r="F241">
            <v>19.686324163870317</v>
          </cell>
          <cell r="G241">
            <v>73.156309451452444</v>
          </cell>
          <cell r="H241">
            <v>92.862600033322749</v>
          </cell>
          <cell r="I241">
            <v>265.59194088042153</v>
          </cell>
          <cell r="J241">
            <v>12.648883395291518</v>
          </cell>
          <cell r="K241">
            <v>12.193905913607225</v>
          </cell>
          <cell r="L241">
            <v>14.844458125170146</v>
          </cell>
          <cell r="M241">
            <v>57.418911202348752</v>
          </cell>
          <cell r="N241">
            <v>58.173544623015708</v>
          </cell>
          <cell r="O241">
            <v>0</v>
          </cell>
          <cell r="P241">
            <v>43.32908649784553</v>
          </cell>
          <cell r="Q241">
            <v>138.27024939597325</v>
          </cell>
          <cell r="R241">
            <v>0</v>
          </cell>
          <cell r="S241">
            <v>180.2695616063846</v>
          </cell>
          <cell r="T241">
            <v>183.13443735364982</v>
          </cell>
          <cell r="U241">
            <v>180.2695616063846</v>
          </cell>
        </row>
      </sheetData>
      <sheetData sheetId="20"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Panel"/>
      <sheetName val="Salary Structure"/>
      <sheetName val="BHNL Structure"/>
      <sheetName val="PAYROLL"/>
      <sheetName val="Bank Payment Schedule"/>
      <sheetName val="Journal"/>
      <sheetName val="DATABANK"/>
      <sheetName val="Arrears_Databank"/>
      <sheetName val="Time Based Allowances"/>
      <sheetName val="Speacial Allowances "/>
      <sheetName val="Loans"/>
      <sheetName val="Issues"/>
      <sheetName val="Ranges"/>
      <sheetName val="Payslip&amp;Notes"/>
      <sheetName val="clean up sheet"/>
      <sheetName val="Deletions"/>
      <sheetName val="Dialog6"/>
      <sheetName val="Dialog1"/>
      <sheetName val="Module3"/>
      <sheetName val="Module4"/>
      <sheetName val="Module5"/>
      <sheetName val="Module6"/>
    </sheetNames>
    <sheetDataSet>
      <sheetData sheetId="0">
        <row r="67">
          <cell r="C67">
            <v>133.5</v>
          </cell>
        </row>
      </sheetData>
      <sheetData sheetId="1"/>
      <sheetData sheetId="2"/>
      <sheetData sheetId="3">
        <row r="11">
          <cell r="CG11">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Panel"/>
      <sheetName val="Salary Structure"/>
      <sheetName val="BHNL Structure"/>
      <sheetName val="PAYROLL"/>
      <sheetName val="Bank Payment Schedule"/>
      <sheetName val="Journal"/>
      <sheetName val="DATABANK"/>
      <sheetName val="Arrears_Databank"/>
      <sheetName val="Time Based Allowances"/>
      <sheetName val="Speacial Allowances "/>
      <sheetName val="Loans"/>
      <sheetName val="Issues"/>
      <sheetName val="Ranges"/>
      <sheetName val="Payslip&amp;Notes"/>
      <sheetName val="clean up sheet"/>
      <sheetName val="Deletions"/>
      <sheetName val="Dialog6"/>
      <sheetName val="Dialog1"/>
      <sheetName val="Module3"/>
      <sheetName val="Module4"/>
      <sheetName val="Module5"/>
      <sheetName val="Module6"/>
    </sheetNames>
    <sheetDataSet>
      <sheetData sheetId="0">
        <row r="67">
          <cell r="C67">
            <v>133.5</v>
          </cell>
        </row>
      </sheetData>
      <sheetData sheetId="1"/>
      <sheetData sheetId="2"/>
      <sheetData sheetId="3">
        <row r="11">
          <cell r="CG11">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PDS1"/>
      <sheetName val="PDS2"/>
      <sheetName val="January"/>
      <sheetName val="February"/>
      <sheetName val="March"/>
      <sheetName val="April"/>
      <sheetName val="May"/>
      <sheetName val="June"/>
      <sheetName val="Dialog90"/>
      <sheetName val="Module1"/>
      <sheetName val="Module2"/>
      <sheetName val="Dialog1"/>
      <sheetName val="Dialog8"/>
      <sheetName val="Dialog7"/>
      <sheetName val="Dialog6"/>
      <sheetName val="Dialog5"/>
      <sheetName val="Dialog4"/>
      <sheetName val="Dialog3"/>
      <sheetName val="Dialog2"/>
      <sheetName val="Module5"/>
      <sheetName val="Module10"/>
      <sheetName val="Module20"/>
      <sheetName val="Module3"/>
      <sheetName val="Module4"/>
      <sheetName val="Module6"/>
      <sheetName val="Module11"/>
      <sheetName val="Module17"/>
      <sheetName val="Module7"/>
      <sheetName val="2006 FA SCHEDULE"/>
      <sheetName val="Report Summary"/>
      <sheetName val="Master"/>
      <sheetName val="Pension Report"/>
      <sheetName val="Index"/>
      <sheetName val="FEB1"/>
      <sheetName val="FEB2"/>
      <sheetName val="JAN2"/>
      <sheetName val="MAR1"/>
      <sheetName val="MAR2"/>
      <sheetName val="2006_FA_SCHEDULE"/>
      <sheetName val="Report_Summary"/>
      <sheetName val="Pension_Report"/>
      <sheetName val="nov"/>
      <sheetName val="July-99"/>
      <sheetName val="June-99"/>
      <sheetName val="WNL (2)"/>
      <sheetName val="Consolidated"/>
      <sheetName val="List"/>
      <sheetName val="FORMS"/>
      <sheetName val="NEWTY"/>
      <sheetName val="Data"/>
      <sheetName val="TB Jun04"/>
      <sheetName val="May07"/>
      <sheetName val="Sheet15"/>
      <sheetName val="Control Panel"/>
      <sheetName val="PAYROLL"/>
    </sheetNames>
    <sheetDataSet>
      <sheetData sheetId="0">
        <row r="5">
          <cell r="B5" t="str">
            <v>Unique</v>
          </cell>
        </row>
      </sheetData>
      <sheetData sheetId="1">
        <row r="5">
          <cell r="B5" t="str">
            <v>Unique</v>
          </cell>
        </row>
      </sheetData>
      <sheetData sheetId="2"/>
      <sheetData sheetId="3"/>
      <sheetData sheetId="4"/>
      <sheetData sheetId="5"/>
      <sheetData sheetId="6"/>
      <sheetData sheetId="7"/>
      <sheetData sheetId="8"/>
      <sheetData sheetId="9"/>
      <sheetData sheetId="10" refreshError="1"/>
      <sheetData sheetId="11" refreshError="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tings"/>
      <sheetName val="Definitions"/>
      <sheetName val="Selection"/>
      <sheetName val="Indicators"/>
      <sheetName val="Profiles"/>
      <sheetName val="OilRate"/>
      <sheetName val="OilVol"/>
      <sheetName val="CondRate"/>
      <sheetName val="CondVol"/>
      <sheetName val="OilandCondVol"/>
      <sheetName val="AGRate"/>
      <sheetName val="AGVol"/>
      <sheetName val="NAGRate"/>
      <sheetName val="NAGVol"/>
      <sheetName val="AGSalesInput"/>
      <sheetName val="AGSalesInpVol"/>
      <sheetName val="AGSalesRate"/>
      <sheetName val="AGSalesVol"/>
      <sheetName val="GasSalesRate"/>
      <sheetName val="GasSalesVol"/>
      <sheetName val="TotalCapex"/>
      <sheetName val="TotalCapex7"/>
      <sheetName val="TotalOpex"/>
      <sheetName val="NPV0"/>
      <sheetName val="Oil_PvD_OB"/>
      <sheetName val="Oil_PvUD_OB"/>
      <sheetName val="NGL_PvD_OB"/>
      <sheetName val="NGL_PvUD_OB"/>
      <sheetName val="Gas_PvD_OB"/>
      <sheetName val="Gas_PvUD_OB"/>
      <sheetName val="Oil_ExD_OB"/>
      <sheetName val="Oil_ExUD_OB"/>
      <sheetName val="NGL_ExD_OB"/>
      <sheetName val="NGL_ExUD_OB"/>
      <sheetName val="Gas_ExD_OB"/>
      <sheetName val="Gas_ExUD_OB"/>
      <sheetName val="Oil_PvD_Additions"/>
      <sheetName val="Oil_PvUD_Additions"/>
      <sheetName val="NGL_PvD_Additions"/>
      <sheetName val="NGL_PvUD_Additions"/>
      <sheetName val="Gas_PvD_Additions"/>
      <sheetName val="Gas_PvUD_Additions"/>
      <sheetName val="Oil_ExD_Additions"/>
      <sheetName val="Oil_ExUD_Additions"/>
      <sheetName val="NGL_ExD_Additions"/>
      <sheetName val="NGL_ExUD_Additions"/>
      <sheetName val="Gas_ExD_Additions"/>
      <sheetName val="Gas_ExUD_Additions"/>
      <sheetName val="Oil_Exploration_Wells"/>
      <sheetName val="Oil_Appraisal_Wells"/>
      <sheetName val="Oil_Development_Wells"/>
      <sheetName val="Oil_Recompletion_Wells"/>
      <sheetName val="Oil_Repairs_Well"/>
      <sheetName val="NAG_Exploration_Wells"/>
      <sheetName val="NAG_Appraisal_Wells"/>
      <sheetName val="NAG_Development_Wells"/>
      <sheetName val="NAG_Recompletion_Wells"/>
      <sheetName val="NAG_Repairs_Well"/>
      <sheetName val="NOG_Infrastructure"/>
      <sheetName val="Oil_Exploration_Seismic"/>
      <sheetName val="Oil_Exploration_Other"/>
      <sheetName val="Oil_Exploration_Capex"/>
      <sheetName val="Oil_Exploration_Drilling"/>
      <sheetName val="Oil_Exploration_Appraisal_Drill"/>
      <sheetName val="Oil_Development_Appraisal_Drill"/>
      <sheetName val="Oil_Appraisal_Completion"/>
      <sheetName val="Oil_Production_Seismic"/>
      <sheetName val="Oil_Location_Preparation"/>
      <sheetName val="Oil_Development_Drilling"/>
      <sheetName val="Oil_Development_Completion"/>
      <sheetName val="Oil_Recompletion"/>
      <sheetName val="Oil_Flowlines_and_Hookup"/>
      <sheetName val="Oil_Facilities (2)"/>
      <sheetName val="Oil_Facilities"/>
      <sheetName val="Oil_Infrastructure"/>
      <sheetName val="Oil_Oncosts"/>
      <sheetName val="Oil_Abandonment_Costs"/>
      <sheetName val="AG_Capex"/>
      <sheetName val="AG_Abandonment_Costs"/>
      <sheetName val="NAG_Exploration_Drilling"/>
      <sheetName val="NAG_Exploration_Appraisal_Drill"/>
      <sheetName val="NAG_Development_Appraisal_Drill"/>
      <sheetName val="NAG_Appraisal_Completion"/>
      <sheetName val="TotalCapex (2)"/>
      <sheetName val="NAG_Location_Preparation (2)"/>
      <sheetName val="NAG_Location_Preparation"/>
      <sheetName val="NAG_Development_Drilling"/>
      <sheetName val="NAG_Development_Completion"/>
      <sheetName val="NAG_Recompletion"/>
      <sheetName val="NAG_Flowlines_and_Hookup"/>
      <sheetName val="NAG_Facilities"/>
      <sheetName val="NAG_Infrastructure"/>
      <sheetName val="NAG_Oncosts"/>
      <sheetName val="NAG_Abandonment_Costs"/>
      <sheetName val="Fixed Assets Additions"/>
      <sheetName val="flor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refreshError="1"/>
      <sheetData sheetId="9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DS1"/>
      <sheetName val="PDS2"/>
      <sheetName val="Control"/>
      <sheetName val="January"/>
      <sheetName val="February"/>
      <sheetName val="March"/>
      <sheetName val="April"/>
      <sheetName val="May"/>
      <sheetName val="Dialog90"/>
      <sheetName val="Module1"/>
      <sheetName val="Module2"/>
      <sheetName val="Dialog1"/>
      <sheetName val="Dialog8"/>
      <sheetName val="Dialog7"/>
      <sheetName val="Dialog6"/>
      <sheetName val="Dialog5"/>
      <sheetName val="Dialog4"/>
      <sheetName val="Dialog3"/>
      <sheetName val="Dialog2"/>
      <sheetName val="Module5"/>
      <sheetName val="Module10"/>
      <sheetName val="Module20"/>
      <sheetName val="Module3"/>
      <sheetName val="Module4"/>
      <sheetName val="Module6"/>
      <sheetName val="Module11"/>
      <sheetName val="Module17"/>
      <sheetName val="Module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bank"/>
      <sheetName val="New Databank"/>
      <sheetName val="New Databank (2)"/>
      <sheetName val="Databank (3)"/>
      <sheetName val="Databank (4)"/>
      <sheetName val="Databank (5)"/>
      <sheetName val="Databank (6)"/>
      <sheetName val="JAN-99"/>
      <sheetName val="FEB-99"/>
      <sheetName val="Mar-99"/>
      <sheetName val="Apr-99"/>
      <sheetName val="May-99"/>
      <sheetName val="June-99"/>
      <sheetName val="July-99"/>
      <sheetName val="Aug-99 "/>
      <sheetName val="Sept-99"/>
      <sheetName val="Oct-99"/>
      <sheetName val="Nov-99 "/>
      <sheetName val="DEC"/>
      <sheetName val="Georges"/>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2">
          <cell r="L12">
            <v>1</v>
          </cell>
        </row>
      </sheetData>
      <sheetData sheetId="13">
        <row r="12">
          <cell r="L12">
            <v>1</v>
          </cell>
        </row>
      </sheetData>
      <sheetData sheetId="14"/>
      <sheetData sheetId="15"/>
      <sheetData sheetId="16"/>
      <sheetData sheetId="17"/>
      <sheetData sheetId="18"/>
      <sheetData sheetId="19"/>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bank"/>
      <sheetName val="New Databank"/>
      <sheetName val="New Databank (2)"/>
      <sheetName val="Databank (3)"/>
      <sheetName val="Databank (4)"/>
      <sheetName val="Databank (5)"/>
      <sheetName val="Databank (6)"/>
      <sheetName val="JAN-99"/>
      <sheetName val="FEB-99"/>
      <sheetName val="Mar-99"/>
      <sheetName val="Apr-99"/>
      <sheetName val="May-99"/>
      <sheetName val="June-99"/>
      <sheetName val="July-99"/>
      <sheetName val="Aug-99 "/>
      <sheetName val="Sept-99"/>
      <sheetName val="Oct-99"/>
      <sheetName val="Nov-99 "/>
      <sheetName val="DEC"/>
      <sheetName val="Georges"/>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2">
          <cell r="L12">
            <v>1</v>
          </cell>
        </row>
      </sheetData>
      <sheetData sheetId="13">
        <row r="12">
          <cell r="L12">
            <v>1</v>
          </cell>
        </row>
      </sheetData>
      <sheetData sheetId="14"/>
      <sheetData sheetId="15"/>
      <sheetData sheetId="16"/>
      <sheetData sheetId="17"/>
      <sheetData sheetId="18"/>
      <sheetData sheetId="19"/>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 2003 carat"/>
      <sheetName val="oml57 (mar)"/>
      <sheetName val="oml58liq(mar)"/>
      <sheetName val="oml58gas(mar)"/>
      <sheetName val="oml100(mar)"/>
      <sheetName val="oml102(mar)"/>
      <sheetName val="spdc(mar)"/>
      <sheetName val="mar transition"/>
      <sheetName val="jun 2003 carat"/>
      <sheetName val="oml57(jun)"/>
      <sheetName val="oml58liq(jun)"/>
      <sheetName val="oml58gas(jun)"/>
      <sheetName val="oml100(jun)"/>
      <sheetName val="oml102(jun)"/>
      <sheetName val="jun transition"/>
      <sheetName val="new valuation"/>
      <sheetName val="variance"/>
      <sheetName val="variance check"/>
      <sheetName val="2003 forecast"/>
      <sheetName val="2004 PDC"/>
      <sheetName val="2005 Actual"/>
      <sheetName val="2006 PDC"/>
      <sheetName val="2006 RE03"/>
      <sheetName val="2006 RE06"/>
      <sheetName val="2006 RE009"/>
      <sheetName val="2006 RE12"/>
      <sheetName val="2006 PDC06"/>
      <sheetName val="2006 PDC09"/>
      <sheetName val="RESreport"/>
      <sheetName val="MasterData"/>
      <sheetName val="RESdata"/>
      <sheetName val="2006 PDC11arbitrage"/>
      <sheetName val="BUD07"/>
      <sheetName val="2004 revised 05 ltp"/>
      <sheetName val="cost in place"/>
      <sheetName val="2004 Revised"/>
      <sheetName val="Revision2004"/>
      <sheetName val="CREPACC09Examp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
      <sheetName val="T1"/>
      <sheetName val="T9b"/>
      <sheetName val="T10b"/>
      <sheetName val="T11"/>
      <sheetName val="T12"/>
      <sheetName val="T18"/>
      <sheetName val="T22"/>
      <sheetName val="T23"/>
      <sheetName val="T24"/>
      <sheetName val="T25"/>
      <sheetName val="IT PC09"/>
      <sheetName val="IT BU"/>
      <sheetName val="T26"/>
      <sheetName val="T27"/>
      <sheetName val="Feuil1"/>
      <sheetName val="Feuil2"/>
      <sheetName val="Feuil3"/>
      <sheetName val="#REF"/>
    </sheetNames>
    <sheetDataSet>
      <sheetData sheetId="0" refreshError="1"/>
      <sheetData sheetId="1" refreshError="1">
        <row r="2">
          <cell r="A2" t="str">
            <v>Table 1</v>
          </cell>
        </row>
        <row r="3">
          <cell r="A3" t="str">
            <v>MINING INTERETS : free format</v>
          </cell>
        </row>
      </sheetData>
      <sheetData sheetId="2" refreshError="1">
        <row r="3">
          <cell r="B3" t="str">
            <v>Table 9b</v>
          </cell>
          <cell r="Q3" t="str">
            <v>Nom Entité Reporting (à saisir)</v>
          </cell>
        </row>
        <row r="5">
          <cell r="B5" t="str">
            <v>DRILLING  EXPENDITURES   2007 -  2008</v>
          </cell>
        </row>
        <row r="8">
          <cell r="I8" t="str">
            <v>Initial Budget2007</v>
          </cell>
        </row>
        <row r="9">
          <cell r="I9" t="str">
            <v>in 100%</v>
          </cell>
          <cell r="L9" t="str">
            <v>Group  Share</v>
          </cell>
          <cell r="O9" t="str">
            <v>Duration of the rig commitment (within year 2007 only)</v>
          </cell>
        </row>
        <row r="11">
          <cell r="I11" t="str">
            <v>Duration (days)</v>
          </cell>
          <cell r="J11" t="str">
            <v>Daily rate, rig only (k$/d)</v>
          </cell>
          <cell r="K11" t="str">
            <v>Total rig costs (100%, M$)</v>
          </cell>
          <cell r="L11" t="str">
            <v>Total rig costs (Group share, M$)</v>
          </cell>
          <cell r="M11" t="str">
            <v>Total well costs (Group share, M$)</v>
          </cell>
          <cell r="O11" t="str">
            <v>from</v>
          </cell>
          <cell r="P11" t="str">
            <v>to</v>
          </cell>
          <cell r="Q11" t="str">
            <v>days</v>
          </cell>
        </row>
        <row r="12">
          <cell r="B12" t="str">
            <v>Rig Unit AA</v>
          </cell>
          <cell r="I12">
            <v>0</v>
          </cell>
          <cell r="J12">
            <v>0</v>
          </cell>
          <cell r="K12">
            <v>0</v>
          </cell>
          <cell r="L12">
            <v>0</v>
          </cell>
          <cell r="M12">
            <v>0</v>
          </cell>
          <cell r="Q12" t="str">
            <v/>
          </cell>
        </row>
        <row r="13">
          <cell r="C13" t="str">
            <v>Nom Entité Reporting (à saisir)</v>
          </cell>
          <cell r="D13" t="str">
            <v>Rig Unit AA</v>
          </cell>
          <cell r="E13" t="str">
            <v>Well AA-1</v>
          </cell>
          <cell r="F13" t="str">
            <v>Exploration</v>
          </cell>
          <cell r="G13" t="str">
            <v>Operated</v>
          </cell>
          <cell r="K13">
            <v>0</v>
          </cell>
        </row>
        <row r="14">
          <cell r="C14" t="str">
            <v>Nom Entité Reporting (à saisir)</v>
          </cell>
          <cell r="D14" t="str">
            <v>Rig Unit AA</v>
          </cell>
          <cell r="E14" t="str">
            <v>Well AA-2</v>
          </cell>
          <cell r="F14" t="str">
            <v>Exploration</v>
          </cell>
          <cell r="G14" t="str">
            <v>Operated</v>
          </cell>
          <cell r="K14">
            <v>0</v>
          </cell>
        </row>
        <row r="15">
          <cell r="C15" t="str">
            <v>Nom Entité Reporting (à saisir)</v>
          </cell>
          <cell r="D15" t="str">
            <v>Rig Unit AA</v>
          </cell>
          <cell r="E15" t="str">
            <v>...</v>
          </cell>
          <cell r="F15" t="str">
            <v>...</v>
          </cell>
          <cell r="G15" t="str">
            <v>...</v>
          </cell>
        </row>
        <row r="16">
          <cell r="B16" t="str">
            <v>Rig Unit BB</v>
          </cell>
          <cell r="I16">
            <v>0</v>
          </cell>
          <cell r="J16">
            <v>0</v>
          </cell>
          <cell r="K16">
            <v>0</v>
          </cell>
          <cell r="L16">
            <v>0</v>
          </cell>
          <cell r="M16">
            <v>0</v>
          </cell>
          <cell r="Q16" t="str">
            <v/>
          </cell>
        </row>
        <row r="17">
          <cell r="C17" t="str">
            <v>Nom Entité Reporting (à saisir)</v>
          </cell>
          <cell r="D17" t="str">
            <v>Rig Unit BB</v>
          </cell>
          <cell r="E17" t="str">
            <v>Well BB-1</v>
          </cell>
          <cell r="F17" t="str">
            <v>Exploration</v>
          </cell>
          <cell r="G17" t="str">
            <v>non operated</v>
          </cell>
          <cell r="K17">
            <v>0</v>
          </cell>
        </row>
        <row r="18">
          <cell r="C18" t="str">
            <v>Nom Entité Reporting (à saisir)</v>
          </cell>
          <cell r="D18" t="str">
            <v>Rig Unit BB</v>
          </cell>
          <cell r="E18" t="str">
            <v>Well BB-2</v>
          </cell>
          <cell r="F18" t="str">
            <v>Exploration</v>
          </cell>
          <cell r="G18" t="str">
            <v>non operated</v>
          </cell>
          <cell r="K18">
            <v>0</v>
          </cell>
        </row>
        <row r="19">
          <cell r="C19" t="str">
            <v>Nom Entité Reporting (à saisir)</v>
          </cell>
          <cell r="D19" t="str">
            <v>Rig Unit BB</v>
          </cell>
          <cell r="E19" t="str">
            <v>...</v>
          </cell>
          <cell r="F19" t="str">
            <v>...</v>
          </cell>
          <cell r="G19" t="str">
            <v>...</v>
          </cell>
        </row>
        <row r="20">
          <cell r="B20" t="str">
            <v>Rig Unit CC</v>
          </cell>
          <cell r="I20">
            <v>0</v>
          </cell>
          <cell r="J20">
            <v>0</v>
          </cell>
          <cell r="K20">
            <v>0</v>
          </cell>
          <cell r="L20">
            <v>0</v>
          </cell>
          <cell r="M20">
            <v>0</v>
          </cell>
          <cell r="Q20" t="str">
            <v/>
          </cell>
        </row>
        <row r="21">
          <cell r="C21" t="str">
            <v>Nom Entité Reporting (à saisir)</v>
          </cell>
          <cell r="D21" t="str">
            <v>Rig Unit CC</v>
          </cell>
          <cell r="E21" t="str">
            <v>Well CC-1</v>
          </cell>
          <cell r="F21" t="str">
            <v>Development</v>
          </cell>
          <cell r="G21" t="str">
            <v>Operated</v>
          </cell>
          <cell r="K21">
            <v>0</v>
          </cell>
        </row>
        <row r="22">
          <cell r="C22" t="str">
            <v>Nom Entité Reporting (à saisir)</v>
          </cell>
          <cell r="D22" t="str">
            <v>Rig Unit CC</v>
          </cell>
          <cell r="E22" t="str">
            <v>Well CC-2</v>
          </cell>
          <cell r="F22" t="str">
            <v>Development</v>
          </cell>
          <cell r="G22" t="str">
            <v>Operated</v>
          </cell>
          <cell r="K22">
            <v>0</v>
          </cell>
        </row>
        <row r="23">
          <cell r="C23" t="str">
            <v>Nom Entité Reporting (à saisir)</v>
          </cell>
          <cell r="D23" t="str">
            <v>Rig Unit CC</v>
          </cell>
          <cell r="E23" t="str">
            <v>...</v>
          </cell>
          <cell r="F23" t="str">
            <v>...</v>
          </cell>
          <cell r="G23" t="str">
            <v>...</v>
          </cell>
        </row>
        <row r="24">
          <cell r="B24" t="str">
            <v>Rig Unit DD</v>
          </cell>
          <cell r="I24">
            <v>0</v>
          </cell>
          <cell r="J24">
            <v>0</v>
          </cell>
          <cell r="K24">
            <v>0</v>
          </cell>
          <cell r="L24">
            <v>0</v>
          </cell>
          <cell r="M24">
            <v>0</v>
          </cell>
          <cell r="Q24" t="str">
            <v/>
          </cell>
        </row>
        <row r="25">
          <cell r="C25" t="str">
            <v>Nom Entité Reporting (à saisir)</v>
          </cell>
          <cell r="D25" t="str">
            <v>Rig Unit DD</v>
          </cell>
          <cell r="E25" t="str">
            <v>Well DD-1</v>
          </cell>
          <cell r="F25" t="str">
            <v>Development</v>
          </cell>
          <cell r="G25" t="str">
            <v>non operated</v>
          </cell>
          <cell r="K25">
            <v>0</v>
          </cell>
        </row>
        <row r="26">
          <cell r="C26" t="str">
            <v>Nom Entité Reporting (à saisir)</v>
          </cell>
          <cell r="D26" t="str">
            <v>Rig Unit DD</v>
          </cell>
          <cell r="E26" t="str">
            <v>Well DD-2</v>
          </cell>
          <cell r="F26" t="str">
            <v>Development</v>
          </cell>
          <cell r="G26" t="str">
            <v>non operated</v>
          </cell>
          <cell r="K26">
            <v>0</v>
          </cell>
        </row>
        <row r="27">
          <cell r="C27" t="str">
            <v>Nom Entité Reporting (à saisir)</v>
          </cell>
          <cell r="D27" t="str">
            <v>Rig Unit DD</v>
          </cell>
          <cell r="E27" t="str">
            <v>...</v>
          </cell>
          <cell r="F27" t="str">
            <v>...</v>
          </cell>
          <cell r="G27" t="str">
            <v>...</v>
          </cell>
        </row>
        <row r="28">
          <cell r="B28" t="str">
            <v>Rig Unit ...</v>
          </cell>
          <cell r="I28">
            <v>0</v>
          </cell>
          <cell r="J28">
            <v>0</v>
          </cell>
          <cell r="K28">
            <v>0</v>
          </cell>
          <cell r="L28">
            <v>0</v>
          </cell>
          <cell r="M28">
            <v>0</v>
          </cell>
          <cell r="Q28" t="str">
            <v/>
          </cell>
        </row>
        <row r="29">
          <cell r="C29" t="str">
            <v>Nom Entité Reporting (à saisir)</v>
          </cell>
          <cell r="D29" t="str">
            <v>Rig Unit ...</v>
          </cell>
          <cell r="E29" t="str">
            <v>...</v>
          </cell>
          <cell r="F29" t="str">
            <v>...</v>
          </cell>
          <cell r="G29" t="str">
            <v>...</v>
          </cell>
          <cell r="K29">
            <v>0</v>
          </cell>
        </row>
        <row r="30">
          <cell r="C30" t="str">
            <v>Nom Entité Reporting (à saisir)</v>
          </cell>
          <cell r="D30" t="str">
            <v>Rig Unit ...</v>
          </cell>
          <cell r="E30" t="str">
            <v>...</v>
          </cell>
          <cell r="F30" t="str">
            <v>...</v>
          </cell>
          <cell r="G30" t="str">
            <v>...</v>
          </cell>
          <cell r="K30">
            <v>0</v>
          </cell>
        </row>
        <row r="31">
          <cell r="E31" t="str">
            <v>...</v>
          </cell>
          <cell r="F31" t="str">
            <v>...</v>
          </cell>
          <cell r="G31" t="str">
            <v>...</v>
          </cell>
        </row>
        <row r="32">
          <cell r="B32" t="str">
            <v>Total</v>
          </cell>
          <cell r="I32">
            <v>0</v>
          </cell>
          <cell r="J32" t="str">
            <v>-</v>
          </cell>
          <cell r="K32">
            <v>0</v>
          </cell>
          <cell r="L32">
            <v>0</v>
          </cell>
          <cell r="M32">
            <v>0</v>
          </cell>
          <cell r="Q32">
            <v>0</v>
          </cell>
        </row>
        <row r="33">
          <cell r="B33" t="str">
            <v>Exploration</v>
          </cell>
          <cell r="I33">
            <v>0</v>
          </cell>
          <cell r="J33" t="str">
            <v>-</v>
          </cell>
          <cell r="K33">
            <v>0</v>
          </cell>
          <cell r="L33">
            <v>0</v>
          </cell>
          <cell r="M33">
            <v>0</v>
          </cell>
        </row>
        <row r="34">
          <cell r="B34" t="str">
            <v>Development</v>
          </cell>
          <cell r="I34">
            <v>0</v>
          </cell>
          <cell r="J34" t="str">
            <v>-</v>
          </cell>
          <cell r="K34">
            <v>0</v>
          </cell>
          <cell r="L34">
            <v>0</v>
          </cell>
          <cell r="M34">
            <v>0</v>
          </cell>
        </row>
        <row r="35">
          <cell r="B35" t="str">
            <v>Other</v>
          </cell>
          <cell r="I35">
            <v>0</v>
          </cell>
          <cell r="J35" t="str">
            <v>-</v>
          </cell>
          <cell r="K35">
            <v>0</v>
          </cell>
          <cell r="L35">
            <v>0</v>
          </cell>
          <cell r="M35">
            <v>0</v>
          </cell>
        </row>
        <row r="39">
          <cell r="I39" t="str">
            <v>Closure Forecast 2007 (PDC09)</v>
          </cell>
        </row>
        <row r="40">
          <cell r="I40" t="str">
            <v>in 100%</v>
          </cell>
          <cell r="L40" t="str">
            <v>Group  Share</v>
          </cell>
          <cell r="O40" t="str">
            <v>Duration of the rig commitment (within year 2007 only)</v>
          </cell>
        </row>
        <row r="42">
          <cell r="I42" t="str">
            <v>Duration (days)</v>
          </cell>
          <cell r="J42" t="str">
            <v>Daily rate, rig only (k$/d)</v>
          </cell>
          <cell r="K42" t="str">
            <v>Total rig costs (100%, M$)</v>
          </cell>
          <cell r="L42" t="str">
            <v>Total rig costs (Group share, M$)</v>
          </cell>
          <cell r="M42" t="str">
            <v>Total well costs (Group share, M$)</v>
          </cell>
          <cell r="O42" t="str">
            <v>from</v>
          </cell>
          <cell r="P42" t="str">
            <v>to</v>
          </cell>
          <cell r="Q42" t="str">
            <v>days</v>
          </cell>
        </row>
        <row r="43">
          <cell r="B43" t="str">
            <v>Rig Unit AA</v>
          </cell>
          <cell r="I43">
            <v>0</v>
          </cell>
          <cell r="J43">
            <v>0</v>
          </cell>
          <cell r="K43">
            <v>0</v>
          </cell>
          <cell r="L43">
            <v>0</v>
          </cell>
          <cell r="M43">
            <v>0</v>
          </cell>
          <cell r="Q43" t="str">
            <v/>
          </cell>
        </row>
        <row r="44">
          <cell r="C44" t="str">
            <v>Nom Entité Reporting (à saisir)</v>
          </cell>
          <cell r="D44" t="str">
            <v>Rig Unit AA</v>
          </cell>
          <cell r="E44" t="str">
            <v>Well AA-1</v>
          </cell>
          <cell r="F44" t="str">
            <v>Exploration</v>
          </cell>
          <cell r="G44" t="str">
            <v>Operated</v>
          </cell>
          <cell r="K44">
            <v>0</v>
          </cell>
        </row>
        <row r="45">
          <cell r="C45" t="str">
            <v>Nom Entité Reporting (à saisir)</v>
          </cell>
          <cell r="D45" t="str">
            <v>Rig Unit AA</v>
          </cell>
          <cell r="E45" t="str">
            <v>Well AA-2</v>
          </cell>
          <cell r="F45" t="str">
            <v>Exploration</v>
          </cell>
          <cell r="G45" t="str">
            <v>Operated</v>
          </cell>
          <cell r="K45">
            <v>0</v>
          </cell>
        </row>
        <row r="46">
          <cell r="C46" t="str">
            <v>Nom Entité Reporting (à saisir)</v>
          </cell>
          <cell r="D46" t="str">
            <v>Rig Unit AA</v>
          </cell>
          <cell r="E46" t="str">
            <v>...</v>
          </cell>
          <cell r="F46" t="str">
            <v>...</v>
          </cell>
          <cell r="G46" t="str">
            <v>...</v>
          </cell>
        </row>
        <row r="47">
          <cell r="B47" t="str">
            <v>Rig Unit BB</v>
          </cell>
          <cell r="I47">
            <v>0</v>
          </cell>
          <cell r="J47">
            <v>0</v>
          </cell>
          <cell r="K47">
            <v>0</v>
          </cell>
          <cell r="L47">
            <v>0</v>
          </cell>
          <cell r="M47">
            <v>0</v>
          </cell>
          <cell r="Q47" t="str">
            <v/>
          </cell>
        </row>
        <row r="48">
          <cell r="C48" t="str">
            <v>Nom Entité Reporting (à saisir)</v>
          </cell>
          <cell r="D48" t="str">
            <v>Rig Unit BB</v>
          </cell>
          <cell r="E48" t="str">
            <v>Well BB-1</v>
          </cell>
          <cell r="F48" t="str">
            <v>Exploration</v>
          </cell>
          <cell r="G48" t="str">
            <v>non operated</v>
          </cell>
          <cell r="K48">
            <v>0</v>
          </cell>
        </row>
        <row r="49">
          <cell r="C49" t="str">
            <v>Nom Entité Reporting (à saisir)</v>
          </cell>
          <cell r="D49" t="str">
            <v>Rig Unit BB</v>
          </cell>
          <cell r="E49" t="str">
            <v>Well BB-2</v>
          </cell>
          <cell r="F49" t="str">
            <v>Exploration</v>
          </cell>
          <cell r="G49" t="str">
            <v>non operated</v>
          </cell>
          <cell r="K49">
            <v>0</v>
          </cell>
        </row>
        <row r="50">
          <cell r="C50" t="str">
            <v>Nom Entité Reporting (à saisir)</v>
          </cell>
          <cell r="D50" t="str">
            <v>Rig Unit BB</v>
          </cell>
          <cell r="E50" t="str">
            <v>...</v>
          </cell>
          <cell r="F50" t="str">
            <v>...</v>
          </cell>
          <cell r="G50" t="str">
            <v>...</v>
          </cell>
        </row>
        <row r="51">
          <cell r="B51" t="str">
            <v>Rig Unit CC</v>
          </cell>
          <cell r="I51">
            <v>0</v>
          </cell>
          <cell r="J51">
            <v>0</v>
          </cell>
          <cell r="K51">
            <v>0</v>
          </cell>
          <cell r="L51">
            <v>0</v>
          </cell>
          <cell r="M51">
            <v>0</v>
          </cell>
          <cell r="Q51" t="str">
            <v/>
          </cell>
        </row>
        <row r="52">
          <cell r="C52" t="str">
            <v>Nom Entité Reporting (à saisir)</v>
          </cell>
          <cell r="D52" t="str">
            <v>Rig Unit CC</v>
          </cell>
          <cell r="E52" t="str">
            <v>Well CC-1</v>
          </cell>
          <cell r="F52" t="str">
            <v>Development</v>
          </cell>
          <cell r="G52" t="str">
            <v>Operated</v>
          </cell>
          <cell r="K52">
            <v>0</v>
          </cell>
        </row>
        <row r="53">
          <cell r="C53" t="str">
            <v>Nom Entité Reporting (à saisir)</v>
          </cell>
          <cell r="D53" t="str">
            <v>Rig Unit CC</v>
          </cell>
          <cell r="E53" t="str">
            <v>Well CC-2</v>
          </cell>
          <cell r="F53" t="str">
            <v>Development</v>
          </cell>
          <cell r="G53" t="str">
            <v>Operated</v>
          </cell>
          <cell r="K53">
            <v>0</v>
          </cell>
        </row>
        <row r="54">
          <cell r="C54" t="str">
            <v>Nom Entité Reporting (à saisir)</v>
          </cell>
          <cell r="D54" t="str">
            <v>Rig Unit CC</v>
          </cell>
          <cell r="E54" t="str">
            <v>...</v>
          </cell>
          <cell r="F54" t="str">
            <v>...</v>
          </cell>
          <cell r="G54" t="str">
            <v>...</v>
          </cell>
        </row>
        <row r="55">
          <cell r="B55" t="str">
            <v>Rig Unit DD</v>
          </cell>
          <cell r="I55">
            <v>0</v>
          </cell>
          <cell r="J55">
            <v>0</v>
          </cell>
          <cell r="K55">
            <v>0</v>
          </cell>
          <cell r="L55">
            <v>0</v>
          </cell>
          <cell r="M55">
            <v>0</v>
          </cell>
          <cell r="Q55" t="str">
            <v/>
          </cell>
        </row>
        <row r="56">
          <cell r="C56" t="str">
            <v>Nom Entité Reporting (à saisir)</v>
          </cell>
          <cell r="D56" t="str">
            <v>Rig Unit DD</v>
          </cell>
          <cell r="E56" t="str">
            <v>Well DD-1</v>
          </cell>
          <cell r="F56" t="str">
            <v>Development</v>
          </cell>
          <cell r="G56" t="str">
            <v>non operated</v>
          </cell>
          <cell r="K56">
            <v>0</v>
          </cell>
        </row>
        <row r="57">
          <cell r="C57" t="str">
            <v>Nom Entité Reporting (à saisir)</v>
          </cell>
          <cell r="D57" t="str">
            <v>Rig Unit DD</v>
          </cell>
          <cell r="E57" t="str">
            <v>Well DD-2</v>
          </cell>
          <cell r="F57" t="str">
            <v>Development</v>
          </cell>
          <cell r="G57" t="str">
            <v>non operated</v>
          </cell>
          <cell r="K57">
            <v>0</v>
          </cell>
        </row>
        <row r="58">
          <cell r="C58" t="str">
            <v>Nom Entité Reporting (à saisir)</v>
          </cell>
          <cell r="D58" t="str">
            <v>Rig Unit DD</v>
          </cell>
          <cell r="E58" t="str">
            <v>...</v>
          </cell>
          <cell r="F58" t="str">
            <v>...</v>
          </cell>
          <cell r="G58" t="str">
            <v>...</v>
          </cell>
        </row>
        <row r="59">
          <cell r="B59" t="str">
            <v>Rig Unit ...</v>
          </cell>
          <cell r="I59">
            <v>0</v>
          </cell>
          <cell r="J59">
            <v>0</v>
          </cell>
          <cell r="K59">
            <v>0</v>
          </cell>
          <cell r="L59">
            <v>0</v>
          </cell>
          <cell r="M59">
            <v>0</v>
          </cell>
          <cell r="Q59" t="str">
            <v/>
          </cell>
        </row>
        <row r="60">
          <cell r="C60" t="str">
            <v>Nom Entité Reporting (à saisir)</v>
          </cell>
          <cell r="D60" t="str">
            <v>Rig Unit ...</v>
          </cell>
          <cell r="E60" t="str">
            <v>...</v>
          </cell>
          <cell r="F60" t="str">
            <v>...</v>
          </cell>
          <cell r="G60" t="str">
            <v>...</v>
          </cell>
          <cell r="K60">
            <v>0</v>
          </cell>
        </row>
        <row r="61">
          <cell r="C61" t="str">
            <v>Nom Entité Reporting (à saisir)</v>
          </cell>
          <cell r="D61" t="str">
            <v>Rig Unit ...</v>
          </cell>
          <cell r="E61" t="str">
            <v>...</v>
          </cell>
          <cell r="F61" t="str">
            <v>...</v>
          </cell>
          <cell r="G61" t="str">
            <v>...</v>
          </cell>
          <cell r="K61">
            <v>0</v>
          </cell>
        </row>
        <row r="62">
          <cell r="E62" t="str">
            <v>...</v>
          </cell>
          <cell r="F62" t="str">
            <v>...</v>
          </cell>
          <cell r="G62" t="str">
            <v>...</v>
          </cell>
        </row>
        <row r="63">
          <cell r="B63" t="str">
            <v>Total</v>
          </cell>
          <cell r="I63">
            <v>0</v>
          </cell>
          <cell r="J63" t="str">
            <v>-</v>
          </cell>
          <cell r="K63">
            <v>0</v>
          </cell>
          <cell r="L63">
            <v>0</v>
          </cell>
          <cell r="M63">
            <v>0</v>
          </cell>
          <cell r="Q63">
            <v>0</v>
          </cell>
        </row>
        <row r="64">
          <cell r="B64" t="str">
            <v>Exploration</v>
          </cell>
          <cell r="I64">
            <v>0</v>
          </cell>
          <cell r="J64" t="str">
            <v>-</v>
          </cell>
          <cell r="K64">
            <v>0</v>
          </cell>
          <cell r="L64">
            <v>0</v>
          </cell>
          <cell r="M64">
            <v>0</v>
          </cell>
        </row>
        <row r="65">
          <cell r="B65" t="str">
            <v>Development</v>
          </cell>
          <cell r="I65">
            <v>0</v>
          </cell>
          <cell r="J65" t="str">
            <v>-</v>
          </cell>
          <cell r="K65">
            <v>0</v>
          </cell>
          <cell r="L65">
            <v>0</v>
          </cell>
          <cell r="M65">
            <v>0</v>
          </cell>
        </row>
        <row r="66">
          <cell r="B66" t="str">
            <v>Other</v>
          </cell>
          <cell r="I66">
            <v>0</v>
          </cell>
          <cell r="J66" t="str">
            <v>-</v>
          </cell>
          <cell r="K66">
            <v>0</v>
          </cell>
          <cell r="L66">
            <v>0</v>
          </cell>
          <cell r="M66">
            <v>0</v>
          </cell>
        </row>
        <row r="70">
          <cell r="I70" t="str">
            <v>Initial Budget 2008</v>
          </cell>
        </row>
        <row r="71">
          <cell r="I71" t="str">
            <v>in 100%</v>
          </cell>
          <cell r="L71" t="str">
            <v>Group  Share</v>
          </cell>
          <cell r="O71" t="str">
            <v>Duration of the rig commitment (within year 2008 only)</v>
          </cell>
        </row>
        <row r="73">
          <cell r="I73" t="str">
            <v>Duration (days)</v>
          </cell>
          <cell r="J73" t="str">
            <v>Daily rate, rig only (k$/d)</v>
          </cell>
          <cell r="K73" t="str">
            <v>Total rig costs (100%, M$)</v>
          </cell>
          <cell r="L73" t="str">
            <v>Total rig costs (Group share, M$)</v>
          </cell>
          <cell r="M73" t="str">
            <v>Total well costs (Group share, M$)</v>
          </cell>
          <cell r="O73" t="str">
            <v>from</v>
          </cell>
          <cell r="P73" t="str">
            <v>to</v>
          </cell>
          <cell r="Q73" t="str">
            <v>days</v>
          </cell>
        </row>
        <row r="74">
          <cell r="B74" t="str">
            <v>Rig Unit AA</v>
          </cell>
          <cell r="I74">
            <v>0</v>
          </cell>
          <cell r="J74">
            <v>0</v>
          </cell>
          <cell r="K74">
            <v>0</v>
          </cell>
          <cell r="L74">
            <v>0</v>
          </cell>
          <cell r="M74">
            <v>0</v>
          </cell>
          <cell r="Q74" t="str">
            <v/>
          </cell>
        </row>
        <row r="75">
          <cell r="C75" t="str">
            <v>Nom Entité Reporting (à saisir)</v>
          </cell>
          <cell r="D75" t="str">
            <v>Rig Unit AA</v>
          </cell>
          <cell r="E75" t="str">
            <v>Well AA-1</v>
          </cell>
          <cell r="F75" t="str">
            <v>Exploration</v>
          </cell>
          <cell r="G75" t="str">
            <v>Operated</v>
          </cell>
          <cell r="K75">
            <v>0</v>
          </cell>
        </row>
        <row r="76">
          <cell r="C76" t="str">
            <v>Nom Entité Reporting (à saisir)</v>
          </cell>
          <cell r="D76" t="str">
            <v>Rig Unit AA</v>
          </cell>
          <cell r="E76" t="str">
            <v>Well AA-2</v>
          </cell>
          <cell r="F76" t="str">
            <v>Exploration</v>
          </cell>
          <cell r="G76" t="str">
            <v>Operated</v>
          </cell>
          <cell r="K76">
            <v>0</v>
          </cell>
        </row>
        <row r="77">
          <cell r="C77" t="str">
            <v>Nom Entité Reporting (à saisir)</v>
          </cell>
          <cell r="D77" t="str">
            <v>Rig Unit AA</v>
          </cell>
          <cell r="E77" t="str">
            <v>...</v>
          </cell>
          <cell r="F77" t="str">
            <v>...</v>
          </cell>
          <cell r="G77" t="str">
            <v>...</v>
          </cell>
        </row>
        <row r="78">
          <cell r="B78" t="str">
            <v>Rig Unit BB</v>
          </cell>
          <cell r="I78">
            <v>0</v>
          </cell>
          <cell r="J78">
            <v>0</v>
          </cell>
          <cell r="K78">
            <v>0</v>
          </cell>
          <cell r="L78">
            <v>0</v>
          </cell>
          <cell r="M78">
            <v>0</v>
          </cell>
          <cell r="Q78" t="str">
            <v/>
          </cell>
        </row>
        <row r="79">
          <cell r="C79" t="str">
            <v>Nom Entité Reporting (à saisir)</v>
          </cell>
          <cell r="D79" t="str">
            <v>Rig Unit BB</v>
          </cell>
          <cell r="E79" t="str">
            <v>Well BB-1</v>
          </cell>
          <cell r="F79" t="str">
            <v>Exploration</v>
          </cell>
          <cell r="G79" t="str">
            <v>non operated</v>
          </cell>
          <cell r="K79">
            <v>0</v>
          </cell>
        </row>
        <row r="80">
          <cell r="C80" t="str">
            <v>Nom Entité Reporting (à saisir)</v>
          </cell>
          <cell r="D80" t="str">
            <v>Rig Unit BB</v>
          </cell>
          <cell r="E80" t="str">
            <v>Well BB-2</v>
          </cell>
          <cell r="F80" t="str">
            <v>Exploration</v>
          </cell>
          <cell r="G80" t="str">
            <v>non operated</v>
          </cell>
          <cell r="K80">
            <v>0</v>
          </cell>
        </row>
        <row r="81">
          <cell r="C81" t="str">
            <v>Nom Entité Reporting (à saisir)</v>
          </cell>
          <cell r="D81" t="str">
            <v>Rig Unit BB</v>
          </cell>
          <cell r="E81" t="str">
            <v>...</v>
          </cell>
          <cell r="F81" t="str">
            <v>...</v>
          </cell>
          <cell r="G81" t="str">
            <v>...</v>
          </cell>
        </row>
        <row r="82">
          <cell r="B82" t="str">
            <v>Rig Unit CC</v>
          </cell>
          <cell r="I82">
            <v>0</v>
          </cell>
          <cell r="J82">
            <v>0</v>
          </cell>
          <cell r="K82">
            <v>0</v>
          </cell>
          <cell r="L82">
            <v>0</v>
          </cell>
          <cell r="M82">
            <v>0</v>
          </cell>
          <cell r="Q82" t="str">
            <v/>
          </cell>
        </row>
        <row r="83">
          <cell r="C83" t="str">
            <v>Nom Entité Reporting (à saisir)</v>
          </cell>
          <cell r="D83" t="str">
            <v>Rig Unit CC</v>
          </cell>
          <cell r="E83" t="str">
            <v>Well CC-1</v>
          </cell>
          <cell r="F83" t="str">
            <v>Development</v>
          </cell>
          <cell r="G83" t="str">
            <v>Operated</v>
          </cell>
          <cell r="K83">
            <v>0</v>
          </cell>
        </row>
        <row r="84">
          <cell r="C84" t="str">
            <v>Nom Entité Reporting (à saisir)</v>
          </cell>
          <cell r="D84" t="str">
            <v>Rig Unit CC</v>
          </cell>
          <cell r="E84" t="str">
            <v>Well CC-2</v>
          </cell>
          <cell r="F84" t="str">
            <v>Development</v>
          </cell>
          <cell r="G84" t="str">
            <v>Operated</v>
          </cell>
          <cell r="K84">
            <v>0</v>
          </cell>
        </row>
        <row r="85">
          <cell r="C85" t="str">
            <v>Nom Entité Reporting (à saisir)</v>
          </cell>
          <cell r="D85" t="str">
            <v>Rig Unit CC</v>
          </cell>
          <cell r="E85" t="str">
            <v>...</v>
          </cell>
          <cell r="F85" t="str">
            <v>...</v>
          </cell>
          <cell r="G85" t="str">
            <v>...</v>
          </cell>
        </row>
        <row r="86">
          <cell r="B86" t="str">
            <v>Rig Unit DD</v>
          </cell>
          <cell r="I86">
            <v>0</v>
          </cell>
          <cell r="J86">
            <v>0</v>
          </cell>
          <cell r="K86">
            <v>0</v>
          </cell>
          <cell r="L86">
            <v>0</v>
          </cell>
          <cell r="M86">
            <v>0</v>
          </cell>
          <cell r="Q86" t="str">
            <v/>
          </cell>
        </row>
        <row r="87">
          <cell r="C87" t="str">
            <v>Nom Entité Reporting (à saisir)</v>
          </cell>
          <cell r="D87" t="str">
            <v>Rig Unit DD</v>
          </cell>
          <cell r="E87" t="str">
            <v>Well DD-1</v>
          </cell>
          <cell r="F87" t="str">
            <v>Development</v>
          </cell>
          <cell r="G87" t="str">
            <v>non operated</v>
          </cell>
          <cell r="K87">
            <v>0</v>
          </cell>
        </row>
        <row r="88">
          <cell r="C88" t="str">
            <v>Nom Entité Reporting (à saisir)</v>
          </cell>
          <cell r="D88" t="str">
            <v>Rig Unit DD</v>
          </cell>
          <cell r="E88" t="str">
            <v>Well DD-2</v>
          </cell>
          <cell r="F88" t="str">
            <v>Development</v>
          </cell>
          <cell r="G88" t="str">
            <v>non operated</v>
          </cell>
          <cell r="K88">
            <v>0</v>
          </cell>
        </row>
        <row r="89">
          <cell r="C89" t="str">
            <v>Nom Entité Reporting (à saisir)</v>
          </cell>
          <cell r="D89" t="str">
            <v>Rig Unit DD</v>
          </cell>
          <cell r="E89" t="str">
            <v>...</v>
          </cell>
          <cell r="F89" t="str">
            <v>...</v>
          </cell>
          <cell r="G89" t="str">
            <v>...</v>
          </cell>
        </row>
        <row r="90">
          <cell r="B90" t="str">
            <v>Rig Unit ...</v>
          </cell>
          <cell r="I90">
            <v>0</v>
          </cell>
          <cell r="J90">
            <v>0</v>
          </cell>
          <cell r="K90">
            <v>0</v>
          </cell>
          <cell r="L90">
            <v>0</v>
          </cell>
          <cell r="M90">
            <v>0</v>
          </cell>
          <cell r="Q90" t="str">
            <v/>
          </cell>
        </row>
        <row r="91">
          <cell r="C91" t="str">
            <v>Nom Entité Reporting (à saisir)</v>
          </cell>
          <cell r="D91" t="str">
            <v>Rig Unit ...</v>
          </cell>
          <cell r="E91" t="str">
            <v>...</v>
          </cell>
          <cell r="F91" t="str">
            <v>...</v>
          </cell>
          <cell r="G91" t="str">
            <v>...</v>
          </cell>
          <cell r="K91">
            <v>0</v>
          </cell>
        </row>
        <row r="92">
          <cell r="C92" t="str">
            <v>Nom Entité Reporting (à saisir)</v>
          </cell>
          <cell r="D92" t="str">
            <v>Rig Unit ...</v>
          </cell>
          <cell r="E92" t="str">
            <v>...</v>
          </cell>
          <cell r="F92" t="str">
            <v>...</v>
          </cell>
          <cell r="G92" t="str">
            <v>...</v>
          </cell>
          <cell r="K92">
            <v>0</v>
          </cell>
        </row>
        <row r="93">
          <cell r="E93" t="str">
            <v>...</v>
          </cell>
          <cell r="F93" t="str">
            <v>...</v>
          </cell>
          <cell r="G93" t="str">
            <v>...</v>
          </cell>
        </row>
        <row r="94">
          <cell r="B94" t="str">
            <v>Total</v>
          </cell>
          <cell r="I94">
            <v>0</v>
          </cell>
          <cell r="J94" t="str">
            <v>-</v>
          </cell>
          <cell r="K94">
            <v>0</v>
          </cell>
          <cell r="L94">
            <v>0</v>
          </cell>
          <cell r="M94">
            <v>0</v>
          </cell>
          <cell r="Q94">
            <v>0</v>
          </cell>
        </row>
        <row r="95">
          <cell r="B95" t="str">
            <v>Exploration</v>
          </cell>
          <cell r="I95">
            <v>0</v>
          </cell>
          <cell r="J95" t="str">
            <v>-</v>
          </cell>
          <cell r="K95">
            <v>0</v>
          </cell>
          <cell r="L95">
            <v>0</v>
          </cell>
          <cell r="M95">
            <v>0</v>
          </cell>
        </row>
        <row r="96">
          <cell r="B96" t="str">
            <v>Development</v>
          </cell>
          <cell r="I96">
            <v>0</v>
          </cell>
          <cell r="J96" t="str">
            <v>-</v>
          </cell>
          <cell r="K96">
            <v>0</v>
          </cell>
          <cell r="L96">
            <v>0</v>
          </cell>
          <cell r="M96">
            <v>0</v>
          </cell>
        </row>
        <row r="97">
          <cell r="B97" t="str">
            <v>Other</v>
          </cell>
          <cell r="I97">
            <v>0</v>
          </cell>
          <cell r="J97" t="str">
            <v>-</v>
          </cell>
          <cell r="K97">
            <v>0</v>
          </cell>
          <cell r="L97">
            <v>0</v>
          </cell>
          <cell r="M97">
            <v>0</v>
          </cell>
        </row>
      </sheetData>
      <sheetData sheetId="3" refreshError="1">
        <row r="4">
          <cell r="C4" t="str">
            <v>Variation of development investments</v>
          </cell>
        </row>
        <row r="6">
          <cell r="C6" t="str">
            <v xml:space="preserve"> M  USD Group Share</v>
          </cell>
          <cell r="D6" t="str">
            <v>PDC sept  vs Budget 2007 @60$</v>
          </cell>
        </row>
        <row r="7">
          <cell r="D7" t="str">
            <v>Budget 2007 @60$</v>
          </cell>
          <cell r="E7" t="str">
            <v>c/f 2007</v>
          </cell>
          <cell r="F7" t="str">
            <v>Exchange rate</v>
          </cell>
          <cell r="G7" t="str">
            <v xml:space="preserve">H S E </v>
          </cell>
          <cell r="H7" t="str">
            <v>New reserves</v>
          </cell>
          <cell r="I7" t="str">
            <v>Increase / Decrease of costs</v>
          </cell>
          <cell r="J7" t="str">
            <v>Reserves protection</v>
          </cell>
          <cell r="K7" t="str">
            <v>Slippage beyond  2007+-"</v>
          </cell>
          <cell r="L7" t="str">
            <v>Total Variance</v>
          </cell>
          <cell r="M7" t="str">
            <v>PDC sept</v>
          </cell>
          <cell r="N7" t="str">
            <v>control</v>
          </cell>
        </row>
        <row r="8">
          <cell r="C8" t="str">
            <v>Projects</v>
          </cell>
          <cell r="E8" t="str">
            <v>(1)</v>
          </cell>
          <cell r="F8" t="str">
            <v>(2)</v>
          </cell>
          <cell r="G8" t="str">
            <v>(3)</v>
          </cell>
          <cell r="H8" t="str">
            <v>(4)</v>
          </cell>
          <cell r="I8" t="str">
            <v>(5)</v>
          </cell>
          <cell r="J8" t="str">
            <v>(6)</v>
          </cell>
          <cell r="K8" t="str">
            <v>(7)</v>
          </cell>
          <cell r="M8">
            <v>0</v>
          </cell>
        </row>
        <row r="10">
          <cell r="C10" t="str">
            <v>Actif 1 / Asset 1</v>
          </cell>
          <cell r="L10">
            <v>0</v>
          </cell>
          <cell r="N10" t="str">
            <v>OK</v>
          </cell>
        </row>
        <row r="11">
          <cell r="C11" t="str">
            <v>Actif 1 / Asset 2</v>
          </cell>
          <cell r="L11">
            <v>0</v>
          </cell>
          <cell r="N11" t="str">
            <v>OK</v>
          </cell>
        </row>
        <row r="12">
          <cell r="L12">
            <v>0</v>
          </cell>
          <cell r="N12" t="str">
            <v>OK</v>
          </cell>
        </row>
        <row r="13">
          <cell r="L13">
            <v>0</v>
          </cell>
        </row>
        <row r="14">
          <cell r="L14">
            <v>0</v>
          </cell>
        </row>
        <row r="15">
          <cell r="L15">
            <v>0</v>
          </cell>
        </row>
        <row r="16">
          <cell r="L16">
            <v>0</v>
          </cell>
        </row>
        <row r="17">
          <cell r="L17">
            <v>0</v>
          </cell>
        </row>
        <row r="18">
          <cell r="L18">
            <v>0</v>
          </cell>
        </row>
        <row r="19">
          <cell r="L19">
            <v>0</v>
          </cell>
        </row>
        <row r="20">
          <cell r="L20">
            <v>0</v>
          </cell>
          <cell r="N20" t="str">
            <v>OK</v>
          </cell>
        </row>
        <row r="21">
          <cell r="L21">
            <v>0</v>
          </cell>
          <cell r="N21" t="str">
            <v>OK</v>
          </cell>
        </row>
        <row r="22">
          <cell r="L22">
            <v>0</v>
          </cell>
          <cell r="N22" t="str">
            <v>OK</v>
          </cell>
        </row>
        <row r="24">
          <cell r="C24" t="str">
            <v xml:space="preserve">Total </v>
          </cell>
          <cell r="D24">
            <v>0</v>
          </cell>
          <cell r="E24">
            <v>0</v>
          </cell>
          <cell r="F24">
            <v>0</v>
          </cell>
          <cell r="G24">
            <v>0</v>
          </cell>
          <cell r="H24">
            <v>0</v>
          </cell>
          <cell r="I24">
            <v>0</v>
          </cell>
          <cell r="J24">
            <v>0</v>
          </cell>
          <cell r="K24">
            <v>0</v>
          </cell>
          <cell r="L24">
            <v>0</v>
          </cell>
          <cell r="M24">
            <v>0</v>
          </cell>
          <cell r="N24" t="str">
            <v>OK</v>
          </cell>
        </row>
        <row r="26">
          <cell r="C26" t="str">
            <v>Control</v>
          </cell>
        </row>
        <row r="30">
          <cell r="C30" t="str">
            <v xml:space="preserve"> M  USD Group Share</v>
          </cell>
          <cell r="D30" t="str">
            <v>Budget 2008 @60$  VS  Plan 2008 @60$</v>
          </cell>
        </row>
        <row r="31">
          <cell r="D31" t="str">
            <v>Plan 2008 @60$</v>
          </cell>
          <cell r="E31" t="str">
            <v>c/f 2007</v>
          </cell>
          <cell r="F31" t="str">
            <v>Exchange rate</v>
          </cell>
          <cell r="G31" t="str">
            <v xml:space="preserve">H S E </v>
          </cell>
          <cell r="H31" t="str">
            <v>New reserves</v>
          </cell>
          <cell r="I31" t="str">
            <v>Increase / Decrease of costs</v>
          </cell>
          <cell r="J31" t="str">
            <v>Reserves protection</v>
          </cell>
          <cell r="K31" t="str">
            <v>Slippage beyond  2008+-"</v>
          </cell>
          <cell r="L31" t="str">
            <v>Total Variance</v>
          </cell>
          <cell r="M31" t="str">
            <v>Budget 2008 @60$</v>
          </cell>
          <cell r="N31" t="str">
            <v>control</v>
          </cell>
        </row>
        <row r="32">
          <cell r="C32" t="str">
            <v>Projects</v>
          </cell>
          <cell r="E32" t="str">
            <v>(1)</v>
          </cell>
          <cell r="F32" t="str">
            <v>(2)</v>
          </cell>
          <cell r="G32" t="str">
            <v>(3)</v>
          </cell>
          <cell r="H32" t="str">
            <v>(4)</v>
          </cell>
          <cell r="I32" t="str">
            <v>(5)</v>
          </cell>
          <cell r="J32" t="str">
            <v>(6)</v>
          </cell>
          <cell r="K32" t="str">
            <v>(7)</v>
          </cell>
        </row>
        <row r="34">
          <cell r="C34" t="str">
            <v>Actif 1 / Asset 1</v>
          </cell>
          <cell r="L34">
            <v>0</v>
          </cell>
          <cell r="N34" t="str">
            <v>OK</v>
          </cell>
        </row>
        <row r="35">
          <cell r="C35" t="str">
            <v>Actif 1 / Asset 2</v>
          </cell>
          <cell r="L35">
            <v>0</v>
          </cell>
          <cell r="N35" t="str">
            <v>OK</v>
          </cell>
        </row>
        <row r="36">
          <cell r="L36">
            <v>0</v>
          </cell>
          <cell r="N36" t="str">
            <v>OK</v>
          </cell>
        </row>
        <row r="37">
          <cell r="L37">
            <v>0</v>
          </cell>
        </row>
        <row r="38">
          <cell r="L38">
            <v>0</v>
          </cell>
        </row>
        <row r="39">
          <cell r="L39">
            <v>0</v>
          </cell>
        </row>
        <row r="40">
          <cell r="L40">
            <v>0</v>
          </cell>
        </row>
        <row r="41">
          <cell r="L41">
            <v>0</v>
          </cell>
        </row>
        <row r="42">
          <cell r="L42">
            <v>0</v>
          </cell>
        </row>
        <row r="43">
          <cell r="L43">
            <v>0</v>
          </cell>
        </row>
        <row r="44">
          <cell r="L44">
            <v>0</v>
          </cell>
          <cell r="N44" t="str">
            <v>OK</v>
          </cell>
        </row>
        <row r="45">
          <cell r="L45">
            <v>0</v>
          </cell>
          <cell r="N45" t="str">
            <v>OK</v>
          </cell>
        </row>
        <row r="46">
          <cell r="L46">
            <v>0</v>
          </cell>
          <cell r="N46" t="str">
            <v>OK</v>
          </cell>
        </row>
        <row r="48">
          <cell r="C48" t="str">
            <v xml:space="preserve">Total </v>
          </cell>
          <cell r="D48">
            <v>0</v>
          </cell>
          <cell r="E48">
            <v>0</v>
          </cell>
          <cell r="F48">
            <v>0</v>
          </cell>
          <cell r="G48">
            <v>0</v>
          </cell>
          <cell r="H48">
            <v>0</v>
          </cell>
          <cell r="I48">
            <v>0</v>
          </cell>
          <cell r="J48">
            <v>0</v>
          </cell>
          <cell r="K48">
            <v>0</v>
          </cell>
          <cell r="L48">
            <v>0</v>
          </cell>
          <cell r="M48">
            <v>0</v>
          </cell>
          <cell r="N48" t="str">
            <v>OK</v>
          </cell>
        </row>
        <row r="50">
          <cell r="C50" t="str">
            <v>Control</v>
          </cell>
        </row>
        <row r="54">
          <cell r="C54" t="str">
            <v>Reminder: Capex variations against the Budget the will be presented as follows :</v>
          </cell>
        </row>
        <row r="56">
          <cell r="C56" t="str">
            <v>1- Carried Forward from previous year</v>
          </cell>
        </row>
        <row r="57">
          <cell r="C57" t="str">
            <v>2- EXCHANGE RATE Variation (if any) = impact of the exchange rate (Capex currency / USD)</v>
          </cell>
        </row>
        <row r="58">
          <cell r="C58" t="str">
            <v>2- H S E  investments</v>
          </cell>
        </row>
        <row r="59">
          <cell r="C59" t="str">
            <v xml:space="preserve">4- NEW RESERVES = variation due to additional / new works that leads to an update of reserves. These works were not included in the Budget. </v>
          </cell>
        </row>
        <row r="60">
          <cell r="C60" t="str">
            <v>5- INCREASE / DECREASE OF COSTS = cost increase / decrease for the same work program as defined in the Budget.</v>
          </cell>
        </row>
        <row r="61">
          <cell r="C61" t="str">
            <v>6- RESERVES PROTECTION = variation due to new and / or cancelled works in order to maintain the production and reserves as per the Budget.</v>
          </cell>
        </row>
        <row r="62">
          <cell r="C62" t="str">
            <v>7- SLIPPAGE (if any) = impact of the changes in the planning of the Capex expenditure (delays or advancement)</v>
          </cell>
        </row>
      </sheetData>
      <sheetData sheetId="4" refreshError="1"/>
      <sheetData sheetId="5" refreshError="1">
        <row r="6">
          <cell r="B6" t="str">
            <v>Table 12</v>
          </cell>
          <cell r="G6" t="str">
            <v>Nom Entité Reporting (à saisir)</v>
          </cell>
        </row>
        <row r="8">
          <cell r="B8" t="str">
            <v>PVR</v>
          </cell>
        </row>
        <row r="10">
          <cell r="B10" t="str">
            <v>M  USD</v>
          </cell>
        </row>
        <row r="12">
          <cell r="B12" t="str">
            <v>Program</v>
          </cell>
          <cell r="C12" t="str">
            <v>Description</v>
          </cell>
          <cell r="D12" t="str">
            <v>Associated costs</v>
          </cell>
          <cell r="F12" t="str">
            <v>IMPACT on SEC Production - Group share kboed</v>
          </cell>
        </row>
        <row r="13">
          <cell r="D13" t="str">
            <v>PDC sept</v>
          </cell>
          <cell r="E13" t="str">
            <v>Budget 2008 @60$</v>
          </cell>
          <cell r="F13" t="str">
            <v>PDC sept</v>
          </cell>
          <cell r="G13" t="str">
            <v>Budget 2008 @60$</v>
          </cell>
        </row>
        <row r="16">
          <cell r="B16" t="str">
            <v>programme 1 / program 1</v>
          </cell>
        </row>
        <row r="21">
          <cell r="B21" t="str">
            <v>programme 2 / program 2</v>
          </cell>
        </row>
      </sheetData>
      <sheetData sheetId="6" refreshError="1">
        <row r="3">
          <cell r="C3" t="str">
            <v>Table 18</v>
          </cell>
          <cell r="I3" t="str">
            <v>Nom Entité Reporting (à saisir)</v>
          </cell>
        </row>
        <row r="5">
          <cell r="C5" t="str">
            <v>RETIREMENT AND OTHER LT PROVISIONS (FAS 87 - FAS 106 / IAS 19) -  M USD</v>
          </cell>
        </row>
        <row r="7">
          <cell r="D7" t="str">
            <v>Definitif 2006</v>
          </cell>
          <cell r="E7" t="str">
            <v>Budget 2007 @60$</v>
          </cell>
          <cell r="F7" t="str">
            <v>PDC sept</v>
          </cell>
          <cell r="G7" t="str">
            <v>Budget 2008 @60$</v>
          </cell>
          <cell r="I7" t="str">
            <v>Plan 2008 @60$</v>
          </cell>
        </row>
        <row r="8">
          <cell r="M8">
            <v>0</v>
          </cell>
          <cell r="N8">
            <v>0</v>
          </cell>
          <cell r="O8">
            <v>0</v>
          </cell>
          <cell r="P8">
            <v>0</v>
          </cell>
          <cell r="R8">
            <v>0</v>
          </cell>
          <cell r="V8">
            <v>0</v>
          </cell>
        </row>
        <row r="9">
          <cell r="M9" t="str">
            <v>USD</v>
          </cell>
          <cell r="N9" t="str">
            <v>USD</v>
          </cell>
          <cell r="O9" t="str">
            <v>USD</v>
          </cell>
          <cell r="P9" t="str">
            <v>USD</v>
          </cell>
          <cell r="R9" t="str">
            <v>USD</v>
          </cell>
          <cell r="V9" t="str">
            <v>USD</v>
          </cell>
        </row>
        <row r="10">
          <cell r="M10" t="str">
            <v>PY_TDB</v>
          </cell>
          <cell r="N10" t="str">
            <v>BUD_N</v>
          </cell>
          <cell r="O10" t="str">
            <v>F09</v>
          </cell>
          <cell r="P10" t="str">
            <v>BUD_INI</v>
          </cell>
          <cell r="R10" t="str">
            <v>PL01</v>
          </cell>
          <cell r="V10" t="str">
            <v>BUD_N</v>
          </cell>
        </row>
        <row r="11">
          <cell r="M11" t="str">
            <v>YTD12</v>
          </cell>
          <cell r="N11" t="str">
            <v>YTD12</v>
          </cell>
          <cell r="O11" t="str">
            <v>YTD12</v>
          </cell>
          <cell r="P11" t="str">
            <v>YTD12</v>
          </cell>
          <cell r="R11" t="str">
            <v>YTD12</v>
          </cell>
          <cell r="V11" t="str">
            <v>YTD12</v>
          </cell>
        </row>
        <row r="13">
          <cell r="C13" t="str">
            <v>FAS 87 (retirement)</v>
          </cell>
          <cell r="E13">
            <v>0</v>
          </cell>
          <cell r="L13" t="str">
            <v>FAS87</v>
          </cell>
          <cell r="M13">
            <v>0</v>
          </cell>
          <cell r="N13">
            <v>0</v>
          </cell>
          <cell r="O13">
            <v>0</v>
          </cell>
          <cell r="P13">
            <v>0</v>
          </cell>
          <cell r="R13">
            <v>0</v>
          </cell>
          <cell r="U13" t="str">
            <v>FAS87</v>
          </cell>
          <cell r="W13">
            <v>0</v>
          </cell>
        </row>
        <row r="14">
          <cell r="C14" t="str">
            <v>FAS 106 (contingency)</v>
          </cell>
          <cell r="E14">
            <v>0</v>
          </cell>
          <cell r="L14" t="str">
            <v>FAS106</v>
          </cell>
          <cell r="M14">
            <v>0</v>
          </cell>
          <cell r="N14">
            <v>0</v>
          </cell>
          <cell r="O14">
            <v>0</v>
          </cell>
          <cell r="P14">
            <v>0</v>
          </cell>
          <cell r="R14">
            <v>0</v>
          </cell>
          <cell r="U14" t="str">
            <v>FAS106</v>
          </cell>
          <cell r="W14">
            <v>0</v>
          </cell>
        </row>
        <row r="15">
          <cell r="C15" t="str">
            <v>Provision for restructuring (pre-retirement (impact on R.O.)).</v>
          </cell>
          <cell r="E15">
            <v>0</v>
          </cell>
          <cell r="L15" t="str">
            <v>PROV_REST_1</v>
          </cell>
          <cell r="M15">
            <v>0</v>
          </cell>
          <cell r="N15">
            <v>0</v>
          </cell>
          <cell r="O15">
            <v>0</v>
          </cell>
          <cell r="P15">
            <v>0</v>
          </cell>
          <cell r="R15">
            <v>0</v>
          </cell>
          <cell r="U15" t="str">
            <v>PROV_REST_1</v>
          </cell>
          <cell r="W15">
            <v>0</v>
          </cell>
        </row>
        <row r="16">
          <cell r="C16" t="str">
            <v>Other LT Operating Provisions FAS 69</v>
          </cell>
          <cell r="E16">
            <v>0</v>
          </cell>
          <cell r="L16" t="str">
            <v>OTH_PROV_FAS69</v>
          </cell>
          <cell r="M16">
            <v>0</v>
          </cell>
          <cell r="N16">
            <v>0</v>
          </cell>
          <cell r="O16">
            <v>0</v>
          </cell>
          <cell r="P16">
            <v>0</v>
          </cell>
          <cell r="R16">
            <v>0</v>
          </cell>
          <cell r="U16" t="str">
            <v>OTH_PROV_FAS69</v>
          </cell>
          <cell r="W16">
            <v>0</v>
          </cell>
        </row>
        <row r="17">
          <cell r="C17" t="str">
            <v>Other LT Operating Provisions non FAS 69</v>
          </cell>
          <cell r="E17">
            <v>0</v>
          </cell>
          <cell r="L17" t="str">
            <v>OTH_PROV_NFAS69</v>
          </cell>
          <cell r="M17">
            <v>0</v>
          </cell>
          <cell r="N17">
            <v>0</v>
          </cell>
          <cell r="O17">
            <v>0</v>
          </cell>
          <cell r="P17">
            <v>0</v>
          </cell>
          <cell r="R17">
            <v>0</v>
          </cell>
          <cell r="U17" t="str">
            <v>OTH_PROV_NFAS69</v>
          </cell>
          <cell r="W17">
            <v>0</v>
          </cell>
        </row>
        <row r="18">
          <cell r="C18" t="str">
            <v>Total net impact on R.O</v>
          </cell>
          <cell r="D18">
            <v>0</v>
          </cell>
          <cell r="E18">
            <v>0</v>
          </cell>
          <cell r="F18">
            <v>0</v>
          </cell>
          <cell r="G18">
            <v>0</v>
          </cell>
          <cell r="I18">
            <v>0</v>
          </cell>
        </row>
        <row r="19">
          <cell r="C19" t="str">
            <v>Provision for restructuring (pre-retirement and Social Plan (impact on R.O.N)).</v>
          </cell>
          <cell r="E19">
            <v>0</v>
          </cell>
          <cell r="L19" t="str">
            <v>PROV_REST_2</v>
          </cell>
          <cell r="M19">
            <v>0</v>
          </cell>
          <cell r="N19">
            <v>0</v>
          </cell>
          <cell r="O19">
            <v>0</v>
          </cell>
          <cell r="P19">
            <v>0</v>
          </cell>
          <cell r="R19">
            <v>0</v>
          </cell>
          <cell r="U19" t="str">
            <v>PROV_REST_2</v>
          </cell>
          <cell r="W19">
            <v>0</v>
          </cell>
        </row>
        <row r="20">
          <cell r="C20" t="str">
            <v>Other Extraordinary Provisions on Long Term Assets</v>
          </cell>
          <cell r="E20">
            <v>0</v>
          </cell>
          <cell r="L20" t="str">
            <v>OTH_EXT_DEP</v>
          </cell>
          <cell r="M20">
            <v>0</v>
          </cell>
          <cell r="N20">
            <v>0</v>
          </cell>
          <cell r="O20">
            <v>0</v>
          </cell>
          <cell r="P20">
            <v>0</v>
          </cell>
          <cell r="R20">
            <v>0</v>
          </cell>
          <cell r="U20" t="str">
            <v>OTH_EXT_DEP</v>
          </cell>
          <cell r="W20">
            <v>0</v>
          </cell>
        </row>
        <row r="21">
          <cell r="C21" t="str">
            <v>Tax impact (current tax)</v>
          </cell>
          <cell r="E21">
            <v>0</v>
          </cell>
          <cell r="L21" t="str">
            <v>PROV_CUR_TAX</v>
          </cell>
          <cell r="M21">
            <v>0</v>
          </cell>
          <cell r="N21">
            <v>0</v>
          </cell>
          <cell r="O21">
            <v>0</v>
          </cell>
          <cell r="P21">
            <v>0</v>
          </cell>
          <cell r="R21">
            <v>0</v>
          </cell>
          <cell r="U21" t="str">
            <v>PROV_CUR_TAX</v>
          </cell>
          <cell r="W21">
            <v>0</v>
          </cell>
        </row>
        <row r="22">
          <cell r="C22" t="str">
            <v>Tax impact (deffered tax)</v>
          </cell>
          <cell r="E22">
            <v>0</v>
          </cell>
          <cell r="L22" t="str">
            <v>PROV_DEF_TAX</v>
          </cell>
          <cell r="M22">
            <v>0</v>
          </cell>
          <cell r="N22">
            <v>0</v>
          </cell>
          <cell r="O22">
            <v>0</v>
          </cell>
          <cell r="P22">
            <v>0</v>
          </cell>
          <cell r="R22">
            <v>0</v>
          </cell>
          <cell r="U22" t="str">
            <v>PROV_DEF_TAX</v>
          </cell>
          <cell r="W22">
            <v>0</v>
          </cell>
        </row>
        <row r="23">
          <cell r="C23" t="str">
            <v>Total net impact on R.O.N.</v>
          </cell>
          <cell r="D23">
            <v>0</v>
          </cell>
          <cell r="E23">
            <v>0</v>
          </cell>
          <cell r="F23">
            <v>0</v>
          </cell>
          <cell r="G23">
            <v>0</v>
          </cell>
          <cell r="I23">
            <v>0</v>
          </cell>
        </row>
        <row r="25">
          <cell r="C25" t="str">
            <v>Note: Budget 2007 data can be  incomplete. Thank you to fill them again if necessary.</v>
          </cell>
        </row>
      </sheetData>
      <sheetData sheetId="7" refreshError="1">
        <row r="6">
          <cell r="C6" t="str">
            <v>Table 22</v>
          </cell>
          <cell r="J6" t="str">
            <v>Nom Entité Reporting (à saisir)</v>
          </cell>
        </row>
        <row r="8">
          <cell r="C8" t="str">
            <v>BREAK EVEN POINT</v>
          </cell>
        </row>
        <row r="10">
          <cell r="E10" t="str">
            <v>PDC sept</v>
          </cell>
          <cell r="F10" t="str">
            <v>Budget 2008 @60$</v>
          </cell>
          <cell r="G10" t="str">
            <v>Budget 2008 @60$</v>
          </cell>
          <cell r="H10" t="str">
            <v>Sensitivity @80$</v>
          </cell>
          <cell r="J10" t="str">
            <v>Plan 2008 @60$</v>
          </cell>
        </row>
        <row r="11">
          <cell r="E11">
            <v>0</v>
          </cell>
          <cell r="F11">
            <v>0</v>
          </cell>
          <cell r="G11">
            <v>0</v>
          </cell>
          <cell r="H11">
            <v>0</v>
          </cell>
          <cell r="J11">
            <v>0</v>
          </cell>
        </row>
        <row r="12">
          <cell r="E12" t="str">
            <v>USD</v>
          </cell>
          <cell r="F12" t="str">
            <v>USD</v>
          </cell>
          <cell r="G12" t="str">
            <v>USD</v>
          </cell>
          <cell r="H12" t="str">
            <v>USD</v>
          </cell>
          <cell r="J12" t="str">
            <v>USD</v>
          </cell>
        </row>
        <row r="13">
          <cell r="E13" t="str">
            <v>F09</v>
          </cell>
          <cell r="F13" t="str">
            <v>BUD_INI</v>
          </cell>
          <cell r="G13" t="str">
            <v>BUD_INI</v>
          </cell>
          <cell r="H13" t="str">
            <v>BUD80</v>
          </cell>
          <cell r="J13" t="str">
            <v>PL01</v>
          </cell>
        </row>
        <row r="14">
          <cell r="E14" t="str">
            <v>YTD12</v>
          </cell>
          <cell r="F14" t="str">
            <v>YTD12</v>
          </cell>
          <cell r="G14" t="str">
            <v>YTD12</v>
          </cell>
          <cell r="H14" t="str">
            <v>YTD12</v>
          </cell>
          <cell r="J14" t="str">
            <v>YTD12</v>
          </cell>
        </row>
        <row r="16">
          <cell r="C16" t="str">
            <v>Liquids in $/boe</v>
          </cell>
          <cell r="D16" t="str">
            <v>Break_Even_Liquids</v>
          </cell>
        </row>
        <row r="17">
          <cell r="C17" t="str">
            <v>Brent in $/boe</v>
          </cell>
          <cell r="D17" t="str">
            <v>Break_Even_Brent</v>
          </cell>
        </row>
        <row r="18">
          <cell r="C18" t="str">
            <v>Gas in $/Mbtu</v>
          </cell>
          <cell r="D18" t="str">
            <v>Break_Even_Gas</v>
          </cell>
        </row>
      </sheetData>
      <sheetData sheetId="8" refreshError="1"/>
      <sheetData sheetId="9" refreshError="1"/>
      <sheetData sheetId="10" refreshError="1">
        <row r="1">
          <cell r="A1" t="str">
            <v>SHEETLIST</v>
          </cell>
        </row>
        <row r="2">
          <cell r="A2" t="str">
            <v xml:space="preserve">      Table 25</v>
          </cell>
        </row>
        <row r="5">
          <cell r="A5" t="str">
            <v>Tax information : free format</v>
          </cell>
        </row>
      </sheetData>
      <sheetData sheetId="11" refreshError="1">
        <row r="1">
          <cell r="A1" t="str">
            <v>DGEP</v>
          </cell>
        </row>
        <row r="2">
          <cell r="E2" t="str">
            <v>E&amp;P Subsidiary IT Reporting PC09</v>
          </cell>
        </row>
        <row r="3">
          <cell r="A3" t="str">
            <v>Country (2 char.)</v>
          </cell>
        </row>
        <row r="4">
          <cell r="A4" t="str">
            <v xml:space="preserve">Affiliate : </v>
          </cell>
          <cell r="E4" t="str">
            <v>Network &amp; Telecoms</v>
          </cell>
          <cell r="G4" t="str">
            <v>Desktop Computing</v>
          </cell>
          <cell r="I4" t="str">
            <v>Business Applications</v>
          </cell>
          <cell r="L4" t="str">
            <v>TOTAL</v>
          </cell>
        </row>
        <row r="5">
          <cell r="A5" t="str">
            <v>IT Correspondant</v>
          </cell>
          <cell r="E5" t="str">
            <v>WAN/ Data</v>
          </cell>
          <cell r="F5" t="str">
            <v>Voice/Fax/Video</v>
          </cell>
          <cell r="G5" t="str">
            <v>PC</v>
          </cell>
          <cell r="H5" t="str">
            <v>Unix/Other</v>
          </cell>
          <cell r="I5" t="str">
            <v>Exploration</v>
          </cell>
          <cell r="J5" t="str">
            <v>Production</v>
          </cell>
          <cell r="K5" t="str">
            <v>Support</v>
          </cell>
        </row>
        <row r="6">
          <cell r="A6" t="str">
            <v>Base Opex</v>
          </cell>
          <cell r="B6" t="str">
            <v>FTE headcount</v>
          </cell>
          <cell r="C6" t="str">
            <v>IT Internal Manpower</v>
          </cell>
          <cell r="L6">
            <v>0</v>
          </cell>
        </row>
        <row r="7">
          <cell r="C7" t="str">
            <v>IT Contractors</v>
          </cell>
          <cell r="L7">
            <v>0</v>
          </cell>
        </row>
        <row r="8">
          <cell r="B8" t="str">
            <v>IT Costs</v>
          </cell>
          <cell r="C8" t="str">
            <v>Internal Manpower</v>
          </cell>
          <cell r="L8">
            <v>0</v>
          </cell>
        </row>
        <row r="9">
          <cell r="C9" t="str">
            <v>Contractors</v>
          </cell>
          <cell r="L9">
            <v>0</v>
          </cell>
        </row>
        <row r="10">
          <cell r="C10" t="str">
            <v>Central Services (Intragroup)</v>
          </cell>
          <cell r="L10">
            <v>0</v>
          </cell>
        </row>
        <row r="11">
          <cell r="C11" t="str">
            <v>External SW + HW + Misc</v>
          </cell>
          <cell r="L11">
            <v>0</v>
          </cell>
        </row>
        <row r="12">
          <cell r="C12" t="str">
            <v>Third Party Services</v>
          </cell>
          <cell r="L12">
            <v>0</v>
          </cell>
        </row>
        <row r="13">
          <cell r="C13" t="str">
            <v>Sub TOTAL</v>
          </cell>
          <cell r="E13">
            <v>0</v>
          </cell>
          <cell r="F13">
            <v>0</v>
          </cell>
          <cell r="G13">
            <v>0</v>
          </cell>
          <cell r="H13">
            <v>0</v>
          </cell>
          <cell r="I13">
            <v>0</v>
          </cell>
          <cell r="J13">
            <v>0</v>
          </cell>
          <cell r="K13">
            <v>0</v>
          </cell>
          <cell r="L13">
            <v>0</v>
          </cell>
        </row>
        <row r="14">
          <cell r="A14" t="str">
            <v>Project Opex</v>
          </cell>
          <cell r="B14" t="str">
            <v>FTE headcount</v>
          </cell>
          <cell r="C14" t="str">
            <v>IT Internal Manpower</v>
          </cell>
          <cell r="L14">
            <v>0</v>
          </cell>
        </row>
        <row r="15">
          <cell r="C15" t="str">
            <v>IT Contractors</v>
          </cell>
          <cell r="L15">
            <v>0</v>
          </cell>
        </row>
        <row r="16">
          <cell r="B16" t="str">
            <v>IT Costs</v>
          </cell>
          <cell r="C16" t="str">
            <v>Internal Manpower</v>
          </cell>
          <cell r="L16">
            <v>0</v>
          </cell>
        </row>
        <row r="17">
          <cell r="C17" t="str">
            <v>Contractors</v>
          </cell>
          <cell r="L17">
            <v>0</v>
          </cell>
        </row>
        <row r="18">
          <cell r="C18" t="str">
            <v>Central Services (Intragroup)</v>
          </cell>
          <cell r="L18">
            <v>0</v>
          </cell>
        </row>
        <row r="19">
          <cell r="C19" t="str">
            <v>External SW + HW + Misc</v>
          </cell>
          <cell r="L19">
            <v>0</v>
          </cell>
        </row>
        <row r="20">
          <cell r="C20" t="str">
            <v>Third Party Services</v>
          </cell>
          <cell r="L20">
            <v>0</v>
          </cell>
        </row>
        <row r="21">
          <cell r="C21" t="str">
            <v>Sub TOTAL</v>
          </cell>
          <cell r="E21">
            <v>0</v>
          </cell>
          <cell r="F21">
            <v>0</v>
          </cell>
          <cell r="G21">
            <v>0</v>
          </cell>
          <cell r="H21">
            <v>0</v>
          </cell>
          <cell r="I21">
            <v>0</v>
          </cell>
          <cell r="J21">
            <v>0</v>
          </cell>
          <cell r="K21">
            <v>0</v>
          </cell>
          <cell r="L21">
            <v>0</v>
          </cell>
        </row>
        <row r="22">
          <cell r="A22" t="str">
            <v>Total OPEX (base + project)</v>
          </cell>
          <cell r="E22">
            <v>0</v>
          </cell>
          <cell r="F22">
            <v>0</v>
          </cell>
          <cell r="G22">
            <v>0</v>
          </cell>
          <cell r="H22">
            <v>0</v>
          </cell>
          <cell r="I22">
            <v>0</v>
          </cell>
          <cell r="J22">
            <v>0</v>
          </cell>
          <cell r="K22">
            <v>0</v>
          </cell>
          <cell r="L22">
            <v>0</v>
          </cell>
        </row>
        <row r="23">
          <cell r="A23" t="str">
            <v>Depreciation</v>
          </cell>
          <cell r="L23">
            <v>0</v>
          </cell>
        </row>
        <row r="24">
          <cell r="A24" t="str">
            <v>CAPEX</v>
          </cell>
          <cell r="L24">
            <v>0</v>
          </cell>
        </row>
        <row r="25">
          <cell r="D25" t="str">
            <v>NORMALISERS</v>
          </cell>
          <cell r="K25" t="str">
            <v>Including</v>
          </cell>
        </row>
        <row r="26">
          <cell r="A26" t="str">
            <v>Main Incomes</v>
          </cell>
          <cell r="E26" t="str">
            <v>Desktop Normalisers</v>
          </cell>
          <cell r="G26" t="str">
            <v>PC Desktops</v>
          </cell>
          <cell r="H26" t="str">
            <v>PC Laptops</v>
          </cell>
          <cell r="I26" t="str">
            <v>Unix/Other WS</v>
          </cell>
          <cell r="J26" t="str">
            <v>Total Desktops</v>
          </cell>
          <cell r="K26" t="str">
            <v>Offshore Dsks</v>
          </cell>
          <cell r="L26" t="str">
            <v>IT Desktops</v>
          </cell>
        </row>
        <row r="27">
          <cell r="E27" t="str">
            <v>Exploration</v>
          </cell>
          <cell r="J27">
            <v>0</v>
          </cell>
        </row>
        <row r="28">
          <cell r="A28" t="str">
            <v>Description</v>
          </cell>
          <cell r="B28" t="str">
            <v>Client name</v>
          </cell>
          <cell r="C28" t="str">
            <v>Income</v>
          </cell>
          <cell r="E28" t="str">
            <v>Production</v>
          </cell>
          <cell r="J28">
            <v>0</v>
          </cell>
        </row>
        <row r="29">
          <cell r="E29" t="str">
            <v>Business Support (incl IT)</v>
          </cell>
          <cell r="J29">
            <v>0</v>
          </cell>
        </row>
        <row r="30">
          <cell r="E30" t="str">
            <v>Total</v>
          </cell>
          <cell r="G30">
            <v>0</v>
          </cell>
          <cell r="H30">
            <v>0</v>
          </cell>
          <cell r="I30">
            <v>0</v>
          </cell>
          <cell r="J30">
            <v>0</v>
          </cell>
          <cell r="K30">
            <v>0</v>
          </cell>
          <cell r="L30">
            <v>0</v>
          </cell>
        </row>
        <row r="32">
          <cell r="E32" t="str">
            <v>Server Profile (1)</v>
          </cell>
          <cell r="G32" t="str">
            <v>Total</v>
          </cell>
          <cell r="I32" t="str">
            <v>Server Profile (2)</v>
          </cell>
          <cell r="K32" t="str">
            <v>Onshore</v>
          </cell>
          <cell r="L32" t="str">
            <v>Offshore</v>
          </cell>
        </row>
        <row r="33">
          <cell r="E33" t="str">
            <v>MS Windows Servers</v>
          </cell>
          <cell r="I33" t="str">
            <v>Applications Servers</v>
          </cell>
        </row>
        <row r="34">
          <cell r="A34" t="str">
            <v>Summary</v>
          </cell>
          <cell r="E34" t="str">
            <v>Unix Servers</v>
          </cell>
          <cell r="I34" t="str">
            <v>ERP Servers</v>
          </cell>
        </row>
        <row r="35">
          <cell r="E35" t="str">
            <v>Other Operating Systems</v>
          </cell>
          <cell r="I35" t="str">
            <v>File &amp; Print Servers</v>
          </cell>
        </row>
        <row r="36">
          <cell r="A36" t="str">
            <v>Total IT Manpower (FTE)</v>
          </cell>
          <cell r="C36">
            <v>0</v>
          </cell>
          <cell r="E36" t="str">
            <v>Total Number of Servers</v>
          </cell>
          <cell r="G36">
            <v>0</v>
          </cell>
          <cell r="I36" t="str">
            <v>Email Servers</v>
          </cell>
        </row>
        <row r="37">
          <cell r="A37" t="str">
            <v>Total IT Spend</v>
          </cell>
          <cell r="C37">
            <v>0</v>
          </cell>
          <cell r="E37" t="str">
            <v>Locations with Servers</v>
          </cell>
          <cell r="I37" t="str">
            <v>Web Servers</v>
          </cell>
        </row>
        <row r="38">
          <cell r="A38" t="str">
            <v>Total IT Costs</v>
          </cell>
          <cell r="C38">
            <v>0</v>
          </cell>
        </row>
        <row r="39">
          <cell r="A39" t="str">
            <v>IT Base Opex</v>
          </cell>
          <cell r="C39">
            <v>0</v>
          </cell>
          <cell r="E39" t="str">
            <v>Network &amp; Com Profile</v>
          </cell>
          <cell r="G39" t="str">
            <v>Total</v>
          </cell>
          <cell r="J39" t="str">
            <v>End Users Normalisers</v>
          </cell>
          <cell r="L39" t="str">
            <v>Total</v>
          </cell>
        </row>
        <row r="40">
          <cell r="A40" t="str">
            <v>IT Project Spend</v>
          </cell>
          <cell r="C40">
            <v>0</v>
          </cell>
          <cell r="E40" t="str">
            <v>PABX Number</v>
          </cell>
          <cell r="J40" t="str">
            <v>Statutory Employees</v>
          </cell>
        </row>
        <row r="41">
          <cell r="E41" t="str">
            <v>Mobiles/Radios</v>
          </cell>
          <cell r="J41" t="str">
            <v>On Site External</v>
          </cell>
        </row>
        <row r="42">
          <cell r="E42" t="str">
            <v>Video-Conference Units</v>
          </cell>
          <cell r="J42" t="str">
            <v>Total Users</v>
          </cell>
          <cell r="L42">
            <v>0</v>
          </cell>
        </row>
        <row r="44">
          <cell r="A44" t="str">
            <v>Reporting currency</v>
          </cell>
        </row>
      </sheetData>
      <sheetData sheetId="12" refreshError="1">
        <row r="1">
          <cell r="A1" t="str">
            <v>DGEP</v>
          </cell>
        </row>
        <row r="2">
          <cell r="E2" t="str">
            <v>E&amp;P Subsidiary IT Reporting BU</v>
          </cell>
        </row>
        <row r="3">
          <cell r="A3" t="str">
            <v>Country (2 char.)</v>
          </cell>
          <cell r="B3" t="str">
            <v/>
          </cell>
        </row>
        <row r="4">
          <cell r="A4" t="str">
            <v xml:space="preserve">Affiliate : </v>
          </cell>
          <cell r="B4" t="str">
            <v/>
          </cell>
          <cell r="E4" t="str">
            <v>Network &amp; Telecoms</v>
          </cell>
          <cell r="G4" t="str">
            <v>Desktop Computing</v>
          </cell>
          <cell r="I4" t="str">
            <v>Business Applications</v>
          </cell>
          <cell r="L4" t="str">
            <v>TOTAL</v>
          </cell>
        </row>
        <row r="5">
          <cell r="A5" t="str">
            <v>IT Correspondant</v>
          </cell>
          <cell r="B5" t="str">
            <v/>
          </cell>
          <cell r="E5" t="str">
            <v>WAN/ Data</v>
          </cell>
          <cell r="F5" t="str">
            <v>Voice/Fax/Video</v>
          </cell>
          <cell r="G5" t="str">
            <v>PC</v>
          </cell>
          <cell r="H5" t="str">
            <v>Unix/Other</v>
          </cell>
          <cell r="I5" t="str">
            <v>Exploration</v>
          </cell>
          <cell r="J5" t="str">
            <v>Production</v>
          </cell>
          <cell r="K5" t="str">
            <v>Support</v>
          </cell>
        </row>
        <row r="6">
          <cell r="A6" t="str">
            <v>Base Opex</v>
          </cell>
          <cell r="B6" t="str">
            <v>FTE headcount</v>
          </cell>
          <cell r="C6" t="str">
            <v>IT Internal Manpower</v>
          </cell>
          <cell r="L6">
            <v>0</v>
          </cell>
        </row>
        <row r="7">
          <cell r="C7" t="str">
            <v>IT Contractors</v>
          </cell>
          <cell r="L7">
            <v>0</v>
          </cell>
        </row>
        <row r="8">
          <cell r="B8" t="str">
            <v>IT Costs</v>
          </cell>
          <cell r="C8" t="str">
            <v>Internal Manpower</v>
          </cell>
          <cell r="L8">
            <v>0</v>
          </cell>
        </row>
        <row r="9">
          <cell r="C9" t="str">
            <v>Contractors</v>
          </cell>
          <cell r="L9">
            <v>0</v>
          </cell>
        </row>
        <row r="10">
          <cell r="C10" t="str">
            <v>Central Services (Intragroup)</v>
          </cell>
          <cell r="L10">
            <v>0</v>
          </cell>
        </row>
        <row r="11">
          <cell r="C11" t="str">
            <v>External SW + HW + Misc</v>
          </cell>
          <cell r="L11">
            <v>0</v>
          </cell>
        </row>
        <row r="12">
          <cell r="C12" t="str">
            <v>Third Party Services</v>
          </cell>
          <cell r="L12">
            <v>0</v>
          </cell>
        </row>
        <row r="13">
          <cell r="C13" t="str">
            <v>Sub TOTAL</v>
          </cell>
          <cell r="E13">
            <v>0</v>
          </cell>
          <cell r="F13">
            <v>0</v>
          </cell>
          <cell r="G13">
            <v>0</v>
          </cell>
          <cell r="H13">
            <v>0</v>
          </cell>
          <cell r="I13">
            <v>0</v>
          </cell>
          <cell r="J13">
            <v>0</v>
          </cell>
          <cell r="K13">
            <v>0</v>
          </cell>
          <cell r="L13">
            <v>0</v>
          </cell>
        </row>
        <row r="14">
          <cell r="A14" t="str">
            <v>Project Opex</v>
          </cell>
          <cell r="B14" t="str">
            <v>FTE headcount</v>
          </cell>
          <cell r="C14" t="str">
            <v>IT Internal Manpower</v>
          </cell>
          <cell r="L14">
            <v>0</v>
          </cell>
        </row>
        <row r="15">
          <cell r="C15" t="str">
            <v>IT Contractors</v>
          </cell>
          <cell r="L15">
            <v>0</v>
          </cell>
        </row>
        <row r="16">
          <cell r="B16" t="str">
            <v>IT Costs</v>
          </cell>
          <cell r="C16" t="str">
            <v>Internal Manpower</v>
          </cell>
          <cell r="L16">
            <v>0</v>
          </cell>
        </row>
        <row r="17">
          <cell r="C17" t="str">
            <v>Contractors</v>
          </cell>
          <cell r="L17">
            <v>0</v>
          </cell>
        </row>
        <row r="18">
          <cell r="C18" t="str">
            <v>Central Services (Intragroup)</v>
          </cell>
          <cell r="L18">
            <v>0</v>
          </cell>
        </row>
        <row r="19">
          <cell r="C19" t="str">
            <v>External SW + HW + Misc</v>
          </cell>
          <cell r="L19">
            <v>0</v>
          </cell>
        </row>
        <row r="20">
          <cell r="C20" t="str">
            <v>Third Party Services</v>
          </cell>
          <cell r="L20">
            <v>0</v>
          </cell>
        </row>
        <row r="21">
          <cell r="C21" t="str">
            <v>Sub TOTAL</v>
          </cell>
          <cell r="E21">
            <v>0</v>
          </cell>
          <cell r="F21">
            <v>0</v>
          </cell>
          <cell r="G21">
            <v>0</v>
          </cell>
          <cell r="H21">
            <v>0</v>
          </cell>
          <cell r="I21">
            <v>0</v>
          </cell>
          <cell r="J21">
            <v>0</v>
          </cell>
          <cell r="K21">
            <v>0</v>
          </cell>
          <cell r="L21">
            <v>0</v>
          </cell>
        </row>
        <row r="22">
          <cell r="A22" t="str">
            <v>Total OPEX (base + project)</v>
          </cell>
          <cell r="E22">
            <v>0</v>
          </cell>
          <cell r="F22">
            <v>0</v>
          </cell>
          <cell r="G22">
            <v>0</v>
          </cell>
          <cell r="H22">
            <v>0</v>
          </cell>
          <cell r="I22">
            <v>0</v>
          </cell>
          <cell r="J22">
            <v>0</v>
          </cell>
          <cell r="K22">
            <v>0</v>
          </cell>
          <cell r="L22">
            <v>0</v>
          </cell>
        </row>
        <row r="23">
          <cell r="A23" t="str">
            <v>Depreciation</v>
          </cell>
          <cell r="L23">
            <v>0</v>
          </cell>
        </row>
        <row r="24">
          <cell r="A24" t="str">
            <v>CAPEX</v>
          </cell>
          <cell r="L24">
            <v>0</v>
          </cell>
        </row>
        <row r="25">
          <cell r="D25" t="str">
            <v>NORMALISERS</v>
          </cell>
          <cell r="K25" t="str">
            <v>Including</v>
          </cell>
        </row>
        <row r="26">
          <cell r="A26" t="str">
            <v>Main Incomes</v>
          </cell>
          <cell r="E26" t="str">
            <v>Desktop Normalisers</v>
          </cell>
          <cell r="G26" t="str">
            <v>PC Desktops</v>
          </cell>
          <cell r="H26" t="str">
            <v>PC Laptops</v>
          </cell>
          <cell r="I26" t="str">
            <v>Unix/Other WS</v>
          </cell>
          <cell r="J26" t="str">
            <v>Total Desktops</v>
          </cell>
          <cell r="K26" t="str">
            <v>Offshore Dsks</v>
          </cell>
          <cell r="L26" t="str">
            <v>IT Desktops</v>
          </cell>
        </row>
        <row r="27">
          <cell r="E27" t="str">
            <v>Exploration</v>
          </cell>
          <cell r="J27">
            <v>0</v>
          </cell>
        </row>
        <row r="28">
          <cell r="A28" t="str">
            <v>Description</v>
          </cell>
          <cell r="B28" t="str">
            <v>Client name</v>
          </cell>
          <cell r="C28" t="str">
            <v>Income</v>
          </cell>
          <cell r="E28" t="str">
            <v>Production</v>
          </cell>
          <cell r="J28">
            <v>0</v>
          </cell>
        </row>
        <row r="29">
          <cell r="E29" t="str">
            <v>Business Support (incl IT)</v>
          </cell>
          <cell r="J29">
            <v>0</v>
          </cell>
        </row>
        <row r="30">
          <cell r="E30" t="str">
            <v>Total</v>
          </cell>
          <cell r="G30">
            <v>0</v>
          </cell>
          <cell r="H30">
            <v>0</v>
          </cell>
          <cell r="I30">
            <v>0</v>
          </cell>
          <cell r="J30">
            <v>0</v>
          </cell>
          <cell r="K30">
            <v>0</v>
          </cell>
          <cell r="L30">
            <v>0</v>
          </cell>
        </row>
        <row r="32">
          <cell r="E32" t="str">
            <v>Server Profile (1)</v>
          </cell>
          <cell r="G32" t="str">
            <v>Total</v>
          </cell>
          <cell r="I32" t="str">
            <v>Server Profile (2)</v>
          </cell>
          <cell r="K32" t="str">
            <v>Onshore</v>
          </cell>
          <cell r="L32" t="str">
            <v>Offshore</v>
          </cell>
        </row>
        <row r="33">
          <cell r="E33" t="str">
            <v>MS Windows Servers</v>
          </cell>
          <cell r="I33" t="str">
            <v>Applications Servers</v>
          </cell>
        </row>
        <row r="34">
          <cell r="A34" t="str">
            <v>Summary</v>
          </cell>
          <cell r="E34" t="str">
            <v>Unix Servers</v>
          </cell>
          <cell r="I34" t="str">
            <v>ERP Servers</v>
          </cell>
        </row>
        <row r="35">
          <cell r="E35" t="str">
            <v>Other Operating Systems</v>
          </cell>
          <cell r="I35" t="str">
            <v>File &amp; Print Servers</v>
          </cell>
        </row>
        <row r="36">
          <cell r="A36" t="str">
            <v>Total IT Manpower (FTE)</v>
          </cell>
          <cell r="C36">
            <v>0</v>
          </cell>
          <cell r="E36" t="str">
            <v>Total Number of Servers</v>
          </cell>
          <cell r="G36">
            <v>0</v>
          </cell>
          <cell r="I36" t="str">
            <v>Email Servers</v>
          </cell>
        </row>
        <row r="37">
          <cell r="A37" t="str">
            <v>Total IT Spend</v>
          </cell>
          <cell r="C37">
            <v>0</v>
          </cell>
          <cell r="E37" t="str">
            <v>Locations with Servers</v>
          </cell>
          <cell r="I37" t="str">
            <v>Web Servers</v>
          </cell>
        </row>
        <row r="38">
          <cell r="A38" t="str">
            <v>Total IT Costs</v>
          </cell>
          <cell r="C38">
            <v>0</v>
          </cell>
        </row>
        <row r="39">
          <cell r="A39" t="str">
            <v>IT Base Opex</v>
          </cell>
          <cell r="C39">
            <v>0</v>
          </cell>
          <cell r="E39" t="str">
            <v>Network &amp; Com Profile</v>
          </cell>
          <cell r="G39" t="str">
            <v>Total</v>
          </cell>
          <cell r="J39" t="str">
            <v>End Users Normalisers</v>
          </cell>
          <cell r="L39" t="str">
            <v>Total</v>
          </cell>
        </row>
        <row r="40">
          <cell r="A40" t="str">
            <v>IT Project Spend</v>
          </cell>
          <cell r="C40">
            <v>0</v>
          </cell>
          <cell r="E40" t="str">
            <v>PABX Number</v>
          </cell>
          <cell r="J40" t="str">
            <v>Statutory Employees</v>
          </cell>
        </row>
        <row r="41">
          <cell r="E41" t="str">
            <v>Mobiles/Radios</v>
          </cell>
          <cell r="J41" t="str">
            <v>On Site External</v>
          </cell>
        </row>
        <row r="42">
          <cell r="E42" t="str">
            <v>Video-Conference Units</v>
          </cell>
          <cell r="J42" t="str">
            <v>Total Users</v>
          </cell>
          <cell r="L42">
            <v>0</v>
          </cell>
        </row>
        <row r="44">
          <cell r="A44" t="str">
            <v>Reporting currency</v>
          </cell>
        </row>
      </sheetData>
      <sheetData sheetId="13" refreshError="1">
        <row r="1">
          <cell r="A1" t="str">
            <v>DGEP</v>
          </cell>
        </row>
        <row r="2">
          <cell r="A2" t="str">
            <v>E&amp;P Subsidiary IT Reporting   2007</v>
          </cell>
        </row>
        <row r="3">
          <cell r="A3" t="str">
            <v>Country (2 char.)</v>
          </cell>
          <cell r="B3" t="str">
            <v/>
          </cell>
        </row>
        <row r="4">
          <cell r="A4" t="str">
            <v xml:space="preserve">Affiliate : </v>
          </cell>
          <cell r="B4" t="str">
            <v/>
          </cell>
        </row>
        <row r="5">
          <cell r="A5" t="str">
            <v>IT Correspondant</v>
          </cell>
          <cell r="B5" t="str">
            <v/>
          </cell>
        </row>
        <row r="7">
          <cell r="B7" t="str">
            <v>PDC sept</v>
          </cell>
          <cell r="C7" t="str">
            <v>Budget 2008 @60$</v>
          </cell>
        </row>
        <row r="8">
          <cell r="A8" t="str">
            <v>Total IT Manpower (FTE)</v>
          </cell>
          <cell r="B8">
            <v>0</v>
          </cell>
          <cell r="C8">
            <v>0</v>
          </cell>
          <cell r="E8" t="str">
            <v>IT Internal Manpower + IT Contractors (FTE)</v>
          </cell>
        </row>
        <row r="9">
          <cell r="A9" t="str">
            <v>Total IT Spend K$</v>
          </cell>
          <cell r="B9">
            <v>0</v>
          </cell>
          <cell r="C9">
            <v>0</v>
          </cell>
          <cell r="E9" t="str">
            <v>Total IT OPEX + CAPEX</v>
          </cell>
        </row>
        <row r="10">
          <cell r="A10" t="str">
            <v>Total IT Costs K$</v>
          </cell>
          <cell r="B10">
            <v>0</v>
          </cell>
          <cell r="C10">
            <v>0</v>
          </cell>
          <cell r="E10" t="str">
            <v>Total IT OPEX + Depreciation</v>
          </cell>
        </row>
        <row r="11">
          <cell r="A11" t="str">
            <v>IT Base Opex K$</v>
          </cell>
          <cell r="B11">
            <v>0</v>
          </cell>
          <cell r="C11">
            <v>0</v>
          </cell>
        </row>
        <row r="12">
          <cell r="A12" t="str">
            <v>IT Project Spend K$</v>
          </cell>
          <cell r="B12">
            <v>0</v>
          </cell>
          <cell r="C12">
            <v>0</v>
          </cell>
          <cell r="E12" t="str">
            <v>Project IT OPEX + CAPEX</v>
          </cell>
        </row>
        <row r="14">
          <cell r="A14" t="str">
            <v>Net Production (Kboe/day)</v>
          </cell>
          <cell r="B14">
            <v>0</v>
          </cell>
          <cell r="C14">
            <v>0</v>
          </cell>
        </row>
        <row r="15">
          <cell r="A15" t="str">
            <v>Production 100% operated (Kboe/day)</v>
          </cell>
          <cell r="B15">
            <v>0</v>
          </cell>
          <cell r="C15">
            <v>0</v>
          </cell>
        </row>
        <row r="17">
          <cell r="A17" t="str">
            <v>Total IT Spend/ desktop K$</v>
          </cell>
          <cell r="B17" t="e">
            <v>#DIV/0!</v>
          </cell>
          <cell r="C17" t="e">
            <v>#DIV/0!</v>
          </cell>
        </row>
        <row r="18">
          <cell r="A18" t="str">
            <v>IT Base Opex / desktop K$</v>
          </cell>
          <cell r="B18" t="e">
            <v>#DIV/0!</v>
          </cell>
          <cell r="C18" t="e">
            <v>#DIV/0!</v>
          </cell>
        </row>
        <row r="20">
          <cell r="A20" t="str">
            <v>Total IT Spend/ Net Production(Kboe/year) $</v>
          </cell>
          <cell r="B20" t="e">
            <v>#DIV/0!</v>
          </cell>
          <cell r="C20" t="e">
            <v>#DIV/0!</v>
          </cell>
        </row>
        <row r="21">
          <cell r="A21" t="str">
            <v>IT Base Opex / Net Production(Kboe/year) $</v>
          </cell>
          <cell r="B21" t="e">
            <v>#DIV/0!</v>
          </cell>
          <cell r="C21" t="e">
            <v>#DIV/0!</v>
          </cell>
        </row>
        <row r="23">
          <cell r="A23" t="str">
            <v>Total IT Spend / 100% operated Production(Kboe/year) $</v>
          </cell>
          <cell r="B23" t="e">
            <v>#DIV/0!</v>
          </cell>
          <cell r="C23" t="e">
            <v>#DIV/0!</v>
          </cell>
        </row>
        <row r="24">
          <cell r="A24" t="str">
            <v>IT Base Opex / 100% operated Production(Kboe/year) $</v>
          </cell>
          <cell r="B24" t="e">
            <v>#DIV/0!</v>
          </cell>
          <cell r="C24" t="e">
            <v>#DIV/0!</v>
          </cell>
        </row>
        <row r="26">
          <cell r="A26" t="str">
            <v>% Total IT Spend /  Opex+Capex 100% operated</v>
          </cell>
        </row>
        <row r="27">
          <cell r="A27" t="str">
            <v>% IT Base Opex /  Opex+Capex 100% operated</v>
          </cell>
        </row>
      </sheetData>
      <sheetData sheetId="14" refreshError="1"/>
      <sheetData sheetId="15" refreshError="1"/>
      <sheetData sheetId="16" refreshError="1"/>
      <sheetData sheetId="17" refreshError="1"/>
      <sheetData sheetId="18"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
      <sheetName val="T1"/>
      <sheetName val="T9b"/>
      <sheetName val="T10b"/>
      <sheetName val="T11"/>
      <sheetName val="T12"/>
      <sheetName val="T18"/>
      <sheetName val="T22"/>
      <sheetName val="T23"/>
      <sheetName val="T24"/>
      <sheetName val="T25"/>
      <sheetName val="IT PC09"/>
      <sheetName val="IT BU"/>
      <sheetName val="T26"/>
      <sheetName val="T27"/>
      <sheetName val="Feuil1"/>
      <sheetName val="Feuil2"/>
      <sheetName val="Feuil3"/>
      <sheetName val="#REF"/>
    </sheetNames>
    <sheetDataSet>
      <sheetData sheetId="0" refreshError="1"/>
      <sheetData sheetId="1" refreshError="1">
        <row r="2">
          <cell r="A2" t="str">
            <v>Table 1</v>
          </cell>
        </row>
        <row r="3">
          <cell r="A3" t="str">
            <v>MINING INTERETS : free format</v>
          </cell>
        </row>
      </sheetData>
      <sheetData sheetId="2" refreshError="1">
        <row r="3">
          <cell r="B3" t="str">
            <v>Table 9b</v>
          </cell>
          <cell r="Q3" t="str">
            <v>Nom Entité Reporting (à saisir)</v>
          </cell>
        </row>
        <row r="5">
          <cell r="B5" t="str">
            <v>DRILLING  EXPENDITURES   2007 -  2008</v>
          </cell>
        </row>
        <row r="8">
          <cell r="I8" t="str">
            <v>Initial Budget2007</v>
          </cell>
        </row>
        <row r="9">
          <cell r="I9" t="str">
            <v>in 100%</v>
          </cell>
          <cell r="L9" t="str">
            <v>Group  Share</v>
          </cell>
          <cell r="O9" t="str">
            <v>Duration of the rig commitment (within year 2007 only)</v>
          </cell>
        </row>
        <row r="11">
          <cell r="I11" t="str">
            <v>Duration (days)</v>
          </cell>
          <cell r="J11" t="str">
            <v>Daily rate, rig only (k$/d)</v>
          </cell>
          <cell r="K11" t="str">
            <v>Total rig costs (100%, M$)</v>
          </cell>
          <cell r="L11" t="str">
            <v>Total rig costs (Group share, M$)</v>
          </cell>
          <cell r="M11" t="str">
            <v>Total well costs (Group share, M$)</v>
          </cell>
          <cell r="O11" t="str">
            <v>from</v>
          </cell>
          <cell r="P11" t="str">
            <v>to</v>
          </cell>
          <cell r="Q11" t="str">
            <v>days</v>
          </cell>
        </row>
        <row r="12">
          <cell r="B12" t="str">
            <v>Rig Unit AA</v>
          </cell>
          <cell r="I12">
            <v>0</v>
          </cell>
          <cell r="J12">
            <v>0</v>
          </cell>
          <cell r="K12">
            <v>0</v>
          </cell>
          <cell r="L12">
            <v>0</v>
          </cell>
          <cell r="M12">
            <v>0</v>
          </cell>
          <cell r="Q12" t="str">
            <v/>
          </cell>
        </row>
        <row r="13">
          <cell r="C13" t="str">
            <v>Nom Entité Reporting (à saisir)</v>
          </cell>
          <cell r="D13" t="str">
            <v>Rig Unit AA</v>
          </cell>
          <cell r="E13" t="str">
            <v>Well AA-1</v>
          </cell>
          <cell r="F13" t="str">
            <v>Exploration</v>
          </cell>
          <cell r="G13" t="str">
            <v>Operated</v>
          </cell>
          <cell r="K13">
            <v>0</v>
          </cell>
        </row>
        <row r="14">
          <cell r="C14" t="str">
            <v>Nom Entité Reporting (à saisir)</v>
          </cell>
          <cell r="D14" t="str">
            <v>Rig Unit AA</v>
          </cell>
          <cell r="E14" t="str">
            <v>Well AA-2</v>
          </cell>
          <cell r="F14" t="str">
            <v>Exploration</v>
          </cell>
          <cell r="G14" t="str">
            <v>Operated</v>
          </cell>
          <cell r="K14">
            <v>0</v>
          </cell>
        </row>
        <row r="15">
          <cell r="C15" t="str">
            <v>Nom Entité Reporting (à saisir)</v>
          </cell>
          <cell r="D15" t="str">
            <v>Rig Unit AA</v>
          </cell>
          <cell r="E15" t="str">
            <v>...</v>
          </cell>
          <cell r="F15" t="str">
            <v>...</v>
          </cell>
          <cell r="G15" t="str">
            <v>...</v>
          </cell>
        </row>
        <row r="16">
          <cell r="B16" t="str">
            <v>Rig Unit BB</v>
          </cell>
          <cell r="I16">
            <v>0</v>
          </cell>
          <cell r="J16">
            <v>0</v>
          </cell>
          <cell r="K16">
            <v>0</v>
          </cell>
          <cell r="L16">
            <v>0</v>
          </cell>
          <cell r="M16">
            <v>0</v>
          </cell>
          <cell r="Q16" t="str">
            <v/>
          </cell>
        </row>
        <row r="17">
          <cell r="C17" t="str">
            <v>Nom Entité Reporting (à saisir)</v>
          </cell>
          <cell r="D17" t="str">
            <v>Rig Unit BB</v>
          </cell>
          <cell r="E17" t="str">
            <v>Well BB-1</v>
          </cell>
          <cell r="F17" t="str">
            <v>Exploration</v>
          </cell>
          <cell r="G17" t="str">
            <v>non operated</v>
          </cell>
          <cell r="K17">
            <v>0</v>
          </cell>
        </row>
        <row r="18">
          <cell r="C18" t="str">
            <v>Nom Entité Reporting (à saisir)</v>
          </cell>
          <cell r="D18" t="str">
            <v>Rig Unit BB</v>
          </cell>
          <cell r="E18" t="str">
            <v>Well BB-2</v>
          </cell>
          <cell r="F18" t="str">
            <v>Exploration</v>
          </cell>
          <cell r="G18" t="str">
            <v>non operated</v>
          </cell>
          <cell r="K18">
            <v>0</v>
          </cell>
        </row>
        <row r="19">
          <cell r="C19" t="str">
            <v>Nom Entité Reporting (à saisir)</v>
          </cell>
          <cell r="D19" t="str">
            <v>Rig Unit BB</v>
          </cell>
          <cell r="E19" t="str">
            <v>...</v>
          </cell>
          <cell r="F19" t="str">
            <v>...</v>
          </cell>
          <cell r="G19" t="str">
            <v>...</v>
          </cell>
        </row>
        <row r="20">
          <cell r="B20" t="str">
            <v>Rig Unit CC</v>
          </cell>
          <cell r="I20">
            <v>0</v>
          </cell>
          <cell r="J20">
            <v>0</v>
          </cell>
          <cell r="K20">
            <v>0</v>
          </cell>
          <cell r="L20">
            <v>0</v>
          </cell>
          <cell r="M20">
            <v>0</v>
          </cell>
          <cell r="Q20" t="str">
            <v/>
          </cell>
        </row>
        <row r="21">
          <cell r="C21" t="str">
            <v>Nom Entité Reporting (à saisir)</v>
          </cell>
          <cell r="D21" t="str">
            <v>Rig Unit CC</v>
          </cell>
          <cell r="E21" t="str">
            <v>Well CC-1</v>
          </cell>
          <cell r="F21" t="str">
            <v>Development</v>
          </cell>
          <cell r="G21" t="str">
            <v>Operated</v>
          </cell>
          <cell r="K21">
            <v>0</v>
          </cell>
        </row>
        <row r="22">
          <cell r="C22" t="str">
            <v>Nom Entité Reporting (à saisir)</v>
          </cell>
          <cell r="D22" t="str">
            <v>Rig Unit CC</v>
          </cell>
          <cell r="E22" t="str">
            <v>Well CC-2</v>
          </cell>
          <cell r="F22" t="str">
            <v>Development</v>
          </cell>
          <cell r="G22" t="str">
            <v>Operated</v>
          </cell>
          <cell r="K22">
            <v>0</v>
          </cell>
        </row>
        <row r="23">
          <cell r="C23" t="str">
            <v>Nom Entité Reporting (à saisir)</v>
          </cell>
          <cell r="D23" t="str">
            <v>Rig Unit CC</v>
          </cell>
          <cell r="E23" t="str">
            <v>...</v>
          </cell>
          <cell r="F23" t="str">
            <v>...</v>
          </cell>
          <cell r="G23" t="str">
            <v>...</v>
          </cell>
        </row>
        <row r="24">
          <cell r="B24" t="str">
            <v>Rig Unit DD</v>
          </cell>
          <cell r="I24">
            <v>0</v>
          </cell>
          <cell r="J24">
            <v>0</v>
          </cell>
          <cell r="K24">
            <v>0</v>
          </cell>
          <cell r="L24">
            <v>0</v>
          </cell>
          <cell r="M24">
            <v>0</v>
          </cell>
          <cell r="Q24" t="str">
            <v/>
          </cell>
        </row>
        <row r="25">
          <cell r="C25" t="str">
            <v>Nom Entité Reporting (à saisir)</v>
          </cell>
          <cell r="D25" t="str">
            <v>Rig Unit DD</v>
          </cell>
          <cell r="E25" t="str">
            <v>Well DD-1</v>
          </cell>
          <cell r="F25" t="str">
            <v>Development</v>
          </cell>
          <cell r="G25" t="str">
            <v>non operated</v>
          </cell>
          <cell r="K25">
            <v>0</v>
          </cell>
        </row>
        <row r="26">
          <cell r="C26" t="str">
            <v>Nom Entité Reporting (à saisir)</v>
          </cell>
          <cell r="D26" t="str">
            <v>Rig Unit DD</v>
          </cell>
          <cell r="E26" t="str">
            <v>Well DD-2</v>
          </cell>
          <cell r="F26" t="str">
            <v>Development</v>
          </cell>
          <cell r="G26" t="str">
            <v>non operated</v>
          </cell>
          <cell r="K26">
            <v>0</v>
          </cell>
        </row>
        <row r="27">
          <cell r="C27" t="str">
            <v>Nom Entité Reporting (à saisir)</v>
          </cell>
          <cell r="D27" t="str">
            <v>Rig Unit DD</v>
          </cell>
          <cell r="E27" t="str">
            <v>...</v>
          </cell>
          <cell r="F27" t="str">
            <v>...</v>
          </cell>
          <cell r="G27" t="str">
            <v>...</v>
          </cell>
        </row>
        <row r="28">
          <cell r="B28" t="str">
            <v>Rig Unit ...</v>
          </cell>
          <cell r="I28">
            <v>0</v>
          </cell>
          <cell r="J28">
            <v>0</v>
          </cell>
          <cell r="K28">
            <v>0</v>
          </cell>
          <cell r="L28">
            <v>0</v>
          </cell>
          <cell r="M28">
            <v>0</v>
          </cell>
          <cell r="Q28" t="str">
            <v/>
          </cell>
        </row>
        <row r="29">
          <cell r="C29" t="str">
            <v>Nom Entité Reporting (à saisir)</v>
          </cell>
          <cell r="D29" t="str">
            <v>Rig Unit ...</v>
          </cell>
          <cell r="E29" t="str">
            <v>...</v>
          </cell>
          <cell r="F29" t="str">
            <v>...</v>
          </cell>
          <cell r="G29" t="str">
            <v>...</v>
          </cell>
          <cell r="K29">
            <v>0</v>
          </cell>
        </row>
        <row r="30">
          <cell r="C30" t="str">
            <v>Nom Entité Reporting (à saisir)</v>
          </cell>
          <cell r="D30" t="str">
            <v>Rig Unit ...</v>
          </cell>
          <cell r="E30" t="str">
            <v>...</v>
          </cell>
          <cell r="F30" t="str">
            <v>...</v>
          </cell>
          <cell r="G30" t="str">
            <v>...</v>
          </cell>
          <cell r="K30">
            <v>0</v>
          </cell>
        </row>
        <row r="31">
          <cell r="E31" t="str">
            <v>...</v>
          </cell>
          <cell r="F31" t="str">
            <v>...</v>
          </cell>
          <cell r="G31" t="str">
            <v>...</v>
          </cell>
        </row>
        <row r="32">
          <cell r="B32" t="str">
            <v>Total</v>
          </cell>
          <cell r="I32">
            <v>0</v>
          </cell>
          <cell r="J32" t="str">
            <v>-</v>
          </cell>
          <cell r="K32">
            <v>0</v>
          </cell>
          <cell r="L32">
            <v>0</v>
          </cell>
          <cell r="M32">
            <v>0</v>
          </cell>
          <cell r="Q32">
            <v>0</v>
          </cell>
        </row>
        <row r="33">
          <cell r="B33" t="str">
            <v>Exploration</v>
          </cell>
          <cell r="I33">
            <v>0</v>
          </cell>
          <cell r="J33" t="str">
            <v>-</v>
          </cell>
          <cell r="K33">
            <v>0</v>
          </cell>
          <cell r="L33">
            <v>0</v>
          </cell>
          <cell r="M33">
            <v>0</v>
          </cell>
        </row>
        <row r="34">
          <cell r="B34" t="str">
            <v>Development</v>
          </cell>
          <cell r="I34">
            <v>0</v>
          </cell>
          <cell r="J34" t="str">
            <v>-</v>
          </cell>
          <cell r="K34">
            <v>0</v>
          </cell>
          <cell r="L34">
            <v>0</v>
          </cell>
          <cell r="M34">
            <v>0</v>
          </cell>
        </row>
        <row r="35">
          <cell r="B35" t="str">
            <v>Other</v>
          </cell>
          <cell r="I35">
            <v>0</v>
          </cell>
          <cell r="J35" t="str">
            <v>-</v>
          </cell>
          <cell r="K35">
            <v>0</v>
          </cell>
          <cell r="L35">
            <v>0</v>
          </cell>
          <cell r="M35">
            <v>0</v>
          </cell>
        </row>
        <row r="39">
          <cell r="I39" t="str">
            <v>Closure Forecast 2007 (PDC09)</v>
          </cell>
        </row>
        <row r="40">
          <cell r="I40" t="str">
            <v>in 100%</v>
          </cell>
          <cell r="L40" t="str">
            <v>Group  Share</v>
          </cell>
          <cell r="O40" t="str">
            <v>Duration of the rig commitment (within year 2007 only)</v>
          </cell>
        </row>
        <row r="42">
          <cell r="I42" t="str">
            <v>Duration (days)</v>
          </cell>
          <cell r="J42" t="str">
            <v>Daily rate, rig only (k$/d)</v>
          </cell>
          <cell r="K42" t="str">
            <v>Total rig costs (100%, M$)</v>
          </cell>
          <cell r="L42" t="str">
            <v>Total rig costs (Group share, M$)</v>
          </cell>
          <cell r="M42" t="str">
            <v>Total well costs (Group share, M$)</v>
          </cell>
          <cell r="O42" t="str">
            <v>from</v>
          </cell>
          <cell r="P42" t="str">
            <v>to</v>
          </cell>
          <cell r="Q42" t="str">
            <v>days</v>
          </cell>
        </row>
        <row r="43">
          <cell r="B43" t="str">
            <v>Rig Unit AA</v>
          </cell>
          <cell r="I43">
            <v>0</v>
          </cell>
          <cell r="J43">
            <v>0</v>
          </cell>
          <cell r="K43">
            <v>0</v>
          </cell>
          <cell r="L43">
            <v>0</v>
          </cell>
          <cell r="M43">
            <v>0</v>
          </cell>
          <cell r="Q43" t="str">
            <v/>
          </cell>
        </row>
        <row r="44">
          <cell r="C44" t="str">
            <v>Nom Entité Reporting (à saisir)</v>
          </cell>
          <cell r="D44" t="str">
            <v>Rig Unit AA</v>
          </cell>
          <cell r="E44" t="str">
            <v>Well AA-1</v>
          </cell>
          <cell r="F44" t="str">
            <v>Exploration</v>
          </cell>
          <cell r="G44" t="str">
            <v>Operated</v>
          </cell>
          <cell r="K44">
            <v>0</v>
          </cell>
        </row>
        <row r="45">
          <cell r="C45" t="str">
            <v>Nom Entité Reporting (à saisir)</v>
          </cell>
          <cell r="D45" t="str">
            <v>Rig Unit AA</v>
          </cell>
          <cell r="E45" t="str">
            <v>Well AA-2</v>
          </cell>
          <cell r="F45" t="str">
            <v>Exploration</v>
          </cell>
          <cell r="G45" t="str">
            <v>Operated</v>
          </cell>
          <cell r="K45">
            <v>0</v>
          </cell>
        </row>
        <row r="46">
          <cell r="C46" t="str">
            <v>Nom Entité Reporting (à saisir)</v>
          </cell>
          <cell r="D46" t="str">
            <v>Rig Unit AA</v>
          </cell>
          <cell r="E46" t="str">
            <v>...</v>
          </cell>
          <cell r="F46" t="str">
            <v>...</v>
          </cell>
          <cell r="G46" t="str">
            <v>...</v>
          </cell>
        </row>
        <row r="47">
          <cell r="B47" t="str">
            <v>Rig Unit BB</v>
          </cell>
          <cell r="I47">
            <v>0</v>
          </cell>
          <cell r="J47">
            <v>0</v>
          </cell>
          <cell r="K47">
            <v>0</v>
          </cell>
          <cell r="L47">
            <v>0</v>
          </cell>
          <cell r="M47">
            <v>0</v>
          </cell>
          <cell r="Q47" t="str">
            <v/>
          </cell>
        </row>
        <row r="48">
          <cell r="C48" t="str">
            <v>Nom Entité Reporting (à saisir)</v>
          </cell>
          <cell r="D48" t="str">
            <v>Rig Unit BB</v>
          </cell>
          <cell r="E48" t="str">
            <v>Well BB-1</v>
          </cell>
          <cell r="F48" t="str">
            <v>Exploration</v>
          </cell>
          <cell r="G48" t="str">
            <v>non operated</v>
          </cell>
          <cell r="K48">
            <v>0</v>
          </cell>
        </row>
        <row r="49">
          <cell r="C49" t="str">
            <v>Nom Entité Reporting (à saisir)</v>
          </cell>
          <cell r="D49" t="str">
            <v>Rig Unit BB</v>
          </cell>
          <cell r="E49" t="str">
            <v>Well BB-2</v>
          </cell>
          <cell r="F49" t="str">
            <v>Exploration</v>
          </cell>
          <cell r="G49" t="str">
            <v>non operated</v>
          </cell>
          <cell r="K49">
            <v>0</v>
          </cell>
        </row>
        <row r="50">
          <cell r="C50" t="str">
            <v>Nom Entité Reporting (à saisir)</v>
          </cell>
          <cell r="D50" t="str">
            <v>Rig Unit BB</v>
          </cell>
          <cell r="E50" t="str">
            <v>...</v>
          </cell>
          <cell r="F50" t="str">
            <v>...</v>
          </cell>
          <cell r="G50" t="str">
            <v>...</v>
          </cell>
        </row>
        <row r="51">
          <cell r="B51" t="str">
            <v>Rig Unit CC</v>
          </cell>
          <cell r="I51">
            <v>0</v>
          </cell>
          <cell r="J51">
            <v>0</v>
          </cell>
          <cell r="K51">
            <v>0</v>
          </cell>
          <cell r="L51">
            <v>0</v>
          </cell>
          <cell r="M51">
            <v>0</v>
          </cell>
          <cell r="Q51" t="str">
            <v/>
          </cell>
        </row>
        <row r="52">
          <cell r="C52" t="str">
            <v>Nom Entité Reporting (à saisir)</v>
          </cell>
          <cell r="D52" t="str">
            <v>Rig Unit CC</v>
          </cell>
          <cell r="E52" t="str">
            <v>Well CC-1</v>
          </cell>
          <cell r="F52" t="str">
            <v>Development</v>
          </cell>
          <cell r="G52" t="str">
            <v>Operated</v>
          </cell>
          <cell r="K52">
            <v>0</v>
          </cell>
        </row>
        <row r="53">
          <cell r="C53" t="str">
            <v>Nom Entité Reporting (à saisir)</v>
          </cell>
          <cell r="D53" t="str">
            <v>Rig Unit CC</v>
          </cell>
          <cell r="E53" t="str">
            <v>Well CC-2</v>
          </cell>
          <cell r="F53" t="str">
            <v>Development</v>
          </cell>
          <cell r="G53" t="str">
            <v>Operated</v>
          </cell>
          <cell r="K53">
            <v>0</v>
          </cell>
        </row>
        <row r="54">
          <cell r="C54" t="str">
            <v>Nom Entité Reporting (à saisir)</v>
          </cell>
          <cell r="D54" t="str">
            <v>Rig Unit CC</v>
          </cell>
          <cell r="E54" t="str">
            <v>...</v>
          </cell>
          <cell r="F54" t="str">
            <v>...</v>
          </cell>
          <cell r="G54" t="str">
            <v>...</v>
          </cell>
        </row>
        <row r="55">
          <cell r="B55" t="str">
            <v>Rig Unit DD</v>
          </cell>
          <cell r="I55">
            <v>0</v>
          </cell>
          <cell r="J55">
            <v>0</v>
          </cell>
          <cell r="K55">
            <v>0</v>
          </cell>
          <cell r="L55">
            <v>0</v>
          </cell>
          <cell r="M55">
            <v>0</v>
          </cell>
          <cell r="Q55" t="str">
            <v/>
          </cell>
        </row>
        <row r="56">
          <cell r="C56" t="str">
            <v>Nom Entité Reporting (à saisir)</v>
          </cell>
          <cell r="D56" t="str">
            <v>Rig Unit DD</v>
          </cell>
          <cell r="E56" t="str">
            <v>Well DD-1</v>
          </cell>
          <cell r="F56" t="str">
            <v>Development</v>
          </cell>
          <cell r="G56" t="str">
            <v>non operated</v>
          </cell>
          <cell r="K56">
            <v>0</v>
          </cell>
        </row>
        <row r="57">
          <cell r="C57" t="str">
            <v>Nom Entité Reporting (à saisir)</v>
          </cell>
          <cell r="D57" t="str">
            <v>Rig Unit DD</v>
          </cell>
          <cell r="E57" t="str">
            <v>Well DD-2</v>
          </cell>
          <cell r="F57" t="str">
            <v>Development</v>
          </cell>
          <cell r="G57" t="str">
            <v>non operated</v>
          </cell>
          <cell r="K57">
            <v>0</v>
          </cell>
        </row>
        <row r="58">
          <cell r="C58" t="str">
            <v>Nom Entité Reporting (à saisir)</v>
          </cell>
          <cell r="D58" t="str">
            <v>Rig Unit DD</v>
          </cell>
          <cell r="E58" t="str">
            <v>...</v>
          </cell>
          <cell r="F58" t="str">
            <v>...</v>
          </cell>
          <cell r="G58" t="str">
            <v>...</v>
          </cell>
        </row>
        <row r="59">
          <cell r="B59" t="str">
            <v>Rig Unit ...</v>
          </cell>
          <cell r="I59">
            <v>0</v>
          </cell>
          <cell r="J59">
            <v>0</v>
          </cell>
          <cell r="K59">
            <v>0</v>
          </cell>
          <cell r="L59">
            <v>0</v>
          </cell>
          <cell r="M59">
            <v>0</v>
          </cell>
          <cell r="Q59" t="str">
            <v/>
          </cell>
        </row>
        <row r="60">
          <cell r="C60" t="str">
            <v>Nom Entité Reporting (à saisir)</v>
          </cell>
          <cell r="D60" t="str">
            <v>Rig Unit ...</v>
          </cell>
          <cell r="E60" t="str">
            <v>...</v>
          </cell>
          <cell r="F60" t="str">
            <v>...</v>
          </cell>
          <cell r="G60" t="str">
            <v>...</v>
          </cell>
          <cell r="K60">
            <v>0</v>
          </cell>
        </row>
        <row r="61">
          <cell r="C61" t="str">
            <v>Nom Entité Reporting (à saisir)</v>
          </cell>
          <cell r="D61" t="str">
            <v>Rig Unit ...</v>
          </cell>
          <cell r="E61" t="str">
            <v>...</v>
          </cell>
          <cell r="F61" t="str">
            <v>...</v>
          </cell>
          <cell r="G61" t="str">
            <v>...</v>
          </cell>
          <cell r="K61">
            <v>0</v>
          </cell>
        </row>
        <row r="62">
          <cell r="E62" t="str">
            <v>...</v>
          </cell>
          <cell r="F62" t="str">
            <v>...</v>
          </cell>
          <cell r="G62" t="str">
            <v>...</v>
          </cell>
        </row>
        <row r="63">
          <cell r="B63" t="str">
            <v>Total</v>
          </cell>
          <cell r="I63">
            <v>0</v>
          </cell>
          <cell r="J63" t="str">
            <v>-</v>
          </cell>
          <cell r="K63">
            <v>0</v>
          </cell>
          <cell r="L63">
            <v>0</v>
          </cell>
          <cell r="M63">
            <v>0</v>
          </cell>
          <cell r="Q63">
            <v>0</v>
          </cell>
        </row>
        <row r="64">
          <cell r="B64" t="str">
            <v>Exploration</v>
          </cell>
          <cell r="I64">
            <v>0</v>
          </cell>
          <cell r="J64" t="str">
            <v>-</v>
          </cell>
          <cell r="K64">
            <v>0</v>
          </cell>
          <cell r="L64">
            <v>0</v>
          </cell>
          <cell r="M64">
            <v>0</v>
          </cell>
        </row>
        <row r="65">
          <cell r="B65" t="str">
            <v>Development</v>
          </cell>
          <cell r="I65">
            <v>0</v>
          </cell>
          <cell r="J65" t="str">
            <v>-</v>
          </cell>
          <cell r="K65">
            <v>0</v>
          </cell>
          <cell r="L65">
            <v>0</v>
          </cell>
          <cell r="M65">
            <v>0</v>
          </cell>
        </row>
        <row r="66">
          <cell r="B66" t="str">
            <v>Other</v>
          </cell>
          <cell r="I66">
            <v>0</v>
          </cell>
          <cell r="J66" t="str">
            <v>-</v>
          </cell>
          <cell r="K66">
            <v>0</v>
          </cell>
          <cell r="L66">
            <v>0</v>
          </cell>
          <cell r="M66">
            <v>0</v>
          </cell>
        </row>
        <row r="70">
          <cell r="I70" t="str">
            <v>Initial Budget 2008</v>
          </cell>
        </row>
        <row r="71">
          <cell r="I71" t="str">
            <v>in 100%</v>
          </cell>
          <cell r="L71" t="str">
            <v>Group  Share</v>
          </cell>
          <cell r="O71" t="str">
            <v>Duration of the rig commitment (within year 2008 only)</v>
          </cell>
        </row>
        <row r="73">
          <cell r="I73" t="str">
            <v>Duration (days)</v>
          </cell>
          <cell r="J73" t="str">
            <v>Daily rate, rig only (k$/d)</v>
          </cell>
          <cell r="K73" t="str">
            <v>Total rig costs (100%, M$)</v>
          </cell>
          <cell r="L73" t="str">
            <v>Total rig costs (Group share, M$)</v>
          </cell>
          <cell r="M73" t="str">
            <v>Total well costs (Group share, M$)</v>
          </cell>
          <cell r="O73" t="str">
            <v>from</v>
          </cell>
          <cell r="P73" t="str">
            <v>to</v>
          </cell>
          <cell r="Q73" t="str">
            <v>days</v>
          </cell>
        </row>
        <row r="74">
          <cell r="B74" t="str">
            <v>Rig Unit AA</v>
          </cell>
          <cell r="I74">
            <v>0</v>
          </cell>
          <cell r="J74">
            <v>0</v>
          </cell>
          <cell r="K74">
            <v>0</v>
          </cell>
          <cell r="L74">
            <v>0</v>
          </cell>
          <cell r="M74">
            <v>0</v>
          </cell>
          <cell r="Q74" t="str">
            <v/>
          </cell>
        </row>
        <row r="75">
          <cell r="C75" t="str">
            <v>Nom Entité Reporting (à saisir)</v>
          </cell>
          <cell r="D75" t="str">
            <v>Rig Unit AA</v>
          </cell>
          <cell r="E75" t="str">
            <v>Well AA-1</v>
          </cell>
          <cell r="F75" t="str">
            <v>Exploration</v>
          </cell>
          <cell r="G75" t="str">
            <v>Operated</v>
          </cell>
          <cell r="K75">
            <v>0</v>
          </cell>
        </row>
        <row r="76">
          <cell r="C76" t="str">
            <v>Nom Entité Reporting (à saisir)</v>
          </cell>
          <cell r="D76" t="str">
            <v>Rig Unit AA</v>
          </cell>
          <cell r="E76" t="str">
            <v>Well AA-2</v>
          </cell>
          <cell r="F76" t="str">
            <v>Exploration</v>
          </cell>
          <cell r="G76" t="str">
            <v>Operated</v>
          </cell>
          <cell r="K76">
            <v>0</v>
          </cell>
        </row>
        <row r="77">
          <cell r="C77" t="str">
            <v>Nom Entité Reporting (à saisir)</v>
          </cell>
          <cell r="D77" t="str">
            <v>Rig Unit AA</v>
          </cell>
          <cell r="E77" t="str">
            <v>...</v>
          </cell>
          <cell r="F77" t="str">
            <v>...</v>
          </cell>
          <cell r="G77" t="str">
            <v>...</v>
          </cell>
        </row>
        <row r="78">
          <cell r="B78" t="str">
            <v>Rig Unit BB</v>
          </cell>
          <cell r="I78">
            <v>0</v>
          </cell>
          <cell r="J78">
            <v>0</v>
          </cell>
          <cell r="K78">
            <v>0</v>
          </cell>
          <cell r="L78">
            <v>0</v>
          </cell>
          <cell r="M78">
            <v>0</v>
          </cell>
          <cell r="Q78" t="str">
            <v/>
          </cell>
        </row>
        <row r="79">
          <cell r="C79" t="str">
            <v>Nom Entité Reporting (à saisir)</v>
          </cell>
          <cell r="D79" t="str">
            <v>Rig Unit BB</v>
          </cell>
          <cell r="E79" t="str">
            <v>Well BB-1</v>
          </cell>
          <cell r="F79" t="str">
            <v>Exploration</v>
          </cell>
          <cell r="G79" t="str">
            <v>non operated</v>
          </cell>
          <cell r="K79">
            <v>0</v>
          </cell>
        </row>
        <row r="80">
          <cell r="C80" t="str">
            <v>Nom Entité Reporting (à saisir)</v>
          </cell>
          <cell r="D80" t="str">
            <v>Rig Unit BB</v>
          </cell>
          <cell r="E80" t="str">
            <v>Well BB-2</v>
          </cell>
          <cell r="F80" t="str">
            <v>Exploration</v>
          </cell>
          <cell r="G80" t="str">
            <v>non operated</v>
          </cell>
          <cell r="K80">
            <v>0</v>
          </cell>
        </row>
        <row r="81">
          <cell r="C81" t="str">
            <v>Nom Entité Reporting (à saisir)</v>
          </cell>
          <cell r="D81" t="str">
            <v>Rig Unit BB</v>
          </cell>
          <cell r="E81" t="str">
            <v>...</v>
          </cell>
          <cell r="F81" t="str">
            <v>...</v>
          </cell>
          <cell r="G81" t="str">
            <v>...</v>
          </cell>
        </row>
        <row r="82">
          <cell r="B82" t="str">
            <v>Rig Unit CC</v>
          </cell>
          <cell r="I82">
            <v>0</v>
          </cell>
          <cell r="J82">
            <v>0</v>
          </cell>
          <cell r="K82">
            <v>0</v>
          </cell>
          <cell r="L82">
            <v>0</v>
          </cell>
          <cell r="M82">
            <v>0</v>
          </cell>
          <cell r="Q82" t="str">
            <v/>
          </cell>
        </row>
        <row r="83">
          <cell r="C83" t="str">
            <v>Nom Entité Reporting (à saisir)</v>
          </cell>
          <cell r="D83" t="str">
            <v>Rig Unit CC</v>
          </cell>
          <cell r="E83" t="str">
            <v>Well CC-1</v>
          </cell>
          <cell r="F83" t="str">
            <v>Development</v>
          </cell>
          <cell r="G83" t="str">
            <v>Operated</v>
          </cell>
          <cell r="K83">
            <v>0</v>
          </cell>
        </row>
        <row r="84">
          <cell r="C84" t="str">
            <v>Nom Entité Reporting (à saisir)</v>
          </cell>
          <cell r="D84" t="str">
            <v>Rig Unit CC</v>
          </cell>
          <cell r="E84" t="str">
            <v>Well CC-2</v>
          </cell>
          <cell r="F84" t="str">
            <v>Development</v>
          </cell>
          <cell r="G84" t="str">
            <v>Operated</v>
          </cell>
          <cell r="K84">
            <v>0</v>
          </cell>
        </row>
        <row r="85">
          <cell r="C85" t="str">
            <v>Nom Entité Reporting (à saisir)</v>
          </cell>
          <cell r="D85" t="str">
            <v>Rig Unit CC</v>
          </cell>
          <cell r="E85" t="str">
            <v>...</v>
          </cell>
          <cell r="F85" t="str">
            <v>...</v>
          </cell>
          <cell r="G85" t="str">
            <v>...</v>
          </cell>
        </row>
        <row r="86">
          <cell r="B86" t="str">
            <v>Rig Unit DD</v>
          </cell>
          <cell r="I86">
            <v>0</v>
          </cell>
          <cell r="J86">
            <v>0</v>
          </cell>
          <cell r="K86">
            <v>0</v>
          </cell>
          <cell r="L86">
            <v>0</v>
          </cell>
          <cell r="M86">
            <v>0</v>
          </cell>
          <cell r="Q86" t="str">
            <v/>
          </cell>
        </row>
        <row r="87">
          <cell r="C87" t="str">
            <v>Nom Entité Reporting (à saisir)</v>
          </cell>
          <cell r="D87" t="str">
            <v>Rig Unit DD</v>
          </cell>
          <cell r="E87" t="str">
            <v>Well DD-1</v>
          </cell>
          <cell r="F87" t="str">
            <v>Development</v>
          </cell>
          <cell r="G87" t="str">
            <v>non operated</v>
          </cell>
          <cell r="K87">
            <v>0</v>
          </cell>
        </row>
        <row r="88">
          <cell r="C88" t="str">
            <v>Nom Entité Reporting (à saisir)</v>
          </cell>
          <cell r="D88" t="str">
            <v>Rig Unit DD</v>
          </cell>
          <cell r="E88" t="str">
            <v>Well DD-2</v>
          </cell>
          <cell r="F88" t="str">
            <v>Development</v>
          </cell>
          <cell r="G88" t="str">
            <v>non operated</v>
          </cell>
          <cell r="K88">
            <v>0</v>
          </cell>
        </row>
        <row r="89">
          <cell r="C89" t="str">
            <v>Nom Entité Reporting (à saisir)</v>
          </cell>
          <cell r="D89" t="str">
            <v>Rig Unit DD</v>
          </cell>
          <cell r="E89" t="str">
            <v>...</v>
          </cell>
          <cell r="F89" t="str">
            <v>...</v>
          </cell>
          <cell r="G89" t="str">
            <v>...</v>
          </cell>
        </row>
        <row r="90">
          <cell r="B90" t="str">
            <v>Rig Unit ...</v>
          </cell>
          <cell r="I90">
            <v>0</v>
          </cell>
          <cell r="J90">
            <v>0</v>
          </cell>
          <cell r="K90">
            <v>0</v>
          </cell>
          <cell r="L90">
            <v>0</v>
          </cell>
          <cell r="M90">
            <v>0</v>
          </cell>
          <cell r="Q90" t="str">
            <v/>
          </cell>
        </row>
        <row r="91">
          <cell r="C91" t="str">
            <v>Nom Entité Reporting (à saisir)</v>
          </cell>
          <cell r="D91" t="str">
            <v>Rig Unit ...</v>
          </cell>
          <cell r="E91" t="str">
            <v>...</v>
          </cell>
          <cell r="F91" t="str">
            <v>...</v>
          </cell>
          <cell r="G91" t="str">
            <v>...</v>
          </cell>
          <cell r="K91">
            <v>0</v>
          </cell>
        </row>
        <row r="92">
          <cell r="C92" t="str">
            <v>Nom Entité Reporting (à saisir)</v>
          </cell>
          <cell r="D92" t="str">
            <v>Rig Unit ...</v>
          </cell>
          <cell r="E92" t="str">
            <v>...</v>
          </cell>
          <cell r="F92" t="str">
            <v>...</v>
          </cell>
          <cell r="G92" t="str">
            <v>...</v>
          </cell>
          <cell r="K92">
            <v>0</v>
          </cell>
        </row>
        <row r="93">
          <cell r="E93" t="str">
            <v>...</v>
          </cell>
          <cell r="F93" t="str">
            <v>...</v>
          </cell>
          <cell r="G93" t="str">
            <v>...</v>
          </cell>
        </row>
        <row r="94">
          <cell r="B94" t="str">
            <v>Total</v>
          </cell>
          <cell r="I94">
            <v>0</v>
          </cell>
          <cell r="J94" t="str">
            <v>-</v>
          </cell>
          <cell r="K94">
            <v>0</v>
          </cell>
          <cell r="L94">
            <v>0</v>
          </cell>
          <cell r="M94">
            <v>0</v>
          </cell>
          <cell r="Q94">
            <v>0</v>
          </cell>
        </row>
        <row r="95">
          <cell r="B95" t="str">
            <v>Exploration</v>
          </cell>
          <cell r="I95">
            <v>0</v>
          </cell>
          <cell r="J95" t="str">
            <v>-</v>
          </cell>
          <cell r="K95">
            <v>0</v>
          </cell>
          <cell r="L95">
            <v>0</v>
          </cell>
          <cell r="M95">
            <v>0</v>
          </cell>
        </row>
        <row r="96">
          <cell r="B96" t="str">
            <v>Development</v>
          </cell>
          <cell r="I96">
            <v>0</v>
          </cell>
          <cell r="J96" t="str">
            <v>-</v>
          </cell>
          <cell r="K96">
            <v>0</v>
          </cell>
          <cell r="L96">
            <v>0</v>
          </cell>
          <cell r="M96">
            <v>0</v>
          </cell>
        </row>
        <row r="97">
          <cell r="B97" t="str">
            <v>Other</v>
          </cell>
          <cell r="I97">
            <v>0</v>
          </cell>
          <cell r="J97" t="str">
            <v>-</v>
          </cell>
          <cell r="K97">
            <v>0</v>
          </cell>
          <cell r="L97">
            <v>0</v>
          </cell>
          <cell r="M97">
            <v>0</v>
          </cell>
        </row>
      </sheetData>
      <sheetData sheetId="3" refreshError="1">
        <row r="4">
          <cell r="C4" t="str">
            <v>Variation of development investments</v>
          </cell>
        </row>
        <row r="6">
          <cell r="C6" t="str">
            <v xml:space="preserve"> M  USD Group Share</v>
          </cell>
          <cell r="D6" t="str">
            <v>PDC sept  vs Budget 2007 @60$</v>
          </cell>
        </row>
        <row r="7">
          <cell r="D7" t="str">
            <v>Budget 2007 @60$</v>
          </cell>
          <cell r="E7" t="str">
            <v>c/f 2007</v>
          </cell>
          <cell r="F7" t="str">
            <v>Exchange rate</v>
          </cell>
          <cell r="G7" t="str">
            <v xml:space="preserve">H S E </v>
          </cell>
          <cell r="H7" t="str">
            <v>New reserves</v>
          </cell>
          <cell r="I7" t="str">
            <v>Increase / Decrease of costs</v>
          </cell>
          <cell r="J7" t="str">
            <v>Reserves protection</v>
          </cell>
          <cell r="K7" t="str">
            <v>Slippage beyond  2007+-"</v>
          </cell>
          <cell r="L7" t="str">
            <v>Total Variance</v>
          </cell>
          <cell r="M7" t="str">
            <v>PDC sept</v>
          </cell>
          <cell r="N7" t="str">
            <v>control</v>
          </cell>
        </row>
        <row r="8">
          <cell r="C8" t="str">
            <v>Projects</v>
          </cell>
          <cell r="E8" t="str">
            <v>(1)</v>
          </cell>
          <cell r="F8" t="str">
            <v>(2)</v>
          </cell>
          <cell r="G8" t="str">
            <v>(3)</v>
          </cell>
          <cell r="H8" t="str">
            <v>(4)</v>
          </cell>
          <cell r="I8" t="str">
            <v>(5)</v>
          </cell>
          <cell r="J8" t="str">
            <v>(6)</v>
          </cell>
          <cell r="K8" t="str">
            <v>(7)</v>
          </cell>
          <cell r="M8">
            <v>0</v>
          </cell>
        </row>
        <row r="10">
          <cell r="C10" t="str">
            <v>Actif 1 / Asset 1</v>
          </cell>
          <cell r="L10">
            <v>0</v>
          </cell>
          <cell r="N10" t="str">
            <v>OK</v>
          </cell>
        </row>
        <row r="11">
          <cell r="C11" t="str">
            <v>Actif 1 / Asset 2</v>
          </cell>
          <cell r="L11">
            <v>0</v>
          </cell>
          <cell r="N11" t="str">
            <v>OK</v>
          </cell>
        </row>
        <row r="12">
          <cell r="L12">
            <v>0</v>
          </cell>
          <cell r="N12" t="str">
            <v>OK</v>
          </cell>
        </row>
        <row r="13">
          <cell r="L13">
            <v>0</v>
          </cell>
        </row>
        <row r="14">
          <cell r="L14">
            <v>0</v>
          </cell>
        </row>
        <row r="15">
          <cell r="L15">
            <v>0</v>
          </cell>
        </row>
        <row r="16">
          <cell r="L16">
            <v>0</v>
          </cell>
        </row>
        <row r="17">
          <cell r="L17">
            <v>0</v>
          </cell>
        </row>
        <row r="18">
          <cell r="L18">
            <v>0</v>
          </cell>
        </row>
        <row r="19">
          <cell r="L19">
            <v>0</v>
          </cell>
        </row>
        <row r="20">
          <cell r="L20">
            <v>0</v>
          </cell>
          <cell r="N20" t="str">
            <v>OK</v>
          </cell>
        </row>
        <row r="21">
          <cell r="L21">
            <v>0</v>
          </cell>
          <cell r="N21" t="str">
            <v>OK</v>
          </cell>
        </row>
        <row r="22">
          <cell r="L22">
            <v>0</v>
          </cell>
          <cell r="N22" t="str">
            <v>OK</v>
          </cell>
        </row>
        <row r="24">
          <cell r="C24" t="str">
            <v xml:space="preserve">Total </v>
          </cell>
          <cell r="D24">
            <v>0</v>
          </cell>
          <cell r="E24">
            <v>0</v>
          </cell>
          <cell r="F24">
            <v>0</v>
          </cell>
          <cell r="G24">
            <v>0</v>
          </cell>
          <cell r="H24">
            <v>0</v>
          </cell>
          <cell r="I24">
            <v>0</v>
          </cell>
          <cell r="J24">
            <v>0</v>
          </cell>
          <cell r="K24">
            <v>0</v>
          </cell>
          <cell r="L24">
            <v>0</v>
          </cell>
          <cell r="M24">
            <v>0</v>
          </cell>
          <cell r="N24" t="str">
            <v>OK</v>
          </cell>
        </row>
        <row r="26">
          <cell r="C26" t="str">
            <v>Control</v>
          </cell>
        </row>
        <row r="30">
          <cell r="C30" t="str">
            <v xml:space="preserve"> M  USD Group Share</v>
          </cell>
          <cell r="D30" t="str">
            <v>Budget 2008 @60$  VS  Plan 2008 @60$</v>
          </cell>
        </row>
        <row r="31">
          <cell r="D31" t="str">
            <v>Plan 2008 @60$</v>
          </cell>
          <cell r="E31" t="str">
            <v>c/f 2007</v>
          </cell>
          <cell r="F31" t="str">
            <v>Exchange rate</v>
          </cell>
          <cell r="G31" t="str">
            <v xml:space="preserve">H S E </v>
          </cell>
          <cell r="H31" t="str">
            <v>New reserves</v>
          </cell>
          <cell r="I31" t="str">
            <v>Increase / Decrease of costs</v>
          </cell>
          <cell r="J31" t="str">
            <v>Reserves protection</v>
          </cell>
          <cell r="K31" t="str">
            <v>Slippage beyond  2008+-"</v>
          </cell>
          <cell r="L31" t="str">
            <v>Total Variance</v>
          </cell>
          <cell r="M31" t="str">
            <v>Budget 2008 @60$</v>
          </cell>
          <cell r="N31" t="str">
            <v>control</v>
          </cell>
        </row>
        <row r="32">
          <cell r="C32" t="str">
            <v>Projects</v>
          </cell>
          <cell r="E32" t="str">
            <v>(1)</v>
          </cell>
          <cell r="F32" t="str">
            <v>(2)</v>
          </cell>
          <cell r="G32" t="str">
            <v>(3)</v>
          </cell>
          <cell r="H32" t="str">
            <v>(4)</v>
          </cell>
          <cell r="I32" t="str">
            <v>(5)</v>
          </cell>
          <cell r="J32" t="str">
            <v>(6)</v>
          </cell>
          <cell r="K32" t="str">
            <v>(7)</v>
          </cell>
        </row>
        <row r="34">
          <cell r="C34" t="str">
            <v>Actif 1 / Asset 1</v>
          </cell>
          <cell r="L34">
            <v>0</v>
          </cell>
          <cell r="N34" t="str">
            <v>OK</v>
          </cell>
        </row>
        <row r="35">
          <cell r="C35" t="str">
            <v>Actif 1 / Asset 2</v>
          </cell>
          <cell r="L35">
            <v>0</v>
          </cell>
          <cell r="N35" t="str">
            <v>OK</v>
          </cell>
        </row>
        <row r="36">
          <cell r="L36">
            <v>0</v>
          </cell>
          <cell r="N36" t="str">
            <v>OK</v>
          </cell>
        </row>
        <row r="37">
          <cell r="L37">
            <v>0</v>
          </cell>
        </row>
        <row r="38">
          <cell r="L38">
            <v>0</v>
          </cell>
        </row>
        <row r="39">
          <cell r="L39">
            <v>0</v>
          </cell>
        </row>
        <row r="40">
          <cell r="L40">
            <v>0</v>
          </cell>
        </row>
        <row r="41">
          <cell r="L41">
            <v>0</v>
          </cell>
        </row>
        <row r="42">
          <cell r="L42">
            <v>0</v>
          </cell>
        </row>
        <row r="43">
          <cell r="L43">
            <v>0</v>
          </cell>
        </row>
        <row r="44">
          <cell r="L44">
            <v>0</v>
          </cell>
          <cell r="N44" t="str">
            <v>OK</v>
          </cell>
        </row>
        <row r="45">
          <cell r="L45">
            <v>0</v>
          </cell>
          <cell r="N45" t="str">
            <v>OK</v>
          </cell>
        </row>
        <row r="46">
          <cell r="L46">
            <v>0</v>
          </cell>
          <cell r="N46" t="str">
            <v>OK</v>
          </cell>
        </row>
        <row r="48">
          <cell r="C48" t="str">
            <v xml:space="preserve">Total </v>
          </cell>
          <cell r="D48">
            <v>0</v>
          </cell>
          <cell r="E48">
            <v>0</v>
          </cell>
          <cell r="F48">
            <v>0</v>
          </cell>
          <cell r="G48">
            <v>0</v>
          </cell>
          <cell r="H48">
            <v>0</v>
          </cell>
          <cell r="I48">
            <v>0</v>
          </cell>
          <cell r="J48">
            <v>0</v>
          </cell>
          <cell r="K48">
            <v>0</v>
          </cell>
          <cell r="L48">
            <v>0</v>
          </cell>
          <cell r="M48">
            <v>0</v>
          </cell>
          <cell r="N48" t="str">
            <v>OK</v>
          </cell>
        </row>
        <row r="50">
          <cell r="C50" t="str">
            <v>Control</v>
          </cell>
        </row>
        <row r="54">
          <cell r="C54" t="str">
            <v>Reminder: Capex variations against the Budget the will be presented as follows :</v>
          </cell>
        </row>
        <row r="56">
          <cell r="C56" t="str">
            <v>1- Carried Forward from previous year</v>
          </cell>
        </row>
        <row r="57">
          <cell r="C57" t="str">
            <v>2- EXCHANGE RATE Variation (if any) = impact of the exchange rate (Capex currency / USD)</v>
          </cell>
        </row>
        <row r="58">
          <cell r="C58" t="str">
            <v>2- H S E  investments</v>
          </cell>
        </row>
        <row r="59">
          <cell r="C59" t="str">
            <v xml:space="preserve">4- NEW RESERVES = variation due to additional / new works that leads to an update of reserves. These works were not included in the Budget. </v>
          </cell>
        </row>
        <row r="60">
          <cell r="C60" t="str">
            <v>5- INCREASE / DECREASE OF COSTS = cost increase / decrease for the same work program as defined in the Budget.</v>
          </cell>
        </row>
        <row r="61">
          <cell r="C61" t="str">
            <v>6- RESERVES PROTECTION = variation due to new and / or cancelled works in order to maintain the production and reserves as per the Budget.</v>
          </cell>
        </row>
        <row r="62">
          <cell r="C62" t="str">
            <v>7- SLIPPAGE (if any) = impact of the changes in the planning of the Capex expenditure (delays or advancement)</v>
          </cell>
        </row>
      </sheetData>
      <sheetData sheetId="4" refreshError="1"/>
      <sheetData sheetId="5" refreshError="1">
        <row r="6">
          <cell r="B6" t="str">
            <v>Table 12</v>
          </cell>
          <cell r="G6" t="str">
            <v>Nom Entité Reporting (à saisir)</v>
          </cell>
        </row>
        <row r="8">
          <cell r="B8" t="str">
            <v>PVR</v>
          </cell>
        </row>
        <row r="10">
          <cell r="B10" t="str">
            <v>M  USD</v>
          </cell>
        </row>
        <row r="12">
          <cell r="B12" t="str">
            <v>Program</v>
          </cell>
          <cell r="C12" t="str">
            <v>Description</v>
          </cell>
          <cell r="D12" t="str">
            <v>Associated costs</v>
          </cell>
          <cell r="F12" t="str">
            <v>IMPACT on SEC Production - Group share kboed</v>
          </cell>
        </row>
        <row r="13">
          <cell r="D13" t="str">
            <v>PDC sept</v>
          </cell>
          <cell r="E13" t="str">
            <v>Budget 2008 @60$</v>
          </cell>
          <cell r="F13" t="str">
            <v>PDC sept</v>
          </cell>
          <cell r="G13" t="str">
            <v>Budget 2008 @60$</v>
          </cell>
        </row>
        <row r="16">
          <cell r="B16" t="str">
            <v>programme 1 / program 1</v>
          </cell>
        </row>
        <row r="21">
          <cell r="B21" t="str">
            <v>programme 2 / program 2</v>
          </cell>
        </row>
      </sheetData>
      <sheetData sheetId="6" refreshError="1">
        <row r="3">
          <cell r="C3" t="str">
            <v>Table 18</v>
          </cell>
          <cell r="I3" t="str">
            <v>Nom Entité Reporting (à saisir)</v>
          </cell>
        </row>
        <row r="5">
          <cell r="C5" t="str">
            <v>RETIREMENT AND OTHER LT PROVISIONS (FAS 87 - FAS 106 / IAS 19) -  M USD</v>
          </cell>
        </row>
        <row r="7">
          <cell r="D7" t="str">
            <v>Definitif 2006</v>
          </cell>
          <cell r="E7" t="str">
            <v>Budget 2007 @60$</v>
          </cell>
          <cell r="F7" t="str">
            <v>PDC sept</v>
          </cell>
          <cell r="G7" t="str">
            <v>Budget 2008 @60$</v>
          </cell>
          <cell r="I7" t="str">
            <v>Plan 2008 @60$</v>
          </cell>
        </row>
        <row r="8">
          <cell r="M8">
            <v>0</v>
          </cell>
          <cell r="N8">
            <v>0</v>
          </cell>
          <cell r="O8">
            <v>0</v>
          </cell>
          <cell r="P8">
            <v>0</v>
          </cell>
          <cell r="R8">
            <v>0</v>
          </cell>
          <cell r="V8">
            <v>0</v>
          </cell>
        </row>
        <row r="9">
          <cell r="M9" t="str">
            <v>USD</v>
          </cell>
          <cell r="N9" t="str">
            <v>USD</v>
          </cell>
          <cell r="O9" t="str">
            <v>USD</v>
          </cell>
          <cell r="P9" t="str">
            <v>USD</v>
          </cell>
          <cell r="R9" t="str">
            <v>USD</v>
          </cell>
          <cell r="V9" t="str">
            <v>USD</v>
          </cell>
        </row>
        <row r="10">
          <cell r="M10" t="str">
            <v>PY_TDB</v>
          </cell>
          <cell r="N10" t="str">
            <v>BUD_N</v>
          </cell>
          <cell r="O10" t="str">
            <v>F09</v>
          </cell>
          <cell r="P10" t="str">
            <v>BUD_INI</v>
          </cell>
          <cell r="R10" t="str">
            <v>PL01</v>
          </cell>
          <cell r="V10" t="str">
            <v>BUD_N</v>
          </cell>
        </row>
        <row r="11">
          <cell r="M11" t="str">
            <v>YTD12</v>
          </cell>
          <cell r="N11" t="str">
            <v>YTD12</v>
          </cell>
          <cell r="O11" t="str">
            <v>YTD12</v>
          </cell>
          <cell r="P11" t="str">
            <v>YTD12</v>
          </cell>
          <cell r="R11" t="str">
            <v>YTD12</v>
          </cell>
          <cell r="V11" t="str">
            <v>YTD12</v>
          </cell>
        </row>
        <row r="13">
          <cell r="C13" t="str">
            <v>FAS 87 (retirement)</v>
          </cell>
          <cell r="E13">
            <v>0</v>
          </cell>
          <cell r="L13" t="str">
            <v>FAS87</v>
          </cell>
          <cell r="M13">
            <v>0</v>
          </cell>
          <cell r="N13">
            <v>0</v>
          </cell>
          <cell r="O13">
            <v>0</v>
          </cell>
          <cell r="P13">
            <v>0</v>
          </cell>
          <cell r="R13">
            <v>0</v>
          </cell>
          <cell r="U13" t="str">
            <v>FAS87</v>
          </cell>
          <cell r="W13">
            <v>0</v>
          </cell>
        </row>
        <row r="14">
          <cell r="C14" t="str">
            <v>FAS 106 (contingency)</v>
          </cell>
          <cell r="E14">
            <v>0</v>
          </cell>
          <cell r="L14" t="str">
            <v>FAS106</v>
          </cell>
          <cell r="M14">
            <v>0</v>
          </cell>
          <cell r="N14">
            <v>0</v>
          </cell>
          <cell r="O14">
            <v>0</v>
          </cell>
          <cell r="P14">
            <v>0</v>
          </cell>
          <cell r="R14">
            <v>0</v>
          </cell>
          <cell r="U14" t="str">
            <v>FAS106</v>
          </cell>
          <cell r="W14">
            <v>0</v>
          </cell>
        </row>
        <row r="15">
          <cell r="C15" t="str">
            <v>Provision for restructuring (pre-retirement (impact on R.O.)).</v>
          </cell>
          <cell r="E15">
            <v>0</v>
          </cell>
          <cell r="L15" t="str">
            <v>PROV_REST_1</v>
          </cell>
          <cell r="M15">
            <v>0</v>
          </cell>
          <cell r="N15">
            <v>0</v>
          </cell>
          <cell r="O15">
            <v>0</v>
          </cell>
          <cell r="P15">
            <v>0</v>
          </cell>
          <cell r="R15">
            <v>0</v>
          </cell>
          <cell r="U15" t="str">
            <v>PROV_REST_1</v>
          </cell>
          <cell r="W15">
            <v>0</v>
          </cell>
        </row>
        <row r="16">
          <cell r="C16" t="str">
            <v>Other LT Operating Provisions FAS 69</v>
          </cell>
          <cell r="E16">
            <v>0</v>
          </cell>
          <cell r="L16" t="str">
            <v>OTH_PROV_FAS69</v>
          </cell>
          <cell r="M16">
            <v>0</v>
          </cell>
          <cell r="N16">
            <v>0</v>
          </cell>
          <cell r="O16">
            <v>0</v>
          </cell>
          <cell r="P16">
            <v>0</v>
          </cell>
          <cell r="R16">
            <v>0</v>
          </cell>
          <cell r="U16" t="str">
            <v>OTH_PROV_FAS69</v>
          </cell>
          <cell r="W16">
            <v>0</v>
          </cell>
        </row>
        <row r="17">
          <cell r="C17" t="str">
            <v>Other LT Operating Provisions non FAS 69</v>
          </cell>
          <cell r="E17">
            <v>0</v>
          </cell>
          <cell r="L17" t="str">
            <v>OTH_PROV_NFAS69</v>
          </cell>
          <cell r="M17">
            <v>0</v>
          </cell>
          <cell r="N17">
            <v>0</v>
          </cell>
          <cell r="O17">
            <v>0</v>
          </cell>
          <cell r="P17">
            <v>0</v>
          </cell>
          <cell r="R17">
            <v>0</v>
          </cell>
          <cell r="U17" t="str">
            <v>OTH_PROV_NFAS69</v>
          </cell>
          <cell r="W17">
            <v>0</v>
          </cell>
        </row>
        <row r="18">
          <cell r="C18" t="str">
            <v>Total net impact on R.O</v>
          </cell>
          <cell r="D18">
            <v>0</v>
          </cell>
          <cell r="E18">
            <v>0</v>
          </cell>
          <cell r="F18">
            <v>0</v>
          </cell>
          <cell r="G18">
            <v>0</v>
          </cell>
          <cell r="I18">
            <v>0</v>
          </cell>
        </row>
        <row r="19">
          <cell r="C19" t="str">
            <v>Provision for restructuring (pre-retirement and Social Plan (impact on R.O.N)).</v>
          </cell>
          <cell r="E19">
            <v>0</v>
          </cell>
          <cell r="L19" t="str">
            <v>PROV_REST_2</v>
          </cell>
          <cell r="M19">
            <v>0</v>
          </cell>
          <cell r="N19">
            <v>0</v>
          </cell>
          <cell r="O19">
            <v>0</v>
          </cell>
          <cell r="P19">
            <v>0</v>
          </cell>
          <cell r="R19">
            <v>0</v>
          </cell>
          <cell r="U19" t="str">
            <v>PROV_REST_2</v>
          </cell>
          <cell r="W19">
            <v>0</v>
          </cell>
        </row>
        <row r="20">
          <cell r="C20" t="str">
            <v>Other Extraordinary Provisions on Long Term Assets</v>
          </cell>
          <cell r="E20">
            <v>0</v>
          </cell>
          <cell r="L20" t="str">
            <v>OTH_EXT_DEP</v>
          </cell>
          <cell r="M20">
            <v>0</v>
          </cell>
          <cell r="N20">
            <v>0</v>
          </cell>
          <cell r="O20">
            <v>0</v>
          </cell>
          <cell r="P20">
            <v>0</v>
          </cell>
          <cell r="R20">
            <v>0</v>
          </cell>
          <cell r="U20" t="str">
            <v>OTH_EXT_DEP</v>
          </cell>
          <cell r="W20">
            <v>0</v>
          </cell>
        </row>
        <row r="21">
          <cell r="C21" t="str">
            <v>Tax impact (current tax)</v>
          </cell>
          <cell r="E21">
            <v>0</v>
          </cell>
          <cell r="L21" t="str">
            <v>PROV_CUR_TAX</v>
          </cell>
          <cell r="M21">
            <v>0</v>
          </cell>
          <cell r="N21">
            <v>0</v>
          </cell>
          <cell r="O21">
            <v>0</v>
          </cell>
          <cell r="P21">
            <v>0</v>
          </cell>
          <cell r="R21">
            <v>0</v>
          </cell>
          <cell r="U21" t="str">
            <v>PROV_CUR_TAX</v>
          </cell>
          <cell r="W21">
            <v>0</v>
          </cell>
        </row>
        <row r="22">
          <cell r="C22" t="str">
            <v>Tax impact (deffered tax)</v>
          </cell>
          <cell r="E22">
            <v>0</v>
          </cell>
          <cell r="L22" t="str">
            <v>PROV_DEF_TAX</v>
          </cell>
          <cell r="M22">
            <v>0</v>
          </cell>
          <cell r="N22">
            <v>0</v>
          </cell>
          <cell r="O22">
            <v>0</v>
          </cell>
          <cell r="P22">
            <v>0</v>
          </cell>
          <cell r="R22">
            <v>0</v>
          </cell>
          <cell r="U22" t="str">
            <v>PROV_DEF_TAX</v>
          </cell>
          <cell r="W22">
            <v>0</v>
          </cell>
        </row>
        <row r="23">
          <cell r="C23" t="str">
            <v>Total net impact on R.O.N.</v>
          </cell>
          <cell r="D23">
            <v>0</v>
          </cell>
          <cell r="E23">
            <v>0</v>
          </cell>
          <cell r="F23">
            <v>0</v>
          </cell>
          <cell r="G23">
            <v>0</v>
          </cell>
          <cell r="I23">
            <v>0</v>
          </cell>
        </row>
        <row r="25">
          <cell r="C25" t="str">
            <v>Note: Budget 2007 data can be  incomplete. Thank you to fill them again if necessary.</v>
          </cell>
        </row>
      </sheetData>
      <sheetData sheetId="7" refreshError="1">
        <row r="6">
          <cell r="C6" t="str">
            <v>Table 22</v>
          </cell>
          <cell r="J6" t="str">
            <v>Nom Entité Reporting (à saisir)</v>
          </cell>
        </row>
        <row r="8">
          <cell r="C8" t="str">
            <v>BREAK EVEN POINT</v>
          </cell>
        </row>
        <row r="10">
          <cell r="E10" t="str">
            <v>PDC sept</v>
          </cell>
          <cell r="F10" t="str">
            <v>Budget 2008 @60$</v>
          </cell>
          <cell r="G10" t="str">
            <v>Budget 2008 @60$</v>
          </cell>
          <cell r="H10" t="str">
            <v>Sensitivity @80$</v>
          </cell>
          <cell r="J10" t="str">
            <v>Plan 2008 @60$</v>
          </cell>
        </row>
        <row r="11">
          <cell r="E11">
            <v>0</v>
          </cell>
          <cell r="F11">
            <v>0</v>
          </cell>
          <cell r="G11">
            <v>0</v>
          </cell>
          <cell r="H11">
            <v>0</v>
          </cell>
          <cell r="J11">
            <v>0</v>
          </cell>
        </row>
        <row r="12">
          <cell r="E12" t="str">
            <v>USD</v>
          </cell>
          <cell r="F12" t="str">
            <v>USD</v>
          </cell>
          <cell r="G12" t="str">
            <v>USD</v>
          </cell>
          <cell r="H12" t="str">
            <v>USD</v>
          </cell>
          <cell r="J12" t="str">
            <v>USD</v>
          </cell>
        </row>
        <row r="13">
          <cell r="E13" t="str">
            <v>F09</v>
          </cell>
          <cell r="F13" t="str">
            <v>BUD_INI</v>
          </cell>
          <cell r="G13" t="str">
            <v>BUD_INI</v>
          </cell>
          <cell r="H13" t="str">
            <v>BUD80</v>
          </cell>
          <cell r="J13" t="str">
            <v>PL01</v>
          </cell>
        </row>
        <row r="14">
          <cell r="E14" t="str">
            <v>YTD12</v>
          </cell>
          <cell r="F14" t="str">
            <v>YTD12</v>
          </cell>
          <cell r="G14" t="str">
            <v>YTD12</v>
          </cell>
          <cell r="H14" t="str">
            <v>YTD12</v>
          </cell>
          <cell r="J14" t="str">
            <v>YTD12</v>
          </cell>
        </row>
        <row r="16">
          <cell r="C16" t="str">
            <v>Liquids in $/boe</v>
          </cell>
          <cell r="D16" t="str">
            <v>Break_Even_Liquids</v>
          </cell>
        </row>
        <row r="17">
          <cell r="C17" t="str">
            <v>Brent in $/boe</v>
          </cell>
          <cell r="D17" t="str">
            <v>Break_Even_Brent</v>
          </cell>
        </row>
        <row r="18">
          <cell r="C18" t="str">
            <v>Gas in $/Mbtu</v>
          </cell>
          <cell r="D18" t="str">
            <v>Break_Even_Gas</v>
          </cell>
        </row>
      </sheetData>
      <sheetData sheetId="8" refreshError="1"/>
      <sheetData sheetId="9" refreshError="1"/>
      <sheetData sheetId="10" refreshError="1">
        <row r="1">
          <cell r="A1" t="str">
            <v>SHEETLIST</v>
          </cell>
        </row>
        <row r="2">
          <cell r="A2" t="str">
            <v xml:space="preserve">      Table 25</v>
          </cell>
        </row>
        <row r="5">
          <cell r="A5" t="str">
            <v>Tax information : free format</v>
          </cell>
        </row>
      </sheetData>
      <sheetData sheetId="11" refreshError="1">
        <row r="1">
          <cell r="A1" t="str">
            <v>DGEP</v>
          </cell>
        </row>
        <row r="2">
          <cell r="E2" t="str">
            <v>E&amp;P Subsidiary IT Reporting PC09</v>
          </cell>
        </row>
        <row r="3">
          <cell r="A3" t="str">
            <v>Country (2 char.)</v>
          </cell>
        </row>
        <row r="4">
          <cell r="A4" t="str">
            <v xml:space="preserve">Affiliate : </v>
          </cell>
          <cell r="E4" t="str">
            <v>Network &amp; Telecoms</v>
          </cell>
          <cell r="G4" t="str">
            <v>Desktop Computing</v>
          </cell>
          <cell r="I4" t="str">
            <v>Business Applications</v>
          </cell>
          <cell r="L4" t="str">
            <v>TOTAL</v>
          </cell>
        </row>
        <row r="5">
          <cell r="A5" t="str">
            <v>IT Correspondant</v>
          </cell>
          <cell r="E5" t="str">
            <v>WAN/ Data</v>
          </cell>
          <cell r="F5" t="str">
            <v>Voice/Fax/Video</v>
          </cell>
          <cell r="G5" t="str">
            <v>PC</v>
          </cell>
          <cell r="H5" t="str">
            <v>Unix/Other</v>
          </cell>
          <cell r="I5" t="str">
            <v>Exploration</v>
          </cell>
          <cell r="J5" t="str">
            <v>Production</v>
          </cell>
          <cell r="K5" t="str">
            <v>Support</v>
          </cell>
        </row>
        <row r="6">
          <cell r="A6" t="str">
            <v>Base Opex</v>
          </cell>
          <cell r="B6" t="str">
            <v>FTE headcount</v>
          </cell>
          <cell r="C6" t="str">
            <v>IT Internal Manpower</v>
          </cell>
          <cell r="L6">
            <v>0</v>
          </cell>
        </row>
        <row r="7">
          <cell r="C7" t="str">
            <v>IT Contractors</v>
          </cell>
          <cell r="L7">
            <v>0</v>
          </cell>
        </row>
        <row r="8">
          <cell r="B8" t="str">
            <v>IT Costs</v>
          </cell>
          <cell r="C8" t="str">
            <v>Internal Manpower</v>
          </cell>
          <cell r="L8">
            <v>0</v>
          </cell>
        </row>
        <row r="9">
          <cell r="C9" t="str">
            <v>Contractors</v>
          </cell>
          <cell r="L9">
            <v>0</v>
          </cell>
        </row>
        <row r="10">
          <cell r="C10" t="str">
            <v>Central Services (Intragroup)</v>
          </cell>
          <cell r="L10">
            <v>0</v>
          </cell>
        </row>
        <row r="11">
          <cell r="C11" t="str">
            <v>External SW + HW + Misc</v>
          </cell>
          <cell r="L11">
            <v>0</v>
          </cell>
        </row>
        <row r="12">
          <cell r="C12" t="str">
            <v>Third Party Services</v>
          </cell>
          <cell r="L12">
            <v>0</v>
          </cell>
        </row>
        <row r="13">
          <cell r="C13" t="str">
            <v>Sub TOTAL</v>
          </cell>
          <cell r="E13">
            <v>0</v>
          </cell>
          <cell r="F13">
            <v>0</v>
          </cell>
          <cell r="G13">
            <v>0</v>
          </cell>
          <cell r="H13">
            <v>0</v>
          </cell>
          <cell r="I13">
            <v>0</v>
          </cell>
          <cell r="J13">
            <v>0</v>
          </cell>
          <cell r="K13">
            <v>0</v>
          </cell>
          <cell r="L13">
            <v>0</v>
          </cell>
        </row>
        <row r="14">
          <cell r="A14" t="str">
            <v>Project Opex</v>
          </cell>
          <cell r="B14" t="str">
            <v>FTE headcount</v>
          </cell>
          <cell r="C14" t="str">
            <v>IT Internal Manpower</v>
          </cell>
          <cell r="L14">
            <v>0</v>
          </cell>
        </row>
        <row r="15">
          <cell r="C15" t="str">
            <v>IT Contractors</v>
          </cell>
          <cell r="L15">
            <v>0</v>
          </cell>
        </row>
        <row r="16">
          <cell r="B16" t="str">
            <v>IT Costs</v>
          </cell>
          <cell r="C16" t="str">
            <v>Internal Manpower</v>
          </cell>
          <cell r="L16">
            <v>0</v>
          </cell>
        </row>
        <row r="17">
          <cell r="C17" t="str">
            <v>Contractors</v>
          </cell>
          <cell r="L17">
            <v>0</v>
          </cell>
        </row>
        <row r="18">
          <cell r="C18" t="str">
            <v>Central Services (Intragroup)</v>
          </cell>
          <cell r="L18">
            <v>0</v>
          </cell>
        </row>
        <row r="19">
          <cell r="C19" t="str">
            <v>External SW + HW + Misc</v>
          </cell>
          <cell r="L19">
            <v>0</v>
          </cell>
        </row>
        <row r="20">
          <cell r="C20" t="str">
            <v>Third Party Services</v>
          </cell>
          <cell r="L20">
            <v>0</v>
          </cell>
        </row>
        <row r="21">
          <cell r="C21" t="str">
            <v>Sub TOTAL</v>
          </cell>
          <cell r="E21">
            <v>0</v>
          </cell>
          <cell r="F21">
            <v>0</v>
          </cell>
          <cell r="G21">
            <v>0</v>
          </cell>
          <cell r="H21">
            <v>0</v>
          </cell>
          <cell r="I21">
            <v>0</v>
          </cell>
          <cell r="J21">
            <v>0</v>
          </cell>
          <cell r="K21">
            <v>0</v>
          </cell>
          <cell r="L21">
            <v>0</v>
          </cell>
        </row>
        <row r="22">
          <cell r="A22" t="str">
            <v>Total OPEX (base + project)</v>
          </cell>
          <cell r="E22">
            <v>0</v>
          </cell>
          <cell r="F22">
            <v>0</v>
          </cell>
          <cell r="G22">
            <v>0</v>
          </cell>
          <cell r="H22">
            <v>0</v>
          </cell>
          <cell r="I22">
            <v>0</v>
          </cell>
          <cell r="J22">
            <v>0</v>
          </cell>
          <cell r="K22">
            <v>0</v>
          </cell>
          <cell r="L22">
            <v>0</v>
          </cell>
        </row>
        <row r="23">
          <cell r="A23" t="str">
            <v>Depreciation</v>
          </cell>
          <cell r="L23">
            <v>0</v>
          </cell>
        </row>
        <row r="24">
          <cell r="A24" t="str">
            <v>CAPEX</v>
          </cell>
          <cell r="L24">
            <v>0</v>
          </cell>
        </row>
        <row r="25">
          <cell r="D25" t="str">
            <v>NORMALISERS</v>
          </cell>
          <cell r="K25" t="str">
            <v>Including</v>
          </cell>
        </row>
        <row r="26">
          <cell r="A26" t="str">
            <v>Main Incomes</v>
          </cell>
          <cell r="E26" t="str">
            <v>Desktop Normalisers</v>
          </cell>
          <cell r="G26" t="str">
            <v>PC Desktops</v>
          </cell>
          <cell r="H26" t="str">
            <v>PC Laptops</v>
          </cell>
          <cell r="I26" t="str">
            <v>Unix/Other WS</v>
          </cell>
          <cell r="J26" t="str">
            <v>Total Desktops</v>
          </cell>
          <cell r="K26" t="str">
            <v>Offshore Dsks</v>
          </cell>
          <cell r="L26" t="str">
            <v>IT Desktops</v>
          </cell>
        </row>
        <row r="27">
          <cell r="E27" t="str">
            <v>Exploration</v>
          </cell>
          <cell r="J27">
            <v>0</v>
          </cell>
        </row>
        <row r="28">
          <cell r="A28" t="str">
            <v>Description</v>
          </cell>
          <cell r="B28" t="str">
            <v>Client name</v>
          </cell>
          <cell r="C28" t="str">
            <v>Income</v>
          </cell>
          <cell r="E28" t="str">
            <v>Production</v>
          </cell>
          <cell r="J28">
            <v>0</v>
          </cell>
        </row>
        <row r="29">
          <cell r="E29" t="str">
            <v>Business Support (incl IT)</v>
          </cell>
          <cell r="J29">
            <v>0</v>
          </cell>
        </row>
        <row r="30">
          <cell r="E30" t="str">
            <v>Total</v>
          </cell>
          <cell r="G30">
            <v>0</v>
          </cell>
          <cell r="H30">
            <v>0</v>
          </cell>
          <cell r="I30">
            <v>0</v>
          </cell>
          <cell r="J30">
            <v>0</v>
          </cell>
          <cell r="K30">
            <v>0</v>
          </cell>
          <cell r="L30">
            <v>0</v>
          </cell>
        </row>
        <row r="32">
          <cell r="E32" t="str">
            <v>Server Profile (1)</v>
          </cell>
          <cell r="G32" t="str">
            <v>Total</v>
          </cell>
          <cell r="I32" t="str">
            <v>Server Profile (2)</v>
          </cell>
          <cell r="K32" t="str">
            <v>Onshore</v>
          </cell>
          <cell r="L32" t="str">
            <v>Offshore</v>
          </cell>
        </row>
        <row r="33">
          <cell r="E33" t="str">
            <v>MS Windows Servers</v>
          </cell>
          <cell r="I33" t="str">
            <v>Applications Servers</v>
          </cell>
        </row>
        <row r="34">
          <cell r="A34" t="str">
            <v>Summary</v>
          </cell>
          <cell r="E34" t="str">
            <v>Unix Servers</v>
          </cell>
          <cell r="I34" t="str">
            <v>ERP Servers</v>
          </cell>
        </row>
        <row r="35">
          <cell r="E35" t="str">
            <v>Other Operating Systems</v>
          </cell>
          <cell r="I35" t="str">
            <v>File &amp; Print Servers</v>
          </cell>
        </row>
        <row r="36">
          <cell r="A36" t="str">
            <v>Total IT Manpower (FTE)</v>
          </cell>
          <cell r="C36">
            <v>0</v>
          </cell>
          <cell r="E36" t="str">
            <v>Total Number of Servers</v>
          </cell>
          <cell r="G36">
            <v>0</v>
          </cell>
          <cell r="I36" t="str">
            <v>Email Servers</v>
          </cell>
        </row>
        <row r="37">
          <cell r="A37" t="str">
            <v>Total IT Spend</v>
          </cell>
          <cell r="C37">
            <v>0</v>
          </cell>
          <cell r="E37" t="str">
            <v>Locations with Servers</v>
          </cell>
          <cell r="I37" t="str">
            <v>Web Servers</v>
          </cell>
        </row>
        <row r="38">
          <cell r="A38" t="str">
            <v>Total IT Costs</v>
          </cell>
          <cell r="C38">
            <v>0</v>
          </cell>
        </row>
        <row r="39">
          <cell r="A39" t="str">
            <v>IT Base Opex</v>
          </cell>
          <cell r="C39">
            <v>0</v>
          </cell>
          <cell r="E39" t="str">
            <v>Network &amp; Com Profile</v>
          </cell>
          <cell r="G39" t="str">
            <v>Total</v>
          </cell>
          <cell r="J39" t="str">
            <v>End Users Normalisers</v>
          </cell>
          <cell r="L39" t="str">
            <v>Total</v>
          </cell>
        </row>
        <row r="40">
          <cell r="A40" t="str">
            <v>IT Project Spend</v>
          </cell>
          <cell r="C40">
            <v>0</v>
          </cell>
          <cell r="E40" t="str">
            <v>PABX Number</v>
          </cell>
          <cell r="J40" t="str">
            <v>Statutory Employees</v>
          </cell>
        </row>
        <row r="41">
          <cell r="E41" t="str">
            <v>Mobiles/Radios</v>
          </cell>
          <cell r="J41" t="str">
            <v>On Site External</v>
          </cell>
        </row>
        <row r="42">
          <cell r="E42" t="str">
            <v>Video-Conference Units</v>
          </cell>
          <cell r="J42" t="str">
            <v>Total Users</v>
          </cell>
          <cell r="L42">
            <v>0</v>
          </cell>
        </row>
        <row r="44">
          <cell r="A44" t="str">
            <v>Reporting currency</v>
          </cell>
        </row>
      </sheetData>
      <sheetData sheetId="12" refreshError="1">
        <row r="1">
          <cell r="A1" t="str">
            <v>DGEP</v>
          </cell>
        </row>
        <row r="2">
          <cell r="E2" t="str">
            <v>E&amp;P Subsidiary IT Reporting BU</v>
          </cell>
        </row>
        <row r="3">
          <cell r="A3" t="str">
            <v>Country (2 char.)</v>
          </cell>
          <cell r="B3" t="str">
            <v/>
          </cell>
        </row>
        <row r="4">
          <cell r="A4" t="str">
            <v xml:space="preserve">Affiliate : </v>
          </cell>
          <cell r="B4" t="str">
            <v/>
          </cell>
          <cell r="E4" t="str">
            <v>Network &amp; Telecoms</v>
          </cell>
          <cell r="G4" t="str">
            <v>Desktop Computing</v>
          </cell>
          <cell r="I4" t="str">
            <v>Business Applications</v>
          </cell>
          <cell r="L4" t="str">
            <v>TOTAL</v>
          </cell>
        </row>
        <row r="5">
          <cell r="A5" t="str">
            <v>IT Correspondant</v>
          </cell>
          <cell r="B5" t="str">
            <v/>
          </cell>
          <cell r="E5" t="str">
            <v>WAN/ Data</v>
          </cell>
          <cell r="F5" t="str">
            <v>Voice/Fax/Video</v>
          </cell>
          <cell r="G5" t="str">
            <v>PC</v>
          </cell>
          <cell r="H5" t="str">
            <v>Unix/Other</v>
          </cell>
          <cell r="I5" t="str">
            <v>Exploration</v>
          </cell>
          <cell r="J5" t="str">
            <v>Production</v>
          </cell>
          <cell r="K5" t="str">
            <v>Support</v>
          </cell>
        </row>
        <row r="6">
          <cell r="A6" t="str">
            <v>Base Opex</v>
          </cell>
          <cell r="B6" t="str">
            <v>FTE headcount</v>
          </cell>
          <cell r="C6" t="str">
            <v>IT Internal Manpower</v>
          </cell>
          <cell r="L6">
            <v>0</v>
          </cell>
        </row>
        <row r="7">
          <cell r="C7" t="str">
            <v>IT Contractors</v>
          </cell>
          <cell r="L7">
            <v>0</v>
          </cell>
        </row>
        <row r="8">
          <cell r="B8" t="str">
            <v>IT Costs</v>
          </cell>
          <cell r="C8" t="str">
            <v>Internal Manpower</v>
          </cell>
          <cell r="L8">
            <v>0</v>
          </cell>
        </row>
        <row r="9">
          <cell r="C9" t="str">
            <v>Contractors</v>
          </cell>
          <cell r="L9">
            <v>0</v>
          </cell>
        </row>
        <row r="10">
          <cell r="C10" t="str">
            <v>Central Services (Intragroup)</v>
          </cell>
          <cell r="L10">
            <v>0</v>
          </cell>
        </row>
        <row r="11">
          <cell r="C11" t="str">
            <v>External SW + HW + Misc</v>
          </cell>
          <cell r="L11">
            <v>0</v>
          </cell>
        </row>
        <row r="12">
          <cell r="C12" t="str">
            <v>Third Party Services</v>
          </cell>
          <cell r="L12">
            <v>0</v>
          </cell>
        </row>
        <row r="13">
          <cell r="C13" t="str">
            <v>Sub TOTAL</v>
          </cell>
          <cell r="E13">
            <v>0</v>
          </cell>
          <cell r="F13">
            <v>0</v>
          </cell>
          <cell r="G13">
            <v>0</v>
          </cell>
          <cell r="H13">
            <v>0</v>
          </cell>
          <cell r="I13">
            <v>0</v>
          </cell>
          <cell r="J13">
            <v>0</v>
          </cell>
          <cell r="K13">
            <v>0</v>
          </cell>
          <cell r="L13">
            <v>0</v>
          </cell>
        </row>
        <row r="14">
          <cell r="A14" t="str">
            <v>Project Opex</v>
          </cell>
          <cell r="B14" t="str">
            <v>FTE headcount</v>
          </cell>
          <cell r="C14" t="str">
            <v>IT Internal Manpower</v>
          </cell>
          <cell r="L14">
            <v>0</v>
          </cell>
        </row>
        <row r="15">
          <cell r="C15" t="str">
            <v>IT Contractors</v>
          </cell>
          <cell r="L15">
            <v>0</v>
          </cell>
        </row>
        <row r="16">
          <cell r="B16" t="str">
            <v>IT Costs</v>
          </cell>
          <cell r="C16" t="str">
            <v>Internal Manpower</v>
          </cell>
          <cell r="L16">
            <v>0</v>
          </cell>
        </row>
        <row r="17">
          <cell r="C17" t="str">
            <v>Contractors</v>
          </cell>
          <cell r="L17">
            <v>0</v>
          </cell>
        </row>
        <row r="18">
          <cell r="C18" t="str">
            <v>Central Services (Intragroup)</v>
          </cell>
          <cell r="L18">
            <v>0</v>
          </cell>
        </row>
        <row r="19">
          <cell r="C19" t="str">
            <v>External SW + HW + Misc</v>
          </cell>
          <cell r="L19">
            <v>0</v>
          </cell>
        </row>
        <row r="20">
          <cell r="C20" t="str">
            <v>Third Party Services</v>
          </cell>
          <cell r="L20">
            <v>0</v>
          </cell>
        </row>
        <row r="21">
          <cell r="C21" t="str">
            <v>Sub TOTAL</v>
          </cell>
          <cell r="E21">
            <v>0</v>
          </cell>
          <cell r="F21">
            <v>0</v>
          </cell>
          <cell r="G21">
            <v>0</v>
          </cell>
          <cell r="H21">
            <v>0</v>
          </cell>
          <cell r="I21">
            <v>0</v>
          </cell>
          <cell r="J21">
            <v>0</v>
          </cell>
          <cell r="K21">
            <v>0</v>
          </cell>
          <cell r="L21">
            <v>0</v>
          </cell>
        </row>
        <row r="22">
          <cell r="A22" t="str">
            <v>Total OPEX (base + project)</v>
          </cell>
          <cell r="E22">
            <v>0</v>
          </cell>
          <cell r="F22">
            <v>0</v>
          </cell>
          <cell r="G22">
            <v>0</v>
          </cell>
          <cell r="H22">
            <v>0</v>
          </cell>
          <cell r="I22">
            <v>0</v>
          </cell>
          <cell r="J22">
            <v>0</v>
          </cell>
          <cell r="K22">
            <v>0</v>
          </cell>
          <cell r="L22">
            <v>0</v>
          </cell>
        </row>
        <row r="23">
          <cell r="A23" t="str">
            <v>Depreciation</v>
          </cell>
          <cell r="L23">
            <v>0</v>
          </cell>
        </row>
        <row r="24">
          <cell r="A24" t="str">
            <v>CAPEX</v>
          </cell>
          <cell r="L24">
            <v>0</v>
          </cell>
        </row>
        <row r="25">
          <cell r="D25" t="str">
            <v>NORMALISERS</v>
          </cell>
          <cell r="K25" t="str">
            <v>Including</v>
          </cell>
        </row>
        <row r="26">
          <cell r="A26" t="str">
            <v>Main Incomes</v>
          </cell>
          <cell r="E26" t="str">
            <v>Desktop Normalisers</v>
          </cell>
          <cell r="G26" t="str">
            <v>PC Desktops</v>
          </cell>
          <cell r="H26" t="str">
            <v>PC Laptops</v>
          </cell>
          <cell r="I26" t="str">
            <v>Unix/Other WS</v>
          </cell>
          <cell r="J26" t="str">
            <v>Total Desktops</v>
          </cell>
          <cell r="K26" t="str">
            <v>Offshore Dsks</v>
          </cell>
          <cell r="L26" t="str">
            <v>IT Desktops</v>
          </cell>
        </row>
        <row r="27">
          <cell r="E27" t="str">
            <v>Exploration</v>
          </cell>
          <cell r="J27">
            <v>0</v>
          </cell>
        </row>
        <row r="28">
          <cell r="A28" t="str">
            <v>Description</v>
          </cell>
          <cell r="B28" t="str">
            <v>Client name</v>
          </cell>
          <cell r="C28" t="str">
            <v>Income</v>
          </cell>
          <cell r="E28" t="str">
            <v>Production</v>
          </cell>
          <cell r="J28">
            <v>0</v>
          </cell>
        </row>
        <row r="29">
          <cell r="E29" t="str">
            <v>Business Support (incl IT)</v>
          </cell>
          <cell r="J29">
            <v>0</v>
          </cell>
        </row>
        <row r="30">
          <cell r="E30" t="str">
            <v>Total</v>
          </cell>
          <cell r="G30">
            <v>0</v>
          </cell>
          <cell r="H30">
            <v>0</v>
          </cell>
          <cell r="I30">
            <v>0</v>
          </cell>
          <cell r="J30">
            <v>0</v>
          </cell>
          <cell r="K30">
            <v>0</v>
          </cell>
          <cell r="L30">
            <v>0</v>
          </cell>
        </row>
        <row r="32">
          <cell r="E32" t="str">
            <v>Server Profile (1)</v>
          </cell>
          <cell r="G32" t="str">
            <v>Total</v>
          </cell>
          <cell r="I32" t="str">
            <v>Server Profile (2)</v>
          </cell>
          <cell r="K32" t="str">
            <v>Onshore</v>
          </cell>
          <cell r="L32" t="str">
            <v>Offshore</v>
          </cell>
        </row>
        <row r="33">
          <cell r="E33" t="str">
            <v>MS Windows Servers</v>
          </cell>
          <cell r="I33" t="str">
            <v>Applications Servers</v>
          </cell>
        </row>
        <row r="34">
          <cell r="A34" t="str">
            <v>Summary</v>
          </cell>
          <cell r="E34" t="str">
            <v>Unix Servers</v>
          </cell>
          <cell r="I34" t="str">
            <v>ERP Servers</v>
          </cell>
        </row>
        <row r="35">
          <cell r="E35" t="str">
            <v>Other Operating Systems</v>
          </cell>
          <cell r="I35" t="str">
            <v>File &amp; Print Servers</v>
          </cell>
        </row>
        <row r="36">
          <cell r="A36" t="str">
            <v>Total IT Manpower (FTE)</v>
          </cell>
          <cell r="C36">
            <v>0</v>
          </cell>
          <cell r="E36" t="str">
            <v>Total Number of Servers</v>
          </cell>
          <cell r="G36">
            <v>0</v>
          </cell>
          <cell r="I36" t="str">
            <v>Email Servers</v>
          </cell>
        </row>
        <row r="37">
          <cell r="A37" t="str">
            <v>Total IT Spend</v>
          </cell>
          <cell r="C37">
            <v>0</v>
          </cell>
          <cell r="E37" t="str">
            <v>Locations with Servers</v>
          </cell>
          <cell r="I37" t="str">
            <v>Web Servers</v>
          </cell>
        </row>
        <row r="38">
          <cell r="A38" t="str">
            <v>Total IT Costs</v>
          </cell>
          <cell r="C38">
            <v>0</v>
          </cell>
        </row>
        <row r="39">
          <cell r="A39" t="str">
            <v>IT Base Opex</v>
          </cell>
          <cell r="C39">
            <v>0</v>
          </cell>
          <cell r="E39" t="str">
            <v>Network &amp; Com Profile</v>
          </cell>
          <cell r="G39" t="str">
            <v>Total</v>
          </cell>
          <cell r="J39" t="str">
            <v>End Users Normalisers</v>
          </cell>
          <cell r="L39" t="str">
            <v>Total</v>
          </cell>
        </row>
        <row r="40">
          <cell r="A40" t="str">
            <v>IT Project Spend</v>
          </cell>
          <cell r="C40">
            <v>0</v>
          </cell>
          <cell r="E40" t="str">
            <v>PABX Number</v>
          </cell>
          <cell r="J40" t="str">
            <v>Statutory Employees</v>
          </cell>
        </row>
        <row r="41">
          <cell r="E41" t="str">
            <v>Mobiles/Radios</v>
          </cell>
          <cell r="J41" t="str">
            <v>On Site External</v>
          </cell>
        </row>
        <row r="42">
          <cell r="E42" t="str">
            <v>Video-Conference Units</v>
          </cell>
          <cell r="J42" t="str">
            <v>Total Users</v>
          </cell>
          <cell r="L42">
            <v>0</v>
          </cell>
        </row>
        <row r="44">
          <cell r="A44" t="str">
            <v>Reporting currency</v>
          </cell>
        </row>
      </sheetData>
      <sheetData sheetId="13" refreshError="1">
        <row r="1">
          <cell r="A1" t="str">
            <v>DGEP</v>
          </cell>
        </row>
        <row r="2">
          <cell r="A2" t="str">
            <v>E&amp;P Subsidiary IT Reporting   2007</v>
          </cell>
        </row>
        <row r="3">
          <cell r="A3" t="str">
            <v>Country (2 char.)</v>
          </cell>
          <cell r="B3" t="str">
            <v/>
          </cell>
        </row>
        <row r="4">
          <cell r="A4" t="str">
            <v xml:space="preserve">Affiliate : </v>
          </cell>
          <cell r="B4" t="str">
            <v/>
          </cell>
        </row>
        <row r="5">
          <cell r="A5" t="str">
            <v>IT Correspondant</v>
          </cell>
          <cell r="B5" t="str">
            <v/>
          </cell>
        </row>
        <row r="7">
          <cell r="B7" t="str">
            <v>PDC sept</v>
          </cell>
          <cell r="C7" t="str">
            <v>Budget 2008 @60$</v>
          </cell>
        </row>
        <row r="8">
          <cell r="A8" t="str">
            <v>Total IT Manpower (FTE)</v>
          </cell>
          <cell r="B8">
            <v>0</v>
          </cell>
          <cell r="C8">
            <v>0</v>
          </cell>
          <cell r="E8" t="str">
            <v>IT Internal Manpower + IT Contractors (FTE)</v>
          </cell>
        </row>
        <row r="9">
          <cell r="A9" t="str">
            <v>Total IT Spend K$</v>
          </cell>
          <cell r="B9">
            <v>0</v>
          </cell>
          <cell r="C9">
            <v>0</v>
          </cell>
          <cell r="E9" t="str">
            <v>Total IT OPEX + CAPEX</v>
          </cell>
        </row>
        <row r="10">
          <cell r="A10" t="str">
            <v>Total IT Costs K$</v>
          </cell>
          <cell r="B10">
            <v>0</v>
          </cell>
          <cell r="C10">
            <v>0</v>
          </cell>
          <cell r="E10" t="str">
            <v>Total IT OPEX + Depreciation</v>
          </cell>
        </row>
        <row r="11">
          <cell r="A11" t="str">
            <v>IT Base Opex K$</v>
          </cell>
          <cell r="B11">
            <v>0</v>
          </cell>
          <cell r="C11">
            <v>0</v>
          </cell>
        </row>
        <row r="12">
          <cell r="A12" t="str">
            <v>IT Project Spend K$</v>
          </cell>
          <cell r="B12">
            <v>0</v>
          </cell>
          <cell r="C12">
            <v>0</v>
          </cell>
          <cell r="E12" t="str">
            <v>Project IT OPEX + CAPEX</v>
          </cell>
        </row>
        <row r="14">
          <cell r="A14" t="str">
            <v>Net Production (Kboe/day)</v>
          </cell>
          <cell r="B14">
            <v>0</v>
          </cell>
          <cell r="C14">
            <v>0</v>
          </cell>
        </row>
        <row r="15">
          <cell r="A15" t="str">
            <v>Production 100% operated (Kboe/day)</v>
          </cell>
          <cell r="B15">
            <v>0</v>
          </cell>
          <cell r="C15">
            <v>0</v>
          </cell>
        </row>
        <row r="17">
          <cell r="A17" t="str">
            <v>Total IT Spend/ desktop K$</v>
          </cell>
          <cell r="B17" t="e">
            <v>#DIV/0!</v>
          </cell>
          <cell r="C17" t="e">
            <v>#DIV/0!</v>
          </cell>
        </row>
        <row r="18">
          <cell r="A18" t="str">
            <v>IT Base Opex / desktop K$</v>
          </cell>
          <cell r="B18" t="e">
            <v>#DIV/0!</v>
          </cell>
          <cell r="C18" t="e">
            <v>#DIV/0!</v>
          </cell>
        </row>
        <row r="20">
          <cell r="A20" t="str">
            <v>Total IT Spend/ Net Production(Kboe/year) $</v>
          </cell>
          <cell r="B20" t="e">
            <v>#DIV/0!</v>
          </cell>
          <cell r="C20" t="e">
            <v>#DIV/0!</v>
          </cell>
        </row>
        <row r="21">
          <cell r="A21" t="str">
            <v>IT Base Opex / Net Production(Kboe/year) $</v>
          </cell>
          <cell r="B21" t="e">
            <v>#DIV/0!</v>
          </cell>
          <cell r="C21" t="e">
            <v>#DIV/0!</v>
          </cell>
        </row>
        <row r="23">
          <cell r="A23" t="str">
            <v>Total IT Spend / 100% operated Production(Kboe/year) $</v>
          </cell>
          <cell r="B23" t="e">
            <v>#DIV/0!</v>
          </cell>
          <cell r="C23" t="e">
            <v>#DIV/0!</v>
          </cell>
        </row>
        <row r="24">
          <cell r="A24" t="str">
            <v>IT Base Opex / 100% operated Production(Kboe/year) $</v>
          </cell>
          <cell r="B24" t="e">
            <v>#DIV/0!</v>
          </cell>
          <cell r="C24" t="e">
            <v>#DIV/0!</v>
          </cell>
        </row>
        <row r="26">
          <cell r="A26" t="str">
            <v>% Total IT Spend /  Opex+Capex 100% operated</v>
          </cell>
        </row>
        <row r="27">
          <cell r="A27" t="str">
            <v>% IT Base Opex /  Opex+Capex 100% operated</v>
          </cell>
        </row>
      </sheetData>
      <sheetData sheetId="14" refreshError="1"/>
      <sheetData sheetId="15" refreshError="1"/>
      <sheetData sheetId="16" refreshError="1"/>
      <sheetData sheetId="17" refreshError="1"/>
      <sheetData sheetId="18"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tings"/>
      <sheetName val="Definitions"/>
      <sheetName val="Selection"/>
      <sheetName val="Indicators"/>
      <sheetName val="Profiles"/>
      <sheetName val="OilRateChart"/>
      <sheetName val="OilRate"/>
      <sheetName val="OilVol"/>
      <sheetName val="CondRateChart"/>
      <sheetName val="CondRate"/>
      <sheetName val="CondVol"/>
      <sheetName val="OilandCondVol"/>
      <sheetName val="AGRate"/>
      <sheetName val="AGVol"/>
      <sheetName val="NAGRateChart"/>
      <sheetName val="NAGRate"/>
      <sheetName val="NAGVol"/>
      <sheetName val="AGSalesInput"/>
      <sheetName val="AGSalesInpVol"/>
      <sheetName val="AGSalesRateChart"/>
      <sheetName val="AGSalesRate"/>
      <sheetName val="AGSalesVol"/>
      <sheetName val="TotalCapexChart"/>
      <sheetName val="TotalCapex"/>
      <sheetName val="TotalCapex7"/>
      <sheetName val="TotalOpexChart"/>
      <sheetName val="TotalOpex"/>
      <sheetName val="NPV0Chart"/>
      <sheetName val="NPV0"/>
      <sheetName val="NPV7"/>
      <sheetName val="VIR7"/>
      <sheetName val="Oil_PvD_OB"/>
      <sheetName val="Oil_PvUD_OB"/>
      <sheetName val="NGL_PvD_OB"/>
      <sheetName val="NGL_PvUD_OB"/>
      <sheetName val="Gas_PvD_OB"/>
      <sheetName val="Gas_PvUD_OB"/>
      <sheetName val="Oil_ExD_OB"/>
      <sheetName val="Oil_ExUD_OB"/>
      <sheetName val="NGL_ExD_OB"/>
      <sheetName val="NGL_ExUD_OB"/>
      <sheetName val="Gas_ExD_OB"/>
      <sheetName val="Gas_ExUD_OB"/>
      <sheetName val="Oil_PvD_Additions"/>
      <sheetName val="Oil_PvUD_Additions"/>
      <sheetName val="NGL_PvD_Additions"/>
      <sheetName val="NGL_PvUD_Additions"/>
      <sheetName val="Gas_PvD_Additions"/>
      <sheetName val="Gas_PvUD_Additions"/>
      <sheetName val="Oil_ExD_Additions"/>
      <sheetName val="Oil_ExUD_Additions"/>
      <sheetName val="NGL_ExD_Additions"/>
      <sheetName val="NGL_ExUD_Additions"/>
      <sheetName val="Gas_ExD_Additions"/>
      <sheetName val="Gas_ExUD_Additions"/>
      <sheetName val="Oil_Exploration_Wells"/>
      <sheetName val="Oil_Appraisal_Wells"/>
      <sheetName val="Oil_Development_Wells"/>
      <sheetName val="Oil_Recompletion_Wells"/>
      <sheetName val="Oil_Repairs_Well"/>
      <sheetName val="NAG_Exploration_Wells"/>
      <sheetName val="NAG_Appraisal_Wells"/>
      <sheetName val="NAG_Development_Wells"/>
      <sheetName val="NAG_Recompletion_Wells"/>
      <sheetName val="NAG_Repairs_Well"/>
      <sheetName val="NOG_Infrastructure"/>
      <sheetName val="Oil_Exploration_Seismic"/>
      <sheetName val="Oil_Exploration_Other"/>
      <sheetName val="Oil_Exploration_Capex"/>
      <sheetName val="Oil_Exploration_Drilling"/>
      <sheetName val="Oil_Exploration_Appraisal_Drill"/>
      <sheetName val="Oil_Development_Appraisal_Drill"/>
      <sheetName val="Oil_Appraisal_Completion"/>
      <sheetName val="Oil_Production_Seismic"/>
      <sheetName val="Oil_Location_Preparation"/>
      <sheetName val="Oil_Development_Drilling"/>
      <sheetName val="Oil_Development_Completion"/>
      <sheetName val="Oil_Recompletion"/>
      <sheetName val="Oil_Flowlines_and_Hookup"/>
      <sheetName val="Oil_Facilities"/>
      <sheetName val="Oil_Infrastructure"/>
      <sheetName val="Oil_Oncosts"/>
      <sheetName val="Oil_Abandonment_Costs"/>
      <sheetName val="AG_Capex"/>
      <sheetName val="AG_Abandonment_Costs"/>
      <sheetName val="NAG_Exploration_Drilling"/>
      <sheetName val="NAG_Exploration_Appraisal_Drill"/>
      <sheetName val="NAG_Development_Appraisal_Drill"/>
      <sheetName val="NAG_Appraisal_Completion"/>
      <sheetName val="NAG_Location_Preparation"/>
      <sheetName val="NAG_Development_Drilling"/>
      <sheetName val="NAG_Development_Completion"/>
      <sheetName val="NAG_Recompletion"/>
      <sheetName val="NAG_Flowlines_and_Hookup"/>
      <sheetName val="NAG_Facilities"/>
      <sheetName val="NAG_Infrastructure"/>
      <sheetName val="NAG_Oncosts"/>
      <sheetName val="NAG_Abandonment_Costs"/>
      <sheetName val="Reservoir Summary Data"/>
      <sheetName val="Vivaldi Hub 1.3 tcf"/>
    </sheetNames>
    <sheetDataSet>
      <sheetData sheetId="0"/>
      <sheetData sheetId="1" refreshError="1">
        <row r="2">
          <cell r="I2" t="str">
            <v>Y</v>
          </cell>
        </row>
        <row r="3">
          <cell r="I3" t="str">
            <v>Y</v>
          </cell>
        </row>
        <row r="4">
          <cell r="I4" t="str">
            <v>Y</v>
          </cell>
        </row>
        <row r="5">
          <cell r="I5" t="str">
            <v>Y</v>
          </cell>
        </row>
        <row r="6">
          <cell r="I6" t="str">
            <v>Y</v>
          </cell>
        </row>
        <row r="7">
          <cell r="I7" t="str">
            <v>Y</v>
          </cell>
        </row>
        <row r="8">
          <cell r="I8" t="str">
            <v>Y</v>
          </cell>
        </row>
        <row r="9">
          <cell r="I9" t="str">
            <v>Y</v>
          </cell>
        </row>
        <row r="12">
          <cell r="I12" t="str">
            <v>Y</v>
          </cell>
        </row>
        <row r="13">
          <cell r="I13" t="str">
            <v>Y</v>
          </cell>
        </row>
        <row r="14">
          <cell r="I14" t="str">
            <v>Y</v>
          </cell>
        </row>
        <row r="15">
          <cell r="I15" t="str">
            <v>Y</v>
          </cell>
        </row>
        <row r="16">
          <cell r="I16" t="str">
            <v>Y</v>
          </cell>
        </row>
        <row r="17">
          <cell r="I17" t="str">
            <v>Y</v>
          </cell>
        </row>
        <row r="18">
          <cell r="I18" t="str">
            <v>Y</v>
          </cell>
        </row>
        <row r="19">
          <cell r="I19" t="str">
            <v>Y</v>
          </cell>
        </row>
        <row r="20">
          <cell r="I20" t="str">
            <v>Y</v>
          </cell>
        </row>
        <row r="21">
          <cell r="I21" t="str">
            <v>Y</v>
          </cell>
        </row>
        <row r="22">
          <cell r="I22" t="str">
            <v>Y</v>
          </cell>
        </row>
        <row r="23">
          <cell r="I23" t="str">
            <v>Y</v>
          </cell>
        </row>
        <row r="24">
          <cell r="I24" t="str">
            <v>Y</v>
          </cell>
        </row>
        <row r="28">
          <cell r="I28" t="str">
            <v>Y</v>
          </cell>
        </row>
        <row r="29">
          <cell r="I29" t="str">
            <v>Y</v>
          </cell>
        </row>
        <row r="30">
          <cell r="I30" t="str">
            <v>Y</v>
          </cell>
        </row>
        <row r="31">
          <cell r="I31" t="str">
            <v>Y</v>
          </cell>
        </row>
        <row r="32">
          <cell r="I32" t="str">
            <v>Y</v>
          </cell>
        </row>
        <row r="33">
          <cell r="I33" t="str">
            <v>Y</v>
          </cell>
        </row>
        <row r="34">
          <cell r="I34" t="str">
            <v>Y</v>
          </cell>
        </row>
        <row r="35">
          <cell r="I35" t="str">
            <v>Y</v>
          </cell>
        </row>
        <row r="36">
          <cell r="I36" t="str">
            <v>Y</v>
          </cell>
        </row>
        <row r="37">
          <cell r="I37" t="str">
            <v>Y</v>
          </cell>
        </row>
        <row r="38">
          <cell r="I38" t="str">
            <v>Y</v>
          </cell>
        </row>
        <row r="39">
          <cell r="I39" t="str">
            <v>Y</v>
          </cell>
        </row>
        <row r="40">
          <cell r="I40" t="str">
            <v>Y</v>
          </cell>
        </row>
        <row r="41">
          <cell r="I41" t="str">
            <v>Y</v>
          </cell>
        </row>
        <row r="42">
          <cell r="I42" t="str">
            <v>Y</v>
          </cell>
        </row>
        <row r="43">
          <cell r="I43" t="str">
            <v>Y</v>
          </cell>
        </row>
        <row r="44">
          <cell r="I44" t="str">
            <v>Y</v>
          </cell>
        </row>
        <row r="45">
          <cell r="I45" t="str">
            <v>Y</v>
          </cell>
        </row>
        <row r="46">
          <cell r="I46" t="str">
            <v>Y</v>
          </cell>
        </row>
        <row r="47">
          <cell r="I47" t="str">
            <v>Y</v>
          </cell>
        </row>
        <row r="48">
          <cell r="I48" t="str">
            <v>Y</v>
          </cell>
        </row>
        <row r="49">
          <cell r="I49" t="str">
            <v>Y</v>
          </cell>
        </row>
        <row r="50">
          <cell r="I50" t="str">
            <v>Y</v>
          </cell>
        </row>
        <row r="51">
          <cell r="I51" t="str">
            <v>Y</v>
          </cell>
        </row>
        <row r="52">
          <cell r="I52" t="str">
            <v>Y</v>
          </cell>
        </row>
        <row r="53">
          <cell r="I53" t="str">
            <v>Y</v>
          </cell>
        </row>
        <row r="54">
          <cell r="I54" t="str">
            <v>Y</v>
          </cell>
        </row>
        <row r="55">
          <cell r="I55" t="str">
            <v>Y</v>
          </cell>
        </row>
        <row r="56">
          <cell r="I56" t="str">
            <v>Y</v>
          </cell>
        </row>
        <row r="57">
          <cell r="I57" t="str">
            <v>Y</v>
          </cell>
        </row>
        <row r="58">
          <cell r="I58" t="str">
            <v>Y</v>
          </cell>
        </row>
        <row r="59">
          <cell r="I59" t="str">
            <v>Y</v>
          </cell>
        </row>
        <row r="60">
          <cell r="I60" t="str">
            <v>Y</v>
          </cell>
        </row>
        <row r="61">
          <cell r="I61" t="str">
            <v>Y</v>
          </cell>
        </row>
        <row r="62">
          <cell r="I62" t="str">
            <v>Y</v>
          </cell>
        </row>
        <row r="63">
          <cell r="I63" t="str">
            <v>Y</v>
          </cell>
        </row>
        <row r="64">
          <cell r="I64" t="str">
            <v>Y</v>
          </cell>
        </row>
        <row r="65">
          <cell r="I65" t="str">
            <v>Y</v>
          </cell>
        </row>
        <row r="66">
          <cell r="I66" t="str">
            <v>Y</v>
          </cell>
        </row>
        <row r="67">
          <cell r="I67" t="str">
            <v>Y</v>
          </cell>
        </row>
        <row r="68">
          <cell r="I68" t="str">
            <v>Y</v>
          </cell>
        </row>
        <row r="69">
          <cell r="I69" t="str">
            <v>Y</v>
          </cell>
        </row>
        <row r="70">
          <cell r="I70" t="str">
            <v>Y</v>
          </cell>
        </row>
        <row r="71">
          <cell r="I71" t="str">
            <v>Y</v>
          </cell>
        </row>
        <row r="72">
          <cell r="I72" t="str">
            <v>Y</v>
          </cell>
        </row>
        <row r="73">
          <cell r="I73" t="str">
            <v>Y</v>
          </cell>
        </row>
        <row r="74">
          <cell r="I74" t="str">
            <v>Y</v>
          </cell>
        </row>
        <row r="75">
          <cell r="I75" t="str">
            <v>Y</v>
          </cell>
        </row>
        <row r="76">
          <cell r="I76" t="str">
            <v>Y</v>
          </cell>
        </row>
        <row r="77">
          <cell r="I77" t="str">
            <v>Y</v>
          </cell>
        </row>
        <row r="78">
          <cell r="I78" t="str">
            <v>Y</v>
          </cell>
        </row>
        <row r="79">
          <cell r="I79" t="str">
            <v>Y</v>
          </cell>
        </row>
        <row r="80">
          <cell r="I80" t="str">
            <v>Y</v>
          </cell>
        </row>
        <row r="81">
          <cell r="I81" t="str">
            <v>Y</v>
          </cell>
        </row>
        <row r="82">
          <cell r="I82" t="str">
            <v>Y</v>
          </cell>
        </row>
        <row r="83">
          <cell r="I83" t="str">
            <v>Y</v>
          </cell>
        </row>
        <row r="84">
          <cell r="I84" t="str">
            <v>Y</v>
          </cell>
        </row>
        <row r="85">
          <cell r="I85" t="str">
            <v>Y</v>
          </cell>
        </row>
        <row r="86">
          <cell r="I86" t="str">
            <v>Y</v>
          </cell>
        </row>
        <row r="87">
          <cell r="I87" t="str">
            <v>Y</v>
          </cell>
        </row>
        <row r="88">
          <cell r="I88" t="str">
            <v>Y</v>
          </cell>
        </row>
        <row r="89">
          <cell r="I89" t="str">
            <v>Y</v>
          </cell>
        </row>
        <row r="90">
          <cell r="I90" t="str">
            <v>Y</v>
          </cell>
        </row>
        <row r="91">
          <cell r="I91" t="str">
            <v>Y</v>
          </cell>
        </row>
        <row r="92">
          <cell r="I92" t="str">
            <v>Y</v>
          </cell>
        </row>
        <row r="93">
          <cell r="I93" t="str">
            <v>Y</v>
          </cell>
        </row>
        <row r="94">
          <cell r="I94" t="str">
            <v>Y</v>
          </cell>
        </row>
        <row r="95">
          <cell r="I95" t="str">
            <v>Y</v>
          </cell>
        </row>
        <row r="96">
          <cell r="I96" t="str">
            <v>Y</v>
          </cell>
        </row>
        <row r="97">
          <cell r="I97" t="str">
            <v>Y</v>
          </cell>
        </row>
        <row r="98">
          <cell r="I98" t="str">
            <v>Y</v>
          </cell>
        </row>
        <row r="99">
          <cell r="I99" t="str">
            <v>Y</v>
          </cell>
        </row>
        <row r="100">
          <cell r="I100" t="str">
            <v>Y</v>
          </cell>
        </row>
        <row r="101">
          <cell r="I101" t="str">
            <v>Y</v>
          </cell>
        </row>
      </sheetData>
      <sheetData sheetId="2"/>
      <sheetData sheetId="3"/>
      <sheetData sheetId="4"/>
      <sheetData sheetId="5" refreshError="1"/>
      <sheetData sheetId="6"/>
      <sheetData sheetId="7"/>
      <sheetData sheetId="8" refreshError="1"/>
      <sheetData sheetId="9"/>
      <sheetData sheetId="10"/>
      <sheetData sheetId="11"/>
      <sheetData sheetId="12"/>
      <sheetData sheetId="13"/>
      <sheetData sheetId="14" refreshError="1"/>
      <sheetData sheetId="15"/>
      <sheetData sheetId="16"/>
      <sheetData sheetId="17"/>
      <sheetData sheetId="18"/>
      <sheetData sheetId="19" refreshError="1"/>
      <sheetData sheetId="20"/>
      <sheetData sheetId="21"/>
      <sheetData sheetId="22" refreshError="1"/>
      <sheetData sheetId="23"/>
      <sheetData sheetId="24"/>
      <sheetData sheetId="25" refreshError="1"/>
      <sheetData sheetId="26"/>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refreshError="1"/>
      <sheetData sheetId="99"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7020"/>
      <sheetName val="197053"/>
      <sheetName val="158011.NG01XX"/>
      <sheetName val="158011.NG0102"/>
      <sheetName val="195010.NG0100"/>
      <sheetName val="301010.NG0100"/>
      <sheetName val="S301010.NG0100"/>
      <sheetName val="301010.NG0101"/>
      <sheetName val="301010.NG0102"/>
      <sheetName val="301016.NG0100"/>
      <sheetName val="339010.NG0100"/>
      <sheetName val="339010.NG0103"/>
      <sheetName val="339016.NG0102"/>
      <sheetName val="400S.339016.NG0102"/>
      <sheetName val="339010.NG0101"/>
      <sheetName val="383010.NG0100"/>
      <sheetName val="383010.NG0101"/>
      <sheetName val="Summary"/>
      <sheetName val="JDE_Download"/>
      <sheetName val="301010.NG0100 (2)"/>
      <sheetName val="301510.NG01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
          <cell r="C1" t="str">
            <v>Chevron Overseas Petroleum Inc</v>
          </cell>
        </row>
        <row r="2">
          <cell r="A2" t="str">
            <v>R58N09001</v>
          </cell>
        </row>
        <row r="4">
          <cell r="C4" t="str">
            <v>Listing of Reconciliation Accounts - Co 400</v>
          </cell>
        </row>
        <row r="5">
          <cell r="A5" t="str">
            <v>AP00400</v>
          </cell>
        </row>
        <row r="6">
          <cell r="A6" t="str">
            <v>OKOA</v>
          </cell>
          <cell r="C6" t="str">
            <v>As of 07/31/2004</v>
          </cell>
        </row>
        <row r="7">
          <cell r="A7" t="str">
            <v>Account Number</v>
          </cell>
          <cell r="B7" t="str">
            <v>L D</v>
          </cell>
          <cell r="C7" t="str">
            <v>Description</v>
          </cell>
          <cell r="F7" t="str">
            <v>Balance AA</v>
          </cell>
          <cell r="G7" t="str">
            <v>Balance XA</v>
          </cell>
          <cell r="H7" t="str">
            <v>Balance YA</v>
          </cell>
          <cell r="I7" t="str">
            <v>Balance ZA</v>
          </cell>
        </row>
        <row r="8">
          <cell r="C8" t="str">
            <v>COCNL</v>
          </cell>
        </row>
        <row r="9">
          <cell r="C9" t="str">
            <v xml:space="preserve"> CHEVRON OIL COMPANY (NIGERIA</v>
          </cell>
        </row>
        <row r="10">
          <cell r="A10" t="str">
            <v>400.158010.NG0100</v>
          </cell>
          <cell r="B10">
            <v>7</v>
          </cell>
          <cell r="C10" t="str">
            <v xml:space="preserve">      RECEIVABLES - Miscellane</v>
          </cell>
          <cell r="F10">
            <v>484657575.75</v>
          </cell>
          <cell r="G10">
            <v>3842589.2</v>
          </cell>
          <cell r="H10">
            <v>-59439972.479999997</v>
          </cell>
          <cell r="I10">
            <v>84589.119999999995</v>
          </cell>
        </row>
        <row r="11">
          <cell r="A11" t="str">
            <v>400.158010.NG0101</v>
          </cell>
          <cell r="B11">
            <v>7</v>
          </cell>
          <cell r="C11" t="str">
            <v xml:space="preserve">      RCEIVABLE FROM COCNL</v>
          </cell>
          <cell r="F11">
            <v>79490200</v>
          </cell>
          <cell r="I11">
            <v>4624666.1100000003</v>
          </cell>
        </row>
        <row r="12">
          <cell r="A12" t="str">
            <v>400.158011.NG0101</v>
          </cell>
          <cell r="B12">
            <v>7</v>
          </cell>
          <cell r="C12" t="str">
            <v xml:space="preserve">      VAT OUPUT</v>
          </cell>
          <cell r="F12">
            <v>-31890147.84</v>
          </cell>
          <cell r="G12">
            <v>-231385.51</v>
          </cell>
        </row>
        <row r="13">
          <cell r="A13" t="str">
            <v>400.158011.NG0102</v>
          </cell>
          <cell r="B13">
            <v>7</v>
          </cell>
          <cell r="C13" t="str">
            <v xml:space="preserve">      VAT REFUND</v>
          </cell>
          <cell r="F13">
            <v>3341732.34</v>
          </cell>
          <cell r="G13">
            <v>31114.16</v>
          </cell>
          <cell r="I13">
            <v>-702.75</v>
          </cell>
        </row>
        <row r="14">
          <cell r="A14" t="str">
            <v>400.158011.NG0105</v>
          </cell>
          <cell r="B14">
            <v>7</v>
          </cell>
          <cell r="C14" t="str">
            <v xml:space="preserve">      VAT CLEARANCE</v>
          </cell>
          <cell r="F14">
            <v>28143930.399999999</v>
          </cell>
          <cell r="G14">
            <v>207190.35</v>
          </cell>
          <cell r="I14">
            <v>-656</v>
          </cell>
        </row>
        <row r="15">
          <cell r="A15" t="str">
            <v>400.158011.NG0106</v>
          </cell>
          <cell r="B15">
            <v>7</v>
          </cell>
          <cell r="C15" t="str">
            <v xml:space="preserve">      VAT INPUT</v>
          </cell>
          <cell r="F15">
            <v>97249.82</v>
          </cell>
          <cell r="G15">
            <v>-1648.96</v>
          </cell>
          <cell r="I15">
            <v>656</v>
          </cell>
        </row>
        <row r="16">
          <cell r="A16" t="str">
            <v>400.195010.NG0100</v>
          </cell>
          <cell r="B16">
            <v>7</v>
          </cell>
          <cell r="C16" t="str">
            <v xml:space="preserve">      MISCELLANEOUS</v>
          </cell>
          <cell r="F16">
            <v>-49293848.32</v>
          </cell>
          <cell r="G16">
            <v>1149359.17</v>
          </cell>
        </row>
        <row r="17">
          <cell r="A17" t="str">
            <v>400.301010.NG0100</v>
          </cell>
          <cell r="B17">
            <v>7</v>
          </cell>
          <cell r="C17" t="str">
            <v xml:space="preserve">      A/P TRADE - JOINT</v>
          </cell>
          <cell r="F17">
            <v>-1429637187.3499999</v>
          </cell>
          <cell r="G17">
            <v>-794092.55</v>
          </cell>
        </row>
        <row r="18">
          <cell r="A18" t="str">
            <v>400.301010.NG0101</v>
          </cell>
          <cell r="B18">
            <v>7</v>
          </cell>
          <cell r="C18" t="str">
            <v xml:space="preserve">      ACCRUED - ACCOUNTS PAYAB</v>
          </cell>
          <cell r="F18">
            <v>-362867008.95999998</v>
          </cell>
          <cell r="G18">
            <v>-2788753.88</v>
          </cell>
          <cell r="I18">
            <v>-782838.35</v>
          </cell>
        </row>
        <row r="19">
          <cell r="A19" t="str">
            <v>400.301010.NG0102</v>
          </cell>
          <cell r="B19">
            <v>7</v>
          </cell>
          <cell r="C19" t="str">
            <v xml:space="preserve">      TRADE PAYABLES</v>
          </cell>
          <cell r="F19">
            <v>5076195</v>
          </cell>
          <cell r="G19">
            <v>49076.02</v>
          </cell>
          <cell r="I19">
            <v>1294013</v>
          </cell>
        </row>
        <row r="20">
          <cell r="A20" t="str">
            <v>400.301016.NG0100</v>
          </cell>
          <cell r="B20">
            <v>7</v>
          </cell>
          <cell r="C20" t="str">
            <v xml:space="preserve">      CONTRACT RETENTION</v>
          </cell>
          <cell r="F20">
            <v>-1094748.43</v>
          </cell>
          <cell r="G20">
            <v>-9945.0499999999993</v>
          </cell>
        </row>
        <row r="21">
          <cell r="A21" t="str">
            <v>400.339010.NG0100</v>
          </cell>
          <cell r="B21">
            <v>7</v>
          </cell>
          <cell r="C21" t="str">
            <v xml:space="preserve">      WITHHOLDING TAX</v>
          </cell>
          <cell r="F21">
            <v>13771978.51</v>
          </cell>
          <cell r="G21">
            <v>254917.98</v>
          </cell>
          <cell r="I21">
            <v>-656</v>
          </cell>
        </row>
        <row r="22">
          <cell r="A22" t="str">
            <v>400.339010.NG0101</v>
          </cell>
          <cell r="B22">
            <v>7</v>
          </cell>
          <cell r="C22" t="str">
            <v xml:space="preserve">      WITHHOLDING TAX-SOLE</v>
          </cell>
          <cell r="F22">
            <v>109085.63</v>
          </cell>
          <cell r="G22">
            <v>806.25</v>
          </cell>
          <cell r="I22">
            <v>806.25</v>
          </cell>
        </row>
        <row r="23">
          <cell r="A23" t="str">
            <v>400.339010.NG0103</v>
          </cell>
          <cell r="B23">
            <v>7</v>
          </cell>
          <cell r="C23" t="str">
            <v xml:space="preserve">      WITHHOLDING TAX-FOREX NO</v>
          </cell>
          <cell r="F23">
            <v>-211368.64</v>
          </cell>
          <cell r="G23">
            <v>-891.18</v>
          </cell>
          <cell r="I23">
            <v>-806.25</v>
          </cell>
        </row>
        <row r="24">
          <cell r="A24" t="str">
            <v>400.339016.NG0102</v>
          </cell>
          <cell r="B24">
            <v>7</v>
          </cell>
          <cell r="C24" t="str">
            <v xml:space="preserve">      OTHER ACCRUED LIAB</v>
          </cell>
          <cell r="F24">
            <v>-306121314.47000003</v>
          </cell>
          <cell r="G24">
            <v>-3738599.84</v>
          </cell>
          <cell r="I24">
            <v>-30831.14</v>
          </cell>
        </row>
        <row r="25">
          <cell r="A25" t="str">
            <v>400.383010.NG0100</v>
          </cell>
          <cell r="B25">
            <v>7</v>
          </cell>
          <cell r="C25" t="str">
            <v xml:space="preserve">      VAT Foreign Currencies</v>
          </cell>
          <cell r="F25">
            <v>12368570.199999999</v>
          </cell>
          <cell r="G25">
            <v>-54537.51</v>
          </cell>
        </row>
        <row r="26">
          <cell r="A26" t="str">
            <v>400.383010.NG0101</v>
          </cell>
          <cell r="B26">
            <v>7</v>
          </cell>
          <cell r="C26" t="str">
            <v xml:space="preserve">      VAT Pyable</v>
          </cell>
          <cell r="F26">
            <v>-11165.12</v>
          </cell>
          <cell r="G26">
            <v>34.270000000000003</v>
          </cell>
        </row>
        <row r="27">
          <cell r="A27" t="str">
            <v>400S.301010.NG0100</v>
          </cell>
          <cell r="B27">
            <v>7</v>
          </cell>
          <cell r="C27" t="str">
            <v xml:space="preserve">      A/P TRADE - JOINT</v>
          </cell>
          <cell r="F27">
            <v>131545337.14</v>
          </cell>
          <cell r="G27">
            <v>1048278.35</v>
          </cell>
          <cell r="I27">
            <v>1048278.35</v>
          </cell>
        </row>
        <row r="28">
          <cell r="A28" t="str">
            <v>400S.339016.NG0102</v>
          </cell>
          <cell r="B28">
            <v>7</v>
          </cell>
          <cell r="C28" t="str">
            <v xml:space="preserve">      GAS FLARING ACCRUAL</v>
          </cell>
          <cell r="F28">
            <v>-4740197.54</v>
          </cell>
          <cell r="G28">
            <v>-35000</v>
          </cell>
          <cell r="I28">
            <v>-35000</v>
          </cell>
        </row>
        <row r="29">
          <cell r="B29">
            <v>7</v>
          </cell>
          <cell r="C29" t="str">
            <v xml:space="preserve">      VAT Pyable</v>
          </cell>
        </row>
        <row r="30">
          <cell r="C30" t="str">
            <v>COCNL</v>
          </cell>
          <cell r="F30">
            <v>-1427265131.8800001</v>
          </cell>
          <cell r="G30">
            <v>-1071488.73</v>
          </cell>
          <cell r="H30">
            <v>-59439972.479999997</v>
          </cell>
          <cell r="I30">
            <v>6201518.3399999999</v>
          </cell>
        </row>
      </sheetData>
      <sheetData sheetId="19" refreshError="1"/>
      <sheetData sheetId="20"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Sheet2"/>
      <sheetName val="Sheet1"/>
      <sheetName val="Sheet3"/>
    </sheetNames>
    <sheetDataSet>
      <sheetData sheetId="0">
        <row r="1">
          <cell r="F1" t="str">
            <v>OGUNLEYE</v>
          </cell>
          <cell r="L1" t="str">
            <v>OGUNLEYE</v>
          </cell>
        </row>
        <row r="2">
          <cell r="F2" t="str">
            <v>Preliminary</v>
          </cell>
          <cell r="I2" t="str">
            <v>Sub total</v>
          </cell>
          <cell r="L2" t="str">
            <v xml:space="preserve">          FINAL</v>
          </cell>
          <cell r="N2" t="str">
            <v>PY 1</v>
          </cell>
        </row>
        <row r="6">
          <cell r="F6">
            <v>7966085829.9200001</v>
          </cell>
          <cell r="N6">
            <v>7801706762</v>
          </cell>
        </row>
        <row r="7">
          <cell r="F7">
            <v>-1438731033.1900001</v>
          </cell>
          <cell r="N7">
            <v>-1278188688</v>
          </cell>
        </row>
        <row r="8">
          <cell r="F8">
            <v>-237313880.66999999</v>
          </cell>
          <cell r="N8">
            <v>-237313881</v>
          </cell>
        </row>
        <row r="9">
          <cell r="F9">
            <v>6290040916.0599995</v>
          </cell>
          <cell r="N9">
            <v>6286204193</v>
          </cell>
        </row>
        <row r="11">
          <cell r="N11">
            <v>0</v>
          </cell>
        </row>
        <row r="12">
          <cell r="N12">
            <v>0</v>
          </cell>
        </row>
        <row r="13">
          <cell r="N13">
            <v>0</v>
          </cell>
        </row>
        <row r="15">
          <cell r="N15">
            <v>6286204193</v>
          </cell>
        </row>
        <row r="17">
          <cell r="F17">
            <v>6098414488.8500004</v>
          </cell>
          <cell r="N17">
            <v>6000728105</v>
          </cell>
        </row>
        <row r="18">
          <cell r="F18">
            <v>192181971.87</v>
          </cell>
          <cell r="N18">
            <v>0</v>
          </cell>
        </row>
        <row r="19">
          <cell r="F19">
            <v>-2657308043.2600002</v>
          </cell>
          <cell r="N19">
            <v>-2659059</v>
          </cell>
        </row>
        <row r="20">
          <cell r="N20">
            <v>-2340096095</v>
          </cell>
        </row>
        <row r="21">
          <cell r="F21">
            <v>3633288417.46</v>
          </cell>
          <cell r="N21">
            <v>3657972951</v>
          </cell>
        </row>
        <row r="22">
          <cell r="N22">
            <v>0</v>
          </cell>
        </row>
        <row r="23">
          <cell r="N23">
            <v>0</v>
          </cell>
        </row>
        <row r="24">
          <cell r="N24">
            <v>0</v>
          </cell>
        </row>
        <row r="25">
          <cell r="N25">
            <v>0</v>
          </cell>
        </row>
        <row r="26">
          <cell r="N26">
            <v>0</v>
          </cell>
        </row>
        <row r="27">
          <cell r="N27">
            <v>0</v>
          </cell>
        </row>
        <row r="28">
          <cell r="N28">
            <v>0</v>
          </cell>
        </row>
        <row r="29">
          <cell r="N29">
            <v>0</v>
          </cell>
        </row>
        <row r="30">
          <cell r="N30">
            <v>3657972951</v>
          </cell>
        </row>
        <row r="32">
          <cell r="F32">
            <v>1061376674.4400001</v>
          </cell>
          <cell r="N32">
            <v>821598744</v>
          </cell>
        </row>
        <row r="33">
          <cell r="F33">
            <v>-706054505.74000001</v>
          </cell>
          <cell r="N33">
            <v>-637852647</v>
          </cell>
        </row>
        <row r="34">
          <cell r="F34">
            <v>355322168.70000005</v>
          </cell>
          <cell r="N34">
            <v>183746097</v>
          </cell>
        </row>
        <row r="35">
          <cell r="N35">
            <v>0</v>
          </cell>
        </row>
        <row r="36">
          <cell r="N36">
            <v>0</v>
          </cell>
        </row>
        <row r="37">
          <cell r="N37">
            <v>0</v>
          </cell>
        </row>
        <row r="38">
          <cell r="N38">
            <v>0</v>
          </cell>
        </row>
        <row r="39">
          <cell r="N39">
            <v>0</v>
          </cell>
        </row>
        <row r="40">
          <cell r="N40">
            <v>0</v>
          </cell>
        </row>
        <row r="41">
          <cell r="N41">
            <v>183746097</v>
          </cell>
        </row>
        <row r="43">
          <cell r="F43">
            <v>93173112.469999999</v>
          </cell>
          <cell r="N43">
            <v>83001587</v>
          </cell>
        </row>
        <row r="44">
          <cell r="F44">
            <v>-76171712.530000001</v>
          </cell>
          <cell r="N44">
            <v>-72359782</v>
          </cell>
        </row>
        <row r="45">
          <cell r="F45">
            <v>17001399.939999998</v>
          </cell>
          <cell r="N45">
            <v>10641805</v>
          </cell>
        </row>
        <row r="46">
          <cell r="N46">
            <v>0</v>
          </cell>
        </row>
        <row r="47">
          <cell r="N47">
            <v>0</v>
          </cell>
        </row>
        <row r="48">
          <cell r="N48">
            <v>0</v>
          </cell>
        </row>
        <row r="49">
          <cell r="N49">
            <v>0</v>
          </cell>
        </row>
        <row r="50">
          <cell r="N50">
            <v>0</v>
          </cell>
        </row>
        <row r="51">
          <cell r="N51">
            <v>0</v>
          </cell>
        </row>
        <row r="52">
          <cell r="N52">
            <v>0</v>
          </cell>
        </row>
        <row r="53">
          <cell r="N53">
            <v>0</v>
          </cell>
        </row>
        <row r="54">
          <cell r="N54">
            <v>10641805</v>
          </cell>
        </row>
        <row r="56">
          <cell r="N56">
            <v>13816900</v>
          </cell>
        </row>
        <row r="57">
          <cell r="F57">
            <v>550021559.26999998</v>
          </cell>
          <cell r="N57">
            <v>550021559.26999998</v>
          </cell>
        </row>
        <row r="58">
          <cell r="F58">
            <v>550021559.26999998</v>
          </cell>
          <cell r="N58">
            <v>563838459.26999998</v>
          </cell>
        </row>
        <row r="59">
          <cell r="N59">
            <v>0</v>
          </cell>
        </row>
        <row r="60">
          <cell r="N60">
            <v>0</v>
          </cell>
        </row>
        <row r="61">
          <cell r="N61">
            <v>10702403505.27</v>
          </cell>
        </row>
        <row r="63">
          <cell r="F63">
            <v>0</v>
          </cell>
          <cell r="N63">
            <v>0</v>
          </cell>
        </row>
        <row r="64">
          <cell r="F64">
            <v>0</v>
          </cell>
          <cell r="N64">
            <v>0</v>
          </cell>
        </row>
        <row r="65">
          <cell r="F65">
            <v>0</v>
          </cell>
          <cell r="I65">
            <v>0</v>
          </cell>
          <cell r="N65">
            <v>0</v>
          </cell>
        </row>
        <row r="66">
          <cell r="N66">
            <v>0</v>
          </cell>
        </row>
        <row r="67">
          <cell r="F67">
            <v>10000000</v>
          </cell>
          <cell r="L67">
            <v>10000000</v>
          </cell>
          <cell r="N67">
            <v>10000000</v>
          </cell>
        </row>
        <row r="68">
          <cell r="F68">
            <v>0</v>
          </cell>
          <cell r="L68">
            <v>0</v>
          </cell>
          <cell r="N68">
            <v>0</v>
          </cell>
        </row>
        <row r="69">
          <cell r="F69">
            <v>7677063</v>
          </cell>
          <cell r="L69">
            <v>7677063</v>
          </cell>
          <cell r="N69">
            <v>7677063</v>
          </cell>
        </row>
        <row r="70">
          <cell r="F70">
            <v>75000000</v>
          </cell>
          <cell r="L70">
            <v>75000000</v>
          </cell>
          <cell r="N70">
            <v>75000000</v>
          </cell>
        </row>
        <row r="71">
          <cell r="N71">
            <v>0</v>
          </cell>
        </row>
        <row r="72">
          <cell r="F72">
            <v>10000000</v>
          </cell>
          <cell r="L72">
            <v>10000000</v>
          </cell>
          <cell r="N72">
            <v>10000000</v>
          </cell>
        </row>
        <row r="73">
          <cell r="F73">
            <v>345389945.86000001</v>
          </cell>
          <cell r="L73">
            <v>345389945.86000001</v>
          </cell>
          <cell r="N73">
            <v>46969946</v>
          </cell>
        </row>
        <row r="74">
          <cell r="F74">
            <v>10000000</v>
          </cell>
          <cell r="L74">
            <v>10000000</v>
          </cell>
          <cell r="N74">
            <v>10000000</v>
          </cell>
        </row>
        <row r="75">
          <cell r="F75">
            <v>0</v>
          </cell>
          <cell r="L75">
            <v>0</v>
          </cell>
          <cell r="N75">
            <v>0</v>
          </cell>
        </row>
        <row r="76">
          <cell r="F76">
            <v>-100177063.40000001</v>
          </cell>
          <cell r="L76">
            <v>-100177063.40000001</v>
          </cell>
          <cell r="N76">
            <v>-100177063</v>
          </cell>
        </row>
        <row r="77">
          <cell r="N77">
            <v>0</v>
          </cell>
        </row>
        <row r="78">
          <cell r="F78">
            <v>357889945.46000004</v>
          </cell>
          <cell r="I78">
            <v>357889945.46000004</v>
          </cell>
          <cell r="L78">
            <v>357889945.46000004</v>
          </cell>
          <cell r="N78">
            <v>59469946</v>
          </cell>
        </row>
        <row r="80">
          <cell r="F80">
            <v>1453481706</v>
          </cell>
          <cell r="N80">
            <v>1453481706</v>
          </cell>
        </row>
        <row r="81">
          <cell r="F81">
            <v>1453481706</v>
          </cell>
          <cell r="I81">
            <v>1453481706</v>
          </cell>
          <cell r="N81">
            <v>1453481706</v>
          </cell>
        </row>
        <row r="83">
          <cell r="F83">
            <v>24677139999</v>
          </cell>
          <cell r="N83">
            <v>24677139999</v>
          </cell>
        </row>
        <row r="84">
          <cell r="F84">
            <v>-24677139999</v>
          </cell>
          <cell r="N84">
            <v>-24677139999</v>
          </cell>
        </row>
        <row r="85">
          <cell r="F85">
            <v>0</v>
          </cell>
          <cell r="I85">
            <v>0</v>
          </cell>
          <cell r="N85">
            <v>0</v>
          </cell>
        </row>
        <row r="88">
          <cell r="F88">
            <v>-10376855.5</v>
          </cell>
          <cell r="L88">
            <v>-10376855.5</v>
          </cell>
          <cell r="N88">
            <v>0</v>
          </cell>
        </row>
        <row r="89">
          <cell r="F89">
            <v>139823572</v>
          </cell>
          <cell r="L89">
            <v>139823572</v>
          </cell>
          <cell r="N89">
            <v>188991963</v>
          </cell>
        </row>
        <row r="90">
          <cell r="F90">
            <v>129446716.5</v>
          </cell>
          <cell r="I90">
            <v>129446716.5</v>
          </cell>
          <cell r="L90">
            <v>129446716.5</v>
          </cell>
          <cell r="N90">
            <v>188991963</v>
          </cell>
        </row>
        <row r="92">
          <cell r="F92">
            <v>0</v>
          </cell>
          <cell r="N92">
            <v>0</v>
          </cell>
        </row>
        <row r="93">
          <cell r="F93">
            <v>221601089.50999999</v>
          </cell>
          <cell r="L93">
            <v>221601089.50999999</v>
          </cell>
          <cell r="N93">
            <v>134547528</v>
          </cell>
        </row>
        <row r="94">
          <cell r="F94">
            <v>221601089.50999999</v>
          </cell>
          <cell r="I94">
            <v>221601089.50999999</v>
          </cell>
          <cell r="L94">
            <v>221601089.50999999</v>
          </cell>
          <cell r="N94">
            <v>134547528</v>
          </cell>
        </row>
        <row r="96">
          <cell r="F96">
            <v>1901450269.5</v>
          </cell>
          <cell r="N96">
            <v>1258557340</v>
          </cell>
        </row>
        <row r="97">
          <cell r="F97">
            <v>-363228663.06999999</v>
          </cell>
          <cell r="N97">
            <v>0</v>
          </cell>
        </row>
        <row r="98">
          <cell r="F98">
            <v>0</v>
          </cell>
          <cell r="N98">
            <v>0</v>
          </cell>
        </row>
        <row r="99">
          <cell r="F99">
            <v>141851116.33000001</v>
          </cell>
          <cell r="N99">
            <v>141812246</v>
          </cell>
        </row>
        <row r="100">
          <cell r="F100">
            <v>6054475822.7498999</v>
          </cell>
          <cell r="N100">
            <v>4772622386</v>
          </cell>
        </row>
        <row r="101">
          <cell r="F101">
            <v>919001636.76999998</v>
          </cell>
          <cell r="N101">
            <v>224649118</v>
          </cell>
        </row>
        <row r="102">
          <cell r="F102">
            <v>962217856.67999995</v>
          </cell>
          <cell r="N102">
            <v>223389048</v>
          </cell>
        </row>
        <row r="103">
          <cell r="F103">
            <v>1669746443.24</v>
          </cell>
          <cell r="N103">
            <v>452099945</v>
          </cell>
        </row>
        <row r="104">
          <cell r="F104">
            <v>581353195.10000002</v>
          </cell>
          <cell r="N104">
            <v>121858220</v>
          </cell>
        </row>
        <row r="105">
          <cell r="F105">
            <v>11866867677.2999</v>
          </cell>
          <cell r="I105">
            <v>11866867677.2999</v>
          </cell>
          <cell r="N105">
            <v>7194988303</v>
          </cell>
        </row>
        <row r="112">
          <cell r="F112">
            <v>-205608796.25999999</v>
          </cell>
          <cell r="N112">
            <v>-205608796</v>
          </cell>
        </row>
        <row r="113">
          <cell r="F113">
            <v>-205608796.25999999</v>
          </cell>
          <cell r="I113">
            <v>-205608796.25999999</v>
          </cell>
          <cell r="N113">
            <v>-205608796</v>
          </cell>
        </row>
        <row r="114">
          <cell r="N114">
            <v>7312918998</v>
          </cell>
        </row>
        <row r="116">
          <cell r="F116">
            <v>1313504890.5599999</v>
          </cell>
          <cell r="L116">
            <v>1313504890.5599999</v>
          </cell>
          <cell r="N116">
            <v>0</v>
          </cell>
        </row>
        <row r="117">
          <cell r="F117">
            <v>7288395358.8400002</v>
          </cell>
          <cell r="L117">
            <v>7288395358.8400002</v>
          </cell>
          <cell r="N117">
            <v>7586624447</v>
          </cell>
        </row>
        <row r="118">
          <cell r="F118">
            <v>6353581426.5200005</v>
          </cell>
          <cell r="L118">
            <v>6353581426.5200005</v>
          </cell>
          <cell r="N118">
            <v>2856120075</v>
          </cell>
        </row>
        <row r="119">
          <cell r="F119">
            <v>3710395271.6599998</v>
          </cell>
          <cell r="L119">
            <v>3710395271.6599998</v>
          </cell>
          <cell r="N119">
            <v>1357161891</v>
          </cell>
        </row>
        <row r="120">
          <cell r="F120">
            <v>3339729490.54</v>
          </cell>
          <cell r="L120">
            <v>3339729490.54</v>
          </cell>
          <cell r="N120">
            <v>809806722</v>
          </cell>
        </row>
        <row r="121">
          <cell r="F121">
            <v>70513214.939999998</v>
          </cell>
          <cell r="L121">
            <v>70513214.939999998</v>
          </cell>
          <cell r="N121">
            <v>72108749</v>
          </cell>
        </row>
        <row r="122">
          <cell r="F122">
            <v>3648527285.3899999</v>
          </cell>
          <cell r="L122">
            <v>3648527285.3899999</v>
          </cell>
          <cell r="N122">
            <v>2080861231</v>
          </cell>
        </row>
        <row r="123">
          <cell r="F123">
            <v>2548836.69</v>
          </cell>
          <cell r="L123">
            <v>2548836.69</v>
          </cell>
          <cell r="N123">
            <v>2548837</v>
          </cell>
        </row>
        <row r="124">
          <cell r="F124">
            <v>1072710.32</v>
          </cell>
          <cell r="L124">
            <v>1072710.32</v>
          </cell>
          <cell r="N124">
            <v>1072709</v>
          </cell>
        </row>
        <row r="125">
          <cell r="N125">
            <v>1095454</v>
          </cell>
        </row>
        <row r="126">
          <cell r="F126">
            <v>628370646.40999997</v>
          </cell>
          <cell r="L126">
            <v>628370646.40999997</v>
          </cell>
          <cell r="N126">
            <v>7420763</v>
          </cell>
        </row>
        <row r="127">
          <cell r="N127">
            <v>0</v>
          </cell>
        </row>
        <row r="128">
          <cell r="N128">
            <v>0</v>
          </cell>
        </row>
        <row r="129">
          <cell r="F129">
            <v>296424671.91000003</v>
          </cell>
          <cell r="L129">
            <v>296424671.91000003</v>
          </cell>
          <cell r="N129">
            <v>3343596</v>
          </cell>
        </row>
        <row r="130">
          <cell r="F130">
            <v>290899678.37</v>
          </cell>
          <cell r="L130">
            <v>290899678.37</v>
          </cell>
          <cell r="N130">
            <v>0</v>
          </cell>
        </row>
        <row r="131">
          <cell r="F131">
            <v>-15497156093.549999</v>
          </cell>
          <cell r="L131">
            <v>-15497156093.549999</v>
          </cell>
          <cell r="N131">
            <v>-7998630810</v>
          </cell>
        </row>
        <row r="132">
          <cell r="F132">
            <v>-340095284.37</v>
          </cell>
          <cell r="L132">
            <v>-340095284.37</v>
          </cell>
          <cell r="N132">
            <v>66404097</v>
          </cell>
        </row>
        <row r="133">
          <cell r="N133">
            <v>-336482438</v>
          </cell>
        </row>
        <row r="134">
          <cell r="F134">
            <v>-1461294496.0899999</v>
          </cell>
          <cell r="L134">
            <v>-1461294496.0899999</v>
          </cell>
          <cell r="N134">
            <v>-70777829</v>
          </cell>
        </row>
        <row r="135">
          <cell r="F135">
            <v>4155114.2</v>
          </cell>
          <cell r="L135">
            <v>4155114.2</v>
          </cell>
          <cell r="N135">
            <v>4155114</v>
          </cell>
        </row>
        <row r="136">
          <cell r="F136">
            <v>0</v>
          </cell>
          <cell r="L136">
            <v>0</v>
          </cell>
          <cell r="N136">
            <v>0</v>
          </cell>
        </row>
        <row r="137">
          <cell r="F137">
            <v>-323546840.5</v>
          </cell>
          <cell r="L137">
            <v>-323546840.5</v>
          </cell>
          <cell r="N137">
            <v>0</v>
          </cell>
        </row>
        <row r="138">
          <cell r="F138">
            <v>-21511126</v>
          </cell>
          <cell r="L138">
            <v>-21511126</v>
          </cell>
          <cell r="N138">
            <v>-21511126</v>
          </cell>
        </row>
        <row r="139">
          <cell r="F139">
            <v>-21218331.57</v>
          </cell>
          <cell r="L139">
            <v>-21218331.57</v>
          </cell>
          <cell r="N139">
            <v>-21218332</v>
          </cell>
        </row>
        <row r="140">
          <cell r="F140">
            <v>27084670.629999999</v>
          </cell>
          <cell r="L140">
            <v>27084670.629999999</v>
          </cell>
          <cell r="N140">
            <v>0</v>
          </cell>
        </row>
        <row r="141">
          <cell r="F141">
            <v>120482373.95999999</v>
          </cell>
          <cell r="L141">
            <v>120482373.95999999</v>
          </cell>
          <cell r="N141">
            <v>0</v>
          </cell>
        </row>
        <row r="142">
          <cell r="F142">
            <v>0</v>
          </cell>
          <cell r="L142">
            <v>0</v>
          </cell>
          <cell r="N142">
            <v>0</v>
          </cell>
        </row>
        <row r="143">
          <cell r="F143">
            <v>0</v>
          </cell>
          <cell r="L143">
            <v>0</v>
          </cell>
          <cell r="N143">
            <v>0</v>
          </cell>
        </row>
        <row r="144">
          <cell r="F144">
            <v>0</v>
          </cell>
          <cell r="L144">
            <v>0</v>
          </cell>
          <cell r="N144">
            <v>0</v>
          </cell>
        </row>
        <row r="145">
          <cell r="F145">
            <v>-4281389673.4099998</v>
          </cell>
          <cell r="L145">
            <v>-4281389673.4099998</v>
          </cell>
          <cell r="N145">
            <v>-4281389673.4099998</v>
          </cell>
        </row>
        <row r="147">
          <cell r="F147">
            <v>5149473795.4499969</v>
          </cell>
          <cell r="I147">
            <v>5149473795.4499969</v>
          </cell>
          <cell r="L147">
            <v>5149473795.4499969</v>
          </cell>
          <cell r="N147">
            <v>2118713476.5900002</v>
          </cell>
        </row>
        <row r="149">
          <cell r="N149">
            <v>102873148</v>
          </cell>
        </row>
        <row r="150">
          <cell r="N150">
            <v>11623537500</v>
          </cell>
        </row>
        <row r="151">
          <cell r="N151">
            <v>-1</v>
          </cell>
        </row>
        <row r="152">
          <cell r="N152">
            <v>154838615</v>
          </cell>
        </row>
        <row r="153">
          <cell r="N153">
            <v>12101475</v>
          </cell>
        </row>
        <row r="154">
          <cell r="F154">
            <v>14663371</v>
          </cell>
          <cell r="N154">
            <v>14663371</v>
          </cell>
        </row>
        <row r="155">
          <cell r="F155">
            <v>0</v>
          </cell>
          <cell r="N155">
            <v>124065000</v>
          </cell>
        </row>
        <row r="156">
          <cell r="F156">
            <v>53284746.259999998</v>
          </cell>
          <cell r="N156">
            <v>25146195</v>
          </cell>
        </row>
        <row r="157">
          <cell r="F157">
            <v>2465533494.71</v>
          </cell>
          <cell r="N157">
            <v>0</v>
          </cell>
        </row>
        <row r="158">
          <cell r="F158">
            <v>48330763.990000002</v>
          </cell>
          <cell r="N158">
            <v>0</v>
          </cell>
        </row>
        <row r="159">
          <cell r="F159">
            <v>33419390.539999999</v>
          </cell>
          <cell r="N159">
            <v>33419391</v>
          </cell>
        </row>
        <row r="160">
          <cell r="N160">
            <v>28818</v>
          </cell>
        </row>
        <row r="161">
          <cell r="F161">
            <v>93722193.689999998</v>
          </cell>
          <cell r="N161">
            <v>50409566</v>
          </cell>
        </row>
        <row r="162">
          <cell r="N162">
            <v>-128298</v>
          </cell>
        </row>
        <row r="163">
          <cell r="N163">
            <v>19344</v>
          </cell>
        </row>
        <row r="164">
          <cell r="N164">
            <v>-62500</v>
          </cell>
        </row>
        <row r="165">
          <cell r="F165">
            <v>53844911.219999999</v>
          </cell>
          <cell r="N165">
            <v>41972840</v>
          </cell>
        </row>
        <row r="166">
          <cell r="F166">
            <v>9018793.0999999996</v>
          </cell>
          <cell r="N166">
            <v>12791710</v>
          </cell>
        </row>
        <row r="167">
          <cell r="F167">
            <v>147324377.38999999</v>
          </cell>
          <cell r="N167">
            <v>193825122</v>
          </cell>
        </row>
        <row r="168">
          <cell r="N168">
            <v>12025</v>
          </cell>
        </row>
        <row r="169">
          <cell r="N169">
            <v>-102605</v>
          </cell>
        </row>
        <row r="170">
          <cell r="F170">
            <v>11623537500</v>
          </cell>
          <cell r="N170">
            <v>0</v>
          </cell>
        </row>
        <row r="171">
          <cell r="F171">
            <v>-487955694.14999998</v>
          </cell>
          <cell r="N171">
            <v>-612020694</v>
          </cell>
        </row>
        <row r="172">
          <cell r="F172">
            <v>14054723847.75</v>
          </cell>
          <cell r="N172">
            <v>11777390022</v>
          </cell>
        </row>
        <row r="174">
          <cell r="F174">
            <v>1676982188.7</v>
          </cell>
          <cell r="N174">
            <v>1528684334</v>
          </cell>
        </row>
        <row r="175">
          <cell r="F175">
            <v>74054089.769999996</v>
          </cell>
          <cell r="N175">
            <v>40587961</v>
          </cell>
        </row>
        <row r="176">
          <cell r="F176">
            <v>263852082.69</v>
          </cell>
          <cell r="N176">
            <v>200505260</v>
          </cell>
        </row>
        <row r="177">
          <cell r="F177">
            <v>0</v>
          </cell>
          <cell r="N177">
            <v>0</v>
          </cell>
        </row>
        <row r="178">
          <cell r="F178">
            <v>0</v>
          </cell>
          <cell r="N178">
            <v>0</v>
          </cell>
        </row>
        <row r="179">
          <cell r="N179">
            <v>0</v>
          </cell>
        </row>
        <row r="180">
          <cell r="N180">
            <v>286000000</v>
          </cell>
        </row>
        <row r="181">
          <cell r="F181">
            <v>2014888361.1600001</v>
          </cell>
          <cell r="N181">
            <v>2055777555</v>
          </cell>
        </row>
        <row r="184">
          <cell r="F184">
            <v>20517594565.169998</v>
          </cell>
          <cell r="N184">
            <v>19740930603</v>
          </cell>
        </row>
        <row r="185">
          <cell r="F185">
            <v>-2622671237.54</v>
          </cell>
          <cell r="N185">
            <v>0</v>
          </cell>
        </row>
        <row r="186">
          <cell r="F186">
            <v>17894923327.629997</v>
          </cell>
          <cell r="N186">
            <v>19740930603</v>
          </cell>
        </row>
        <row r="188">
          <cell r="F188">
            <v>19494263967.380001</v>
          </cell>
          <cell r="N188">
            <v>13624502759</v>
          </cell>
        </row>
        <row r="189">
          <cell r="F189">
            <v>-15122776623.26</v>
          </cell>
          <cell r="N189">
            <v>-11551085754</v>
          </cell>
        </row>
        <row r="190">
          <cell r="F190">
            <v>4371487344.1200008</v>
          </cell>
          <cell r="N190">
            <v>2073417005</v>
          </cell>
        </row>
        <row r="192">
          <cell r="F192">
            <v>11198794773.519999</v>
          </cell>
          <cell r="L192">
            <v>11198794773.519999</v>
          </cell>
        </row>
        <row r="193">
          <cell r="F193">
            <v>10626585187.049999</v>
          </cell>
          <cell r="N193">
            <v>9426168873</v>
          </cell>
        </row>
        <row r="194">
          <cell r="N194">
            <v>9426168873</v>
          </cell>
        </row>
        <row r="197">
          <cell r="N197">
            <v>4481514</v>
          </cell>
        </row>
        <row r="200">
          <cell r="F200">
            <v>7637499.7800000003</v>
          </cell>
          <cell r="N200">
            <v>41258554</v>
          </cell>
        </row>
        <row r="201">
          <cell r="N201">
            <v>41258554</v>
          </cell>
        </row>
        <row r="203">
          <cell r="N203">
            <v>-4479000</v>
          </cell>
        </row>
        <row r="204">
          <cell r="N204">
            <v>-4479000</v>
          </cell>
        </row>
        <row r="207">
          <cell r="N207">
            <v>47233658602.589996</v>
          </cell>
        </row>
        <row r="210">
          <cell r="F210">
            <v>1676930090</v>
          </cell>
          <cell r="N210">
            <v>1902775626</v>
          </cell>
        </row>
        <row r="211">
          <cell r="F211">
            <v>0</v>
          </cell>
          <cell r="N211">
            <v>-225845536</v>
          </cell>
        </row>
        <row r="212">
          <cell r="F212">
            <v>1676930090</v>
          </cell>
          <cell r="N212">
            <v>1676930090</v>
          </cell>
        </row>
        <row r="215">
          <cell r="F215">
            <v>16099624606.1</v>
          </cell>
          <cell r="L215">
            <v>16099624606.1</v>
          </cell>
          <cell r="N215">
            <v>15356349835</v>
          </cell>
        </row>
        <row r="216">
          <cell r="N216">
            <v>15356349835</v>
          </cell>
        </row>
        <row r="219">
          <cell r="F219">
            <v>293298.53999999998</v>
          </cell>
          <cell r="L219">
            <v>293298.53999999998</v>
          </cell>
          <cell r="N219">
            <v>286773</v>
          </cell>
        </row>
        <row r="220">
          <cell r="F220">
            <v>2973948.4</v>
          </cell>
          <cell r="L220">
            <v>2973948.4</v>
          </cell>
          <cell r="N220">
            <v>0</v>
          </cell>
        </row>
        <row r="221">
          <cell r="F221">
            <v>0</v>
          </cell>
          <cell r="L221">
            <v>0</v>
          </cell>
          <cell r="N221">
            <v>0</v>
          </cell>
        </row>
        <row r="222">
          <cell r="F222">
            <v>0.15</v>
          </cell>
          <cell r="L222">
            <v>0.15</v>
          </cell>
          <cell r="N222">
            <v>3820017</v>
          </cell>
        </row>
        <row r="223">
          <cell r="F223">
            <v>1264117.25</v>
          </cell>
          <cell r="L223">
            <v>1264117.25</v>
          </cell>
          <cell r="N223">
            <v>1264117</v>
          </cell>
        </row>
        <row r="224">
          <cell r="F224">
            <v>4483439.41</v>
          </cell>
          <cell r="L224">
            <v>4483439.41</v>
          </cell>
          <cell r="N224">
            <v>16204944</v>
          </cell>
        </row>
        <row r="225">
          <cell r="F225">
            <v>44359763.140000001</v>
          </cell>
          <cell r="L225">
            <v>44359763.140000001</v>
          </cell>
          <cell r="N225">
            <v>68425423</v>
          </cell>
        </row>
        <row r="226">
          <cell r="F226">
            <v>30497861.43</v>
          </cell>
          <cell r="L226">
            <v>30497861.43</v>
          </cell>
          <cell r="N226">
            <v>7337013</v>
          </cell>
        </row>
        <row r="227">
          <cell r="F227">
            <v>10187114.390000001</v>
          </cell>
          <cell r="L227">
            <v>10187114.390000001</v>
          </cell>
          <cell r="N227">
            <v>50692799</v>
          </cell>
        </row>
        <row r="228">
          <cell r="F228">
            <v>118961820.17</v>
          </cell>
          <cell r="L228">
            <v>118961820.17</v>
          </cell>
          <cell r="N228">
            <v>97577252</v>
          </cell>
        </row>
        <row r="229">
          <cell r="F229">
            <v>0</v>
          </cell>
          <cell r="L229">
            <v>0</v>
          </cell>
          <cell r="N229">
            <v>0</v>
          </cell>
        </row>
        <row r="230">
          <cell r="F230">
            <v>416838091.89999998</v>
          </cell>
          <cell r="L230">
            <v>416838091.89999998</v>
          </cell>
          <cell r="N230">
            <v>0</v>
          </cell>
        </row>
        <row r="231">
          <cell r="F231">
            <v>-2159876196.1399999</v>
          </cell>
          <cell r="L231">
            <v>-2159876196.1399999</v>
          </cell>
          <cell r="N231">
            <v>0</v>
          </cell>
        </row>
        <row r="232">
          <cell r="F232">
            <v>2244389.2000000002</v>
          </cell>
          <cell r="L232">
            <v>2244389.2000000002</v>
          </cell>
          <cell r="N232">
            <v>0</v>
          </cell>
        </row>
        <row r="233">
          <cell r="F233">
            <v>2088459.42</v>
          </cell>
          <cell r="L233">
            <v>2088459.42</v>
          </cell>
          <cell r="N233">
            <v>2088459.42</v>
          </cell>
        </row>
        <row r="234">
          <cell r="F234">
            <v>1138532.1499999999</v>
          </cell>
          <cell r="L234">
            <v>1138532.1499999999</v>
          </cell>
          <cell r="N234">
            <v>3373001</v>
          </cell>
        </row>
        <row r="235">
          <cell r="F235">
            <v>-10474107.779999999</v>
          </cell>
          <cell r="L235">
            <v>-10474107.779999999</v>
          </cell>
          <cell r="N235">
            <v>3247437</v>
          </cell>
        </row>
        <row r="236">
          <cell r="F236">
            <v>0</v>
          </cell>
          <cell r="L236">
            <v>0</v>
          </cell>
          <cell r="N236">
            <v>0</v>
          </cell>
        </row>
        <row r="237">
          <cell r="F237">
            <v>-5598857.0800000001</v>
          </cell>
          <cell r="L237">
            <v>-5598857.0800000001</v>
          </cell>
          <cell r="N237">
            <v>0</v>
          </cell>
        </row>
        <row r="238">
          <cell r="F238">
            <v>0.75</v>
          </cell>
          <cell r="L238">
            <v>0.75</v>
          </cell>
          <cell r="N238">
            <v>0</v>
          </cell>
        </row>
        <row r="239">
          <cell r="F239">
            <v>0</v>
          </cell>
          <cell r="L239">
            <v>0</v>
          </cell>
          <cell r="N239">
            <v>0</v>
          </cell>
        </row>
        <row r="240">
          <cell r="F240">
            <v>40644</v>
          </cell>
          <cell r="L240">
            <v>40644</v>
          </cell>
          <cell r="N240">
            <v>40644</v>
          </cell>
        </row>
        <row r="241">
          <cell r="F241">
            <v>0</v>
          </cell>
          <cell r="L241">
            <v>0</v>
          </cell>
          <cell r="N241">
            <v>0</v>
          </cell>
        </row>
        <row r="242">
          <cell r="F242">
            <v>1343375.67</v>
          </cell>
          <cell r="L242">
            <v>1343375.67</v>
          </cell>
          <cell r="N242">
            <v>1739376</v>
          </cell>
        </row>
        <row r="243">
          <cell r="F243">
            <v>0</v>
          </cell>
          <cell r="L243">
            <v>0</v>
          </cell>
          <cell r="N243">
            <v>0</v>
          </cell>
        </row>
        <row r="244">
          <cell r="F244">
            <v>0</v>
          </cell>
          <cell r="L244">
            <v>0</v>
          </cell>
          <cell r="N244">
            <v>0</v>
          </cell>
        </row>
        <row r="245">
          <cell r="F245">
            <v>-89950.1</v>
          </cell>
          <cell r="L245">
            <v>-89950.1</v>
          </cell>
          <cell r="N245">
            <v>0</v>
          </cell>
        </row>
        <row r="246">
          <cell r="F246">
            <v>13874997.970000001</v>
          </cell>
          <cell r="L246">
            <v>13874997.970000001</v>
          </cell>
          <cell r="N246">
            <v>18501550</v>
          </cell>
        </row>
        <row r="247">
          <cell r="F247">
            <v>-69563.179999999993</v>
          </cell>
          <cell r="L247">
            <v>-69563.179999999993</v>
          </cell>
          <cell r="N247">
            <v>0</v>
          </cell>
        </row>
        <row r="248">
          <cell r="N248">
            <v>-27174</v>
          </cell>
        </row>
        <row r="249">
          <cell r="F249">
            <v>499.96</v>
          </cell>
          <cell r="L249">
            <v>499.96</v>
          </cell>
          <cell r="N249">
            <v>500</v>
          </cell>
        </row>
        <row r="250">
          <cell r="F250">
            <v>0</v>
          </cell>
          <cell r="L250">
            <v>0</v>
          </cell>
          <cell r="N250">
            <v>0</v>
          </cell>
        </row>
        <row r="251">
          <cell r="N251">
            <v>19376630</v>
          </cell>
        </row>
        <row r="252">
          <cell r="N252">
            <v>28901974</v>
          </cell>
        </row>
        <row r="253">
          <cell r="N253">
            <v>3786251</v>
          </cell>
        </row>
        <row r="254">
          <cell r="N254">
            <v>2549606</v>
          </cell>
        </row>
        <row r="255">
          <cell r="F255">
            <v>37729.24</v>
          </cell>
          <cell r="L255">
            <v>37729.24</v>
          </cell>
          <cell r="N255">
            <v>31596452</v>
          </cell>
        </row>
        <row r="256">
          <cell r="F256">
            <v>-3134.16</v>
          </cell>
          <cell r="L256">
            <v>-3134.16</v>
          </cell>
          <cell r="N256">
            <v>0</v>
          </cell>
        </row>
        <row r="257">
          <cell r="F257">
            <v>0</v>
          </cell>
          <cell r="L257">
            <v>0</v>
          </cell>
          <cell r="N257">
            <v>0</v>
          </cell>
        </row>
        <row r="258">
          <cell r="F258">
            <v>1688232</v>
          </cell>
          <cell r="L258">
            <v>1688232</v>
          </cell>
          <cell r="N258">
            <v>0</v>
          </cell>
        </row>
        <row r="259">
          <cell r="F259">
            <v>2962555.48</v>
          </cell>
          <cell r="L259">
            <v>2962555.48</v>
          </cell>
          <cell r="N259">
            <v>221589690</v>
          </cell>
        </row>
        <row r="260">
          <cell r="F260">
            <v>2673930.56</v>
          </cell>
          <cell r="L260">
            <v>2673930.56</v>
          </cell>
          <cell r="N260">
            <v>2673930.56</v>
          </cell>
        </row>
        <row r="261">
          <cell r="F261">
            <v>1590932.98</v>
          </cell>
          <cell r="L261">
            <v>1590932.98</v>
          </cell>
          <cell r="N261">
            <v>1590932.98</v>
          </cell>
        </row>
        <row r="262">
          <cell r="F262">
            <v>522.5</v>
          </cell>
          <cell r="L262">
            <v>522.5</v>
          </cell>
          <cell r="N262">
            <v>0</v>
          </cell>
        </row>
        <row r="263">
          <cell r="F263">
            <v>894.63</v>
          </cell>
          <cell r="L263">
            <v>894.63</v>
          </cell>
          <cell r="N263">
            <v>894.63</v>
          </cell>
        </row>
        <row r="264">
          <cell r="N264">
            <v>743</v>
          </cell>
        </row>
        <row r="265">
          <cell r="F265">
            <v>-204</v>
          </cell>
          <cell r="L265">
            <v>-204</v>
          </cell>
          <cell r="N265">
            <v>2273700</v>
          </cell>
        </row>
        <row r="266">
          <cell r="F266">
            <v>20559.3</v>
          </cell>
          <cell r="L266">
            <v>20559.3</v>
          </cell>
          <cell r="N266">
            <v>0</v>
          </cell>
        </row>
        <row r="267">
          <cell r="F267">
            <v>-102030</v>
          </cell>
          <cell r="L267">
            <v>-102030</v>
          </cell>
          <cell r="N267">
            <v>0</v>
          </cell>
        </row>
        <row r="268">
          <cell r="F268">
            <v>10238.34</v>
          </cell>
          <cell r="L268">
            <v>10238.34</v>
          </cell>
          <cell r="N268">
            <v>0</v>
          </cell>
        </row>
        <row r="269">
          <cell r="F269">
            <v>0</v>
          </cell>
          <cell r="L269">
            <v>0</v>
          </cell>
          <cell r="N269">
            <v>0</v>
          </cell>
        </row>
        <row r="270">
          <cell r="F270">
            <v>0</v>
          </cell>
          <cell r="L270">
            <v>0</v>
          </cell>
          <cell r="N270">
            <v>0</v>
          </cell>
        </row>
        <row r="271">
          <cell r="F271">
            <v>84658</v>
          </cell>
          <cell r="L271">
            <v>84658</v>
          </cell>
          <cell r="N271">
            <v>0</v>
          </cell>
        </row>
        <row r="272">
          <cell r="F272">
            <v>0</v>
          </cell>
          <cell r="L272">
            <v>0</v>
          </cell>
          <cell r="N272">
            <v>0</v>
          </cell>
        </row>
        <row r="273">
          <cell r="F273">
            <v>393.37</v>
          </cell>
          <cell r="L273">
            <v>393.37</v>
          </cell>
          <cell r="N273">
            <v>0</v>
          </cell>
        </row>
        <row r="274">
          <cell r="F274">
            <v>0</v>
          </cell>
          <cell r="L274">
            <v>0</v>
          </cell>
          <cell r="N274">
            <v>0</v>
          </cell>
        </row>
        <row r="275">
          <cell r="F275">
            <v>0</v>
          </cell>
          <cell r="L275">
            <v>0</v>
          </cell>
          <cell r="N275">
            <v>0</v>
          </cell>
        </row>
        <row r="276">
          <cell r="N276">
            <v>324503</v>
          </cell>
        </row>
        <row r="277">
          <cell r="F277">
            <v>2899599.61</v>
          </cell>
          <cell r="L277">
            <v>2899599.61</v>
          </cell>
          <cell r="N277">
            <v>2899600</v>
          </cell>
        </row>
        <row r="278">
          <cell r="F278">
            <v>0</v>
          </cell>
          <cell r="L278">
            <v>0</v>
          </cell>
          <cell r="N278">
            <v>0</v>
          </cell>
        </row>
        <row r="279">
          <cell r="F279">
            <v>0</v>
          </cell>
          <cell r="L279">
            <v>0</v>
          </cell>
          <cell r="N279">
            <v>0</v>
          </cell>
        </row>
        <row r="280">
          <cell r="F280">
            <v>0</v>
          </cell>
          <cell r="L280">
            <v>0</v>
          </cell>
          <cell r="N280">
            <v>0</v>
          </cell>
        </row>
        <row r="281">
          <cell r="F281">
            <v>0</v>
          </cell>
          <cell r="L281">
            <v>0</v>
          </cell>
          <cell r="N281">
            <v>0</v>
          </cell>
        </row>
        <row r="282">
          <cell r="F282">
            <v>1839858.15</v>
          </cell>
          <cell r="L282">
            <v>1839858.15</v>
          </cell>
          <cell r="N282">
            <v>0</v>
          </cell>
        </row>
        <row r="283">
          <cell r="F283">
            <v>155380.04999999999</v>
          </cell>
          <cell r="L283">
            <v>155380.04999999999</v>
          </cell>
          <cell r="N283">
            <v>155380</v>
          </cell>
        </row>
        <row r="284">
          <cell r="F284">
            <v>0</v>
          </cell>
          <cell r="L284">
            <v>0</v>
          </cell>
          <cell r="N284">
            <v>0</v>
          </cell>
        </row>
        <row r="285">
          <cell r="F285">
            <v>982631.44</v>
          </cell>
          <cell r="L285">
            <v>982631.44</v>
          </cell>
          <cell r="N285">
            <v>982631</v>
          </cell>
        </row>
        <row r="286">
          <cell r="F286">
            <v>0</v>
          </cell>
          <cell r="L286">
            <v>0</v>
          </cell>
          <cell r="N286">
            <v>0</v>
          </cell>
        </row>
        <row r="287">
          <cell r="F287">
            <v>0</v>
          </cell>
          <cell r="L287">
            <v>0</v>
          </cell>
          <cell r="N287">
            <v>0</v>
          </cell>
        </row>
        <row r="288">
          <cell r="F288">
            <v>0</v>
          </cell>
          <cell r="L288">
            <v>0</v>
          </cell>
          <cell r="N288">
            <v>0</v>
          </cell>
        </row>
        <row r="289">
          <cell r="F289">
            <v>-6638241692.4899998</v>
          </cell>
          <cell r="L289">
            <v>-6638241692.4899998</v>
          </cell>
          <cell r="N289">
            <v>0</v>
          </cell>
        </row>
        <row r="290">
          <cell r="F290">
            <v>0</v>
          </cell>
          <cell r="L290">
            <v>0</v>
          </cell>
          <cell r="N290">
            <v>0</v>
          </cell>
        </row>
        <row r="291">
          <cell r="F291">
            <v>2103316487.02</v>
          </cell>
          <cell r="L291">
            <v>2103316487.02</v>
          </cell>
          <cell r="N291">
            <v>728054688</v>
          </cell>
        </row>
        <row r="292">
          <cell r="F292">
            <v>44619308.920000002</v>
          </cell>
          <cell r="L292">
            <v>44619308.920000002</v>
          </cell>
          <cell r="N292">
            <v>0</v>
          </cell>
        </row>
        <row r="293">
          <cell r="F293">
            <v>131690981.54000001</v>
          </cell>
          <cell r="L293">
            <v>131690981.54000001</v>
          </cell>
          <cell r="N293">
            <v>22950297</v>
          </cell>
        </row>
        <row r="294">
          <cell r="F294">
            <v>191257393.97</v>
          </cell>
          <cell r="L294">
            <v>191257393.97</v>
          </cell>
          <cell r="N294">
            <v>10692765</v>
          </cell>
        </row>
        <row r="295">
          <cell r="F295">
            <v>-0.04</v>
          </cell>
          <cell r="L295">
            <v>-0.04</v>
          </cell>
          <cell r="N295">
            <v>37310777</v>
          </cell>
        </row>
        <row r="296">
          <cell r="F296">
            <v>1259087734.97</v>
          </cell>
          <cell r="L296">
            <v>1259087734.97</v>
          </cell>
          <cell r="N296">
            <v>4382277</v>
          </cell>
        </row>
        <row r="297">
          <cell r="F297">
            <v>627303479.38999999</v>
          </cell>
          <cell r="L297">
            <v>627303479.38999999</v>
          </cell>
          <cell r="N297">
            <v>21217107</v>
          </cell>
        </row>
        <row r="298">
          <cell r="F298">
            <v>539244428.10000002</v>
          </cell>
          <cell r="L298">
            <v>539244428.10000002</v>
          </cell>
          <cell r="N298">
            <v>6656135</v>
          </cell>
        </row>
        <row r="299">
          <cell r="F299">
            <v>16248815.25</v>
          </cell>
          <cell r="L299">
            <v>16248815.25</v>
          </cell>
          <cell r="N299">
            <v>20158263</v>
          </cell>
        </row>
        <row r="300">
          <cell r="F300">
            <v>46591954.950000003</v>
          </cell>
          <cell r="L300">
            <v>46591954.950000003</v>
          </cell>
          <cell r="N300">
            <v>6602026</v>
          </cell>
        </row>
        <row r="301">
          <cell r="F301">
            <v>0</v>
          </cell>
          <cell r="L301">
            <v>0</v>
          </cell>
          <cell r="N301">
            <v>0</v>
          </cell>
        </row>
        <row r="302">
          <cell r="F302">
            <v>0</v>
          </cell>
          <cell r="L302">
            <v>0</v>
          </cell>
          <cell r="N302">
            <v>0</v>
          </cell>
        </row>
        <row r="303">
          <cell r="F303">
            <v>1491163.07</v>
          </cell>
          <cell r="L303">
            <v>1491163.07</v>
          </cell>
          <cell r="N303">
            <v>1491163</v>
          </cell>
        </row>
        <row r="304">
          <cell r="F304">
            <v>0</v>
          </cell>
          <cell r="L304">
            <v>0</v>
          </cell>
          <cell r="N304">
            <v>0</v>
          </cell>
        </row>
        <row r="305">
          <cell r="F305">
            <v>0</v>
          </cell>
          <cell r="L305">
            <v>0</v>
          </cell>
          <cell r="N305">
            <v>0</v>
          </cell>
        </row>
        <row r="306">
          <cell r="F306">
            <v>0</v>
          </cell>
          <cell r="L306">
            <v>0</v>
          </cell>
          <cell r="N306">
            <v>0</v>
          </cell>
        </row>
        <row r="307">
          <cell r="F307">
            <v>-3666150.02</v>
          </cell>
          <cell r="L307">
            <v>-3666150.02</v>
          </cell>
          <cell r="N307">
            <v>0</v>
          </cell>
        </row>
        <row r="308">
          <cell r="F308">
            <v>0</v>
          </cell>
          <cell r="L308">
            <v>0</v>
          </cell>
          <cell r="N308">
            <v>0</v>
          </cell>
        </row>
        <row r="309">
          <cell r="F309">
            <v>-5666684229.3699999</v>
          </cell>
          <cell r="L309">
            <v>-5666684229.3699999</v>
          </cell>
          <cell r="N309">
            <v>0</v>
          </cell>
        </row>
        <row r="310">
          <cell r="F310">
            <v>329385880.33999997</v>
          </cell>
          <cell r="L310">
            <v>329385880.33999997</v>
          </cell>
          <cell r="N310">
            <v>59417389</v>
          </cell>
        </row>
        <row r="311">
          <cell r="F311">
            <v>10676250.24</v>
          </cell>
          <cell r="L311">
            <v>10676250.24</v>
          </cell>
          <cell r="N311">
            <v>17355000</v>
          </cell>
        </row>
        <row r="312">
          <cell r="F312">
            <v>233214845.99000001</v>
          </cell>
          <cell r="L312">
            <v>233214845.99000001</v>
          </cell>
          <cell r="N312">
            <v>157833153</v>
          </cell>
        </row>
        <row r="313">
          <cell r="F313">
            <v>170443651.93000001</v>
          </cell>
          <cell r="L313">
            <v>170443651.93000001</v>
          </cell>
          <cell r="N313">
            <v>124873687</v>
          </cell>
        </row>
        <row r="314">
          <cell r="F314">
            <v>40176983.799999997</v>
          </cell>
          <cell r="L314">
            <v>40176983.799999997</v>
          </cell>
          <cell r="N314">
            <v>32440281</v>
          </cell>
        </row>
        <row r="315">
          <cell r="F315">
            <v>21408574.710000001</v>
          </cell>
          <cell r="L315">
            <v>21408574.710000001</v>
          </cell>
          <cell r="N315">
            <v>19183813</v>
          </cell>
        </row>
        <row r="316">
          <cell r="F316">
            <v>17413954.850000001</v>
          </cell>
          <cell r="L316">
            <v>17413954.850000001</v>
          </cell>
          <cell r="N316">
            <v>16901926</v>
          </cell>
        </row>
        <row r="317">
          <cell r="F317">
            <v>21726959.800000001</v>
          </cell>
          <cell r="L317">
            <v>21726959.800000001</v>
          </cell>
          <cell r="N317">
            <v>105456030</v>
          </cell>
        </row>
        <row r="318">
          <cell r="F318">
            <v>22688065.620000001</v>
          </cell>
          <cell r="L318">
            <v>22688065.620000001</v>
          </cell>
          <cell r="N318">
            <v>7366101</v>
          </cell>
        </row>
        <row r="319">
          <cell r="F319">
            <v>44106198.259999998</v>
          </cell>
          <cell r="L319">
            <v>44106198.259999998</v>
          </cell>
          <cell r="N319">
            <v>138569117</v>
          </cell>
        </row>
        <row r="320">
          <cell r="F320">
            <v>-106156987.42</v>
          </cell>
          <cell r="L320">
            <v>-106156987.42</v>
          </cell>
          <cell r="N320">
            <v>0</v>
          </cell>
        </row>
        <row r="321">
          <cell r="F321">
            <v>-42729337.060000002</v>
          </cell>
          <cell r="L321">
            <v>-42729337.060000002</v>
          </cell>
          <cell r="N321">
            <v>0</v>
          </cell>
        </row>
        <row r="322">
          <cell r="F322">
            <v>-30043782.100000001</v>
          </cell>
          <cell r="L322">
            <v>-30043782.100000001</v>
          </cell>
          <cell r="N322">
            <v>0</v>
          </cell>
        </row>
        <row r="323">
          <cell r="F323">
            <v>-77507276.25</v>
          </cell>
          <cell r="L323">
            <v>-77507276.25</v>
          </cell>
          <cell r="N323">
            <v>0</v>
          </cell>
        </row>
        <row r="324">
          <cell r="F324">
            <v>30838.19</v>
          </cell>
          <cell r="L324">
            <v>30838.19</v>
          </cell>
          <cell r="N324">
            <v>30838.19</v>
          </cell>
        </row>
        <row r="325">
          <cell r="F325">
            <v>728515.17</v>
          </cell>
          <cell r="L325">
            <v>728515.17</v>
          </cell>
          <cell r="N325">
            <v>729250</v>
          </cell>
        </row>
        <row r="326">
          <cell r="F326">
            <v>0</v>
          </cell>
          <cell r="L326">
            <v>0</v>
          </cell>
          <cell r="N326">
            <v>0</v>
          </cell>
        </row>
        <row r="327">
          <cell r="F327">
            <v>1594186.97</v>
          </cell>
          <cell r="L327">
            <v>1594186.97</v>
          </cell>
          <cell r="N327">
            <v>1592628</v>
          </cell>
        </row>
        <row r="328">
          <cell r="F328">
            <v>0</v>
          </cell>
          <cell r="L328">
            <v>0</v>
          </cell>
          <cell r="N328">
            <v>0</v>
          </cell>
        </row>
        <row r="329">
          <cell r="F329">
            <v>0</v>
          </cell>
          <cell r="L329">
            <v>0</v>
          </cell>
          <cell r="N329">
            <v>0</v>
          </cell>
        </row>
        <row r="330">
          <cell r="F330">
            <v>0</v>
          </cell>
          <cell r="L330">
            <v>0</v>
          </cell>
          <cell r="N330">
            <v>0</v>
          </cell>
        </row>
        <row r="331">
          <cell r="F331">
            <v>0</v>
          </cell>
          <cell r="L331">
            <v>0</v>
          </cell>
          <cell r="N331">
            <v>0</v>
          </cell>
        </row>
        <row r="332">
          <cell r="F332">
            <v>0</v>
          </cell>
          <cell r="L332">
            <v>0</v>
          </cell>
          <cell r="N332">
            <v>0</v>
          </cell>
        </row>
        <row r="333">
          <cell r="F333">
            <v>0</v>
          </cell>
          <cell r="L333">
            <v>0</v>
          </cell>
          <cell r="N333">
            <v>0</v>
          </cell>
        </row>
        <row r="334">
          <cell r="N334">
            <v>407870</v>
          </cell>
        </row>
        <row r="335">
          <cell r="F335">
            <v>0</v>
          </cell>
          <cell r="L335">
            <v>0</v>
          </cell>
          <cell r="N335">
            <v>0</v>
          </cell>
        </row>
        <row r="336">
          <cell r="F336">
            <v>27509756.239999998</v>
          </cell>
          <cell r="L336">
            <v>27509756.239999998</v>
          </cell>
          <cell r="N336">
            <v>27528546</v>
          </cell>
        </row>
        <row r="337">
          <cell r="F337">
            <v>0</v>
          </cell>
          <cell r="L337">
            <v>0</v>
          </cell>
          <cell r="N337">
            <v>0</v>
          </cell>
        </row>
        <row r="338">
          <cell r="F338">
            <v>0</v>
          </cell>
          <cell r="L338">
            <v>0</v>
          </cell>
          <cell r="N338">
            <v>0</v>
          </cell>
        </row>
        <row r="339">
          <cell r="F339">
            <v>0</v>
          </cell>
          <cell r="L339">
            <v>0</v>
          </cell>
          <cell r="N339">
            <v>0</v>
          </cell>
        </row>
        <row r="340">
          <cell r="F340">
            <v>0</v>
          </cell>
          <cell r="L340">
            <v>0</v>
          </cell>
          <cell r="N340">
            <v>0</v>
          </cell>
        </row>
        <row r="341">
          <cell r="F341">
            <v>0</v>
          </cell>
          <cell r="L341">
            <v>0</v>
          </cell>
          <cell r="N341">
            <v>0</v>
          </cell>
        </row>
        <row r="342">
          <cell r="F342">
            <v>-46633029.979999997</v>
          </cell>
          <cell r="L342">
            <v>-46633029.979999997</v>
          </cell>
          <cell r="N342">
            <v>0</v>
          </cell>
        </row>
        <row r="343">
          <cell r="F343">
            <v>64045.91</v>
          </cell>
          <cell r="L343">
            <v>64045.91</v>
          </cell>
          <cell r="N343">
            <v>58348</v>
          </cell>
        </row>
        <row r="344">
          <cell r="F344">
            <v>-10543546.470000001</v>
          </cell>
          <cell r="L344">
            <v>-10543546.470000001</v>
          </cell>
          <cell r="N344">
            <v>-10543546</v>
          </cell>
        </row>
        <row r="345">
          <cell r="N345">
            <v>0</v>
          </cell>
        </row>
        <row r="346">
          <cell r="L346">
            <v>0</v>
          </cell>
          <cell r="N346">
            <v>3000000</v>
          </cell>
        </row>
        <row r="347">
          <cell r="L347">
            <v>0</v>
          </cell>
          <cell r="N347">
            <v>373441700</v>
          </cell>
        </row>
        <row r="348">
          <cell r="L348">
            <v>0</v>
          </cell>
          <cell r="N348">
            <v>157878</v>
          </cell>
        </row>
        <row r="349">
          <cell r="L349">
            <v>0</v>
          </cell>
          <cell r="N349">
            <v>0</v>
          </cell>
        </row>
        <row r="350">
          <cell r="L350">
            <v>0</v>
          </cell>
          <cell r="N350">
            <v>0</v>
          </cell>
        </row>
        <row r="351">
          <cell r="F351">
            <v>-8230861148.8899975</v>
          </cell>
          <cell r="I351">
            <v>0</v>
          </cell>
          <cell r="L351">
            <v>-8230861148.8899975</v>
          </cell>
          <cell r="N351">
            <v>2528590556.7799997</v>
          </cell>
        </row>
        <row r="352">
          <cell r="N352">
            <v>12968651.060000001</v>
          </cell>
        </row>
        <row r="353">
          <cell r="N353">
            <v>2803528.49</v>
          </cell>
        </row>
        <row r="354">
          <cell r="N354">
            <v>6207794.7000000002</v>
          </cell>
        </row>
        <row r="355">
          <cell r="N355">
            <v>4893498.3</v>
          </cell>
        </row>
        <row r="356">
          <cell r="N356">
            <v>13590501.02</v>
          </cell>
        </row>
        <row r="357">
          <cell r="N357">
            <v>6373923.2199999997</v>
          </cell>
        </row>
        <row r="358">
          <cell r="N358">
            <v>13752456.01</v>
          </cell>
        </row>
        <row r="359">
          <cell r="N359">
            <v>2853029.98</v>
          </cell>
        </row>
        <row r="360">
          <cell r="N360">
            <v>63443382.779999994</v>
          </cell>
        </row>
        <row r="361">
          <cell r="N361">
            <v>411407.06</v>
          </cell>
        </row>
        <row r="362">
          <cell r="N362">
            <v>114335.12</v>
          </cell>
        </row>
        <row r="363">
          <cell r="N363">
            <v>16558.919999999998</v>
          </cell>
        </row>
        <row r="364">
          <cell r="N364">
            <v>88863.5</v>
          </cell>
        </row>
        <row r="365">
          <cell r="N365">
            <v>175516.19</v>
          </cell>
        </row>
        <row r="366">
          <cell r="N366">
            <v>44774.1</v>
          </cell>
        </row>
        <row r="367">
          <cell r="N367">
            <v>175829.1</v>
          </cell>
        </row>
        <row r="368">
          <cell r="N368">
            <v>122582.85</v>
          </cell>
        </row>
        <row r="369">
          <cell r="N369">
            <v>248.4</v>
          </cell>
        </row>
        <row r="370">
          <cell r="N370">
            <v>126806.36</v>
          </cell>
        </row>
        <row r="371">
          <cell r="N371">
            <v>27103793</v>
          </cell>
        </row>
        <row r="372">
          <cell r="N372">
            <v>6219514.7999999998</v>
          </cell>
        </row>
        <row r="373">
          <cell r="N373">
            <v>100000</v>
          </cell>
        </row>
        <row r="374">
          <cell r="N374">
            <v>350000</v>
          </cell>
        </row>
        <row r="375">
          <cell r="N375">
            <v>300000</v>
          </cell>
        </row>
        <row r="376">
          <cell r="N376">
            <v>35350229.399999999</v>
          </cell>
        </row>
        <row r="377">
          <cell r="N377">
            <v>4999677373.9800005</v>
          </cell>
        </row>
        <row r="379">
          <cell r="N379">
            <v>74205219082.369995</v>
          </cell>
        </row>
        <row r="384">
          <cell r="N384">
            <v>0</v>
          </cell>
        </row>
        <row r="385">
          <cell r="F385">
            <v>-1194223857.0699999</v>
          </cell>
          <cell r="L385">
            <v>-1194223857.0699999</v>
          </cell>
          <cell r="N385">
            <v>-981162840</v>
          </cell>
        </row>
        <row r="386">
          <cell r="F386">
            <v>0</v>
          </cell>
          <cell r="L386">
            <v>0</v>
          </cell>
          <cell r="N386">
            <v>0</v>
          </cell>
        </row>
        <row r="387">
          <cell r="N387">
            <v>-2892789762</v>
          </cell>
        </row>
        <row r="388">
          <cell r="N388">
            <v>-89</v>
          </cell>
        </row>
        <row r="389">
          <cell r="F389">
            <v>0</v>
          </cell>
          <cell r="L389">
            <v>0</v>
          </cell>
          <cell r="N389">
            <v>0</v>
          </cell>
        </row>
        <row r="390">
          <cell r="F390">
            <v>0</v>
          </cell>
          <cell r="L390">
            <v>0</v>
          </cell>
          <cell r="N390">
            <v>0</v>
          </cell>
        </row>
        <row r="391">
          <cell r="F391">
            <v>27234711.75</v>
          </cell>
          <cell r="L391">
            <v>27234711.75</v>
          </cell>
          <cell r="N391">
            <v>0</v>
          </cell>
        </row>
        <row r="392">
          <cell r="F392">
            <v>163984.22</v>
          </cell>
          <cell r="L392">
            <v>163984.22</v>
          </cell>
          <cell r="N392">
            <v>-273471936</v>
          </cell>
        </row>
        <row r="393">
          <cell r="F393">
            <v>805891.47</v>
          </cell>
          <cell r="L393">
            <v>805891.47</v>
          </cell>
          <cell r="N393">
            <v>-13336825</v>
          </cell>
        </row>
        <row r="394">
          <cell r="N394">
            <v>-3557182</v>
          </cell>
        </row>
        <row r="395">
          <cell r="F395">
            <v>0</v>
          </cell>
          <cell r="L395">
            <v>0</v>
          </cell>
          <cell r="N395">
            <v>0</v>
          </cell>
        </row>
        <row r="396">
          <cell r="F396">
            <v>0</v>
          </cell>
          <cell r="L396">
            <v>0</v>
          </cell>
          <cell r="N396">
            <v>0</v>
          </cell>
        </row>
        <row r="397">
          <cell r="F397">
            <v>502851380.42000002</v>
          </cell>
          <cell r="L397">
            <v>502851380.42000002</v>
          </cell>
          <cell r="N397">
            <v>-11941472009</v>
          </cell>
        </row>
        <row r="398">
          <cell r="F398">
            <v>0</v>
          </cell>
          <cell r="L398">
            <v>0</v>
          </cell>
          <cell r="N398">
            <v>0</v>
          </cell>
        </row>
        <row r="399">
          <cell r="F399">
            <v>0</v>
          </cell>
          <cell r="L399">
            <v>0</v>
          </cell>
          <cell r="N399">
            <v>0</v>
          </cell>
        </row>
        <row r="400">
          <cell r="F400">
            <v>0</v>
          </cell>
          <cell r="L400">
            <v>0</v>
          </cell>
          <cell r="N400">
            <v>0</v>
          </cell>
        </row>
        <row r="401">
          <cell r="F401">
            <v>0</v>
          </cell>
          <cell r="L401">
            <v>0</v>
          </cell>
          <cell r="N401">
            <v>0</v>
          </cell>
        </row>
        <row r="402">
          <cell r="F402">
            <v>0</v>
          </cell>
          <cell r="L402">
            <v>0</v>
          </cell>
          <cell r="N402">
            <v>-181478598</v>
          </cell>
        </row>
        <row r="403">
          <cell r="N403">
            <v>-1500000</v>
          </cell>
        </row>
        <row r="404">
          <cell r="F404">
            <v>0</v>
          </cell>
          <cell r="L404">
            <v>0</v>
          </cell>
          <cell r="N404">
            <v>-6230835907</v>
          </cell>
        </row>
        <row r="405">
          <cell r="F405">
            <v>0</v>
          </cell>
          <cell r="L405">
            <v>0</v>
          </cell>
          <cell r="N405">
            <v>0</v>
          </cell>
        </row>
        <row r="406">
          <cell r="F406">
            <v>0</v>
          </cell>
          <cell r="L406">
            <v>0</v>
          </cell>
          <cell r="N406">
            <v>0</v>
          </cell>
        </row>
        <row r="407">
          <cell r="F407">
            <v>0</v>
          </cell>
          <cell r="L407">
            <v>0</v>
          </cell>
          <cell r="N407">
            <v>0</v>
          </cell>
        </row>
        <row r="408">
          <cell r="F408">
            <v>106773513.09999999</v>
          </cell>
          <cell r="L408">
            <v>106773513.09999999</v>
          </cell>
          <cell r="N408">
            <v>0</v>
          </cell>
        </row>
        <row r="409">
          <cell r="N409">
            <v>-4348434550</v>
          </cell>
        </row>
        <row r="410">
          <cell r="F410">
            <v>0</v>
          </cell>
          <cell r="L410">
            <v>0</v>
          </cell>
          <cell r="N410">
            <v>0</v>
          </cell>
        </row>
        <row r="411">
          <cell r="F411">
            <v>0</v>
          </cell>
          <cell r="L411">
            <v>0</v>
          </cell>
          <cell r="N411">
            <v>0</v>
          </cell>
        </row>
        <row r="412">
          <cell r="F412">
            <v>0</v>
          </cell>
          <cell r="L412">
            <v>0</v>
          </cell>
          <cell r="N412">
            <v>0</v>
          </cell>
        </row>
        <row r="413">
          <cell r="F413">
            <v>0</v>
          </cell>
          <cell r="L413">
            <v>0</v>
          </cell>
          <cell r="N413">
            <v>0</v>
          </cell>
        </row>
        <row r="414">
          <cell r="F414">
            <v>157877.63</v>
          </cell>
          <cell r="L414">
            <v>157877.63</v>
          </cell>
          <cell r="N414">
            <v>0</v>
          </cell>
        </row>
        <row r="415">
          <cell r="F415">
            <v>-39350360.899999999</v>
          </cell>
          <cell r="L415">
            <v>-39350360.899999999</v>
          </cell>
          <cell r="N415">
            <v>-38461714</v>
          </cell>
        </row>
        <row r="416">
          <cell r="F416">
            <v>0</v>
          </cell>
          <cell r="L416">
            <v>0</v>
          </cell>
          <cell r="N416">
            <v>0</v>
          </cell>
        </row>
        <row r="417">
          <cell r="F417">
            <v>0</v>
          </cell>
          <cell r="L417">
            <v>0</v>
          </cell>
          <cell r="N417">
            <v>-1592640</v>
          </cell>
        </row>
        <row r="418">
          <cell r="F418">
            <v>0</v>
          </cell>
          <cell r="L418">
            <v>0</v>
          </cell>
          <cell r="N418">
            <v>-29311</v>
          </cell>
        </row>
        <row r="419">
          <cell r="F419">
            <v>0</v>
          </cell>
          <cell r="L419">
            <v>0</v>
          </cell>
          <cell r="N419">
            <v>-2086857</v>
          </cell>
        </row>
        <row r="420">
          <cell r="F420">
            <v>0</v>
          </cell>
          <cell r="L420">
            <v>0</v>
          </cell>
          <cell r="N420">
            <v>-10490919</v>
          </cell>
        </row>
        <row r="421">
          <cell r="F421">
            <v>0</v>
          </cell>
          <cell r="L421">
            <v>0</v>
          </cell>
          <cell r="N421">
            <v>-69563</v>
          </cell>
        </row>
        <row r="422">
          <cell r="F422">
            <v>0</v>
          </cell>
          <cell r="L422">
            <v>0</v>
          </cell>
          <cell r="N422">
            <v>-1225139</v>
          </cell>
        </row>
        <row r="423">
          <cell r="F423">
            <v>0</v>
          </cell>
          <cell r="L423">
            <v>0</v>
          </cell>
          <cell r="N423">
            <v>-101102</v>
          </cell>
        </row>
        <row r="424">
          <cell r="N424">
            <v>1688232</v>
          </cell>
        </row>
        <row r="425">
          <cell r="N425">
            <v>-4141723</v>
          </cell>
        </row>
        <row r="426">
          <cell r="N426">
            <v>-1279691</v>
          </cell>
        </row>
        <row r="427">
          <cell r="N427">
            <v>-102030</v>
          </cell>
        </row>
        <row r="428">
          <cell r="N428">
            <v>84658</v>
          </cell>
        </row>
        <row r="429">
          <cell r="N429">
            <v>393</v>
          </cell>
        </row>
        <row r="430">
          <cell r="N430">
            <v>-19744381</v>
          </cell>
        </row>
        <row r="431">
          <cell r="N431">
            <v>-3497925</v>
          </cell>
        </row>
        <row r="432">
          <cell r="N432">
            <v>-155672870</v>
          </cell>
        </row>
        <row r="433">
          <cell r="F433">
            <v>-595586859.37999976</v>
          </cell>
          <cell r="I433">
            <v>0</v>
          </cell>
          <cell r="L433">
            <v>-595586859.37999976</v>
          </cell>
          <cell r="N433">
            <v>-27104762280</v>
          </cell>
        </row>
        <row r="434">
          <cell r="N434">
            <v>-790061.47</v>
          </cell>
        </row>
        <row r="435">
          <cell r="N435">
            <v>-790061.47</v>
          </cell>
        </row>
        <row r="436">
          <cell r="N436">
            <v>-8982721.8200000003</v>
          </cell>
        </row>
        <row r="437">
          <cell r="N437">
            <v>-125894967</v>
          </cell>
        </row>
        <row r="438">
          <cell r="N438">
            <v>-4421720.46</v>
          </cell>
        </row>
        <row r="439">
          <cell r="N439">
            <v>-182701065.34999999</v>
          </cell>
        </row>
        <row r="440">
          <cell r="N440">
            <v>-322000474.63</v>
          </cell>
        </row>
        <row r="441">
          <cell r="N441">
            <v>-12298820903.579996</v>
          </cell>
        </row>
        <row r="444">
          <cell r="N444">
            <v>-4445660590</v>
          </cell>
        </row>
        <row r="445">
          <cell r="N445">
            <v>-9029258065</v>
          </cell>
        </row>
        <row r="446">
          <cell r="N446">
            <v>-13474918655</v>
          </cell>
        </row>
        <row r="448">
          <cell r="F448">
            <v>-16328647447.809999</v>
          </cell>
          <cell r="N448">
            <v>-1587302154</v>
          </cell>
        </row>
        <row r="449">
          <cell r="F449">
            <v>-15508162050.587</v>
          </cell>
          <cell r="N449">
            <v>-1253974472</v>
          </cell>
        </row>
        <row r="450">
          <cell r="F450">
            <v>-2318597.44</v>
          </cell>
          <cell r="N450">
            <v>-2318597.44</v>
          </cell>
        </row>
        <row r="451">
          <cell r="F451">
            <v>-9001857.9800000004</v>
          </cell>
          <cell r="N451">
            <v>-3576785</v>
          </cell>
        </row>
        <row r="452">
          <cell r="F452">
            <v>-3957551.58</v>
          </cell>
          <cell r="N452">
            <v>-10747055</v>
          </cell>
        </row>
        <row r="453">
          <cell r="F453">
            <v>-136587.49</v>
          </cell>
          <cell r="N453">
            <v>-1723653</v>
          </cell>
        </row>
        <row r="454">
          <cell r="F454">
            <v>-11285077.6</v>
          </cell>
          <cell r="N454">
            <v>-20963120</v>
          </cell>
        </row>
        <row r="455">
          <cell r="F455">
            <v>-110156648.91</v>
          </cell>
          <cell r="N455">
            <v>-110156648.91</v>
          </cell>
        </row>
        <row r="456">
          <cell r="F456">
            <v>11999999.49</v>
          </cell>
          <cell r="N456">
            <v>4999999.49</v>
          </cell>
        </row>
        <row r="457">
          <cell r="F457">
            <v>-150693334.41999999</v>
          </cell>
          <cell r="N457">
            <v>-140163330</v>
          </cell>
        </row>
        <row r="458">
          <cell r="F458">
            <v>-82783469.890000001</v>
          </cell>
          <cell r="N458">
            <v>-78131034</v>
          </cell>
        </row>
        <row r="459">
          <cell r="F459">
            <v>-173057651.38999999</v>
          </cell>
          <cell r="N459">
            <v>-165719971</v>
          </cell>
        </row>
        <row r="460">
          <cell r="F460">
            <v>-111634006.59</v>
          </cell>
          <cell r="N460">
            <v>-112732500</v>
          </cell>
        </row>
        <row r="461">
          <cell r="F461">
            <v>-133416063.45999999</v>
          </cell>
          <cell r="N461">
            <v>-121227250</v>
          </cell>
        </row>
        <row r="462">
          <cell r="F462">
            <v>-9164197.8599999994</v>
          </cell>
          <cell r="N462">
            <v>-9164197.8599999994</v>
          </cell>
        </row>
        <row r="463">
          <cell r="N463">
            <v>-22402848</v>
          </cell>
        </row>
        <row r="464">
          <cell r="N464">
            <v>0</v>
          </cell>
        </row>
        <row r="465">
          <cell r="F465">
            <v>-15147515.630000001</v>
          </cell>
          <cell r="N465">
            <v>-15419541</v>
          </cell>
        </row>
        <row r="466">
          <cell r="F466">
            <v>6049114.25</v>
          </cell>
          <cell r="N466">
            <v>340000</v>
          </cell>
        </row>
        <row r="467">
          <cell r="F467">
            <v>-123561095.67</v>
          </cell>
          <cell r="N467">
            <v>-136876661</v>
          </cell>
        </row>
        <row r="468">
          <cell r="F468">
            <v>-169767342.27000001</v>
          </cell>
          <cell r="N468">
            <v>-5789740</v>
          </cell>
        </row>
        <row r="469">
          <cell r="N469">
            <v>-860</v>
          </cell>
        </row>
        <row r="470">
          <cell r="F470">
            <v>20323504.309999999</v>
          </cell>
          <cell r="N470">
            <v>-13308763</v>
          </cell>
        </row>
        <row r="471">
          <cell r="F471">
            <v>-2134173.9700000002</v>
          </cell>
          <cell r="N471">
            <v>-2134174</v>
          </cell>
        </row>
        <row r="472">
          <cell r="F472">
            <v>-91241016.370000005</v>
          </cell>
          <cell r="N472">
            <v>-91241016.370000005</v>
          </cell>
        </row>
        <row r="473">
          <cell r="N473">
            <v>90000</v>
          </cell>
        </row>
        <row r="474">
          <cell r="N474">
            <v>18999</v>
          </cell>
        </row>
        <row r="475">
          <cell r="F475">
            <v>-649415.17000000004</v>
          </cell>
          <cell r="N475">
            <v>-447769</v>
          </cell>
        </row>
        <row r="476">
          <cell r="F476">
            <v>-294001367.23000002</v>
          </cell>
          <cell r="N476">
            <v>-91729419</v>
          </cell>
        </row>
        <row r="477">
          <cell r="F477">
            <v>-20300</v>
          </cell>
          <cell r="N477">
            <v>0</v>
          </cell>
        </row>
        <row r="478">
          <cell r="F478">
            <v>0</v>
          </cell>
          <cell r="N478">
            <v>0</v>
          </cell>
        </row>
        <row r="479">
          <cell r="F479">
            <v>10934000.470000001</v>
          </cell>
          <cell r="N479">
            <v>74303511</v>
          </cell>
        </row>
        <row r="480">
          <cell r="F480">
            <v>-92916578.109999999</v>
          </cell>
          <cell r="N480">
            <v>-872368</v>
          </cell>
        </row>
        <row r="481">
          <cell r="F481">
            <v>-31923103.25</v>
          </cell>
          <cell r="N481">
            <v>-68080587</v>
          </cell>
        </row>
        <row r="482">
          <cell r="N482">
            <v>-2607190748</v>
          </cell>
        </row>
        <row r="483">
          <cell r="F483">
            <v>-1090474595</v>
          </cell>
          <cell r="N483">
            <v>0</v>
          </cell>
        </row>
        <row r="484">
          <cell r="F484">
            <v>-14291828.390000001</v>
          </cell>
          <cell r="N484">
            <v>0</v>
          </cell>
        </row>
        <row r="485">
          <cell r="F485">
            <v>-34511236255.546989</v>
          </cell>
          <cell r="I485">
            <v>-34511236255.546989</v>
          </cell>
          <cell r="N485">
            <v>-6593642753.0900002</v>
          </cell>
        </row>
        <row r="487">
          <cell r="F487">
            <v>-51962168.170000002</v>
          </cell>
          <cell r="N487">
            <v>-58462168</v>
          </cell>
        </row>
        <row r="488">
          <cell r="F488">
            <v>-51962168.170000002</v>
          </cell>
          <cell r="I488">
            <v>-51962168.170000002</v>
          </cell>
          <cell r="N488">
            <v>-58462168</v>
          </cell>
        </row>
        <row r="490">
          <cell r="F490">
            <v>-2732747938.9299998</v>
          </cell>
          <cell r="N490">
            <v>-3009486229</v>
          </cell>
        </row>
        <row r="491">
          <cell r="F491">
            <v>-2732747938.9299998</v>
          </cell>
          <cell r="I491">
            <v>-2732747938.9299998</v>
          </cell>
          <cell r="N491">
            <v>-3009486229</v>
          </cell>
        </row>
        <row r="493">
          <cell r="F493">
            <v>4688757.01</v>
          </cell>
          <cell r="N493">
            <v>-12166812</v>
          </cell>
        </row>
        <row r="494">
          <cell r="N494">
            <v>-12166812</v>
          </cell>
        </row>
        <row r="496">
          <cell r="N496">
            <v>-9673757962.0900002</v>
          </cell>
        </row>
        <row r="498">
          <cell r="F498">
            <v>61494557.880000003</v>
          </cell>
          <cell r="N498">
            <v>-373042938</v>
          </cell>
        </row>
        <row r="499">
          <cell r="F499">
            <v>5500000</v>
          </cell>
          <cell r="N499">
            <v>0</v>
          </cell>
        </row>
        <row r="500">
          <cell r="F500">
            <v>35012480</v>
          </cell>
          <cell r="N500">
            <v>0</v>
          </cell>
        </row>
        <row r="501">
          <cell r="F501">
            <v>102007037.88</v>
          </cell>
          <cell r="I501">
            <v>102007037.88</v>
          </cell>
          <cell r="N501">
            <v>-373042938</v>
          </cell>
        </row>
        <row r="503">
          <cell r="N503">
            <v>-50626443797.18</v>
          </cell>
        </row>
        <row r="505">
          <cell r="N505">
            <v>23578775285.189995</v>
          </cell>
        </row>
        <row r="508">
          <cell r="N508">
            <v>35794130442.459991</v>
          </cell>
        </row>
        <row r="511">
          <cell r="N511">
            <v>-1090474595</v>
          </cell>
        </row>
        <row r="516">
          <cell r="N516">
            <v>0</v>
          </cell>
        </row>
        <row r="520">
          <cell r="F520">
            <v>167044308.81999999</v>
          </cell>
          <cell r="N520">
            <v>-2050496912</v>
          </cell>
        </row>
        <row r="521">
          <cell r="F521">
            <v>167044308.81999999</v>
          </cell>
          <cell r="N521">
            <v>-2050496912</v>
          </cell>
        </row>
        <row r="523">
          <cell r="N523">
            <v>0</v>
          </cell>
        </row>
        <row r="525">
          <cell r="N525">
            <v>0</v>
          </cell>
        </row>
        <row r="527">
          <cell r="N527">
            <v>0</v>
          </cell>
        </row>
        <row r="529">
          <cell r="N529">
            <v>0</v>
          </cell>
        </row>
        <row r="530">
          <cell r="N530">
            <v>0</v>
          </cell>
        </row>
        <row r="531">
          <cell r="N531">
            <v>-34401089.799999997</v>
          </cell>
        </row>
        <row r="532">
          <cell r="N532">
            <v>-3456102.58</v>
          </cell>
        </row>
        <row r="533">
          <cell r="N533">
            <v>-37857192.379999995</v>
          </cell>
        </row>
        <row r="534">
          <cell r="N534">
            <v>-1460667620.8499999</v>
          </cell>
        </row>
        <row r="535">
          <cell r="N535">
            <v>32653158935.459991</v>
          </cell>
        </row>
        <row r="538">
          <cell r="F538">
            <v>-489024745.33999997</v>
          </cell>
          <cell r="N538">
            <v>489024745.33999997</v>
          </cell>
        </row>
        <row r="539">
          <cell r="F539">
            <v>-489024745.33999997</v>
          </cell>
          <cell r="I539">
            <v>-489024745.33999997</v>
          </cell>
          <cell r="N539">
            <v>489024745.33999997</v>
          </cell>
        </row>
        <row r="541">
          <cell r="N541">
            <v>0</v>
          </cell>
        </row>
        <row r="542">
          <cell r="N542">
            <v>0</v>
          </cell>
        </row>
        <row r="543">
          <cell r="N543">
            <v>0</v>
          </cell>
        </row>
        <row r="544">
          <cell r="N544">
            <v>0</v>
          </cell>
        </row>
        <row r="545">
          <cell r="N545">
            <v>0</v>
          </cell>
        </row>
        <row r="547">
          <cell r="F547">
            <v>-68945385662.970001</v>
          </cell>
          <cell r="N547">
            <v>69051305458</v>
          </cell>
        </row>
        <row r="548">
          <cell r="N548">
            <v>-24626024430</v>
          </cell>
        </row>
        <row r="549">
          <cell r="F549">
            <v>-68945385662.970001</v>
          </cell>
          <cell r="I549">
            <v>-68945385662.970001</v>
          </cell>
          <cell r="N549">
            <v>44425281028</v>
          </cell>
        </row>
        <row r="552">
          <cell r="F552">
            <v>24677138969</v>
          </cell>
          <cell r="N552">
            <v>0</v>
          </cell>
        </row>
        <row r="553">
          <cell r="F553">
            <v>-51115568.329999998</v>
          </cell>
          <cell r="N553">
            <v>0</v>
          </cell>
        </row>
        <row r="554">
          <cell r="F554">
            <v>24626023400.669998</v>
          </cell>
          <cell r="I554">
            <v>24626023400.669998</v>
          </cell>
          <cell r="N554">
            <v>0</v>
          </cell>
        </row>
        <row r="557">
          <cell r="F557">
            <v>-4749620768.25</v>
          </cell>
          <cell r="N557">
            <v>4749620768.25</v>
          </cell>
        </row>
        <row r="558">
          <cell r="F558">
            <v>-4749620768.25</v>
          </cell>
          <cell r="I558">
            <v>-4749620768.25</v>
          </cell>
          <cell r="N558">
            <v>4749620768.25</v>
          </cell>
        </row>
        <row r="561">
          <cell r="N561">
            <v>-17010771000</v>
          </cell>
        </row>
        <row r="565">
          <cell r="N565">
            <v>32653158988.459999</v>
          </cell>
        </row>
        <row r="570">
          <cell r="F570">
            <v>-120743928606.81</v>
          </cell>
          <cell r="N570">
            <v>-156393851731</v>
          </cell>
        </row>
        <row r="571">
          <cell r="F571">
            <v>597428.56999999995</v>
          </cell>
          <cell r="N571">
            <v>0</v>
          </cell>
        </row>
        <row r="572">
          <cell r="F572">
            <v>-120743331178.23999</v>
          </cell>
          <cell r="N572">
            <v>156393851731</v>
          </cell>
        </row>
        <row r="573">
          <cell r="N573">
            <v>-207321411.94999999</v>
          </cell>
        </row>
        <row r="574">
          <cell r="N574">
            <v>-213930976.77000001</v>
          </cell>
        </row>
        <row r="575">
          <cell r="N575">
            <v>-421252388.72000003</v>
          </cell>
        </row>
        <row r="576">
          <cell r="N576">
            <v>-18372269.059999999</v>
          </cell>
        </row>
        <row r="577">
          <cell r="N577">
            <v>-839262701.69000006</v>
          </cell>
        </row>
        <row r="578">
          <cell r="N578">
            <v>-25473000</v>
          </cell>
        </row>
        <row r="579">
          <cell r="N579">
            <v>-41479245.060000002</v>
          </cell>
        </row>
        <row r="580">
          <cell r="N580">
            <v>-4881000</v>
          </cell>
        </row>
        <row r="581">
          <cell r="N581">
            <v>-13410000</v>
          </cell>
        </row>
        <row r="582">
          <cell r="N582">
            <v>-19200000</v>
          </cell>
        </row>
        <row r="583">
          <cell r="N583">
            <v>-12120000</v>
          </cell>
        </row>
        <row r="584">
          <cell r="N584">
            <v>-8334000</v>
          </cell>
        </row>
        <row r="585">
          <cell r="N585">
            <v>-11388000</v>
          </cell>
        </row>
        <row r="586">
          <cell r="N586">
            <v>-23994000</v>
          </cell>
        </row>
        <row r="587">
          <cell r="N587">
            <v>-22992840</v>
          </cell>
        </row>
        <row r="588">
          <cell r="N588">
            <v>-12628400</v>
          </cell>
        </row>
        <row r="589">
          <cell r="N589">
            <v>-11040000</v>
          </cell>
        </row>
        <row r="590">
          <cell r="N590">
            <v>-1034750</v>
          </cell>
        </row>
        <row r="591">
          <cell r="N591">
            <v>-715000</v>
          </cell>
        </row>
        <row r="592">
          <cell r="N592">
            <v>-2140800</v>
          </cell>
        </row>
        <row r="593">
          <cell r="N593">
            <v>-705600</v>
          </cell>
        </row>
        <row r="594">
          <cell r="N594">
            <v>-1260000</v>
          </cell>
        </row>
        <row r="595">
          <cell r="N595">
            <v>-3547185</v>
          </cell>
        </row>
        <row r="596">
          <cell r="N596">
            <v>-263974326.56999999</v>
          </cell>
        </row>
        <row r="597">
          <cell r="N597">
            <v>-44049204</v>
          </cell>
        </row>
        <row r="598">
          <cell r="N598">
            <v>-1382002321.3799999</v>
          </cell>
        </row>
        <row r="599">
          <cell r="N599">
            <v>-162595516924.07999</v>
          </cell>
        </row>
        <row r="601">
          <cell r="F601">
            <v>2856197421.9099998</v>
          </cell>
          <cell r="N601">
            <v>3979029549</v>
          </cell>
        </row>
        <row r="602">
          <cell r="F602">
            <v>-16731954780.700001</v>
          </cell>
          <cell r="N602">
            <v>-13389696058</v>
          </cell>
        </row>
        <row r="603">
          <cell r="F603">
            <v>0</v>
          </cell>
          <cell r="N603">
            <v>11716451</v>
          </cell>
        </row>
        <row r="604">
          <cell r="F604">
            <v>1188624632.6500001</v>
          </cell>
          <cell r="N604">
            <v>0</v>
          </cell>
        </row>
        <row r="605">
          <cell r="F605">
            <v>0</v>
          </cell>
          <cell r="N605">
            <v>332007021</v>
          </cell>
        </row>
        <row r="606">
          <cell r="F606">
            <v>81747.69</v>
          </cell>
          <cell r="N606">
            <v>9020336</v>
          </cell>
        </row>
        <row r="607">
          <cell r="F607">
            <v>0</v>
          </cell>
          <cell r="N607">
            <v>0</v>
          </cell>
        </row>
        <row r="608">
          <cell r="F608">
            <v>1989473.69</v>
          </cell>
          <cell r="N608">
            <v>923363305</v>
          </cell>
        </row>
        <row r="609">
          <cell r="F609">
            <v>756360000</v>
          </cell>
          <cell r="N609">
            <v>2437014810</v>
          </cell>
        </row>
        <row r="610">
          <cell r="F610">
            <v>0</v>
          </cell>
          <cell r="N610">
            <v>0</v>
          </cell>
        </row>
        <row r="611">
          <cell r="F611">
            <v>0</v>
          </cell>
          <cell r="N611">
            <v>0</v>
          </cell>
        </row>
        <row r="612">
          <cell r="F612">
            <v>0</v>
          </cell>
          <cell r="N612">
            <v>0</v>
          </cell>
        </row>
        <row r="613">
          <cell r="F613">
            <v>124384</v>
          </cell>
          <cell r="N613">
            <v>6660240</v>
          </cell>
        </row>
        <row r="614">
          <cell r="N614">
            <v>14917354</v>
          </cell>
        </row>
        <row r="615">
          <cell r="F615">
            <v>23793801</v>
          </cell>
          <cell r="N615">
            <v>57127166</v>
          </cell>
        </row>
        <row r="616">
          <cell r="F616">
            <v>0</v>
          </cell>
          <cell r="N616">
            <v>1966384</v>
          </cell>
        </row>
        <row r="617">
          <cell r="F617">
            <v>10506156</v>
          </cell>
          <cell r="N617">
            <v>4648898</v>
          </cell>
        </row>
        <row r="618">
          <cell r="F618">
            <v>0</v>
          </cell>
          <cell r="N618">
            <v>0</v>
          </cell>
        </row>
        <row r="619">
          <cell r="F619">
            <v>0</v>
          </cell>
          <cell r="N619">
            <v>0</v>
          </cell>
        </row>
        <row r="620">
          <cell r="F620">
            <v>0</v>
          </cell>
          <cell r="N620">
            <v>0</v>
          </cell>
        </row>
        <row r="621">
          <cell r="F621">
            <v>461367098.37</v>
          </cell>
          <cell r="N621">
            <v>211966247</v>
          </cell>
        </row>
        <row r="622">
          <cell r="F622">
            <v>-184351347.41</v>
          </cell>
          <cell r="N622">
            <v>1184915755</v>
          </cell>
        </row>
        <row r="623">
          <cell r="F623">
            <v>177000</v>
          </cell>
          <cell r="N623">
            <v>0</v>
          </cell>
        </row>
        <row r="624">
          <cell r="F624">
            <v>-10630062.5</v>
          </cell>
          <cell r="N624">
            <v>0</v>
          </cell>
        </row>
        <row r="625">
          <cell r="F625">
            <v>0</v>
          </cell>
          <cell r="N625">
            <v>0</v>
          </cell>
        </row>
        <row r="626">
          <cell r="F626">
            <v>988499.38</v>
          </cell>
          <cell r="N626">
            <v>-22784098</v>
          </cell>
        </row>
        <row r="627">
          <cell r="N627">
            <v>36000</v>
          </cell>
        </row>
        <row r="628">
          <cell r="F628">
            <v>0</v>
          </cell>
          <cell r="N628">
            <v>15136</v>
          </cell>
        </row>
        <row r="629">
          <cell r="F629">
            <v>-714907</v>
          </cell>
          <cell r="N629">
            <v>-12313395</v>
          </cell>
        </row>
        <row r="630">
          <cell r="F630">
            <v>0</v>
          </cell>
          <cell r="N630">
            <v>9690000</v>
          </cell>
        </row>
        <row r="631">
          <cell r="F631">
            <v>126278325119.48</v>
          </cell>
          <cell r="N631">
            <v>146900909692</v>
          </cell>
        </row>
        <row r="632">
          <cell r="F632">
            <v>312272139.22000003</v>
          </cell>
          <cell r="N632">
            <v>0</v>
          </cell>
        </row>
        <row r="633">
          <cell r="F633">
            <v>13977587.199999999</v>
          </cell>
          <cell r="N633">
            <v>23552131</v>
          </cell>
        </row>
        <row r="634">
          <cell r="F634">
            <v>638685.18999999994</v>
          </cell>
          <cell r="N634">
            <v>16370700</v>
          </cell>
        </row>
        <row r="635">
          <cell r="F635">
            <v>0</v>
          </cell>
          <cell r="N635">
            <v>0</v>
          </cell>
        </row>
        <row r="636">
          <cell r="F636">
            <v>-186706536.28</v>
          </cell>
          <cell r="N636">
            <v>511975005</v>
          </cell>
        </row>
        <row r="637">
          <cell r="F637">
            <v>-23273.5</v>
          </cell>
          <cell r="N637">
            <v>0</v>
          </cell>
        </row>
        <row r="638">
          <cell r="F638">
            <v>19061525.469999999</v>
          </cell>
          <cell r="N638">
            <v>409228699</v>
          </cell>
        </row>
        <row r="639">
          <cell r="F639">
            <v>0</v>
          </cell>
          <cell r="N639">
            <v>0</v>
          </cell>
        </row>
        <row r="640">
          <cell r="F640">
            <v>0</v>
          </cell>
          <cell r="N640">
            <v>124151042</v>
          </cell>
        </row>
        <row r="641">
          <cell r="F641">
            <v>-47673061.210000001</v>
          </cell>
          <cell r="N641">
            <v>19675064</v>
          </cell>
        </row>
        <row r="642">
          <cell r="F642">
            <v>0</v>
          </cell>
          <cell r="N642">
            <v>0</v>
          </cell>
        </row>
        <row r="643">
          <cell r="F643">
            <v>0</v>
          </cell>
          <cell r="N643">
            <v>0</v>
          </cell>
        </row>
        <row r="644">
          <cell r="F644">
            <v>0</v>
          </cell>
          <cell r="N644">
            <v>0</v>
          </cell>
        </row>
        <row r="645">
          <cell r="F645">
            <v>0</v>
          </cell>
          <cell r="N645">
            <v>179254</v>
          </cell>
        </row>
        <row r="646">
          <cell r="F646">
            <v>0</v>
          </cell>
          <cell r="N646">
            <v>119711351</v>
          </cell>
        </row>
        <row r="647">
          <cell r="F647">
            <v>114762431302.64999</v>
          </cell>
          <cell r="N647">
            <v>-143885054039</v>
          </cell>
        </row>
        <row r="648">
          <cell r="N648">
            <v>-4121276.31</v>
          </cell>
        </row>
        <row r="649">
          <cell r="N649">
            <v>242799859.21000001</v>
          </cell>
        </row>
        <row r="650">
          <cell r="N650">
            <v>24646708.620000001</v>
          </cell>
        </row>
        <row r="651">
          <cell r="N651">
            <v>12429688.449999999</v>
          </cell>
        </row>
        <row r="652">
          <cell r="N652">
            <v>22729046.84</v>
          </cell>
        </row>
        <row r="653">
          <cell r="N653">
            <v>189414.25</v>
          </cell>
        </row>
        <row r="654">
          <cell r="N654">
            <v>378817.45</v>
          </cell>
        </row>
        <row r="655">
          <cell r="N655">
            <v>5238586.07</v>
          </cell>
        </row>
        <row r="656">
          <cell r="N656">
            <v>-1110188.77</v>
          </cell>
        </row>
        <row r="657">
          <cell r="N657">
            <v>3244069.94</v>
          </cell>
        </row>
        <row r="658">
          <cell r="N658">
            <v>4995416.7699999996</v>
          </cell>
        </row>
        <row r="659">
          <cell r="N659">
            <v>3199141.25</v>
          </cell>
        </row>
        <row r="660">
          <cell r="N660">
            <v>60441540.020000003</v>
          </cell>
        </row>
        <row r="661">
          <cell r="N661">
            <v>7845169.5199999996</v>
          </cell>
        </row>
        <row r="662">
          <cell r="N662">
            <v>382905993.30999994</v>
          </cell>
        </row>
        <row r="663">
          <cell r="N663">
            <v>655527771.84000003</v>
          </cell>
        </row>
        <row r="664">
          <cell r="N664">
            <v>18245852.280000001</v>
          </cell>
        </row>
        <row r="665">
          <cell r="N665">
            <v>32835822.359999999</v>
          </cell>
        </row>
        <row r="666">
          <cell r="N666">
            <v>3540610.47</v>
          </cell>
        </row>
        <row r="667">
          <cell r="N667">
            <v>9575160.1999999993</v>
          </cell>
        </row>
        <row r="668">
          <cell r="N668">
            <v>13068669</v>
          </cell>
        </row>
        <row r="669">
          <cell r="N669">
            <v>8921402.0899999999</v>
          </cell>
        </row>
        <row r="670">
          <cell r="N670">
            <v>6546353.6799999997</v>
          </cell>
        </row>
        <row r="671">
          <cell r="N671">
            <v>8145201.5999999996</v>
          </cell>
        </row>
        <row r="672">
          <cell r="N672">
            <v>17625589.359999999</v>
          </cell>
        </row>
        <row r="673">
          <cell r="N673">
            <v>15772288.85</v>
          </cell>
        </row>
        <row r="674">
          <cell r="N674">
            <v>11722419.68</v>
          </cell>
        </row>
        <row r="675">
          <cell r="N675">
            <v>8831797.3699999992</v>
          </cell>
        </row>
        <row r="676">
          <cell r="N676">
            <v>8136000</v>
          </cell>
        </row>
        <row r="677">
          <cell r="N677">
            <v>6000000</v>
          </cell>
        </row>
        <row r="678">
          <cell r="N678">
            <v>686618.84</v>
          </cell>
        </row>
        <row r="679">
          <cell r="N679">
            <v>422034.45</v>
          </cell>
        </row>
        <row r="680">
          <cell r="N680">
            <v>811314.28</v>
          </cell>
        </row>
        <row r="681">
          <cell r="N681">
            <v>1631566.39</v>
          </cell>
        </row>
        <row r="682">
          <cell r="N682">
            <v>568928.16</v>
          </cell>
        </row>
        <row r="683">
          <cell r="N683">
            <v>44478500</v>
          </cell>
        </row>
        <row r="684">
          <cell r="N684">
            <v>1678511.1</v>
          </cell>
        </row>
        <row r="685">
          <cell r="N685">
            <v>179135269.36000001</v>
          </cell>
        </row>
        <row r="686">
          <cell r="N686">
            <v>40671023.219999999</v>
          </cell>
        </row>
        <row r="687">
          <cell r="N687">
            <v>669950</v>
          </cell>
        </row>
        <row r="688">
          <cell r="N688">
            <v>1845010</v>
          </cell>
        </row>
        <row r="689">
          <cell r="N689">
            <v>1097093664.5800002</v>
          </cell>
        </row>
        <row r="690">
          <cell r="N690">
            <v>135584005780.33002</v>
          </cell>
        </row>
        <row r="692">
          <cell r="N692">
            <v>0</v>
          </cell>
        </row>
        <row r="694">
          <cell r="N694">
            <v>12508797692</v>
          </cell>
        </row>
        <row r="697">
          <cell r="F697">
            <v>0</v>
          </cell>
          <cell r="N697">
            <v>0</v>
          </cell>
        </row>
        <row r="698">
          <cell r="F698">
            <v>0</v>
          </cell>
          <cell r="N698">
            <v>229820</v>
          </cell>
        </row>
        <row r="699">
          <cell r="N699">
            <v>-8033629654</v>
          </cell>
        </row>
        <row r="700">
          <cell r="F700">
            <v>0</v>
          </cell>
          <cell r="N700">
            <v>14426727651</v>
          </cell>
        </row>
        <row r="701">
          <cell r="F701">
            <v>64852901.82</v>
          </cell>
          <cell r="N701">
            <v>233508138</v>
          </cell>
        </row>
        <row r="702">
          <cell r="F702">
            <v>64852901.82</v>
          </cell>
          <cell r="N702">
            <v>-6626835955</v>
          </cell>
        </row>
        <row r="703">
          <cell r="N703">
            <v>6853965264.0499992</v>
          </cell>
        </row>
        <row r="705">
          <cell r="N705">
            <v>0</v>
          </cell>
        </row>
        <row r="707">
          <cell r="N707">
            <v>0</v>
          </cell>
        </row>
        <row r="711">
          <cell r="F711">
            <v>58191615.25</v>
          </cell>
          <cell r="N711">
            <v>60558249</v>
          </cell>
        </row>
        <row r="712">
          <cell r="F712">
            <v>58191615.25</v>
          </cell>
          <cell r="N712">
            <v>60558249</v>
          </cell>
        </row>
        <row r="713">
          <cell r="N713">
            <v>0</v>
          </cell>
        </row>
        <row r="714">
          <cell r="N714">
            <v>0</v>
          </cell>
        </row>
        <row r="715">
          <cell r="N715">
            <v>46653509.100000001</v>
          </cell>
        </row>
        <row r="717">
          <cell r="F717">
            <v>0</v>
          </cell>
          <cell r="N717">
            <v>23700</v>
          </cell>
        </row>
        <row r="718">
          <cell r="F718">
            <v>178692621.03</v>
          </cell>
          <cell r="N718">
            <v>237679945</v>
          </cell>
        </row>
        <row r="719">
          <cell r="F719">
            <v>175816588.63</v>
          </cell>
          <cell r="N719">
            <v>294003775</v>
          </cell>
        </row>
        <row r="720">
          <cell r="F720">
            <v>191456435.21000001</v>
          </cell>
          <cell r="N720">
            <v>288618648</v>
          </cell>
        </row>
        <row r="721">
          <cell r="F721">
            <v>453997186.29000002</v>
          </cell>
          <cell r="N721">
            <v>549541000</v>
          </cell>
        </row>
        <row r="722">
          <cell r="F722">
            <v>64211799.68</v>
          </cell>
          <cell r="N722">
            <v>105212316</v>
          </cell>
        </row>
        <row r="723">
          <cell r="F723">
            <v>163472580.69999999</v>
          </cell>
          <cell r="N723">
            <v>268346677</v>
          </cell>
        </row>
        <row r="724">
          <cell r="F724">
            <v>35947393.130000003</v>
          </cell>
          <cell r="N724">
            <v>53869204</v>
          </cell>
        </row>
        <row r="725">
          <cell r="F725">
            <v>19545144.18</v>
          </cell>
          <cell r="N725">
            <v>16110308</v>
          </cell>
        </row>
        <row r="726">
          <cell r="F726">
            <v>3553744.8</v>
          </cell>
          <cell r="N726">
            <v>10048937</v>
          </cell>
        </row>
        <row r="727">
          <cell r="F727">
            <v>12500994.85</v>
          </cell>
          <cell r="N727">
            <v>18491981</v>
          </cell>
        </row>
        <row r="728">
          <cell r="F728">
            <v>8349453.7000000002</v>
          </cell>
          <cell r="N728">
            <v>10042187</v>
          </cell>
        </row>
        <row r="729">
          <cell r="F729">
            <v>7533147.5</v>
          </cell>
          <cell r="N729">
            <v>71230</v>
          </cell>
        </row>
        <row r="730">
          <cell r="F730">
            <v>439870</v>
          </cell>
          <cell r="N730">
            <v>774130</v>
          </cell>
        </row>
        <row r="731">
          <cell r="F731">
            <v>57471</v>
          </cell>
          <cell r="N731">
            <v>31220</v>
          </cell>
        </row>
        <row r="732">
          <cell r="F732">
            <v>9810</v>
          </cell>
          <cell r="N732">
            <v>16260</v>
          </cell>
        </row>
        <row r="733">
          <cell r="F733">
            <v>60959499.829999998</v>
          </cell>
          <cell r="N733">
            <v>23439927</v>
          </cell>
        </row>
        <row r="734">
          <cell r="N734">
            <v>55000</v>
          </cell>
        </row>
        <row r="735">
          <cell r="F735">
            <v>6206154.1500000004</v>
          </cell>
          <cell r="N735">
            <v>56000</v>
          </cell>
        </row>
        <row r="736">
          <cell r="F736">
            <v>50033485</v>
          </cell>
          <cell r="N736">
            <v>31094270</v>
          </cell>
        </row>
        <row r="737">
          <cell r="F737">
            <v>-1833663.21</v>
          </cell>
          <cell r="N737">
            <v>0</v>
          </cell>
        </row>
        <row r="738">
          <cell r="F738">
            <v>249590396.66</v>
          </cell>
          <cell r="N738">
            <v>311250011</v>
          </cell>
        </row>
        <row r="739">
          <cell r="F739">
            <v>10589771.66</v>
          </cell>
          <cell r="N739">
            <v>11751460</v>
          </cell>
        </row>
        <row r="740">
          <cell r="F740">
            <v>5074480.5599999996</v>
          </cell>
          <cell r="N740">
            <v>9687643</v>
          </cell>
        </row>
        <row r="741">
          <cell r="F741">
            <v>48022.96</v>
          </cell>
          <cell r="N741">
            <v>0</v>
          </cell>
        </row>
        <row r="742">
          <cell r="F742">
            <v>20924998.699999999</v>
          </cell>
          <cell r="N742">
            <v>29790741</v>
          </cell>
        </row>
        <row r="743">
          <cell r="F743">
            <v>0</v>
          </cell>
          <cell r="N743">
            <v>0</v>
          </cell>
        </row>
        <row r="744">
          <cell r="F744">
            <v>1753908.12</v>
          </cell>
          <cell r="N744">
            <v>1166240</v>
          </cell>
        </row>
        <row r="745">
          <cell r="F745">
            <v>945979.64</v>
          </cell>
          <cell r="N745">
            <v>12111374</v>
          </cell>
        </row>
        <row r="746">
          <cell r="F746">
            <v>2108720</v>
          </cell>
          <cell r="N746">
            <v>5527435</v>
          </cell>
        </row>
        <row r="747">
          <cell r="F747">
            <v>1721985994.7700002</v>
          </cell>
          <cell r="I747">
            <v>1721985994.7700002</v>
          </cell>
          <cell r="N747">
            <v>2288811619</v>
          </cell>
        </row>
        <row r="748">
          <cell r="N748">
            <v>1577235.59</v>
          </cell>
        </row>
        <row r="749">
          <cell r="N749">
            <v>534580.77</v>
          </cell>
        </row>
        <row r="750">
          <cell r="N750">
            <v>0.02</v>
          </cell>
        </row>
        <row r="751">
          <cell r="N751">
            <v>0</v>
          </cell>
        </row>
        <row r="752">
          <cell r="N752">
            <v>759572.36</v>
          </cell>
        </row>
        <row r="753">
          <cell r="N753">
            <v>35544.18</v>
          </cell>
        </row>
        <row r="754">
          <cell r="N754">
            <v>0</v>
          </cell>
        </row>
        <row r="755">
          <cell r="N755">
            <v>91798.16</v>
          </cell>
        </row>
        <row r="756">
          <cell r="N756">
            <v>2998731.0800000005</v>
          </cell>
        </row>
        <row r="757">
          <cell r="N757">
            <v>17967868.859999999</v>
          </cell>
        </row>
        <row r="758">
          <cell r="N758">
            <v>1083205.04</v>
          </cell>
        </row>
        <row r="759">
          <cell r="N759">
            <v>66995</v>
          </cell>
        </row>
        <row r="760">
          <cell r="N760">
            <v>24224575.66</v>
          </cell>
        </row>
        <row r="761">
          <cell r="N761">
            <v>3766051.99</v>
          </cell>
        </row>
        <row r="762">
          <cell r="N762">
            <v>729838.95</v>
          </cell>
        </row>
        <row r="763">
          <cell r="N763">
            <v>1437400.81</v>
          </cell>
        </row>
        <row r="764">
          <cell r="N764">
            <v>280520</v>
          </cell>
        </row>
        <row r="765">
          <cell r="N765">
            <v>0</v>
          </cell>
        </row>
        <row r="766">
          <cell r="N766">
            <v>49556456.31000001</v>
          </cell>
        </row>
        <row r="767">
          <cell r="N767">
            <v>1798854520.1900001</v>
          </cell>
        </row>
        <row r="769">
          <cell r="F769">
            <v>10629724</v>
          </cell>
          <cell r="N769">
            <v>13157912</v>
          </cell>
        </row>
        <row r="770">
          <cell r="F770">
            <v>73236145.349999994</v>
          </cell>
          <cell r="N770">
            <v>101033475</v>
          </cell>
        </row>
        <row r="771">
          <cell r="F771">
            <v>8695702</v>
          </cell>
          <cell r="N771">
            <v>24034452</v>
          </cell>
        </row>
        <row r="772">
          <cell r="F772">
            <v>10167949.630000001</v>
          </cell>
          <cell r="N772">
            <v>12120821</v>
          </cell>
        </row>
        <row r="773">
          <cell r="F773">
            <v>102729520.97999999</v>
          </cell>
          <cell r="I773">
            <v>102729520.97999999</v>
          </cell>
          <cell r="N773">
            <v>150346660</v>
          </cell>
        </row>
        <row r="774">
          <cell r="N774">
            <v>22597526.719999999</v>
          </cell>
        </row>
        <row r="775">
          <cell r="N775">
            <v>2763.07</v>
          </cell>
        </row>
        <row r="776">
          <cell r="N776">
            <v>0</v>
          </cell>
        </row>
        <row r="777">
          <cell r="N777">
            <v>1450970.85</v>
          </cell>
        </row>
        <row r="778">
          <cell r="N778">
            <v>141284.82</v>
          </cell>
        </row>
        <row r="779">
          <cell r="N779">
            <v>582992.04</v>
          </cell>
        </row>
        <row r="780">
          <cell r="N780">
            <v>24775537.5</v>
          </cell>
        </row>
        <row r="781">
          <cell r="N781">
            <v>3039150</v>
          </cell>
        </row>
        <row r="782">
          <cell r="N782">
            <v>1419633</v>
          </cell>
        </row>
        <row r="783">
          <cell r="N783">
            <v>1154815</v>
          </cell>
        </row>
        <row r="784">
          <cell r="N784">
            <v>1310060</v>
          </cell>
        </row>
        <row r="785">
          <cell r="N785">
            <v>679845</v>
          </cell>
        </row>
        <row r="786">
          <cell r="N786">
            <v>611220</v>
          </cell>
        </row>
        <row r="787">
          <cell r="N787">
            <v>719000</v>
          </cell>
        </row>
        <row r="788">
          <cell r="N788">
            <v>19420</v>
          </cell>
        </row>
        <row r="789">
          <cell r="N789">
            <v>8953143</v>
          </cell>
        </row>
        <row r="790">
          <cell r="N790">
            <v>174597870.67999998</v>
          </cell>
        </row>
        <row r="792">
          <cell r="F792">
            <v>0</v>
          </cell>
          <cell r="N792">
            <v>150000</v>
          </cell>
        </row>
        <row r="793">
          <cell r="F793">
            <v>18080762.600000001</v>
          </cell>
          <cell r="N793">
            <v>18842349</v>
          </cell>
        </row>
        <row r="794">
          <cell r="F794">
            <v>55013761.329999998</v>
          </cell>
          <cell r="N794">
            <v>71701587</v>
          </cell>
        </row>
        <row r="795">
          <cell r="F795">
            <v>737866.6</v>
          </cell>
          <cell r="N795">
            <v>6216717</v>
          </cell>
        </row>
        <row r="796">
          <cell r="F796">
            <v>22269256.84</v>
          </cell>
          <cell r="N796">
            <v>38154805</v>
          </cell>
        </row>
        <row r="797">
          <cell r="F797">
            <v>129507502.23999999</v>
          </cell>
          <cell r="N797">
            <v>133113381</v>
          </cell>
        </row>
        <row r="798">
          <cell r="F798">
            <v>23148309.609999999</v>
          </cell>
          <cell r="N798">
            <v>37981845</v>
          </cell>
        </row>
        <row r="799">
          <cell r="F799">
            <v>11783711.789999999</v>
          </cell>
          <cell r="N799">
            <v>46783438</v>
          </cell>
        </row>
        <row r="800">
          <cell r="F800">
            <v>17495897.260000002</v>
          </cell>
          <cell r="N800">
            <v>114120115</v>
          </cell>
        </row>
        <row r="801">
          <cell r="F801">
            <v>37398508.979999997</v>
          </cell>
          <cell r="N801">
            <v>15918685</v>
          </cell>
        </row>
        <row r="802">
          <cell r="F802">
            <v>38228207.82</v>
          </cell>
          <cell r="N802">
            <v>7708159</v>
          </cell>
        </row>
        <row r="803">
          <cell r="F803">
            <v>84602915.810000002</v>
          </cell>
          <cell r="N803">
            <v>51065413</v>
          </cell>
        </row>
        <row r="804">
          <cell r="F804">
            <v>0</v>
          </cell>
          <cell r="N804">
            <v>97875</v>
          </cell>
        </row>
        <row r="805">
          <cell r="F805">
            <v>183168018.09999999</v>
          </cell>
          <cell r="N805">
            <v>0</v>
          </cell>
        </row>
        <row r="806">
          <cell r="F806">
            <v>54030226.640000001</v>
          </cell>
          <cell r="N806">
            <v>95965904</v>
          </cell>
        </row>
        <row r="807">
          <cell r="F807">
            <v>-774120</v>
          </cell>
          <cell r="N807">
            <v>1261550</v>
          </cell>
        </row>
        <row r="808">
          <cell r="F808">
            <v>2740524.83</v>
          </cell>
          <cell r="N808">
            <v>1589159</v>
          </cell>
        </row>
        <row r="809">
          <cell r="F809">
            <v>1425956.95</v>
          </cell>
          <cell r="N809">
            <v>2947338</v>
          </cell>
        </row>
        <row r="810">
          <cell r="F810">
            <v>323556.21000000002</v>
          </cell>
          <cell r="N810">
            <v>695515</v>
          </cell>
        </row>
        <row r="811">
          <cell r="F811">
            <v>803732.63</v>
          </cell>
          <cell r="N811">
            <v>88730128</v>
          </cell>
        </row>
        <row r="812">
          <cell r="F812">
            <v>679984596.24000013</v>
          </cell>
          <cell r="I812">
            <v>679984596.24000013</v>
          </cell>
          <cell r="N812">
            <v>733043963</v>
          </cell>
        </row>
        <row r="813">
          <cell r="N813">
            <v>2099.94</v>
          </cell>
        </row>
        <row r="814">
          <cell r="N814">
            <v>126549.9</v>
          </cell>
        </row>
        <row r="815">
          <cell r="N815">
            <v>0</v>
          </cell>
        </row>
        <row r="816">
          <cell r="N816">
            <v>24038.74</v>
          </cell>
        </row>
        <row r="817">
          <cell r="N817">
            <v>48630.1</v>
          </cell>
        </row>
        <row r="818">
          <cell r="N818">
            <v>19009.95</v>
          </cell>
        </row>
        <row r="819">
          <cell r="N819">
            <v>173797.36</v>
          </cell>
        </row>
        <row r="820">
          <cell r="N820">
            <v>405274.43</v>
          </cell>
        </row>
        <row r="821">
          <cell r="N821">
            <v>116538.73</v>
          </cell>
        </row>
        <row r="822">
          <cell r="N822">
            <v>56035.14</v>
          </cell>
        </row>
        <row r="823">
          <cell r="N823">
            <v>6299.81</v>
          </cell>
        </row>
        <row r="824">
          <cell r="N824">
            <v>16136.35</v>
          </cell>
        </row>
        <row r="825">
          <cell r="N825">
            <v>994410.45</v>
          </cell>
        </row>
        <row r="826">
          <cell r="N826">
            <v>499600</v>
          </cell>
        </row>
        <row r="827">
          <cell r="N827">
            <v>990675</v>
          </cell>
        </row>
        <row r="828">
          <cell r="N828">
            <v>1099225</v>
          </cell>
        </row>
        <row r="829">
          <cell r="N829">
            <v>117490</v>
          </cell>
        </row>
        <row r="830">
          <cell r="N830">
            <v>124925</v>
          </cell>
        </row>
        <row r="831">
          <cell r="N831">
            <v>39700</v>
          </cell>
        </row>
        <row r="832">
          <cell r="N832">
            <v>1131650</v>
          </cell>
        </row>
        <row r="833">
          <cell r="N833">
            <v>914423</v>
          </cell>
        </row>
        <row r="834">
          <cell r="N834">
            <v>2055380</v>
          </cell>
        </row>
        <row r="835">
          <cell r="N835">
            <v>2988360</v>
          </cell>
        </row>
        <row r="836">
          <cell r="N836">
            <v>755700</v>
          </cell>
        </row>
        <row r="837">
          <cell r="N837">
            <v>3126750</v>
          </cell>
        </row>
        <row r="838">
          <cell r="N838">
            <v>3215079.6</v>
          </cell>
        </row>
        <row r="839">
          <cell r="N839">
            <v>17058957.600000001</v>
          </cell>
        </row>
        <row r="840">
          <cell r="N840">
            <v>482637124.77000004</v>
          </cell>
        </row>
        <row r="842">
          <cell r="F842">
            <v>61504767.380000003</v>
          </cell>
          <cell r="N842">
            <v>213718368</v>
          </cell>
        </row>
        <row r="843">
          <cell r="F843">
            <v>34257906.32</v>
          </cell>
          <cell r="N843">
            <v>26831487</v>
          </cell>
        </row>
        <row r="844">
          <cell r="F844">
            <v>95762673.700000003</v>
          </cell>
          <cell r="I844">
            <v>95762673.700000003</v>
          </cell>
          <cell r="N844">
            <v>240549855</v>
          </cell>
        </row>
        <row r="845">
          <cell r="N845">
            <v>1519690.71</v>
          </cell>
        </row>
        <row r="846">
          <cell r="N846">
            <v>1519690.71</v>
          </cell>
        </row>
        <row r="847">
          <cell r="N847">
            <v>108055</v>
          </cell>
        </row>
        <row r="848">
          <cell r="N848">
            <v>5559463.4100000001</v>
          </cell>
        </row>
        <row r="849">
          <cell r="N849">
            <v>105500</v>
          </cell>
        </row>
        <row r="850">
          <cell r="N850">
            <v>200800</v>
          </cell>
        </row>
        <row r="851">
          <cell r="N851">
            <v>5973818.4100000001</v>
          </cell>
        </row>
        <row r="852">
          <cell r="N852">
            <v>231439409.95000002</v>
          </cell>
        </row>
        <row r="854">
          <cell r="F854">
            <v>6402975</v>
          </cell>
          <cell r="N854">
            <v>21880800</v>
          </cell>
        </row>
        <row r="855">
          <cell r="F855">
            <v>0</v>
          </cell>
          <cell r="N855">
            <v>0</v>
          </cell>
        </row>
        <row r="856">
          <cell r="F856">
            <v>19441365.199999999</v>
          </cell>
          <cell r="N856">
            <v>83868065</v>
          </cell>
        </row>
        <row r="857">
          <cell r="F857">
            <v>18033852.93</v>
          </cell>
          <cell r="N857">
            <v>0</v>
          </cell>
        </row>
        <row r="858">
          <cell r="F858">
            <v>8057945.96</v>
          </cell>
          <cell r="N858">
            <v>10919139</v>
          </cell>
        </row>
        <row r="859">
          <cell r="F859">
            <v>37345418.409999996</v>
          </cell>
          <cell r="N859">
            <v>36678047</v>
          </cell>
        </row>
        <row r="860">
          <cell r="F860">
            <v>23680.58</v>
          </cell>
          <cell r="N860">
            <v>0</v>
          </cell>
        </row>
        <row r="861">
          <cell r="F861">
            <v>27145241.280000001</v>
          </cell>
          <cell r="N861">
            <v>24603325</v>
          </cell>
        </row>
        <row r="862">
          <cell r="F862">
            <v>63264085.770000003</v>
          </cell>
          <cell r="N862">
            <v>14738913</v>
          </cell>
        </row>
        <row r="863">
          <cell r="F863">
            <v>19967624.84</v>
          </cell>
          <cell r="N863">
            <v>20667828</v>
          </cell>
        </row>
        <row r="864">
          <cell r="F864">
            <v>199682189.97</v>
          </cell>
          <cell r="I864">
            <v>199682189.97</v>
          </cell>
          <cell r="N864">
            <v>213356117</v>
          </cell>
        </row>
        <row r="865">
          <cell r="N865">
            <v>268377.38</v>
          </cell>
        </row>
        <row r="866">
          <cell r="N866">
            <v>99939.28</v>
          </cell>
        </row>
        <row r="867">
          <cell r="N867">
            <v>368316.66000000003</v>
          </cell>
        </row>
        <row r="868">
          <cell r="N868">
            <v>783722.43</v>
          </cell>
        </row>
        <row r="869">
          <cell r="N869">
            <v>1986709.2</v>
          </cell>
        </row>
        <row r="870">
          <cell r="N870">
            <v>0</v>
          </cell>
        </row>
        <row r="871">
          <cell r="N871">
            <v>2770431.63</v>
          </cell>
        </row>
        <row r="872">
          <cell r="N872">
            <v>174930995.63999999</v>
          </cell>
        </row>
        <row r="874">
          <cell r="F874">
            <v>47883382.630000003</v>
          </cell>
          <cell r="N874">
            <v>50000000</v>
          </cell>
        </row>
        <row r="875">
          <cell r="F875">
            <v>47883382.630000003</v>
          </cell>
          <cell r="I875">
            <v>47883382.630000003</v>
          </cell>
          <cell r="N875">
            <v>50000000</v>
          </cell>
        </row>
        <row r="876">
          <cell r="N876">
            <v>2320982.17</v>
          </cell>
        </row>
        <row r="877">
          <cell r="N877">
            <v>2320982.17</v>
          </cell>
        </row>
        <row r="878">
          <cell r="N878">
            <v>2000000</v>
          </cell>
        </row>
        <row r="879">
          <cell r="N879">
            <v>2000000</v>
          </cell>
        </row>
        <row r="880">
          <cell r="N880">
            <v>34320982.170000002</v>
          </cell>
        </row>
        <row r="882">
          <cell r="F882">
            <v>605175485.09000003</v>
          </cell>
          <cell r="N882">
            <v>327402933</v>
          </cell>
        </row>
        <row r="883">
          <cell r="F883">
            <v>42305746.149999999</v>
          </cell>
          <cell r="N883">
            <v>159465533</v>
          </cell>
        </row>
        <row r="884">
          <cell r="F884">
            <v>2332275.64</v>
          </cell>
          <cell r="N884">
            <v>1450850</v>
          </cell>
        </row>
        <row r="885">
          <cell r="F885">
            <v>649813506.88</v>
          </cell>
          <cell r="I885">
            <v>649813506.88</v>
          </cell>
          <cell r="N885">
            <v>488319316</v>
          </cell>
        </row>
        <row r="886">
          <cell r="N886">
            <v>872191.94</v>
          </cell>
        </row>
        <row r="887">
          <cell r="N887">
            <v>872191.94</v>
          </cell>
        </row>
        <row r="888">
          <cell r="N888">
            <v>3565785.12</v>
          </cell>
        </row>
        <row r="889">
          <cell r="N889">
            <v>175000</v>
          </cell>
        </row>
        <row r="890">
          <cell r="N890">
            <v>3740785.12</v>
          </cell>
        </row>
        <row r="891">
          <cell r="N891">
            <v>520288827.97000003</v>
          </cell>
        </row>
        <row r="893">
          <cell r="N893">
            <v>0</v>
          </cell>
        </row>
        <row r="894">
          <cell r="N894">
            <v>0</v>
          </cell>
        </row>
        <row r="895">
          <cell r="N895">
            <v>0</v>
          </cell>
        </row>
        <row r="897">
          <cell r="F897">
            <v>19722647.449999999</v>
          </cell>
          <cell r="N897">
            <v>12642265</v>
          </cell>
        </row>
        <row r="898">
          <cell r="F898">
            <v>-2412251.25</v>
          </cell>
          <cell r="N898">
            <v>3150</v>
          </cell>
        </row>
        <row r="899">
          <cell r="F899">
            <v>161350</v>
          </cell>
          <cell r="N899">
            <v>449548</v>
          </cell>
        </row>
        <row r="900">
          <cell r="F900">
            <v>17471746.199999999</v>
          </cell>
          <cell r="I900">
            <v>17471746.199999999</v>
          </cell>
          <cell r="N900">
            <v>13094963</v>
          </cell>
        </row>
        <row r="901">
          <cell r="N901">
            <v>46776.63</v>
          </cell>
        </row>
        <row r="902">
          <cell r="N902">
            <v>12365.31</v>
          </cell>
        </row>
        <row r="903">
          <cell r="N903">
            <v>84218.5</v>
          </cell>
        </row>
        <row r="904">
          <cell r="N904">
            <v>171917.36</v>
          </cell>
        </row>
        <row r="905">
          <cell r="N905">
            <v>315277.8</v>
          </cell>
        </row>
        <row r="906">
          <cell r="N906">
            <v>603980</v>
          </cell>
        </row>
        <row r="907">
          <cell r="N907">
            <v>477800</v>
          </cell>
        </row>
        <row r="908">
          <cell r="N908">
            <v>1081780</v>
          </cell>
        </row>
        <row r="909">
          <cell r="N909">
            <v>19833407.309999995</v>
          </cell>
        </row>
        <row r="911">
          <cell r="F911">
            <v>50716243.43</v>
          </cell>
          <cell r="N911">
            <v>52272558</v>
          </cell>
        </row>
        <row r="912">
          <cell r="F912">
            <v>8999570.3399999999</v>
          </cell>
          <cell r="N912">
            <v>8352377</v>
          </cell>
        </row>
        <row r="913">
          <cell r="F913">
            <v>0</v>
          </cell>
          <cell r="N913">
            <v>180000</v>
          </cell>
        </row>
        <row r="914">
          <cell r="F914">
            <v>218873.5</v>
          </cell>
          <cell r="N914">
            <v>102216</v>
          </cell>
        </row>
        <row r="915">
          <cell r="F915">
            <v>5424552.8300000001</v>
          </cell>
          <cell r="N915">
            <v>8151916</v>
          </cell>
        </row>
        <row r="916">
          <cell r="F916">
            <v>0</v>
          </cell>
          <cell r="N916">
            <v>0</v>
          </cell>
        </row>
        <row r="917">
          <cell r="N917">
            <v>369611</v>
          </cell>
        </row>
        <row r="918">
          <cell r="F918">
            <v>65359240.099999994</v>
          </cell>
          <cell r="I918">
            <v>65359240.099999994</v>
          </cell>
          <cell r="N918">
            <v>69428678</v>
          </cell>
        </row>
        <row r="919">
          <cell r="N919">
            <v>74780.94</v>
          </cell>
        </row>
        <row r="920">
          <cell r="N920">
            <v>109417.73</v>
          </cell>
        </row>
        <row r="921">
          <cell r="N921">
            <v>4115.88</v>
          </cell>
        </row>
        <row r="922">
          <cell r="N922">
            <v>188314.55</v>
          </cell>
        </row>
        <row r="923">
          <cell r="N923">
            <v>1607807.27</v>
          </cell>
        </row>
        <row r="924">
          <cell r="N924">
            <v>194465.97</v>
          </cell>
        </row>
        <row r="925">
          <cell r="N925">
            <v>1119553.08</v>
          </cell>
        </row>
        <row r="926">
          <cell r="N926">
            <v>253265</v>
          </cell>
        </row>
        <row r="927">
          <cell r="N927">
            <v>3175091.3200000003</v>
          </cell>
        </row>
        <row r="928">
          <cell r="N928">
            <v>81739373.129999995</v>
          </cell>
        </row>
        <row r="930">
          <cell r="F930">
            <v>7715670.2000000002</v>
          </cell>
          <cell r="N930">
            <v>19592718</v>
          </cell>
        </row>
        <row r="931">
          <cell r="F931">
            <v>2146100</v>
          </cell>
          <cell r="N931">
            <v>5693454</v>
          </cell>
        </row>
        <row r="932">
          <cell r="F932">
            <v>9861770.1999999993</v>
          </cell>
          <cell r="I932">
            <v>9861770.1999999993</v>
          </cell>
          <cell r="N932">
            <v>25286172</v>
          </cell>
        </row>
        <row r="933">
          <cell r="N933">
            <v>34228.959999999999</v>
          </cell>
        </row>
        <row r="934">
          <cell r="N934">
            <v>9383.4</v>
          </cell>
        </row>
        <row r="935">
          <cell r="N935">
            <v>466141.64</v>
          </cell>
        </row>
        <row r="936">
          <cell r="N936">
            <v>509754</v>
          </cell>
        </row>
        <row r="937">
          <cell r="N937">
            <v>930574</v>
          </cell>
        </row>
        <row r="938">
          <cell r="N938">
            <v>199297.6</v>
          </cell>
        </row>
        <row r="939">
          <cell r="N939">
            <v>558050</v>
          </cell>
        </row>
        <row r="940">
          <cell r="N940">
            <v>1687921.6</v>
          </cell>
        </row>
        <row r="941">
          <cell r="N941">
            <v>148101772.78999999</v>
          </cell>
        </row>
        <row r="943">
          <cell r="N943">
            <v>0</v>
          </cell>
        </row>
        <row r="945">
          <cell r="F945">
            <v>16102108</v>
          </cell>
          <cell r="N945">
            <v>38580014</v>
          </cell>
        </row>
        <row r="946">
          <cell r="F946">
            <v>16102108</v>
          </cell>
          <cell r="I946">
            <v>16102108</v>
          </cell>
          <cell r="N946">
            <v>38580014</v>
          </cell>
        </row>
        <row r="947">
          <cell r="N947">
            <v>31073717.100000001</v>
          </cell>
        </row>
        <row r="949">
          <cell r="F949">
            <v>0</v>
          </cell>
          <cell r="N949">
            <v>19000</v>
          </cell>
        </row>
        <row r="950">
          <cell r="F950">
            <v>24036113.460000001</v>
          </cell>
          <cell r="N950">
            <v>23129213</v>
          </cell>
        </row>
        <row r="951">
          <cell r="F951">
            <v>24036113.460000001</v>
          </cell>
          <cell r="I951">
            <v>24036113.460000001</v>
          </cell>
          <cell r="N951">
            <v>23148213</v>
          </cell>
        </row>
        <row r="952">
          <cell r="N952">
            <v>310090</v>
          </cell>
        </row>
        <row r="953">
          <cell r="N953">
            <v>310090</v>
          </cell>
        </row>
        <row r="954">
          <cell r="N954">
            <v>37669532.93</v>
          </cell>
        </row>
        <row r="956">
          <cell r="N956">
            <v>147481</v>
          </cell>
        </row>
        <row r="957">
          <cell r="N957">
            <v>-2451755</v>
          </cell>
        </row>
        <row r="958">
          <cell r="F958">
            <v>9988675</v>
          </cell>
          <cell r="N958">
            <v>14161969</v>
          </cell>
        </row>
        <row r="959">
          <cell r="F959">
            <v>8650</v>
          </cell>
          <cell r="N959">
            <v>0</v>
          </cell>
        </row>
        <row r="960">
          <cell r="F960">
            <v>60751671.030000001</v>
          </cell>
          <cell r="N960">
            <v>47920205</v>
          </cell>
        </row>
        <row r="961">
          <cell r="F961">
            <v>4041957.5</v>
          </cell>
          <cell r="N961">
            <v>4978070</v>
          </cell>
        </row>
        <row r="963">
          <cell r="F963">
            <v>74790953.530000001</v>
          </cell>
          <cell r="I963">
            <v>74790953.530000001</v>
          </cell>
          <cell r="N963">
            <v>64755970</v>
          </cell>
        </row>
        <row r="964">
          <cell r="N964">
            <v>0</v>
          </cell>
        </row>
        <row r="965">
          <cell r="N965">
            <v>123045.21</v>
          </cell>
        </row>
        <row r="966">
          <cell r="N966">
            <v>3493533.52</v>
          </cell>
        </row>
        <row r="967">
          <cell r="N967">
            <v>3616578.73</v>
          </cell>
        </row>
        <row r="968">
          <cell r="N968">
            <v>315755792.27999997</v>
          </cell>
        </row>
        <row r="970">
          <cell r="F970">
            <v>160552844.71000001</v>
          </cell>
          <cell r="N970">
            <v>275368428</v>
          </cell>
        </row>
        <row r="971">
          <cell r="F971">
            <v>0</v>
          </cell>
          <cell r="N971">
            <v>0</v>
          </cell>
        </row>
        <row r="972">
          <cell r="F972">
            <v>314957447.63999999</v>
          </cell>
          <cell r="N972">
            <v>566388987</v>
          </cell>
        </row>
        <row r="973">
          <cell r="F973">
            <v>70445859.079999998</v>
          </cell>
          <cell r="N973">
            <v>131416566</v>
          </cell>
        </row>
        <row r="974">
          <cell r="F974">
            <v>3811930.48</v>
          </cell>
          <cell r="N974">
            <v>7735179</v>
          </cell>
        </row>
        <row r="975">
          <cell r="F975">
            <v>549768081.91000009</v>
          </cell>
          <cell r="I975">
            <v>549768081.91000009</v>
          </cell>
          <cell r="N975">
            <v>980909160</v>
          </cell>
        </row>
        <row r="976">
          <cell r="N976">
            <v>0</v>
          </cell>
        </row>
        <row r="977">
          <cell r="N977">
            <v>203855.18</v>
          </cell>
        </row>
        <row r="978">
          <cell r="N978">
            <v>46668.32</v>
          </cell>
        </row>
        <row r="979">
          <cell r="N979">
            <v>110097.45</v>
          </cell>
        </row>
        <row r="980">
          <cell r="N980">
            <v>360620.95</v>
          </cell>
        </row>
        <row r="981">
          <cell r="N981">
            <v>1950000</v>
          </cell>
        </row>
        <row r="982">
          <cell r="N982">
            <v>7692977.8799999999</v>
          </cell>
        </row>
        <row r="983">
          <cell r="N983">
            <v>706009.65</v>
          </cell>
        </row>
        <row r="984">
          <cell r="N984">
            <v>216979.76</v>
          </cell>
        </row>
        <row r="985">
          <cell r="N985">
            <v>0</v>
          </cell>
        </row>
        <row r="986">
          <cell r="N986">
            <v>25666.68</v>
          </cell>
        </row>
        <row r="987">
          <cell r="N987">
            <v>10591633.969999999</v>
          </cell>
        </row>
        <row r="988">
          <cell r="N988">
            <v>966259987.02999997</v>
          </cell>
        </row>
        <row r="990">
          <cell r="N990">
            <v>491316414</v>
          </cell>
        </row>
        <row r="991">
          <cell r="N991">
            <v>72500000</v>
          </cell>
        </row>
        <row r="992">
          <cell r="N992">
            <v>563816414</v>
          </cell>
        </row>
        <row r="993">
          <cell r="N993">
            <v>828414580.83000004</v>
          </cell>
        </row>
        <row r="995">
          <cell r="N995">
            <v>518467945</v>
          </cell>
        </row>
        <row r="996">
          <cell r="N996">
            <v>518467945</v>
          </cell>
        </row>
        <row r="997">
          <cell r="N997">
            <v>11500000</v>
          </cell>
        </row>
        <row r="998">
          <cell r="N998">
            <v>41571255.539999999</v>
          </cell>
        </row>
        <row r="999">
          <cell r="N999">
            <v>53071255.539999999</v>
          </cell>
        </row>
        <row r="1000">
          <cell r="N1000">
            <v>104681095.03999999</v>
          </cell>
        </row>
        <row r="1002">
          <cell r="N1002">
            <v>0</v>
          </cell>
        </row>
        <row r="1003">
          <cell r="N1003">
            <v>0</v>
          </cell>
        </row>
        <row r="1004">
          <cell r="N1004">
            <v>-527747.14</v>
          </cell>
        </row>
        <row r="1005">
          <cell r="N1005">
            <v>-527747.14</v>
          </cell>
        </row>
        <row r="1006">
          <cell r="N1006">
            <v>-8686419.0899999999</v>
          </cell>
        </row>
        <row r="1007">
          <cell r="N1007">
            <v>-8686419.0899999999</v>
          </cell>
        </row>
        <row r="1008">
          <cell r="N1008">
            <v>17319418.329999998</v>
          </cell>
        </row>
        <row r="1010">
          <cell r="F1010">
            <v>1676260285.1400001</v>
          </cell>
          <cell r="N1010">
            <v>652145041</v>
          </cell>
        </row>
        <row r="1011">
          <cell r="F1011">
            <v>1676260285.1400001</v>
          </cell>
          <cell r="I1011">
            <v>1676260285.1400001</v>
          </cell>
          <cell r="N1011">
            <v>652145041</v>
          </cell>
        </row>
        <row r="1012">
          <cell r="N1012">
            <v>165000</v>
          </cell>
        </row>
        <row r="1013">
          <cell r="N1013">
            <v>1412670</v>
          </cell>
        </row>
        <row r="1014">
          <cell r="N1014">
            <v>1577670</v>
          </cell>
        </row>
        <row r="1015">
          <cell r="N1015">
            <v>646951746.16999996</v>
          </cell>
        </row>
        <row r="1017">
          <cell r="F1017">
            <v>17514101.390000001</v>
          </cell>
          <cell r="N1017">
            <v>55018562</v>
          </cell>
        </row>
        <row r="1018">
          <cell r="F1018">
            <v>0</v>
          </cell>
          <cell r="N1018">
            <v>0</v>
          </cell>
        </row>
        <row r="1019">
          <cell r="F1019">
            <v>1107608.79</v>
          </cell>
          <cell r="N1019">
            <v>-6925777</v>
          </cell>
        </row>
        <row r="1020">
          <cell r="N1020">
            <v>227706</v>
          </cell>
        </row>
        <row r="1021">
          <cell r="N1021">
            <v>372080</v>
          </cell>
        </row>
        <row r="1022">
          <cell r="F1022">
            <v>168182.92</v>
          </cell>
          <cell r="N1022">
            <v>23689955</v>
          </cell>
        </row>
        <row r="1023">
          <cell r="F1023">
            <v>0</v>
          </cell>
          <cell r="N1023">
            <v>46084</v>
          </cell>
        </row>
        <row r="1024">
          <cell r="N1024">
            <v>129110</v>
          </cell>
        </row>
        <row r="1025">
          <cell r="F1025">
            <v>0</v>
          </cell>
          <cell r="N1025">
            <v>253677</v>
          </cell>
        </row>
        <row r="1026">
          <cell r="F1026">
            <v>0</v>
          </cell>
          <cell r="N1026">
            <v>0</v>
          </cell>
        </row>
        <row r="1027">
          <cell r="N1027">
            <v>127340</v>
          </cell>
        </row>
        <row r="1028">
          <cell r="F1028">
            <v>148968959.52000001</v>
          </cell>
          <cell r="N1028">
            <v>187752092</v>
          </cell>
        </row>
        <row r="1029">
          <cell r="N1029">
            <v>206408</v>
          </cell>
        </row>
        <row r="1030">
          <cell r="F1030">
            <v>0</v>
          </cell>
          <cell r="N1030">
            <v>0</v>
          </cell>
        </row>
        <row r="1031">
          <cell r="N1031">
            <v>6251</v>
          </cell>
        </row>
        <row r="1032">
          <cell r="N1032">
            <v>-5268280</v>
          </cell>
        </row>
        <row r="1033">
          <cell r="F1033">
            <v>0</v>
          </cell>
          <cell r="N1033">
            <v>2945687</v>
          </cell>
        </row>
        <row r="1034">
          <cell r="F1034">
            <v>18790.18</v>
          </cell>
          <cell r="N1034">
            <v>-77235641</v>
          </cell>
        </row>
        <row r="1035">
          <cell r="N1035">
            <v>-6458</v>
          </cell>
        </row>
        <row r="1036">
          <cell r="F1036">
            <v>0</v>
          </cell>
          <cell r="N1036">
            <v>375902</v>
          </cell>
        </row>
        <row r="1037">
          <cell r="F1037">
            <v>15505697.68</v>
          </cell>
          <cell r="N1037">
            <v>32321433</v>
          </cell>
        </row>
        <row r="1038">
          <cell r="F1038">
            <v>925427.75</v>
          </cell>
          <cell r="N1038">
            <v>6932458</v>
          </cell>
        </row>
        <row r="1039">
          <cell r="F1039">
            <v>4546685.04</v>
          </cell>
          <cell r="N1039">
            <v>175286</v>
          </cell>
        </row>
        <row r="1040">
          <cell r="F1040">
            <v>0</v>
          </cell>
          <cell r="N1040">
            <v>104759</v>
          </cell>
        </row>
        <row r="1041">
          <cell r="F1041">
            <v>0</v>
          </cell>
          <cell r="N1041">
            <v>6608</v>
          </cell>
        </row>
        <row r="1042">
          <cell r="F1042">
            <v>0</v>
          </cell>
          <cell r="N1042">
            <v>8940</v>
          </cell>
        </row>
        <row r="1043">
          <cell r="F1043">
            <v>341430.97</v>
          </cell>
          <cell r="N1043">
            <v>-1149102</v>
          </cell>
        </row>
        <row r="1044">
          <cell r="F1044">
            <v>0</v>
          </cell>
          <cell r="N1044">
            <v>0</v>
          </cell>
        </row>
        <row r="1045">
          <cell r="F1045">
            <v>2471214.29</v>
          </cell>
          <cell r="N1045">
            <v>91447</v>
          </cell>
        </row>
        <row r="1046">
          <cell r="F1046">
            <v>0</v>
          </cell>
          <cell r="N1046">
            <v>0</v>
          </cell>
        </row>
        <row r="1047">
          <cell r="F1047">
            <v>0</v>
          </cell>
          <cell r="N1047">
            <v>0</v>
          </cell>
        </row>
        <row r="1048">
          <cell r="N1048">
            <v>500</v>
          </cell>
        </row>
        <row r="1049">
          <cell r="N1049">
            <v>134</v>
          </cell>
        </row>
        <row r="1050">
          <cell r="F1050">
            <v>0.25</v>
          </cell>
          <cell r="N1050">
            <v>525</v>
          </cell>
        </row>
        <row r="1051">
          <cell r="F1051">
            <v>0</v>
          </cell>
          <cell r="N1051">
            <v>587045</v>
          </cell>
        </row>
        <row r="1052">
          <cell r="F1052">
            <v>115456.45</v>
          </cell>
          <cell r="N1052">
            <v>880518</v>
          </cell>
        </row>
        <row r="1053">
          <cell r="F1053">
            <v>0</v>
          </cell>
          <cell r="N1053">
            <v>0</v>
          </cell>
        </row>
        <row r="1054">
          <cell r="F1054">
            <v>0</v>
          </cell>
          <cell r="N1054">
            <v>783</v>
          </cell>
        </row>
        <row r="1055">
          <cell r="F1055">
            <v>0</v>
          </cell>
          <cell r="N1055">
            <v>0</v>
          </cell>
        </row>
        <row r="1056">
          <cell r="F1056">
            <v>0</v>
          </cell>
          <cell r="N1056">
            <v>-794703</v>
          </cell>
        </row>
        <row r="1057">
          <cell r="F1057">
            <v>2711465.04</v>
          </cell>
          <cell r="N1057">
            <v>29071</v>
          </cell>
        </row>
        <row r="1058">
          <cell r="N1058">
            <v>721391</v>
          </cell>
        </row>
        <row r="1059">
          <cell r="N1059">
            <v>10000000</v>
          </cell>
        </row>
        <row r="1060">
          <cell r="N1060">
            <v>-4702106</v>
          </cell>
        </row>
        <row r="1061">
          <cell r="F1061">
            <v>735</v>
          </cell>
          <cell r="N1061">
            <v>43772598</v>
          </cell>
        </row>
        <row r="1062">
          <cell r="F1062">
            <v>0</v>
          </cell>
          <cell r="N1062">
            <v>0</v>
          </cell>
        </row>
        <row r="1063">
          <cell r="F1063">
            <v>0</v>
          </cell>
          <cell r="N1063">
            <v>16</v>
          </cell>
        </row>
        <row r="1064">
          <cell r="F1064">
            <v>0</v>
          </cell>
          <cell r="N1064">
            <v>1065877</v>
          </cell>
        </row>
        <row r="1065">
          <cell r="F1065">
            <v>-599897.14</v>
          </cell>
          <cell r="N1065">
            <v>0</v>
          </cell>
        </row>
        <row r="1066">
          <cell r="F1066">
            <v>0</v>
          </cell>
          <cell r="N1066">
            <v>0</v>
          </cell>
        </row>
        <row r="1067">
          <cell r="F1067">
            <v>0</v>
          </cell>
          <cell r="N1067">
            <v>0</v>
          </cell>
        </row>
        <row r="1068">
          <cell r="F1068">
            <v>0</v>
          </cell>
          <cell r="N1068">
            <v>-34382</v>
          </cell>
        </row>
        <row r="1069">
          <cell r="F1069">
            <v>0</v>
          </cell>
          <cell r="N1069">
            <v>0</v>
          </cell>
        </row>
        <row r="1070">
          <cell r="N1070">
            <v>-53</v>
          </cell>
        </row>
        <row r="1071">
          <cell r="N1071">
            <v>1570282</v>
          </cell>
        </row>
        <row r="1072">
          <cell r="F1072">
            <v>0</v>
          </cell>
          <cell r="N1072">
            <v>0</v>
          </cell>
        </row>
        <row r="1073">
          <cell r="F1073">
            <v>2840.55</v>
          </cell>
          <cell r="N1073">
            <v>0</v>
          </cell>
        </row>
        <row r="1074">
          <cell r="F1074">
            <v>0</v>
          </cell>
          <cell r="N1074">
            <v>0</v>
          </cell>
        </row>
        <row r="1075">
          <cell r="F1075">
            <v>0</v>
          </cell>
          <cell r="N1075">
            <v>0</v>
          </cell>
        </row>
        <row r="1076">
          <cell r="F1076">
            <v>0</v>
          </cell>
          <cell r="N1076">
            <v>0</v>
          </cell>
        </row>
        <row r="1077">
          <cell r="F1077">
            <v>0</v>
          </cell>
          <cell r="N1077">
            <v>292522</v>
          </cell>
        </row>
        <row r="1078">
          <cell r="F1078">
            <v>0</v>
          </cell>
          <cell r="N1078">
            <v>3309456</v>
          </cell>
        </row>
        <row r="1079">
          <cell r="F1079">
            <v>0</v>
          </cell>
          <cell r="N1079">
            <v>0</v>
          </cell>
        </row>
        <row r="1080">
          <cell r="F1080">
            <v>0</v>
          </cell>
          <cell r="N1080">
            <v>0</v>
          </cell>
        </row>
        <row r="1081">
          <cell r="F1081">
            <v>0</v>
          </cell>
          <cell r="N1081">
            <v>0</v>
          </cell>
        </row>
        <row r="1082">
          <cell r="F1082">
            <v>0</v>
          </cell>
          <cell r="N1082">
            <v>0</v>
          </cell>
        </row>
        <row r="1083">
          <cell r="F1083">
            <v>0</v>
          </cell>
          <cell r="N1083">
            <v>0</v>
          </cell>
        </row>
        <row r="1084">
          <cell r="F1084">
            <v>0</v>
          </cell>
          <cell r="N1084">
            <v>0</v>
          </cell>
        </row>
        <row r="1085">
          <cell r="F1085">
            <v>0</v>
          </cell>
          <cell r="N1085">
            <v>0</v>
          </cell>
        </row>
        <row r="1086">
          <cell r="N1086">
            <v>50</v>
          </cell>
        </row>
        <row r="1087">
          <cell r="F1087">
            <v>0</v>
          </cell>
          <cell r="N1087">
            <v>0</v>
          </cell>
        </row>
        <row r="1088">
          <cell r="F1088">
            <v>0</v>
          </cell>
          <cell r="N1088">
            <v>0</v>
          </cell>
        </row>
        <row r="1089">
          <cell r="F1089">
            <v>123000</v>
          </cell>
          <cell r="N1089">
            <v>7288757</v>
          </cell>
        </row>
        <row r="1090">
          <cell r="F1090">
            <v>0</v>
          </cell>
          <cell r="N1090">
            <v>5654</v>
          </cell>
        </row>
        <row r="1091">
          <cell r="F1091">
            <v>0</v>
          </cell>
          <cell r="N1091">
            <v>288220</v>
          </cell>
        </row>
        <row r="1092">
          <cell r="F1092">
            <v>0</v>
          </cell>
          <cell r="N1092">
            <v>0</v>
          </cell>
        </row>
        <row r="1093">
          <cell r="F1093">
            <v>10842709.92</v>
          </cell>
          <cell r="N1093">
            <v>-9213800</v>
          </cell>
        </row>
        <row r="1094">
          <cell r="F1094">
            <v>0</v>
          </cell>
          <cell r="N1094">
            <v>-162</v>
          </cell>
        </row>
        <row r="1095">
          <cell r="F1095">
            <v>925492.73</v>
          </cell>
          <cell r="N1095">
            <v>91</v>
          </cell>
        </row>
        <row r="1096">
          <cell r="F1096">
            <v>0</v>
          </cell>
          <cell r="N1096">
            <v>0</v>
          </cell>
        </row>
        <row r="1097">
          <cell r="F1097">
            <v>0</v>
          </cell>
          <cell r="N1097">
            <v>0</v>
          </cell>
        </row>
        <row r="1098">
          <cell r="F1098">
            <v>0</v>
          </cell>
          <cell r="N1098">
            <v>0</v>
          </cell>
        </row>
        <row r="1099">
          <cell r="F1099">
            <v>0</v>
          </cell>
          <cell r="N1099">
            <v>0</v>
          </cell>
        </row>
        <row r="1100">
          <cell r="F1100">
            <v>0</v>
          </cell>
          <cell r="N1100">
            <v>0</v>
          </cell>
        </row>
        <row r="1101">
          <cell r="F1101">
            <v>0</v>
          </cell>
          <cell r="N1101">
            <v>0</v>
          </cell>
        </row>
        <row r="1102">
          <cell r="F1102">
            <v>0</v>
          </cell>
          <cell r="N1102">
            <v>0</v>
          </cell>
        </row>
        <row r="1103">
          <cell r="F1103">
            <v>0</v>
          </cell>
          <cell r="N1103">
            <v>0</v>
          </cell>
        </row>
        <row r="1104">
          <cell r="F1104">
            <v>0</v>
          </cell>
          <cell r="N1104">
            <v>0</v>
          </cell>
        </row>
        <row r="1105">
          <cell r="F1105">
            <v>381145071.33999997</v>
          </cell>
          <cell r="N1105">
            <v>3493071</v>
          </cell>
        </row>
        <row r="1106">
          <cell r="F1106">
            <v>586834972.66999996</v>
          </cell>
          <cell r="I1106">
            <v>586834972.66999996</v>
          </cell>
          <cell r="N1106">
            <v>278767882</v>
          </cell>
        </row>
        <row r="1107">
          <cell r="N1107">
            <v>894044.54</v>
          </cell>
        </row>
        <row r="1108">
          <cell r="N1108">
            <v>894044.54</v>
          </cell>
        </row>
        <row r="1109">
          <cell r="N1109">
            <v>9287446.0899999999</v>
          </cell>
        </row>
        <row r="1110">
          <cell r="N1110">
            <v>9287446.0899999999</v>
          </cell>
        </row>
        <row r="1111">
          <cell r="N1111">
            <v>561690880.4000001</v>
          </cell>
        </row>
        <row r="1113">
          <cell r="F1113">
            <v>0</v>
          </cell>
          <cell r="N1113">
            <v>0</v>
          </cell>
        </row>
        <row r="1114">
          <cell r="F1114">
            <v>0</v>
          </cell>
          <cell r="N1114">
            <v>0</v>
          </cell>
        </row>
        <row r="1115">
          <cell r="N1115">
            <v>1062500000</v>
          </cell>
        </row>
        <row r="1117">
          <cell r="F1117">
            <v>0</v>
          </cell>
          <cell r="N1117">
            <v>0</v>
          </cell>
        </row>
        <row r="1118">
          <cell r="F1118">
            <v>186000</v>
          </cell>
          <cell r="N1118">
            <v>20487556</v>
          </cell>
        </row>
        <row r="1119">
          <cell r="F1119">
            <v>186000</v>
          </cell>
          <cell r="I1119">
            <v>186000</v>
          </cell>
          <cell r="N1119">
            <v>20487556</v>
          </cell>
        </row>
        <row r="1120">
          <cell r="N1120">
            <v>18921828.670000002</v>
          </cell>
        </row>
        <row r="1122">
          <cell r="N1122">
            <v>91513.01</v>
          </cell>
        </row>
        <row r="1123">
          <cell r="N1123">
            <v>91513.01</v>
          </cell>
        </row>
        <row r="1124">
          <cell r="N1124">
            <v>743500</v>
          </cell>
        </row>
        <row r="1125">
          <cell r="N1125">
            <v>151050</v>
          </cell>
        </row>
        <row r="1126">
          <cell r="N1126">
            <v>1558000</v>
          </cell>
        </row>
        <row r="1127">
          <cell r="N1127">
            <v>1295300</v>
          </cell>
        </row>
        <row r="1128">
          <cell r="N1128">
            <v>1151295</v>
          </cell>
        </row>
        <row r="1129">
          <cell r="N1129">
            <v>4899145</v>
          </cell>
        </row>
        <row r="1130">
          <cell r="N1130">
            <v>4990658.01</v>
          </cell>
        </row>
        <row r="1132">
          <cell r="N1132">
            <v>3251109.5</v>
          </cell>
        </row>
        <row r="1133">
          <cell r="N1133">
            <v>1460390</v>
          </cell>
        </row>
        <row r="1134">
          <cell r="N1134">
            <v>10454190</v>
          </cell>
        </row>
        <row r="1135">
          <cell r="N1135">
            <v>15165689.5</v>
          </cell>
        </row>
        <row r="1136">
          <cell r="N1136">
            <v>15165689.5</v>
          </cell>
        </row>
        <row r="1138">
          <cell r="N1138">
            <v>32050631.800000001</v>
          </cell>
        </row>
        <row r="1139">
          <cell r="N1139">
            <v>32050631.800000001</v>
          </cell>
        </row>
        <row r="1140">
          <cell r="N1140">
            <v>32050631.800000001</v>
          </cell>
        </row>
        <row r="1142">
          <cell r="N1142">
            <v>-7480416787</v>
          </cell>
        </row>
        <row r="1144">
          <cell r="F1144">
            <v>79507306.829999998</v>
          </cell>
          <cell r="N1144">
            <v>348231501</v>
          </cell>
        </row>
        <row r="1145">
          <cell r="F1145">
            <v>4014647</v>
          </cell>
          <cell r="N1145">
            <v>363094988</v>
          </cell>
        </row>
        <row r="1146">
          <cell r="F1146">
            <v>0</v>
          </cell>
          <cell r="N1146">
            <v>2478810661</v>
          </cell>
        </row>
        <row r="1147">
          <cell r="F1147">
            <v>0</v>
          </cell>
          <cell r="N1147">
            <v>0</v>
          </cell>
        </row>
        <row r="1148">
          <cell r="F1148">
            <v>0</v>
          </cell>
          <cell r="N1148">
            <v>0</v>
          </cell>
        </row>
        <row r="1149">
          <cell r="N1149">
            <v>-905498</v>
          </cell>
        </row>
        <row r="1150">
          <cell r="F1150">
            <v>0</v>
          </cell>
          <cell r="N1150">
            <v>0</v>
          </cell>
        </row>
        <row r="1151">
          <cell r="F1151">
            <v>709786584.61000001</v>
          </cell>
          <cell r="N1151">
            <v>1271716075</v>
          </cell>
        </row>
        <row r="1152">
          <cell r="F1152">
            <v>0</v>
          </cell>
          <cell r="N1152">
            <v>0</v>
          </cell>
        </row>
        <row r="1153">
          <cell r="F1153">
            <v>0</v>
          </cell>
          <cell r="N1153">
            <v>486689961</v>
          </cell>
        </row>
        <row r="1154">
          <cell r="F1154">
            <v>0</v>
          </cell>
          <cell r="N1154">
            <v>0</v>
          </cell>
        </row>
        <row r="1155">
          <cell r="F1155">
            <v>0</v>
          </cell>
          <cell r="N1155">
            <v>0</v>
          </cell>
        </row>
        <row r="1156">
          <cell r="F1156">
            <v>0</v>
          </cell>
          <cell r="N1156">
            <v>696546</v>
          </cell>
        </row>
        <row r="1157">
          <cell r="F1157">
            <v>0</v>
          </cell>
          <cell r="N1157">
            <v>0</v>
          </cell>
        </row>
        <row r="1158">
          <cell r="F1158">
            <v>10258455.029999999</v>
          </cell>
          <cell r="N1158">
            <v>306031076</v>
          </cell>
        </row>
        <row r="1159">
          <cell r="F1159">
            <v>549309847.29999995</v>
          </cell>
          <cell r="N1159">
            <v>803690853</v>
          </cell>
        </row>
        <row r="1160">
          <cell r="N1160">
            <v>-9556816</v>
          </cell>
        </row>
        <row r="1161">
          <cell r="F1161">
            <v>0</v>
          </cell>
          <cell r="N1161">
            <v>0</v>
          </cell>
        </row>
        <row r="1162">
          <cell r="F1162">
            <v>0</v>
          </cell>
          <cell r="N1162">
            <v>0</v>
          </cell>
        </row>
        <row r="1163">
          <cell r="F1163">
            <v>0</v>
          </cell>
          <cell r="N1163">
            <v>477374153</v>
          </cell>
        </row>
        <row r="1164">
          <cell r="F1164">
            <v>0</v>
          </cell>
          <cell r="N1164">
            <v>0</v>
          </cell>
        </row>
        <row r="1165">
          <cell r="F1165">
            <v>0</v>
          </cell>
          <cell r="N1165">
            <v>0</v>
          </cell>
        </row>
        <row r="1166">
          <cell r="F1166">
            <v>0</v>
          </cell>
          <cell r="N1166">
            <v>0</v>
          </cell>
        </row>
        <row r="1167">
          <cell r="F1167">
            <v>1352876840.77</v>
          </cell>
          <cell r="I1167">
            <v>1352876840.77</v>
          </cell>
          <cell r="N1167">
            <v>-6525873500</v>
          </cell>
        </row>
        <row r="1169">
          <cell r="N1169">
            <v>-8124328550</v>
          </cell>
        </row>
        <row r="1171">
          <cell r="F1171">
            <v>519750</v>
          </cell>
          <cell r="N1171">
            <v>0</v>
          </cell>
        </row>
        <row r="1172">
          <cell r="F1172">
            <v>0</v>
          </cell>
          <cell r="N1172">
            <v>0</v>
          </cell>
        </row>
        <row r="1173">
          <cell r="F1173">
            <v>0</v>
          </cell>
          <cell r="N1173">
            <v>0</v>
          </cell>
        </row>
        <row r="1174">
          <cell r="F1174">
            <v>0</v>
          </cell>
          <cell r="N1174">
            <v>0</v>
          </cell>
        </row>
        <row r="1175">
          <cell r="F1175">
            <v>-44000</v>
          </cell>
          <cell r="N1175">
            <v>0</v>
          </cell>
        </row>
        <row r="1176">
          <cell r="F1176">
            <v>0</v>
          </cell>
          <cell r="N1176">
            <v>-150472065</v>
          </cell>
        </row>
        <row r="1177">
          <cell r="F1177">
            <v>0</v>
          </cell>
          <cell r="N1177">
            <v>0</v>
          </cell>
        </row>
        <row r="1178">
          <cell r="F1178">
            <v>-22489157.57</v>
          </cell>
          <cell r="N1178">
            <v>-2368006</v>
          </cell>
        </row>
        <row r="1179">
          <cell r="F1179">
            <v>-200000</v>
          </cell>
          <cell r="N1179">
            <v>-244000</v>
          </cell>
        </row>
        <row r="1180">
          <cell r="F1180">
            <v>-2900</v>
          </cell>
          <cell r="N1180">
            <v>-50000</v>
          </cell>
        </row>
        <row r="1181">
          <cell r="F1181">
            <v>-178000</v>
          </cell>
          <cell r="N1181">
            <v>-3940176</v>
          </cell>
        </row>
        <row r="1182">
          <cell r="F1182">
            <v>0</v>
          </cell>
          <cell r="N1182">
            <v>2938526</v>
          </cell>
        </row>
        <row r="1183">
          <cell r="F1183">
            <v>0</v>
          </cell>
          <cell r="N1183">
            <v>0</v>
          </cell>
        </row>
        <row r="1184">
          <cell r="N1184">
            <v>-16065488</v>
          </cell>
        </row>
        <row r="1185">
          <cell r="F1185">
            <v>-392900</v>
          </cell>
          <cell r="N1185">
            <v>-2599820</v>
          </cell>
        </row>
        <row r="1186">
          <cell r="F1186">
            <v>-4145760</v>
          </cell>
          <cell r="N1186">
            <v>-4739659</v>
          </cell>
        </row>
        <row r="1187">
          <cell r="F1187">
            <v>-800</v>
          </cell>
          <cell r="N1187">
            <v>0</v>
          </cell>
        </row>
        <row r="1188">
          <cell r="F1188">
            <v>-71432460.739999995</v>
          </cell>
          <cell r="N1188">
            <v>-30496664</v>
          </cell>
        </row>
        <row r="1189">
          <cell r="F1189">
            <v>-22821718.989999998</v>
          </cell>
          <cell r="N1189">
            <v>-6763050</v>
          </cell>
        </row>
        <row r="1190">
          <cell r="F1190">
            <v>-21000</v>
          </cell>
          <cell r="N1190">
            <v>0</v>
          </cell>
        </row>
        <row r="1191">
          <cell r="F1191">
            <v>-3346076.89</v>
          </cell>
          <cell r="N1191">
            <v>-484297733</v>
          </cell>
        </row>
        <row r="1192">
          <cell r="F1192">
            <v>-817055449.74000001</v>
          </cell>
          <cell r="N1192">
            <v>-1392403855</v>
          </cell>
        </row>
        <row r="1193">
          <cell r="F1193">
            <v>0</v>
          </cell>
          <cell r="N1193">
            <v>-197455141</v>
          </cell>
        </row>
        <row r="1194">
          <cell r="F1194">
            <v>-113300231.04000001</v>
          </cell>
          <cell r="N1194">
            <v>0</v>
          </cell>
        </row>
        <row r="1195">
          <cell r="F1195">
            <v>-6449280280.6300001</v>
          </cell>
          <cell r="N1195">
            <v>0</v>
          </cell>
        </row>
        <row r="1196">
          <cell r="F1196">
            <v>-7504190985.6000004</v>
          </cell>
          <cell r="I1196">
            <v>-7504190985.6000004</v>
          </cell>
          <cell r="N1196">
            <v>2288957131</v>
          </cell>
        </row>
        <row r="1197">
          <cell r="N1197">
            <v>0</v>
          </cell>
        </row>
        <row r="1198">
          <cell r="N1198">
            <v>0</v>
          </cell>
        </row>
        <row r="1199">
          <cell r="N1199">
            <v>0</v>
          </cell>
        </row>
        <row r="1200">
          <cell r="N1200">
            <v>-12247200</v>
          </cell>
        </row>
        <row r="1201">
          <cell r="N1201">
            <v>-64165750.619999997</v>
          </cell>
        </row>
        <row r="1202">
          <cell r="N1202">
            <v>-41137.599999999999</v>
          </cell>
        </row>
        <row r="1203">
          <cell r="N1203">
            <v>-76454088.219999999</v>
          </cell>
        </row>
        <row r="1204">
          <cell r="N1204">
            <v>-875844034.1500001</v>
          </cell>
        </row>
        <row r="1206">
          <cell r="N1206">
            <v>0</v>
          </cell>
        </row>
        <row r="1208">
          <cell r="N1208">
            <v>11247498.619999999</v>
          </cell>
        </row>
        <row r="1209">
          <cell r="N1209">
            <v>11247498.619999999</v>
          </cell>
        </row>
        <row r="1210">
          <cell r="N1210">
            <v>5499444869.2800007</v>
          </cell>
        </row>
        <row r="1212">
          <cell r="N1212">
            <v>-5835371419</v>
          </cell>
        </row>
        <row r="1215">
          <cell r="N1215">
            <v>0</v>
          </cell>
        </row>
        <row r="1216">
          <cell r="N1216">
            <v>0</v>
          </cell>
        </row>
        <row r="1217">
          <cell r="N1217">
            <v>0</v>
          </cell>
        </row>
        <row r="1219">
          <cell r="F1219">
            <v>0</v>
          </cell>
          <cell r="N1219">
            <v>-3501602929</v>
          </cell>
        </row>
        <row r="1220">
          <cell r="F1220">
            <v>0</v>
          </cell>
          <cell r="N1220">
            <v>-3501602929</v>
          </cell>
        </row>
        <row r="1223">
          <cell r="N1223">
            <v>0</v>
          </cell>
        </row>
        <row r="1226">
          <cell r="N1226">
            <v>0</v>
          </cell>
        </row>
        <row r="1227">
          <cell r="N1227">
            <v>0</v>
          </cell>
        </row>
        <row r="1228">
          <cell r="N1228">
            <v>29346367.789999999</v>
          </cell>
        </row>
        <row r="1230">
          <cell r="N1230">
            <v>0</v>
          </cell>
        </row>
        <row r="1232">
          <cell r="N1232">
            <v>-9336974348</v>
          </cell>
        </row>
        <row r="1234">
          <cell r="N1234">
            <v>0</v>
          </cell>
        </row>
        <row r="1235">
          <cell r="N1235">
            <v>-147688295</v>
          </cell>
        </row>
        <row r="1236">
          <cell r="N1236">
            <v>-147688295</v>
          </cell>
        </row>
        <row r="1237">
          <cell r="N1237">
            <v>37668010</v>
          </cell>
        </row>
        <row r="1238">
          <cell r="N1238">
            <v>37668010</v>
          </cell>
        </row>
        <row r="1239">
          <cell r="N1239">
            <v>2044637943.8499999</v>
          </cell>
        </row>
        <row r="1240">
          <cell r="N1240">
            <v>-4.4107437133789063E-5</v>
          </cell>
        </row>
      </sheetData>
      <sheetData sheetId="1">
        <row r="1">
          <cell r="F1" t="str">
            <v>Preliminary</v>
          </cell>
          <cell r="G1" t="str">
            <v>AJE</v>
          </cell>
          <cell r="J1" t="str">
            <v>Final</v>
          </cell>
          <cell r="K1" t="str">
            <v>PY1</v>
          </cell>
        </row>
        <row r="3">
          <cell r="F3">
            <v>-529122.71</v>
          </cell>
          <cell r="G3">
            <v>0</v>
          </cell>
          <cell r="J3">
            <v>-529122.71</v>
          </cell>
          <cell r="K3">
            <v>-31805.74</v>
          </cell>
        </row>
        <row r="4">
          <cell r="F4">
            <v>3859534.3</v>
          </cell>
          <cell r="G4">
            <v>0</v>
          </cell>
          <cell r="J4">
            <v>3859534.3</v>
          </cell>
          <cell r="K4">
            <v>0</v>
          </cell>
        </row>
        <row r="5">
          <cell r="F5">
            <v>9900</v>
          </cell>
          <cell r="G5">
            <v>0</v>
          </cell>
          <cell r="J5">
            <v>9900</v>
          </cell>
          <cell r="K5">
            <v>9900</v>
          </cell>
        </row>
        <row r="6">
          <cell r="F6">
            <v>3812197.15</v>
          </cell>
          <cell r="G6">
            <v>0</v>
          </cell>
          <cell r="J6">
            <v>3812197.15</v>
          </cell>
          <cell r="K6">
            <v>3746197.15</v>
          </cell>
        </row>
        <row r="7">
          <cell r="F7">
            <v>1020477.25</v>
          </cell>
          <cell r="G7">
            <v>0</v>
          </cell>
          <cell r="J7">
            <v>1020477.25</v>
          </cell>
          <cell r="K7">
            <v>165000.5</v>
          </cell>
        </row>
        <row r="8">
          <cell r="F8">
            <v>0</v>
          </cell>
          <cell r="G8">
            <v>0</v>
          </cell>
          <cell r="J8">
            <v>0</v>
          </cell>
          <cell r="K8">
            <v>0</v>
          </cell>
        </row>
        <row r="9">
          <cell r="F9">
            <v>3747530.27</v>
          </cell>
          <cell r="G9">
            <v>0</v>
          </cell>
          <cell r="J9">
            <v>3747530.27</v>
          </cell>
          <cell r="K9">
            <v>14470308.289999999</v>
          </cell>
        </row>
        <row r="10">
          <cell r="F10">
            <v>0</v>
          </cell>
          <cell r="G10">
            <v>0</v>
          </cell>
          <cell r="J10">
            <v>0</v>
          </cell>
          <cell r="K10">
            <v>8763000</v>
          </cell>
        </row>
        <row r="11">
          <cell r="F11">
            <v>0.02</v>
          </cell>
          <cell r="G11">
            <v>0</v>
          </cell>
          <cell r="J11">
            <v>0.02</v>
          </cell>
          <cell r="K11">
            <v>0.02</v>
          </cell>
        </row>
        <row r="12">
          <cell r="F12">
            <v>47485559.460000001</v>
          </cell>
          <cell r="G12">
            <v>16700</v>
          </cell>
          <cell r="J12">
            <v>47502259.460000001</v>
          </cell>
          <cell r="K12">
            <v>11743047.67</v>
          </cell>
        </row>
        <row r="13">
          <cell r="F13">
            <v>829720.56</v>
          </cell>
          <cell r="G13">
            <v>0</v>
          </cell>
          <cell r="J13">
            <v>829720.56</v>
          </cell>
          <cell r="K13">
            <v>829720.56</v>
          </cell>
        </row>
        <row r="14">
          <cell r="F14">
            <v>337493447.94999999</v>
          </cell>
          <cell r="G14">
            <v>-52325</v>
          </cell>
          <cell r="J14">
            <v>337441122.94999999</v>
          </cell>
          <cell r="K14">
            <v>69403573.849999994</v>
          </cell>
        </row>
        <row r="15">
          <cell r="F15">
            <v>0</v>
          </cell>
          <cell r="G15">
            <v>0</v>
          </cell>
          <cell r="J15">
            <v>0</v>
          </cell>
          <cell r="K15">
            <v>16636765.1</v>
          </cell>
        </row>
        <row r="16">
          <cell r="F16">
            <v>726</v>
          </cell>
          <cell r="G16">
            <v>0</v>
          </cell>
          <cell r="J16">
            <v>726</v>
          </cell>
          <cell r="K16">
            <v>27984611</v>
          </cell>
        </row>
        <row r="17">
          <cell r="F17">
            <v>2088459.42</v>
          </cell>
          <cell r="G17">
            <v>0</v>
          </cell>
          <cell r="J17">
            <v>2088459.42</v>
          </cell>
          <cell r="K17">
            <v>2088459.42</v>
          </cell>
        </row>
        <row r="18">
          <cell r="F18">
            <v>2223171.5099999998</v>
          </cell>
          <cell r="G18">
            <v>-1201943.8</v>
          </cell>
          <cell r="J18">
            <v>1021227.71</v>
          </cell>
          <cell r="K18">
            <v>-186791.14</v>
          </cell>
        </row>
        <row r="19">
          <cell r="F19">
            <v>0</v>
          </cell>
          <cell r="G19">
            <v>0</v>
          </cell>
          <cell r="J19">
            <v>0</v>
          </cell>
          <cell r="K19">
            <v>2979367.01</v>
          </cell>
        </row>
        <row r="20">
          <cell r="F20">
            <v>33443957.780000001</v>
          </cell>
          <cell r="G20">
            <v>0</v>
          </cell>
          <cell r="J20">
            <v>33443957.780000001</v>
          </cell>
          <cell r="K20">
            <v>6296919.46</v>
          </cell>
        </row>
        <row r="21">
          <cell r="F21">
            <v>817096.69</v>
          </cell>
          <cell r="G21">
            <v>0</v>
          </cell>
          <cell r="J21">
            <v>817096.69</v>
          </cell>
          <cell r="K21">
            <v>817096.69</v>
          </cell>
        </row>
        <row r="22">
          <cell r="F22">
            <v>69600875.099999994</v>
          </cell>
          <cell r="G22">
            <v>0</v>
          </cell>
          <cell r="J22">
            <v>69600875.099999994</v>
          </cell>
          <cell r="K22">
            <v>18060393.25</v>
          </cell>
        </row>
        <row r="23">
          <cell r="F23">
            <v>27127987.170000002</v>
          </cell>
          <cell r="G23">
            <v>-279418.03000000003</v>
          </cell>
          <cell r="J23">
            <v>26848569.140000001</v>
          </cell>
          <cell r="K23">
            <v>1050207.6000000001</v>
          </cell>
        </row>
        <row r="24">
          <cell r="F24">
            <v>1429751.18</v>
          </cell>
          <cell r="G24">
            <v>0</v>
          </cell>
          <cell r="J24">
            <v>1429751.18</v>
          </cell>
          <cell r="K24">
            <v>24447201.18</v>
          </cell>
        </row>
        <row r="25">
          <cell r="F25">
            <v>40644</v>
          </cell>
          <cell r="G25">
            <v>0</v>
          </cell>
          <cell r="J25">
            <v>40644</v>
          </cell>
          <cell r="K25">
            <v>40644</v>
          </cell>
        </row>
        <row r="26">
          <cell r="F26">
            <v>3000</v>
          </cell>
          <cell r="G26">
            <v>0</v>
          </cell>
          <cell r="J26">
            <v>3000</v>
          </cell>
          <cell r="K26">
            <v>0</v>
          </cell>
        </row>
        <row r="27">
          <cell r="F27">
            <v>1343375.67</v>
          </cell>
          <cell r="G27">
            <v>0</v>
          </cell>
          <cell r="J27">
            <v>1343375.67</v>
          </cell>
          <cell r="K27">
            <v>1343375.67</v>
          </cell>
        </row>
        <row r="28">
          <cell r="F28">
            <v>1200.3399999999999</v>
          </cell>
          <cell r="G28">
            <v>0</v>
          </cell>
          <cell r="J28">
            <v>1200.3399999999999</v>
          </cell>
          <cell r="K28">
            <v>1200.3399999999999</v>
          </cell>
        </row>
        <row r="29">
          <cell r="F29">
            <v>1475068.22</v>
          </cell>
          <cell r="G29">
            <v>0</v>
          </cell>
          <cell r="J29">
            <v>1475068.22</v>
          </cell>
          <cell r="K29">
            <v>1475068.22</v>
          </cell>
        </row>
        <row r="30">
          <cell r="F30">
            <v>116188387.47</v>
          </cell>
          <cell r="G30">
            <v>0</v>
          </cell>
          <cell r="J30">
            <v>116188387.47</v>
          </cell>
          <cell r="K30">
            <v>35386331</v>
          </cell>
        </row>
        <row r="31">
          <cell r="F31">
            <v>8935797.8699999992</v>
          </cell>
          <cell r="G31">
            <v>0</v>
          </cell>
          <cell r="J31">
            <v>8935797.8699999992</v>
          </cell>
          <cell r="K31">
            <v>16270761.119999999</v>
          </cell>
        </row>
        <row r="32">
          <cell r="F32">
            <v>0</v>
          </cell>
          <cell r="G32">
            <v>0</v>
          </cell>
          <cell r="J32">
            <v>0</v>
          </cell>
          <cell r="K32">
            <v>34608231.030000001</v>
          </cell>
        </row>
        <row r="33">
          <cell r="F33">
            <v>900.36</v>
          </cell>
          <cell r="G33">
            <v>0</v>
          </cell>
          <cell r="J33">
            <v>900.36</v>
          </cell>
          <cell r="K33">
            <v>3674431.83</v>
          </cell>
        </row>
        <row r="34">
          <cell r="F34">
            <v>49065.54</v>
          </cell>
          <cell r="G34">
            <v>-49065.73</v>
          </cell>
          <cell r="J34">
            <v>-0.19</v>
          </cell>
          <cell r="K34">
            <v>59897.75</v>
          </cell>
        </row>
        <row r="35">
          <cell r="F35">
            <v>1147420.42</v>
          </cell>
          <cell r="G35">
            <v>0</v>
          </cell>
          <cell r="J35">
            <v>1147420.42</v>
          </cell>
          <cell r="K35">
            <v>2310194.2799999998</v>
          </cell>
        </row>
        <row r="36">
          <cell r="F36">
            <v>-0.1</v>
          </cell>
          <cell r="G36">
            <v>0</v>
          </cell>
          <cell r="J36">
            <v>-0.1</v>
          </cell>
          <cell r="K36">
            <v>-0.1</v>
          </cell>
        </row>
        <row r="37">
          <cell r="F37">
            <v>583278.05000000005</v>
          </cell>
          <cell r="G37">
            <v>0</v>
          </cell>
          <cell r="J37">
            <v>583278.05000000005</v>
          </cell>
          <cell r="K37">
            <v>583278.05000000005</v>
          </cell>
        </row>
        <row r="38">
          <cell r="F38">
            <v>116526</v>
          </cell>
          <cell r="G38">
            <v>0</v>
          </cell>
          <cell r="J38">
            <v>116526</v>
          </cell>
          <cell r="K38">
            <v>116526</v>
          </cell>
        </row>
        <row r="39">
          <cell r="F39">
            <v>2320.9499999999998</v>
          </cell>
          <cell r="G39">
            <v>0</v>
          </cell>
          <cell r="J39">
            <v>2320.9499999999998</v>
          </cell>
          <cell r="K39">
            <v>2320.9499999999998</v>
          </cell>
        </row>
        <row r="40">
          <cell r="F40">
            <v>200</v>
          </cell>
          <cell r="G40">
            <v>0</v>
          </cell>
          <cell r="J40">
            <v>200</v>
          </cell>
          <cell r="K40">
            <v>200</v>
          </cell>
        </row>
        <row r="41">
          <cell r="F41">
            <v>0.05</v>
          </cell>
          <cell r="G41">
            <v>0</v>
          </cell>
          <cell r="J41">
            <v>0.05</v>
          </cell>
          <cell r="K41">
            <v>0.05</v>
          </cell>
        </row>
        <row r="42">
          <cell r="F42">
            <v>876192</v>
          </cell>
          <cell r="G42">
            <v>0</v>
          </cell>
          <cell r="J42">
            <v>876192</v>
          </cell>
          <cell r="K42">
            <v>876192</v>
          </cell>
        </row>
        <row r="43">
          <cell r="F43">
            <v>67809.91</v>
          </cell>
          <cell r="G43">
            <v>0</v>
          </cell>
          <cell r="J43">
            <v>67809.91</v>
          </cell>
          <cell r="K43">
            <v>67809.91</v>
          </cell>
        </row>
        <row r="44">
          <cell r="F44">
            <v>233514.47</v>
          </cell>
          <cell r="G44">
            <v>0</v>
          </cell>
          <cell r="J44">
            <v>233514.47</v>
          </cell>
          <cell r="K44">
            <v>233514.47</v>
          </cell>
        </row>
        <row r="45">
          <cell r="F45">
            <v>189048.25</v>
          </cell>
          <cell r="G45">
            <v>0</v>
          </cell>
          <cell r="J45">
            <v>189048.25</v>
          </cell>
          <cell r="K45">
            <v>189048.25</v>
          </cell>
        </row>
        <row r="46">
          <cell r="F46">
            <v>20</v>
          </cell>
          <cell r="G46">
            <v>0</v>
          </cell>
          <cell r="J46">
            <v>20</v>
          </cell>
          <cell r="K46">
            <v>20</v>
          </cell>
        </row>
        <row r="47">
          <cell r="F47">
            <v>-0.57999999999999996</v>
          </cell>
          <cell r="G47">
            <v>0</v>
          </cell>
          <cell r="J47">
            <v>-0.57999999999999996</v>
          </cell>
          <cell r="K47">
            <v>-0.57999999999999996</v>
          </cell>
        </row>
        <row r="48">
          <cell r="F48">
            <v>1500000</v>
          </cell>
          <cell r="G48">
            <v>0</v>
          </cell>
          <cell r="J48">
            <v>1500000</v>
          </cell>
          <cell r="K48">
            <v>1500000</v>
          </cell>
        </row>
        <row r="49">
          <cell r="F49">
            <v>92231407.290000007</v>
          </cell>
          <cell r="G49">
            <v>0</v>
          </cell>
          <cell r="J49">
            <v>92231407.290000007</v>
          </cell>
          <cell r="K49">
            <v>108072231.16</v>
          </cell>
        </row>
        <row r="50">
          <cell r="F50">
            <v>34871570.140000001</v>
          </cell>
          <cell r="G50">
            <v>0</v>
          </cell>
          <cell r="J50">
            <v>34871570.140000001</v>
          </cell>
          <cell r="K50">
            <v>13179435</v>
          </cell>
        </row>
        <row r="51">
          <cell r="F51">
            <v>0</v>
          </cell>
          <cell r="G51">
            <v>0</v>
          </cell>
          <cell r="J51">
            <v>0</v>
          </cell>
          <cell r="K51">
            <v>94630</v>
          </cell>
        </row>
        <row r="52">
          <cell r="F52">
            <v>32104451.190000001</v>
          </cell>
          <cell r="G52">
            <v>0</v>
          </cell>
          <cell r="J52">
            <v>32104451.190000001</v>
          </cell>
          <cell r="K52">
            <v>20347800</v>
          </cell>
        </row>
        <row r="53">
          <cell r="F53">
            <v>15902883.439999999</v>
          </cell>
          <cell r="G53">
            <v>0</v>
          </cell>
          <cell r="J53">
            <v>15902883.439999999</v>
          </cell>
          <cell r="K53">
            <v>16809208.710000001</v>
          </cell>
        </row>
        <row r="54">
          <cell r="F54">
            <v>580753360.67999995</v>
          </cell>
          <cell r="G54">
            <v>0</v>
          </cell>
          <cell r="J54">
            <v>580753360.67999995</v>
          </cell>
          <cell r="K54">
            <v>29884100.239999998</v>
          </cell>
        </row>
        <row r="55">
          <cell r="F55">
            <v>2673930.56</v>
          </cell>
          <cell r="G55">
            <v>0</v>
          </cell>
          <cell r="J55">
            <v>2673930.56</v>
          </cell>
          <cell r="K55">
            <v>2673930.56</v>
          </cell>
        </row>
        <row r="56">
          <cell r="F56">
            <v>1590932.98</v>
          </cell>
          <cell r="G56">
            <v>0</v>
          </cell>
          <cell r="J56">
            <v>1590932.98</v>
          </cell>
          <cell r="K56">
            <v>1590932.98</v>
          </cell>
        </row>
        <row r="57">
          <cell r="F57">
            <v>62123888</v>
          </cell>
          <cell r="G57">
            <v>0</v>
          </cell>
          <cell r="J57">
            <v>62123888</v>
          </cell>
          <cell r="K57">
            <v>117843009.66</v>
          </cell>
        </row>
        <row r="58">
          <cell r="F58">
            <v>894.63</v>
          </cell>
          <cell r="G58">
            <v>0</v>
          </cell>
          <cell r="J58">
            <v>894.63</v>
          </cell>
          <cell r="K58">
            <v>28915874</v>
          </cell>
        </row>
        <row r="59">
          <cell r="F59">
            <v>0</v>
          </cell>
          <cell r="G59">
            <v>0</v>
          </cell>
          <cell r="J59">
            <v>0</v>
          </cell>
          <cell r="K59">
            <v>159.88</v>
          </cell>
        </row>
        <row r="60">
          <cell r="F60">
            <v>2273700</v>
          </cell>
          <cell r="G60">
            <v>0</v>
          </cell>
          <cell r="J60">
            <v>2273700</v>
          </cell>
          <cell r="K60">
            <v>60515439.079999998</v>
          </cell>
        </row>
        <row r="61">
          <cell r="F61">
            <v>3895785.36</v>
          </cell>
          <cell r="G61">
            <v>0</v>
          </cell>
          <cell r="J61">
            <v>3895785.36</v>
          </cell>
          <cell r="K61">
            <v>60116908.399999999</v>
          </cell>
        </row>
        <row r="62">
          <cell r="F62">
            <v>18861055</v>
          </cell>
          <cell r="G62">
            <v>0</v>
          </cell>
          <cell r="J62">
            <v>18861055</v>
          </cell>
          <cell r="K62">
            <v>16047762.84</v>
          </cell>
        </row>
        <row r="63">
          <cell r="F63">
            <v>122529113.13</v>
          </cell>
          <cell r="G63">
            <v>0</v>
          </cell>
          <cell r="J63">
            <v>122529113.13</v>
          </cell>
          <cell r="K63">
            <v>866749112.14999998</v>
          </cell>
        </row>
        <row r="64">
          <cell r="F64">
            <v>11147238</v>
          </cell>
          <cell r="G64">
            <v>0</v>
          </cell>
          <cell r="J64">
            <v>11147238</v>
          </cell>
          <cell r="K64">
            <v>29068900.289999999</v>
          </cell>
        </row>
        <row r="65">
          <cell r="F65">
            <v>14666555</v>
          </cell>
          <cell r="G65">
            <v>0</v>
          </cell>
          <cell r="J65">
            <v>14666555</v>
          </cell>
          <cell r="K65">
            <v>21249921.899999999</v>
          </cell>
        </row>
        <row r="66">
          <cell r="F66">
            <v>0</v>
          </cell>
          <cell r="G66">
            <v>0</v>
          </cell>
          <cell r="J66">
            <v>0</v>
          </cell>
          <cell r="K66">
            <v>-0.56000000000000005</v>
          </cell>
        </row>
        <row r="67">
          <cell r="F67">
            <v>0</v>
          </cell>
          <cell r="G67">
            <v>0</v>
          </cell>
          <cell r="J67">
            <v>0</v>
          </cell>
          <cell r="K67">
            <v>462116.27</v>
          </cell>
        </row>
        <row r="68">
          <cell r="F68">
            <v>50</v>
          </cell>
          <cell r="G68">
            <v>0</v>
          </cell>
          <cell r="J68">
            <v>50</v>
          </cell>
          <cell r="K68">
            <v>0</v>
          </cell>
        </row>
        <row r="69">
          <cell r="F69">
            <v>91413095.799999997</v>
          </cell>
          <cell r="G69">
            <v>0</v>
          </cell>
          <cell r="J69">
            <v>91413095.799999997</v>
          </cell>
          <cell r="K69">
            <v>72907195.260000005</v>
          </cell>
        </row>
        <row r="70">
          <cell r="F70">
            <v>94294152.980000004</v>
          </cell>
          <cell r="G70">
            <v>0</v>
          </cell>
          <cell r="J70">
            <v>94294152.980000004</v>
          </cell>
          <cell r="K70">
            <v>33737036.509999998</v>
          </cell>
        </row>
        <row r="71">
          <cell r="F71">
            <v>1224750</v>
          </cell>
          <cell r="G71">
            <v>0</v>
          </cell>
          <cell r="J71">
            <v>1224750</v>
          </cell>
          <cell r="K71">
            <v>125137435.98</v>
          </cell>
        </row>
        <row r="72">
          <cell r="F72">
            <v>699400</v>
          </cell>
          <cell r="G72">
            <v>0</v>
          </cell>
          <cell r="J72">
            <v>699400</v>
          </cell>
          <cell r="K72">
            <v>699400</v>
          </cell>
        </row>
        <row r="73">
          <cell r="F73">
            <v>-5</v>
          </cell>
          <cell r="G73">
            <v>0</v>
          </cell>
          <cell r="J73">
            <v>-5</v>
          </cell>
          <cell r="K73">
            <v>-5</v>
          </cell>
        </row>
        <row r="74">
          <cell r="F74">
            <v>0</v>
          </cell>
          <cell r="G74">
            <v>0</v>
          </cell>
          <cell r="J74">
            <v>0</v>
          </cell>
          <cell r="K74">
            <v>6019610</v>
          </cell>
        </row>
        <row r="75">
          <cell r="F75">
            <v>4324083.8899999997</v>
          </cell>
          <cell r="G75">
            <v>0</v>
          </cell>
          <cell r="J75">
            <v>4324083.8899999997</v>
          </cell>
          <cell r="K75">
            <v>202154409.09</v>
          </cell>
        </row>
        <row r="76">
          <cell r="F76">
            <v>0</v>
          </cell>
          <cell r="G76">
            <v>0</v>
          </cell>
          <cell r="J76">
            <v>0</v>
          </cell>
          <cell r="K76">
            <v>1633504.37</v>
          </cell>
        </row>
        <row r="77">
          <cell r="F77">
            <v>509.65</v>
          </cell>
          <cell r="G77">
            <v>0</v>
          </cell>
          <cell r="J77">
            <v>509.65</v>
          </cell>
          <cell r="K77">
            <v>509.65</v>
          </cell>
        </row>
        <row r="78">
          <cell r="F78">
            <v>0.01</v>
          </cell>
          <cell r="G78">
            <v>0</v>
          </cell>
          <cell r="J78">
            <v>0.01</v>
          </cell>
          <cell r="K78">
            <v>0.01</v>
          </cell>
        </row>
        <row r="79">
          <cell r="F79">
            <v>2024204.55</v>
          </cell>
          <cell r="G79">
            <v>0</v>
          </cell>
          <cell r="J79">
            <v>2024204.55</v>
          </cell>
          <cell r="K79">
            <v>2024204.55</v>
          </cell>
        </row>
        <row r="80">
          <cell r="F80">
            <v>31.79</v>
          </cell>
          <cell r="G80">
            <v>0</v>
          </cell>
          <cell r="J80">
            <v>31.79</v>
          </cell>
          <cell r="K80">
            <v>31.79</v>
          </cell>
        </row>
        <row r="81">
          <cell r="F81">
            <v>1779.97</v>
          </cell>
          <cell r="G81">
            <v>0</v>
          </cell>
          <cell r="J81">
            <v>1779.97</v>
          </cell>
          <cell r="K81">
            <v>1779.97</v>
          </cell>
        </row>
        <row r="82">
          <cell r="F82">
            <v>0</v>
          </cell>
          <cell r="G82">
            <v>0</v>
          </cell>
          <cell r="J82">
            <v>0</v>
          </cell>
          <cell r="K82">
            <v>11026721</v>
          </cell>
        </row>
        <row r="83">
          <cell r="F83">
            <v>0.2</v>
          </cell>
          <cell r="G83">
            <v>0</v>
          </cell>
          <cell r="J83">
            <v>0.2</v>
          </cell>
          <cell r="K83">
            <v>880000.2</v>
          </cell>
        </row>
        <row r="84">
          <cell r="F84">
            <v>3590882.7</v>
          </cell>
          <cell r="G84">
            <v>0</v>
          </cell>
          <cell r="J84">
            <v>3590882.7</v>
          </cell>
          <cell r="K84">
            <v>18883197.949999999</v>
          </cell>
        </row>
        <row r="85">
          <cell r="F85">
            <v>2.6</v>
          </cell>
          <cell r="G85">
            <v>0</v>
          </cell>
          <cell r="J85">
            <v>2.6</v>
          </cell>
          <cell r="K85">
            <v>2.6</v>
          </cell>
        </row>
        <row r="86">
          <cell r="F86">
            <v>993428.72</v>
          </cell>
          <cell r="G86">
            <v>0</v>
          </cell>
          <cell r="J86">
            <v>993428.72</v>
          </cell>
          <cell r="K86">
            <v>993428.72</v>
          </cell>
        </row>
        <row r="87">
          <cell r="F87">
            <v>1879.54</v>
          </cell>
          <cell r="G87">
            <v>0</v>
          </cell>
          <cell r="J87">
            <v>1879.54</v>
          </cell>
          <cell r="K87">
            <v>132994836.31999999</v>
          </cell>
        </row>
        <row r="88">
          <cell r="F88">
            <v>251597.07</v>
          </cell>
          <cell r="G88">
            <v>0</v>
          </cell>
          <cell r="J88">
            <v>251597.07</v>
          </cell>
          <cell r="K88">
            <v>251597.08</v>
          </cell>
        </row>
        <row r="89">
          <cell r="F89">
            <v>127340</v>
          </cell>
          <cell r="G89">
            <v>0</v>
          </cell>
          <cell r="J89">
            <v>127340</v>
          </cell>
          <cell r="K89">
            <v>127340</v>
          </cell>
        </row>
        <row r="90">
          <cell r="F90">
            <v>409575.75</v>
          </cell>
          <cell r="G90">
            <v>0</v>
          </cell>
          <cell r="J90">
            <v>409575.75</v>
          </cell>
          <cell r="K90">
            <v>5744747.75</v>
          </cell>
        </row>
        <row r="91">
          <cell r="F91">
            <v>920104.29</v>
          </cell>
          <cell r="G91">
            <v>0</v>
          </cell>
          <cell r="J91">
            <v>920104.29</v>
          </cell>
          <cell r="K91">
            <v>31485143.09</v>
          </cell>
        </row>
        <row r="92">
          <cell r="F92">
            <v>285153572.5</v>
          </cell>
          <cell r="G92">
            <v>0</v>
          </cell>
          <cell r="J92">
            <v>285153572.5</v>
          </cell>
          <cell r="K92">
            <v>241764616</v>
          </cell>
        </row>
        <row r="93">
          <cell r="F93">
            <v>36148744.840000004</v>
          </cell>
          <cell r="G93">
            <v>0</v>
          </cell>
          <cell r="J93">
            <v>36148744.840000004</v>
          </cell>
          <cell r="K93">
            <v>0</v>
          </cell>
        </row>
        <row r="94">
          <cell r="F94">
            <v>271374065.14999998</v>
          </cell>
          <cell r="G94">
            <v>0</v>
          </cell>
          <cell r="J94">
            <v>271374065.14999998</v>
          </cell>
          <cell r="K94">
            <v>0</v>
          </cell>
        </row>
        <row r="95">
          <cell r="F95">
            <v>173668809.62</v>
          </cell>
          <cell r="G95">
            <v>0</v>
          </cell>
          <cell r="J95">
            <v>173668809.62</v>
          </cell>
          <cell r="K95">
            <v>0</v>
          </cell>
        </row>
        <row r="96">
          <cell r="F96">
            <v>360267340.77999997</v>
          </cell>
          <cell r="G96">
            <v>0</v>
          </cell>
          <cell r="J96">
            <v>360267340.77999997</v>
          </cell>
          <cell r="K96">
            <v>0</v>
          </cell>
        </row>
        <row r="97">
          <cell r="F97">
            <v>0</v>
          </cell>
          <cell r="G97">
            <v>0</v>
          </cell>
          <cell r="J97">
            <v>0</v>
          </cell>
          <cell r="K97">
            <v>21817213.460000001</v>
          </cell>
        </row>
        <row r="98">
          <cell r="F98">
            <v>206407.6</v>
          </cell>
          <cell r="G98">
            <v>0</v>
          </cell>
          <cell r="J98">
            <v>206407.6</v>
          </cell>
          <cell r="K98">
            <v>206407.6</v>
          </cell>
        </row>
        <row r="99">
          <cell r="F99">
            <v>721391</v>
          </cell>
          <cell r="G99">
            <v>0</v>
          </cell>
          <cell r="J99">
            <v>721391</v>
          </cell>
          <cell r="K99">
            <v>721391</v>
          </cell>
        </row>
        <row r="100">
          <cell r="F100">
            <v>3257.55</v>
          </cell>
          <cell r="G100">
            <v>0</v>
          </cell>
          <cell r="J100">
            <v>3257.55</v>
          </cell>
          <cell r="K100">
            <v>3257.55</v>
          </cell>
        </row>
        <row r="101">
          <cell r="F101">
            <v>320506.17</v>
          </cell>
          <cell r="G101">
            <v>0</v>
          </cell>
          <cell r="J101">
            <v>320506.17</v>
          </cell>
          <cell r="K101">
            <v>320506.17</v>
          </cell>
        </row>
        <row r="102">
          <cell r="F102">
            <v>6250.93</v>
          </cell>
          <cell r="G102">
            <v>0</v>
          </cell>
          <cell r="J102">
            <v>6250.93</v>
          </cell>
          <cell r="K102">
            <v>6250.93</v>
          </cell>
        </row>
        <row r="103">
          <cell r="F103">
            <v>10000000</v>
          </cell>
          <cell r="G103">
            <v>0</v>
          </cell>
          <cell r="J103">
            <v>10000000</v>
          </cell>
          <cell r="K103">
            <v>10000000</v>
          </cell>
        </row>
        <row r="104">
          <cell r="F104">
            <v>12590699.779999999</v>
          </cell>
          <cell r="G104">
            <v>0</v>
          </cell>
          <cell r="J104">
            <v>12590699.779999999</v>
          </cell>
          <cell r="K104">
            <v>136485502</v>
          </cell>
        </row>
        <row r="105">
          <cell r="F105">
            <v>4709815.0999999996</v>
          </cell>
          <cell r="G105">
            <v>0</v>
          </cell>
          <cell r="J105">
            <v>4709815.0999999996</v>
          </cell>
          <cell r="K105">
            <v>4709815.03</v>
          </cell>
        </row>
        <row r="106">
          <cell r="F106">
            <v>0</v>
          </cell>
          <cell r="G106">
            <v>0</v>
          </cell>
          <cell r="J106">
            <v>0</v>
          </cell>
          <cell r="K106">
            <v>1307258862.02</v>
          </cell>
        </row>
        <row r="107">
          <cell r="F107">
            <v>0</v>
          </cell>
          <cell r="G107">
            <v>0</v>
          </cell>
          <cell r="J107">
            <v>0</v>
          </cell>
          <cell r="K107">
            <v>0</v>
          </cell>
        </row>
        <row r="108">
          <cell r="F108">
            <v>2755000</v>
          </cell>
          <cell r="G108">
            <v>0</v>
          </cell>
          <cell r="J108">
            <v>2755000</v>
          </cell>
          <cell r="K108">
            <v>419046580.07999998</v>
          </cell>
        </row>
        <row r="109">
          <cell r="F109">
            <v>3117063.76</v>
          </cell>
          <cell r="G109">
            <v>0</v>
          </cell>
          <cell r="J109">
            <v>3117063.76</v>
          </cell>
          <cell r="K109">
            <v>0</v>
          </cell>
        </row>
        <row r="110">
          <cell r="F110">
            <v>30838.19</v>
          </cell>
          <cell r="G110">
            <v>0</v>
          </cell>
          <cell r="J110">
            <v>30838.19</v>
          </cell>
          <cell r="K110">
            <v>30838.19</v>
          </cell>
        </row>
        <row r="111">
          <cell r="F111">
            <v>0</v>
          </cell>
          <cell r="G111">
            <v>0</v>
          </cell>
          <cell r="J111">
            <v>0</v>
          </cell>
          <cell r="K111">
            <v>710284.38</v>
          </cell>
        </row>
        <row r="112">
          <cell r="F112">
            <v>137121939.19999999</v>
          </cell>
          <cell r="G112">
            <v>4842548.62</v>
          </cell>
          <cell r="J112">
            <v>141964487.81999999</v>
          </cell>
          <cell r="K112">
            <v>0</v>
          </cell>
        </row>
        <row r="113">
          <cell r="F113">
            <v>100058057.45</v>
          </cell>
          <cell r="G113">
            <v>0</v>
          </cell>
          <cell r="J113">
            <v>100058057.45</v>
          </cell>
          <cell r="K113">
            <v>0</v>
          </cell>
        </row>
        <row r="114">
          <cell r="F114">
            <v>11584376.15</v>
          </cell>
          <cell r="G114">
            <v>0</v>
          </cell>
          <cell r="J114">
            <v>11584376.15</v>
          </cell>
          <cell r="K114">
            <v>0</v>
          </cell>
        </row>
        <row r="115">
          <cell r="F115">
            <v>50659261.939999998</v>
          </cell>
          <cell r="G115">
            <v>0</v>
          </cell>
          <cell r="J115">
            <v>50659261.939999998</v>
          </cell>
          <cell r="K115">
            <v>0</v>
          </cell>
        </row>
        <row r="116">
          <cell r="F116">
            <v>109434645.40000001</v>
          </cell>
          <cell r="G116">
            <v>0</v>
          </cell>
          <cell r="J116">
            <v>109434645.40000001</v>
          </cell>
          <cell r="K116">
            <v>0</v>
          </cell>
        </row>
        <row r="117">
          <cell r="F117">
            <v>32038665</v>
          </cell>
          <cell r="G117">
            <v>0</v>
          </cell>
          <cell r="J117">
            <v>32038665</v>
          </cell>
          <cell r="K117">
            <v>0</v>
          </cell>
        </row>
        <row r="118">
          <cell r="F118">
            <v>22534481.800000001</v>
          </cell>
          <cell r="G118">
            <v>0</v>
          </cell>
          <cell r="J118">
            <v>22534481.800000001</v>
          </cell>
          <cell r="K118">
            <v>0</v>
          </cell>
        </row>
        <row r="119">
          <cell r="F119">
            <v>0</v>
          </cell>
          <cell r="G119">
            <v>0</v>
          </cell>
          <cell r="J119">
            <v>0</v>
          </cell>
          <cell r="K119">
            <v>132054538.09</v>
          </cell>
        </row>
        <row r="120">
          <cell r="F120">
            <v>3000000</v>
          </cell>
          <cell r="G120">
            <v>0</v>
          </cell>
          <cell r="J120">
            <v>3000000</v>
          </cell>
          <cell r="K120">
            <v>3000000</v>
          </cell>
        </row>
        <row r="121">
          <cell r="F121">
            <v>0.06</v>
          </cell>
          <cell r="G121">
            <v>0</v>
          </cell>
          <cell r="J121">
            <v>0.06</v>
          </cell>
          <cell r="K121">
            <v>0.06</v>
          </cell>
        </row>
        <row r="122">
          <cell r="F122">
            <v>0</v>
          </cell>
          <cell r="G122">
            <v>0</v>
          </cell>
          <cell r="J122">
            <v>0</v>
          </cell>
          <cell r="K122">
            <v>1169.54</v>
          </cell>
        </row>
        <row r="123">
          <cell r="F123">
            <v>1751400</v>
          </cell>
          <cell r="G123">
            <v>0</v>
          </cell>
          <cell r="J123">
            <v>1751400</v>
          </cell>
          <cell r="K123">
            <v>1751400</v>
          </cell>
        </row>
        <row r="124">
          <cell r="F124">
            <v>7196.28</v>
          </cell>
          <cell r="G124">
            <v>0</v>
          </cell>
          <cell r="J124">
            <v>7196.28</v>
          </cell>
          <cell r="K124">
            <v>13206300.9</v>
          </cell>
        </row>
        <row r="125">
          <cell r="F125">
            <v>0</v>
          </cell>
          <cell r="G125">
            <v>0</v>
          </cell>
          <cell r="J125">
            <v>0</v>
          </cell>
          <cell r="K125">
            <v>6821100</v>
          </cell>
        </row>
        <row r="126">
          <cell r="F126">
            <v>14</v>
          </cell>
          <cell r="G126">
            <v>0</v>
          </cell>
          <cell r="J126">
            <v>14</v>
          </cell>
          <cell r="K126">
            <v>14</v>
          </cell>
        </row>
        <row r="127">
          <cell r="F127">
            <v>248452.15</v>
          </cell>
          <cell r="G127">
            <v>0</v>
          </cell>
          <cell r="J127">
            <v>248452.15</v>
          </cell>
          <cell r="K127">
            <v>248452.15</v>
          </cell>
        </row>
        <row r="128">
          <cell r="F128">
            <v>1080967081.3399999</v>
          </cell>
          <cell r="G128">
            <v>0</v>
          </cell>
          <cell r="J128">
            <v>1080967081.3399999</v>
          </cell>
          <cell r="K128">
            <v>0</v>
          </cell>
        </row>
        <row r="129">
          <cell r="F129">
            <v>68711767.040000007</v>
          </cell>
          <cell r="G129">
            <v>0</v>
          </cell>
          <cell r="J129">
            <v>68711767.040000007</v>
          </cell>
          <cell r="K129">
            <v>0</v>
          </cell>
        </row>
        <row r="130">
          <cell r="F130">
            <v>-34333949.68</v>
          </cell>
          <cell r="G130">
            <v>0</v>
          </cell>
          <cell r="J130">
            <v>-34333949.68</v>
          </cell>
          <cell r="K130">
            <v>-34333949.68</v>
          </cell>
        </row>
        <row r="131">
          <cell r="F131">
            <v>222226224.97999999</v>
          </cell>
          <cell r="G131">
            <v>0</v>
          </cell>
          <cell r="J131">
            <v>222226224.97999999</v>
          </cell>
          <cell r="K131">
            <v>0</v>
          </cell>
        </row>
        <row r="132">
          <cell r="F132">
            <v>3925720.79</v>
          </cell>
          <cell r="G132">
            <v>0</v>
          </cell>
          <cell r="J132">
            <v>3925720.79</v>
          </cell>
          <cell r="K132">
            <v>0</v>
          </cell>
        </row>
        <row r="133">
          <cell r="F133">
            <v>17739682.57</v>
          </cell>
          <cell r="G133">
            <v>0</v>
          </cell>
          <cell r="J133">
            <v>17739682.57</v>
          </cell>
          <cell r="K133">
            <v>0</v>
          </cell>
        </row>
        <row r="134">
          <cell r="F134">
            <v>42401869</v>
          </cell>
          <cell r="G134">
            <v>0</v>
          </cell>
          <cell r="J134">
            <v>42401869</v>
          </cell>
          <cell r="K134">
            <v>0</v>
          </cell>
        </row>
        <row r="135">
          <cell r="F135">
            <v>3337949.4</v>
          </cell>
          <cell r="G135">
            <v>0</v>
          </cell>
          <cell r="J135">
            <v>3337949.4</v>
          </cell>
          <cell r="K135">
            <v>0</v>
          </cell>
        </row>
        <row r="136">
          <cell r="F136">
            <v>4897607265.7399988</v>
          </cell>
          <cell r="G136">
            <v>3276496.06</v>
          </cell>
          <cell r="J136">
            <v>4900883761.7999992</v>
          </cell>
          <cell r="K136">
            <v>4614166365.0299988</v>
          </cell>
        </row>
        <row r="137">
          <cell r="F137">
            <v>12968651.060000001</v>
          </cell>
          <cell r="G137">
            <v>0</v>
          </cell>
          <cell r="J137">
            <v>12968651.060000001</v>
          </cell>
          <cell r="K137">
            <v>0</v>
          </cell>
        </row>
        <row r="138">
          <cell r="F138">
            <v>2803528.49</v>
          </cell>
          <cell r="G138">
            <v>0</v>
          </cell>
          <cell r="J138">
            <v>2803528.49</v>
          </cell>
          <cell r="K138">
            <v>0</v>
          </cell>
        </row>
        <row r="139">
          <cell r="F139">
            <v>6207794.7000000002</v>
          </cell>
          <cell r="G139">
            <v>0</v>
          </cell>
          <cell r="J139">
            <v>6207794.7000000002</v>
          </cell>
          <cell r="K139">
            <v>0</v>
          </cell>
        </row>
        <row r="140">
          <cell r="F140">
            <v>4893498.3</v>
          </cell>
          <cell r="G140">
            <v>0</v>
          </cell>
          <cell r="J140">
            <v>4893498.3</v>
          </cell>
          <cell r="K140">
            <v>0</v>
          </cell>
        </row>
        <row r="141">
          <cell r="F141">
            <v>13590501.02</v>
          </cell>
          <cell r="G141">
            <v>0</v>
          </cell>
          <cell r="J141">
            <v>13590501.02</v>
          </cell>
          <cell r="K141">
            <v>0</v>
          </cell>
        </row>
        <row r="142">
          <cell r="F142">
            <v>6373923.2199999997</v>
          </cell>
          <cell r="G142">
            <v>0</v>
          </cell>
          <cell r="J142">
            <v>6373923.2199999997</v>
          </cell>
          <cell r="K142">
            <v>0</v>
          </cell>
        </row>
        <row r="143">
          <cell r="F143">
            <v>13752456.01</v>
          </cell>
          <cell r="G143">
            <v>0</v>
          </cell>
          <cell r="J143">
            <v>13752456.01</v>
          </cell>
          <cell r="K143">
            <v>0</v>
          </cell>
        </row>
        <row r="144">
          <cell r="F144">
            <v>2853029.98</v>
          </cell>
          <cell r="G144">
            <v>0</v>
          </cell>
          <cell r="J144">
            <v>2853029.98</v>
          </cell>
          <cell r="K144">
            <v>0</v>
          </cell>
        </row>
        <row r="145">
          <cell r="F145">
            <v>63443382.779999994</v>
          </cell>
          <cell r="G145">
            <v>0</v>
          </cell>
          <cell r="J145">
            <v>63443382.779999994</v>
          </cell>
          <cell r="K145">
            <v>0</v>
          </cell>
        </row>
        <row r="146">
          <cell r="F146">
            <v>411407.06</v>
          </cell>
          <cell r="G146">
            <v>0</v>
          </cell>
          <cell r="J146">
            <v>411407.06</v>
          </cell>
          <cell r="K146">
            <v>0</v>
          </cell>
        </row>
        <row r="147">
          <cell r="F147">
            <v>114335.12</v>
          </cell>
          <cell r="G147">
            <v>0</v>
          </cell>
          <cell r="J147">
            <v>114335.12</v>
          </cell>
          <cell r="K147">
            <v>0</v>
          </cell>
        </row>
        <row r="148">
          <cell r="F148">
            <v>16558.919999999998</v>
          </cell>
          <cell r="G148">
            <v>0</v>
          </cell>
          <cell r="J148">
            <v>16558.919999999998</v>
          </cell>
          <cell r="K148">
            <v>0</v>
          </cell>
        </row>
        <row r="149">
          <cell r="F149">
            <v>88863.5</v>
          </cell>
          <cell r="G149">
            <v>0</v>
          </cell>
          <cell r="J149">
            <v>88863.5</v>
          </cell>
          <cell r="K149">
            <v>0</v>
          </cell>
        </row>
        <row r="150">
          <cell r="F150">
            <v>175516.19</v>
          </cell>
          <cell r="G150">
            <v>0</v>
          </cell>
          <cell r="J150">
            <v>175516.19</v>
          </cell>
          <cell r="K150">
            <v>0</v>
          </cell>
        </row>
        <row r="151">
          <cell r="F151">
            <v>44774.1</v>
          </cell>
          <cell r="G151">
            <v>0</v>
          </cell>
          <cell r="J151">
            <v>44774.1</v>
          </cell>
          <cell r="K151">
            <v>0</v>
          </cell>
        </row>
        <row r="152">
          <cell r="F152">
            <v>175829.1</v>
          </cell>
          <cell r="G152">
            <v>0</v>
          </cell>
          <cell r="J152">
            <v>175829.1</v>
          </cell>
          <cell r="K152">
            <v>0</v>
          </cell>
        </row>
        <row r="153">
          <cell r="F153">
            <v>122582.85</v>
          </cell>
          <cell r="G153">
            <v>0</v>
          </cell>
          <cell r="J153">
            <v>122582.85</v>
          </cell>
          <cell r="K153">
            <v>0</v>
          </cell>
        </row>
        <row r="154">
          <cell r="F154">
            <v>248.4</v>
          </cell>
          <cell r="G154">
            <v>0</v>
          </cell>
          <cell r="J154">
            <v>248.4</v>
          </cell>
          <cell r="K154">
            <v>0</v>
          </cell>
        </row>
        <row r="155">
          <cell r="F155">
            <v>126806.36</v>
          </cell>
          <cell r="G155">
            <v>0</v>
          </cell>
          <cell r="J155">
            <v>126806.36</v>
          </cell>
          <cell r="K155">
            <v>0</v>
          </cell>
        </row>
        <row r="156">
          <cell r="F156">
            <v>27103793</v>
          </cell>
          <cell r="G156">
            <v>0</v>
          </cell>
          <cell r="J156">
            <v>27103793</v>
          </cell>
          <cell r="K156">
            <v>0</v>
          </cell>
        </row>
        <row r="157">
          <cell r="F157">
            <v>6219514.7999999998</v>
          </cell>
          <cell r="G157">
            <v>0</v>
          </cell>
          <cell r="J157">
            <v>6219514.7999999998</v>
          </cell>
          <cell r="K157">
            <v>0</v>
          </cell>
        </row>
        <row r="158">
          <cell r="F158">
            <v>100000</v>
          </cell>
          <cell r="G158">
            <v>0</v>
          </cell>
          <cell r="J158">
            <v>100000</v>
          </cell>
          <cell r="K158">
            <v>0</v>
          </cell>
        </row>
        <row r="159">
          <cell r="F159">
            <v>350000</v>
          </cell>
          <cell r="G159">
            <v>0</v>
          </cell>
          <cell r="J159">
            <v>350000</v>
          </cell>
          <cell r="K159">
            <v>0</v>
          </cell>
        </row>
        <row r="160">
          <cell r="F160">
            <v>300000</v>
          </cell>
          <cell r="G160">
            <v>0</v>
          </cell>
          <cell r="J160">
            <v>300000</v>
          </cell>
          <cell r="K160">
            <v>0</v>
          </cell>
        </row>
        <row r="161">
          <cell r="F161">
            <v>35350229.399999999</v>
          </cell>
          <cell r="G161">
            <v>0</v>
          </cell>
          <cell r="J161">
            <v>35350229.399999999</v>
          </cell>
          <cell r="K161">
            <v>0</v>
          </cell>
        </row>
        <row r="162">
          <cell r="F162">
            <v>4996400877.9200001</v>
          </cell>
          <cell r="G162">
            <v>3276496.06</v>
          </cell>
          <cell r="J162">
            <v>4999677373.9800005</v>
          </cell>
          <cell r="K162">
            <v>4614166365.0299988</v>
          </cell>
        </row>
        <row r="164">
          <cell r="F164">
            <v>-4500</v>
          </cell>
          <cell r="G164">
            <v>0</v>
          </cell>
          <cell r="J164">
            <v>-4500</v>
          </cell>
          <cell r="K164">
            <v>-4500</v>
          </cell>
        </row>
        <row r="165">
          <cell r="F165">
            <v>-561186735.22000003</v>
          </cell>
          <cell r="G165">
            <v>0</v>
          </cell>
          <cell r="J165">
            <v>-549011522.97000003</v>
          </cell>
          <cell r="K165">
            <v>-1038778200.77</v>
          </cell>
        </row>
        <row r="166">
          <cell r="F166">
            <v>-264613.76000000001</v>
          </cell>
          <cell r="G166">
            <v>0</v>
          </cell>
          <cell r="J166">
            <v>-264613.76000000001</v>
          </cell>
          <cell r="K166">
            <v>-264613.76000000001</v>
          </cell>
        </row>
        <row r="167">
          <cell r="F167">
            <v>-38300</v>
          </cell>
          <cell r="G167">
            <v>0</v>
          </cell>
          <cell r="J167">
            <v>-38300</v>
          </cell>
          <cell r="K167">
            <v>-38300</v>
          </cell>
        </row>
        <row r="168">
          <cell r="F168">
            <v>-1791660</v>
          </cell>
          <cell r="G168">
            <v>0</v>
          </cell>
          <cell r="J168">
            <v>-1791660</v>
          </cell>
          <cell r="K168">
            <v>-1791660</v>
          </cell>
        </row>
        <row r="169">
          <cell r="F169">
            <v>-412.54</v>
          </cell>
          <cell r="G169">
            <v>0</v>
          </cell>
          <cell r="J169">
            <v>-412.54</v>
          </cell>
          <cell r="K169">
            <v>-412.54</v>
          </cell>
        </row>
        <row r="170">
          <cell r="F170">
            <v>-1418323173.5899999</v>
          </cell>
          <cell r="G170">
            <v>0</v>
          </cell>
          <cell r="J170">
            <v>-1418323173.5899999</v>
          </cell>
          <cell r="K170">
            <v>-1939811507.0599999</v>
          </cell>
        </row>
        <row r="171">
          <cell r="F171">
            <v>0</v>
          </cell>
          <cell r="G171">
            <v>0</v>
          </cell>
          <cell r="J171">
            <v>0</v>
          </cell>
          <cell r="K171">
            <v>-10981930.99</v>
          </cell>
        </row>
        <row r="172">
          <cell r="F172">
            <v>-16335000</v>
          </cell>
          <cell r="G172">
            <v>0</v>
          </cell>
          <cell r="J172">
            <v>-16335000</v>
          </cell>
          <cell r="K172">
            <v>-16335000</v>
          </cell>
        </row>
        <row r="173">
          <cell r="F173">
            <v>-2002967.8</v>
          </cell>
          <cell r="G173">
            <v>0</v>
          </cell>
          <cell r="J173">
            <v>-2002967.8</v>
          </cell>
          <cell r="K173">
            <v>-13984181.17</v>
          </cell>
        </row>
        <row r="174">
          <cell r="F174">
            <v>-5577563244.1899996</v>
          </cell>
          <cell r="G174">
            <v>-73931055</v>
          </cell>
          <cell r="J174">
            <v>-5651494299.1899996</v>
          </cell>
          <cell r="K174">
            <v>-1970762477.47</v>
          </cell>
        </row>
        <row r="175">
          <cell r="F175">
            <v>0</v>
          </cell>
          <cell r="G175">
            <v>0</v>
          </cell>
          <cell r="J175">
            <v>0</v>
          </cell>
          <cell r="K175">
            <v>-10350525</v>
          </cell>
        </row>
        <row r="176">
          <cell r="F176">
            <v>0</v>
          </cell>
          <cell r="G176">
            <v>0</v>
          </cell>
          <cell r="J176">
            <v>0</v>
          </cell>
          <cell r="K176">
            <v>-35920</v>
          </cell>
        </row>
        <row r="177">
          <cell r="F177">
            <v>0</v>
          </cell>
          <cell r="G177">
            <v>0</v>
          </cell>
          <cell r="J177">
            <v>0</v>
          </cell>
          <cell r="K177">
            <v>117880</v>
          </cell>
        </row>
        <row r="178">
          <cell r="F178">
            <v>3.85</v>
          </cell>
          <cell r="G178">
            <v>0</v>
          </cell>
          <cell r="J178">
            <v>3.85</v>
          </cell>
          <cell r="K178">
            <v>3.85</v>
          </cell>
        </row>
        <row r="179">
          <cell r="F179">
            <v>0</v>
          </cell>
          <cell r="G179">
            <v>0</v>
          </cell>
          <cell r="J179">
            <v>0</v>
          </cell>
          <cell r="K179">
            <v>-10463226.75</v>
          </cell>
        </row>
        <row r="180">
          <cell r="F180">
            <v>-20.6</v>
          </cell>
          <cell r="G180">
            <v>0</v>
          </cell>
          <cell r="J180">
            <v>-20.6</v>
          </cell>
          <cell r="K180">
            <v>-20.6</v>
          </cell>
        </row>
        <row r="181">
          <cell r="F181">
            <v>-26218.32</v>
          </cell>
          <cell r="G181">
            <v>0</v>
          </cell>
          <cell r="J181">
            <v>-26218.32</v>
          </cell>
          <cell r="K181">
            <v>-26218.32</v>
          </cell>
        </row>
        <row r="182">
          <cell r="F182">
            <v>-3.71</v>
          </cell>
          <cell r="G182">
            <v>0</v>
          </cell>
          <cell r="J182">
            <v>-3.71</v>
          </cell>
          <cell r="K182">
            <v>-3.71</v>
          </cell>
        </row>
        <row r="183">
          <cell r="F183">
            <v>0</v>
          </cell>
          <cell r="G183">
            <v>0</v>
          </cell>
          <cell r="J183">
            <v>0</v>
          </cell>
          <cell r="K183">
            <v>-4019719.83</v>
          </cell>
        </row>
        <row r="184">
          <cell r="F184">
            <v>-905498.18</v>
          </cell>
          <cell r="G184">
            <v>0</v>
          </cell>
          <cell r="J184">
            <v>-905498.18</v>
          </cell>
          <cell r="K184">
            <v>-905498.18</v>
          </cell>
        </row>
        <row r="185">
          <cell r="F185">
            <v>-2042754099.45</v>
          </cell>
          <cell r="G185">
            <v>0</v>
          </cell>
          <cell r="J185">
            <v>-2042754099.45</v>
          </cell>
          <cell r="K185">
            <v>-2038008880.1300001</v>
          </cell>
        </row>
        <row r="186">
          <cell r="F186">
            <v>-71400</v>
          </cell>
          <cell r="G186">
            <v>0</v>
          </cell>
          <cell r="J186">
            <v>-71400</v>
          </cell>
          <cell r="K186">
            <v>0</v>
          </cell>
        </row>
        <row r="187">
          <cell r="F187">
            <v>-3214200</v>
          </cell>
          <cell r="G187">
            <v>0</v>
          </cell>
          <cell r="J187">
            <v>-3214200</v>
          </cell>
          <cell r="K187">
            <v>-3214200</v>
          </cell>
        </row>
        <row r="188">
          <cell r="F188">
            <v>-5268280.34</v>
          </cell>
          <cell r="G188">
            <v>0</v>
          </cell>
          <cell r="J188">
            <v>-5268280.34</v>
          </cell>
          <cell r="K188">
            <v>-5268280.34</v>
          </cell>
        </row>
        <row r="189">
          <cell r="F189">
            <v>-1272108.2</v>
          </cell>
          <cell r="G189">
            <v>0</v>
          </cell>
          <cell r="J189">
            <v>-1272108.2</v>
          </cell>
          <cell r="K189">
            <v>0</v>
          </cell>
        </row>
        <row r="190">
          <cell r="F190">
            <v>-1628712.16</v>
          </cell>
          <cell r="G190">
            <v>0</v>
          </cell>
          <cell r="J190">
            <v>-1628712.16</v>
          </cell>
          <cell r="K190">
            <v>0</v>
          </cell>
        </row>
        <row r="191">
          <cell r="F191">
            <v>0</v>
          </cell>
          <cell r="G191">
            <v>0</v>
          </cell>
          <cell r="J191">
            <v>0</v>
          </cell>
          <cell r="K191">
            <v>-154456751.81</v>
          </cell>
        </row>
        <row r="192">
          <cell r="F192">
            <v>-496734.17</v>
          </cell>
          <cell r="G192">
            <v>0</v>
          </cell>
          <cell r="J192">
            <v>-496734.17</v>
          </cell>
          <cell r="K192">
            <v>-496734.17</v>
          </cell>
        </row>
        <row r="193">
          <cell r="F193">
            <v>0</v>
          </cell>
          <cell r="G193">
            <v>0</v>
          </cell>
          <cell r="J193">
            <v>0</v>
          </cell>
          <cell r="K193">
            <v>-1303668231.3499999</v>
          </cell>
        </row>
        <row r="194">
          <cell r="F194">
            <v>-52055335.710000001</v>
          </cell>
          <cell r="G194">
            <v>0</v>
          </cell>
          <cell r="J194">
            <v>-52055335.710000001</v>
          </cell>
          <cell r="K194">
            <v>-52055335.710000001</v>
          </cell>
        </row>
        <row r="195">
          <cell r="F195">
            <v>-6457.98</v>
          </cell>
          <cell r="G195">
            <v>0</v>
          </cell>
          <cell r="J195">
            <v>-6457.98</v>
          </cell>
          <cell r="K195">
            <v>-6457.98</v>
          </cell>
        </row>
        <row r="196">
          <cell r="F196">
            <v>-9398938.2599999998</v>
          </cell>
          <cell r="G196">
            <v>0</v>
          </cell>
          <cell r="J196">
            <v>-9398938.2599999998</v>
          </cell>
          <cell r="K196">
            <v>-9398938.2599999998</v>
          </cell>
        </row>
        <row r="197">
          <cell r="F197">
            <v>-376570674.82999998</v>
          </cell>
          <cell r="G197">
            <v>0</v>
          </cell>
          <cell r="J197">
            <v>-376570674.82999998</v>
          </cell>
          <cell r="K197">
            <v>0</v>
          </cell>
        </row>
        <row r="198">
          <cell r="F198">
            <v>-9101</v>
          </cell>
          <cell r="G198">
            <v>0</v>
          </cell>
          <cell r="J198">
            <v>-9101</v>
          </cell>
          <cell r="K198">
            <v>-9101</v>
          </cell>
        </row>
        <row r="199">
          <cell r="F199">
            <v>-4837878.59</v>
          </cell>
          <cell r="G199">
            <v>0</v>
          </cell>
          <cell r="J199">
            <v>-4837878.59</v>
          </cell>
          <cell r="K199">
            <v>0</v>
          </cell>
        </row>
        <row r="200">
          <cell r="F200">
            <v>-2257200</v>
          </cell>
          <cell r="G200">
            <v>0</v>
          </cell>
          <cell r="J200">
            <v>-2257200</v>
          </cell>
          <cell r="K200">
            <v>0</v>
          </cell>
        </row>
        <row r="201">
          <cell r="F201">
            <v>-4531181.59</v>
          </cell>
          <cell r="G201">
            <v>0</v>
          </cell>
          <cell r="J201">
            <v>-4531181.59</v>
          </cell>
          <cell r="K201">
            <v>0</v>
          </cell>
        </row>
        <row r="202">
          <cell r="F202">
            <v>-191982</v>
          </cell>
          <cell r="G202">
            <v>0</v>
          </cell>
          <cell r="J202">
            <v>-191982</v>
          </cell>
          <cell r="K202">
            <v>0</v>
          </cell>
        </row>
        <row r="203">
          <cell r="F203">
            <v>-739791777.40999997</v>
          </cell>
          <cell r="G203">
            <v>0</v>
          </cell>
          <cell r="J203">
            <v>-739791777.40999997</v>
          </cell>
          <cell r="K203">
            <v>0</v>
          </cell>
        </row>
        <row r="204">
          <cell r="F204">
            <v>-31166946.390000001</v>
          </cell>
          <cell r="G204">
            <v>0</v>
          </cell>
          <cell r="J204">
            <v>-31166946.390000001</v>
          </cell>
          <cell r="K204">
            <v>0</v>
          </cell>
        </row>
        <row r="205">
          <cell r="F205">
            <v>-1059833976.96</v>
          </cell>
          <cell r="G205">
            <v>0</v>
          </cell>
          <cell r="J205">
            <v>-1059833976.96</v>
          </cell>
          <cell r="K205">
            <v>0</v>
          </cell>
        </row>
        <row r="206">
          <cell r="F206">
            <v>-475195.63</v>
          </cell>
          <cell r="G206">
            <v>0</v>
          </cell>
          <cell r="J206">
            <v>-475195.63</v>
          </cell>
          <cell r="K206">
            <v>0</v>
          </cell>
        </row>
        <row r="207">
          <cell r="F207">
            <v>-11914274524.729998</v>
          </cell>
          <cell r="G207">
            <v>-73931055</v>
          </cell>
          <cell r="J207">
            <v>-11976030367.479998</v>
          </cell>
          <cell r="K207">
            <v>-8585018943.0500002</v>
          </cell>
        </row>
        <row r="208">
          <cell r="F208">
            <v>-790061.47</v>
          </cell>
          <cell r="G208">
            <v>0</v>
          </cell>
          <cell r="J208">
            <v>-790061.47</v>
          </cell>
          <cell r="K208">
            <v>0</v>
          </cell>
        </row>
        <row r="209">
          <cell r="F209">
            <v>-790061.47</v>
          </cell>
          <cell r="G209">
            <v>0</v>
          </cell>
          <cell r="J209">
            <v>-790061.47</v>
          </cell>
          <cell r="K209">
            <v>0</v>
          </cell>
        </row>
        <row r="210">
          <cell r="F210">
            <v>-8982721.8200000003</v>
          </cell>
          <cell r="G210">
            <v>0</v>
          </cell>
          <cell r="J210">
            <v>-8982721.8200000003</v>
          </cell>
          <cell r="K210">
            <v>0</v>
          </cell>
        </row>
        <row r="211">
          <cell r="F211">
            <v>-125894967</v>
          </cell>
          <cell r="G211">
            <v>0</v>
          </cell>
          <cell r="J211">
            <v>-125894967</v>
          </cell>
          <cell r="K211">
            <v>0</v>
          </cell>
        </row>
        <row r="212">
          <cell r="F212">
            <v>-4421720.46</v>
          </cell>
          <cell r="G212">
            <v>0</v>
          </cell>
          <cell r="J212">
            <v>-4421720.46</v>
          </cell>
          <cell r="K212">
            <v>0</v>
          </cell>
        </row>
        <row r="213">
          <cell r="F213">
            <v>-182701065.34999999</v>
          </cell>
          <cell r="G213">
            <v>0</v>
          </cell>
          <cell r="J213">
            <v>-182701065.34999999</v>
          </cell>
          <cell r="K213">
            <v>0</v>
          </cell>
        </row>
        <row r="214">
          <cell r="F214">
            <v>-322000474.63</v>
          </cell>
          <cell r="G214">
            <v>0</v>
          </cell>
          <cell r="J214">
            <v>-322000474.63</v>
          </cell>
          <cell r="K214">
            <v>0</v>
          </cell>
        </row>
        <row r="215">
          <cell r="F215">
            <v>-12237065060.829996</v>
          </cell>
          <cell r="G215">
            <v>-73931055</v>
          </cell>
          <cell r="J215">
            <v>-12298820903.579996</v>
          </cell>
          <cell r="K215">
            <v>-8585018943.0500002</v>
          </cell>
        </row>
        <row r="217">
          <cell r="F217">
            <v>10000000</v>
          </cell>
          <cell r="G217">
            <v>0</v>
          </cell>
          <cell r="J217">
            <v>10000000</v>
          </cell>
          <cell r="K217">
            <v>10000000</v>
          </cell>
        </row>
        <row r="218">
          <cell r="F218">
            <v>1006632860.64</v>
          </cell>
          <cell r="G218">
            <v>-26721708.739999998</v>
          </cell>
          <cell r="J218">
            <v>979911151.89999998</v>
          </cell>
          <cell r="K218">
            <v>979911151.89999998</v>
          </cell>
        </row>
        <row r="219">
          <cell r="F219">
            <v>7677063</v>
          </cell>
          <cell r="G219">
            <v>0</v>
          </cell>
          <cell r="J219">
            <v>7677063</v>
          </cell>
          <cell r="K219">
            <v>7677063</v>
          </cell>
        </row>
        <row r="220">
          <cell r="F220">
            <v>99131520</v>
          </cell>
          <cell r="G220">
            <v>-24131520</v>
          </cell>
          <cell r="J220">
            <v>75000000</v>
          </cell>
          <cell r="K220">
            <v>75000000</v>
          </cell>
        </row>
        <row r="221">
          <cell r="F221">
            <v>0.91</v>
          </cell>
          <cell r="G221">
            <v>0</v>
          </cell>
          <cell r="J221">
            <v>0.91</v>
          </cell>
          <cell r="K221">
            <v>0.91</v>
          </cell>
        </row>
        <row r="222">
          <cell r="F222">
            <v>10000000</v>
          </cell>
          <cell r="G222">
            <v>0</v>
          </cell>
          <cell r="J222">
            <v>10000000</v>
          </cell>
          <cell r="K222">
            <v>10000000</v>
          </cell>
        </row>
        <row r="223">
          <cell r="F223">
            <v>67791345.859999999</v>
          </cell>
          <cell r="G223">
            <v>-47252000</v>
          </cell>
          <cell r="J223">
            <v>20539345.859999999</v>
          </cell>
          <cell r="K223">
            <v>20539345.859999999</v>
          </cell>
        </row>
        <row r="224">
          <cell r="F224">
            <v>-987588215.29999995</v>
          </cell>
          <cell r="G224">
            <v>-20000000</v>
          </cell>
          <cell r="J224">
            <v>-1007588215.3</v>
          </cell>
          <cell r="K224">
            <v>-987588215.29999995</v>
          </cell>
        </row>
        <row r="225">
          <cell r="F225">
            <v>0</v>
          </cell>
          <cell r="G225">
            <v>10000000</v>
          </cell>
          <cell r="J225">
            <v>10000000</v>
          </cell>
          <cell r="K225">
            <v>10000000</v>
          </cell>
        </row>
        <row r="226">
          <cell r="F226">
            <v>213644575.1099999</v>
          </cell>
          <cell r="G226">
            <v>-108105228.73999999</v>
          </cell>
          <cell r="J226">
            <v>105539346.36999989</v>
          </cell>
          <cell r="K226">
            <v>125539346.36999989</v>
          </cell>
        </row>
        <row r="227">
          <cell r="F227">
            <v>0</v>
          </cell>
          <cell r="G227">
            <v>0</v>
          </cell>
          <cell r="J227">
            <v>0</v>
          </cell>
          <cell r="K227">
            <v>0</v>
          </cell>
        </row>
        <row r="228">
          <cell r="F228">
            <v>0</v>
          </cell>
          <cell r="G228">
            <v>0</v>
          </cell>
          <cell r="J228">
            <v>0</v>
          </cell>
          <cell r="K228">
            <v>0</v>
          </cell>
        </row>
        <row r="229">
          <cell r="F229">
            <v>213644575.1099999</v>
          </cell>
          <cell r="G229">
            <v>-108105228.73999999</v>
          </cell>
          <cell r="J229">
            <v>105539346.36999989</v>
          </cell>
          <cell r="K229">
            <v>125539346.36999989</v>
          </cell>
        </row>
        <row r="231">
          <cell r="F231">
            <v>0</v>
          </cell>
          <cell r="G231">
            <v>0</v>
          </cell>
          <cell r="J231">
            <v>0</v>
          </cell>
          <cell r="K231">
            <v>0</v>
          </cell>
        </row>
        <row r="233">
          <cell r="F233">
            <v>0</v>
          </cell>
          <cell r="G233">
            <v>0</v>
          </cell>
          <cell r="J233">
            <v>0</v>
          </cell>
          <cell r="K233">
            <v>0</v>
          </cell>
        </row>
        <row r="235">
          <cell r="F235">
            <v>730578187.26999998</v>
          </cell>
          <cell r="G235">
            <v>-6788758.3300000001</v>
          </cell>
          <cell r="J235">
            <v>0</v>
          </cell>
          <cell r="K235">
            <v>926933603.57000005</v>
          </cell>
        </row>
        <row r="236">
          <cell r="F236">
            <v>4897340386.7200003</v>
          </cell>
          <cell r="G236">
            <v>0</v>
          </cell>
          <cell r="J236">
            <v>1290934840.03</v>
          </cell>
          <cell r="K236">
            <v>5904562435.0799999</v>
          </cell>
        </row>
        <row r="237">
          <cell r="F237">
            <v>1763586844.5899999</v>
          </cell>
          <cell r="G237">
            <v>-11839467.5</v>
          </cell>
          <cell r="J237">
            <v>226464893.34</v>
          </cell>
          <cell r="K237">
            <v>1266569039.46</v>
          </cell>
        </row>
        <row r="238">
          <cell r="F238">
            <v>1190226794.73</v>
          </cell>
          <cell r="G238">
            <v>-44632833.240000002</v>
          </cell>
          <cell r="J238">
            <v>817842401.38999999</v>
          </cell>
          <cell r="K238">
            <v>1050409074.77</v>
          </cell>
        </row>
        <row r="239">
          <cell r="F239">
            <v>587832906.13999999</v>
          </cell>
          <cell r="G239">
            <v>0</v>
          </cell>
          <cell r="J239">
            <v>-43086626.399999999</v>
          </cell>
          <cell r="K239">
            <v>609069551.63999999</v>
          </cell>
        </row>
        <row r="240">
          <cell r="F240">
            <v>5623035.1600000001</v>
          </cell>
          <cell r="G240">
            <v>0</v>
          </cell>
          <cell r="J240">
            <v>5623035.1600000001</v>
          </cell>
          <cell r="K240">
            <v>38684142.939999998</v>
          </cell>
        </row>
        <row r="241">
          <cell r="F241">
            <v>2886524845.3299999</v>
          </cell>
          <cell r="G241">
            <v>-39875004.469999999</v>
          </cell>
          <cell r="J241">
            <v>2712717897.4499998</v>
          </cell>
          <cell r="K241">
            <v>2150714935.9499998</v>
          </cell>
        </row>
        <row r="242">
          <cell r="F242">
            <v>-47422499.100000001</v>
          </cell>
          <cell r="G242">
            <v>0</v>
          </cell>
          <cell r="J242">
            <v>-47422499.100000001</v>
          </cell>
          <cell r="K242">
            <v>-244638747.61000001</v>
          </cell>
        </row>
        <row r="243">
          <cell r="F243">
            <v>197471250.38</v>
          </cell>
          <cell r="G243">
            <v>0</v>
          </cell>
          <cell r="J243">
            <v>197471250.38</v>
          </cell>
          <cell r="K243">
            <v>460665024.66000003</v>
          </cell>
        </row>
        <row r="244">
          <cell r="F244">
            <v>35961173.57</v>
          </cell>
          <cell r="G244">
            <v>-35961174</v>
          </cell>
          <cell r="J244">
            <v>-0.43</v>
          </cell>
          <cell r="K244">
            <v>516590895.94</v>
          </cell>
        </row>
        <row r="245">
          <cell r="F245">
            <v>17176244.859999999</v>
          </cell>
          <cell r="G245">
            <v>411670785.44999999</v>
          </cell>
          <cell r="J245">
            <v>428847030.31</v>
          </cell>
          <cell r="K245">
            <v>262968459.58000001</v>
          </cell>
        </row>
        <row r="246">
          <cell r="F246">
            <v>154425945.43000001</v>
          </cell>
          <cell r="G246">
            <v>0</v>
          </cell>
          <cell r="J246">
            <v>154425945.43000001</v>
          </cell>
          <cell r="K246">
            <v>788007941.28999996</v>
          </cell>
        </row>
        <row r="247">
          <cell r="F247">
            <v>-5979175977.8000002</v>
          </cell>
          <cell r="G247">
            <v>-307208863.10000002</v>
          </cell>
          <cell r="J247">
            <v>768902327.94000006</v>
          </cell>
          <cell r="K247">
            <v>-6854523008.3199997</v>
          </cell>
        </row>
        <row r="248">
          <cell r="F248">
            <v>85744687.629999995</v>
          </cell>
          <cell r="G248">
            <v>11000000</v>
          </cell>
          <cell r="J248">
            <v>-0.37</v>
          </cell>
          <cell r="K248">
            <v>-664218.09</v>
          </cell>
        </row>
        <row r="249">
          <cell r="F249">
            <v>0</v>
          </cell>
          <cell r="G249">
            <v>0</v>
          </cell>
          <cell r="J249">
            <v>0</v>
          </cell>
          <cell r="K249">
            <v>0</v>
          </cell>
        </row>
        <row r="250">
          <cell r="F250">
            <v>-519250</v>
          </cell>
          <cell r="G250">
            <v>0</v>
          </cell>
          <cell r="J250">
            <v>0</v>
          </cell>
          <cell r="K250">
            <v>0</v>
          </cell>
        </row>
        <row r="251">
          <cell r="F251">
            <v>301108862.06</v>
          </cell>
          <cell r="G251">
            <v>0</v>
          </cell>
          <cell r="J251">
            <v>301108862.06</v>
          </cell>
          <cell r="K251">
            <v>226083333.25999999</v>
          </cell>
        </row>
        <row r="252">
          <cell r="F252">
            <v>0</v>
          </cell>
          <cell r="G252">
            <v>0</v>
          </cell>
          <cell r="J252">
            <v>0</v>
          </cell>
          <cell r="K252">
            <v>-338352426.47000003</v>
          </cell>
        </row>
        <row r="253">
          <cell r="F253">
            <v>-313991162.08999997</v>
          </cell>
          <cell r="G253">
            <v>324972398</v>
          </cell>
          <cell r="J253">
            <v>0.5</v>
          </cell>
          <cell r="K253">
            <v>-794137372.25</v>
          </cell>
        </row>
        <row r="254">
          <cell r="F254">
            <v>100027849.94</v>
          </cell>
          <cell r="G254">
            <v>-100027850</v>
          </cell>
          <cell r="J254">
            <v>-0.06</v>
          </cell>
          <cell r="K254">
            <v>-196125492.75999999</v>
          </cell>
        </row>
        <row r="255">
          <cell r="F255">
            <v>311005892.38</v>
          </cell>
          <cell r="G255">
            <v>0</v>
          </cell>
          <cell r="J255">
            <v>311005892.38</v>
          </cell>
          <cell r="K255">
            <v>-470959825.82999998</v>
          </cell>
        </row>
        <row r="256">
          <cell r="F256">
            <v>-3406077724.8600001</v>
          </cell>
          <cell r="G256">
            <v>-875311948.54999995</v>
          </cell>
          <cell r="J256">
            <v>-4281389673.4099998</v>
          </cell>
          <cell r="K256">
            <v>-3406077724.8600001</v>
          </cell>
        </row>
        <row r="257">
          <cell r="F257">
            <v>3517448292.3399978</v>
          </cell>
          <cell r="G257">
            <v>-674002715.74000001</v>
          </cell>
          <cell r="J257">
            <v>2843445576.6000004</v>
          </cell>
          <cell r="K257">
            <v>1895779621.9500003</v>
          </cell>
        </row>
        <row r="258">
          <cell r="F258">
            <v>64741611.159999996</v>
          </cell>
          <cell r="G258">
            <v>0</v>
          </cell>
          <cell r="J258">
            <v>64741611.159999996</v>
          </cell>
          <cell r="K258">
            <v>0</v>
          </cell>
        </row>
        <row r="259">
          <cell r="F259">
            <v>64741611.159999996</v>
          </cell>
          <cell r="G259">
            <v>0</v>
          </cell>
          <cell r="J259">
            <v>64741611.159999996</v>
          </cell>
          <cell r="K259">
            <v>0</v>
          </cell>
        </row>
        <row r="260">
          <cell r="F260">
            <v>342503610.92000002</v>
          </cell>
          <cell r="G260">
            <v>0</v>
          </cell>
          <cell r="J260">
            <v>342503610.92000002</v>
          </cell>
          <cell r="K260">
            <v>0</v>
          </cell>
        </row>
        <row r="261">
          <cell r="F261">
            <v>127164302.04000001</v>
          </cell>
          <cell r="G261">
            <v>0</v>
          </cell>
          <cell r="J261">
            <v>127164302.04000001</v>
          </cell>
          <cell r="K261">
            <v>0</v>
          </cell>
        </row>
        <row r="262">
          <cell r="F262">
            <v>191866748</v>
          </cell>
          <cell r="G262">
            <v>0</v>
          </cell>
          <cell r="J262">
            <v>191866748</v>
          </cell>
          <cell r="K262">
            <v>0</v>
          </cell>
        </row>
        <row r="263">
          <cell r="F263">
            <v>661534660.96000004</v>
          </cell>
          <cell r="G263">
            <v>0</v>
          </cell>
          <cell r="J263">
            <v>661534660.96000004</v>
          </cell>
          <cell r="K263">
            <v>0</v>
          </cell>
        </row>
        <row r="264">
          <cell r="F264">
            <v>4243724564.4599977</v>
          </cell>
          <cell r="G264">
            <v>-674002715.74000001</v>
          </cell>
          <cell r="J264">
            <v>3569721848.7200003</v>
          </cell>
          <cell r="K264">
            <v>1895779621.9500003</v>
          </cell>
        </row>
        <row r="266">
          <cell r="F266">
            <v>0</v>
          </cell>
          <cell r="G266">
            <v>0</v>
          </cell>
          <cell r="J266">
            <v>0</v>
          </cell>
          <cell r="K266">
            <v>-0.11</v>
          </cell>
        </row>
        <row r="267">
          <cell r="F267">
            <v>0</v>
          </cell>
          <cell r="G267">
            <v>0</v>
          </cell>
          <cell r="J267">
            <v>0</v>
          </cell>
          <cell r="K267">
            <v>1829540008.6700001</v>
          </cell>
        </row>
        <row r="268">
          <cell r="F268">
            <v>-3097247336.04</v>
          </cell>
          <cell r="G268">
            <v>3097247336.04</v>
          </cell>
          <cell r="J268">
            <v>0</v>
          </cell>
          <cell r="K268">
            <v>0</v>
          </cell>
        </row>
        <row r="269">
          <cell r="F269">
            <v>318342023.49000001</v>
          </cell>
          <cell r="G269">
            <v>-109295498.31</v>
          </cell>
          <cell r="J269">
            <v>209046525.18000001</v>
          </cell>
          <cell r="K269">
            <v>460204982.49000001</v>
          </cell>
        </row>
        <row r="270">
          <cell r="F270">
            <v>-2778905312.5500002</v>
          </cell>
          <cell r="G270">
            <v>2987951837.73</v>
          </cell>
          <cell r="J270">
            <v>209046525.18000001</v>
          </cell>
          <cell r="K270">
            <v>2289744991.0500002</v>
          </cell>
        </row>
        <row r="271">
          <cell r="F271">
            <v>-2778905312.5500002</v>
          </cell>
          <cell r="G271">
            <v>2987951837.73</v>
          </cell>
          <cell r="J271">
            <v>209046525.18000001</v>
          </cell>
          <cell r="K271">
            <v>2289744991.0500002</v>
          </cell>
        </row>
        <row r="273">
          <cell r="F273">
            <v>0</v>
          </cell>
          <cell r="G273">
            <v>0</v>
          </cell>
          <cell r="J273">
            <v>0</v>
          </cell>
          <cell r="K273">
            <v>273000</v>
          </cell>
        </row>
        <row r="274">
          <cell r="F274">
            <v>157251982.71000001</v>
          </cell>
          <cell r="G274">
            <v>113826092.11</v>
          </cell>
          <cell r="J274">
            <v>271078074.81999999</v>
          </cell>
          <cell r="K274">
            <v>353717861.00999999</v>
          </cell>
        </row>
        <row r="275">
          <cell r="F275">
            <v>157251982.71000001</v>
          </cell>
          <cell r="G275">
            <v>113826092.11</v>
          </cell>
          <cell r="J275">
            <v>271078074.81999999</v>
          </cell>
          <cell r="K275">
            <v>353990861.00999999</v>
          </cell>
        </row>
        <row r="276">
          <cell r="F276">
            <v>157251982.71000001</v>
          </cell>
          <cell r="G276">
            <v>113826092.11</v>
          </cell>
          <cell r="J276">
            <v>271078074.81999999</v>
          </cell>
          <cell r="K276">
            <v>353990861.00999999</v>
          </cell>
        </row>
        <row r="278">
          <cell r="F278">
            <v>-436663294.32999998</v>
          </cell>
          <cell r="G278">
            <v>4570107228.5100002</v>
          </cell>
          <cell r="J278">
            <v>4133443934.1799998</v>
          </cell>
          <cell r="K278">
            <v>3257457015.8699999</v>
          </cell>
        </row>
        <row r="279">
          <cell r="F279">
            <v>982075208.72000003</v>
          </cell>
          <cell r="G279">
            <v>-401647692.32999998</v>
          </cell>
          <cell r="J279">
            <v>580427516.38999999</v>
          </cell>
          <cell r="K279">
            <v>0</v>
          </cell>
        </row>
        <row r="280">
          <cell r="F280">
            <v>422199969.92000002</v>
          </cell>
          <cell r="G280">
            <v>-319961405.14999998</v>
          </cell>
          <cell r="J280">
            <v>102238564.77</v>
          </cell>
          <cell r="K280">
            <v>0</v>
          </cell>
        </row>
        <row r="281">
          <cell r="F281">
            <v>0</v>
          </cell>
          <cell r="G281">
            <v>0</v>
          </cell>
          <cell r="J281">
            <v>0</v>
          </cell>
          <cell r="K281">
            <v>15519040.35</v>
          </cell>
        </row>
        <row r="282">
          <cell r="F282">
            <v>-460579417.74000001</v>
          </cell>
          <cell r="G282">
            <v>460579417.74000001</v>
          </cell>
          <cell r="J282">
            <v>0</v>
          </cell>
          <cell r="K282">
            <v>0</v>
          </cell>
        </row>
        <row r="283">
          <cell r="F283">
            <v>6100245.3600000003</v>
          </cell>
          <cell r="G283">
            <v>-6100245.3600000003</v>
          </cell>
          <cell r="J283">
            <v>0</v>
          </cell>
          <cell r="K283">
            <v>0</v>
          </cell>
        </row>
        <row r="284">
          <cell r="F284">
            <v>8279183155.5500002</v>
          </cell>
          <cell r="G284">
            <v>-4365972857.1899996</v>
          </cell>
          <cell r="J284">
            <v>3913210298.3600001</v>
          </cell>
          <cell r="K284">
            <v>0</v>
          </cell>
        </row>
        <row r="285">
          <cell r="F285">
            <v>1415246950.48</v>
          </cell>
          <cell r="G285">
            <v>-1219552789.1700001</v>
          </cell>
          <cell r="J285">
            <v>195694161.31</v>
          </cell>
          <cell r="K285">
            <v>0</v>
          </cell>
        </row>
        <row r="286">
          <cell r="F286">
            <v>2789709321.3099999</v>
          </cell>
          <cell r="G286">
            <v>-2585176812.73</v>
          </cell>
          <cell r="J286">
            <v>204532508.58000001</v>
          </cell>
          <cell r="K286">
            <v>0</v>
          </cell>
        </row>
        <row r="287">
          <cell r="F287">
            <v>-541579011.70000005</v>
          </cell>
          <cell r="G287">
            <v>2080072839.4000001</v>
          </cell>
          <cell r="J287">
            <v>1538493827.7</v>
          </cell>
          <cell r="K287">
            <v>0</v>
          </cell>
        </row>
        <row r="288">
          <cell r="F288">
            <v>-69602737.950000003</v>
          </cell>
          <cell r="G288">
            <v>208623222.28999999</v>
          </cell>
          <cell r="J288">
            <v>139020484.34</v>
          </cell>
          <cell r="K288">
            <v>0</v>
          </cell>
        </row>
        <row r="289">
          <cell r="F289">
            <v>12386090389.619997</v>
          </cell>
          <cell r="G289">
            <v>-1579029093.9899988</v>
          </cell>
          <cell r="J289">
            <v>10807061295.630001</v>
          </cell>
          <cell r="K289">
            <v>3272976056.2199998</v>
          </cell>
        </row>
        <row r="290">
          <cell r="F290">
            <v>4010107.4</v>
          </cell>
          <cell r="G290">
            <v>0</v>
          </cell>
          <cell r="J290">
            <v>4010107.4</v>
          </cell>
          <cell r="K290">
            <v>0</v>
          </cell>
        </row>
        <row r="291">
          <cell r="F291">
            <v>660674.63</v>
          </cell>
          <cell r="G291">
            <v>0</v>
          </cell>
          <cell r="J291">
            <v>660674.63</v>
          </cell>
          <cell r="K291">
            <v>0</v>
          </cell>
        </row>
        <row r="292">
          <cell r="F292">
            <v>4670782.03</v>
          </cell>
          <cell r="G292">
            <v>0</v>
          </cell>
          <cell r="J292">
            <v>4670782.03</v>
          </cell>
          <cell r="K292">
            <v>0</v>
          </cell>
        </row>
        <row r="293">
          <cell r="F293">
            <v>553591339.72000003</v>
          </cell>
          <cell r="G293">
            <v>0</v>
          </cell>
          <cell r="J293">
            <v>553591339.72000003</v>
          </cell>
          <cell r="K293">
            <v>0</v>
          </cell>
        </row>
        <row r="294">
          <cell r="F294">
            <v>553591339.72000003</v>
          </cell>
          <cell r="G294">
            <v>0</v>
          </cell>
          <cell r="J294">
            <v>553591339.72000003</v>
          </cell>
          <cell r="K294">
            <v>0</v>
          </cell>
        </row>
        <row r="295">
          <cell r="F295">
            <v>12944352511.369995</v>
          </cell>
          <cell r="G295">
            <v>-1579029093.9899988</v>
          </cell>
          <cell r="J295">
            <v>11365323417.379999</v>
          </cell>
          <cell r="K295">
            <v>3272976056.2199998</v>
          </cell>
        </row>
        <row r="297">
          <cell r="F297">
            <v>-273201535.19999999</v>
          </cell>
          <cell r="G297">
            <v>187304089.94</v>
          </cell>
          <cell r="J297">
            <v>-85897445.260000005</v>
          </cell>
          <cell r="K297">
            <v>-273201535.19999999</v>
          </cell>
        </row>
        <row r="298">
          <cell r="F298">
            <v>-273201535.19999999</v>
          </cell>
          <cell r="G298">
            <v>187304089.94</v>
          </cell>
          <cell r="J298">
            <v>-85897445.260000005</v>
          </cell>
          <cell r="K298">
            <v>-273201535.19999999</v>
          </cell>
        </row>
        <row r="299">
          <cell r="F299">
            <v>-273201535.19999999</v>
          </cell>
          <cell r="G299">
            <v>187304089.94</v>
          </cell>
          <cell r="J299">
            <v>-85897445.260000005</v>
          </cell>
          <cell r="K299">
            <v>-273201535.19999999</v>
          </cell>
        </row>
        <row r="301">
          <cell r="F301">
            <v>82094039.180000007</v>
          </cell>
          <cell r="G301">
            <v>0</v>
          </cell>
          <cell r="J301">
            <v>82094039.180000007</v>
          </cell>
          <cell r="K301">
            <v>0</v>
          </cell>
        </row>
        <row r="302">
          <cell r="F302">
            <v>82094039.180000007</v>
          </cell>
          <cell r="G302">
            <v>0</v>
          </cell>
          <cell r="J302">
            <v>82094039.180000007</v>
          </cell>
          <cell r="K302">
            <v>0</v>
          </cell>
        </row>
        <row r="303">
          <cell r="F303">
            <v>82094039.180000007</v>
          </cell>
          <cell r="G303">
            <v>0</v>
          </cell>
          <cell r="J303">
            <v>82094039.180000007</v>
          </cell>
          <cell r="K303">
            <v>0</v>
          </cell>
        </row>
        <row r="305">
          <cell r="F305">
            <v>18010171.41</v>
          </cell>
          <cell r="G305">
            <v>589214217.82000005</v>
          </cell>
          <cell r="J305">
            <v>607224389.23000002</v>
          </cell>
          <cell r="K305">
            <v>368082028.24000001</v>
          </cell>
        </row>
        <row r="306">
          <cell r="F306">
            <v>26228802.82</v>
          </cell>
          <cell r="G306">
            <v>0</v>
          </cell>
          <cell r="J306">
            <v>26228802.82</v>
          </cell>
          <cell r="K306">
            <v>18260773.370000001</v>
          </cell>
        </row>
        <row r="307">
          <cell r="F307">
            <v>845674239.60000002</v>
          </cell>
          <cell r="G307">
            <v>-679868911.86000001</v>
          </cell>
          <cell r="J307">
            <v>165805327.74000001</v>
          </cell>
          <cell r="K307">
            <v>60105</v>
          </cell>
        </row>
        <row r="308">
          <cell r="F308">
            <v>2450035.5499999998</v>
          </cell>
          <cell r="G308">
            <v>-2258835.6</v>
          </cell>
          <cell r="J308">
            <v>191199.95</v>
          </cell>
          <cell r="K308">
            <v>156699.95000000001</v>
          </cell>
        </row>
        <row r="309">
          <cell r="F309">
            <v>8671831535.5599995</v>
          </cell>
          <cell r="G309">
            <v>513537300.18000001</v>
          </cell>
          <cell r="J309">
            <v>5712441373.9700003</v>
          </cell>
          <cell r="K309">
            <v>808197378.12</v>
          </cell>
        </row>
        <row r="310">
          <cell r="F310">
            <v>0</v>
          </cell>
          <cell r="G310">
            <v>-10187957.800000001</v>
          </cell>
          <cell r="J310">
            <v>3462739503.9699998</v>
          </cell>
          <cell r="K310">
            <v>0</v>
          </cell>
        </row>
        <row r="311">
          <cell r="F311">
            <v>9564194784.9399986</v>
          </cell>
          <cell r="G311">
            <v>410435812.74000007</v>
          </cell>
          <cell r="J311">
            <v>9974630597.6800003</v>
          </cell>
          <cell r="K311">
            <v>1194756984.6800001</v>
          </cell>
        </row>
        <row r="312">
          <cell r="F312">
            <v>2074370.54</v>
          </cell>
          <cell r="G312">
            <v>0</v>
          </cell>
          <cell r="J312">
            <v>2074370.54</v>
          </cell>
          <cell r="K312">
            <v>0</v>
          </cell>
        </row>
        <row r="313">
          <cell r="F313">
            <v>0</v>
          </cell>
          <cell r="G313">
            <v>0</v>
          </cell>
          <cell r="J313">
            <v>0</v>
          </cell>
          <cell r="K313">
            <v>0</v>
          </cell>
        </row>
        <row r="314">
          <cell r="F314">
            <v>85853.08</v>
          </cell>
          <cell r="G314">
            <v>0</v>
          </cell>
          <cell r="J314">
            <v>85853.08</v>
          </cell>
          <cell r="K314">
            <v>0</v>
          </cell>
        </row>
        <row r="315">
          <cell r="F315">
            <v>2160223.62</v>
          </cell>
          <cell r="G315">
            <v>0</v>
          </cell>
          <cell r="J315">
            <v>2160223.62</v>
          </cell>
          <cell r="K315">
            <v>0</v>
          </cell>
        </row>
        <row r="316">
          <cell r="F316">
            <v>1016666.7</v>
          </cell>
          <cell r="G316">
            <v>0</v>
          </cell>
          <cell r="J316">
            <v>1016666.7</v>
          </cell>
          <cell r="K316">
            <v>0</v>
          </cell>
        </row>
        <row r="317">
          <cell r="F317">
            <v>1041572.57</v>
          </cell>
          <cell r="G317">
            <v>0</v>
          </cell>
          <cell r="J317">
            <v>1041572.57</v>
          </cell>
          <cell r="K317">
            <v>0</v>
          </cell>
        </row>
        <row r="318">
          <cell r="F318">
            <v>72194.429999999993</v>
          </cell>
          <cell r="G318">
            <v>0</v>
          </cell>
          <cell r="J318">
            <v>72194.429999999993</v>
          </cell>
          <cell r="K318">
            <v>0</v>
          </cell>
        </row>
        <row r="319">
          <cell r="F319">
            <v>0</v>
          </cell>
          <cell r="G319">
            <v>0</v>
          </cell>
          <cell r="J319">
            <v>0</v>
          </cell>
          <cell r="K319">
            <v>0</v>
          </cell>
        </row>
        <row r="320">
          <cell r="F320">
            <v>2130433.7000000002</v>
          </cell>
          <cell r="G320">
            <v>0</v>
          </cell>
          <cell r="J320">
            <v>2130433.7000000002</v>
          </cell>
          <cell r="K320">
            <v>0</v>
          </cell>
        </row>
        <row r="321">
          <cell r="F321">
            <v>9568485442.2600002</v>
          </cell>
          <cell r="G321">
            <v>410435812.74000007</v>
          </cell>
          <cell r="J321">
            <v>9978921255.0000019</v>
          </cell>
          <cell r="K321">
            <v>1194756984.6800001</v>
          </cell>
        </row>
        <row r="323">
          <cell r="F323">
            <v>895400816.12</v>
          </cell>
          <cell r="G323">
            <v>-40508000</v>
          </cell>
          <cell r="J323">
            <v>730827816.12</v>
          </cell>
          <cell r="K323">
            <v>761335816.12</v>
          </cell>
        </row>
        <row r="324">
          <cell r="F324">
            <v>0</v>
          </cell>
          <cell r="G324">
            <v>0</v>
          </cell>
          <cell r="J324">
            <v>-222595536.02000001</v>
          </cell>
          <cell r="K324">
            <v>0</v>
          </cell>
        </row>
        <row r="325">
          <cell r="F325">
            <v>895400816.12</v>
          </cell>
          <cell r="G325">
            <v>-40508000</v>
          </cell>
          <cell r="J325">
            <v>508232280.10000002</v>
          </cell>
          <cell r="K325">
            <v>761335816.12</v>
          </cell>
        </row>
        <row r="326">
          <cell r="F326">
            <v>895400816.12</v>
          </cell>
          <cell r="G326">
            <v>-40508000</v>
          </cell>
          <cell r="J326">
            <v>508232280.10000002</v>
          </cell>
          <cell r="K326">
            <v>761335816.12</v>
          </cell>
        </row>
        <row r="328">
          <cell r="F328">
            <v>0</v>
          </cell>
          <cell r="G328">
            <v>0</v>
          </cell>
          <cell r="J328">
            <v>0</v>
          </cell>
          <cell r="K328">
            <v>3043708197.0700002</v>
          </cell>
        </row>
        <row r="329">
          <cell r="F329">
            <v>0</v>
          </cell>
          <cell r="G329">
            <v>0</v>
          </cell>
          <cell r="J329">
            <v>0</v>
          </cell>
          <cell r="K329">
            <v>3043708197.0700002</v>
          </cell>
        </row>
        <row r="330">
          <cell r="F330">
            <v>0</v>
          </cell>
          <cell r="G330">
            <v>0</v>
          </cell>
          <cell r="J330">
            <v>0</v>
          </cell>
          <cell r="K330">
            <v>3043708197.0700002</v>
          </cell>
        </row>
        <row r="332">
          <cell r="F332">
            <v>17630632.640000001</v>
          </cell>
          <cell r="G332">
            <v>-17630632.640000001</v>
          </cell>
          <cell r="J332">
            <v>0</v>
          </cell>
          <cell r="K332">
            <v>0</v>
          </cell>
        </row>
        <row r="333">
          <cell r="F333">
            <v>212935049.06999999</v>
          </cell>
          <cell r="G333">
            <v>-63596446.909999996</v>
          </cell>
          <cell r="J333">
            <v>149338602.16</v>
          </cell>
          <cell r="K333">
            <v>53297157.549999997</v>
          </cell>
        </row>
        <row r="334">
          <cell r="F334">
            <v>14663371</v>
          </cell>
          <cell r="G334">
            <v>0</v>
          </cell>
          <cell r="J334">
            <v>14663371</v>
          </cell>
          <cell r="K334">
            <v>10663371</v>
          </cell>
        </row>
        <row r="335">
          <cell r="F335">
            <v>0</v>
          </cell>
          <cell r="G335">
            <v>0</v>
          </cell>
          <cell r="J335">
            <v>124065000</v>
          </cell>
          <cell r="K335">
            <v>0</v>
          </cell>
        </row>
        <row r="336">
          <cell r="F336">
            <v>43381163.060000002</v>
          </cell>
          <cell r="G336">
            <v>-4827072.96</v>
          </cell>
          <cell r="J336">
            <v>38554090.100000001</v>
          </cell>
          <cell r="K336">
            <v>80365665.950000003</v>
          </cell>
        </row>
        <row r="337">
          <cell r="F337">
            <v>-0.83</v>
          </cell>
          <cell r="G337">
            <v>0</v>
          </cell>
          <cell r="J337">
            <v>-0.83</v>
          </cell>
          <cell r="K337">
            <v>-0.83</v>
          </cell>
        </row>
        <row r="338">
          <cell r="F338">
            <v>527273777.56999999</v>
          </cell>
          <cell r="G338">
            <v>-39741301.43</v>
          </cell>
          <cell r="J338">
            <v>487532476.13999999</v>
          </cell>
          <cell r="K338">
            <v>0</v>
          </cell>
        </row>
        <row r="339">
          <cell r="F339">
            <v>175000</v>
          </cell>
          <cell r="G339">
            <v>0</v>
          </cell>
          <cell r="J339">
            <v>175000</v>
          </cell>
          <cell r="K339">
            <v>46450728.939999998</v>
          </cell>
        </row>
        <row r="340">
          <cell r="F340">
            <v>22964494.23</v>
          </cell>
          <cell r="G340">
            <v>-14924903.689999999</v>
          </cell>
          <cell r="J340">
            <v>8039590.54</v>
          </cell>
          <cell r="K340">
            <v>19176244.68</v>
          </cell>
        </row>
        <row r="341">
          <cell r="F341">
            <v>0</v>
          </cell>
          <cell r="G341">
            <v>0</v>
          </cell>
          <cell r="J341">
            <v>0</v>
          </cell>
          <cell r="K341">
            <v>10333.6</v>
          </cell>
        </row>
        <row r="342">
          <cell r="F342">
            <v>0.2</v>
          </cell>
          <cell r="G342">
            <v>0</v>
          </cell>
          <cell r="J342">
            <v>0.2</v>
          </cell>
          <cell r="K342">
            <v>0</v>
          </cell>
        </row>
        <row r="343">
          <cell r="F343">
            <v>89348204.799999997</v>
          </cell>
          <cell r="G343">
            <v>0</v>
          </cell>
          <cell r="J343">
            <v>89348204.799999997</v>
          </cell>
          <cell r="K343">
            <v>39607939.020000003</v>
          </cell>
        </row>
        <row r="344">
          <cell r="F344">
            <v>0</v>
          </cell>
          <cell r="G344">
            <v>0</v>
          </cell>
          <cell r="J344">
            <v>0</v>
          </cell>
          <cell r="K344">
            <v>-0.02</v>
          </cell>
        </row>
        <row r="345">
          <cell r="F345">
            <v>19344.23</v>
          </cell>
          <cell r="G345">
            <v>0</v>
          </cell>
          <cell r="J345">
            <v>19344.23</v>
          </cell>
          <cell r="K345">
            <v>19344.23</v>
          </cell>
        </row>
        <row r="346">
          <cell r="F346">
            <v>42219135.82</v>
          </cell>
          <cell r="G346">
            <v>0</v>
          </cell>
          <cell r="J346">
            <v>42219135.82</v>
          </cell>
          <cell r="K346">
            <v>43038580.270000003</v>
          </cell>
        </row>
        <row r="347">
          <cell r="F347">
            <v>30112035.739999998</v>
          </cell>
          <cell r="G347">
            <v>0</v>
          </cell>
          <cell r="J347">
            <v>30112035.739999998</v>
          </cell>
          <cell r="K347">
            <v>50862753.619999997</v>
          </cell>
        </row>
        <row r="348">
          <cell r="F348">
            <v>235291880.22</v>
          </cell>
          <cell r="G348">
            <v>14752818.619999999</v>
          </cell>
          <cell r="J348">
            <v>250044698.84</v>
          </cell>
          <cell r="K348">
            <v>85142607.599999994</v>
          </cell>
        </row>
        <row r="349">
          <cell r="F349">
            <v>1137621420</v>
          </cell>
          <cell r="G349">
            <v>-1062500000</v>
          </cell>
          <cell r="J349">
            <v>75121420</v>
          </cell>
          <cell r="K349">
            <v>0</v>
          </cell>
        </row>
        <row r="350">
          <cell r="F350">
            <v>0</v>
          </cell>
          <cell r="G350">
            <v>0</v>
          </cell>
          <cell r="J350">
            <v>0</v>
          </cell>
          <cell r="K350">
            <v>922605475.21000004</v>
          </cell>
        </row>
        <row r="351">
          <cell r="F351">
            <v>0</v>
          </cell>
          <cell r="G351">
            <v>0</v>
          </cell>
          <cell r="J351">
            <v>0</v>
          </cell>
          <cell r="K351">
            <v>5907.03</v>
          </cell>
        </row>
        <row r="352">
          <cell r="F352">
            <v>0</v>
          </cell>
          <cell r="G352">
            <v>0</v>
          </cell>
          <cell r="J352">
            <v>0</v>
          </cell>
          <cell r="K352">
            <v>0</v>
          </cell>
        </row>
        <row r="353">
          <cell r="F353">
            <v>-423990729.88999999</v>
          </cell>
          <cell r="G353">
            <v>66897367.719999999</v>
          </cell>
          <cell r="J353">
            <v>-134497826.15000001</v>
          </cell>
          <cell r="K353">
            <v>-423990729.88999999</v>
          </cell>
        </row>
        <row r="354">
          <cell r="F354">
            <v>1949644777.8600001</v>
          </cell>
          <cell r="G354">
            <v>-1121570171.29</v>
          </cell>
          <cell r="J354">
            <v>1174735142.5899999</v>
          </cell>
          <cell r="K354">
            <v>927255377.96000016</v>
          </cell>
        </row>
        <row r="355">
          <cell r="F355">
            <v>1255337.93</v>
          </cell>
          <cell r="G355">
            <v>0</v>
          </cell>
          <cell r="J355">
            <v>1255337.93</v>
          </cell>
          <cell r="K355">
            <v>0</v>
          </cell>
        </row>
        <row r="356">
          <cell r="F356">
            <v>5227239.2</v>
          </cell>
          <cell r="G356">
            <v>0</v>
          </cell>
          <cell r="J356">
            <v>5227239.2</v>
          </cell>
          <cell r="K356">
            <v>0</v>
          </cell>
        </row>
        <row r="357">
          <cell r="F357">
            <v>2656767.59</v>
          </cell>
          <cell r="G357">
            <v>0</v>
          </cell>
          <cell r="J357">
            <v>2656767.59</v>
          </cell>
          <cell r="K357">
            <v>0</v>
          </cell>
        </row>
        <row r="358">
          <cell r="F358">
            <v>9139344.7199999988</v>
          </cell>
          <cell r="G358">
            <v>0</v>
          </cell>
          <cell r="J358">
            <v>9139344.7199999988</v>
          </cell>
          <cell r="K358">
            <v>0</v>
          </cell>
        </row>
        <row r="359">
          <cell r="F359">
            <v>21342351.219999999</v>
          </cell>
          <cell r="G359">
            <v>0</v>
          </cell>
          <cell r="J359">
            <v>21342351.219999999</v>
          </cell>
          <cell r="K359">
            <v>0</v>
          </cell>
        </row>
        <row r="360">
          <cell r="F360">
            <v>68928354.109999999</v>
          </cell>
          <cell r="G360">
            <v>0</v>
          </cell>
          <cell r="J360">
            <v>68928354.109999999</v>
          </cell>
          <cell r="K360">
            <v>0</v>
          </cell>
        </row>
        <row r="361">
          <cell r="F361">
            <v>35092691.119999997</v>
          </cell>
          <cell r="G361">
            <v>0</v>
          </cell>
          <cell r="J361">
            <v>35092691.119999997</v>
          </cell>
          <cell r="K361">
            <v>0</v>
          </cell>
        </row>
        <row r="362">
          <cell r="F362">
            <v>12247200</v>
          </cell>
          <cell r="G362">
            <v>0</v>
          </cell>
          <cell r="J362">
            <v>12247200</v>
          </cell>
          <cell r="K362">
            <v>0</v>
          </cell>
        </row>
        <row r="363">
          <cell r="F363">
            <v>-4000</v>
          </cell>
          <cell r="G363">
            <v>0</v>
          </cell>
          <cell r="J363">
            <v>-4000</v>
          </cell>
          <cell r="K363">
            <v>0</v>
          </cell>
        </row>
        <row r="364">
          <cell r="F364">
            <v>230000</v>
          </cell>
          <cell r="G364">
            <v>0</v>
          </cell>
          <cell r="J364">
            <v>230000</v>
          </cell>
          <cell r="K364">
            <v>0</v>
          </cell>
        </row>
        <row r="365">
          <cell r="F365">
            <v>54000</v>
          </cell>
          <cell r="G365">
            <v>0</v>
          </cell>
          <cell r="J365">
            <v>54000</v>
          </cell>
          <cell r="K365">
            <v>0</v>
          </cell>
        </row>
        <row r="366">
          <cell r="F366">
            <v>-41571255.539999999</v>
          </cell>
          <cell r="G366">
            <v>0</v>
          </cell>
          <cell r="J366">
            <v>-41571255.539999999</v>
          </cell>
          <cell r="K366">
            <v>0</v>
          </cell>
        </row>
        <row r="367">
          <cell r="F367">
            <v>150000</v>
          </cell>
          <cell r="G367">
            <v>0</v>
          </cell>
          <cell r="J367">
            <v>150000</v>
          </cell>
          <cell r="K367">
            <v>0</v>
          </cell>
        </row>
        <row r="368">
          <cell r="F368">
            <v>49089315.539999999</v>
          </cell>
          <cell r="G368">
            <v>0</v>
          </cell>
          <cell r="J368">
            <v>49089315.539999999</v>
          </cell>
          <cell r="K368">
            <v>0</v>
          </cell>
        </row>
        <row r="369">
          <cell r="F369">
            <v>145558656.44999999</v>
          </cell>
          <cell r="G369">
            <v>0</v>
          </cell>
          <cell r="J369">
            <v>145558656.44999999</v>
          </cell>
          <cell r="K369">
            <v>0</v>
          </cell>
        </row>
        <row r="370">
          <cell r="F370">
            <v>2104342779.03</v>
          </cell>
          <cell r="G370">
            <v>-1121570171.29</v>
          </cell>
          <cell r="J370">
            <v>1329433143.7599998</v>
          </cell>
          <cell r="K370">
            <v>927255377.96000016</v>
          </cell>
        </row>
        <row r="372">
          <cell r="F372">
            <v>21583960227.290001</v>
          </cell>
          <cell r="G372">
            <v>6975311922.5600004</v>
          </cell>
          <cell r="J372">
            <v>28559272149.849998</v>
          </cell>
          <cell r="K372">
            <v>2933165240.5700002</v>
          </cell>
        </row>
        <row r="373">
          <cell r="F373">
            <v>21583960227.290001</v>
          </cell>
          <cell r="G373">
            <v>6975311922.5600004</v>
          </cell>
          <cell r="J373">
            <v>28559272149.849998</v>
          </cell>
          <cell r="K373">
            <v>2933165240.5700002</v>
          </cell>
        </row>
        <row r="374">
          <cell r="F374">
            <v>21583960227.290001</v>
          </cell>
          <cell r="G374">
            <v>6975311922.5600004</v>
          </cell>
          <cell r="J374">
            <v>28559272149.849998</v>
          </cell>
          <cell r="K374">
            <v>2933165240.5700002</v>
          </cell>
        </row>
        <row r="376">
          <cell r="F376">
            <v>0</v>
          </cell>
          <cell r="G376">
            <v>0</v>
          </cell>
          <cell r="J376">
            <v>0</v>
          </cell>
          <cell r="K376">
            <v>0</v>
          </cell>
        </row>
        <row r="378">
          <cell r="F378">
            <v>7589571124.9799995</v>
          </cell>
          <cell r="G378">
            <v>3195119.61</v>
          </cell>
          <cell r="J378">
            <v>7592766244.5900002</v>
          </cell>
          <cell r="K378">
            <v>6035299644.6099997</v>
          </cell>
        </row>
        <row r="379">
          <cell r="F379">
            <v>-6557115609.9300003</v>
          </cell>
          <cell r="G379">
            <v>-407075205.17000002</v>
          </cell>
          <cell r="J379">
            <v>-6964190815.1000004</v>
          </cell>
          <cell r="K379">
            <v>-3804979798.5999999</v>
          </cell>
        </row>
        <row r="380">
          <cell r="F380">
            <v>1032455515.0499992</v>
          </cell>
          <cell r="G380">
            <v>-403880085.56</v>
          </cell>
          <cell r="J380">
            <v>628575429.48999977</v>
          </cell>
          <cell r="K380">
            <v>2230319846.0099998</v>
          </cell>
        </row>
        <row r="381">
          <cell r="F381">
            <v>1032455515.0499992</v>
          </cell>
          <cell r="G381">
            <v>-403880085.56</v>
          </cell>
          <cell r="J381">
            <v>628575429.48999977</v>
          </cell>
          <cell r="K381">
            <v>2230319846.0099998</v>
          </cell>
        </row>
        <row r="383">
          <cell r="F383">
            <v>7427870983.6000004</v>
          </cell>
          <cell r="G383">
            <v>53216262.810000002</v>
          </cell>
          <cell r="J383">
            <v>7481087246.4099998</v>
          </cell>
          <cell r="K383">
            <v>6866154659.1700001</v>
          </cell>
        </row>
        <row r="384">
          <cell r="F384">
            <v>0</v>
          </cell>
          <cell r="G384">
            <v>0</v>
          </cell>
          <cell r="J384">
            <v>0</v>
          </cell>
          <cell r="K384">
            <v>10498006.630000001</v>
          </cell>
        </row>
        <row r="385">
          <cell r="F385">
            <v>0</v>
          </cell>
          <cell r="G385">
            <v>0</v>
          </cell>
          <cell r="J385">
            <v>0</v>
          </cell>
          <cell r="K385">
            <v>119690511.41</v>
          </cell>
        </row>
        <row r="386">
          <cell r="F386">
            <v>0</v>
          </cell>
          <cell r="G386">
            <v>0</v>
          </cell>
          <cell r="J386">
            <v>0</v>
          </cell>
          <cell r="K386">
            <v>80653229.590000004</v>
          </cell>
        </row>
        <row r="387">
          <cell r="F387">
            <v>0</v>
          </cell>
          <cell r="G387">
            <v>0</v>
          </cell>
          <cell r="J387">
            <v>0</v>
          </cell>
          <cell r="K387">
            <v>-0.3</v>
          </cell>
        </row>
        <row r="388">
          <cell r="F388">
            <v>0</v>
          </cell>
          <cell r="G388">
            <v>0</v>
          </cell>
          <cell r="J388">
            <v>0</v>
          </cell>
          <cell r="K388">
            <v>4200000</v>
          </cell>
        </row>
        <row r="389">
          <cell r="F389">
            <v>589214217.82000005</v>
          </cell>
          <cell r="G389">
            <v>-589214217.82000005</v>
          </cell>
          <cell r="J389">
            <v>0</v>
          </cell>
          <cell r="K389">
            <v>0</v>
          </cell>
        </row>
        <row r="390">
          <cell r="F390">
            <v>0</v>
          </cell>
          <cell r="G390">
            <v>0</v>
          </cell>
          <cell r="J390">
            <v>0</v>
          </cell>
          <cell r="K390">
            <v>3895050</v>
          </cell>
        </row>
        <row r="391">
          <cell r="F391">
            <v>-1006513899.6900001</v>
          </cell>
          <cell r="G391">
            <v>0</v>
          </cell>
          <cell r="J391">
            <v>-1006513899.6900001</v>
          </cell>
          <cell r="K391">
            <v>-743434074.69000006</v>
          </cell>
        </row>
        <row r="392">
          <cell r="F392">
            <v>-233620241.31</v>
          </cell>
          <cell r="G392">
            <v>0</v>
          </cell>
          <cell r="J392">
            <v>-233620241.31</v>
          </cell>
          <cell r="K392">
            <v>-233620241.31</v>
          </cell>
        </row>
        <row r="393">
          <cell r="F393">
            <v>6776951060.4199991</v>
          </cell>
          <cell r="G393">
            <v>-535997955.01000005</v>
          </cell>
          <cell r="J393">
            <v>6240953105.4099989</v>
          </cell>
          <cell r="K393">
            <v>6108037140.499999</v>
          </cell>
        </row>
        <row r="394">
          <cell r="F394">
            <v>105247957.93000001</v>
          </cell>
          <cell r="G394">
            <v>0</v>
          </cell>
          <cell r="J394">
            <v>105247957.93000001</v>
          </cell>
          <cell r="K394">
            <v>0</v>
          </cell>
        </row>
        <row r="395">
          <cell r="F395">
            <v>0</v>
          </cell>
          <cell r="G395">
            <v>0</v>
          </cell>
          <cell r="J395">
            <v>0</v>
          </cell>
          <cell r="K395">
            <v>0</v>
          </cell>
        </row>
        <row r="396">
          <cell r="F396">
            <v>105247957.93000001</v>
          </cell>
          <cell r="G396">
            <v>0</v>
          </cell>
          <cell r="J396">
            <v>105247957.93000001</v>
          </cell>
          <cell r="K396">
            <v>0</v>
          </cell>
        </row>
        <row r="397">
          <cell r="F397">
            <v>6882199018.3499994</v>
          </cell>
          <cell r="G397">
            <v>-535997955.01000005</v>
          </cell>
          <cell r="J397">
            <v>6346201063.3399992</v>
          </cell>
          <cell r="K397">
            <v>6108037140.499999</v>
          </cell>
        </row>
        <row r="399">
          <cell r="F399">
            <v>0</v>
          </cell>
          <cell r="G399">
            <v>0</v>
          </cell>
          <cell r="J399">
            <v>0</v>
          </cell>
          <cell r="K399">
            <v>0</v>
          </cell>
        </row>
        <row r="401">
          <cell r="F401">
            <v>5256956516.3199997</v>
          </cell>
          <cell r="G401">
            <v>-90420982.040000007</v>
          </cell>
          <cell r="J401">
            <v>5166535534.2799997</v>
          </cell>
          <cell r="K401">
            <v>3400185060.73</v>
          </cell>
        </row>
        <row r="402">
          <cell r="F402">
            <v>0</v>
          </cell>
          <cell r="G402">
            <v>0</v>
          </cell>
          <cell r="J402">
            <v>0</v>
          </cell>
          <cell r="K402">
            <v>67336719.680000007</v>
          </cell>
        </row>
        <row r="403">
          <cell r="F403">
            <v>0</v>
          </cell>
          <cell r="G403">
            <v>0</v>
          </cell>
          <cell r="J403">
            <v>0</v>
          </cell>
          <cell r="K403">
            <v>43798</v>
          </cell>
        </row>
        <row r="404">
          <cell r="F404">
            <v>0</v>
          </cell>
          <cell r="G404">
            <v>0</v>
          </cell>
          <cell r="J404">
            <v>0</v>
          </cell>
          <cell r="K404">
            <v>376405</v>
          </cell>
        </row>
        <row r="405">
          <cell r="F405">
            <v>0</v>
          </cell>
          <cell r="G405">
            <v>0</v>
          </cell>
          <cell r="J405">
            <v>0</v>
          </cell>
          <cell r="K405">
            <v>44090605.219999999</v>
          </cell>
        </row>
        <row r="406">
          <cell r="F406">
            <v>-1769496987.46</v>
          </cell>
          <cell r="G406">
            <v>0</v>
          </cell>
          <cell r="J406">
            <v>-1769496987.46</v>
          </cell>
          <cell r="K406">
            <v>-1218541441.46</v>
          </cell>
        </row>
        <row r="407">
          <cell r="F407">
            <v>3487459528.8599997</v>
          </cell>
          <cell r="G407">
            <v>-90420982.040000007</v>
          </cell>
          <cell r="J407">
            <v>3397038546.8199997</v>
          </cell>
          <cell r="K407">
            <v>2293491147.1699996</v>
          </cell>
        </row>
        <row r="408">
          <cell r="F408">
            <v>2146889.46</v>
          </cell>
          <cell r="G408">
            <v>0</v>
          </cell>
          <cell r="J408">
            <v>2146889.46</v>
          </cell>
          <cell r="K408">
            <v>0</v>
          </cell>
        </row>
        <row r="409">
          <cell r="F409">
            <v>-107344.63</v>
          </cell>
          <cell r="G409">
            <v>0</v>
          </cell>
          <cell r="J409">
            <v>-107344.63</v>
          </cell>
          <cell r="K409">
            <v>0</v>
          </cell>
        </row>
        <row r="410">
          <cell r="F410">
            <v>2039544.83</v>
          </cell>
          <cell r="G410">
            <v>0</v>
          </cell>
          <cell r="J410">
            <v>2039544.83</v>
          </cell>
          <cell r="K410">
            <v>0</v>
          </cell>
        </row>
        <row r="411">
          <cell r="F411">
            <v>160973688.40000001</v>
          </cell>
          <cell r="G411">
            <v>0</v>
          </cell>
          <cell r="J411">
            <v>160973688.40000001</v>
          </cell>
          <cell r="K411">
            <v>0</v>
          </cell>
        </row>
        <row r="412">
          <cell r="F412">
            <v>1540000</v>
          </cell>
          <cell r="G412">
            <v>0</v>
          </cell>
          <cell r="J412">
            <v>1540000</v>
          </cell>
          <cell r="K412">
            <v>0</v>
          </cell>
        </row>
        <row r="413">
          <cell r="F413">
            <v>-37272977.920000002</v>
          </cell>
          <cell r="G413">
            <v>0</v>
          </cell>
          <cell r="J413">
            <v>-37272977.920000002</v>
          </cell>
          <cell r="K413">
            <v>0</v>
          </cell>
        </row>
        <row r="414">
          <cell r="F414">
            <v>-25666.68</v>
          </cell>
          <cell r="G414">
            <v>0</v>
          </cell>
          <cell r="J414">
            <v>-25666.68</v>
          </cell>
          <cell r="K414">
            <v>0</v>
          </cell>
        </row>
        <row r="415">
          <cell r="F415">
            <v>125215043.8</v>
          </cell>
          <cell r="G415">
            <v>0</v>
          </cell>
          <cell r="J415">
            <v>125215043.8</v>
          </cell>
          <cell r="K415">
            <v>0</v>
          </cell>
        </row>
        <row r="416">
          <cell r="F416">
            <v>3614714117.4899998</v>
          </cell>
          <cell r="G416">
            <v>-90420982.040000007</v>
          </cell>
          <cell r="J416">
            <v>3524293135.4499998</v>
          </cell>
          <cell r="K416">
            <v>2293491147.1699996</v>
          </cell>
        </row>
        <row r="418">
          <cell r="F418">
            <v>769100243.62</v>
          </cell>
          <cell r="G418">
            <v>0</v>
          </cell>
          <cell r="J418">
            <v>637786643.61000001</v>
          </cell>
          <cell r="K418">
            <v>590532797.27999997</v>
          </cell>
        </row>
        <row r="419">
          <cell r="F419">
            <v>0</v>
          </cell>
          <cell r="G419">
            <v>0</v>
          </cell>
          <cell r="J419">
            <v>0</v>
          </cell>
          <cell r="K419">
            <v>-0.01</v>
          </cell>
        </row>
        <row r="420">
          <cell r="F420">
            <v>-524112898.75999999</v>
          </cell>
          <cell r="G420">
            <v>0</v>
          </cell>
          <cell r="J420">
            <v>-458456098.75999999</v>
          </cell>
          <cell r="K420">
            <v>-399618772.54000002</v>
          </cell>
        </row>
        <row r="421">
          <cell r="F421">
            <v>244987344.86000001</v>
          </cell>
          <cell r="G421">
            <v>0</v>
          </cell>
          <cell r="J421">
            <v>179330544.85000002</v>
          </cell>
          <cell r="K421">
            <v>190914024.72999996</v>
          </cell>
        </row>
        <row r="422">
          <cell r="F422">
            <v>3975140.52</v>
          </cell>
          <cell r="G422">
            <v>0</v>
          </cell>
          <cell r="J422">
            <v>3975140.52</v>
          </cell>
          <cell r="K422">
            <v>0</v>
          </cell>
        </row>
        <row r="423">
          <cell r="F423">
            <v>-198758.1</v>
          </cell>
          <cell r="G423">
            <v>0</v>
          </cell>
          <cell r="J423">
            <v>-198758.1</v>
          </cell>
          <cell r="K423">
            <v>0</v>
          </cell>
        </row>
        <row r="424">
          <cell r="F424">
            <v>3776382.42</v>
          </cell>
          <cell r="G424">
            <v>0</v>
          </cell>
          <cell r="J424">
            <v>3776382.42</v>
          </cell>
          <cell r="K424">
            <v>0</v>
          </cell>
        </row>
        <row r="425">
          <cell r="F425">
            <v>22250000</v>
          </cell>
          <cell r="G425">
            <v>0</v>
          </cell>
          <cell r="J425">
            <v>22250000</v>
          </cell>
          <cell r="K425">
            <v>0</v>
          </cell>
        </row>
        <row r="426">
          <cell r="F426">
            <v>-1950000</v>
          </cell>
          <cell r="G426">
            <v>0</v>
          </cell>
          <cell r="J426">
            <v>-1950000</v>
          </cell>
          <cell r="K426">
            <v>0</v>
          </cell>
        </row>
        <row r="427">
          <cell r="F427">
            <v>20300000</v>
          </cell>
          <cell r="G427">
            <v>0</v>
          </cell>
          <cell r="J427">
            <v>20300000</v>
          </cell>
          <cell r="K427">
            <v>0</v>
          </cell>
        </row>
        <row r="428">
          <cell r="F428">
            <v>269063727.28000003</v>
          </cell>
          <cell r="G428">
            <v>0</v>
          </cell>
          <cell r="J428">
            <v>203406927.27000004</v>
          </cell>
          <cell r="K428">
            <v>190914024.72999996</v>
          </cell>
        </row>
        <row r="430">
          <cell r="F430">
            <v>80133812.469999999</v>
          </cell>
          <cell r="G430">
            <v>0</v>
          </cell>
          <cell r="J430">
            <v>80133812.469999999</v>
          </cell>
          <cell r="K430">
            <v>68674896.670000002</v>
          </cell>
        </row>
        <row r="431">
          <cell r="F431">
            <v>0</v>
          </cell>
          <cell r="G431">
            <v>0</v>
          </cell>
          <cell r="J431">
            <v>0</v>
          </cell>
          <cell r="K431">
            <v>0.01</v>
          </cell>
        </row>
        <row r="432">
          <cell r="F432">
            <v>-64624603.060000002</v>
          </cell>
          <cell r="G432">
            <v>0</v>
          </cell>
          <cell r="J432">
            <v>-64624603.060000002</v>
          </cell>
          <cell r="K432">
            <v>-48840331.780000001</v>
          </cell>
        </row>
        <row r="433">
          <cell r="F433">
            <v>15509209.409999996</v>
          </cell>
          <cell r="G433">
            <v>0</v>
          </cell>
          <cell r="J433">
            <v>15509209.409999996</v>
          </cell>
          <cell r="K433">
            <v>19834564.900000006</v>
          </cell>
        </row>
        <row r="434">
          <cell r="F434">
            <v>1213377.46</v>
          </cell>
          <cell r="G434">
            <v>0</v>
          </cell>
          <cell r="J434">
            <v>1213377.46</v>
          </cell>
          <cell r="K434">
            <v>0</v>
          </cell>
        </row>
        <row r="435">
          <cell r="F435">
            <v>-45501.45</v>
          </cell>
          <cell r="G435">
            <v>0</v>
          </cell>
          <cell r="J435">
            <v>-45501.45</v>
          </cell>
          <cell r="K435">
            <v>0</v>
          </cell>
        </row>
        <row r="436">
          <cell r="F436">
            <v>1167876.01</v>
          </cell>
          <cell r="G436">
            <v>0</v>
          </cell>
          <cell r="J436">
            <v>1167876.01</v>
          </cell>
          <cell r="K436">
            <v>0</v>
          </cell>
        </row>
        <row r="437">
          <cell r="F437">
            <v>8985173.8000000007</v>
          </cell>
          <cell r="G437">
            <v>0</v>
          </cell>
          <cell r="J437">
            <v>8985173.8000000007</v>
          </cell>
          <cell r="K437">
            <v>0</v>
          </cell>
        </row>
        <row r="438">
          <cell r="F438">
            <v>2336464</v>
          </cell>
          <cell r="G438">
            <v>0</v>
          </cell>
          <cell r="J438">
            <v>2336464</v>
          </cell>
          <cell r="K438">
            <v>0</v>
          </cell>
        </row>
        <row r="439">
          <cell r="F439">
            <v>-3270068.5</v>
          </cell>
          <cell r="G439">
            <v>0</v>
          </cell>
          <cell r="J439">
            <v>-3270068.5</v>
          </cell>
          <cell r="K439">
            <v>0</v>
          </cell>
        </row>
        <row r="440">
          <cell r="F440">
            <v>-1466325.2</v>
          </cell>
          <cell r="G440">
            <v>0</v>
          </cell>
          <cell r="J440">
            <v>-1466325.2</v>
          </cell>
          <cell r="K440">
            <v>0</v>
          </cell>
        </row>
        <row r="441">
          <cell r="F441">
            <v>6585244.1000000006</v>
          </cell>
          <cell r="G441">
            <v>0</v>
          </cell>
          <cell r="J441">
            <v>6585244.1000000006</v>
          </cell>
          <cell r="K441">
            <v>0</v>
          </cell>
        </row>
        <row r="442">
          <cell r="F442">
            <v>23262329.52</v>
          </cell>
          <cell r="G442">
            <v>0</v>
          </cell>
          <cell r="J442">
            <v>23262329.52</v>
          </cell>
          <cell r="K442">
            <v>19834564.900000006</v>
          </cell>
        </row>
        <row r="444">
          <cell r="F444">
            <v>0</v>
          </cell>
          <cell r="G444">
            <v>0</v>
          </cell>
          <cell r="J444">
            <v>0</v>
          </cell>
          <cell r="K444">
            <v>233487278.56</v>
          </cell>
        </row>
        <row r="445">
          <cell r="F445">
            <v>284463688.38</v>
          </cell>
          <cell r="G445">
            <v>173788119</v>
          </cell>
          <cell r="J445">
            <v>458251807.38</v>
          </cell>
          <cell r="K445">
            <v>500144366.56999999</v>
          </cell>
        </row>
        <row r="446">
          <cell r="F446">
            <v>284463688.38</v>
          </cell>
          <cell r="G446">
            <v>173788119</v>
          </cell>
          <cell r="J446">
            <v>458251807.38</v>
          </cell>
          <cell r="K446">
            <v>733631645.13</v>
          </cell>
        </row>
        <row r="447">
          <cell r="F447">
            <v>0</v>
          </cell>
          <cell r="G447">
            <v>0</v>
          </cell>
          <cell r="J447">
            <v>0</v>
          </cell>
          <cell r="K447">
            <v>0</v>
          </cell>
        </row>
        <row r="448">
          <cell r="F448">
            <v>0</v>
          </cell>
          <cell r="G448">
            <v>0</v>
          </cell>
          <cell r="J448">
            <v>0</v>
          </cell>
          <cell r="K448">
            <v>0</v>
          </cell>
        </row>
        <row r="449">
          <cell r="F449">
            <v>284463688.38</v>
          </cell>
          <cell r="G449">
            <v>173788119</v>
          </cell>
          <cell r="J449">
            <v>458251807.38</v>
          </cell>
          <cell r="K449">
            <v>733631645.13</v>
          </cell>
        </row>
        <row r="451">
          <cell r="F451">
            <v>0</v>
          </cell>
          <cell r="G451">
            <v>0</v>
          </cell>
          <cell r="J451">
            <v>0</v>
          </cell>
          <cell r="K451">
            <v>0</v>
          </cell>
        </row>
        <row r="453">
          <cell r="F453">
            <v>0</v>
          </cell>
          <cell r="G453">
            <v>0</v>
          </cell>
          <cell r="J453">
            <v>131313600.01000001</v>
          </cell>
          <cell r="K453">
            <v>131313600.01000001</v>
          </cell>
        </row>
        <row r="454">
          <cell r="F454">
            <v>0</v>
          </cell>
          <cell r="G454">
            <v>0</v>
          </cell>
          <cell r="J454">
            <v>-65656800</v>
          </cell>
          <cell r="K454">
            <v>-32828400</v>
          </cell>
        </row>
        <row r="455">
          <cell r="F455">
            <v>0</v>
          </cell>
          <cell r="G455">
            <v>0</v>
          </cell>
          <cell r="J455">
            <v>65656800.010000005</v>
          </cell>
          <cell r="K455">
            <v>98485200.010000005</v>
          </cell>
        </row>
        <row r="456">
          <cell r="F456">
            <v>0</v>
          </cell>
          <cell r="G456">
            <v>0</v>
          </cell>
          <cell r="J456">
            <v>65656800.010000005</v>
          </cell>
          <cell r="K456">
            <v>98485200.010000005</v>
          </cell>
        </row>
        <row r="458">
          <cell r="F458">
            <v>0</v>
          </cell>
          <cell r="G458">
            <v>0</v>
          </cell>
          <cell r="J458">
            <v>0</v>
          </cell>
          <cell r="K458">
            <v>0</v>
          </cell>
        </row>
        <row r="460">
          <cell r="F460">
            <v>-1628106133.78</v>
          </cell>
          <cell r="G460">
            <v>5458783.7000000002</v>
          </cell>
          <cell r="J460">
            <v>-1622647350.0799999</v>
          </cell>
          <cell r="K460">
            <v>-3082506163.5799999</v>
          </cell>
        </row>
        <row r="461">
          <cell r="F461">
            <v>-1628106133.78</v>
          </cell>
          <cell r="G461">
            <v>5458783.7000000002</v>
          </cell>
          <cell r="J461">
            <v>-1622647350.0799999</v>
          </cell>
          <cell r="K461">
            <v>-3082506163.5799999</v>
          </cell>
        </row>
        <row r="462">
          <cell r="F462">
            <v>-52551771.469999999</v>
          </cell>
          <cell r="G462">
            <v>0</v>
          </cell>
          <cell r="J462">
            <v>-52551771.469999999</v>
          </cell>
          <cell r="K462">
            <v>0</v>
          </cell>
        </row>
        <row r="463">
          <cell r="F463">
            <v>-52551771.469999999</v>
          </cell>
          <cell r="G463">
            <v>0</v>
          </cell>
          <cell r="J463">
            <v>-52551771.469999999</v>
          </cell>
          <cell r="K463">
            <v>0</v>
          </cell>
        </row>
        <row r="464">
          <cell r="F464">
            <v>-575968238.52999997</v>
          </cell>
          <cell r="G464">
            <v>0</v>
          </cell>
          <cell r="J464">
            <v>-575968238.52999997</v>
          </cell>
          <cell r="K464">
            <v>0</v>
          </cell>
        </row>
        <row r="465">
          <cell r="F465">
            <v>-575968238.52999997</v>
          </cell>
          <cell r="G465">
            <v>0</v>
          </cell>
          <cell r="J465">
            <v>-575968238.52999997</v>
          </cell>
          <cell r="K465">
            <v>0</v>
          </cell>
        </row>
        <row r="466">
          <cell r="F466">
            <v>-2256626143.7799997</v>
          </cell>
          <cell r="G466">
            <v>5458783.7000000002</v>
          </cell>
          <cell r="J466">
            <v>-2251167360.0799999</v>
          </cell>
          <cell r="K466">
            <v>-3082506163.5799999</v>
          </cell>
        </row>
        <row r="468">
          <cell r="F468">
            <v>-2497311.52</v>
          </cell>
          <cell r="G468">
            <v>-769221887.61000001</v>
          </cell>
          <cell r="J468">
            <v>-771719199.13</v>
          </cell>
          <cell r="K468">
            <v>-135222173.03</v>
          </cell>
        </row>
        <row r="469">
          <cell r="F469">
            <v>-2497311.52</v>
          </cell>
          <cell r="G469">
            <v>-769221887.61000001</v>
          </cell>
          <cell r="J469">
            <v>-771719199.13</v>
          </cell>
          <cell r="K469">
            <v>-135222173.03</v>
          </cell>
        </row>
        <row r="470">
          <cell r="F470">
            <v>-9784745.5099999998</v>
          </cell>
          <cell r="G470">
            <v>0</v>
          </cell>
          <cell r="J470">
            <v>-9784745.5099999998</v>
          </cell>
          <cell r="K470">
            <v>0</v>
          </cell>
        </row>
        <row r="471">
          <cell r="F471">
            <v>0</v>
          </cell>
          <cell r="G471">
            <v>0</v>
          </cell>
          <cell r="J471">
            <v>0</v>
          </cell>
          <cell r="K471">
            <v>0</v>
          </cell>
        </row>
        <row r="472">
          <cell r="F472">
            <v>0</v>
          </cell>
          <cell r="G472">
            <v>0</v>
          </cell>
          <cell r="J472">
            <v>0</v>
          </cell>
          <cell r="K472">
            <v>0</v>
          </cell>
        </row>
        <row r="473">
          <cell r="F473">
            <v>-9784745.5099999998</v>
          </cell>
          <cell r="G473">
            <v>0</v>
          </cell>
          <cell r="J473">
            <v>-9784745.5099999998</v>
          </cell>
          <cell r="K473">
            <v>0</v>
          </cell>
        </row>
        <row r="474">
          <cell r="F474">
            <v>-107111804.81999999</v>
          </cell>
          <cell r="G474">
            <v>0</v>
          </cell>
          <cell r="J474">
            <v>-107111804.81999999</v>
          </cell>
          <cell r="K474">
            <v>0</v>
          </cell>
        </row>
        <row r="475">
          <cell r="F475">
            <v>-29234290.920000002</v>
          </cell>
          <cell r="G475">
            <v>0</v>
          </cell>
          <cell r="J475">
            <v>-29234290.920000002</v>
          </cell>
          <cell r="K475">
            <v>0</v>
          </cell>
        </row>
        <row r="476">
          <cell r="F476">
            <v>-136346095.74000001</v>
          </cell>
          <cell r="G476">
            <v>0</v>
          </cell>
          <cell r="J476">
            <v>-136346095.74000001</v>
          </cell>
          <cell r="K476">
            <v>0</v>
          </cell>
        </row>
        <row r="477">
          <cell r="F477">
            <v>-148628152.76999998</v>
          </cell>
          <cell r="G477">
            <v>-769221887.61000001</v>
          </cell>
          <cell r="J477">
            <v>-917850040.38</v>
          </cell>
          <cell r="K477">
            <v>-135222173.03</v>
          </cell>
        </row>
        <row r="479">
          <cell r="F479">
            <v>0</v>
          </cell>
          <cell r="G479">
            <v>0</v>
          </cell>
          <cell r="J479">
            <v>0</v>
          </cell>
          <cell r="K479">
            <v>0</v>
          </cell>
        </row>
        <row r="481">
          <cell r="F481">
            <v>0</v>
          </cell>
          <cell r="G481">
            <v>0</v>
          </cell>
          <cell r="J481">
            <v>0</v>
          </cell>
          <cell r="K481">
            <v>7504390111.1400003</v>
          </cell>
        </row>
        <row r="482">
          <cell r="F482">
            <v>0</v>
          </cell>
          <cell r="G482">
            <v>0</v>
          </cell>
          <cell r="J482">
            <v>0</v>
          </cell>
          <cell r="K482">
            <v>-7504390111.1400003</v>
          </cell>
        </row>
        <row r="483">
          <cell r="F483">
            <v>0</v>
          </cell>
          <cell r="G483">
            <v>0</v>
          </cell>
          <cell r="J483">
            <v>0</v>
          </cell>
          <cell r="K483">
            <v>0</v>
          </cell>
        </row>
        <row r="484">
          <cell r="F484">
            <v>0</v>
          </cell>
          <cell r="G484">
            <v>0</v>
          </cell>
          <cell r="J484">
            <v>0</v>
          </cell>
          <cell r="K484">
            <v>0</v>
          </cell>
        </row>
        <row r="486">
          <cell r="F486">
            <v>-9624257.1199999992</v>
          </cell>
          <cell r="G486">
            <v>0</v>
          </cell>
          <cell r="J486">
            <v>-9624257.1199999992</v>
          </cell>
          <cell r="K486">
            <v>0</v>
          </cell>
        </row>
        <row r="487">
          <cell r="F487">
            <v>-30063933.120000001</v>
          </cell>
          <cell r="G487">
            <v>0</v>
          </cell>
          <cell r="J487">
            <v>-30063933.120000001</v>
          </cell>
          <cell r="K487">
            <v>0</v>
          </cell>
        </row>
        <row r="488">
          <cell r="F488">
            <v>-39688190.240000002</v>
          </cell>
          <cell r="G488">
            <v>0</v>
          </cell>
          <cell r="J488">
            <v>-39688190.240000002</v>
          </cell>
          <cell r="K488">
            <v>0</v>
          </cell>
        </row>
        <row r="489">
          <cell r="F489">
            <v>-412202000</v>
          </cell>
          <cell r="G489">
            <v>0</v>
          </cell>
          <cell r="J489">
            <v>-412202000</v>
          </cell>
          <cell r="K489">
            <v>0</v>
          </cell>
        </row>
        <row r="490">
          <cell r="F490">
            <v>-412202000</v>
          </cell>
          <cell r="G490">
            <v>0</v>
          </cell>
          <cell r="J490">
            <v>-412202000</v>
          </cell>
          <cell r="K490">
            <v>0</v>
          </cell>
        </row>
        <row r="491">
          <cell r="F491">
            <v>-451890190.24000001</v>
          </cell>
          <cell r="G491">
            <v>0</v>
          </cell>
          <cell r="J491">
            <v>-451890190.24000001</v>
          </cell>
          <cell r="K491">
            <v>0</v>
          </cell>
        </row>
        <row r="493">
          <cell r="F493">
            <v>0</v>
          </cell>
          <cell r="G493">
            <v>0</v>
          </cell>
          <cell r="J493">
            <v>0</v>
          </cell>
          <cell r="K493">
            <v>0</v>
          </cell>
        </row>
        <row r="495">
          <cell r="F495">
            <v>0</v>
          </cell>
          <cell r="G495">
            <v>-232741579</v>
          </cell>
          <cell r="J495">
            <v>-232741579</v>
          </cell>
          <cell r="K495">
            <v>0</v>
          </cell>
        </row>
        <row r="496">
          <cell r="F496">
            <v>0</v>
          </cell>
          <cell r="G496">
            <v>-232741579</v>
          </cell>
          <cell r="J496">
            <v>-232741579</v>
          </cell>
          <cell r="K496">
            <v>0</v>
          </cell>
        </row>
        <row r="497">
          <cell r="F497">
            <v>0</v>
          </cell>
          <cell r="G497">
            <v>-232741579</v>
          </cell>
          <cell r="J497">
            <v>-232741579</v>
          </cell>
          <cell r="K497">
            <v>0</v>
          </cell>
        </row>
        <row r="499">
          <cell r="F499">
            <v>-3310054529.46</v>
          </cell>
          <cell r="G499">
            <v>-168619139.88999999</v>
          </cell>
          <cell r="J499">
            <v>-3478673669.3499999</v>
          </cell>
          <cell r="K499">
            <v>-1269388925.8299999</v>
          </cell>
        </row>
        <row r="500">
          <cell r="F500">
            <v>-11070156491.530001</v>
          </cell>
          <cell r="G500">
            <v>-5516334535.6000004</v>
          </cell>
          <cell r="J500">
            <v>0</v>
          </cell>
          <cell r="K500">
            <v>-329976359</v>
          </cell>
        </row>
        <row r="501">
          <cell r="F501">
            <v>-2318597.44</v>
          </cell>
          <cell r="G501">
            <v>0</v>
          </cell>
          <cell r="J501">
            <v>-2318597.44</v>
          </cell>
          <cell r="K501">
            <v>-254105027.88999999</v>
          </cell>
        </row>
        <row r="502">
          <cell r="F502">
            <v>-12458290.5</v>
          </cell>
          <cell r="G502">
            <v>1841739</v>
          </cell>
          <cell r="J502">
            <v>-10616551.5</v>
          </cell>
          <cell r="K502">
            <v>-11705016.99</v>
          </cell>
        </row>
        <row r="503">
          <cell r="F503">
            <v>-13811888.130000001</v>
          </cell>
          <cell r="G503">
            <v>0</v>
          </cell>
          <cell r="J503">
            <v>-13811888.130000001</v>
          </cell>
          <cell r="K503">
            <v>-15276172.279999999</v>
          </cell>
        </row>
        <row r="504">
          <cell r="F504">
            <v>-3736578.3</v>
          </cell>
          <cell r="G504">
            <v>0</v>
          </cell>
          <cell r="J504">
            <v>-3736578.3</v>
          </cell>
          <cell r="K504">
            <v>6490002.3899999997</v>
          </cell>
        </row>
        <row r="505">
          <cell r="F505">
            <v>-24504377.879999999</v>
          </cell>
          <cell r="G505">
            <v>0</v>
          </cell>
          <cell r="J505">
            <v>-24504377.879999999</v>
          </cell>
          <cell r="K505">
            <v>-11899608.4</v>
          </cell>
        </row>
        <row r="506">
          <cell r="F506">
            <v>0</v>
          </cell>
          <cell r="G506">
            <v>0</v>
          </cell>
          <cell r="J506">
            <v>0</v>
          </cell>
          <cell r="K506">
            <v>-11911.6</v>
          </cell>
        </row>
        <row r="507">
          <cell r="F507">
            <v>0.2</v>
          </cell>
          <cell r="G507">
            <v>0</v>
          </cell>
          <cell r="J507">
            <v>0.2</v>
          </cell>
          <cell r="K507">
            <v>0.2</v>
          </cell>
        </row>
        <row r="508">
          <cell r="F508">
            <v>-110156648.91</v>
          </cell>
          <cell r="G508">
            <v>0</v>
          </cell>
          <cell r="J508">
            <v>-110156648.91</v>
          </cell>
          <cell r="K508">
            <v>-110156648.91</v>
          </cell>
        </row>
        <row r="509">
          <cell r="F509">
            <v>6283582.4900000002</v>
          </cell>
          <cell r="G509">
            <v>-1283583</v>
          </cell>
          <cell r="J509">
            <v>4999999.49</v>
          </cell>
          <cell r="K509">
            <v>5000000</v>
          </cell>
        </row>
        <row r="510">
          <cell r="F510">
            <v>-128698187.92</v>
          </cell>
          <cell r="G510">
            <v>9794024.25</v>
          </cell>
          <cell r="J510">
            <v>-118904163.67</v>
          </cell>
          <cell r="K510">
            <v>-120957007.42</v>
          </cell>
        </row>
        <row r="511">
          <cell r="F511">
            <v>-59937745.939999998</v>
          </cell>
          <cell r="G511">
            <v>0</v>
          </cell>
          <cell r="J511">
            <v>-59937745.939999998</v>
          </cell>
          <cell r="K511">
            <v>-58437745.939999998</v>
          </cell>
        </row>
        <row r="512">
          <cell r="F512">
            <v>-174341705.66</v>
          </cell>
          <cell r="G512">
            <v>0</v>
          </cell>
          <cell r="J512">
            <v>-174341705.66</v>
          </cell>
          <cell r="K512">
            <v>-175262135.44</v>
          </cell>
        </row>
        <row r="513">
          <cell r="F513">
            <v>-115232499.83</v>
          </cell>
          <cell r="G513">
            <v>0</v>
          </cell>
          <cell r="J513">
            <v>-115232499.83</v>
          </cell>
          <cell r="K513">
            <v>-138593829.75</v>
          </cell>
        </row>
        <row r="514">
          <cell r="F514">
            <v>-107493070.65000001</v>
          </cell>
          <cell r="G514">
            <v>0</v>
          </cell>
          <cell r="J514">
            <v>-107493070.65000001</v>
          </cell>
          <cell r="K514">
            <v>-110638321.48999999</v>
          </cell>
        </row>
        <row r="515">
          <cell r="F515">
            <v>-29164197.859999999</v>
          </cell>
          <cell r="G515">
            <v>10000000</v>
          </cell>
          <cell r="J515">
            <v>-19164197.859999999</v>
          </cell>
          <cell r="K515">
            <v>-29164197.859999999</v>
          </cell>
        </row>
        <row r="516">
          <cell r="F516">
            <v>0.39</v>
          </cell>
          <cell r="G516">
            <v>0</v>
          </cell>
          <cell r="J516">
            <v>0.39</v>
          </cell>
          <cell r="K516">
            <v>0.39</v>
          </cell>
        </row>
        <row r="517">
          <cell r="F517">
            <v>-29935095.98</v>
          </cell>
          <cell r="G517">
            <v>0</v>
          </cell>
          <cell r="J517">
            <v>-29935095.98</v>
          </cell>
          <cell r="K517">
            <v>-46014492.159999996</v>
          </cell>
        </row>
        <row r="518">
          <cell r="F518">
            <v>689875</v>
          </cell>
          <cell r="G518">
            <v>-689875</v>
          </cell>
          <cell r="J518">
            <v>0</v>
          </cell>
          <cell r="K518">
            <v>0</v>
          </cell>
        </row>
        <row r="519">
          <cell r="F519">
            <v>-108218372.73</v>
          </cell>
          <cell r="G519">
            <v>0</v>
          </cell>
          <cell r="J519">
            <v>-108218372.73</v>
          </cell>
          <cell r="K519">
            <v>-144865667.97</v>
          </cell>
        </row>
        <row r="520">
          <cell r="F520">
            <v>-45481608.82</v>
          </cell>
          <cell r="G520">
            <v>0</v>
          </cell>
          <cell r="J520">
            <v>-45481608.82</v>
          </cell>
          <cell r="K520">
            <v>0</v>
          </cell>
        </row>
        <row r="521">
          <cell r="F521">
            <v>0</v>
          </cell>
          <cell r="G521">
            <v>0</v>
          </cell>
          <cell r="J521">
            <v>0</v>
          </cell>
          <cell r="K521">
            <v>-203.89</v>
          </cell>
        </row>
        <row r="522">
          <cell r="F522">
            <v>-9153808.6400000006</v>
          </cell>
          <cell r="G522">
            <v>0</v>
          </cell>
          <cell r="J522">
            <v>-9153808.6400000006</v>
          </cell>
          <cell r="K522">
            <v>-20023187.73</v>
          </cell>
        </row>
        <row r="523">
          <cell r="F523">
            <v>-0.02</v>
          </cell>
          <cell r="G523">
            <v>0</v>
          </cell>
          <cell r="J523">
            <v>-0.02</v>
          </cell>
          <cell r="K523">
            <v>-0.02</v>
          </cell>
        </row>
        <row r="524">
          <cell r="F524">
            <v>-2134173.9700000002</v>
          </cell>
          <cell r="G524">
            <v>0</v>
          </cell>
          <cell r="J524">
            <v>-2134173.9700000002</v>
          </cell>
          <cell r="K524">
            <v>-2134173.9700000002</v>
          </cell>
        </row>
        <row r="525">
          <cell r="F525">
            <v>-91241016.370000005</v>
          </cell>
          <cell r="G525">
            <v>0</v>
          </cell>
          <cell r="J525">
            <v>-91241016.370000005</v>
          </cell>
          <cell r="K525">
            <v>-91241016.370000005</v>
          </cell>
        </row>
        <row r="526">
          <cell r="F526">
            <v>-6558630.2000000002</v>
          </cell>
          <cell r="G526">
            <v>0</v>
          </cell>
          <cell r="J526">
            <v>-6558630.2000000002</v>
          </cell>
          <cell r="K526">
            <v>-4276531.76</v>
          </cell>
        </row>
        <row r="527">
          <cell r="F527">
            <v>0</v>
          </cell>
          <cell r="G527">
            <v>0</v>
          </cell>
          <cell r="J527">
            <v>0</v>
          </cell>
          <cell r="K527">
            <v>-399791.93</v>
          </cell>
        </row>
        <row r="528">
          <cell r="F528">
            <v>0</v>
          </cell>
          <cell r="G528">
            <v>0</v>
          </cell>
          <cell r="J528">
            <v>0</v>
          </cell>
          <cell r="K528">
            <v>-591657.1</v>
          </cell>
        </row>
        <row r="529">
          <cell r="F529">
            <v>0.64</v>
          </cell>
          <cell r="G529">
            <v>0</v>
          </cell>
          <cell r="J529">
            <v>0.64</v>
          </cell>
          <cell r="K529">
            <v>0.85</v>
          </cell>
        </row>
        <row r="530">
          <cell r="F530">
            <v>-54307.64</v>
          </cell>
          <cell r="G530">
            <v>0</v>
          </cell>
          <cell r="J530">
            <v>-54307.64</v>
          </cell>
          <cell r="K530">
            <v>0</v>
          </cell>
        </row>
        <row r="531">
          <cell r="F531">
            <v>-458121.75</v>
          </cell>
          <cell r="G531">
            <v>0</v>
          </cell>
          <cell r="J531">
            <v>-458121.75</v>
          </cell>
          <cell r="K531">
            <v>-514613116.17000002</v>
          </cell>
        </row>
        <row r="532">
          <cell r="F532">
            <v>-16746395.890000001</v>
          </cell>
          <cell r="G532">
            <v>536729.41</v>
          </cell>
          <cell r="J532">
            <v>-16209666.48</v>
          </cell>
          <cell r="K532">
            <v>-110367930.48999999</v>
          </cell>
        </row>
        <row r="533">
          <cell r="F533">
            <v>-18903438.399999999</v>
          </cell>
          <cell r="G533">
            <v>0</v>
          </cell>
          <cell r="J533">
            <v>-18903438.399999999</v>
          </cell>
          <cell r="K533">
            <v>0</v>
          </cell>
        </row>
        <row r="534">
          <cell r="F534">
            <v>-241241309.75</v>
          </cell>
          <cell r="G534">
            <v>139464312</v>
          </cell>
          <cell r="J534">
            <v>-101776997.75</v>
          </cell>
          <cell r="K534">
            <v>0</v>
          </cell>
        </row>
        <row r="535">
          <cell r="F535">
            <v>-15725217631.449999</v>
          </cell>
          <cell r="G535">
            <v>-5525290328.8300009</v>
          </cell>
          <cell r="J535">
            <v>-4664016933.1500006</v>
          </cell>
          <cell r="K535">
            <v>-3558610674.5299988</v>
          </cell>
        </row>
        <row r="536">
          <cell r="F536">
            <v>-6032280.3200000003</v>
          </cell>
          <cell r="G536">
            <v>0</v>
          </cell>
          <cell r="J536">
            <v>-6032280.3200000003</v>
          </cell>
          <cell r="K536">
            <v>0</v>
          </cell>
        </row>
        <row r="537">
          <cell r="F537">
            <v>-3054982.07</v>
          </cell>
          <cell r="G537">
            <v>0</v>
          </cell>
          <cell r="J537">
            <v>-3054982.07</v>
          </cell>
          <cell r="K537">
            <v>0</v>
          </cell>
        </row>
        <row r="538">
          <cell r="F538">
            <v>-5557157.8700000001</v>
          </cell>
          <cell r="G538">
            <v>0</v>
          </cell>
          <cell r="J538">
            <v>-5557157.8700000001</v>
          </cell>
          <cell r="K538">
            <v>0</v>
          </cell>
        </row>
        <row r="539">
          <cell r="F539">
            <v>-46309.65</v>
          </cell>
          <cell r="G539">
            <v>0</v>
          </cell>
          <cell r="J539">
            <v>-46309.65</v>
          </cell>
          <cell r="K539">
            <v>0</v>
          </cell>
        </row>
        <row r="540">
          <cell r="F540">
            <v>-92619.3</v>
          </cell>
          <cell r="G540">
            <v>0</v>
          </cell>
          <cell r="J540">
            <v>-92619.3</v>
          </cell>
          <cell r="K540">
            <v>0</v>
          </cell>
        </row>
        <row r="541">
          <cell r="F541">
            <v>-1309092.69</v>
          </cell>
          <cell r="G541">
            <v>0</v>
          </cell>
          <cell r="J541">
            <v>-1309092.69</v>
          </cell>
          <cell r="K541">
            <v>0</v>
          </cell>
        </row>
        <row r="542">
          <cell r="F542">
            <v>222243.21</v>
          </cell>
          <cell r="G542">
            <v>0</v>
          </cell>
          <cell r="J542">
            <v>222243.21</v>
          </cell>
          <cell r="K542">
            <v>0</v>
          </cell>
        </row>
        <row r="543">
          <cell r="F543">
            <v>-1955673.45</v>
          </cell>
          <cell r="G543">
            <v>0</v>
          </cell>
          <cell r="J543">
            <v>-1955673.45</v>
          </cell>
          <cell r="K543">
            <v>0</v>
          </cell>
        </row>
        <row r="544">
          <cell r="F544">
            <v>-2800885.15</v>
          </cell>
          <cell r="G544">
            <v>0</v>
          </cell>
          <cell r="J544">
            <v>-2800885.15</v>
          </cell>
          <cell r="K544">
            <v>0</v>
          </cell>
        </row>
        <row r="545">
          <cell r="F545">
            <v>-4220606.9800000004</v>
          </cell>
          <cell r="G545">
            <v>0</v>
          </cell>
          <cell r="J545">
            <v>-4220606.9800000004</v>
          </cell>
          <cell r="K545">
            <v>0</v>
          </cell>
        </row>
        <row r="546">
          <cell r="F546">
            <v>-2114670.4500000002</v>
          </cell>
          <cell r="G546">
            <v>0</v>
          </cell>
          <cell r="J546">
            <v>-2114670.4500000002</v>
          </cell>
          <cell r="K546">
            <v>0</v>
          </cell>
        </row>
        <row r="547">
          <cell r="F547">
            <v>-8309688.0999999996</v>
          </cell>
          <cell r="G547">
            <v>0</v>
          </cell>
          <cell r="J547">
            <v>-8309688.0999999996</v>
          </cell>
          <cell r="K547">
            <v>0</v>
          </cell>
        </row>
        <row r="548">
          <cell r="F548">
            <v>-206368.08</v>
          </cell>
          <cell r="G548">
            <v>0</v>
          </cell>
          <cell r="J548">
            <v>-206368.08</v>
          </cell>
          <cell r="K548">
            <v>0</v>
          </cell>
        </row>
        <row r="549">
          <cell r="F549">
            <v>-337249.55</v>
          </cell>
          <cell r="G549">
            <v>0</v>
          </cell>
          <cell r="J549">
            <v>-337249.55</v>
          </cell>
          <cell r="K549">
            <v>0</v>
          </cell>
        </row>
        <row r="550">
          <cell r="F550">
            <v>0</v>
          </cell>
          <cell r="G550">
            <v>0</v>
          </cell>
          <cell r="J550">
            <v>0</v>
          </cell>
          <cell r="K550">
            <v>0</v>
          </cell>
        </row>
        <row r="551">
          <cell r="F551">
            <v>-596334.66</v>
          </cell>
          <cell r="G551">
            <v>0</v>
          </cell>
          <cell r="J551">
            <v>-596334.66</v>
          </cell>
          <cell r="K551">
            <v>0</v>
          </cell>
        </row>
        <row r="552">
          <cell r="F552">
            <v>0</v>
          </cell>
          <cell r="G552">
            <v>0</v>
          </cell>
          <cell r="J552">
            <v>0</v>
          </cell>
          <cell r="K552">
            <v>0</v>
          </cell>
        </row>
        <row r="553">
          <cell r="F553">
            <v>16738.28</v>
          </cell>
          <cell r="G553">
            <v>0</v>
          </cell>
          <cell r="J553">
            <v>16738.28</v>
          </cell>
          <cell r="K553">
            <v>0</v>
          </cell>
        </row>
        <row r="554">
          <cell r="F554">
            <v>0</v>
          </cell>
          <cell r="G554">
            <v>0</v>
          </cell>
          <cell r="J554">
            <v>0</v>
          </cell>
          <cell r="K554">
            <v>0</v>
          </cell>
        </row>
        <row r="555">
          <cell r="F555">
            <v>0</v>
          </cell>
          <cell r="G555">
            <v>0</v>
          </cell>
          <cell r="J555">
            <v>0</v>
          </cell>
          <cell r="K555">
            <v>0</v>
          </cell>
        </row>
        <row r="556">
          <cell r="F556">
            <v>-36394936.829999991</v>
          </cell>
          <cell r="G556">
            <v>0</v>
          </cell>
          <cell r="J556">
            <v>-36394936.829999991</v>
          </cell>
          <cell r="K556">
            <v>0</v>
          </cell>
        </row>
        <row r="557">
          <cell r="F557">
            <v>-15761612568.279999</v>
          </cell>
          <cell r="G557">
            <v>-5525290328.8300009</v>
          </cell>
          <cell r="J557">
            <v>-4700411869.9799986</v>
          </cell>
          <cell r="K557">
            <v>-3558610674.5299988</v>
          </cell>
        </row>
        <row r="559">
          <cell r="F559">
            <v>0</v>
          </cell>
          <cell r="G559">
            <v>0</v>
          </cell>
          <cell r="J559">
            <v>0</v>
          </cell>
          <cell r="K559">
            <v>6500</v>
          </cell>
        </row>
        <row r="560">
          <cell r="F560">
            <v>0</v>
          </cell>
          <cell r="G560">
            <v>-1267757012</v>
          </cell>
          <cell r="J560">
            <v>-1267757012</v>
          </cell>
          <cell r="K560">
            <v>-1264430127.1500001</v>
          </cell>
        </row>
        <row r="561">
          <cell r="F561">
            <v>0.53</v>
          </cell>
          <cell r="G561">
            <v>0</v>
          </cell>
          <cell r="J561">
            <v>0.53</v>
          </cell>
          <cell r="K561">
            <v>0.53</v>
          </cell>
        </row>
        <row r="562">
          <cell r="F562">
            <v>0</v>
          </cell>
          <cell r="G562">
            <v>-155053417</v>
          </cell>
          <cell r="J562">
            <v>-155053417</v>
          </cell>
          <cell r="K562">
            <v>-191317184.90000001</v>
          </cell>
        </row>
        <row r="563">
          <cell r="F563">
            <v>0.53</v>
          </cell>
          <cell r="G563">
            <v>-1422810429</v>
          </cell>
          <cell r="J563">
            <v>-1422810428.47</v>
          </cell>
          <cell r="K563">
            <v>-1455740811.5200002</v>
          </cell>
        </row>
        <row r="564">
          <cell r="F564">
            <v>0</v>
          </cell>
          <cell r="G564">
            <v>0</v>
          </cell>
          <cell r="J564">
            <v>0</v>
          </cell>
          <cell r="K564">
            <v>0</v>
          </cell>
        </row>
        <row r="565">
          <cell r="F565">
            <v>0</v>
          </cell>
          <cell r="G565">
            <v>0</v>
          </cell>
          <cell r="J565">
            <v>0</v>
          </cell>
          <cell r="K565">
            <v>0</v>
          </cell>
        </row>
        <row r="566">
          <cell r="F566">
            <v>-34401089.799999997</v>
          </cell>
          <cell r="G566">
            <v>0</v>
          </cell>
          <cell r="J566">
            <v>-34401089.799999997</v>
          </cell>
          <cell r="K566">
            <v>0</v>
          </cell>
        </row>
        <row r="567">
          <cell r="F567">
            <v>-3456102.58</v>
          </cell>
          <cell r="G567">
            <v>0</v>
          </cell>
          <cell r="J567">
            <v>-3456102.58</v>
          </cell>
          <cell r="K567">
            <v>0</v>
          </cell>
        </row>
        <row r="568">
          <cell r="F568">
            <v>-37857192.379999995</v>
          </cell>
          <cell r="G568">
            <v>0</v>
          </cell>
          <cell r="J568">
            <v>-37857192.379999995</v>
          </cell>
          <cell r="K568">
            <v>0</v>
          </cell>
        </row>
        <row r="569">
          <cell r="F569">
            <v>-37857191.849999994</v>
          </cell>
          <cell r="G569">
            <v>-1422810429</v>
          </cell>
          <cell r="J569">
            <v>-1460667620.8499999</v>
          </cell>
          <cell r="K569">
            <v>-1455740811.5200002</v>
          </cell>
        </row>
        <row r="571">
          <cell r="F571">
            <v>-179103849</v>
          </cell>
          <cell r="G571">
            <v>108751968.51000001</v>
          </cell>
          <cell r="J571">
            <v>-70351880.489999995</v>
          </cell>
          <cell r="K571">
            <v>-69328013.150000006</v>
          </cell>
        </row>
        <row r="572">
          <cell r="F572">
            <v>-179103849</v>
          </cell>
          <cell r="G572">
            <v>108751968.51000001</v>
          </cell>
          <cell r="J572">
            <v>-70351880.489999995</v>
          </cell>
          <cell r="K572">
            <v>-69328013.150000006</v>
          </cell>
        </row>
        <row r="573">
          <cell r="F573">
            <v>-179103849</v>
          </cell>
          <cell r="G573">
            <v>108751968.51000001</v>
          </cell>
          <cell r="J573">
            <v>-70351880.489999995</v>
          </cell>
          <cell r="K573">
            <v>-69328013.150000006</v>
          </cell>
        </row>
        <row r="575">
          <cell r="F575">
            <v>18952548775.040001</v>
          </cell>
          <cell r="G575">
            <v>0</v>
          </cell>
          <cell r="J575">
            <v>18952548775.040001</v>
          </cell>
          <cell r="K575">
            <v>-0.47</v>
          </cell>
        </row>
        <row r="576">
          <cell r="F576">
            <v>-18952548775.040001</v>
          </cell>
          <cell r="G576">
            <v>0</v>
          </cell>
          <cell r="J576">
            <v>-18952548775.040001</v>
          </cell>
          <cell r="K576">
            <v>0.47</v>
          </cell>
        </row>
        <row r="577">
          <cell r="F577">
            <v>0</v>
          </cell>
          <cell r="G577">
            <v>0</v>
          </cell>
          <cell r="J577">
            <v>0</v>
          </cell>
          <cell r="K577">
            <v>0</v>
          </cell>
        </row>
        <row r="578">
          <cell r="F578">
            <v>0</v>
          </cell>
          <cell r="G578">
            <v>0</v>
          </cell>
          <cell r="J578">
            <v>0</v>
          </cell>
          <cell r="K578">
            <v>0</v>
          </cell>
        </row>
        <row r="580">
          <cell r="F580">
            <v>-55355771.759999998</v>
          </cell>
          <cell r="G580">
            <v>17630632.640000001</v>
          </cell>
          <cell r="J580">
            <v>-37725139.119999997</v>
          </cell>
          <cell r="K580">
            <v>-125522299.8</v>
          </cell>
        </row>
        <row r="581">
          <cell r="F581">
            <v>-55355771.759999998</v>
          </cell>
          <cell r="G581">
            <v>17630632.640000001</v>
          </cell>
          <cell r="J581">
            <v>-37725139.119999997</v>
          </cell>
          <cell r="K581">
            <v>-125522299.8</v>
          </cell>
        </row>
        <row r="582">
          <cell r="F582">
            <v>-55355771.759999998</v>
          </cell>
          <cell r="G582">
            <v>17630632.640000001</v>
          </cell>
          <cell r="J582">
            <v>-37725139.119999997</v>
          </cell>
          <cell r="K582">
            <v>-125522299.8</v>
          </cell>
        </row>
        <row r="584">
          <cell r="F584">
            <v>0</v>
          </cell>
          <cell r="G584">
            <v>0</v>
          </cell>
          <cell r="J584">
            <v>0</v>
          </cell>
          <cell r="K584">
            <v>0</v>
          </cell>
        </row>
        <row r="585">
          <cell r="F585">
            <v>0</v>
          </cell>
          <cell r="G585">
            <v>0</v>
          </cell>
          <cell r="J585">
            <v>0</v>
          </cell>
          <cell r="K585">
            <v>0</v>
          </cell>
        </row>
        <row r="586">
          <cell r="F586">
            <v>0</v>
          </cell>
          <cell r="G586">
            <v>0</v>
          </cell>
          <cell r="J586">
            <v>0</v>
          </cell>
          <cell r="K586">
            <v>0</v>
          </cell>
        </row>
        <row r="588">
          <cell r="F588">
            <v>-1406361333.1800001</v>
          </cell>
          <cell r="G588">
            <v>-11225540.34</v>
          </cell>
          <cell r="J588">
            <v>-1417586873.52</v>
          </cell>
          <cell r="K588">
            <v>-929640305.49000001</v>
          </cell>
        </row>
        <row r="589">
          <cell r="F589">
            <v>-1406361333.1800001</v>
          </cell>
          <cell r="G589">
            <v>-11225540.34</v>
          </cell>
          <cell r="J589">
            <v>-1417586873.52</v>
          </cell>
          <cell r="K589">
            <v>-929640305.49000001</v>
          </cell>
        </row>
        <row r="590">
          <cell r="F590">
            <v>-4525563.63</v>
          </cell>
          <cell r="G590">
            <v>0</v>
          </cell>
          <cell r="J590">
            <v>-4525563.63</v>
          </cell>
          <cell r="K590">
            <v>0</v>
          </cell>
        </row>
        <row r="591">
          <cell r="F591">
            <v>-4525563.63</v>
          </cell>
          <cell r="G591">
            <v>0</v>
          </cell>
          <cell r="J591">
            <v>-4525563.63</v>
          </cell>
          <cell r="K591">
            <v>0</v>
          </cell>
        </row>
        <row r="592">
          <cell r="F592">
            <v>-1410886896.8100002</v>
          </cell>
          <cell r="G592">
            <v>-11225540.34</v>
          </cell>
          <cell r="J592">
            <v>-1422112437.1500001</v>
          </cell>
          <cell r="K592">
            <v>-929640305.49000001</v>
          </cell>
        </row>
        <row r="594">
          <cell r="F594">
            <v>-119613054.77</v>
          </cell>
          <cell r="G594">
            <v>0</v>
          </cell>
          <cell r="J594">
            <v>-119613054.77</v>
          </cell>
          <cell r="K594">
            <v>0</v>
          </cell>
        </row>
        <row r="595">
          <cell r="F595">
            <v>-119613054.77</v>
          </cell>
          <cell r="G595">
            <v>0</v>
          </cell>
          <cell r="J595">
            <v>-119613054.77</v>
          </cell>
          <cell r="K595">
            <v>0</v>
          </cell>
        </row>
        <row r="596">
          <cell r="F596">
            <v>-119613054.77</v>
          </cell>
          <cell r="G596">
            <v>0</v>
          </cell>
          <cell r="J596">
            <v>-119613054.77</v>
          </cell>
          <cell r="K596">
            <v>0</v>
          </cell>
        </row>
        <row r="598">
          <cell r="F598">
            <v>-0.08</v>
          </cell>
          <cell r="G598">
            <v>0</v>
          </cell>
          <cell r="J598">
            <v>-0.08</v>
          </cell>
          <cell r="K598">
            <v>-256630708.38999999</v>
          </cell>
        </row>
        <row r="599">
          <cell r="F599">
            <v>0</v>
          </cell>
          <cell r="G599">
            <v>0</v>
          </cell>
          <cell r="J599">
            <v>0</v>
          </cell>
          <cell r="K599">
            <v>-40260416.399999999</v>
          </cell>
        </row>
        <row r="600">
          <cell r="F600">
            <v>0</v>
          </cell>
          <cell r="G600">
            <v>0</v>
          </cell>
          <cell r="J600">
            <v>0</v>
          </cell>
          <cell r="K600">
            <v>-74138822.319999993</v>
          </cell>
        </row>
        <row r="601">
          <cell r="F601">
            <v>0</v>
          </cell>
          <cell r="G601">
            <v>0</v>
          </cell>
          <cell r="J601">
            <v>0</v>
          </cell>
          <cell r="K601">
            <v>-58333333.18</v>
          </cell>
        </row>
        <row r="602">
          <cell r="F602">
            <v>0</v>
          </cell>
          <cell r="G602">
            <v>0</v>
          </cell>
          <cell r="J602">
            <v>0</v>
          </cell>
          <cell r="K602">
            <v>-968192.46</v>
          </cell>
        </row>
        <row r="603">
          <cell r="F603">
            <v>0</v>
          </cell>
          <cell r="G603">
            <v>0</v>
          </cell>
          <cell r="J603">
            <v>0</v>
          </cell>
          <cell r="K603">
            <v>-22135416.719999999</v>
          </cell>
        </row>
        <row r="604">
          <cell r="F604">
            <v>0.13</v>
          </cell>
          <cell r="G604">
            <v>0</v>
          </cell>
          <cell r="J604">
            <v>0.13</v>
          </cell>
          <cell r="K604">
            <v>-19441959.120000001</v>
          </cell>
        </row>
        <row r="605">
          <cell r="F605">
            <v>-0.01</v>
          </cell>
          <cell r="G605">
            <v>0</v>
          </cell>
          <cell r="J605">
            <v>-0.01</v>
          </cell>
          <cell r="K605">
            <v>-61345536.219999999</v>
          </cell>
        </row>
        <row r="606">
          <cell r="F606">
            <v>12175212.23</v>
          </cell>
          <cell r="G606">
            <v>0</v>
          </cell>
          <cell r="J606">
            <v>-0.02</v>
          </cell>
          <cell r="K606">
            <v>-14895878.26</v>
          </cell>
        </row>
        <row r="607">
          <cell r="F607">
            <v>0.39</v>
          </cell>
          <cell r="G607">
            <v>0</v>
          </cell>
          <cell r="J607">
            <v>0.39</v>
          </cell>
          <cell r="K607">
            <v>0.39</v>
          </cell>
        </row>
        <row r="608">
          <cell r="F608">
            <v>-23529305</v>
          </cell>
          <cell r="G608">
            <v>0</v>
          </cell>
          <cell r="J608">
            <v>-23529305</v>
          </cell>
          <cell r="K608">
            <v>-141175469</v>
          </cell>
        </row>
        <row r="609">
          <cell r="F609">
            <v>-203448909.06</v>
          </cell>
          <cell r="G609">
            <v>0</v>
          </cell>
          <cell r="J609">
            <v>-203448909.06</v>
          </cell>
          <cell r="K609">
            <v>-470038580.36000001</v>
          </cell>
        </row>
        <row r="610">
          <cell r="F610">
            <v>-10000000000</v>
          </cell>
          <cell r="G610">
            <v>0</v>
          </cell>
          <cell r="J610">
            <v>-10000000000</v>
          </cell>
          <cell r="K610">
            <v>-5800000000</v>
          </cell>
        </row>
        <row r="611">
          <cell r="F611">
            <v>-14253645545.440001</v>
          </cell>
          <cell r="G611">
            <v>-118278688</v>
          </cell>
          <cell r="J611">
            <v>-30958415260.57</v>
          </cell>
          <cell r="K611">
            <v>-545025799.10000002</v>
          </cell>
        </row>
        <row r="612">
          <cell r="F612">
            <v>-24468448546.84</v>
          </cell>
          <cell r="G612">
            <v>-118278688</v>
          </cell>
          <cell r="J612">
            <v>-41185393474.220001</v>
          </cell>
          <cell r="K612">
            <v>-7504390111.1400003</v>
          </cell>
        </row>
        <row r="613">
          <cell r="F613">
            <v>-24468448546.84</v>
          </cell>
          <cell r="G613">
            <v>-118278688</v>
          </cell>
          <cell r="J613">
            <v>-41185393474.220001</v>
          </cell>
          <cell r="K613">
            <v>-7504390111.1400003</v>
          </cell>
        </row>
        <row r="615">
          <cell r="F615">
            <v>-394393918.5</v>
          </cell>
          <cell r="G615">
            <v>0</v>
          </cell>
          <cell r="J615">
            <v>-394393918.5</v>
          </cell>
          <cell r="K615">
            <v>-394393918.5</v>
          </cell>
        </row>
        <row r="616">
          <cell r="F616">
            <v>-394393918.5</v>
          </cell>
          <cell r="G616">
            <v>0</v>
          </cell>
          <cell r="J616">
            <v>-394393918.5</v>
          </cell>
          <cell r="K616">
            <v>-394393918.5</v>
          </cell>
        </row>
        <row r="617">
          <cell r="F617">
            <v>-20539000</v>
          </cell>
          <cell r="G617">
            <v>0</v>
          </cell>
          <cell r="J617">
            <v>-20539000</v>
          </cell>
          <cell r="K617">
            <v>0</v>
          </cell>
        </row>
        <row r="618">
          <cell r="F618">
            <v>-20539000</v>
          </cell>
          <cell r="G618">
            <v>0</v>
          </cell>
          <cell r="J618">
            <v>-20539000</v>
          </cell>
          <cell r="K618">
            <v>0</v>
          </cell>
        </row>
        <row r="619">
          <cell r="F619">
            <v>-10000000</v>
          </cell>
          <cell r="G619">
            <v>0</v>
          </cell>
          <cell r="J619">
            <v>-10000000</v>
          </cell>
          <cell r="K619">
            <v>0</v>
          </cell>
        </row>
        <row r="620">
          <cell r="F620">
            <v>-10000000</v>
          </cell>
          <cell r="G620">
            <v>0</v>
          </cell>
          <cell r="J620">
            <v>-10000000</v>
          </cell>
          <cell r="K620">
            <v>0</v>
          </cell>
        </row>
        <row r="621">
          <cell r="F621">
            <v>-424932918.5</v>
          </cell>
          <cell r="G621">
            <v>0</v>
          </cell>
          <cell r="J621">
            <v>-424932918.5</v>
          </cell>
          <cell r="K621">
            <v>-394393918.5</v>
          </cell>
        </row>
        <row r="623">
          <cell r="F623">
            <v>-19320887167.029999</v>
          </cell>
          <cell r="G623">
            <v>0</v>
          </cell>
          <cell r="J623">
            <v>-19320887167.029999</v>
          </cell>
          <cell r="K623">
            <v>-19320887167.029999</v>
          </cell>
        </row>
        <row r="624">
          <cell r="F624">
            <v>-19320887167.029999</v>
          </cell>
          <cell r="G624">
            <v>0</v>
          </cell>
          <cell r="J624">
            <v>-19320887167.029999</v>
          </cell>
          <cell r="K624">
            <v>-19320887167.029999</v>
          </cell>
        </row>
        <row r="625">
          <cell r="F625">
            <v>-19320887167.029999</v>
          </cell>
          <cell r="G625">
            <v>0</v>
          </cell>
          <cell r="J625">
            <v>-19320887167.029999</v>
          </cell>
          <cell r="K625">
            <v>-19320887167.029999</v>
          </cell>
        </row>
        <row r="627">
          <cell r="F627">
            <v>-4749620768.25</v>
          </cell>
          <cell r="G627">
            <v>0</v>
          </cell>
          <cell r="J627">
            <v>-4749620768.25</v>
          </cell>
          <cell r="K627">
            <v>-4749620768.25</v>
          </cell>
        </row>
        <row r="628">
          <cell r="F628">
            <v>-4749620768.25</v>
          </cell>
          <cell r="G628">
            <v>0</v>
          </cell>
          <cell r="J628">
            <v>-4749620768.25</v>
          </cell>
          <cell r="K628">
            <v>-4749620768.25</v>
          </cell>
        </row>
        <row r="629">
          <cell r="F629">
            <v>-4749620768.25</v>
          </cell>
          <cell r="G629">
            <v>0</v>
          </cell>
          <cell r="J629">
            <v>-4749620768.25</v>
          </cell>
          <cell r="K629">
            <v>-4749620768.25</v>
          </cell>
        </row>
        <row r="631">
          <cell r="F631">
            <v>0</v>
          </cell>
          <cell r="G631">
            <v>0</v>
          </cell>
          <cell r="J631">
            <v>0</v>
          </cell>
          <cell r="K631">
            <v>0</v>
          </cell>
        </row>
        <row r="632">
          <cell r="F632">
            <v>0</v>
          </cell>
          <cell r="G632">
            <v>0</v>
          </cell>
          <cell r="J632">
            <v>0</v>
          </cell>
          <cell r="K632">
            <v>0</v>
          </cell>
        </row>
        <row r="633">
          <cell r="F633">
            <v>0</v>
          </cell>
          <cell r="G633">
            <v>0</v>
          </cell>
          <cell r="J633">
            <v>0</v>
          </cell>
          <cell r="K633">
            <v>0</v>
          </cell>
        </row>
        <row r="635">
          <cell r="F635">
            <v>22618469823.790001</v>
          </cell>
          <cell r="G635">
            <v>0</v>
          </cell>
          <cell r="J635">
            <v>22618469823.790001</v>
          </cell>
          <cell r="K635">
            <v>22798459498.599998</v>
          </cell>
        </row>
        <row r="636">
          <cell r="F636">
            <v>22618469823.790001</v>
          </cell>
          <cell r="G636">
            <v>0</v>
          </cell>
          <cell r="J636">
            <v>22618469823.790001</v>
          </cell>
          <cell r="K636">
            <v>22798459498.599998</v>
          </cell>
        </row>
        <row r="637">
          <cell r="F637">
            <v>-3227742</v>
          </cell>
          <cell r="G637">
            <v>0</v>
          </cell>
          <cell r="J637">
            <v>-3227742</v>
          </cell>
          <cell r="K637">
            <v>0</v>
          </cell>
        </row>
        <row r="638">
          <cell r="F638">
            <v>0</v>
          </cell>
          <cell r="G638">
            <v>0</v>
          </cell>
          <cell r="J638">
            <v>0</v>
          </cell>
          <cell r="K638">
            <v>0</v>
          </cell>
        </row>
        <row r="639">
          <cell r="F639">
            <v>-3227742</v>
          </cell>
          <cell r="G639">
            <v>0</v>
          </cell>
          <cell r="J639">
            <v>-3227742</v>
          </cell>
          <cell r="K639">
            <v>0</v>
          </cell>
        </row>
        <row r="640">
          <cell r="F640">
            <v>22615242081.790001</v>
          </cell>
          <cell r="G640">
            <v>0</v>
          </cell>
          <cell r="J640">
            <v>22615242081.790001</v>
          </cell>
          <cell r="K640">
            <v>22798459498.599998</v>
          </cell>
        </row>
        <row r="642">
          <cell r="F642">
            <v>0</v>
          </cell>
          <cell r="G642">
            <v>0</v>
          </cell>
          <cell r="J642">
            <v>0</v>
          </cell>
          <cell r="K642">
            <v>0</v>
          </cell>
        </row>
        <row r="644">
          <cell r="F644">
            <v>-10027798.550000001</v>
          </cell>
          <cell r="G644">
            <v>0</v>
          </cell>
          <cell r="J644">
            <v>-10027798.550000001</v>
          </cell>
          <cell r="K644">
            <v>0</v>
          </cell>
        </row>
        <row r="645">
          <cell r="F645">
            <v>-10027798.550000001</v>
          </cell>
          <cell r="G645">
            <v>0</v>
          </cell>
          <cell r="J645">
            <v>-10027798.550000001</v>
          </cell>
          <cell r="K645">
            <v>0</v>
          </cell>
        </row>
        <row r="646">
          <cell r="F646">
            <v>-10027798.550000001</v>
          </cell>
          <cell r="G646">
            <v>0</v>
          </cell>
          <cell r="J646">
            <v>-10027798.550000001</v>
          </cell>
          <cell r="K646">
            <v>0</v>
          </cell>
        </row>
        <row r="648">
          <cell r="F648">
            <v>-151177834933.95001</v>
          </cell>
          <cell r="G648">
            <v>355790638.82999998</v>
          </cell>
          <cell r="J648">
            <v>-150822044295.12</v>
          </cell>
          <cell r="K648">
            <v>-94418182922.229996</v>
          </cell>
        </row>
        <row r="649">
          <cell r="F649">
            <v>-10001769534.129999</v>
          </cell>
          <cell r="G649">
            <v>31551615.27</v>
          </cell>
          <cell r="J649">
            <v>-9970217918.8600006</v>
          </cell>
          <cell r="K649">
            <v>-7608190309.21</v>
          </cell>
        </row>
        <row r="650">
          <cell r="F650">
            <v>-161179604468.08002</v>
          </cell>
          <cell r="G650">
            <v>387342254.09999996</v>
          </cell>
          <cell r="J650">
            <v>-160792262213.97998</v>
          </cell>
          <cell r="K650">
            <v>-102026373231.44</v>
          </cell>
        </row>
        <row r="651">
          <cell r="F651">
            <v>-207321411.94999999</v>
          </cell>
          <cell r="G651">
            <v>0</v>
          </cell>
          <cell r="J651">
            <v>-207321411.94999999</v>
          </cell>
          <cell r="K651">
            <v>0</v>
          </cell>
        </row>
        <row r="652">
          <cell r="F652">
            <v>-213930976.77000001</v>
          </cell>
          <cell r="G652">
            <v>0</v>
          </cell>
          <cell r="J652">
            <v>-213930976.77000001</v>
          </cell>
          <cell r="K652">
            <v>0</v>
          </cell>
        </row>
        <row r="653">
          <cell r="F653">
            <v>-421252388.72000003</v>
          </cell>
          <cell r="G653">
            <v>0</v>
          </cell>
          <cell r="J653">
            <v>-421252388.72000003</v>
          </cell>
          <cell r="K653">
            <v>0</v>
          </cell>
        </row>
        <row r="654">
          <cell r="F654">
            <v>-18372269.059999999</v>
          </cell>
          <cell r="G654">
            <v>0</v>
          </cell>
          <cell r="J654">
            <v>-18372269.059999999</v>
          </cell>
          <cell r="K654">
            <v>0</v>
          </cell>
        </row>
        <row r="655">
          <cell r="F655">
            <v>-839262701.69000006</v>
          </cell>
          <cell r="G655">
            <v>0</v>
          </cell>
          <cell r="J655">
            <v>-839262701.69000006</v>
          </cell>
          <cell r="K655">
            <v>0</v>
          </cell>
        </row>
        <row r="656">
          <cell r="F656">
            <v>-25473000</v>
          </cell>
          <cell r="G656">
            <v>0</v>
          </cell>
          <cell r="J656">
            <v>-25473000</v>
          </cell>
          <cell r="K656">
            <v>0</v>
          </cell>
        </row>
        <row r="657">
          <cell r="F657">
            <v>-41479245.060000002</v>
          </cell>
          <cell r="G657">
            <v>0</v>
          </cell>
          <cell r="J657">
            <v>-41479245.060000002</v>
          </cell>
          <cell r="K657">
            <v>0</v>
          </cell>
        </row>
        <row r="658">
          <cell r="F658">
            <v>-4881000</v>
          </cell>
          <cell r="G658">
            <v>0</v>
          </cell>
          <cell r="J658">
            <v>-4881000</v>
          </cell>
          <cell r="K658">
            <v>0</v>
          </cell>
        </row>
        <row r="659">
          <cell r="F659">
            <v>-13410000</v>
          </cell>
          <cell r="G659">
            <v>0</v>
          </cell>
          <cell r="J659">
            <v>-13410000</v>
          </cell>
          <cell r="K659">
            <v>0</v>
          </cell>
        </row>
        <row r="660">
          <cell r="F660">
            <v>-19200000</v>
          </cell>
          <cell r="G660">
            <v>0</v>
          </cell>
          <cell r="J660">
            <v>-19200000</v>
          </cell>
          <cell r="K660">
            <v>0</v>
          </cell>
        </row>
        <row r="661">
          <cell r="F661">
            <v>-12120000</v>
          </cell>
          <cell r="G661">
            <v>0</v>
          </cell>
          <cell r="J661">
            <v>-12120000</v>
          </cell>
          <cell r="K661">
            <v>0</v>
          </cell>
        </row>
        <row r="662">
          <cell r="F662">
            <v>-8334000</v>
          </cell>
          <cell r="G662">
            <v>0</v>
          </cell>
          <cell r="J662">
            <v>-8334000</v>
          </cell>
          <cell r="K662">
            <v>0</v>
          </cell>
        </row>
        <row r="663">
          <cell r="F663">
            <v>-11388000</v>
          </cell>
          <cell r="G663">
            <v>0</v>
          </cell>
          <cell r="J663">
            <v>-11388000</v>
          </cell>
          <cell r="K663">
            <v>0</v>
          </cell>
        </row>
        <row r="664">
          <cell r="F664">
            <v>-23994000</v>
          </cell>
          <cell r="G664">
            <v>0</v>
          </cell>
          <cell r="J664">
            <v>-23994000</v>
          </cell>
          <cell r="K664">
            <v>0</v>
          </cell>
        </row>
        <row r="665">
          <cell r="F665">
            <v>-22992840</v>
          </cell>
          <cell r="G665">
            <v>0</v>
          </cell>
          <cell r="J665">
            <v>-22992840</v>
          </cell>
          <cell r="K665">
            <v>0</v>
          </cell>
        </row>
        <row r="666">
          <cell r="F666">
            <v>-12628400</v>
          </cell>
          <cell r="G666">
            <v>0</v>
          </cell>
          <cell r="J666">
            <v>-12628400</v>
          </cell>
          <cell r="K666">
            <v>0</v>
          </cell>
        </row>
        <row r="667">
          <cell r="F667">
            <v>-11040000</v>
          </cell>
          <cell r="G667">
            <v>0</v>
          </cell>
          <cell r="J667">
            <v>-11040000</v>
          </cell>
          <cell r="K667">
            <v>0</v>
          </cell>
        </row>
        <row r="668">
          <cell r="F668">
            <v>-1034750</v>
          </cell>
          <cell r="G668">
            <v>0</v>
          </cell>
          <cell r="J668">
            <v>-1034750</v>
          </cell>
          <cell r="K668">
            <v>0</v>
          </cell>
        </row>
        <row r="669">
          <cell r="F669">
            <v>-715000</v>
          </cell>
          <cell r="G669">
            <v>0</v>
          </cell>
          <cell r="J669">
            <v>-715000</v>
          </cell>
          <cell r="K669">
            <v>0</v>
          </cell>
        </row>
        <row r="670">
          <cell r="F670">
            <v>-2140800</v>
          </cell>
          <cell r="G670">
            <v>0</v>
          </cell>
          <cell r="J670">
            <v>-2140800</v>
          </cell>
          <cell r="K670">
            <v>0</v>
          </cell>
        </row>
        <row r="671">
          <cell r="F671">
            <v>-705600</v>
          </cell>
          <cell r="G671">
            <v>0</v>
          </cell>
          <cell r="J671">
            <v>-705600</v>
          </cell>
          <cell r="K671">
            <v>0</v>
          </cell>
        </row>
        <row r="672">
          <cell r="F672">
            <v>-1260000</v>
          </cell>
          <cell r="G672">
            <v>0</v>
          </cell>
          <cell r="J672">
            <v>-1260000</v>
          </cell>
          <cell r="K672">
            <v>0</v>
          </cell>
        </row>
        <row r="673">
          <cell r="F673">
            <v>-3547185</v>
          </cell>
          <cell r="G673">
            <v>0</v>
          </cell>
          <cell r="J673">
            <v>-3547185</v>
          </cell>
          <cell r="K673">
            <v>0</v>
          </cell>
        </row>
        <row r="674">
          <cell r="F674">
            <v>-263974326.56999999</v>
          </cell>
          <cell r="G674">
            <v>0</v>
          </cell>
          <cell r="J674">
            <v>-263974326.56999999</v>
          </cell>
          <cell r="K674">
            <v>0</v>
          </cell>
        </row>
        <row r="675">
          <cell r="F675">
            <v>-44049204</v>
          </cell>
          <cell r="G675">
            <v>0</v>
          </cell>
          <cell r="J675">
            <v>-44049204</v>
          </cell>
          <cell r="K675">
            <v>0</v>
          </cell>
        </row>
        <row r="676">
          <cell r="F676">
            <v>-1382002321.3799999</v>
          </cell>
          <cell r="G676">
            <v>0</v>
          </cell>
          <cell r="J676">
            <v>-1382002321.3799999</v>
          </cell>
          <cell r="K676">
            <v>0</v>
          </cell>
        </row>
        <row r="677">
          <cell r="F677">
            <v>-162982859178.18002</v>
          </cell>
          <cell r="G677">
            <v>387342254.09999996</v>
          </cell>
          <cell r="J677">
            <v>-162595516924.07999</v>
          </cell>
          <cell r="K677">
            <v>-102026373231.44</v>
          </cell>
        </row>
        <row r="679">
          <cell r="F679">
            <v>811703829.07000005</v>
          </cell>
          <cell r="G679">
            <v>3778180.3</v>
          </cell>
          <cell r="J679">
            <v>362250727.27999997</v>
          </cell>
          <cell r="K679">
            <v>57269155069.970001</v>
          </cell>
        </row>
        <row r="680">
          <cell r="F680">
            <v>-46497691931.400002</v>
          </cell>
          <cell r="G680">
            <v>-4577972172.6000004</v>
          </cell>
          <cell r="J680">
            <v>-51199287964</v>
          </cell>
          <cell r="K680">
            <v>12360870801.26</v>
          </cell>
        </row>
        <row r="681">
          <cell r="F681">
            <v>168000</v>
          </cell>
          <cell r="G681">
            <v>0</v>
          </cell>
          <cell r="J681">
            <v>168000</v>
          </cell>
          <cell r="K681">
            <v>0</v>
          </cell>
        </row>
        <row r="682">
          <cell r="F682">
            <v>-107815939.03</v>
          </cell>
          <cell r="G682">
            <v>0</v>
          </cell>
          <cell r="J682">
            <v>-107815939.03</v>
          </cell>
          <cell r="K682">
            <v>-13051262.039999999</v>
          </cell>
        </row>
        <row r="683">
          <cell r="F683">
            <v>520590205.44999999</v>
          </cell>
          <cell r="G683">
            <v>-122378000.77</v>
          </cell>
          <cell r="J683">
            <v>292064170.68000001</v>
          </cell>
          <cell r="K683">
            <v>3025477021.4499998</v>
          </cell>
        </row>
        <row r="684">
          <cell r="F684">
            <v>14804491.07</v>
          </cell>
          <cell r="G684">
            <v>689875</v>
          </cell>
          <cell r="J684">
            <v>15494366.07</v>
          </cell>
          <cell r="K684">
            <v>950000</v>
          </cell>
        </row>
        <row r="685">
          <cell r="F685">
            <v>0</v>
          </cell>
          <cell r="G685">
            <v>0</v>
          </cell>
          <cell r="J685">
            <v>537330600</v>
          </cell>
          <cell r="K685">
            <v>18135217.93</v>
          </cell>
        </row>
        <row r="686">
          <cell r="F686">
            <v>-236888617.44999999</v>
          </cell>
          <cell r="G686">
            <v>0</v>
          </cell>
          <cell r="J686">
            <v>-236888617.44999999</v>
          </cell>
          <cell r="K686">
            <v>821249300.22000003</v>
          </cell>
        </row>
        <row r="687">
          <cell r="F687">
            <v>64275430.869999997</v>
          </cell>
          <cell r="G687">
            <v>0</v>
          </cell>
          <cell r="J687">
            <v>3055830.87</v>
          </cell>
          <cell r="K687">
            <v>1522887681.1400001</v>
          </cell>
        </row>
        <row r="688">
          <cell r="F688">
            <v>0</v>
          </cell>
          <cell r="G688">
            <v>0</v>
          </cell>
          <cell r="J688">
            <v>0</v>
          </cell>
          <cell r="K688">
            <v>53795309.82</v>
          </cell>
        </row>
        <row r="689">
          <cell r="F689">
            <v>0</v>
          </cell>
          <cell r="G689">
            <v>0</v>
          </cell>
          <cell r="J689">
            <v>0</v>
          </cell>
          <cell r="K689">
            <v>62851964.25</v>
          </cell>
        </row>
        <row r="690">
          <cell r="F690">
            <v>904512</v>
          </cell>
          <cell r="G690">
            <v>0</v>
          </cell>
          <cell r="J690">
            <v>904512</v>
          </cell>
          <cell r="K690">
            <v>0</v>
          </cell>
        </row>
        <row r="691">
          <cell r="F691">
            <v>114483.9</v>
          </cell>
          <cell r="G691">
            <v>0</v>
          </cell>
          <cell r="J691">
            <v>114483.9</v>
          </cell>
          <cell r="K691">
            <v>0</v>
          </cell>
        </row>
        <row r="692">
          <cell r="F692">
            <v>95354314.920000002</v>
          </cell>
          <cell r="G692">
            <v>0</v>
          </cell>
          <cell r="J692">
            <v>95354314.920000002</v>
          </cell>
          <cell r="K692">
            <v>56707538.390000001</v>
          </cell>
        </row>
        <row r="693">
          <cell r="F693">
            <v>8305973.4699999997</v>
          </cell>
          <cell r="G693">
            <v>0</v>
          </cell>
          <cell r="J693">
            <v>8305973.4699999997</v>
          </cell>
          <cell r="K693">
            <v>617432355.5</v>
          </cell>
        </row>
        <row r="694">
          <cell r="F694">
            <v>1764410.31</v>
          </cell>
          <cell r="G694">
            <v>0</v>
          </cell>
          <cell r="J694">
            <v>1764410.31</v>
          </cell>
          <cell r="K694">
            <v>0</v>
          </cell>
        </row>
        <row r="695">
          <cell r="F695">
            <v>1111825.43</v>
          </cell>
          <cell r="G695">
            <v>0</v>
          </cell>
          <cell r="J695">
            <v>1111825.43</v>
          </cell>
          <cell r="K695">
            <v>0</v>
          </cell>
        </row>
        <row r="696">
          <cell r="F696">
            <v>901437.78</v>
          </cell>
          <cell r="G696">
            <v>0</v>
          </cell>
          <cell r="J696">
            <v>901437.78</v>
          </cell>
          <cell r="K696">
            <v>548412672.40999997</v>
          </cell>
        </row>
        <row r="697">
          <cell r="F697">
            <v>132329599.37</v>
          </cell>
          <cell r="G697">
            <v>0</v>
          </cell>
          <cell r="J697">
            <v>132329599.37</v>
          </cell>
          <cell r="K697">
            <v>0</v>
          </cell>
        </row>
        <row r="698">
          <cell r="F698">
            <v>1861097335.5699999</v>
          </cell>
          <cell r="G698">
            <v>-129926964</v>
          </cell>
          <cell r="J698">
            <v>1731170371.5699999</v>
          </cell>
          <cell r="K698">
            <v>1817565801</v>
          </cell>
        </row>
        <row r="699">
          <cell r="F699">
            <v>0</v>
          </cell>
          <cell r="G699">
            <v>0</v>
          </cell>
          <cell r="J699">
            <v>0</v>
          </cell>
          <cell r="K699">
            <v>1208439.21</v>
          </cell>
        </row>
        <row r="700">
          <cell r="F700">
            <v>0</v>
          </cell>
          <cell r="G700">
            <v>0</v>
          </cell>
          <cell r="J700">
            <v>0</v>
          </cell>
          <cell r="K700">
            <v>6448.34</v>
          </cell>
        </row>
        <row r="701">
          <cell r="F701">
            <v>0</v>
          </cell>
          <cell r="G701">
            <v>0</v>
          </cell>
          <cell r="J701">
            <v>0</v>
          </cell>
          <cell r="K701">
            <v>388826.3</v>
          </cell>
        </row>
        <row r="702">
          <cell r="F702">
            <v>-6955471.75</v>
          </cell>
          <cell r="G702">
            <v>0</v>
          </cell>
          <cell r="J702">
            <v>-6955471.75</v>
          </cell>
          <cell r="K702">
            <v>0</v>
          </cell>
        </row>
        <row r="703">
          <cell r="F703">
            <v>1842500</v>
          </cell>
          <cell r="G703">
            <v>0</v>
          </cell>
          <cell r="J703">
            <v>14430913</v>
          </cell>
          <cell r="K703">
            <v>448120267.30000001</v>
          </cell>
        </row>
        <row r="704">
          <cell r="F704">
            <v>9486000</v>
          </cell>
          <cell r="G704">
            <v>0</v>
          </cell>
          <cell r="J704">
            <v>9486000</v>
          </cell>
          <cell r="K704">
            <v>0</v>
          </cell>
        </row>
        <row r="705">
          <cell r="F705">
            <v>143295156500.60001</v>
          </cell>
          <cell r="G705">
            <v>498215933.62</v>
          </cell>
          <cell r="J705">
            <v>143793372434.22</v>
          </cell>
          <cell r="K705">
            <v>6395114414.04</v>
          </cell>
        </row>
        <row r="706">
          <cell r="F706">
            <v>37444034138.080002</v>
          </cell>
          <cell r="G706">
            <v>0</v>
          </cell>
          <cell r="J706">
            <v>37444034138.080002</v>
          </cell>
          <cell r="K706">
            <v>0</v>
          </cell>
        </row>
        <row r="707">
          <cell r="F707">
            <v>7322332</v>
          </cell>
          <cell r="G707">
            <v>0</v>
          </cell>
          <cell r="J707">
            <v>7322332</v>
          </cell>
          <cell r="K707">
            <v>4043324.98</v>
          </cell>
        </row>
        <row r="708">
          <cell r="F708">
            <v>26086247.899999999</v>
          </cell>
          <cell r="G708">
            <v>23743439.75</v>
          </cell>
          <cell r="J708">
            <v>49829687.649999999</v>
          </cell>
          <cell r="K708">
            <v>1236563.8700000001</v>
          </cell>
        </row>
        <row r="709">
          <cell r="F709">
            <v>-44638.7</v>
          </cell>
          <cell r="G709">
            <v>704970319.03999996</v>
          </cell>
          <cell r="J709">
            <v>704925680.34000003</v>
          </cell>
          <cell r="K709">
            <v>0</v>
          </cell>
        </row>
        <row r="710">
          <cell r="F710">
            <v>45705095.109999999</v>
          </cell>
          <cell r="G710">
            <v>199645103.11000001</v>
          </cell>
          <cell r="J710">
            <v>245350198.22</v>
          </cell>
          <cell r="K710">
            <v>73537182.040000007</v>
          </cell>
        </row>
        <row r="711">
          <cell r="F711">
            <v>510250</v>
          </cell>
          <cell r="G711">
            <v>0</v>
          </cell>
          <cell r="J711">
            <v>510250</v>
          </cell>
          <cell r="K711">
            <v>2399</v>
          </cell>
        </row>
        <row r="712">
          <cell r="F712">
            <v>102358079.63</v>
          </cell>
          <cell r="G712">
            <v>0</v>
          </cell>
          <cell r="J712">
            <v>77043314.629999995</v>
          </cell>
          <cell r="K712">
            <v>26875308.289999999</v>
          </cell>
        </row>
        <row r="713">
          <cell r="F713">
            <v>61500</v>
          </cell>
          <cell r="G713">
            <v>0</v>
          </cell>
          <cell r="J713">
            <v>61500</v>
          </cell>
          <cell r="K713">
            <v>0</v>
          </cell>
        </row>
        <row r="714">
          <cell r="F714">
            <v>40771587.829999998</v>
          </cell>
          <cell r="G714">
            <v>0</v>
          </cell>
          <cell r="J714">
            <v>40771587.829999998</v>
          </cell>
          <cell r="K714">
            <v>21809531.530000001</v>
          </cell>
        </row>
        <row r="715">
          <cell r="F715">
            <v>85432905.049999997</v>
          </cell>
          <cell r="G715">
            <v>0</v>
          </cell>
          <cell r="J715">
            <v>85432905.049999997</v>
          </cell>
          <cell r="K715">
            <v>3423824.25</v>
          </cell>
        </row>
        <row r="716">
          <cell r="F716">
            <v>14250</v>
          </cell>
          <cell r="G716">
            <v>0</v>
          </cell>
          <cell r="J716">
            <v>14250</v>
          </cell>
          <cell r="K716">
            <v>0</v>
          </cell>
        </row>
        <row r="717">
          <cell r="F717">
            <v>48300</v>
          </cell>
          <cell r="G717">
            <v>0</v>
          </cell>
          <cell r="J717">
            <v>48300</v>
          </cell>
          <cell r="K717">
            <v>0</v>
          </cell>
        </row>
        <row r="718">
          <cell r="F718">
            <v>0</v>
          </cell>
          <cell r="G718">
            <v>0</v>
          </cell>
          <cell r="J718">
            <v>0</v>
          </cell>
          <cell r="K718">
            <v>7170000</v>
          </cell>
        </row>
        <row r="719">
          <cell r="F719">
            <v>137722858937.07996</v>
          </cell>
          <cell r="G719">
            <v>-3399234286.5500007</v>
          </cell>
          <cell r="J719">
            <v>134104006122.44002</v>
          </cell>
          <cell r="K719">
            <v>85145376000.449982</v>
          </cell>
        </row>
        <row r="720">
          <cell r="F720">
            <v>-4121276.31</v>
          </cell>
          <cell r="G720">
            <v>0</v>
          </cell>
          <cell r="J720">
            <v>-4121276.31</v>
          </cell>
          <cell r="K720">
            <v>0</v>
          </cell>
        </row>
        <row r="721">
          <cell r="F721">
            <v>242799859.21000001</v>
          </cell>
          <cell r="G721">
            <v>0</v>
          </cell>
          <cell r="J721">
            <v>242799859.21000001</v>
          </cell>
          <cell r="K721">
            <v>0</v>
          </cell>
        </row>
        <row r="722">
          <cell r="F722">
            <v>24646708.620000001</v>
          </cell>
          <cell r="G722">
            <v>0</v>
          </cell>
          <cell r="J722">
            <v>24646708.620000001</v>
          </cell>
          <cell r="K722">
            <v>0</v>
          </cell>
        </row>
        <row r="723">
          <cell r="F723">
            <v>12429688.449999999</v>
          </cell>
          <cell r="G723">
            <v>0</v>
          </cell>
          <cell r="J723">
            <v>12429688.449999999</v>
          </cell>
          <cell r="K723">
            <v>0</v>
          </cell>
        </row>
        <row r="724">
          <cell r="F724">
            <v>22729046.84</v>
          </cell>
          <cell r="G724">
            <v>0</v>
          </cell>
          <cell r="J724">
            <v>22729046.84</v>
          </cell>
          <cell r="K724">
            <v>0</v>
          </cell>
        </row>
        <row r="725">
          <cell r="F725">
            <v>189414.25</v>
          </cell>
          <cell r="G725">
            <v>0</v>
          </cell>
          <cell r="J725">
            <v>189414.25</v>
          </cell>
          <cell r="K725">
            <v>0</v>
          </cell>
        </row>
        <row r="726">
          <cell r="F726">
            <v>378817.45</v>
          </cell>
          <cell r="G726">
            <v>0</v>
          </cell>
          <cell r="J726">
            <v>378817.45</v>
          </cell>
          <cell r="K726">
            <v>0</v>
          </cell>
        </row>
        <row r="727">
          <cell r="F727">
            <v>5238586.07</v>
          </cell>
          <cell r="G727">
            <v>0</v>
          </cell>
          <cell r="J727">
            <v>5238586.07</v>
          </cell>
          <cell r="K727">
            <v>0</v>
          </cell>
        </row>
        <row r="728">
          <cell r="F728">
            <v>-1110188.77</v>
          </cell>
          <cell r="G728">
            <v>0</v>
          </cell>
          <cell r="J728">
            <v>-1110188.77</v>
          </cell>
          <cell r="K728">
            <v>0</v>
          </cell>
        </row>
        <row r="729">
          <cell r="F729">
            <v>3244069.94</v>
          </cell>
          <cell r="G729">
            <v>0</v>
          </cell>
          <cell r="J729">
            <v>3244069.94</v>
          </cell>
          <cell r="K729">
            <v>0</v>
          </cell>
        </row>
        <row r="730">
          <cell r="F730">
            <v>4995416.7699999996</v>
          </cell>
          <cell r="G730">
            <v>0</v>
          </cell>
          <cell r="J730">
            <v>4995416.7699999996</v>
          </cell>
          <cell r="K730">
            <v>0</v>
          </cell>
        </row>
        <row r="731">
          <cell r="F731">
            <v>3199141.25</v>
          </cell>
          <cell r="G731">
            <v>0</v>
          </cell>
          <cell r="J731">
            <v>3199141.25</v>
          </cell>
          <cell r="K731">
            <v>0</v>
          </cell>
        </row>
        <row r="732">
          <cell r="F732">
            <v>60441540.020000003</v>
          </cell>
          <cell r="G732">
            <v>0</v>
          </cell>
          <cell r="J732">
            <v>60441540.020000003</v>
          </cell>
          <cell r="K732">
            <v>0</v>
          </cell>
        </row>
        <row r="733">
          <cell r="F733">
            <v>7845169.5199999996</v>
          </cell>
          <cell r="G733">
            <v>0</v>
          </cell>
          <cell r="J733">
            <v>7845169.5199999996</v>
          </cell>
          <cell r="K733">
            <v>0</v>
          </cell>
        </row>
        <row r="734">
          <cell r="F734">
            <v>382905993.30999994</v>
          </cell>
          <cell r="G734">
            <v>0</v>
          </cell>
          <cell r="J734">
            <v>382905993.30999994</v>
          </cell>
          <cell r="K734">
            <v>0</v>
          </cell>
        </row>
        <row r="735">
          <cell r="F735">
            <v>655527771.84000003</v>
          </cell>
          <cell r="G735">
            <v>0</v>
          </cell>
          <cell r="J735">
            <v>655527771.84000003</v>
          </cell>
          <cell r="K735">
            <v>0</v>
          </cell>
        </row>
        <row r="736">
          <cell r="F736">
            <v>18245852.280000001</v>
          </cell>
          <cell r="G736">
            <v>0</v>
          </cell>
          <cell r="J736">
            <v>18245852.280000001</v>
          </cell>
          <cell r="K736">
            <v>0</v>
          </cell>
        </row>
        <row r="737">
          <cell r="F737">
            <v>32835822.359999999</v>
          </cell>
          <cell r="G737">
            <v>0</v>
          </cell>
          <cell r="J737">
            <v>32835822.359999999</v>
          </cell>
          <cell r="K737">
            <v>0</v>
          </cell>
        </row>
        <row r="738">
          <cell r="F738">
            <v>3540610.47</v>
          </cell>
          <cell r="G738">
            <v>0</v>
          </cell>
          <cell r="J738">
            <v>3540610.47</v>
          </cell>
          <cell r="K738">
            <v>0</v>
          </cell>
        </row>
        <row r="739">
          <cell r="F739">
            <v>9575160.1999999993</v>
          </cell>
          <cell r="G739">
            <v>0</v>
          </cell>
          <cell r="J739">
            <v>9575160.1999999993</v>
          </cell>
          <cell r="K739">
            <v>0</v>
          </cell>
        </row>
        <row r="740">
          <cell r="F740">
            <v>13068669</v>
          </cell>
          <cell r="G740">
            <v>0</v>
          </cell>
          <cell r="J740">
            <v>13068669</v>
          </cell>
          <cell r="K740">
            <v>0</v>
          </cell>
        </row>
        <row r="741">
          <cell r="F741">
            <v>8921402.0899999999</v>
          </cell>
          <cell r="G741">
            <v>0</v>
          </cell>
          <cell r="J741">
            <v>8921402.0899999999</v>
          </cell>
          <cell r="K741">
            <v>0</v>
          </cell>
        </row>
        <row r="742">
          <cell r="F742">
            <v>6546353.6799999997</v>
          </cell>
          <cell r="G742">
            <v>0</v>
          </cell>
          <cell r="J742">
            <v>6546353.6799999997</v>
          </cell>
          <cell r="K742">
            <v>0</v>
          </cell>
        </row>
        <row r="743">
          <cell r="F743">
            <v>8145201.5999999996</v>
          </cell>
          <cell r="G743">
            <v>0</v>
          </cell>
          <cell r="J743">
            <v>8145201.5999999996</v>
          </cell>
          <cell r="K743">
            <v>0</v>
          </cell>
        </row>
        <row r="744">
          <cell r="F744">
            <v>17625589.359999999</v>
          </cell>
          <cell r="G744">
            <v>0</v>
          </cell>
          <cell r="J744">
            <v>17625589.359999999</v>
          </cell>
          <cell r="K744">
            <v>0</v>
          </cell>
        </row>
        <row r="745">
          <cell r="F745">
            <v>15772288.85</v>
          </cell>
          <cell r="G745">
            <v>0</v>
          </cell>
          <cell r="J745">
            <v>15772288.85</v>
          </cell>
          <cell r="K745">
            <v>0</v>
          </cell>
        </row>
        <row r="746">
          <cell r="F746">
            <v>11722419.68</v>
          </cell>
          <cell r="G746">
            <v>0</v>
          </cell>
          <cell r="J746">
            <v>11722419.68</v>
          </cell>
          <cell r="K746">
            <v>0</v>
          </cell>
        </row>
        <row r="747">
          <cell r="F747">
            <v>8831797.3699999992</v>
          </cell>
          <cell r="G747">
            <v>0</v>
          </cell>
          <cell r="J747">
            <v>8831797.3699999992</v>
          </cell>
          <cell r="K747">
            <v>0</v>
          </cell>
        </row>
        <row r="748">
          <cell r="F748">
            <v>8136000</v>
          </cell>
          <cell r="G748">
            <v>0</v>
          </cell>
          <cell r="J748">
            <v>8136000</v>
          </cell>
          <cell r="K748">
            <v>0</v>
          </cell>
        </row>
        <row r="749">
          <cell r="F749">
            <v>6000000</v>
          </cell>
          <cell r="G749">
            <v>0</v>
          </cell>
          <cell r="J749">
            <v>6000000</v>
          </cell>
          <cell r="K749">
            <v>0</v>
          </cell>
        </row>
        <row r="750">
          <cell r="F750">
            <v>686618.84</v>
          </cell>
          <cell r="G750">
            <v>0</v>
          </cell>
          <cell r="J750">
            <v>686618.84</v>
          </cell>
          <cell r="K750">
            <v>0</v>
          </cell>
        </row>
        <row r="751">
          <cell r="F751">
            <v>422034.45</v>
          </cell>
          <cell r="G751">
            <v>0</v>
          </cell>
          <cell r="J751">
            <v>422034.45</v>
          </cell>
          <cell r="K751">
            <v>0</v>
          </cell>
        </row>
        <row r="752">
          <cell r="F752">
            <v>811314.28</v>
          </cell>
          <cell r="G752">
            <v>0</v>
          </cell>
          <cell r="J752">
            <v>811314.28</v>
          </cell>
          <cell r="K752">
            <v>0</v>
          </cell>
        </row>
        <row r="753">
          <cell r="F753">
            <v>1631566.39</v>
          </cell>
          <cell r="G753">
            <v>0</v>
          </cell>
          <cell r="J753">
            <v>1631566.39</v>
          </cell>
          <cell r="K753">
            <v>0</v>
          </cell>
        </row>
        <row r="754">
          <cell r="F754">
            <v>568928.16</v>
          </cell>
          <cell r="G754">
            <v>0</v>
          </cell>
          <cell r="J754">
            <v>568928.16</v>
          </cell>
          <cell r="K754">
            <v>0</v>
          </cell>
        </row>
        <row r="755">
          <cell r="F755">
            <v>44478500</v>
          </cell>
          <cell r="G755">
            <v>0</v>
          </cell>
          <cell r="J755">
            <v>44478500</v>
          </cell>
          <cell r="K755">
            <v>0</v>
          </cell>
        </row>
        <row r="756">
          <cell r="F756">
            <v>1678511.1</v>
          </cell>
          <cell r="G756">
            <v>0</v>
          </cell>
          <cell r="J756">
            <v>1678511.1</v>
          </cell>
          <cell r="K756">
            <v>0</v>
          </cell>
        </row>
        <row r="757">
          <cell r="F757">
            <v>179135269.36000001</v>
          </cell>
          <cell r="G757">
            <v>0</v>
          </cell>
          <cell r="J757">
            <v>179135269.36000001</v>
          </cell>
          <cell r="K757">
            <v>0</v>
          </cell>
        </row>
        <row r="758">
          <cell r="F758">
            <v>40671023.219999999</v>
          </cell>
          <cell r="G758">
            <v>0</v>
          </cell>
          <cell r="J758">
            <v>40671023.219999999</v>
          </cell>
          <cell r="K758">
            <v>0</v>
          </cell>
        </row>
        <row r="759">
          <cell r="F759">
            <v>669950</v>
          </cell>
          <cell r="G759">
            <v>0</v>
          </cell>
          <cell r="J759">
            <v>669950</v>
          </cell>
          <cell r="K759">
            <v>0</v>
          </cell>
        </row>
        <row r="760">
          <cell r="F760">
            <v>1845010</v>
          </cell>
          <cell r="G760">
            <v>0</v>
          </cell>
          <cell r="J760">
            <v>1845010</v>
          </cell>
          <cell r="K760">
            <v>0</v>
          </cell>
        </row>
        <row r="761">
          <cell r="F761">
            <v>1097093664.5800002</v>
          </cell>
          <cell r="G761">
            <v>0</v>
          </cell>
          <cell r="J761">
            <v>1097093664.5800002</v>
          </cell>
          <cell r="K761">
            <v>0</v>
          </cell>
        </row>
        <row r="762">
          <cell r="F762">
            <v>139202858594.96994</v>
          </cell>
          <cell r="G762">
            <v>-3399234286.5500007</v>
          </cell>
          <cell r="J762">
            <v>135584005780.33002</v>
          </cell>
          <cell r="K762">
            <v>85145376000.449982</v>
          </cell>
        </row>
        <row r="764">
          <cell r="F764">
            <v>0</v>
          </cell>
          <cell r="G764">
            <v>0</v>
          </cell>
          <cell r="J764">
            <v>0</v>
          </cell>
          <cell r="K764">
            <v>0</v>
          </cell>
        </row>
        <row r="766">
          <cell r="F766">
            <v>0</v>
          </cell>
          <cell r="G766">
            <v>0</v>
          </cell>
          <cell r="J766">
            <v>0</v>
          </cell>
          <cell r="K766">
            <v>0</v>
          </cell>
        </row>
        <row r="767">
          <cell r="F767">
            <v>-2406962766.9899998</v>
          </cell>
          <cell r="G767">
            <v>403880085.56</v>
          </cell>
          <cell r="J767">
            <v>-2003082681.4300001</v>
          </cell>
          <cell r="K767">
            <v>-2254902058.8600001</v>
          </cell>
        </row>
        <row r="768">
          <cell r="F768">
            <v>8601895372.4300003</v>
          </cell>
          <cell r="G768">
            <v>141929701.88999999</v>
          </cell>
          <cell r="J768">
            <v>8743825074.3199997</v>
          </cell>
          <cell r="K768">
            <v>5322903331.2399998</v>
          </cell>
        </row>
        <row r="769">
          <cell r="F769">
            <v>90409471.159999996</v>
          </cell>
          <cell r="G769">
            <v>17841350</v>
          </cell>
          <cell r="J769">
            <v>113222871.16</v>
          </cell>
          <cell r="K769">
            <v>42844727.439999998</v>
          </cell>
        </row>
        <row r="770">
          <cell r="F770">
            <v>6285342076.6000004</v>
          </cell>
          <cell r="G770">
            <v>563651137.45000005</v>
          </cell>
          <cell r="J770">
            <v>6853965264.0499992</v>
          </cell>
          <cell r="K770">
            <v>3110845999.8199997</v>
          </cell>
        </row>
        <row r="771">
          <cell r="F771">
            <v>6285342076.6000004</v>
          </cell>
          <cell r="G771">
            <v>563651137.45000005</v>
          </cell>
          <cell r="J771">
            <v>6853965264.0499992</v>
          </cell>
          <cell r="K771">
            <v>3110845999.8199997</v>
          </cell>
        </row>
        <row r="773">
          <cell r="F773">
            <v>0</v>
          </cell>
          <cell r="G773">
            <v>0</v>
          </cell>
          <cell r="J773">
            <v>0</v>
          </cell>
          <cell r="K773">
            <v>0</v>
          </cell>
        </row>
        <row r="775">
          <cell r="F775">
            <v>0</v>
          </cell>
          <cell r="G775">
            <v>0</v>
          </cell>
          <cell r="J775">
            <v>0</v>
          </cell>
          <cell r="K775">
            <v>0</v>
          </cell>
        </row>
        <row r="777">
          <cell r="F777">
            <v>46653509.100000001</v>
          </cell>
          <cell r="G777">
            <v>0</v>
          </cell>
          <cell r="J777">
            <v>46653509.100000001</v>
          </cell>
          <cell r="K777">
            <v>30914453.809999999</v>
          </cell>
        </row>
        <row r="778">
          <cell r="F778">
            <v>46653509.100000001</v>
          </cell>
          <cell r="G778">
            <v>0</v>
          </cell>
          <cell r="J778">
            <v>46653509.100000001</v>
          </cell>
          <cell r="K778">
            <v>30914453.809999999</v>
          </cell>
        </row>
        <row r="779">
          <cell r="F779">
            <v>0</v>
          </cell>
          <cell r="G779">
            <v>0</v>
          </cell>
          <cell r="J779">
            <v>0</v>
          </cell>
          <cell r="K779">
            <v>0</v>
          </cell>
        </row>
        <row r="780">
          <cell r="F780">
            <v>0</v>
          </cell>
          <cell r="G780">
            <v>0</v>
          </cell>
          <cell r="J780">
            <v>0</v>
          </cell>
          <cell r="K780">
            <v>0</v>
          </cell>
        </row>
        <row r="781">
          <cell r="F781">
            <v>46653509.100000001</v>
          </cell>
          <cell r="G781">
            <v>0</v>
          </cell>
          <cell r="J781">
            <v>46653509.100000001</v>
          </cell>
          <cell r="K781">
            <v>30914453.809999999</v>
          </cell>
        </row>
        <row r="783">
          <cell r="F783">
            <v>433504</v>
          </cell>
          <cell r="G783">
            <v>0</v>
          </cell>
          <cell r="J783">
            <v>433504</v>
          </cell>
          <cell r="K783">
            <v>0</v>
          </cell>
        </row>
        <row r="784">
          <cell r="F784">
            <v>154395948.41999999</v>
          </cell>
          <cell r="G784">
            <v>0</v>
          </cell>
          <cell r="J784">
            <v>154395948.41999999</v>
          </cell>
          <cell r="K784">
            <v>71148656.219999999</v>
          </cell>
        </row>
        <row r="785">
          <cell r="F785">
            <v>242162740.19999999</v>
          </cell>
          <cell r="G785">
            <v>0</v>
          </cell>
          <cell r="J785">
            <v>223262345.19999999</v>
          </cell>
          <cell r="K785">
            <v>132112816.31</v>
          </cell>
        </row>
        <row r="786">
          <cell r="F786">
            <v>149685077.13999999</v>
          </cell>
          <cell r="G786">
            <v>0</v>
          </cell>
          <cell r="J786">
            <v>149685077.13999999</v>
          </cell>
          <cell r="K786">
            <v>123648394.75</v>
          </cell>
        </row>
        <row r="787">
          <cell r="F787">
            <v>393066072.94999999</v>
          </cell>
          <cell r="G787">
            <v>0</v>
          </cell>
          <cell r="J787">
            <v>393066072.94999999</v>
          </cell>
          <cell r="K787">
            <v>363657780.23000002</v>
          </cell>
        </row>
        <row r="788">
          <cell r="F788">
            <v>76132443.329999998</v>
          </cell>
          <cell r="G788">
            <v>0</v>
          </cell>
          <cell r="J788">
            <v>76132443.329999998</v>
          </cell>
          <cell r="K788">
            <v>63945737.299999997</v>
          </cell>
        </row>
        <row r="789">
          <cell r="F789">
            <v>191033050.19</v>
          </cell>
          <cell r="G789">
            <v>0</v>
          </cell>
          <cell r="J789">
            <v>191033050.19</v>
          </cell>
          <cell r="K789">
            <v>192744427.03999999</v>
          </cell>
        </row>
        <row r="790">
          <cell r="F790">
            <v>36138297.170000002</v>
          </cell>
          <cell r="G790">
            <v>0</v>
          </cell>
          <cell r="J790">
            <v>36138297.170000002</v>
          </cell>
          <cell r="K790">
            <v>17855188.890000001</v>
          </cell>
        </row>
        <row r="791">
          <cell r="F791">
            <v>11990518.65</v>
          </cell>
          <cell r="G791">
            <v>0</v>
          </cell>
          <cell r="J791">
            <v>11990518.65</v>
          </cell>
          <cell r="K791">
            <v>8142328.46</v>
          </cell>
        </row>
        <row r="792">
          <cell r="F792">
            <v>6162356.7999999998</v>
          </cell>
          <cell r="G792">
            <v>0</v>
          </cell>
          <cell r="J792">
            <v>6162356.7999999998</v>
          </cell>
          <cell r="K792">
            <v>8598143.3499999996</v>
          </cell>
        </row>
        <row r="793">
          <cell r="F793">
            <v>11681313.560000001</v>
          </cell>
          <cell r="G793">
            <v>0</v>
          </cell>
          <cell r="J793">
            <v>11681313.560000001</v>
          </cell>
          <cell r="K793">
            <v>18169295.77</v>
          </cell>
        </row>
        <row r="794">
          <cell r="F794">
            <v>5605320.25</v>
          </cell>
          <cell r="G794">
            <v>0</v>
          </cell>
          <cell r="J794">
            <v>5605320.25</v>
          </cell>
          <cell r="K794">
            <v>5041536.8</v>
          </cell>
        </row>
        <row r="795">
          <cell r="F795">
            <v>4899029.32</v>
          </cell>
          <cell r="G795">
            <v>0</v>
          </cell>
          <cell r="J795">
            <v>4899029.32</v>
          </cell>
          <cell r="K795">
            <v>5865785.4400000004</v>
          </cell>
        </row>
        <row r="796">
          <cell r="F796">
            <v>872794</v>
          </cell>
          <cell r="G796">
            <v>0</v>
          </cell>
          <cell r="J796">
            <v>872794</v>
          </cell>
          <cell r="K796">
            <v>728332.38</v>
          </cell>
        </row>
        <row r="797">
          <cell r="F797">
            <v>153971.13</v>
          </cell>
          <cell r="G797">
            <v>0</v>
          </cell>
          <cell r="J797">
            <v>153971.13</v>
          </cell>
          <cell r="K797">
            <v>147715</v>
          </cell>
        </row>
        <row r="798">
          <cell r="F798">
            <v>289028</v>
          </cell>
          <cell r="G798">
            <v>0</v>
          </cell>
          <cell r="J798">
            <v>289028</v>
          </cell>
          <cell r="K798">
            <v>506953.75</v>
          </cell>
        </row>
        <row r="799">
          <cell r="F799">
            <v>54477677.479999997</v>
          </cell>
          <cell r="G799">
            <v>5652506.25</v>
          </cell>
          <cell r="J799">
            <v>60130183.729999997</v>
          </cell>
          <cell r="K799">
            <v>60349559.880000003</v>
          </cell>
        </row>
        <row r="800">
          <cell r="F800">
            <v>13380744.49</v>
          </cell>
          <cell r="G800">
            <v>0</v>
          </cell>
          <cell r="J800">
            <v>13380744.49</v>
          </cell>
          <cell r="K800">
            <v>5392346</v>
          </cell>
        </row>
        <row r="801">
          <cell r="F801">
            <v>38944770</v>
          </cell>
          <cell r="G801">
            <v>0</v>
          </cell>
          <cell r="J801">
            <v>38944770</v>
          </cell>
          <cell r="K801">
            <v>28759784.75</v>
          </cell>
        </row>
        <row r="802">
          <cell r="F802">
            <v>41538522.32</v>
          </cell>
          <cell r="G802">
            <v>0</v>
          </cell>
          <cell r="J802">
            <v>41538522.32</v>
          </cell>
          <cell r="K802">
            <v>6233278.96</v>
          </cell>
        </row>
        <row r="803">
          <cell r="F803">
            <v>198633810.78999999</v>
          </cell>
          <cell r="G803">
            <v>625000</v>
          </cell>
          <cell r="J803">
            <v>199258810.78999999</v>
          </cell>
          <cell r="K803">
            <v>228949035.81</v>
          </cell>
        </row>
        <row r="804">
          <cell r="F804">
            <v>18722328.489999998</v>
          </cell>
          <cell r="G804">
            <v>0</v>
          </cell>
          <cell r="J804">
            <v>18722328.489999998</v>
          </cell>
          <cell r="K804">
            <v>9542549.8699999992</v>
          </cell>
        </row>
        <row r="805">
          <cell r="F805">
            <v>7131782.0199999996</v>
          </cell>
          <cell r="G805">
            <v>0</v>
          </cell>
          <cell r="J805">
            <v>7131782.0199999996</v>
          </cell>
          <cell r="K805">
            <v>1105867.5</v>
          </cell>
        </row>
        <row r="806">
          <cell r="F806">
            <v>26763888.91</v>
          </cell>
          <cell r="G806">
            <v>0</v>
          </cell>
          <cell r="J806">
            <v>26763888.91</v>
          </cell>
          <cell r="K806">
            <v>32750308.629999999</v>
          </cell>
        </row>
        <row r="807">
          <cell r="F807">
            <v>0</v>
          </cell>
          <cell r="G807">
            <v>0</v>
          </cell>
          <cell r="J807">
            <v>0</v>
          </cell>
          <cell r="K807">
            <v>300000</v>
          </cell>
        </row>
        <row r="808">
          <cell r="F808">
            <v>0</v>
          </cell>
          <cell r="G808">
            <v>0</v>
          </cell>
          <cell r="J808">
            <v>55759725</v>
          </cell>
          <cell r="K808">
            <v>0</v>
          </cell>
        </row>
        <row r="809">
          <cell r="F809">
            <v>11932022.539999999</v>
          </cell>
          <cell r="G809">
            <v>2443997.2000000002</v>
          </cell>
          <cell r="J809">
            <v>14376019.74</v>
          </cell>
          <cell r="K809">
            <v>3815445.87</v>
          </cell>
        </row>
        <row r="810">
          <cell r="F810">
            <v>4491487.2</v>
          </cell>
          <cell r="G810">
            <v>0</v>
          </cell>
          <cell r="J810">
            <v>4491487.2</v>
          </cell>
          <cell r="K810">
            <v>3777699.6</v>
          </cell>
        </row>
        <row r="811">
          <cell r="F811">
            <v>1700718499.3500001</v>
          </cell>
          <cell r="G811">
            <v>8721503.4499999993</v>
          </cell>
          <cell r="J811">
            <v>1746299332.8000002</v>
          </cell>
          <cell r="K811">
            <v>1393288968.5599997</v>
          </cell>
        </row>
        <row r="812">
          <cell r="F812">
            <v>1577235.59</v>
          </cell>
          <cell r="G812">
            <v>0</v>
          </cell>
          <cell r="J812">
            <v>1577235.59</v>
          </cell>
          <cell r="K812">
            <v>0</v>
          </cell>
        </row>
        <row r="813">
          <cell r="F813">
            <v>534580.77</v>
          </cell>
          <cell r="G813">
            <v>0</v>
          </cell>
          <cell r="J813">
            <v>534580.77</v>
          </cell>
          <cell r="K813">
            <v>0</v>
          </cell>
        </row>
        <row r="814">
          <cell r="F814">
            <v>0.02</v>
          </cell>
          <cell r="G814">
            <v>0</v>
          </cell>
          <cell r="J814">
            <v>0.02</v>
          </cell>
          <cell r="K814">
            <v>0</v>
          </cell>
        </row>
        <row r="815">
          <cell r="F815">
            <v>0</v>
          </cell>
          <cell r="G815">
            <v>0</v>
          </cell>
          <cell r="J815">
            <v>0</v>
          </cell>
          <cell r="K815">
            <v>0</v>
          </cell>
        </row>
        <row r="816">
          <cell r="F816">
            <v>759572.36</v>
          </cell>
          <cell r="G816">
            <v>0</v>
          </cell>
          <cell r="J816">
            <v>759572.36</v>
          </cell>
          <cell r="K816">
            <v>0</v>
          </cell>
        </row>
        <row r="817">
          <cell r="F817">
            <v>35544.18</v>
          </cell>
          <cell r="G817">
            <v>0</v>
          </cell>
          <cell r="J817">
            <v>35544.18</v>
          </cell>
          <cell r="K817">
            <v>0</v>
          </cell>
        </row>
        <row r="818">
          <cell r="F818">
            <v>0</v>
          </cell>
          <cell r="G818">
            <v>0</v>
          </cell>
          <cell r="J818">
            <v>0</v>
          </cell>
          <cell r="K818">
            <v>0</v>
          </cell>
        </row>
        <row r="819">
          <cell r="F819">
            <v>91798.16</v>
          </cell>
          <cell r="G819">
            <v>0</v>
          </cell>
          <cell r="J819">
            <v>91798.16</v>
          </cell>
          <cell r="K819">
            <v>0</v>
          </cell>
        </row>
        <row r="820">
          <cell r="F820">
            <v>2998731.0800000005</v>
          </cell>
          <cell r="G820">
            <v>0</v>
          </cell>
          <cell r="J820">
            <v>2998731.0800000005</v>
          </cell>
          <cell r="K820">
            <v>0</v>
          </cell>
        </row>
        <row r="821">
          <cell r="F821">
            <v>17967868.859999999</v>
          </cell>
          <cell r="G821">
            <v>0</v>
          </cell>
          <cell r="J821">
            <v>17967868.859999999</v>
          </cell>
          <cell r="K821">
            <v>0</v>
          </cell>
        </row>
        <row r="822">
          <cell r="F822">
            <v>1083205.04</v>
          </cell>
          <cell r="G822">
            <v>0</v>
          </cell>
          <cell r="J822">
            <v>1083205.04</v>
          </cell>
          <cell r="K822">
            <v>0</v>
          </cell>
        </row>
        <row r="823">
          <cell r="F823">
            <v>66995</v>
          </cell>
          <cell r="G823">
            <v>0</v>
          </cell>
          <cell r="J823">
            <v>66995</v>
          </cell>
          <cell r="K823">
            <v>0</v>
          </cell>
        </row>
        <row r="824">
          <cell r="F824">
            <v>24224575.66</v>
          </cell>
          <cell r="G824">
            <v>0</v>
          </cell>
          <cell r="J824">
            <v>24224575.66</v>
          </cell>
          <cell r="K824">
            <v>0</v>
          </cell>
        </row>
        <row r="825">
          <cell r="F825">
            <v>3766051.99</v>
          </cell>
          <cell r="G825">
            <v>0</v>
          </cell>
          <cell r="J825">
            <v>3766051.99</v>
          </cell>
          <cell r="K825">
            <v>0</v>
          </cell>
        </row>
        <row r="826">
          <cell r="F826">
            <v>729838.95</v>
          </cell>
          <cell r="G826">
            <v>0</v>
          </cell>
          <cell r="J826">
            <v>729838.95</v>
          </cell>
          <cell r="K826">
            <v>0</v>
          </cell>
        </row>
        <row r="827">
          <cell r="F827">
            <v>1437400.81</v>
          </cell>
          <cell r="G827">
            <v>0</v>
          </cell>
          <cell r="J827">
            <v>1437400.81</v>
          </cell>
          <cell r="K827">
            <v>0</v>
          </cell>
        </row>
        <row r="828">
          <cell r="F828">
            <v>280520</v>
          </cell>
          <cell r="G828">
            <v>0</v>
          </cell>
          <cell r="J828">
            <v>280520</v>
          </cell>
          <cell r="K828">
            <v>0</v>
          </cell>
        </row>
        <row r="829">
          <cell r="F829">
            <v>0</v>
          </cell>
          <cell r="G829">
            <v>0</v>
          </cell>
          <cell r="J829">
            <v>0</v>
          </cell>
          <cell r="K829">
            <v>0</v>
          </cell>
        </row>
        <row r="830">
          <cell r="F830">
            <v>49556456.31000001</v>
          </cell>
          <cell r="G830">
            <v>0</v>
          </cell>
          <cell r="J830">
            <v>49556456.31000001</v>
          </cell>
          <cell r="K830">
            <v>0</v>
          </cell>
        </row>
        <row r="831">
          <cell r="F831">
            <v>1753273686.74</v>
          </cell>
          <cell r="G831">
            <v>8721503.4499999993</v>
          </cell>
          <cell r="J831">
            <v>1798854520.1900001</v>
          </cell>
          <cell r="K831">
            <v>1393288968.5599997</v>
          </cell>
        </row>
        <row r="833">
          <cell r="F833">
            <v>20130028.59</v>
          </cell>
          <cell r="G833">
            <v>0</v>
          </cell>
          <cell r="J833">
            <v>20130028.59</v>
          </cell>
          <cell r="K833">
            <v>13942524</v>
          </cell>
        </row>
        <row r="834">
          <cell r="F834">
            <v>32331969.210000001</v>
          </cell>
          <cell r="G834">
            <v>320000</v>
          </cell>
          <cell r="J834">
            <v>32651969.210000001</v>
          </cell>
          <cell r="K834">
            <v>28644288</v>
          </cell>
        </row>
        <row r="835">
          <cell r="F835">
            <v>74845280</v>
          </cell>
          <cell r="G835">
            <v>-998200</v>
          </cell>
          <cell r="J835">
            <v>73427880</v>
          </cell>
          <cell r="K835">
            <v>56886895.109999999</v>
          </cell>
        </row>
        <row r="836">
          <cell r="F836">
            <v>14659312.380000001</v>
          </cell>
          <cell r="G836">
            <v>0</v>
          </cell>
          <cell r="J836">
            <v>14659312.380000001</v>
          </cell>
          <cell r="K836">
            <v>10843914.43</v>
          </cell>
        </row>
        <row r="837">
          <cell r="F837">
            <v>141966590.18000001</v>
          </cell>
          <cell r="G837">
            <v>-678200</v>
          </cell>
          <cell r="J837">
            <v>140869190.18000001</v>
          </cell>
          <cell r="K837">
            <v>110317621.53999999</v>
          </cell>
        </row>
        <row r="838">
          <cell r="F838">
            <v>22597526.719999999</v>
          </cell>
          <cell r="G838">
            <v>0</v>
          </cell>
          <cell r="J838">
            <v>22597526.719999999</v>
          </cell>
          <cell r="K838">
            <v>0</v>
          </cell>
        </row>
        <row r="839">
          <cell r="F839">
            <v>2763.07</v>
          </cell>
          <cell r="G839">
            <v>0</v>
          </cell>
          <cell r="J839">
            <v>2763.07</v>
          </cell>
          <cell r="K839">
            <v>0</v>
          </cell>
        </row>
        <row r="840">
          <cell r="F840">
            <v>0</v>
          </cell>
          <cell r="G840">
            <v>0</v>
          </cell>
          <cell r="J840">
            <v>0</v>
          </cell>
          <cell r="K840">
            <v>0</v>
          </cell>
        </row>
        <row r="841">
          <cell r="F841">
            <v>1450970.85</v>
          </cell>
          <cell r="G841">
            <v>0</v>
          </cell>
          <cell r="J841">
            <v>1450970.85</v>
          </cell>
          <cell r="K841">
            <v>0</v>
          </cell>
        </row>
        <row r="842">
          <cell r="F842">
            <v>141284.82</v>
          </cell>
          <cell r="G842">
            <v>0</v>
          </cell>
          <cell r="J842">
            <v>141284.82</v>
          </cell>
          <cell r="K842">
            <v>0</v>
          </cell>
        </row>
        <row r="843">
          <cell r="F843">
            <v>582992.04</v>
          </cell>
          <cell r="G843">
            <v>0</v>
          </cell>
          <cell r="J843">
            <v>582992.04</v>
          </cell>
          <cell r="K843">
            <v>0</v>
          </cell>
        </row>
        <row r="844">
          <cell r="F844">
            <v>24775537.5</v>
          </cell>
          <cell r="G844">
            <v>0</v>
          </cell>
          <cell r="J844">
            <v>24775537.5</v>
          </cell>
          <cell r="K844">
            <v>0</v>
          </cell>
        </row>
        <row r="845">
          <cell r="F845">
            <v>3039150</v>
          </cell>
          <cell r="G845">
            <v>0</v>
          </cell>
          <cell r="J845">
            <v>3039150</v>
          </cell>
          <cell r="K845">
            <v>0</v>
          </cell>
        </row>
        <row r="846">
          <cell r="F846">
            <v>1419633</v>
          </cell>
          <cell r="G846">
            <v>0</v>
          </cell>
          <cell r="J846">
            <v>1419633</v>
          </cell>
          <cell r="K846">
            <v>0</v>
          </cell>
        </row>
        <row r="847">
          <cell r="F847">
            <v>1154815</v>
          </cell>
          <cell r="G847">
            <v>0</v>
          </cell>
          <cell r="J847">
            <v>1154815</v>
          </cell>
          <cell r="K847">
            <v>0</v>
          </cell>
        </row>
        <row r="848">
          <cell r="F848">
            <v>1310060</v>
          </cell>
          <cell r="G848">
            <v>0</v>
          </cell>
          <cell r="J848">
            <v>1310060</v>
          </cell>
          <cell r="K848">
            <v>0</v>
          </cell>
        </row>
        <row r="849">
          <cell r="F849">
            <v>679845</v>
          </cell>
          <cell r="G849">
            <v>0</v>
          </cell>
          <cell r="J849">
            <v>679845</v>
          </cell>
          <cell r="K849">
            <v>0</v>
          </cell>
        </row>
        <row r="850">
          <cell r="F850">
            <v>611220</v>
          </cell>
          <cell r="G850">
            <v>0</v>
          </cell>
          <cell r="J850">
            <v>611220</v>
          </cell>
          <cell r="K850">
            <v>0</v>
          </cell>
        </row>
        <row r="851">
          <cell r="F851">
            <v>719000</v>
          </cell>
          <cell r="G851">
            <v>0</v>
          </cell>
          <cell r="J851">
            <v>719000</v>
          </cell>
          <cell r="K851">
            <v>0</v>
          </cell>
        </row>
        <row r="852">
          <cell r="F852">
            <v>19420</v>
          </cell>
          <cell r="G852">
            <v>0</v>
          </cell>
          <cell r="J852">
            <v>19420</v>
          </cell>
          <cell r="K852">
            <v>0</v>
          </cell>
        </row>
        <row r="853">
          <cell r="F853">
            <v>8953143</v>
          </cell>
          <cell r="G853">
            <v>0</v>
          </cell>
          <cell r="J853">
            <v>8953143</v>
          </cell>
          <cell r="K853">
            <v>0</v>
          </cell>
        </row>
        <row r="854">
          <cell r="F854">
            <v>175695270.67999998</v>
          </cell>
          <cell r="G854">
            <v>-678200</v>
          </cell>
          <cell r="J854">
            <v>174597870.67999998</v>
          </cell>
          <cell r="K854">
            <v>110317621.53999999</v>
          </cell>
        </row>
        <row r="856">
          <cell r="F856">
            <v>80000</v>
          </cell>
          <cell r="G856">
            <v>0</v>
          </cell>
          <cell r="J856">
            <v>-230883154</v>
          </cell>
          <cell r="K856">
            <v>0</v>
          </cell>
        </row>
        <row r="857">
          <cell r="F857">
            <v>12957571.199999999</v>
          </cell>
          <cell r="G857">
            <v>0</v>
          </cell>
          <cell r="J857">
            <v>12957571.199999999</v>
          </cell>
          <cell r="K857">
            <v>16540926.279999999</v>
          </cell>
        </row>
        <row r="858">
          <cell r="F858">
            <v>30310419.600000001</v>
          </cell>
          <cell r="G858">
            <v>8238669.3499999996</v>
          </cell>
          <cell r="J858">
            <v>38549088.950000003</v>
          </cell>
          <cell r="K858">
            <v>2989323.28</v>
          </cell>
        </row>
        <row r="859">
          <cell r="F859">
            <v>11865603.800000001</v>
          </cell>
          <cell r="G859">
            <v>35625</v>
          </cell>
          <cell r="J859">
            <v>11901228.800000001</v>
          </cell>
          <cell r="K859">
            <v>1069769.1599999999</v>
          </cell>
        </row>
        <row r="860">
          <cell r="F860">
            <v>22798881.57</v>
          </cell>
          <cell r="G860">
            <v>250000</v>
          </cell>
          <cell r="J860">
            <v>23048881.57</v>
          </cell>
          <cell r="K860">
            <v>7148233.7199999997</v>
          </cell>
        </row>
        <row r="861">
          <cell r="F861">
            <v>152684659.56999999</v>
          </cell>
          <cell r="G861">
            <v>352688</v>
          </cell>
          <cell r="J861">
            <v>153037347.56999999</v>
          </cell>
          <cell r="K861">
            <v>55084649.789999999</v>
          </cell>
        </row>
        <row r="862">
          <cell r="F862">
            <v>117733564.68000001</v>
          </cell>
          <cell r="G862">
            <v>0</v>
          </cell>
          <cell r="J862">
            <v>117733564.68000001</v>
          </cell>
          <cell r="K862">
            <v>31900004.609999999</v>
          </cell>
        </row>
        <row r="863">
          <cell r="F863">
            <v>8756639.2400000002</v>
          </cell>
          <cell r="G863">
            <v>0</v>
          </cell>
          <cell r="J863">
            <v>8756639.2400000002</v>
          </cell>
          <cell r="K863">
            <v>7923547.0999999996</v>
          </cell>
        </row>
        <row r="864">
          <cell r="F864">
            <v>70793920</v>
          </cell>
          <cell r="G864">
            <v>-1324092</v>
          </cell>
          <cell r="J864">
            <v>69469828</v>
          </cell>
          <cell r="K864">
            <v>6237518.8499999996</v>
          </cell>
        </row>
        <row r="865">
          <cell r="F865">
            <v>16993925.59</v>
          </cell>
          <cell r="G865">
            <v>649438.38</v>
          </cell>
          <cell r="J865">
            <v>17643363.969999999</v>
          </cell>
          <cell r="K865">
            <v>13499573.43</v>
          </cell>
        </row>
        <row r="866">
          <cell r="F866">
            <v>12631777.039999999</v>
          </cell>
          <cell r="G866">
            <v>0</v>
          </cell>
          <cell r="J866">
            <v>12631777.039999999</v>
          </cell>
          <cell r="K866">
            <v>16022679.77</v>
          </cell>
        </row>
        <row r="867">
          <cell r="F867">
            <v>46920655.829999998</v>
          </cell>
          <cell r="G867">
            <v>21696975.739999998</v>
          </cell>
          <cell r="J867">
            <v>68617631.569999993</v>
          </cell>
          <cell r="K867">
            <v>34469123.289999999</v>
          </cell>
        </row>
        <row r="868">
          <cell r="F868">
            <v>200000</v>
          </cell>
          <cell r="G868">
            <v>0</v>
          </cell>
          <cell r="J868">
            <v>200000</v>
          </cell>
          <cell r="K868">
            <v>0</v>
          </cell>
        </row>
        <row r="869">
          <cell r="F869">
            <v>26531433.870000001</v>
          </cell>
          <cell r="G869">
            <v>4827072.96</v>
          </cell>
          <cell r="J869">
            <v>31358506.829999998</v>
          </cell>
          <cell r="K869">
            <v>13859402.5</v>
          </cell>
        </row>
        <row r="870">
          <cell r="F870">
            <v>8626914.5</v>
          </cell>
          <cell r="G870">
            <v>0</v>
          </cell>
          <cell r="J870">
            <v>8626914.5</v>
          </cell>
          <cell r="K870">
            <v>7787997.6100000003</v>
          </cell>
        </row>
        <row r="871">
          <cell r="F871">
            <v>38537919.560000002</v>
          </cell>
          <cell r="G871">
            <v>0</v>
          </cell>
          <cell r="J871">
            <v>38537919.560000002</v>
          </cell>
          <cell r="K871">
            <v>1461651.36</v>
          </cell>
        </row>
        <row r="872">
          <cell r="F872">
            <v>2993904.59</v>
          </cell>
          <cell r="G872">
            <v>0</v>
          </cell>
          <cell r="J872">
            <v>2993904.59</v>
          </cell>
          <cell r="K872">
            <v>4725347.5599999996</v>
          </cell>
        </row>
        <row r="873">
          <cell r="F873">
            <v>1267786.67</v>
          </cell>
          <cell r="G873">
            <v>0</v>
          </cell>
          <cell r="J873">
            <v>1267786.67</v>
          </cell>
          <cell r="K873">
            <v>2635900</v>
          </cell>
        </row>
        <row r="874">
          <cell r="F874">
            <v>50143318.460000001</v>
          </cell>
          <cell r="G874">
            <v>27672437.52</v>
          </cell>
          <cell r="J874">
            <v>78134955.980000004</v>
          </cell>
          <cell r="K874">
            <v>19780067.899999999</v>
          </cell>
        </row>
        <row r="875">
          <cell r="F875">
            <v>632828895.76999998</v>
          </cell>
          <cell r="G875">
            <v>62398814.950000003</v>
          </cell>
          <cell r="J875">
            <v>464583756.71999997</v>
          </cell>
          <cell r="K875">
            <v>243135716.21000001</v>
          </cell>
        </row>
        <row r="876">
          <cell r="F876">
            <v>2099.94</v>
          </cell>
          <cell r="G876">
            <v>0</v>
          </cell>
          <cell r="J876">
            <v>2099.94</v>
          </cell>
          <cell r="K876">
            <v>0</v>
          </cell>
        </row>
        <row r="877">
          <cell r="F877">
            <v>126549.9</v>
          </cell>
          <cell r="G877">
            <v>0</v>
          </cell>
          <cell r="J877">
            <v>126549.9</v>
          </cell>
          <cell r="K877">
            <v>0</v>
          </cell>
        </row>
        <row r="878">
          <cell r="F878">
            <v>0</v>
          </cell>
          <cell r="G878">
            <v>0</v>
          </cell>
          <cell r="J878">
            <v>0</v>
          </cell>
          <cell r="K878">
            <v>0</v>
          </cell>
        </row>
        <row r="879">
          <cell r="F879">
            <v>24038.74</v>
          </cell>
          <cell r="G879">
            <v>0</v>
          </cell>
          <cell r="J879">
            <v>24038.74</v>
          </cell>
          <cell r="K879">
            <v>0</v>
          </cell>
        </row>
        <row r="880">
          <cell r="F880">
            <v>48630.1</v>
          </cell>
          <cell r="G880">
            <v>0</v>
          </cell>
          <cell r="J880">
            <v>48630.1</v>
          </cell>
          <cell r="K880">
            <v>0</v>
          </cell>
        </row>
        <row r="881">
          <cell r="F881">
            <v>19009.95</v>
          </cell>
          <cell r="G881">
            <v>0</v>
          </cell>
          <cell r="J881">
            <v>19009.95</v>
          </cell>
          <cell r="K881">
            <v>0</v>
          </cell>
        </row>
        <row r="882">
          <cell r="F882">
            <v>173797.36</v>
          </cell>
          <cell r="G882">
            <v>0</v>
          </cell>
          <cell r="J882">
            <v>173797.36</v>
          </cell>
          <cell r="K882">
            <v>0</v>
          </cell>
        </row>
        <row r="883">
          <cell r="F883">
            <v>405274.43</v>
          </cell>
          <cell r="G883">
            <v>0</v>
          </cell>
          <cell r="J883">
            <v>405274.43</v>
          </cell>
          <cell r="K883">
            <v>0</v>
          </cell>
        </row>
        <row r="884">
          <cell r="F884">
            <v>116538.73</v>
          </cell>
          <cell r="G884">
            <v>0</v>
          </cell>
          <cell r="J884">
            <v>116538.73</v>
          </cell>
          <cell r="K884">
            <v>0</v>
          </cell>
        </row>
        <row r="885">
          <cell r="F885">
            <v>56035.14</v>
          </cell>
          <cell r="G885">
            <v>0</v>
          </cell>
          <cell r="J885">
            <v>56035.14</v>
          </cell>
          <cell r="K885">
            <v>0</v>
          </cell>
        </row>
        <row r="886">
          <cell r="F886">
            <v>6299.81</v>
          </cell>
          <cell r="G886">
            <v>0</v>
          </cell>
          <cell r="J886">
            <v>6299.81</v>
          </cell>
          <cell r="K886">
            <v>0</v>
          </cell>
        </row>
        <row r="887">
          <cell r="F887">
            <v>16136.35</v>
          </cell>
          <cell r="G887">
            <v>0</v>
          </cell>
          <cell r="J887">
            <v>16136.35</v>
          </cell>
          <cell r="K887">
            <v>0</v>
          </cell>
        </row>
        <row r="888">
          <cell r="F888">
            <v>994410.45</v>
          </cell>
          <cell r="G888">
            <v>0</v>
          </cell>
          <cell r="J888">
            <v>994410.45</v>
          </cell>
          <cell r="K888">
            <v>0</v>
          </cell>
        </row>
        <row r="889">
          <cell r="F889">
            <v>499600</v>
          </cell>
          <cell r="G889">
            <v>0</v>
          </cell>
          <cell r="J889">
            <v>499600</v>
          </cell>
          <cell r="K889">
            <v>0</v>
          </cell>
        </row>
        <row r="890">
          <cell r="F890">
            <v>990675</v>
          </cell>
          <cell r="G890">
            <v>0</v>
          </cell>
          <cell r="J890">
            <v>990675</v>
          </cell>
          <cell r="K890">
            <v>0</v>
          </cell>
        </row>
        <row r="891">
          <cell r="F891">
            <v>1099225</v>
          </cell>
          <cell r="G891">
            <v>0</v>
          </cell>
          <cell r="J891">
            <v>1099225</v>
          </cell>
          <cell r="K891">
            <v>0</v>
          </cell>
        </row>
        <row r="892">
          <cell r="F892">
            <v>117490</v>
          </cell>
          <cell r="G892">
            <v>0</v>
          </cell>
          <cell r="J892">
            <v>117490</v>
          </cell>
          <cell r="K892">
            <v>0</v>
          </cell>
        </row>
        <row r="893">
          <cell r="F893">
            <v>124925</v>
          </cell>
          <cell r="G893">
            <v>0</v>
          </cell>
          <cell r="J893">
            <v>124925</v>
          </cell>
          <cell r="K893">
            <v>0</v>
          </cell>
        </row>
        <row r="894">
          <cell r="F894">
            <v>39700</v>
          </cell>
          <cell r="G894">
            <v>0</v>
          </cell>
          <cell r="J894">
            <v>39700</v>
          </cell>
          <cell r="K894">
            <v>0</v>
          </cell>
        </row>
        <row r="895">
          <cell r="F895">
            <v>1131650</v>
          </cell>
          <cell r="G895">
            <v>0</v>
          </cell>
          <cell r="J895">
            <v>1131650</v>
          </cell>
          <cell r="K895">
            <v>0</v>
          </cell>
        </row>
        <row r="896">
          <cell r="F896">
            <v>914423</v>
          </cell>
          <cell r="G896">
            <v>0</v>
          </cell>
          <cell r="J896">
            <v>914423</v>
          </cell>
          <cell r="K896">
            <v>0</v>
          </cell>
        </row>
        <row r="897">
          <cell r="F897">
            <v>2055380</v>
          </cell>
          <cell r="G897">
            <v>0</v>
          </cell>
          <cell r="J897">
            <v>2055380</v>
          </cell>
          <cell r="K897">
            <v>0</v>
          </cell>
        </row>
        <row r="898">
          <cell r="F898">
            <v>2988360</v>
          </cell>
          <cell r="G898">
            <v>0</v>
          </cell>
          <cell r="J898">
            <v>2988360</v>
          </cell>
          <cell r="K898">
            <v>0</v>
          </cell>
        </row>
        <row r="899">
          <cell r="F899">
            <v>755700</v>
          </cell>
          <cell r="G899">
            <v>0</v>
          </cell>
          <cell r="J899">
            <v>755700</v>
          </cell>
          <cell r="K899">
            <v>0</v>
          </cell>
        </row>
        <row r="900">
          <cell r="F900">
            <v>3126750</v>
          </cell>
          <cell r="G900">
            <v>0</v>
          </cell>
          <cell r="J900">
            <v>3126750</v>
          </cell>
          <cell r="K900">
            <v>0</v>
          </cell>
        </row>
        <row r="901">
          <cell r="F901">
            <v>3215079.6</v>
          </cell>
          <cell r="G901">
            <v>0</v>
          </cell>
          <cell r="J901">
            <v>3215079.6</v>
          </cell>
          <cell r="K901">
            <v>0</v>
          </cell>
        </row>
        <row r="902">
          <cell r="F902">
            <v>17058957.600000001</v>
          </cell>
          <cell r="G902">
            <v>0</v>
          </cell>
          <cell r="J902">
            <v>17058957.600000001</v>
          </cell>
          <cell r="K902">
            <v>0</v>
          </cell>
        </row>
        <row r="903">
          <cell r="F903">
            <v>650882263.82000005</v>
          </cell>
          <cell r="G903">
            <v>62398814.950000003</v>
          </cell>
          <cell r="J903">
            <v>482637124.77000004</v>
          </cell>
          <cell r="K903">
            <v>243135716.21000001</v>
          </cell>
        </row>
        <row r="905">
          <cell r="F905">
            <v>75821972.969999999</v>
          </cell>
          <cell r="G905">
            <v>-14752818.619999999</v>
          </cell>
          <cell r="J905">
            <v>193322027.68000001</v>
          </cell>
          <cell r="K905">
            <v>149669913.50999999</v>
          </cell>
        </row>
        <row r="906">
          <cell r="F906">
            <v>30623873.149999999</v>
          </cell>
          <cell r="G906">
            <v>0</v>
          </cell>
          <cell r="J906">
            <v>30623873.149999999</v>
          </cell>
          <cell r="K906">
            <v>16545043.800000001</v>
          </cell>
        </row>
        <row r="907">
          <cell r="F907">
            <v>106445846.12</v>
          </cell>
          <cell r="G907">
            <v>-14752818.619999999</v>
          </cell>
          <cell r="J907">
            <v>223945900.83000001</v>
          </cell>
          <cell r="K907">
            <v>166214957.31</v>
          </cell>
        </row>
        <row r="908">
          <cell r="F908">
            <v>1519690.71</v>
          </cell>
          <cell r="G908">
            <v>0</v>
          </cell>
          <cell r="J908">
            <v>1519690.71</v>
          </cell>
          <cell r="K908">
            <v>0</v>
          </cell>
        </row>
        <row r="909">
          <cell r="F909">
            <v>1519690.71</v>
          </cell>
          <cell r="G909">
            <v>0</v>
          </cell>
          <cell r="J909">
            <v>1519690.71</v>
          </cell>
          <cell r="K909">
            <v>0</v>
          </cell>
        </row>
        <row r="910">
          <cell r="F910">
            <v>108055</v>
          </cell>
          <cell r="G910">
            <v>0</v>
          </cell>
          <cell r="J910">
            <v>108055</v>
          </cell>
          <cell r="K910">
            <v>0</v>
          </cell>
        </row>
        <row r="911">
          <cell r="F911">
            <v>5559463.4100000001</v>
          </cell>
          <cell r="G911">
            <v>0</v>
          </cell>
          <cell r="J911">
            <v>5559463.4100000001</v>
          </cell>
          <cell r="K911">
            <v>0</v>
          </cell>
        </row>
        <row r="912">
          <cell r="F912">
            <v>105500</v>
          </cell>
          <cell r="G912">
            <v>0</v>
          </cell>
          <cell r="J912">
            <v>105500</v>
          </cell>
          <cell r="K912">
            <v>0</v>
          </cell>
        </row>
        <row r="913">
          <cell r="F913">
            <v>200800</v>
          </cell>
          <cell r="G913">
            <v>0</v>
          </cell>
          <cell r="J913">
            <v>200800</v>
          </cell>
          <cell r="K913">
            <v>0</v>
          </cell>
        </row>
        <row r="914">
          <cell r="F914">
            <v>5973818.4100000001</v>
          </cell>
          <cell r="G914">
            <v>0</v>
          </cell>
          <cell r="J914">
            <v>5973818.4100000001</v>
          </cell>
          <cell r="K914">
            <v>0</v>
          </cell>
        </row>
        <row r="915">
          <cell r="F915">
            <v>113939355.23999999</v>
          </cell>
          <cell r="G915">
            <v>-14752818.619999999</v>
          </cell>
          <cell r="J915">
            <v>231439409.95000002</v>
          </cell>
          <cell r="K915">
            <v>166214957.31</v>
          </cell>
        </row>
        <row r="917">
          <cell r="F917">
            <v>5207068.84</v>
          </cell>
          <cell r="G917">
            <v>0</v>
          </cell>
          <cell r="J917">
            <v>5207068.84</v>
          </cell>
          <cell r="K917">
            <v>7412751.3399999999</v>
          </cell>
        </row>
        <row r="918">
          <cell r="F918">
            <v>0</v>
          </cell>
          <cell r="G918">
            <v>3788249.55</v>
          </cell>
          <cell r="J918">
            <v>3788249.55</v>
          </cell>
          <cell r="K918">
            <v>0</v>
          </cell>
        </row>
        <row r="919">
          <cell r="F919">
            <v>71980755.459999993</v>
          </cell>
          <cell r="G919">
            <v>0</v>
          </cell>
          <cell r="J919">
            <v>71980755.459999993</v>
          </cell>
          <cell r="K919">
            <v>66613292.57</v>
          </cell>
        </row>
        <row r="920">
          <cell r="F920">
            <v>2106801.19</v>
          </cell>
          <cell r="G920">
            <v>0</v>
          </cell>
          <cell r="J920">
            <v>2106801.19</v>
          </cell>
          <cell r="K920">
            <v>215880.29</v>
          </cell>
        </row>
        <row r="921">
          <cell r="F921">
            <v>15812268.289999999</v>
          </cell>
          <cell r="G921">
            <v>0</v>
          </cell>
          <cell r="J921">
            <v>15812268.289999999</v>
          </cell>
          <cell r="K921">
            <v>11781761.09</v>
          </cell>
        </row>
        <row r="922">
          <cell r="F922">
            <v>128624.53</v>
          </cell>
          <cell r="G922">
            <v>0</v>
          </cell>
          <cell r="J922">
            <v>128624.53</v>
          </cell>
          <cell r="K922">
            <v>220851.58</v>
          </cell>
        </row>
        <row r="923">
          <cell r="F923">
            <v>17849588.359999999</v>
          </cell>
          <cell r="G923">
            <v>0</v>
          </cell>
          <cell r="J923">
            <v>17849588.359999999</v>
          </cell>
          <cell r="K923">
            <v>38015475.140000001</v>
          </cell>
        </row>
        <row r="924">
          <cell r="F924">
            <v>11907847.58</v>
          </cell>
          <cell r="G924">
            <v>11136654.140000001</v>
          </cell>
          <cell r="J924">
            <v>23044501.719999999</v>
          </cell>
          <cell r="K924">
            <v>11722831.720000001</v>
          </cell>
        </row>
        <row r="925">
          <cell r="F925">
            <v>31874389.41</v>
          </cell>
          <cell r="G925">
            <v>0</v>
          </cell>
          <cell r="J925">
            <v>31874389.41</v>
          </cell>
          <cell r="K925">
            <v>9137993.4100000001</v>
          </cell>
        </row>
        <row r="926">
          <cell r="F926">
            <v>156867343.66</v>
          </cell>
          <cell r="G926">
            <v>14924903.690000001</v>
          </cell>
          <cell r="J926">
            <v>171792247.34999999</v>
          </cell>
          <cell r="K926">
            <v>145120837.14000002</v>
          </cell>
        </row>
        <row r="927">
          <cell r="F927">
            <v>268377.38</v>
          </cell>
          <cell r="G927">
            <v>0</v>
          </cell>
          <cell r="J927">
            <v>268377.38</v>
          </cell>
          <cell r="K927">
            <v>0</v>
          </cell>
        </row>
        <row r="928">
          <cell r="F928">
            <v>99939.28</v>
          </cell>
          <cell r="G928">
            <v>0</v>
          </cell>
          <cell r="J928">
            <v>99939.28</v>
          </cell>
          <cell r="K928">
            <v>0</v>
          </cell>
        </row>
        <row r="929">
          <cell r="F929">
            <v>368316.66000000003</v>
          </cell>
          <cell r="G929">
            <v>0</v>
          </cell>
          <cell r="J929">
            <v>368316.66000000003</v>
          </cell>
          <cell r="K929">
            <v>0</v>
          </cell>
        </row>
        <row r="930">
          <cell r="F930">
            <v>783722.43</v>
          </cell>
          <cell r="G930">
            <v>0</v>
          </cell>
          <cell r="J930">
            <v>783722.43</v>
          </cell>
          <cell r="K930">
            <v>0</v>
          </cell>
        </row>
        <row r="931">
          <cell r="F931">
            <v>1986709.2</v>
          </cell>
          <cell r="G931">
            <v>0</v>
          </cell>
          <cell r="J931">
            <v>1986709.2</v>
          </cell>
          <cell r="K931">
            <v>0</v>
          </cell>
        </row>
        <row r="932">
          <cell r="F932">
            <v>0</v>
          </cell>
          <cell r="G932">
            <v>0</v>
          </cell>
          <cell r="J932">
            <v>0</v>
          </cell>
          <cell r="K932">
            <v>0</v>
          </cell>
        </row>
        <row r="933">
          <cell r="F933">
            <v>2770431.63</v>
          </cell>
          <cell r="G933">
            <v>0</v>
          </cell>
          <cell r="J933">
            <v>2770431.63</v>
          </cell>
          <cell r="K933">
            <v>0</v>
          </cell>
        </row>
        <row r="934">
          <cell r="F934">
            <v>160006091.94999999</v>
          </cell>
          <cell r="G934">
            <v>14924903.690000001</v>
          </cell>
          <cell r="J934">
            <v>174930995.63999999</v>
          </cell>
          <cell r="K934">
            <v>145120837.14000002</v>
          </cell>
        </row>
        <row r="936">
          <cell r="F936">
            <v>20352230</v>
          </cell>
          <cell r="G936">
            <v>30000000</v>
          </cell>
          <cell r="J936">
            <v>30000000</v>
          </cell>
          <cell r="K936">
            <v>20000000</v>
          </cell>
        </row>
        <row r="937">
          <cell r="F937">
            <v>20352230</v>
          </cell>
          <cell r="G937">
            <v>30000000</v>
          </cell>
          <cell r="J937">
            <v>30000000</v>
          </cell>
          <cell r="K937">
            <v>20000000</v>
          </cell>
        </row>
        <row r="938">
          <cell r="F938">
            <v>2320982.17</v>
          </cell>
          <cell r="G938">
            <v>0</v>
          </cell>
          <cell r="J938">
            <v>2320982.17</v>
          </cell>
          <cell r="K938">
            <v>0</v>
          </cell>
        </row>
        <row r="939">
          <cell r="F939">
            <v>2320982.17</v>
          </cell>
          <cell r="G939">
            <v>0</v>
          </cell>
          <cell r="J939">
            <v>2320982.17</v>
          </cell>
          <cell r="K939">
            <v>0</v>
          </cell>
        </row>
        <row r="940">
          <cell r="F940">
            <v>2000000</v>
          </cell>
          <cell r="G940">
            <v>0</v>
          </cell>
          <cell r="J940">
            <v>2000000</v>
          </cell>
          <cell r="K940">
            <v>0</v>
          </cell>
        </row>
        <row r="941">
          <cell r="F941">
            <v>2000000</v>
          </cell>
          <cell r="G941">
            <v>0</v>
          </cell>
          <cell r="J941">
            <v>2000000</v>
          </cell>
          <cell r="K941">
            <v>0</v>
          </cell>
        </row>
        <row r="942">
          <cell r="F942">
            <v>24673212.170000002</v>
          </cell>
          <cell r="G942">
            <v>30000000</v>
          </cell>
          <cell r="J942">
            <v>34320982.170000002</v>
          </cell>
          <cell r="K942">
            <v>20000000</v>
          </cell>
        </row>
        <row r="944">
          <cell r="F944">
            <v>274165747.26999998</v>
          </cell>
          <cell r="G944">
            <v>158633188.97</v>
          </cell>
          <cell r="J944">
            <v>452619166.24000001</v>
          </cell>
          <cell r="K944">
            <v>223928117.47</v>
          </cell>
        </row>
        <row r="945">
          <cell r="F945">
            <v>7598800</v>
          </cell>
          <cell r="G945">
            <v>0</v>
          </cell>
          <cell r="J945">
            <v>7598800</v>
          </cell>
          <cell r="K945">
            <v>28502030.09</v>
          </cell>
        </row>
        <row r="946">
          <cell r="F946">
            <v>55457884.670000002</v>
          </cell>
          <cell r="G946">
            <v>0</v>
          </cell>
          <cell r="J946">
            <v>55457884.670000002</v>
          </cell>
          <cell r="K946">
            <v>12404936.83</v>
          </cell>
        </row>
        <row r="947">
          <cell r="F947">
            <v>337222431.94</v>
          </cell>
          <cell r="G947">
            <v>158633188.97</v>
          </cell>
          <cell r="J947">
            <v>515675850.91000003</v>
          </cell>
          <cell r="K947">
            <v>264835084.39000002</v>
          </cell>
        </row>
        <row r="948">
          <cell r="F948">
            <v>872191.94</v>
          </cell>
          <cell r="G948">
            <v>0</v>
          </cell>
          <cell r="J948">
            <v>872191.94</v>
          </cell>
          <cell r="K948">
            <v>0</v>
          </cell>
        </row>
        <row r="949">
          <cell r="F949">
            <v>872191.94</v>
          </cell>
          <cell r="G949">
            <v>0</v>
          </cell>
          <cell r="J949">
            <v>872191.94</v>
          </cell>
          <cell r="K949">
            <v>0</v>
          </cell>
        </row>
        <row r="950">
          <cell r="F950">
            <v>3565785.12</v>
          </cell>
          <cell r="G950">
            <v>0</v>
          </cell>
          <cell r="J950">
            <v>3565785.12</v>
          </cell>
          <cell r="K950">
            <v>0</v>
          </cell>
        </row>
        <row r="951">
          <cell r="F951">
            <v>175000</v>
          </cell>
          <cell r="G951">
            <v>0</v>
          </cell>
          <cell r="J951">
            <v>175000</v>
          </cell>
          <cell r="K951">
            <v>0</v>
          </cell>
        </row>
        <row r="952">
          <cell r="F952">
            <v>3740785.12</v>
          </cell>
          <cell r="G952">
            <v>0</v>
          </cell>
          <cell r="J952">
            <v>3740785.12</v>
          </cell>
          <cell r="K952">
            <v>0</v>
          </cell>
        </row>
        <row r="953">
          <cell r="F953">
            <v>341835409</v>
          </cell>
          <cell r="G953">
            <v>158633188.97</v>
          </cell>
          <cell r="J953">
            <v>520288827.97000003</v>
          </cell>
          <cell r="K953">
            <v>264835084.39000002</v>
          </cell>
        </row>
        <row r="955">
          <cell r="F955">
            <v>0</v>
          </cell>
          <cell r="G955">
            <v>0</v>
          </cell>
          <cell r="J955">
            <v>0</v>
          </cell>
          <cell r="K955">
            <v>76619840</v>
          </cell>
        </row>
        <row r="956">
          <cell r="F956">
            <v>0</v>
          </cell>
          <cell r="G956">
            <v>0</v>
          </cell>
          <cell r="J956">
            <v>0</v>
          </cell>
          <cell r="K956">
            <v>76619840</v>
          </cell>
        </row>
        <row r="957">
          <cell r="F957">
            <v>0</v>
          </cell>
          <cell r="G957">
            <v>0</v>
          </cell>
          <cell r="J957">
            <v>0</v>
          </cell>
          <cell r="K957">
            <v>76619840</v>
          </cell>
        </row>
        <row r="959">
          <cell r="F959">
            <v>15751479.01</v>
          </cell>
          <cell r="G959">
            <v>0</v>
          </cell>
          <cell r="J959">
            <v>15751479.01</v>
          </cell>
          <cell r="K959">
            <v>15915204.300000001</v>
          </cell>
        </row>
        <row r="960">
          <cell r="F960">
            <v>184280.5</v>
          </cell>
          <cell r="G960">
            <v>0</v>
          </cell>
          <cell r="J960">
            <v>184280.5</v>
          </cell>
          <cell r="K960">
            <v>119174</v>
          </cell>
        </row>
        <row r="961">
          <cell r="F961">
            <v>1600590</v>
          </cell>
          <cell r="G961">
            <v>900000</v>
          </cell>
          <cell r="J961">
            <v>2500590</v>
          </cell>
          <cell r="K961">
            <v>254585</v>
          </cell>
        </row>
        <row r="962">
          <cell r="F962">
            <v>17536349.509999998</v>
          </cell>
          <cell r="G962">
            <v>900000</v>
          </cell>
          <cell r="J962">
            <v>18436349.509999998</v>
          </cell>
          <cell r="K962">
            <v>16288963.300000001</v>
          </cell>
        </row>
        <row r="963">
          <cell r="F963">
            <v>46776.63</v>
          </cell>
          <cell r="G963">
            <v>0</v>
          </cell>
          <cell r="J963">
            <v>46776.63</v>
          </cell>
          <cell r="K963">
            <v>0</v>
          </cell>
        </row>
        <row r="964">
          <cell r="F964">
            <v>12365.31</v>
          </cell>
          <cell r="G964">
            <v>0</v>
          </cell>
          <cell r="J964">
            <v>12365.31</v>
          </cell>
          <cell r="K964">
            <v>0</v>
          </cell>
        </row>
        <row r="965">
          <cell r="F965">
            <v>84218.5</v>
          </cell>
          <cell r="G965">
            <v>0</v>
          </cell>
          <cell r="J965">
            <v>84218.5</v>
          </cell>
          <cell r="K965">
            <v>0</v>
          </cell>
        </row>
        <row r="966">
          <cell r="F966">
            <v>171917.36</v>
          </cell>
          <cell r="G966">
            <v>0</v>
          </cell>
          <cell r="J966">
            <v>171917.36</v>
          </cell>
          <cell r="K966">
            <v>0</v>
          </cell>
        </row>
        <row r="967">
          <cell r="F967">
            <v>315277.8</v>
          </cell>
          <cell r="G967">
            <v>0</v>
          </cell>
          <cell r="J967">
            <v>315277.8</v>
          </cell>
          <cell r="K967">
            <v>0</v>
          </cell>
        </row>
        <row r="968">
          <cell r="F968">
            <v>603980</v>
          </cell>
          <cell r="G968">
            <v>0</v>
          </cell>
          <cell r="J968">
            <v>603980</v>
          </cell>
          <cell r="K968">
            <v>0</v>
          </cell>
        </row>
        <row r="969">
          <cell r="F969">
            <v>477800</v>
          </cell>
          <cell r="G969">
            <v>0</v>
          </cell>
          <cell r="J969">
            <v>477800</v>
          </cell>
          <cell r="K969">
            <v>0</v>
          </cell>
        </row>
        <row r="970">
          <cell r="F970">
            <v>1081780</v>
          </cell>
          <cell r="G970">
            <v>0</v>
          </cell>
          <cell r="J970">
            <v>1081780</v>
          </cell>
          <cell r="K970">
            <v>0</v>
          </cell>
        </row>
        <row r="971">
          <cell r="F971">
            <v>18933407.309999995</v>
          </cell>
          <cell r="G971">
            <v>900000</v>
          </cell>
          <cell r="J971">
            <v>19833407.309999995</v>
          </cell>
          <cell r="K971">
            <v>16288963.300000001</v>
          </cell>
        </row>
        <row r="973">
          <cell r="F973">
            <v>29992707.59</v>
          </cell>
          <cell r="G973">
            <v>0</v>
          </cell>
          <cell r="J973">
            <v>29992707.59</v>
          </cell>
          <cell r="K973">
            <v>13576134.109999999</v>
          </cell>
        </row>
        <row r="974">
          <cell r="F974">
            <v>19434526.050000001</v>
          </cell>
          <cell r="G974">
            <v>0</v>
          </cell>
          <cell r="J974">
            <v>19434526.050000001</v>
          </cell>
          <cell r="K974">
            <v>10759506.189999999</v>
          </cell>
        </row>
        <row r="975">
          <cell r="F975">
            <v>44400</v>
          </cell>
          <cell r="G975">
            <v>0</v>
          </cell>
          <cell r="J975">
            <v>44400</v>
          </cell>
          <cell r="K975">
            <v>30000</v>
          </cell>
        </row>
        <row r="976">
          <cell r="F976">
            <v>8068140</v>
          </cell>
          <cell r="G976">
            <v>0</v>
          </cell>
          <cell r="J976">
            <v>8068140</v>
          </cell>
          <cell r="K976">
            <v>77055</v>
          </cell>
        </row>
        <row r="977">
          <cell r="F977">
            <v>20690737.620000001</v>
          </cell>
          <cell r="G977">
            <v>0</v>
          </cell>
          <cell r="J977">
            <v>20690737.620000001</v>
          </cell>
          <cell r="K977">
            <v>6448083.5899999999</v>
          </cell>
        </row>
        <row r="978">
          <cell r="F978">
            <v>145456</v>
          </cell>
          <cell r="G978">
            <v>0</v>
          </cell>
          <cell r="J978">
            <v>145456</v>
          </cell>
          <cell r="K978">
            <v>0</v>
          </cell>
        </row>
        <row r="979">
          <cell r="F979">
            <v>78375967.260000005</v>
          </cell>
          <cell r="G979">
            <v>0</v>
          </cell>
          <cell r="J979">
            <v>78375967.260000005</v>
          </cell>
          <cell r="K979">
            <v>30890778.889999997</v>
          </cell>
        </row>
        <row r="980">
          <cell r="F980">
            <v>74780.94</v>
          </cell>
          <cell r="G980">
            <v>0</v>
          </cell>
          <cell r="J980">
            <v>74780.94</v>
          </cell>
          <cell r="K980">
            <v>0</v>
          </cell>
        </row>
        <row r="981">
          <cell r="F981">
            <v>109417.73</v>
          </cell>
          <cell r="G981">
            <v>0</v>
          </cell>
          <cell r="J981">
            <v>109417.73</v>
          </cell>
          <cell r="K981">
            <v>0</v>
          </cell>
        </row>
        <row r="982">
          <cell r="F982">
            <v>4115.88</v>
          </cell>
          <cell r="G982">
            <v>0</v>
          </cell>
          <cell r="J982">
            <v>4115.88</v>
          </cell>
          <cell r="K982">
            <v>0</v>
          </cell>
        </row>
        <row r="983">
          <cell r="F983">
            <v>188314.55</v>
          </cell>
          <cell r="G983">
            <v>0</v>
          </cell>
          <cell r="J983">
            <v>188314.55</v>
          </cell>
          <cell r="K983">
            <v>0</v>
          </cell>
        </row>
        <row r="984">
          <cell r="F984">
            <v>1607807.27</v>
          </cell>
          <cell r="G984">
            <v>0</v>
          </cell>
          <cell r="J984">
            <v>1607807.27</v>
          </cell>
          <cell r="K984">
            <v>0</v>
          </cell>
        </row>
        <row r="985">
          <cell r="F985">
            <v>194465.97</v>
          </cell>
          <cell r="G985">
            <v>0</v>
          </cell>
          <cell r="J985">
            <v>194465.97</v>
          </cell>
          <cell r="K985">
            <v>0</v>
          </cell>
        </row>
        <row r="986">
          <cell r="F986">
            <v>1119553.08</v>
          </cell>
          <cell r="G986">
            <v>0</v>
          </cell>
          <cell r="J986">
            <v>1119553.08</v>
          </cell>
          <cell r="K986">
            <v>0</v>
          </cell>
        </row>
        <row r="987">
          <cell r="F987">
            <v>253265</v>
          </cell>
          <cell r="G987">
            <v>0</v>
          </cell>
          <cell r="J987">
            <v>253265</v>
          </cell>
          <cell r="K987">
            <v>0</v>
          </cell>
        </row>
        <row r="988">
          <cell r="F988">
            <v>3175091.3200000003</v>
          </cell>
          <cell r="G988">
            <v>0</v>
          </cell>
          <cell r="J988">
            <v>3175091.3200000003</v>
          </cell>
          <cell r="K988">
            <v>0</v>
          </cell>
        </row>
        <row r="989">
          <cell r="F989">
            <v>81739373.129999995</v>
          </cell>
          <cell r="G989">
            <v>0</v>
          </cell>
          <cell r="J989">
            <v>81739373.129999995</v>
          </cell>
          <cell r="K989">
            <v>30890778.889999997</v>
          </cell>
        </row>
        <row r="991">
          <cell r="F991">
            <v>103182665.61</v>
          </cell>
          <cell r="G991">
            <v>1012500</v>
          </cell>
          <cell r="J991">
            <v>104195165.61</v>
          </cell>
          <cell r="K991">
            <v>7777045.6100000003</v>
          </cell>
        </row>
        <row r="992">
          <cell r="F992">
            <v>41708931.579999998</v>
          </cell>
          <cell r="G992">
            <v>0</v>
          </cell>
          <cell r="J992">
            <v>41708931.579999998</v>
          </cell>
          <cell r="K992">
            <v>7899126.4299999997</v>
          </cell>
        </row>
        <row r="993">
          <cell r="F993">
            <v>144891597.19</v>
          </cell>
          <cell r="G993">
            <v>1012500</v>
          </cell>
          <cell r="J993">
            <v>145904097.19</v>
          </cell>
          <cell r="K993">
            <v>15676172.039999999</v>
          </cell>
        </row>
        <row r="994">
          <cell r="F994">
            <v>34228.959999999999</v>
          </cell>
          <cell r="G994">
            <v>0</v>
          </cell>
          <cell r="J994">
            <v>34228.959999999999</v>
          </cell>
          <cell r="K994">
            <v>0</v>
          </cell>
        </row>
        <row r="995">
          <cell r="F995">
            <v>9383.4</v>
          </cell>
          <cell r="G995">
            <v>0</v>
          </cell>
          <cell r="J995">
            <v>9383.4</v>
          </cell>
          <cell r="K995">
            <v>0</v>
          </cell>
        </row>
        <row r="996">
          <cell r="F996">
            <v>466141.64</v>
          </cell>
          <cell r="G996">
            <v>0</v>
          </cell>
          <cell r="J996">
            <v>466141.64</v>
          </cell>
          <cell r="K996">
            <v>0</v>
          </cell>
        </row>
        <row r="997">
          <cell r="F997">
            <v>509754</v>
          </cell>
          <cell r="G997">
            <v>0</v>
          </cell>
          <cell r="J997">
            <v>509754</v>
          </cell>
          <cell r="K997">
            <v>0</v>
          </cell>
        </row>
        <row r="998">
          <cell r="F998">
            <v>930574</v>
          </cell>
          <cell r="G998">
            <v>0</v>
          </cell>
          <cell r="J998">
            <v>930574</v>
          </cell>
          <cell r="K998">
            <v>0</v>
          </cell>
        </row>
        <row r="999">
          <cell r="F999">
            <v>199297.6</v>
          </cell>
          <cell r="G999">
            <v>0</v>
          </cell>
          <cell r="J999">
            <v>199297.6</v>
          </cell>
          <cell r="K999">
            <v>0</v>
          </cell>
        </row>
        <row r="1000">
          <cell r="F1000">
            <v>558050</v>
          </cell>
          <cell r="G1000">
            <v>0</v>
          </cell>
          <cell r="J1000">
            <v>558050</v>
          </cell>
          <cell r="K1000">
            <v>0</v>
          </cell>
        </row>
        <row r="1001">
          <cell r="F1001">
            <v>1687921.6</v>
          </cell>
          <cell r="G1001">
            <v>0</v>
          </cell>
          <cell r="J1001">
            <v>1687921.6</v>
          </cell>
          <cell r="K1001">
            <v>0</v>
          </cell>
        </row>
        <row r="1002">
          <cell r="F1002">
            <v>147089272.78999999</v>
          </cell>
          <cell r="G1002">
            <v>1012500</v>
          </cell>
          <cell r="J1002">
            <v>148101772.78999999</v>
          </cell>
          <cell r="K1002">
            <v>15676172.039999999</v>
          </cell>
        </row>
        <row r="1004">
          <cell r="F1004">
            <v>0</v>
          </cell>
          <cell r="G1004">
            <v>0</v>
          </cell>
          <cell r="J1004">
            <v>0</v>
          </cell>
          <cell r="K1004">
            <v>0</v>
          </cell>
        </row>
        <row r="1006">
          <cell r="F1006">
            <v>31073717.100000001</v>
          </cell>
          <cell r="G1006">
            <v>0</v>
          </cell>
          <cell r="J1006">
            <v>31073717.100000001</v>
          </cell>
          <cell r="K1006">
            <v>41870146.5</v>
          </cell>
        </row>
        <row r="1007">
          <cell r="F1007">
            <v>31073717.100000001</v>
          </cell>
          <cell r="G1007">
            <v>0</v>
          </cell>
          <cell r="J1007">
            <v>31073717.100000001</v>
          </cell>
          <cell r="K1007">
            <v>41870146.5</v>
          </cell>
        </row>
        <row r="1008">
          <cell r="F1008">
            <v>31073717.100000001</v>
          </cell>
          <cell r="G1008">
            <v>0</v>
          </cell>
          <cell r="J1008">
            <v>31073717.100000001</v>
          </cell>
          <cell r="K1008">
            <v>41870146.5</v>
          </cell>
        </row>
        <row r="1010">
          <cell r="F1010">
            <v>14850</v>
          </cell>
          <cell r="G1010">
            <v>0</v>
          </cell>
          <cell r="J1010">
            <v>14850</v>
          </cell>
          <cell r="K1010">
            <v>0</v>
          </cell>
        </row>
        <row r="1011">
          <cell r="F1011">
            <v>44817783.359999999</v>
          </cell>
          <cell r="G1011">
            <v>0</v>
          </cell>
          <cell r="J1011">
            <v>37344592.93</v>
          </cell>
          <cell r="K1011">
            <v>13131501.029999999</v>
          </cell>
        </row>
        <row r="1012">
          <cell r="F1012">
            <v>44832633.359999999</v>
          </cell>
          <cell r="G1012">
            <v>0</v>
          </cell>
          <cell r="J1012">
            <v>37359442.93</v>
          </cell>
          <cell r="K1012">
            <v>13131501.029999999</v>
          </cell>
        </row>
        <row r="1013">
          <cell r="F1013">
            <v>310090</v>
          </cell>
          <cell r="G1013">
            <v>0</v>
          </cell>
          <cell r="J1013">
            <v>310090</v>
          </cell>
          <cell r="K1013">
            <v>0</v>
          </cell>
        </row>
        <row r="1014">
          <cell r="F1014">
            <v>310090</v>
          </cell>
          <cell r="G1014">
            <v>0</v>
          </cell>
          <cell r="J1014">
            <v>310090</v>
          </cell>
          <cell r="K1014">
            <v>0</v>
          </cell>
        </row>
        <row r="1015">
          <cell r="F1015">
            <v>45142723.359999999</v>
          </cell>
          <cell r="G1015">
            <v>0</v>
          </cell>
          <cell r="J1015">
            <v>37669532.93</v>
          </cell>
          <cell r="K1015">
            <v>13131501.029999999</v>
          </cell>
        </row>
        <row r="1017">
          <cell r="F1017">
            <v>13991525.6</v>
          </cell>
          <cell r="G1017">
            <v>2574362.1</v>
          </cell>
          <cell r="J1017">
            <v>17097887.699999999</v>
          </cell>
          <cell r="K1017">
            <v>10632984.84</v>
          </cell>
        </row>
        <row r="1018">
          <cell r="F1018">
            <v>305268195.42000002</v>
          </cell>
          <cell r="G1018">
            <v>-24827500</v>
          </cell>
          <cell r="J1018">
            <v>283041835.85000002</v>
          </cell>
          <cell r="K1018">
            <v>132336583.48999999</v>
          </cell>
        </row>
        <row r="1019">
          <cell r="F1019">
            <v>11999490</v>
          </cell>
          <cell r="G1019">
            <v>0</v>
          </cell>
          <cell r="J1019">
            <v>11999490</v>
          </cell>
          <cell r="K1019">
            <v>7427455</v>
          </cell>
        </row>
        <row r="1020">
          <cell r="F1020">
            <v>331259211.02000004</v>
          </cell>
          <cell r="G1020">
            <v>-22253137.899999999</v>
          </cell>
          <cell r="J1020">
            <v>312139213.55000001</v>
          </cell>
          <cell r="K1020">
            <v>150397023.32999998</v>
          </cell>
        </row>
        <row r="1021">
          <cell r="F1021">
            <v>0</v>
          </cell>
          <cell r="G1021">
            <v>0</v>
          </cell>
          <cell r="J1021">
            <v>0</v>
          </cell>
          <cell r="K1021">
            <v>0</v>
          </cell>
        </row>
        <row r="1022">
          <cell r="F1022">
            <v>123045.21</v>
          </cell>
          <cell r="G1022">
            <v>0</v>
          </cell>
          <cell r="J1022">
            <v>123045.21</v>
          </cell>
          <cell r="K1022">
            <v>0</v>
          </cell>
        </row>
        <row r="1023">
          <cell r="F1023">
            <v>3493533.52</v>
          </cell>
          <cell r="G1023">
            <v>0</v>
          </cell>
          <cell r="J1023">
            <v>3493533.52</v>
          </cell>
          <cell r="K1023">
            <v>0</v>
          </cell>
        </row>
        <row r="1024">
          <cell r="F1024">
            <v>3616578.73</v>
          </cell>
          <cell r="G1024">
            <v>0</v>
          </cell>
          <cell r="J1024">
            <v>3616578.73</v>
          </cell>
          <cell r="K1024">
            <v>0</v>
          </cell>
        </row>
        <row r="1025">
          <cell r="F1025">
            <v>334875789.75</v>
          </cell>
          <cell r="G1025">
            <v>-22253137.899999999</v>
          </cell>
          <cell r="J1025">
            <v>315755792.27999997</v>
          </cell>
          <cell r="K1025">
            <v>150397023.32999998</v>
          </cell>
        </row>
        <row r="1027">
          <cell r="F1027">
            <v>263079825</v>
          </cell>
          <cell r="G1027">
            <v>0</v>
          </cell>
          <cell r="J1027">
            <v>263079825</v>
          </cell>
          <cell r="K1027">
            <v>254921364.50999999</v>
          </cell>
        </row>
        <row r="1028">
          <cell r="F1028">
            <v>132252873.33</v>
          </cell>
          <cell r="G1028">
            <v>0</v>
          </cell>
          <cell r="J1028">
            <v>0</v>
          </cell>
          <cell r="K1028">
            <v>0</v>
          </cell>
        </row>
        <row r="1029">
          <cell r="F1029">
            <v>547108688.5</v>
          </cell>
          <cell r="G1029">
            <v>0</v>
          </cell>
          <cell r="J1029">
            <v>550955545.5</v>
          </cell>
          <cell r="K1029">
            <v>413234609.38999999</v>
          </cell>
        </row>
        <row r="1030">
          <cell r="F1030">
            <v>129334947.33</v>
          </cell>
          <cell r="G1030">
            <v>0</v>
          </cell>
          <cell r="J1030">
            <v>125488090.33</v>
          </cell>
          <cell r="K1030">
            <v>139765535.15000001</v>
          </cell>
        </row>
        <row r="1031">
          <cell r="F1031">
            <v>15784271.279999999</v>
          </cell>
          <cell r="G1031">
            <v>0</v>
          </cell>
          <cell r="J1031">
            <v>15784271.279999999</v>
          </cell>
          <cell r="K1031">
            <v>12955054.18</v>
          </cell>
        </row>
        <row r="1032">
          <cell r="F1032">
            <v>1087560605.4400001</v>
          </cell>
          <cell r="G1032">
            <v>0</v>
          </cell>
          <cell r="J1032">
            <v>955307732.11000001</v>
          </cell>
          <cell r="K1032">
            <v>820876563.2299999</v>
          </cell>
        </row>
        <row r="1033">
          <cell r="F1033">
            <v>0</v>
          </cell>
          <cell r="G1033">
            <v>0</v>
          </cell>
          <cell r="J1033">
            <v>0</v>
          </cell>
          <cell r="K1033">
            <v>0</v>
          </cell>
        </row>
        <row r="1034">
          <cell r="F1034">
            <v>203855.18</v>
          </cell>
          <cell r="G1034">
            <v>0</v>
          </cell>
          <cell r="J1034">
            <v>203855.18</v>
          </cell>
          <cell r="K1034">
            <v>0</v>
          </cell>
        </row>
        <row r="1035">
          <cell r="F1035">
            <v>46668.32</v>
          </cell>
          <cell r="G1035">
            <v>0</v>
          </cell>
          <cell r="J1035">
            <v>46668.32</v>
          </cell>
          <cell r="K1035">
            <v>0</v>
          </cell>
        </row>
        <row r="1036">
          <cell r="F1036">
            <v>110097.45</v>
          </cell>
          <cell r="G1036">
            <v>0</v>
          </cell>
          <cell r="J1036">
            <v>110097.45</v>
          </cell>
          <cell r="K1036">
            <v>0</v>
          </cell>
        </row>
        <row r="1037">
          <cell r="F1037">
            <v>360620.95</v>
          </cell>
          <cell r="G1037">
            <v>0</v>
          </cell>
          <cell r="J1037">
            <v>360620.95</v>
          </cell>
          <cell r="K1037">
            <v>0</v>
          </cell>
        </row>
        <row r="1038">
          <cell r="F1038">
            <v>1950000</v>
          </cell>
          <cell r="G1038">
            <v>0</v>
          </cell>
          <cell r="J1038">
            <v>1950000</v>
          </cell>
          <cell r="K1038">
            <v>0</v>
          </cell>
        </row>
        <row r="1039">
          <cell r="F1039">
            <v>7692977.8799999999</v>
          </cell>
          <cell r="G1039">
            <v>0</v>
          </cell>
          <cell r="J1039">
            <v>7692977.8799999999</v>
          </cell>
          <cell r="K1039">
            <v>0</v>
          </cell>
        </row>
        <row r="1040">
          <cell r="F1040">
            <v>706009.65</v>
          </cell>
          <cell r="G1040">
            <v>0</v>
          </cell>
          <cell r="J1040">
            <v>706009.65</v>
          </cell>
          <cell r="K1040">
            <v>0</v>
          </cell>
        </row>
        <row r="1041">
          <cell r="F1041">
            <v>216979.76</v>
          </cell>
          <cell r="G1041">
            <v>0</v>
          </cell>
          <cell r="J1041">
            <v>216979.76</v>
          </cell>
          <cell r="K1041">
            <v>0</v>
          </cell>
        </row>
        <row r="1042">
          <cell r="F1042">
            <v>0</v>
          </cell>
          <cell r="G1042">
            <v>0</v>
          </cell>
          <cell r="J1042">
            <v>0</v>
          </cell>
          <cell r="K1042">
            <v>0</v>
          </cell>
        </row>
        <row r="1043">
          <cell r="F1043">
            <v>25666.68</v>
          </cell>
          <cell r="G1043">
            <v>0</v>
          </cell>
          <cell r="J1043">
            <v>25666.68</v>
          </cell>
          <cell r="K1043">
            <v>0</v>
          </cell>
        </row>
        <row r="1044">
          <cell r="F1044">
            <v>10591633.969999999</v>
          </cell>
          <cell r="G1044">
            <v>0</v>
          </cell>
          <cell r="J1044">
            <v>10591633.969999999</v>
          </cell>
          <cell r="K1044">
            <v>0</v>
          </cell>
        </row>
        <row r="1045">
          <cell r="F1045">
            <v>1098512860.3600004</v>
          </cell>
          <cell r="G1045">
            <v>0</v>
          </cell>
          <cell r="J1045">
            <v>966259987.02999997</v>
          </cell>
          <cell r="K1045">
            <v>820876563.2299999</v>
          </cell>
        </row>
        <row r="1047">
          <cell r="F1047">
            <v>0</v>
          </cell>
          <cell r="G1047">
            <v>808414580.83000004</v>
          </cell>
          <cell r="J1047">
            <v>808414580.83000004</v>
          </cell>
          <cell r="K1047">
            <v>0</v>
          </cell>
        </row>
        <row r="1048">
          <cell r="F1048">
            <v>0</v>
          </cell>
          <cell r="G1048">
            <v>20000000</v>
          </cell>
          <cell r="J1048">
            <v>20000000</v>
          </cell>
          <cell r="K1048">
            <v>0</v>
          </cell>
        </row>
        <row r="1049">
          <cell r="F1049">
            <v>0</v>
          </cell>
          <cell r="G1049">
            <v>828414580.83000004</v>
          </cell>
          <cell r="J1049">
            <v>828414580.83000004</v>
          </cell>
          <cell r="K1049">
            <v>0</v>
          </cell>
        </row>
        <row r="1050">
          <cell r="F1050">
            <v>0</v>
          </cell>
          <cell r="G1050">
            <v>828414580.83000004</v>
          </cell>
          <cell r="J1050">
            <v>828414580.83000004</v>
          </cell>
          <cell r="K1050">
            <v>0</v>
          </cell>
        </row>
        <row r="1052">
          <cell r="F1052">
            <v>0</v>
          </cell>
          <cell r="G1052">
            <v>51609839.5</v>
          </cell>
          <cell r="J1052">
            <v>51609839.5</v>
          </cell>
          <cell r="K1052">
            <v>740202129.87</v>
          </cell>
        </row>
        <row r="1053">
          <cell r="F1053">
            <v>0</v>
          </cell>
          <cell r="G1053">
            <v>51609839.5</v>
          </cell>
          <cell r="J1053">
            <v>51609839.5</v>
          </cell>
          <cell r="K1053">
            <v>740202129.87</v>
          </cell>
        </row>
        <row r="1054">
          <cell r="F1054">
            <v>11500000</v>
          </cell>
          <cell r="G1054">
            <v>0</v>
          </cell>
          <cell r="J1054">
            <v>11500000</v>
          </cell>
          <cell r="K1054">
            <v>0</v>
          </cell>
        </row>
        <row r="1055">
          <cell r="F1055">
            <v>41571255.539999999</v>
          </cell>
          <cell r="G1055">
            <v>0</v>
          </cell>
          <cell r="J1055">
            <v>41571255.539999999</v>
          </cell>
          <cell r="K1055">
            <v>0</v>
          </cell>
        </row>
        <row r="1056">
          <cell r="F1056">
            <v>53071255.539999999</v>
          </cell>
          <cell r="G1056">
            <v>0</v>
          </cell>
          <cell r="J1056">
            <v>53071255.539999999</v>
          </cell>
          <cell r="K1056">
            <v>0</v>
          </cell>
        </row>
        <row r="1057">
          <cell r="F1057">
            <v>53071255.539999999</v>
          </cell>
          <cell r="G1057">
            <v>51609839.5</v>
          </cell>
          <cell r="J1057">
            <v>104681095.03999999</v>
          </cell>
          <cell r="K1057">
            <v>740202129.87</v>
          </cell>
        </row>
        <row r="1059">
          <cell r="F1059">
            <v>26533584.559999999</v>
          </cell>
          <cell r="G1059">
            <v>0</v>
          </cell>
          <cell r="J1059">
            <v>26533584.559999999</v>
          </cell>
          <cell r="K1059">
            <v>0</v>
          </cell>
        </row>
        <row r="1060">
          <cell r="F1060">
            <v>26533584.559999999</v>
          </cell>
          <cell r="G1060">
            <v>0</v>
          </cell>
          <cell r="J1060">
            <v>26533584.559999999</v>
          </cell>
          <cell r="K1060">
            <v>0</v>
          </cell>
        </row>
        <row r="1061">
          <cell r="F1061">
            <v>-527747.14</v>
          </cell>
          <cell r="G1061">
            <v>0</v>
          </cell>
          <cell r="J1061">
            <v>-527747.14</v>
          </cell>
          <cell r="K1061">
            <v>0</v>
          </cell>
        </row>
        <row r="1062">
          <cell r="F1062">
            <v>-527747.14</v>
          </cell>
          <cell r="G1062">
            <v>0</v>
          </cell>
          <cell r="J1062">
            <v>-527747.14</v>
          </cell>
          <cell r="K1062">
            <v>0</v>
          </cell>
        </row>
        <row r="1063">
          <cell r="F1063">
            <v>-8686419.0899999999</v>
          </cell>
          <cell r="G1063">
            <v>0</v>
          </cell>
          <cell r="J1063">
            <v>-8686419.0899999999</v>
          </cell>
          <cell r="K1063">
            <v>0</v>
          </cell>
        </row>
        <row r="1064">
          <cell r="F1064">
            <v>-8686419.0899999999</v>
          </cell>
          <cell r="G1064">
            <v>0</v>
          </cell>
          <cell r="J1064">
            <v>-8686419.0899999999</v>
          </cell>
          <cell r="K1064">
            <v>0</v>
          </cell>
        </row>
        <row r="1065">
          <cell r="F1065">
            <v>17319418.329999998</v>
          </cell>
          <cell r="G1065">
            <v>0</v>
          </cell>
          <cell r="J1065">
            <v>17319418.329999998</v>
          </cell>
          <cell r="K1065">
            <v>0</v>
          </cell>
        </row>
        <row r="1067">
          <cell r="F1067">
            <v>668749030.23000002</v>
          </cell>
          <cell r="G1067">
            <v>13484375.939999999</v>
          </cell>
          <cell r="J1067">
            <v>645374076.16999996</v>
          </cell>
          <cell r="K1067">
            <v>779303655.45000005</v>
          </cell>
        </row>
        <row r="1068">
          <cell r="F1068">
            <v>668749030.23000002</v>
          </cell>
          <cell r="G1068">
            <v>13484375.939999999</v>
          </cell>
          <cell r="J1068">
            <v>645374076.16999996</v>
          </cell>
          <cell r="K1068">
            <v>779303655.45000005</v>
          </cell>
        </row>
        <row r="1069">
          <cell r="F1069">
            <v>165000</v>
          </cell>
          <cell r="G1069">
            <v>0</v>
          </cell>
          <cell r="J1069">
            <v>165000</v>
          </cell>
          <cell r="K1069">
            <v>0</v>
          </cell>
        </row>
        <row r="1070">
          <cell r="F1070">
            <v>1412670</v>
          </cell>
          <cell r="G1070">
            <v>0</v>
          </cell>
          <cell r="J1070">
            <v>1412670</v>
          </cell>
          <cell r="K1070">
            <v>0</v>
          </cell>
        </row>
        <row r="1071">
          <cell r="F1071">
            <v>1577670</v>
          </cell>
          <cell r="G1071">
            <v>0</v>
          </cell>
          <cell r="J1071">
            <v>1577670</v>
          </cell>
          <cell r="K1071">
            <v>0</v>
          </cell>
        </row>
        <row r="1072">
          <cell r="F1072">
            <v>670326700.23000002</v>
          </cell>
          <cell r="G1072">
            <v>13484375.939999999</v>
          </cell>
          <cell r="J1072">
            <v>646951746.16999996</v>
          </cell>
          <cell r="K1072">
            <v>779303655.45000005</v>
          </cell>
        </row>
        <row r="1074">
          <cell r="F1074">
            <v>-792017.33</v>
          </cell>
          <cell r="G1074">
            <v>0</v>
          </cell>
          <cell r="J1074">
            <v>-792017.33</v>
          </cell>
          <cell r="K1074">
            <v>18818572.399999999</v>
          </cell>
        </row>
        <row r="1075">
          <cell r="F1075">
            <v>0</v>
          </cell>
          <cell r="G1075">
            <v>0</v>
          </cell>
          <cell r="J1075">
            <v>0</v>
          </cell>
          <cell r="K1075">
            <v>-184348.9</v>
          </cell>
        </row>
        <row r="1076">
          <cell r="F1076">
            <v>190772256.21000001</v>
          </cell>
          <cell r="G1076">
            <v>279418.03000000003</v>
          </cell>
          <cell r="J1076">
            <v>46046745.07</v>
          </cell>
          <cell r="K1076">
            <v>97774666.400000006</v>
          </cell>
        </row>
        <row r="1077">
          <cell r="F1077">
            <v>98936043.659999996</v>
          </cell>
          <cell r="G1077">
            <v>0</v>
          </cell>
          <cell r="J1077">
            <v>98936043.659999996</v>
          </cell>
          <cell r="K1077">
            <v>373324452.43000001</v>
          </cell>
        </row>
        <row r="1078">
          <cell r="F1078">
            <v>1926470.22</v>
          </cell>
          <cell r="G1078">
            <v>0</v>
          </cell>
          <cell r="J1078">
            <v>1926470.22</v>
          </cell>
          <cell r="K1078">
            <v>-2090.44</v>
          </cell>
        </row>
        <row r="1079">
          <cell r="F1079">
            <v>123168669.18000001</v>
          </cell>
          <cell r="G1079">
            <v>0</v>
          </cell>
          <cell r="J1079">
            <v>41165248.719999999</v>
          </cell>
          <cell r="K1079">
            <v>22684003.940000001</v>
          </cell>
        </row>
        <row r="1080">
          <cell r="F1080">
            <v>0</v>
          </cell>
          <cell r="G1080">
            <v>0</v>
          </cell>
          <cell r="J1080">
            <v>0</v>
          </cell>
          <cell r="K1080">
            <v>73.319999999999993</v>
          </cell>
        </row>
        <row r="1081">
          <cell r="F1081">
            <v>35715147.920000002</v>
          </cell>
          <cell r="G1081">
            <v>0</v>
          </cell>
          <cell r="J1081">
            <v>35715147.920000002</v>
          </cell>
          <cell r="K1081">
            <v>33929889.509999998</v>
          </cell>
        </row>
        <row r="1082">
          <cell r="F1082">
            <v>0</v>
          </cell>
          <cell r="G1082">
            <v>0</v>
          </cell>
          <cell r="J1082">
            <v>0</v>
          </cell>
          <cell r="K1082">
            <v>3576.41</v>
          </cell>
        </row>
        <row r="1083">
          <cell r="F1083">
            <v>240866.78</v>
          </cell>
          <cell r="G1083">
            <v>0</v>
          </cell>
          <cell r="J1083">
            <v>240866.78</v>
          </cell>
          <cell r="K1083">
            <v>-123086.81</v>
          </cell>
        </row>
        <row r="1084">
          <cell r="F1084">
            <v>2836601.1</v>
          </cell>
          <cell r="G1084">
            <v>0</v>
          </cell>
          <cell r="J1084">
            <v>2836601.1</v>
          </cell>
          <cell r="K1084">
            <v>29665672.440000001</v>
          </cell>
        </row>
        <row r="1085">
          <cell r="F1085">
            <v>48067530.899999999</v>
          </cell>
          <cell r="G1085">
            <v>0</v>
          </cell>
          <cell r="J1085">
            <v>48067530.899999999</v>
          </cell>
          <cell r="K1085">
            <v>13676000.449999999</v>
          </cell>
        </row>
        <row r="1086">
          <cell r="F1086">
            <v>106055061.18000001</v>
          </cell>
          <cell r="G1086">
            <v>0</v>
          </cell>
          <cell r="J1086">
            <v>24411759.870000001</v>
          </cell>
          <cell r="K1086">
            <v>39786989.689999998</v>
          </cell>
        </row>
        <row r="1087">
          <cell r="F1087">
            <v>4950659.0199999996</v>
          </cell>
          <cell r="G1087">
            <v>0</v>
          </cell>
          <cell r="J1087">
            <v>4950659.0199999996</v>
          </cell>
          <cell r="K1087">
            <v>8229298.6100000003</v>
          </cell>
        </row>
        <row r="1088">
          <cell r="F1088">
            <v>91076.82</v>
          </cell>
          <cell r="G1088">
            <v>0</v>
          </cell>
          <cell r="J1088">
            <v>91076.82</v>
          </cell>
          <cell r="K1088">
            <v>277907.12</v>
          </cell>
        </row>
        <row r="1089">
          <cell r="F1089">
            <v>0</v>
          </cell>
          <cell r="G1089">
            <v>0</v>
          </cell>
          <cell r="J1089">
            <v>0</v>
          </cell>
          <cell r="K1089">
            <v>93680</v>
          </cell>
        </row>
        <row r="1090">
          <cell r="F1090">
            <v>-3757085.88</v>
          </cell>
          <cell r="G1090">
            <v>1201943.8</v>
          </cell>
          <cell r="J1090">
            <v>-2555142.08</v>
          </cell>
          <cell r="K1090">
            <v>3757085.88</v>
          </cell>
        </row>
        <row r="1091">
          <cell r="F1091">
            <v>0</v>
          </cell>
          <cell r="G1091">
            <v>0</v>
          </cell>
          <cell r="J1091">
            <v>0</v>
          </cell>
          <cell r="K1091">
            <v>513520.05</v>
          </cell>
        </row>
        <row r="1092">
          <cell r="F1092">
            <v>40482.85</v>
          </cell>
          <cell r="G1092">
            <v>0</v>
          </cell>
          <cell r="J1092">
            <v>40482.85</v>
          </cell>
          <cell r="K1092">
            <v>0</v>
          </cell>
        </row>
        <row r="1093">
          <cell r="F1093">
            <v>-175567.51</v>
          </cell>
          <cell r="G1093">
            <v>0</v>
          </cell>
          <cell r="J1093">
            <v>-175567.51</v>
          </cell>
          <cell r="K1093">
            <v>0</v>
          </cell>
        </row>
        <row r="1094">
          <cell r="F1094">
            <v>-3475381.38</v>
          </cell>
          <cell r="G1094">
            <v>0</v>
          </cell>
          <cell r="J1094">
            <v>-3475381.38</v>
          </cell>
          <cell r="K1094">
            <v>0</v>
          </cell>
        </row>
        <row r="1095">
          <cell r="F1095">
            <v>-761045.75</v>
          </cell>
          <cell r="G1095">
            <v>0</v>
          </cell>
          <cell r="J1095">
            <v>-761045.75</v>
          </cell>
          <cell r="K1095">
            <v>0</v>
          </cell>
        </row>
        <row r="1096">
          <cell r="F1096">
            <v>58057.57</v>
          </cell>
          <cell r="G1096">
            <v>0</v>
          </cell>
          <cell r="J1096">
            <v>58057.57</v>
          </cell>
          <cell r="K1096">
            <v>0</v>
          </cell>
        </row>
        <row r="1097">
          <cell r="F1097">
            <v>-349.92</v>
          </cell>
          <cell r="G1097">
            <v>0</v>
          </cell>
          <cell r="J1097">
            <v>-349.92</v>
          </cell>
          <cell r="K1097">
            <v>0</v>
          </cell>
        </row>
        <row r="1098">
          <cell r="F1098">
            <v>-1970662.28</v>
          </cell>
          <cell r="G1098">
            <v>0</v>
          </cell>
          <cell r="J1098">
            <v>-1970662.28</v>
          </cell>
          <cell r="K1098">
            <v>9149551.4700000007</v>
          </cell>
        </row>
        <row r="1099">
          <cell r="F1099">
            <v>0</v>
          </cell>
          <cell r="G1099">
            <v>0</v>
          </cell>
          <cell r="J1099">
            <v>0</v>
          </cell>
          <cell r="K1099">
            <v>3204063.53</v>
          </cell>
        </row>
        <row r="1100">
          <cell r="F1100">
            <v>152842888.78999999</v>
          </cell>
          <cell r="G1100">
            <v>0</v>
          </cell>
          <cell r="J1100">
            <v>27779363.780000001</v>
          </cell>
          <cell r="K1100">
            <v>0</v>
          </cell>
        </row>
        <row r="1101">
          <cell r="F1101">
            <v>-77.27</v>
          </cell>
          <cell r="G1101">
            <v>0</v>
          </cell>
          <cell r="J1101">
            <v>-77.27</v>
          </cell>
          <cell r="K1101">
            <v>0</v>
          </cell>
        </row>
        <row r="1102">
          <cell r="F1102">
            <v>18452.93</v>
          </cell>
          <cell r="G1102">
            <v>0</v>
          </cell>
          <cell r="J1102">
            <v>18452.93</v>
          </cell>
          <cell r="K1102">
            <v>0</v>
          </cell>
        </row>
        <row r="1103">
          <cell r="F1103">
            <v>1296036.73</v>
          </cell>
          <cell r="G1103">
            <v>0</v>
          </cell>
          <cell r="J1103">
            <v>1296036.73</v>
          </cell>
          <cell r="K1103">
            <v>0</v>
          </cell>
        </row>
        <row r="1104">
          <cell r="F1104">
            <v>-18447.68</v>
          </cell>
          <cell r="G1104">
            <v>0</v>
          </cell>
          <cell r="J1104">
            <v>-18447.68</v>
          </cell>
          <cell r="K1104">
            <v>0</v>
          </cell>
        </row>
        <row r="1105">
          <cell r="F1105">
            <v>146273.43</v>
          </cell>
          <cell r="G1105">
            <v>0</v>
          </cell>
          <cell r="J1105">
            <v>146273.43</v>
          </cell>
          <cell r="K1105">
            <v>0</v>
          </cell>
        </row>
        <row r="1106">
          <cell r="F1106">
            <v>1084028.9099999999</v>
          </cell>
          <cell r="G1106">
            <v>0</v>
          </cell>
          <cell r="J1106">
            <v>1084028.9099999999</v>
          </cell>
          <cell r="K1106">
            <v>3208725.74</v>
          </cell>
        </row>
        <row r="1107">
          <cell r="F1107">
            <v>-765150</v>
          </cell>
          <cell r="G1107">
            <v>0</v>
          </cell>
          <cell r="J1107">
            <v>-765150</v>
          </cell>
          <cell r="K1107">
            <v>0</v>
          </cell>
        </row>
        <row r="1108">
          <cell r="F1108">
            <v>0</v>
          </cell>
          <cell r="G1108">
            <v>0</v>
          </cell>
          <cell r="J1108">
            <v>0</v>
          </cell>
          <cell r="K1108">
            <v>67081.55</v>
          </cell>
        </row>
        <row r="1109">
          <cell r="F1109">
            <v>1169.54</v>
          </cell>
          <cell r="G1109">
            <v>0</v>
          </cell>
          <cell r="J1109">
            <v>1169.54</v>
          </cell>
          <cell r="K1109">
            <v>0</v>
          </cell>
        </row>
        <row r="1110">
          <cell r="F1110">
            <v>-22.41</v>
          </cell>
          <cell r="G1110">
            <v>49065.73</v>
          </cell>
          <cell r="J1110">
            <v>49043.32</v>
          </cell>
          <cell r="K1110">
            <v>0</v>
          </cell>
        </row>
        <row r="1111">
          <cell r="F1111">
            <v>0</v>
          </cell>
          <cell r="G1111">
            <v>0</v>
          </cell>
          <cell r="J1111">
            <v>0</v>
          </cell>
          <cell r="K1111">
            <v>3129423.3</v>
          </cell>
        </row>
        <row r="1112">
          <cell r="F1112">
            <v>23695.56</v>
          </cell>
          <cell r="G1112">
            <v>0</v>
          </cell>
          <cell r="J1112">
            <v>23695.56</v>
          </cell>
          <cell r="K1112">
            <v>0</v>
          </cell>
        </row>
        <row r="1113">
          <cell r="F1113">
            <v>31081.14</v>
          </cell>
          <cell r="G1113">
            <v>0</v>
          </cell>
          <cell r="J1113">
            <v>31081.14</v>
          </cell>
          <cell r="K1113">
            <v>0</v>
          </cell>
        </row>
        <row r="1114">
          <cell r="F1114">
            <v>-2703.18</v>
          </cell>
          <cell r="G1114">
            <v>0</v>
          </cell>
          <cell r="J1114">
            <v>-2703.18</v>
          </cell>
          <cell r="K1114">
            <v>0</v>
          </cell>
        </row>
        <row r="1115">
          <cell r="F1115">
            <v>-301.41000000000003</v>
          </cell>
          <cell r="G1115">
            <v>0</v>
          </cell>
          <cell r="J1115">
            <v>-301.41000000000003</v>
          </cell>
          <cell r="K1115">
            <v>0</v>
          </cell>
        </row>
        <row r="1116">
          <cell r="F1116">
            <v>-157.19999999999999</v>
          </cell>
          <cell r="G1116">
            <v>0</v>
          </cell>
          <cell r="J1116">
            <v>-157.19999999999999</v>
          </cell>
          <cell r="K1116">
            <v>0</v>
          </cell>
        </row>
        <row r="1117">
          <cell r="F1117">
            <v>-18874.28</v>
          </cell>
          <cell r="G1117">
            <v>0</v>
          </cell>
          <cell r="J1117">
            <v>-18874.28</v>
          </cell>
          <cell r="K1117">
            <v>0</v>
          </cell>
        </row>
        <row r="1118">
          <cell r="F1118">
            <v>-356.75</v>
          </cell>
          <cell r="G1118">
            <v>0</v>
          </cell>
          <cell r="J1118">
            <v>-356.75</v>
          </cell>
          <cell r="K1118">
            <v>0</v>
          </cell>
        </row>
        <row r="1119">
          <cell r="F1119">
            <v>135163.44</v>
          </cell>
          <cell r="G1119">
            <v>0</v>
          </cell>
          <cell r="J1119">
            <v>135163.44</v>
          </cell>
          <cell r="K1119">
            <v>0</v>
          </cell>
        </row>
        <row r="1120">
          <cell r="F1120">
            <v>304780.56</v>
          </cell>
          <cell r="G1120">
            <v>0</v>
          </cell>
          <cell r="J1120">
            <v>304780.56</v>
          </cell>
          <cell r="K1120">
            <v>0</v>
          </cell>
        </row>
        <row r="1121">
          <cell r="F1121">
            <v>887.37</v>
          </cell>
          <cell r="G1121">
            <v>0</v>
          </cell>
          <cell r="J1121">
            <v>887.37</v>
          </cell>
          <cell r="K1121">
            <v>0</v>
          </cell>
        </row>
        <row r="1122">
          <cell r="F1122">
            <v>0</v>
          </cell>
          <cell r="G1122">
            <v>0</v>
          </cell>
          <cell r="J1122">
            <v>0</v>
          </cell>
          <cell r="K1122">
            <v>418982.06</v>
          </cell>
        </row>
        <row r="1123">
          <cell r="F1123">
            <v>4780308.32</v>
          </cell>
          <cell r="G1123">
            <v>0</v>
          </cell>
          <cell r="J1123">
            <v>4780308.32</v>
          </cell>
          <cell r="K1123">
            <v>0</v>
          </cell>
        </row>
        <row r="1124">
          <cell r="F1124">
            <v>23028.42</v>
          </cell>
          <cell r="G1124">
            <v>0</v>
          </cell>
          <cell r="J1124">
            <v>23028.42</v>
          </cell>
          <cell r="K1124">
            <v>0</v>
          </cell>
        </row>
        <row r="1125">
          <cell r="F1125">
            <v>146563.92000000001</v>
          </cell>
          <cell r="G1125">
            <v>0</v>
          </cell>
          <cell r="J1125">
            <v>146563.92000000001</v>
          </cell>
          <cell r="K1125">
            <v>0</v>
          </cell>
        </row>
        <row r="1126">
          <cell r="F1126">
            <v>-831.81</v>
          </cell>
          <cell r="G1126">
            <v>0</v>
          </cell>
          <cell r="J1126">
            <v>-831.81</v>
          </cell>
          <cell r="K1126">
            <v>0</v>
          </cell>
        </row>
        <row r="1127">
          <cell r="F1127">
            <v>227124881.88</v>
          </cell>
          <cell r="G1127">
            <v>0</v>
          </cell>
          <cell r="J1127">
            <v>36241980.479999997</v>
          </cell>
          <cell r="K1127">
            <v>0</v>
          </cell>
        </row>
        <row r="1128">
          <cell r="F1128">
            <v>-137.05000000000001</v>
          </cell>
          <cell r="G1128">
            <v>0</v>
          </cell>
          <cell r="J1128">
            <v>-137.05000000000001</v>
          </cell>
          <cell r="K1128">
            <v>0</v>
          </cell>
        </row>
        <row r="1129">
          <cell r="F1129">
            <v>-204.27</v>
          </cell>
          <cell r="G1129">
            <v>0</v>
          </cell>
          <cell r="J1129">
            <v>-204.27</v>
          </cell>
          <cell r="K1129">
            <v>0</v>
          </cell>
        </row>
        <row r="1130">
          <cell r="F1130">
            <v>-244.41</v>
          </cell>
          <cell r="G1130">
            <v>0</v>
          </cell>
          <cell r="J1130">
            <v>-244.41</v>
          </cell>
          <cell r="K1130">
            <v>0</v>
          </cell>
        </row>
        <row r="1131">
          <cell r="F1131">
            <v>-29.5</v>
          </cell>
          <cell r="G1131">
            <v>0</v>
          </cell>
          <cell r="J1131">
            <v>-29.5</v>
          </cell>
          <cell r="K1131">
            <v>0</v>
          </cell>
        </row>
        <row r="1132">
          <cell r="F1132">
            <v>-1655.2</v>
          </cell>
          <cell r="G1132">
            <v>0</v>
          </cell>
          <cell r="J1132">
            <v>-1655.2</v>
          </cell>
          <cell r="K1132">
            <v>0</v>
          </cell>
        </row>
        <row r="1133">
          <cell r="F1133">
            <v>185500278.80000001</v>
          </cell>
          <cell r="G1133">
            <v>0</v>
          </cell>
          <cell r="J1133">
            <v>185500278.80000001</v>
          </cell>
          <cell r="K1133">
            <v>0</v>
          </cell>
        </row>
        <row r="1134">
          <cell r="F1134">
            <v>-100.21</v>
          </cell>
          <cell r="G1134">
            <v>0</v>
          </cell>
          <cell r="J1134">
            <v>-100.21</v>
          </cell>
          <cell r="K1134">
            <v>0</v>
          </cell>
        </row>
        <row r="1135">
          <cell r="F1135">
            <v>-0.91</v>
          </cell>
          <cell r="G1135">
            <v>0</v>
          </cell>
          <cell r="J1135">
            <v>-0.91</v>
          </cell>
          <cell r="K1135">
            <v>0</v>
          </cell>
        </row>
        <row r="1136">
          <cell r="F1136">
            <v>1174577039.5599999</v>
          </cell>
          <cell r="G1136">
            <v>1530427.56</v>
          </cell>
          <cell r="J1136">
            <v>551509389.7700001</v>
          </cell>
          <cell r="K1136">
            <v>661403690.14999998</v>
          </cell>
        </row>
        <row r="1137">
          <cell r="F1137">
            <v>894044.54</v>
          </cell>
          <cell r="G1137">
            <v>0</v>
          </cell>
          <cell r="J1137">
            <v>894044.54</v>
          </cell>
          <cell r="K1137">
            <v>0</v>
          </cell>
        </row>
        <row r="1138">
          <cell r="F1138">
            <v>894044.54</v>
          </cell>
          <cell r="G1138">
            <v>0</v>
          </cell>
          <cell r="J1138">
            <v>894044.54</v>
          </cell>
          <cell r="K1138">
            <v>0</v>
          </cell>
        </row>
        <row r="1139">
          <cell r="F1139">
            <v>9287446.0899999999</v>
          </cell>
          <cell r="G1139">
            <v>0</v>
          </cell>
          <cell r="J1139">
            <v>9287446.0899999999</v>
          </cell>
          <cell r="K1139">
            <v>0</v>
          </cell>
        </row>
        <row r="1140">
          <cell r="F1140">
            <v>9287446.0899999999</v>
          </cell>
          <cell r="G1140">
            <v>0</v>
          </cell>
          <cell r="J1140">
            <v>9287446.0899999999</v>
          </cell>
          <cell r="K1140">
            <v>0</v>
          </cell>
        </row>
        <row r="1141">
          <cell r="F1141">
            <v>1184758530.1899998</v>
          </cell>
          <cell r="G1141">
            <v>1530427.56</v>
          </cell>
          <cell r="J1141">
            <v>561690880.4000001</v>
          </cell>
          <cell r="K1141">
            <v>661403690.14999998</v>
          </cell>
        </row>
        <row r="1143">
          <cell r="F1143">
            <v>0</v>
          </cell>
          <cell r="G1143">
            <v>1062500000</v>
          </cell>
          <cell r="J1143">
            <v>1062500000</v>
          </cell>
          <cell r="K1143">
            <v>0</v>
          </cell>
        </row>
        <row r="1144">
          <cell r="F1144">
            <v>0</v>
          </cell>
          <cell r="G1144">
            <v>1062500000</v>
          </cell>
          <cell r="J1144">
            <v>1062500000</v>
          </cell>
          <cell r="K1144">
            <v>0</v>
          </cell>
        </row>
        <row r="1145">
          <cell r="F1145">
            <v>0</v>
          </cell>
          <cell r="G1145">
            <v>1062500000</v>
          </cell>
          <cell r="J1145">
            <v>1062500000</v>
          </cell>
          <cell r="K1145">
            <v>0</v>
          </cell>
        </row>
        <row r="1147">
          <cell r="F1147">
            <v>0</v>
          </cell>
          <cell r="G1147">
            <v>0</v>
          </cell>
          <cell r="J1147">
            <v>0</v>
          </cell>
          <cell r="K1147">
            <v>35262465.310000002</v>
          </cell>
        </row>
        <row r="1148">
          <cell r="F1148">
            <v>18921828.670000002</v>
          </cell>
          <cell r="G1148">
            <v>0</v>
          </cell>
          <cell r="J1148">
            <v>18921828.670000002</v>
          </cell>
          <cell r="K1148">
            <v>17291252.57</v>
          </cell>
        </row>
        <row r="1149">
          <cell r="F1149">
            <v>18921828.670000002</v>
          </cell>
          <cell r="G1149">
            <v>0</v>
          </cell>
          <cell r="J1149">
            <v>18921828.670000002</v>
          </cell>
          <cell r="K1149">
            <v>52553717.880000003</v>
          </cell>
        </row>
        <row r="1150">
          <cell r="F1150">
            <v>18921828.670000002</v>
          </cell>
          <cell r="G1150">
            <v>0</v>
          </cell>
          <cell r="J1150">
            <v>18921828.670000002</v>
          </cell>
          <cell r="K1150">
            <v>52553717.880000003</v>
          </cell>
        </row>
        <row r="1152">
          <cell r="F1152">
            <v>91513.01</v>
          </cell>
          <cell r="G1152">
            <v>0</v>
          </cell>
          <cell r="J1152">
            <v>91513.01</v>
          </cell>
          <cell r="K1152">
            <v>0</v>
          </cell>
        </row>
        <row r="1153">
          <cell r="F1153">
            <v>91513.01</v>
          </cell>
          <cell r="G1153">
            <v>0</v>
          </cell>
          <cell r="J1153">
            <v>91513.01</v>
          </cell>
          <cell r="K1153">
            <v>0</v>
          </cell>
        </row>
        <row r="1154">
          <cell r="F1154">
            <v>743500</v>
          </cell>
          <cell r="G1154">
            <v>0</v>
          </cell>
          <cell r="J1154">
            <v>743500</v>
          </cell>
          <cell r="K1154">
            <v>0</v>
          </cell>
        </row>
        <row r="1155">
          <cell r="F1155">
            <v>151050</v>
          </cell>
          <cell r="G1155">
            <v>0</v>
          </cell>
          <cell r="J1155">
            <v>151050</v>
          </cell>
          <cell r="K1155">
            <v>0</v>
          </cell>
        </row>
        <row r="1156">
          <cell r="F1156">
            <v>1558000</v>
          </cell>
          <cell r="G1156">
            <v>0</v>
          </cell>
          <cell r="J1156">
            <v>1558000</v>
          </cell>
          <cell r="K1156">
            <v>0</v>
          </cell>
        </row>
        <row r="1157">
          <cell r="F1157">
            <v>1295300</v>
          </cell>
          <cell r="G1157">
            <v>0</v>
          </cell>
          <cell r="J1157">
            <v>1295300</v>
          </cell>
          <cell r="K1157">
            <v>0</v>
          </cell>
        </row>
        <row r="1158">
          <cell r="F1158">
            <v>1151295</v>
          </cell>
          <cell r="G1158">
            <v>0</v>
          </cell>
          <cell r="J1158">
            <v>1151295</v>
          </cell>
          <cell r="K1158">
            <v>0</v>
          </cell>
        </row>
        <row r="1159">
          <cell r="F1159">
            <v>4899145</v>
          </cell>
          <cell r="G1159">
            <v>0</v>
          </cell>
          <cell r="J1159">
            <v>4899145</v>
          </cell>
          <cell r="K1159">
            <v>0</v>
          </cell>
        </row>
        <row r="1160">
          <cell r="F1160">
            <v>4990658.01</v>
          </cell>
          <cell r="G1160">
            <v>0</v>
          </cell>
          <cell r="J1160">
            <v>4990658.01</v>
          </cell>
          <cell r="K1160">
            <v>0</v>
          </cell>
        </row>
        <row r="1162">
          <cell r="F1162">
            <v>3251109.5</v>
          </cell>
          <cell r="G1162">
            <v>0</v>
          </cell>
          <cell r="J1162">
            <v>3251109.5</v>
          </cell>
          <cell r="K1162">
            <v>0</v>
          </cell>
        </row>
        <row r="1163">
          <cell r="F1163">
            <v>1460390</v>
          </cell>
          <cell r="G1163">
            <v>0</v>
          </cell>
          <cell r="J1163">
            <v>1460390</v>
          </cell>
          <cell r="K1163">
            <v>0</v>
          </cell>
        </row>
        <row r="1164">
          <cell r="F1164">
            <v>10454190</v>
          </cell>
          <cell r="G1164">
            <v>0</v>
          </cell>
          <cell r="J1164">
            <v>10454190</v>
          </cell>
          <cell r="K1164">
            <v>0</v>
          </cell>
        </row>
        <row r="1165">
          <cell r="F1165">
            <v>15165689.5</v>
          </cell>
          <cell r="G1165">
            <v>0</v>
          </cell>
          <cell r="J1165">
            <v>15165689.5</v>
          </cell>
          <cell r="K1165">
            <v>0</v>
          </cell>
        </row>
        <row r="1166">
          <cell r="F1166">
            <v>15165689.5</v>
          </cell>
          <cell r="G1166">
            <v>0</v>
          </cell>
          <cell r="J1166">
            <v>15165689.5</v>
          </cell>
          <cell r="K1166">
            <v>0</v>
          </cell>
        </row>
        <row r="1168">
          <cell r="F1168">
            <v>32050631.800000001</v>
          </cell>
          <cell r="G1168">
            <v>0</v>
          </cell>
          <cell r="J1168">
            <v>32050631.800000001</v>
          </cell>
          <cell r="K1168">
            <v>0</v>
          </cell>
        </row>
        <row r="1169">
          <cell r="F1169">
            <v>32050631.800000001</v>
          </cell>
          <cell r="G1169">
            <v>0</v>
          </cell>
          <cell r="J1169">
            <v>32050631.800000001</v>
          </cell>
          <cell r="K1169">
            <v>0</v>
          </cell>
        </row>
        <row r="1170">
          <cell r="F1170">
            <v>32050631.800000001</v>
          </cell>
          <cell r="G1170">
            <v>0</v>
          </cell>
          <cell r="J1170">
            <v>32050631.800000001</v>
          </cell>
          <cell r="K1170">
            <v>0</v>
          </cell>
        </row>
        <row r="1172">
          <cell r="F1172">
            <v>-3629779.12</v>
          </cell>
          <cell r="G1172">
            <v>0</v>
          </cell>
          <cell r="J1172">
            <v>-3629779.12</v>
          </cell>
          <cell r="K1172">
            <v>0</v>
          </cell>
        </row>
        <row r="1173">
          <cell r="F1173">
            <v>-3551255</v>
          </cell>
          <cell r="G1173">
            <v>0</v>
          </cell>
          <cell r="J1173">
            <v>-3551255</v>
          </cell>
          <cell r="K1173">
            <v>0</v>
          </cell>
        </row>
        <row r="1174">
          <cell r="F1174">
            <v>0</v>
          </cell>
          <cell r="G1174">
            <v>0</v>
          </cell>
          <cell r="J1174">
            <v>0</v>
          </cell>
          <cell r="K1174">
            <v>-2799220</v>
          </cell>
        </row>
        <row r="1175">
          <cell r="F1175">
            <v>0</v>
          </cell>
          <cell r="G1175">
            <v>-108751968.51000001</v>
          </cell>
          <cell r="J1175">
            <v>-108751968.51000001</v>
          </cell>
          <cell r="K1175">
            <v>-124384061.95</v>
          </cell>
        </row>
        <row r="1176">
          <cell r="F1176">
            <v>-4532082.62</v>
          </cell>
          <cell r="G1176">
            <v>0</v>
          </cell>
          <cell r="J1176">
            <v>-4532082.62</v>
          </cell>
          <cell r="K1176">
            <v>-9241287.6600000001</v>
          </cell>
        </row>
        <row r="1177">
          <cell r="F1177">
            <v>-140925087.53</v>
          </cell>
          <cell r="G1177">
            <v>77760000</v>
          </cell>
          <cell r="J1177">
            <v>-63165087.530000001</v>
          </cell>
          <cell r="K1177">
            <v>0</v>
          </cell>
        </row>
        <row r="1178">
          <cell r="F1178">
            <v>0.27</v>
          </cell>
          <cell r="G1178">
            <v>-187304089.94</v>
          </cell>
          <cell r="J1178">
            <v>-187304089.66999999</v>
          </cell>
          <cell r="K1178">
            <v>0</v>
          </cell>
        </row>
        <row r="1179">
          <cell r="F1179">
            <v>-10101628.08</v>
          </cell>
          <cell r="G1179">
            <v>0</v>
          </cell>
          <cell r="J1179">
            <v>-10101628.08</v>
          </cell>
          <cell r="K1179">
            <v>-6295629.8899999997</v>
          </cell>
        </row>
        <row r="1180">
          <cell r="F1180">
            <v>-7579213.3200000003</v>
          </cell>
          <cell r="G1180">
            <v>0</v>
          </cell>
          <cell r="J1180">
            <v>-7579213.3200000003</v>
          </cell>
          <cell r="K1180">
            <v>-7400168.2999999998</v>
          </cell>
        </row>
        <row r="1181">
          <cell r="F1181">
            <v>-3769775.41</v>
          </cell>
          <cell r="G1181">
            <v>0</v>
          </cell>
          <cell r="J1181">
            <v>-3769775.41</v>
          </cell>
          <cell r="K1181">
            <v>-617370</v>
          </cell>
        </row>
        <row r="1182">
          <cell r="F1182">
            <v>-17510595.469999999</v>
          </cell>
          <cell r="G1182">
            <v>0</v>
          </cell>
          <cell r="J1182">
            <v>-17510595.469999999</v>
          </cell>
          <cell r="K1182">
            <v>-49448862.409999996</v>
          </cell>
        </row>
        <row r="1183">
          <cell r="F1183">
            <v>-8037096.4800000004</v>
          </cell>
          <cell r="G1183">
            <v>0</v>
          </cell>
          <cell r="J1183">
            <v>-8037096.4800000004</v>
          </cell>
          <cell r="K1183">
            <v>-5125161.95</v>
          </cell>
        </row>
        <row r="1184">
          <cell r="F1184">
            <v>0</v>
          </cell>
          <cell r="G1184">
            <v>0</v>
          </cell>
          <cell r="J1184">
            <v>0</v>
          </cell>
          <cell r="K1184">
            <v>-3250000</v>
          </cell>
        </row>
        <row r="1185">
          <cell r="F1185">
            <v>-117158293.91</v>
          </cell>
          <cell r="G1185">
            <v>-48000000</v>
          </cell>
          <cell r="J1185">
            <v>-165158293.91</v>
          </cell>
          <cell r="K1185">
            <v>-78276797.049999997</v>
          </cell>
        </row>
        <row r="1186">
          <cell r="F1186">
            <v>-209522486.25999999</v>
          </cell>
          <cell r="G1186">
            <v>-6776594.5499999998</v>
          </cell>
          <cell r="J1186">
            <v>-216299080.81</v>
          </cell>
          <cell r="K1186">
            <v>-11922698.84</v>
          </cell>
        </row>
        <row r="1187">
          <cell r="F1187">
            <v>-526317292.92999995</v>
          </cell>
          <cell r="G1187">
            <v>-273072653</v>
          </cell>
          <cell r="J1187">
            <v>-799389945.93000007</v>
          </cell>
          <cell r="K1187">
            <v>-298761258.04999995</v>
          </cell>
        </row>
        <row r="1188">
          <cell r="F1188">
            <v>0</v>
          </cell>
          <cell r="G1188">
            <v>0</v>
          </cell>
          <cell r="J1188">
            <v>0</v>
          </cell>
          <cell r="K1188">
            <v>0</v>
          </cell>
        </row>
        <row r="1189">
          <cell r="F1189">
            <v>0</v>
          </cell>
          <cell r="G1189">
            <v>0</v>
          </cell>
          <cell r="J1189">
            <v>0</v>
          </cell>
          <cell r="K1189">
            <v>0</v>
          </cell>
        </row>
        <row r="1190">
          <cell r="F1190">
            <v>0</v>
          </cell>
          <cell r="G1190">
            <v>0</v>
          </cell>
          <cell r="J1190">
            <v>0</v>
          </cell>
          <cell r="K1190">
            <v>0</v>
          </cell>
        </row>
        <row r="1191">
          <cell r="F1191">
            <v>-12247200</v>
          </cell>
          <cell r="G1191">
            <v>0</v>
          </cell>
          <cell r="J1191">
            <v>-12247200</v>
          </cell>
          <cell r="K1191">
            <v>0</v>
          </cell>
        </row>
        <row r="1192">
          <cell r="F1192">
            <v>-64165750.619999997</v>
          </cell>
          <cell r="G1192">
            <v>0</v>
          </cell>
          <cell r="J1192">
            <v>-64165750.619999997</v>
          </cell>
          <cell r="K1192">
            <v>0</v>
          </cell>
        </row>
        <row r="1193">
          <cell r="F1193">
            <v>-41137.599999999999</v>
          </cell>
          <cell r="G1193">
            <v>0</v>
          </cell>
          <cell r="J1193">
            <v>-41137.599999999999</v>
          </cell>
          <cell r="K1193">
            <v>0</v>
          </cell>
        </row>
        <row r="1194">
          <cell r="F1194">
            <v>-76454088.219999999</v>
          </cell>
          <cell r="G1194">
            <v>0</v>
          </cell>
          <cell r="J1194">
            <v>-76454088.219999999</v>
          </cell>
          <cell r="K1194">
            <v>0</v>
          </cell>
        </row>
        <row r="1195">
          <cell r="F1195">
            <v>-602771381.14999998</v>
          </cell>
          <cell r="G1195">
            <v>-273072653</v>
          </cell>
          <cell r="J1195">
            <v>-875844034.1500001</v>
          </cell>
          <cell r="K1195">
            <v>-298761258.04999995</v>
          </cell>
        </row>
        <row r="1197">
          <cell r="F1197">
            <v>0</v>
          </cell>
          <cell r="G1197">
            <v>0</v>
          </cell>
          <cell r="J1197">
            <v>0</v>
          </cell>
          <cell r="K1197">
            <v>0</v>
          </cell>
        </row>
        <row r="1199">
          <cell r="F1199">
            <v>30899727.649999999</v>
          </cell>
          <cell r="G1199">
            <v>0</v>
          </cell>
          <cell r="J1199">
            <v>30899727.649999999</v>
          </cell>
          <cell r="K1199">
            <v>274868279.51999998</v>
          </cell>
        </row>
        <row r="1200">
          <cell r="F1200">
            <v>227279265.44</v>
          </cell>
          <cell r="G1200">
            <v>-5092391</v>
          </cell>
          <cell r="J1200">
            <v>367191803.61000001</v>
          </cell>
          <cell r="K1200">
            <v>358370902.12</v>
          </cell>
        </row>
        <row r="1201">
          <cell r="F1201">
            <v>894341311.30999994</v>
          </cell>
          <cell r="G1201">
            <v>73931055</v>
          </cell>
          <cell r="J1201">
            <v>968272366.30999994</v>
          </cell>
          <cell r="K1201">
            <v>849621981.09000003</v>
          </cell>
        </row>
        <row r="1202">
          <cell r="F1202">
            <v>2089.08</v>
          </cell>
          <cell r="G1202">
            <v>0</v>
          </cell>
          <cell r="J1202">
            <v>2089.08</v>
          </cell>
          <cell r="K1202">
            <v>224615.99</v>
          </cell>
        </row>
        <row r="1203">
          <cell r="F1203">
            <v>646285941.79999995</v>
          </cell>
          <cell r="G1203">
            <v>0</v>
          </cell>
          <cell r="J1203">
            <v>728289362.25999999</v>
          </cell>
          <cell r="K1203">
            <v>14541802.369999999</v>
          </cell>
        </row>
        <row r="1204">
          <cell r="F1204">
            <v>0</v>
          </cell>
          <cell r="G1204">
            <v>0</v>
          </cell>
          <cell r="J1204">
            <v>0</v>
          </cell>
          <cell r="K1204">
            <v>20791900.309999999</v>
          </cell>
        </row>
        <row r="1205">
          <cell r="F1205">
            <v>917043003.59000003</v>
          </cell>
          <cell r="G1205">
            <v>225194071.33000001</v>
          </cell>
          <cell r="J1205">
            <v>1142237074.9200001</v>
          </cell>
          <cell r="K1205">
            <v>124740602.67</v>
          </cell>
        </row>
        <row r="1206">
          <cell r="F1206">
            <v>-1679961.42</v>
          </cell>
          <cell r="G1206">
            <v>0</v>
          </cell>
          <cell r="J1206">
            <v>-1679961.42</v>
          </cell>
          <cell r="K1206">
            <v>2256557.5699999998</v>
          </cell>
        </row>
        <row r="1207">
          <cell r="F1207">
            <v>0</v>
          </cell>
          <cell r="G1207">
            <v>215780634</v>
          </cell>
          <cell r="J1207">
            <v>406663535.39999998</v>
          </cell>
          <cell r="K1207">
            <v>0</v>
          </cell>
        </row>
        <row r="1208">
          <cell r="F1208">
            <v>0</v>
          </cell>
          <cell r="G1208">
            <v>0</v>
          </cell>
          <cell r="J1208">
            <v>0</v>
          </cell>
          <cell r="K1208">
            <v>37084096.289999999</v>
          </cell>
        </row>
        <row r="1209">
          <cell r="F1209">
            <v>0</v>
          </cell>
          <cell r="G1209">
            <v>0</v>
          </cell>
          <cell r="J1209">
            <v>0</v>
          </cell>
          <cell r="K1209">
            <v>214230.57</v>
          </cell>
        </row>
        <row r="1210">
          <cell r="F1210">
            <v>56008284</v>
          </cell>
          <cell r="G1210">
            <v>0</v>
          </cell>
          <cell r="J1210">
            <v>56008284</v>
          </cell>
          <cell r="K1210">
            <v>471593933.37</v>
          </cell>
        </row>
        <row r="1211">
          <cell r="F1211">
            <v>36684320.5</v>
          </cell>
          <cell r="G1211">
            <v>0</v>
          </cell>
          <cell r="J1211">
            <v>36684320.5</v>
          </cell>
          <cell r="K1211">
            <v>22928449.539999999</v>
          </cell>
        </row>
        <row r="1212">
          <cell r="F1212">
            <v>237865225.25</v>
          </cell>
          <cell r="G1212">
            <v>0</v>
          </cell>
          <cell r="J1212">
            <v>237865225.25</v>
          </cell>
          <cell r="K1212">
            <v>45105442.219999999</v>
          </cell>
        </row>
        <row r="1213">
          <cell r="F1213">
            <v>355687430.95999998</v>
          </cell>
          <cell r="G1213">
            <v>0</v>
          </cell>
          <cell r="J1213">
            <v>437330732.26999998</v>
          </cell>
          <cell r="K1213">
            <v>111373240.29000001</v>
          </cell>
        </row>
        <row r="1214">
          <cell r="F1214">
            <v>24200254.059999999</v>
          </cell>
          <cell r="G1214">
            <v>0</v>
          </cell>
          <cell r="J1214">
            <v>24200254.059999999</v>
          </cell>
          <cell r="K1214">
            <v>19463900.199999999</v>
          </cell>
        </row>
        <row r="1215">
          <cell r="F1215">
            <v>905922.31</v>
          </cell>
          <cell r="G1215">
            <v>0</v>
          </cell>
          <cell r="J1215">
            <v>905922.31</v>
          </cell>
          <cell r="K1215">
            <v>69067.34</v>
          </cell>
        </row>
        <row r="1216">
          <cell r="F1216">
            <v>440879405.88999999</v>
          </cell>
          <cell r="G1216">
            <v>53433809.670000002</v>
          </cell>
          <cell r="J1216">
            <v>619376740.57000005</v>
          </cell>
          <cell r="K1216">
            <v>0</v>
          </cell>
        </row>
        <row r="1217">
          <cell r="F1217">
            <v>-15625423.789999999</v>
          </cell>
          <cell r="G1217">
            <v>0</v>
          </cell>
          <cell r="J1217">
            <v>-15625423.789999999</v>
          </cell>
          <cell r="K1217">
            <v>15406178.630000001</v>
          </cell>
        </row>
        <row r="1218">
          <cell r="F1218">
            <v>-1006364.41</v>
          </cell>
          <cell r="G1218">
            <v>0</v>
          </cell>
          <cell r="J1218">
            <v>-1006364.41</v>
          </cell>
          <cell r="K1218">
            <v>9064660.3399999999</v>
          </cell>
        </row>
        <row r="1219">
          <cell r="F1219">
            <v>0</v>
          </cell>
          <cell r="G1219">
            <v>0</v>
          </cell>
          <cell r="J1219">
            <v>450581682.08999997</v>
          </cell>
          <cell r="K1219">
            <v>41561858.369999997</v>
          </cell>
        </row>
        <row r="1220">
          <cell r="F1220">
            <v>3849770432.2199998</v>
          </cell>
          <cell r="G1220">
            <v>563247179</v>
          </cell>
          <cell r="J1220">
            <v>5488197370.6600008</v>
          </cell>
          <cell r="K1220">
            <v>2419281698.7999997</v>
          </cell>
        </row>
        <row r="1221">
          <cell r="F1221">
            <v>11247498.619999999</v>
          </cell>
          <cell r="G1221">
            <v>0</v>
          </cell>
          <cell r="J1221">
            <v>11247498.619999999</v>
          </cell>
          <cell r="K1221">
            <v>0</v>
          </cell>
        </row>
        <row r="1222">
          <cell r="F1222">
            <v>11247498.619999999</v>
          </cell>
          <cell r="G1222">
            <v>0</v>
          </cell>
          <cell r="J1222">
            <v>11247498.619999999</v>
          </cell>
          <cell r="K1222">
            <v>0</v>
          </cell>
        </row>
        <row r="1223">
          <cell r="F1223">
            <v>3861017930.8399997</v>
          </cell>
          <cell r="G1223">
            <v>563247179</v>
          </cell>
          <cell r="J1223">
            <v>5499444869.2800007</v>
          </cell>
          <cell r="K1223">
            <v>2419281698.7999997</v>
          </cell>
        </row>
        <row r="1225">
          <cell r="F1225">
            <v>0</v>
          </cell>
          <cell r="G1225">
            <v>0</v>
          </cell>
          <cell r="J1225">
            <v>0</v>
          </cell>
          <cell r="K1225">
            <v>-1172741524.0699999</v>
          </cell>
        </row>
        <row r="1226">
          <cell r="F1226">
            <v>0</v>
          </cell>
          <cell r="G1226">
            <v>0</v>
          </cell>
          <cell r="J1226">
            <v>0</v>
          </cell>
          <cell r="K1226">
            <v>-1172741524.0699999</v>
          </cell>
        </row>
        <row r="1227">
          <cell r="F1227">
            <v>0</v>
          </cell>
          <cell r="G1227">
            <v>0</v>
          </cell>
          <cell r="J1227">
            <v>0</v>
          </cell>
          <cell r="K1227">
            <v>-1172741524.0699999</v>
          </cell>
        </row>
        <row r="1229">
          <cell r="F1229">
            <v>0</v>
          </cell>
          <cell r="G1229">
            <v>29346367.789999999</v>
          </cell>
          <cell r="J1229">
            <v>29346367.789999999</v>
          </cell>
          <cell r="K1229">
            <v>0</v>
          </cell>
        </row>
        <row r="1230">
          <cell r="F1230">
            <v>0</v>
          </cell>
          <cell r="G1230">
            <v>29346367.789999999</v>
          </cell>
          <cell r="J1230">
            <v>29346367.789999999</v>
          </cell>
          <cell r="K1230">
            <v>0</v>
          </cell>
        </row>
        <row r="1231">
          <cell r="F1231">
            <v>0</v>
          </cell>
          <cell r="G1231">
            <v>29346367.789999999</v>
          </cell>
          <cell r="J1231">
            <v>29346367.789999999</v>
          </cell>
          <cell r="K1231">
            <v>0</v>
          </cell>
        </row>
        <row r="1233">
          <cell r="F1233">
            <v>0</v>
          </cell>
          <cell r="G1233">
            <v>0</v>
          </cell>
          <cell r="J1233">
            <v>0</v>
          </cell>
          <cell r="K1233">
            <v>0</v>
          </cell>
        </row>
        <row r="1235">
          <cell r="F1235">
            <v>351417925.85000002</v>
          </cell>
          <cell r="G1235">
            <v>1655552008</v>
          </cell>
          <cell r="J1235">
            <v>2006969933.8499999</v>
          </cell>
          <cell r="K1235">
            <v>1347821453.05</v>
          </cell>
        </row>
        <row r="1236">
          <cell r="F1236">
            <v>351417925.85000002</v>
          </cell>
          <cell r="G1236">
            <v>1655552008</v>
          </cell>
          <cell r="J1236">
            <v>2006969933.8499999</v>
          </cell>
          <cell r="K1236">
            <v>1347821453.05</v>
          </cell>
        </row>
        <row r="1237">
          <cell r="F1237">
            <v>37668010</v>
          </cell>
          <cell r="G1237">
            <v>0</v>
          </cell>
          <cell r="J1237">
            <v>37668010</v>
          </cell>
          <cell r="K1237">
            <v>0</v>
          </cell>
        </row>
        <row r="1238">
          <cell r="F1238">
            <v>37668010</v>
          </cell>
          <cell r="G1238">
            <v>0</v>
          </cell>
          <cell r="J1238">
            <v>37668010</v>
          </cell>
          <cell r="K1238">
            <v>0</v>
          </cell>
        </row>
        <row r="1239">
          <cell r="F1239">
            <v>389085935.85000002</v>
          </cell>
          <cell r="G1239">
            <v>1655552008</v>
          </cell>
          <cell r="J1239">
            <v>2044637943.8499999</v>
          </cell>
          <cell r="K1239">
            <v>1347821453.05</v>
          </cell>
        </row>
        <row r="1240">
          <cell r="F1240">
            <v>-3.4213066101074219E-5</v>
          </cell>
          <cell r="G1240">
            <v>-4.76837158203125E-7</v>
          </cell>
          <cell r="J1240">
            <v>-4.4107437133789063E-5</v>
          </cell>
          <cell r="K1240">
            <v>1.7881393432617188E-5</v>
          </cell>
        </row>
      </sheetData>
      <sheetData sheetId="2"/>
      <sheetData sheetId="3"/>
      <sheetData sheetId="4"/>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LIST"/>
      <sheetName val="Param"/>
      <sheetName val="MAIN"/>
      <sheetName val="P&amp;L"/>
      <sheetName val="FLOWS"/>
      <sheetName val="EXPLO"/>
      <sheetName val="EXPLO_LOG"/>
      <sheetName val="EXPLO_MOD"/>
      <sheetName val="RET_WS"/>
      <sheetName val="RET_EXPLO"/>
      <sheetName val="ASSET"/>
      <sheetName val="RET_ASSET"/>
      <sheetName val="ASSET 0"/>
      <sheetName val="ASSET 21"/>
      <sheetName val="ASSET_MOD"/>
      <sheetName val="SUM ASSETS"/>
      <sheetName val="BALANCE SHEET"/>
      <sheetName val="EXPLO APPRE QP "/>
      <sheetName val="TECH COST"/>
      <sheetName val="SENS1"/>
      <sheetName val="SENS2"/>
      <sheetName val="T1"/>
      <sheetName val="T2"/>
      <sheetName val="T3A"/>
      <sheetName val="T3B"/>
      <sheetName val="T4"/>
      <sheetName val="T5A"/>
      <sheetName val="T5B"/>
      <sheetName val="T6"/>
      <sheetName val="T7"/>
      <sheetName val="T8"/>
      <sheetName val="T9"/>
      <sheetName val="T10"/>
      <sheetName val="T11"/>
      <sheetName val="T12"/>
      <sheetName val="T13"/>
      <sheetName val="T14A"/>
      <sheetName val="T14B"/>
      <sheetName val="T14C"/>
      <sheetName val="T15"/>
      <sheetName val="T15_1"/>
      <sheetName val="T15_2"/>
      <sheetName val="T16"/>
      <sheetName val="T17a"/>
      <sheetName val="T17b"/>
      <sheetName val="T18"/>
      <sheetName val="T19"/>
      <sheetName val="T20"/>
      <sheetName val="T21"/>
      <sheetName val="T21(a)"/>
      <sheetName val="T22"/>
      <sheetName val="T24"/>
      <sheetName val="T23"/>
      <sheetName val="T25"/>
      <sheetName val="IT PC09"/>
      <sheetName val="IT BU"/>
      <sheetName val="T26"/>
      <sheetName val="T2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LIST"/>
      <sheetName val="Param"/>
      <sheetName val="MAIN"/>
      <sheetName val="P&amp;L"/>
      <sheetName val="FLOWS"/>
      <sheetName val="EXPLO"/>
      <sheetName val="EXPLO_LOG"/>
      <sheetName val="EXPLO_MOD"/>
      <sheetName val="RET_WS"/>
      <sheetName val="RET_EXPLO"/>
      <sheetName val="ASSET"/>
      <sheetName val="RET_ASSET"/>
      <sheetName val="ASSET 0"/>
      <sheetName val="ASSET 21"/>
      <sheetName val="ASSET_MOD"/>
      <sheetName val="SUM ASSETS"/>
      <sheetName val="BALANCE SHEET"/>
      <sheetName val="EXPLO APPRE QP "/>
      <sheetName val="TECH COST"/>
      <sheetName val="SENS1"/>
      <sheetName val="SENS2"/>
      <sheetName val="T1"/>
      <sheetName val="T2"/>
      <sheetName val="T3A"/>
      <sheetName val="T3B"/>
      <sheetName val="T4"/>
      <sheetName val="T5A"/>
      <sheetName val="T5B"/>
      <sheetName val="T6"/>
      <sheetName val="T7"/>
      <sheetName val="T8"/>
      <sheetName val="T9"/>
      <sheetName val="T10"/>
      <sheetName val="T11"/>
      <sheetName val="T12"/>
      <sheetName val="T13"/>
      <sheetName val="T14A"/>
      <sheetName val="T14B"/>
      <sheetName val="T14C"/>
      <sheetName val="T15"/>
      <sheetName val="T15_1"/>
      <sheetName val="T15_2"/>
      <sheetName val="T16"/>
      <sheetName val="T17a"/>
      <sheetName val="T17b"/>
      <sheetName val="T18"/>
      <sheetName val="T19"/>
      <sheetName val="T20"/>
      <sheetName val="T21"/>
      <sheetName val="T21(a)"/>
      <sheetName val="T22"/>
      <sheetName val="T24"/>
      <sheetName val="T23"/>
      <sheetName val="T25"/>
      <sheetName val="IT PC09"/>
      <sheetName val="IT BU"/>
      <sheetName val="T26"/>
      <sheetName val="T2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DS3"/>
      <sheetName val="PDS1"/>
      <sheetName val="PDS2"/>
    </sheetNames>
    <sheetDataSet>
      <sheetData sheetId="0" refreshError="1"/>
      <sheetData sheetId="1" refreshError="1"/>
      <sheetData sheetId="2"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
      <sheetName val="Basic Infor"/>
      <sheetName val="workings"/>
      <sheetName val="Databank"/>
      <sheetName val="MenuForm"/>
      <sheetName val="Master"/>
      <sheetName val="YTD"/>
      <sheetName val="Report"/>
      <sheetName val="Report Summary"/>
      <sheetName val="Bank Payment"/>
      <sheetName val="Payroll Recon"/>
      <sheetName val="Bank Recon"/>
      <sheetName val="Payslip"/>
      <sheetName val="Monthly Notes"/>
      <sheetName val="Annual Notes"/>
      <sheetName val="Housing Report"/>
      <sheetName val="Pension Report"/>
      <sheetName val="Union Dues"/>
      <sheetName val="ITF Report"/>
      <sheetName val="NSITF Report"/>
      <sheetName val="Loan Tracker"/>
      <sheetName val="Loan Report"/>
      <sheetName val="Tax Ded"/>
      <sheetName val="Definitions"/>
      <sheetName val="Tables"/>
      <sheetName val="DataDisp"/>
      <sheetName val="Dialog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7">
          <cell r="AP7">
            <v>1</v>
          </cell>
        </row>
      </sheetData>
      <sheetData sheetId="25"/>
      <sheetData sheetId="26"/>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
      <sheetName val="Basic Infor"/>
      <sheetName val="workings"/>
      <sheetName val="Databank"/>
      <sheetName val="MenuForm"/>
      <sheetName val="Master"/>
      <sheetName val="YTD"/>
      <sheetName val="Report"/>
      <sheetName val="Report Summary"/>
      <sheetName val="Bank Payment"/>
      <sheetName val="Payroll Recon"/>
      <sheetName val="Bank Recon"/>
      <sheetName val="Payslip"/>
      <sheetName val="Monthly Notes"/>
      <sheetName val="Annual Notes"/>
      <sheetName val="Housing Report"/>
      <sheetName val="Pension Report"/>
      <sheetName val="Union Dues"/>
      <sheetName val="ITF Report"/>
      <sheetName val="NSITF Report"/>
      <sheetName val="Loan Tracker"/>
      <sheetName val="Loan Report"/>
      <sheetName val="Tax Ded"/>
      <sheetName val="Definitions"/>
      <sheetName val="Tables"/>
      <sheetName val="DataDisp"/>
      <sheetName val="Dialog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7">
          <cell r="AP7">
            <v>1</v>
          </cell>
        </row>
      </sheetData>
      <sheetData sheetId="25"/>
      <sheetData sheetId="26"/>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Old Format"/>
      <sheetName val="Template"/>
      <sheetName val="Project Code Summary"/>
      <sheetName val="Country Function"/>
      <sheetName val="Priority_ Analysis"/>
      <sheetName val="Category Analysis"/>
      <sheetName val="Lookup"/>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K4" t="str">
            <v>AutoM PILOT</v>
          </cell>
          <cell r="L4" t="str">
            <v>Regular, Replacement, Discretionary or Non-Discretionary</v>
          </cell>
          <cell r="M4" t="str">
            <v>Regular</v>
          </cell>
          <cell r="N4" t="str">
            <v>Replacement</v>
          </cell>
          <cell r="O4" t="str">
            <v>Discretionary or Non-Discretionary</v>
          </cell>
          <cell r="P4" t="str">
            <v>GM</v>
          </cell>
          <cell r="Q4" t="str">
            <v>RT_RD_GR_AP_04</v>
          </cell>
          <cell r="R4" t="str">
            <v>APC Co-Brand</v>
          </cell>
          <cell r="S4" t="str">
            <v>Development of shared investment and occupancy programs, predominantly at NTI sites involving approved Co-Brand partners</v>
          </cell>
        </row>
        <row r="5">
          <cell r="K5" t="str">
            <v>AutoM Marketing Systems - Compliance</v>
          </cell>
          <cell r="L5" t="str">
            <v>Regular, Compliance, Discretionary or Non-Discretionary</v>
          </cell>
          <cell r="M5" t="str">
            <v>Regular</v>
          </cell>
          <cell r="N5" t="str">
            <v>Compliance</v>
          </cell>
          <cell r="O5" t="str">
            <v>Discretionary or Non-Discretionary</v>
          </cell>
          <cell r="P5" t="str">
            <v>CT</v>
          </cell>
          <cell r="Q5" t="str">
            <v>CF_XX_CP_MS_01</v>
          </cell>
          <cell r="R5" t="str">
            <v>Mktg Sys - Pgm</v>
          </cell>
          <cell r="S5" t="str">
            <v xml:space="preserve">Install, renovate and upgrade all other equipments that are not classified as Truck stops or Fuel Storage Dispensing </v>
          </cell>
        </row>
        <row r="6">
          <cell r="K6" t="str">
            <v>AutoM Marketing Systems - Maintenance</v>
          </cell>
          <cell r="L6" t="str">
            <v>Regular, Replacement, Sustain</v>
          </cell>
          <cell r="M6" t="str">
            <v>Regular</v>
          </cell>
          <cell r="N6" t="str">
            <v>Replacement</v>
          </cell>
          <cell r="O6" t="str">
            <v>Sustain</v>
          </cell>
          <cell r="P6" t="str">
            <v>TZ</v>
          </cell>
          <cell r="Q6" t="str">
            <v>CF_XX_SS_MS_01</v>
          </cell>
          <cell r="R6" t="str">
            <v>Mktg Sys - Pgm</v>
          </cell>
          <cell r="S6" t="str">
            <v>Automation program</v>
          </cell>
        </row>
        <row r="7">
          <cell r="K7" t="str">
            <v>Automation Program - Grow</v>
          </cell>
          <cell r="L7" t="str">
            <v>Infrastructure, Payout, Grow or Carryover</v>
          </cell>
          <cell r="M7" t="str">
            <v>Infrastructure</v>
          </cell>
          <cell r="N7" t="str">
            <v>Payout</v>
          </cell>
          <cell r="O7" t="str">
            <v>Grow or Carryover</v>
          </cell>
          <cell r="P7" t="str">
            <v>GN</v>
          </cell>
          <cell r="Q7" t="str">
            <v>RT_RA_GR_AP_01</v>
          </cell>
          <cell r="R7" t="str">
            <v>Automation Pgm</v>
          </cell>
          <cell r="S7" t="str">
            <v>Automation Program - Point of Sale ( POS ), Back office system etc</v>
          </cell>
        </row>
        <row r="8">
          <cell r="K8" t="str">
            <v>Automation Program - Sustain</v>
          </cell>
          <cell r="L8" t="str">
            <v>Regular, Payout, Sustain or Carryover</v>
          </cell>
          <cell r="M8" t="str">
            <v>Regular</v>
          </cell>
          <cell r="N8" t="str">
            <v>Payout</v>
          </cell>
          <cell r="O8" t="str">
            <v>Sustain or Carryover</v>
          </cell>
          <cell r="P8" t="str">
            <v>SB</v>
          </cell>
          <cell r="Q8" t="str">
            <v>RT_RA_SS_MC_01</v>
          </cell>
          <cell r="R8" t="str">
            <v>B</v>
          </cell>
          <cell r="S8" t="str">
            <v>B</v>
          </cell>
        </row>
        <row r="9">
          <cell r="K9" t="str">
            <v>C&amp;I Fuel Storage Dispensing - Compliance</v>
          </cell>
          <cell r="L9" t="str">
            <v>Regular, Compliance, Discretionary or Non-Discretionary</v>
          </cell>
          <cell r="M9" t="str">
            <v>Regular</v>
          </cell>
          <cell r="N9" t="str">
            <v>Compliance</v>
          </cell>
          <cell r="O9" t="str">
            <v>Discretionary or Non-Discretionary</v>
          </cell>
          <cell r="P9" t="str">
            <v>CQ</v>
          </cell>
          <cell r="Q9" t="str">
            <v>CF_XX_CP_FD_01</v>
          </cell>
          <cell r="R9" t="str">
            <v>Fuel Storage Dispens</v>
          </cell>
          <cell r="S9" t="str">
            <v>Install, renovate and upgrade all equipments used in Diesel stops(NZ only) such as pumps and skid tanks</v>
          </cell>
        </row>
        <row r="10">
          <cell r="K10" t="str">
            <v>C&amp;I Fuel Storage Dispensing - Grow</v>
          </cell>
          <cell r="L10" t="str">
            <v>Regular, Payout, Grow or Carryover</v>
          </cell>
          <cell r="M10" t="str">
            <v>Regular</v>
          </cell>
          <cell r="N10" t="str">
            <v>Payout</v>
          </cell>
          <cell r="O10" t="str">
            <v>Grow or Carryover</v>
          </cell>
          <cell r="P10" t="str">
            <v>GU</v>
          </cell>
          <cell r="Q10" t="str">
            <v>CF_XX_GR_FD_01</v>
          </cell>
          <cell r="R10" t="str">
            <v>Fuel Storage Dispens</v>
          </cell>
          <cell r="S10" t="str">
            <v>Install, renovate and upgrade all equipments used on Customer sites such as pumps and skid tanks</v>
          </cell>
        </row>
        <row r="11">
          <cell r="K11" t="str">
            <v>C&amp;I Fuel Storage Dispensing - Sustain</v>
          </cell>
          <cell r="L11" t="str">
            <v>Regular, Payout, Sustain or Carryover</v>
          </cell>
          <cell r="M11" t="str">
            <v>Regular</v>
          </cell>
          <cell r="N11" t="str">
            <v>Payout</v>
          </cell>
          <cell r="O11" t="str">
            <v>Sustain or Carryover</v>
          </cell>
          <cell r="P11" t="str">
            <v>TU</v>
          </cell>
          <cell r="Q11" t="str">
            <v>CF_XX_SS_FD_01</v>
          </cell>
          <cell r="R11" t="str">
            <v>Fuel Storage Dispens</v>
          </cell>
          <cell r="S11" t="str">
            <v>Install, renovate and upgrade all equipments used on Customer sites such as pumps and skid tanks</v>
          </cell>
        </row>
        <row r="12">
          <cell r="K12" t="str">
            <v>C&amp;I Marketing Systems - Compliance</v>
          </cell>
          <cell r="L12" t="str">
            <v>Regular, Compliance, Discretionary or Non-Discretionary or Carryover</v>
          </cell>
          <cell r="M12" t="str">
            <v>Regular</v>
          </cell>
          <cell r="N12" t="str">
            <v>Compliance</v>
          </cell>
          <cell r="O12" t="str">
            <v>Discretionary or Non-Discretionary or Carryover</v>
          </cell>
          <cell r="P12" t="str">
            <v>CT</v>
          </cell>
          <cell r="Q12" t="str">
            <v>CF_XX_CP_MS_01</v>
          </cell>
          <cell r="R12" t="str">
            <v>Mktg Sys - Pgm</v>
          </cell>
          <cell r="S12" t="str">
            <v xml:space="preserve">Install, renovate and upgrade all other equipments that are not classified as Truck stops or Fuel Storage Dispensing </v>
          </cell>
        </row>
        <row r="13">
          <cell r="K13" t="str">
            <v>C&amp;I Marketing Systems - Maintenance</v>
          </cell>
          <cell r="L13" t="str">
            <v>Regular, Replacement, Sustain or Carryover</v>
          </cell>
          <cell r="M13" t="str">
            <v>Regular</v>
          </cell>
          <cell r="N13" t="str">
            <v>Replacement</v>
          </cell>
          <cell r="O13" t="str">
            <v>Sustain or Carryover</v>
          </cell>
          <cell r="P13" t="str">
            <v>TZ</v>
          </cell>
          <cell r="Q13" t="str">
            <v>CF_XX_SS_MS_01</v>
          </cell>
          <cell r="R13" t="str">
            <v>Mktg Sys - Pgm</v>
          </cell>
          <cell r="S13" t="str">
            <v>Automation program</v>
          </cell>
        </row>
        <row r="14">
          <cell r="K14" t="str">
            <v>C&amp;I Marketing Systems - Program</v>
          </cell>
          <cell r="L14" t="str">
            <v>Regular, Payout, Grow or Carryover</v>
          </cell>
          <cell r="M14" t="str">
            <v>Regular</v>
          </cell>
          <cell r="N14" t="str">
            <v>Payout</v>
          </cell>
          <cell r="O14" t="str">
            <v>Grow or Carryover</v>
          </cell>
          <cell r="P14" t="str">
            <v>GW</v>
          </cell>
          <cell r="Q14" t="str">
            <v>CF_XX_GR_MS_01</v>
          </cell>
          <cell r="R14" t="str">
            <v>Mktg Sys - Pgm</v>
          </cell>
          <cell r="S14" t="str">
            <v>Automation program</v>
          </cell>
        </row>
        <row r="15">
          <cell r="K15" t="str">
            <v>C&amp;I Other -  Grow</v>
          </cell>
          <cell r="L15" t="str">
            <v>Regular, Payout, Grow or Carryover</v>
          </cell>
          <cell r="M15" t="str">
            <v>Regular</v>
          </cell>
          <cell r="N15" t="str">
            <v>Payout</v>
          </cell>
          <cell r="O15" t="str">
            <v>Grow or Carryover</v>
          </cell>
          <cell r="P15" t="str">
            <v>GV</v>
          </cell>
          <cell r="Q15" t="str">
            <v>CF_XX_GR_OT_01</v>
          </cell>
          <cell r="R15" t="str">
            <v>Others</v>
          </cell>
          <cell r="S15" t="str">
            <v xml:space="preserve">Install, renovate and upgrade all other equipments that are not classified as Truck stops or Fuel Storage Dispensing </v>
          </cell>
        </row>
        <row r="16">
          <cell r="K16" t="str">
            <v>C&amp;I Other Compliance</v>
          </cell>
          <cell r="L16" t="str">
            <v>Regular, Compliance, Discretionary or Non-Discretionary or Carryover</v>
          </cell>
          <cell r="M16" t="str">
            <v>Regular</v>
          </cell>
          <cell r="N16" t="str">
            <v>Compliance</v>
          </cell>
          <cell r="O16" t="str">
            <v>Discretionary or Non-Discretionary or Carryover</v>
          </cell>
          <cell r="P16" t="str">
            <v>CR</v>
          </cell>
          <cell r="Q16" t="str">
            <v>CF_XX_CP_OT_01</v>
          </cell>
          <cell r="R16" t="str">
            <v>Others</v>
          </cell>
          <cell r="S16" t="str">
            <v>Install, renovate and upgrade all equipments used on Customer sites such as pumps and skid tanks</v>
          </cell>
        </row>
        <row r="17">
          <cell r="K17" t="str">
            <v>C&amp;I Others -  Sustain</v>
          </cell>
          <cell r="L17" t="str">
            <v>Regular, Payout, Sustain or Carryover</v>
          </cell>
          <cell r="M17" t="str">
            <v>Regular</v>
          </cell>
          <cell r="N17" t="str">
            <v>Payout</v>
          </cell>
          <cell r="O17" t="str">
            <v>Sustain or Carryover</v>
          </cell>
          <cell r="P17" t="str">
            <v>TV</v>
          </cell>
          <cell r="Q17" t="str">
            <v>CF_XX_SS_OT_01</v>
          </cell>
          <cell r="R17" t="str">
            <v>Others</v>
          </cell>
          <cell r="S17" t="str">
            <v xml:space="preserve">Install, renovate and upgrade all other equipments that are not classified as Truck stops or Fuel Storage Dispensing </v>
          </cell>
        </row>
        <row r="18">
          <cell r="K18" t="str">
            <v>C&amp;I Truck Stops -  Sustain</v>
          </cell>
          <cell r="L18" t="str">
            <v>Regular, Payout, Sustain or Carryover</v>
          </cell>
          <cell r="M18" t="str">
            <v>Regular</v>
          </cell>
          <cell r="N18" t="str">
            <v>Payout</v>
          </cell>
          <cell r="O18" t="str">
            <v>Sustain or Carryover</v>
          </cell>
          <cell r="P18" t="str">
            <v>TS</v>
          </cell>
          <cell r="Q18" t="str">
            <v>CF_XX_SS_TS_01</v>
          </cell>
          <cell r="R18" t="str">
            <v>Truck Stops</v>
          </cell>
          <cell r="S18" t="str">
            <v>Install, renovate and upgrade all equipments used in Diesel stops(NZ only) such as pumps and skid tanks</v>
          </cell>
        </row>
        <row r="19">
          <cell r="K19" t="str">
            <v>C&amp;I Truck Stops - Compliance</v>
          </cell>
          <cell r="L19" t="str">
            <v>Regular, Compliance, Discretionary or Non-Discretionary or Carryover</v>
          </cell>
          <cell r="M19" t="str">
            <v>Regular</v>
          </cell>
          <cell r="N19" t="str">
            <v>Compliance</v>
          </cell>
          <cell r="O19" t="str">
            <v>Discretionary or Non-Discretionary or Carryover</v>
          </cell>
          <cell r="P19" t="str">
            <v>CP</v>
          </cell>
          <cell r="Q19" t="str">
            <v>CF_XX_CP_TS_01</v>
          </cell>
          <cell r="R19" t="str">
            <v>Truck Stops</v>
          </cell>
        </row>
        <row r="20">
          <cell r="K20" t="str">
            <v>C&amp;I Truck Stops - l Grow</v>
          </cell>
          <cell r="L20" t="str">
            <v>Regular, Payout, Grow or Carryover</v>
          </cell>
          <cell r="M20" t="str">
            <v>Regular</v>
          </cell>
          <cell r="N20" t="str">
            <v>Payout</v>
          </cell>
          <cell r="O20" t="str">
            <v>Grow or Carryover</v>
          </cell>
          <cell r="P20" t="str">
            <v>GT</v>
          </cell>
          <cell r="Q20" t="str">
            <v>CF_XX_GR_TS_01</v>
          </cell>
          <cell r="R20" t="str">
            <v>Truck Stops</v>
          </cell>
          <cell r="S20" t="str">
            <v>Install, renovate and upgrade all equipments used in Diesel stops(NZ only) such as pumps and skid tanks</v>
          </cell>
        </row>
        <row r="21">
          <cell r="K21" t="str">
            <v>C-Store Conversion,  DIT, COCO</v>
          </cell>
          <cell r="L21" t="str">
            <v>Regular, Payout, Sustain or Carryover</v>
          </cell>
          <cell r="M21" t="str">
            <v>Regular</v>
          </cell>
          <cell r="N21" t="str">
            <v>Payout</v>
          </cell>
          <cell r="O21" t="str">
            <v>Sustain or Carryover</v>
          </cell>
          <cell r="P21" t="str">
            <v>SC</v>
          </cell>
          <cell r="Q21" t="str">
            <v>RT_SA_SS_CC_01</v>
          </cell>
          <cell r="R21" t="str">
            <v>C-Store Conver,  DIT, COCO</v>
          </cell>
          <cell r="S21" t="str">
            <v>Conversion work from another APC ( lube bay, car-wash etc ) to C-Store; other terms refer to list per NTI</v>
          </cell>
        </row>
        <row r="22">
          <cell r="K22" t="str">
            <v>C-Store Conversion,  DIT, CORO</v>
          </cell>
          <cell r="L22" t="str">
            <v>Regular, Payout, Sustain or Carryover</v>
          </cell>
          <cell r="M22" t="str">
            <v>Regular</v>
          </cell>
          <cell r="N22" t="str">
            <v>Payout</v>
          </cell>
          <cell r="O22" t="str">
            <v>Sustain or Carryover</v>
          </cell>
          <cell r="P22" t="str">
            <v>SD</v>
          </cell>
          <cell r="Q22" t="str">
            <v>RT_SA_SS_CC_02</v>
          </cell>
          <cell r="R22" t="str">
            <v>C-Store Conver,  DIT, CORO</v>
          </cell>
        </row>
        <row r="23">
          <cell r="K23" t="str">
            <v>C-Store Conversion,  DIT, RORO</v>
          </cell>
          <cell r="L23" t="str">
            <v>Regular, Payout, Sustain or Carryover</v>
          </cell>
          <cell r="M23" t="str">
            <v>Regular</v>
          </cell>
          <cell r="N23" t="str">
            <v>Payout</v>
          </cell>
          <cell r="O23" t="str">
            <v>Sustain or Carryover</v>
          </cell>
          <cell r="P23" t="str">
            <v>SE</v>
          </cell>
          <cell r="Q23" t="str">
            <v>RT_SA_SS_CC_03</v>
          </cell>
          <cell r="R23" t="str">
            <v>C-Store Conver,  DIT, RORO</v>
          </cell>
        </row>
        <row r="24">
          <cell r="K24" t="str">
            <v>C-Store Conversion, IT, COCO</v>
          </cell>
          <cell r="L24" t="str">
            <v>Regular, Payout, Sustain or Carryover</v>
          </cell>
          <cell r="M24" t="str">
            <v>Regular</v>
          </cell>
          <cell r="N24" t="str">
            <v>Payout</v>
          </cell>
          <cell r="O24" t="str">
            <v>Sustain or Carryover</v>
          </cell>
          <cell r="P24" t="str">
            <v>SF</v>
          </cell>
          <cell r="Q24" t="str">
            <v>RT_SA_SS_CC_04</v>
          </cell>
          <cell r="R24" t="str">
            <v>C-Store Conver, IT, COCO</v>
          </cell>
        </row>
        <row r="25">
          <cell r="K25" t="str">
            <v>C-Store Conversion, IT, CORO</v>
          </cell>
          <cell r="L25" t="str">
            <v>Regular, Payout, Sustain or Carryover</v>
          </cell>
          <cell r="M25" t="str">
            <v>Regular</v>
          </cell>
          <cell r="N25" t="str">
            <v>Payout</v>
          </cell>
          <cell r="O25" t="str">
            <v>Sustain or Carryover</v>
          </cell>
          <cell r="P25" t="str">
            <v>SG</v>
          </cell>
          <cell r="Q25" t="str">
            <v>RT_SA_SS_CC_05</v>
          </cell>
          <cell r="R25" t="str">
            <v>C-Store Conver, IT, CORO</v>
          </cell>
        </row>
        <row r="26">
          <cell r="K26" t="str">
            <v>C-Store Conversion, IT, RORO</v>
          </cell>
          <cell r="L26" t="str">
            <v>Regular, Payout, Sustain or Carryover</v>
          </cell>
          <cell r="M26" t="str">
            <v>Regular</v>
          </cell>
          <cell r="N26" t="str">
            <v>Payout</v>
          </cell>
          <cell r="O26" t="str">
            <v>Sustain or Carryover</v>
          </cell>
          <cell r="P26" t="str">
            <v>SH</v>
          </cell>
          <cell r="Q26" t="str">
            <v>RT_SA_SS_CC_06</v>
          </cell>
          <cell r="R26" t="str">
            <v>C-Store Conver, IT, RORO</v>
          </cell>
        </row>
        <row r="27">
          <cell r="K27" t="str">
            <v>C-Store Refurbishment, DIT, COCO</v>
          </cell>
          <cell r="L27" t="str">
            <v>Regular, Payout, Sustain or Carryover</v>
          </cell>
          <cell r="M27" t="str">
            <v>Regular</v>
          </cell>
          <cell r="N27" t="str">
            <v>Payout</v>
          </cell>
          <cell r="O27" t="str">
            <v>Sustain or Carryover</v>
          </cell>
          <cell r="P27" t="str">
            <v>TD</v>
          </cell>
          <cell r="Q27" t="str">
            <v>RT_RD_SS_CU_01</v>
          </cell>
          <cell r="R27" t="str">
            <v>C-Store Refur, DIT, COCO</v>
          </cell>
          <cell r="S27" t="str">
            <v>Works to upgrade, renovate and expand all existing c-store  within retail COCO sites in DIT</v>
          </cell>
        </row>
        <row r="28">
          <cell r="K28" t="str">
            <v>C-Store Refurbishment, DIT, CORO</v>
          </cell>
          <cell r="L28" t="str">
            <v>Regular, Payout, Sustain or Carryover</v>
          </cell>
          <cell r="M28" t="str">
            <v>Regular</v>
          </cell>
          <cell r="N28" t="str">
            <v>Payout</v>
          </cell>
          <cell r="O28" t="str">
            <v>Sustain or Carryover</v>
          </cell>
          <cell r="P28" t="str">
            <v>TE</v>
          </cell>
          <cell r="Q28" t="str">
            <v>RT_RD_SS_CU_02</v>
          </cell>
          <cell r="R28" t="str">
            <v>C-Store Refur, DIT, CORO</v>
          </cell>
          <cell r="S28" t="str">
            <v>Works to upgrade, renovate and expand all existing c-store  within retail CORO sites in DIT</v>
          </cell>
        </row>
        <row r="29">
          <cell r="K29" t="str">
            <v>C-Store Refurbishment, DIT, RORO</v>
          </cell>
          <cell r="L29" t="str">
            <v>Regular, Payout, Sustain or Carryover</v>
          </cell>
          <cell r="M29" t="str">
            <v>Regular</v>
          </cell>
          <cell r="N29" t="str">
            <v>Payout</v>
          </cell>
          <cell r="O29" t="str">
            <v>Sustain or Carryover</v>
          </cell>
          <cell r="P29" t="str">
            <v>TG</v>
          </cell>
          <cell r="Q29" t="str">
            <v>RT_RD_SS_CU_03</v>
          </cell>
          <cell r="R29" t="str">
            <v>C-Store Refur, DIT, RORO</v>
          </cell>
          <cell r="S29" t="str">
            <v>Works to upgrade, renovate and expand all existing c-store  within retail RORO sites in DIT</v>
          </cell>
        </row>
        <row r="30">
          <cell r="K30" t="str">
            <v>C-Store Refurbishment, IT, COCO</v>
          </cell>
          <cell r="L30" t="str">
            <v>Regular, Payout, Sustain or Carryover</v>
          </cell>
          <cell r="M30" t="str">
            <v>Regular</v>
          </cell>
          <cell r="N30" t="str">
            <v>Payout</v>
          </cell>
          <cell r="O30" t="str">
            <v>Sustain or Carryover</v>
          </cell>
          <cell r="P30" t="str">
            <v>TH</v>
          </cell>
          <cell r="Q30" t="str">
            <v>RT_RD_SS_CU_04</v>
          </cell>
          <cell r="R30" t="str">
            <v>C-Store Refur, IT, COCO</v>
          </cell>
          <cell r="S30" t="str">
            <v>Works to upgrade, renovate and expand all existing c-store  within retail COCO sites in Non DIT</v>
          </cell>
        </row>
        <row r="31">
          <cell r="K31" t="str">
            <v>C-Store Refurbishment, IT, CORO</v>
          </cell>
          <cell r="L31" t="str">
            <v>Regular, Payout, Sustain or Carryover</v>
          </cell>
          <cell r="M31" t="str">
            <v>Regular</v>
          </cell>
          <cell r="N31" t="str">
            <v>Payout</v>
          </cell>
          <cell r="O31" t="str">
            <v>Sustain or Carryover</v>
          </cell>
          <cell r="P31" t="str">
            <v>TI</v>
          </cell>
          <cell r="Q31" t="str">
            <v>RT_RD_SS_CU_05</v>
          </cell>
          <cell r="R31" t="str">
            <v>C-Store Refur, IT, CORO</v>
          </cell>
          <cell r="S31" t="str">
            <v>Works to upgrade, renovate and expand all existing c-store  within retail CORO sites in Non DIT</v>
          </cell>
        </row>
        <row r="32">
          <cell r="K32" t="str">
            <v>C-Store Refurbishment, IT, RORO</v>
          </cell>
          <cell r="L32" t="str">
            <v>Regular, Payout, Sustain or Carryover</v>
          </cell>
          <cell r="M32" t="str">
            <v>Regular</v>
          </cell>
          <cell r="N32" t="str">
            <v>Payout</v>
          </cell>
          <cell r="O32" t="str">
            <v>Sustain or Carryover</v>
          </cell>
          <cell r="P32" t="str">
            <v>TJ</v>
          </cell>
          <cell r="Q32" t="str">
            <v>RT_RD_SS_CU_06</v>
          </cell>
          <cell r="R32" t="str">
            <v>C-Store Refur, IT, RORO</v>
          </cell>
          <cell r="S32" t="str">
            <v>Works to upgrade, renovate and expand all existing c-store  within retail RORO sites in Non DIT</v>
          </cell>
        </row>
        <row r="33">
          <cell r="K33" t="str">
            <v>Dry Goods SCM Partner - Retail Development</v>
          </cell>
          <cell r="L33" t="str">
            <v>Infrastructure, Payout, Sustain or Carryover</v>
          </cell>
          <cell r="M33" t="str">
            <v>Infrastructure</v>
          </cell>
          <cell r="N33" t="str">
            <v>Payout</v>
          </cell>
          <cell r="O33" t="str">
            <v>Sustain or Carryover</v>
          </cell>
          <cell r="P33" t="str">
            <v>GI</v>
          </cell>
          <cell r="Q33" t="str">
            <v>RT_RD_GR_DG_01</v>
          </cell>
          <cell r="R33" t="str">
            <v>Dry Goods SCM</v>
          </cell>
          <cell r="S33" t="str">
            <v>Investment in automation or equipment required to facilitate the implementation of a Dry Goods Supply Chain solution.</v>
          </cell>
        </row>
        <row r="34">
          <cell r="K34" t="str">
            <v>Environmental rehabilitation equipment</v>
          </cell>
          <cell r="L34" t="str">
            <v>Regular, Compliance, Discretionary or Non-Discretionary or Carryover</v>
          </cell>
          <cell r="M34" t="str">
            <v>Regular</v>
          </cell>
          <cell r="N34" t="str">
            <v>Compliance</v>
          </cell>
          <cell r="O34" t="str">
            <v>Discretionary or Non-Discretionary or Carryover</v>
          </cell>
          <cell r="P34" t="str">
            <v>CH</v>
          </cell>
          <cell r="Q34" t="str">
            <v>RT_RD_CP_MT_07</v>
          </cell>
          <cell r="R34" t="str">
            <v>Environ rehab equip</v>
          </cell>
          <cell r="S34" t="str">
            <v>Environmental rehabilitation equipment</v>
          </cell>
        </row>
        <row r="35">
          <cell r="K35" t="str">
            <v>Food Retail Program - Retail Development</v>
          </cell>
          <cell r="L35" t="str">
            <v>Headquarters, Payout, Sustain or Carryover</v>
          </cell>
          <cell r="M35" t="str">
            <v>Headquarters</v>
          </cell>
          <cell r="N35" t="str">
            <v>Payout</v>
          </cell>
          <cell r="O35" t="str">
            <v>Sustain or Carryover</v>
          </cell>
          <cell r="P35" t="str">
            <v>GH</v>
          </cell>
          <cell r="Q35" t="str">
            <v>RT_RD_GR_FP_01</v>
          </cell>
          <cell r="R35" t="str">
            <v>Food Retail Pgm</v>
          </cell>
          <cell r="S35" t="str">
            <v>Rollout of an approved "Format" under the guidance of a Rapid Format Depoyment ( RFD ) Team driving the format and using the RFD Process.</v>
          </cell>
        </row>
        <row r="36">
          <cell r="K36" t="str">
            <v>Knockdown Rebuild,  DIT, COCO</v>
          </cell>
          <cell r="L36" t="str">
            <v>Regular, Payout, Sustain or Carryover</v>
          </cell>
          <cell r="M36" t="str">
            <v>Regular</v>
          </cell>
          <cell r="N36" t="str">
            <v>Payout</v>
          </cell>
          <cell r="O36" t="str">
            <v>Sustain or Carryover</v>
          </cell>
          <cell r="P36" t="str">
            <v>SJ</v>
          </cell>
          <cell r="Q36" t="str">
            <v>RT_SA_SS_KR_01</v>
          </cell>
          <cell r="R36" t="str">
            <v>KDR,  DIT, COCO</v>
          </cell>
          <cell r="S36" t="str">
            <v>- Enlarging C-Store / Adding APC</v>
          </cell>
        </row>
        <row r="37">
          <cell r="K37" t="str">
            <v>Knockdown Rebuild,  DIT, CORO</v>
          </cell>
          <cell r="L37" t="str">
            <v>Regular, Payout, Sustain or Carryover</v>
          </cell>
          <cell r="M37" t="str">
            <v>Regular</v>
          </cell>
          <cell r="N37" t="str">
            <v>Payout</v>
          </cell>
          <cell r="O37" t="str">
            <v>Sustain or Carryover</v>
          </cell>
          <cell r="P37" t="str">
            <v>SK</v>
          </cell>
          <cell r="Q37" t="str">
            <v>RT_SA_SS_KR_02</v>
          </cell>
          <cell r="R37" t="str">
            <v>KDR,  DIT, CORO</v>
          </cell>
          <cell r="S37" t="str">
            <v>- increasing size and layout of site</v>
          </cell>
        </row>
        <row r="38">
          <cell r="K38" t="str">
            <v>Knockdown Rebuild,  DIT, RORO</v>
          </cell>
          <cell r="L38" t="str">
            <v>Regular, Payout, Sustain or Carryover</v>
          </cell>
          <cell r="M38" t="str">
            <v>Regular</v>
          </cell>
          <cell r="N38" t="str">
            <v>Payout</v>
          </cell>
          <cell r="O38" t="str">
            <v>Sustain or Carryover</v>
          </cell>
          <cell r="P38" t="str">
            <v>SL</v>
          </cell>
          <cell r="Q38" t="str">
            <v>RT_SA_SS_KR_03</v>
          </cell>
          <cell r="R38" t="str">
            <v>KDR,  DIT, RORO</v>
          </cell>
          <cell r="S38" t="str">
            <v>- Generally requires permit</v>
          </cell>
        </row>
        <row r="39">
          <cell r="K39" t="str">
            <v>Knockdown Rebuild, IT, COCO</v>
          </cell>
          <cell r="L39" t="str">
            <v>Regular, Payout, Sustain or Carryover</v>
          </cell>
          <cell r="M39" t="str">
            <v>Regular</v>
          </cell>
          <cell r="N39" t="str">
            <v>Payout</v>
          </cell>
          <cell r="O39" t="str">
            <v>Sustain or Carryover</v>
          </cell>
          <cell r="P39" t="str">
            <v>SM</v>
          </cell>
          <cell r="Q39" t="str">
            <v>RT_SA_SS_KR_04</v>
          </cell>
          <cell r="R39" t="str">
            <v>KDR, IT, COCO</v>
          </cell>
        </row>
        <row r="40">
          <cell r="K40" t="str">
            <v>Knockdown Rebuild, IT, CORO</v>
          </cell>
          <cell r="L40" t="str">
            <v>Regular, Payout, Sustain or Carryover</v>
          </cell>
          <cell r="M40" t="str">
            <v>Regular</v>
          </cell>
          <cell r="N40" t="str">
            <v>Payout</v>
          </cell>
          <cell r="O40" t="str">
            <v>Sustain or Carryover</v>
          </cell>
          <cell r="P40" t="str">
            <v>SN</v>
          </cell>
          <cell r="Q40" t="str">
            <v>RT_SA_SS_KR_05</v>
          </cell>
          <cell r="R40" t="str">
            <v>KDR, IT, CORO</v>
          </cell>
        </row>
        <row r="41">
          <cell r="K41" t="str">
            <v>Knockdown Rebuild, IT, RORO</v>
          </cell>
          <cell r="L41" t="str">
            <v>Regular, Payout, Sustain or Carryover</v>
          </cell>
          <cell r="M41" t="str">
            <v>Regular</v>
          </cell>
          <cell r="N41" t="str">
            <v>Payout</v>
          </cell>
          <cell r="O41" t="str">
            <v>Sustain or Carryover</v>
          </cell>
          <cell r="P41" t="str">
            <v>SO</v>
          </cell>
          <cell r="Q41" t="str">
            <v>RT_SA_SS_KR_06</v>
          </cell>
          <cell r="R41" t="str">
            <v>KDR, IT, RORO</v>
          </cell>
        </row>
        <row r="42">
          <cell r="K42" t="str">
            <v>Land Purchase</v>
          </cell>
          <cell r="N42" t="str">
            <v>Payout</v>
          </cell>
          <cell r="O42" t="str">
            <v>Sustain or Grow or Carryover</v>
          </cell>
          <cell r="P42" t="str">
            <v>BY</v>
          </cell>
          <cell r="Q42" t="str">
            <v>RT_SA_SS_PO_01</v>
          </cell>
          <cell r="R42" t="str">
            <v>land Purch</v>
          </cell>
          <cell r="S42" t="str">
            <v>Land Purch</v>
          </cell>
        </row>
        <row r="43">
          <cell r="K43" t="str">
            <v>Lightning Protection</v>
          </cell>
          <cell r="L43" t="str">
            <v>Regular, Compliance, Discretionary or Carryover</v>
          </cell>
          <cell r="M43" t="str">
            <v>Regular</v>
          </cell>
          <cell r="N43" t="str">
            <v>Compliance</v>
          </cell>
          <cell r="O43" t="str">
            <v>Discretionary or Carryover</v>
          </cell>
          <cell r="P43" t="str">
            <v>CJ</v>
          </cell>
          <cell r="Q43" t="str">
            <v>RT_RD_CP_MT_09</v>
          </cell>
          <cell r="R43" t="str">
            <v>Lightning Protect</v>
          </cell>
          <cell r="S43" t="str">
            <v>Lightning Protection</v>
          </cell>
        </row>
        <row r="44">
          <cell r="K44" t="str">
            <v>Logistics - HES (Terminal Maintenance)</v>
          </cell>
          <cell r="L44" t="str">
            <v>Regular, Compliance, Discretionary or Non-Discretionary or Carryover</v>
          </cell>
          <cell r="M44" t="str">
            <v>Regular</v>
          </cell>
          <cell r="N44" t="str">
            <v>Compliance</v>
          </cell>
          <cell r="O44" t="str">
            <v>Discretionary or Non-Discretionary or Carryover</v>
          </cell>
          <cell r="P44" t="str">
            <v>DJ</v>
          </cell>
          <cell r="Q44" t="str">
            <v>DS_XX_CP_TR_01</v>
          </cell>
          <cell r="R44" t="str">
            <v xml:space="preserve">HES </v>
          </cell>
          <cell r="S44" t="str">
            <v>Terminal repair and Maintenance</v>
          </cell>
        </row>
        <row r="45">
          <cell r="K45" t="str">
            <v>Logistics - other vehicles</v>
          </cell>
          <cell r="N45" t="str">
            <v>Replacement</v>
          </cell>
          <cell r="O45" t="str">
            <v>Discretionary</v>
          </cell>
        </row>
        <row r="46">
          <cell r="K46" t="str">
            <v>Logistics Bld and Yard terminal maintenance</v>
          </cell>
          <cell r="N46" t="str">
            <v>Compliance</v>
          </cell>
          <cell r="O46" t="str">
            <v>Discretionary or Non-Discretionary or Carryover</v>
          </cell>
        </row>
        <row r="47">
          <cell r="K47" t="str">
            <v>Logistics Bottling Plant and Equip</v>
          </cell>
          <cell r="N47" t="str">
            <v>Compliance</v>
          </cell>
          <cell r="O47" t="str">
            <v>Discretionary or Non-Discretionary or Carryover</v>
          </cell>
        </row>
        <row r="48">
          <cell r="K48" t="str">
            <v>Logistics Cylinder Repl</v>
          </cell>
          <cell r="N48" t="str">
            <v>Compliance</v>
          </cell>
          <cell r="O48" t="str">
            <v>Discretionary or Non-Discretionary or Carryover</v>
          </cell>
        </row>
        <row r="49">
          <cell r="K49" t="str">
            <v>Logistics electrical equipment</v>
          </cell>
          <cell r="N49" t="str">
            <v>Compliance</v>
          </cell>
          <cell r="O49" t="str">
            <v>Discretionary or Non-Discretionary or Carryover</v>
          </cell>
        </row>
        <row r="50">
          <cell r="K50" t="str">
            <v>Logistics Environmental Equipm</v>
          </cell>
          <cell r="N50" t="str">
            <v>Compliance</v>
          </cell>
          <cell r="O50" t="str">
            <v>Discretionary or Non-Discretionary or Carryover</v>
          </cell>
        </row>
        <row r="51">
          <cell r="K51" t="str">
            <v>Logistics Joint Venture (Existing)</v>
          </cell>
          <cell r="L51" t="str">
            <v>Regular, Payout, Sustain or Carryover</v>
          </cell>
          <cell r="M51" t="str">
            <v>Regular</v>
          </cell>
          <cell r="N51" t="str">
            <v>Payout</v>
          </cell>
          <cell r="O51" t="str">
            <v>Sustain or Carryover</v>
          </cell>
          <cell r="R51" t="str">
            <v>Joint Venture</v>
          </cell>
          <cell r="S51" t="str">
            <v>Joint Venture</v>
          </cell>
        </row>
        <row r="52">
          <cell r="K52" t="str">
            <v>Logistics Joint Venture (NEW)</v>
          </cell>
          <cell r="L52" t="str">
            <v>Regular, Payout, Grow or Carryover</v>
          </cell>
          <cell r="M52" t="str">
            <v>Regular</v>
          </cell>
          <cell r="N52" t="str">
            <v>Payout</v>
          </cell>
          <cell r="O52" t="str">
            <v>Grow or Carryover</v>
          </cell>
          <cell r="P52" t="str">
            <v>UN</v>
          </cell>
          <cell r="Q52" t="str">
            <v>DS_XX_SS_JV_01</v>
          </cell>
          <cell r="R52" t="str">
            <v>Joint Venture</v>
          </cell>
          <cell r="S52" t="str">
            <v>Joint Venture</v>
          </cell>
        </row>
        <row r="53">
          <cell r="K53" t="str">
            <v>Logistics Marker program - marker injecter (equipment)</v>
          </cell>
          <cell r="L53" t="str">
            <v>Infrastructure, Payout, Grow or Carryover</v>
          </cell>
          <cell r="M53" t="str">
            <v>Infrastructure</v>
          </cell>
          <cell r="N53" t="str">
            <v>Payout</v>
          </cell>
          <cell r="O53" t="str">
            <v>Grow or Carryover</v>
          </cell>
          <cell r="P53" t="str">
            <v>HQ</v>
          </cell>
          <cell r="Q53" t="str">
            <v>DS_XX_GR_QA_01</v>
          </cell>
          <cell r="R53" t="str">
            <v xml:space="preserve">Marker program </v>
          </cell>
          <cell r="S53" t="str">
            <v xml:space="preserve">Marker program </v>
          </cell>
        </row>
        <row r="54">
          <cell r="K54" t="str">
            <v>Logistics Tank Trucks</v>
          </cell>
          <cell r="L54" t="str">
            <v>Regular, Replacement, Discretionary or Non-Discretionary or Carryover</v>
          </cell>
          <cell r="M54" t="str">
            <v>Regular</v>
          </cell>
          <cell r="N54" t="str">
            <v>Replacement</v>
          </cell>
          <cell r="O54" t="str">
            <v>Discretionary or Non-Discretionary or Carryover</v>
          </cell>
          <cell r="P54" t="str">
            <v>UM</v>
          </cell>
          <cell r="Q54" t="str">
            <v>DS_XX_SS_TK_01</v>
          </cell>
          <cell r="R54" t="str">
            <v>Tank Trucks</v>
          </cell>
          <cell r="S54" t="str">
            <v>Tank Trucks</v>
          </cell>
        </row>
        <row r="55">
          <cell r="K55" t="str">
            <v>Logistics Tanks pumps pipelines(terminal maint)</v>
          </cell>
          <cell r="L55" t="str">
            <v>Regular, Compliance, Discretionary or Non-Discretionary or Carryover</v>
          </cell>
          <cell r="M55" t="str">
            <v>Regular</v>
          </cell>
          <cell r="N55" t="str">
            <v>Compliance</v>
          </cell>
          <cell r="O55" t="str">
            <v>Discretionary or Non-Discretionary or Carryover</v>
          </cell>
        </row>
        <row r="56">
          <cell r="K56" t="str">
            <v>Logistics terminal Automation Program</v>
          </cell>
          <cell r="N56" t="str">
            <v>Compliance</v>
          </cell>
          <cell r="O56" t="str">
            <v>Discretionary or Non-Discretionary or Carryover</v>
          </cell>
        </row>
        <row r="57">
          <cell r="K57" t="str">
            <v>Logistics Payout</v>
          </cell>
          <cell r="N57" t="str">
            <v>Payout</v>
          </cell>
          <cell r="O57" t="str">
            <v>Grow or Carryover</v>
          </cell>
        </row>
        <row r="58">
          <cell r="K58" t="str">
            <v>Logistics tank construction</v>
          </cell>
          <cell r="N58" t="str">
            <v>Replacement</v>
          </cell>
          <cell r="O58" t="str">
            <v>Discretionary or Non-Discretionary or Carryover</v>
          </cell>
        </row>
        <row r="59">
          <cell r="K59" t="str">
            <v>Lubes Distributing</v>
          </cell>
          <cell r="N59" t="str">
            <v>Payout</v>
          </cell>
          <cell r="O59" t="str">
            <v>Sustain or Carryover</v>
          </cell>
        </row>
        <row r="60">
          <cell r="K60" t="str">
            <v>Lubes Manufacturing</v>
          </cell>
          <cell r="N60" t="str">
            <v>Payout</v>
          </cell>
          <cell r="O60" t="str">
            <v>Grow or Carryover</v>
          </cell>
        </row>
        <row r="61">
          <cell r="K61" t="str">
            <v>Lubes Manufacturing</v>
          </cell>
          <cell r="N61" t="str">
            <v>Compliance</v>
          </cell>
          <cell r="O61" t="str">
            <v>Discretionary or Non-Discretionary or Carryover</v>
          </cell>
        </row>
        <row r="62">
          <cell r="K62" t="str">
            <v>Lubes Manufacturing</v>
          </cell>
          <cell r="N62" t="str">
            <v>Payout</v>
          </cell>
          <cell r="O62" t="str">
            <v>Sustain or Carryover</v>
          </cell>
        </row>
        <row r="63">
          <cell r="K63" t="str">
            <v>Lubes Sales and Mkt</v>
          </cell>
          <cell r="N63" t="str">
            <v>Payout</v>
          </cell>
          <cell r="O63" t="str">
            <v>Grow or Carryover</v>
          </cell>
        </row>
        <row r="64">
          <cell r="K64" t="str">
            <v>Lubes Sales and Mkt</v>
          </cell>
          <cell r="N64" t="str">
            <v>Compliance</v>
          </cell>
          <cell r="O64" t="str">
            <v>Discretionary or Non-Discretionary or Carryover</v>
          </cell>
        </row>
        <row r="65">
          <cell r="K65" t="str">
            <v>Lubes Sales and Mkt</v>
          </cell>
          <cell r="N65" t="str">
            <v>Payout</v>
          </cell>
          <cell r="O65" t="str">
            <v>Sustain or Carryover</v>
          </cell>
        </row>
        <row r="66">
          <cell r="K66" t="str">
            <v>Maintenance - Equipment (Mandated Compliance Repairs/Upgrades)</v>
          </cell>
          <cell r="L66" t="str">
            <v>Regular, Compliance, Non-Discretionary or Carryover</v>
          </cell>
          <cell r="M66" t="str">
            <v>Regular</v>
          </cell>
          <cell r="N66" t="str">
            <v>Compliance</v>
          </cell>
          <cell r="O66" t="str">
            <v>Non-Discretionary or Carryover</v>
          </cell>
          <cell r="P66" t="str">
            <v>X1</v>
          </cell>
          <cell r="Q66" t="str">
            <v>X1</v>
          </cell>
          <cell r="S66" t="str">
            <v>Assoc: HES, govn't reg's, etc.  Works to upgrade, renovate and expand all existing buildings and facilities  within retail sites</v>
          </cell>
        </row>
        <row r="67">
          <cell r="K67" t="str">
            <v>Maintenance - Equipment (Rehab)</v>
          </cell>
          <cell r="L67" t="str">
            <v>Regular, Replacement, Discretionary or Non-Discretionary or Carryover</v>
          </cell>
          <cell r="M67" t="str">
            <v>Regular</v>
          </cell>
          <cell r="N67" t="str">
            <v>Replacement</v>
          </cell>
          <cell r="O67" t="str">
            <v>Discretionary or Non-Discretionary or Carryover</v>
          </cell>
          <cell r="P67" t="str">
            <v>CG</v>
          </cell>
          <cell r="Q67" t="str">
            <v>RT_RD_CP_MT_06</v>
          </cell>
          <cell r="R67" t="str">
            <v>Mnt - Equipm</v>
          </cell>
          <cell r="S67" t="str">
            <v>Improve and upgrade works for existing equipment including purchase new equipment  for retail sites</v>
          </cell>
        </row>
        <row r="68">
          <cell r="K68" t="str">
            <v>Maintenance - Facilities</v>
          </cell>
          <cell r="L68" t="str">
            <v>Regular, Payout, Sustain or Carryover</v>
          </cell>
          <cell r="M68" t="str">
            <v>Regular</v>
          </cell>
          <cell r="N68" t="str">
            <v>Payout</v>
          </cell>
          <cell r="O68" t="str">
            <v>Sustain or Carryover</v>
          </cell>
          <cell r="P68" t="str">
            <v>CF</v>
          </cell>
          <cell r="Q68" t="str">
            <v>RT_RD_CP_MT_05</v>
          </cell>
          <cell r="R68" t="str">
            <v>Mnt - Facilities</v>
          </cell>
          <cell r="S68" t="str">
            <v>Works to upgrade, renovate and expand all existing buildings and facilities  within retail sites</v>
          </cell>
        </row>
        <row r="69">
          <cell r="K69" t="str">
            <v>Maintenance - Retail Automation</v>
          </cell>
          <cell r="L69" t="str">
            <v>Regular, Replacement, Non-Discretionary or Carryover</v>
          </cell>
          <cell r="M69" t="str">
            <v>Regular</v>
          </cell>
          <cell r="N69" t="str">
            <v>Replacement</v>
          </cell>
          <cell r="O69" t="str">
            <v>Non-Discretionary or Carryover</v>
          </cell>
          <cell r="P69" t="str">
            <v>CK</v>
          </cell>
          <cell r="Q69" t="str">
            <v>RT_RA_CP_MT_01</v>
          </cell>
          <cell r="R69" t="str">
            <v>Mnt - Ret Auto</v>
          </cell>
          <cell r="S69" t="str">
            <v>Automation Program - Point of Sale ( POS ), Back office system etc</v>
          </cell>
        </row>
        <row r="70">
          <cell r="K70" t="str">
            <v>Minor Upgrades</v>
          </cell>
          <cell r="L70" t="str">
            <v>Regular, Payout, Sustain or Carryover</v>
          </cell>
          <cell r="M70" t="str">
            <v>Regular</v>
          </cell>
          <cell r="N70" t="str">
            <v>Payout</v>
          </cell>
          <cell r="O70" t="str">
            <v>Sustain or Carryover</v>
          </cell>
          <cell r="P70" t="str">
            <v>GL</v>
          </cell>
          <cell r="Q70" t="str">
            <v>RT_RD_GR_AP_03</v>
          </cell>
          <cell r="R70" t="str">
            <v>New Concept - Oper Dev</v>
          </cell>
          <cell r="S70" t="str">
            <v>Updating and improving existing retail concepts to provide for shifts in consumer demand, technology or other environmental changes</v>
          </cell>
        </row>
        <row r="71">
          <cell r="K71" t="str">
            <v>New Concept - Car Washes</v>
          </cell>
          <cell r="L71" t="str">
            <v>Headquarters, Payout, Grow or Carryover</v>
          </cell>
          <cell r="M71" t="str">
            <v>Headquarters</v>
          </cell>
          <cell r="N71" t="str">
            <v>Payout</v>
          </cell>
          <cell r="O71" t="str">
            <v>Grow or Carryover</v>
          </cell>
          <cell r="P71" t="str">
            <v>GJ</v>
          </cell>
          <cell r="Q71" t="str">
            <v>RT_RD_GR_AP_01</v>
          </cell>
          <cell r="R71" t="str">
            <v>New Concept - Strat Devm</v>
          </cell>
          <cell r="S71" t="str">
            <v xml:space="preserve">Development of new retail offers that have been selected based on strategically targeted "New Concept- Development  Zones"  </v>
          </cell>
        </row>
        <row r="72">
          <cell r="K72" t="str">
            <v>New Concept - Regional Initiatives OFFICES</v>
          </cell>
          <cell r="L72" t="str">
            <v>Special Projects, Payout, Grow or Carryover</v>
          </cell>
          <cell r="M72" t="str">
            <v>Special Projects</v>
          </cell>
          <cell r="N72" t="str">
            <v>Payout</v>
          </cell>
          <cell r="O72" t="str">
            <v>Grow or Carryover</v>
          </cell>
          <cell r="P72" t="str">
            <v>GK</v>
          </cell>
          <cell r="Q72" t="str">
            <v>RT_RD_GR_AP_02</v>
          </cell>
          <cell r="R72" t="str">
            <v>New Concept - Reg Init</v>
          </cell>
          <cell r="S72" t="str">
            <v>Testing and Piloting of new retail concepts  and RFD of successful concepts</v>
          </cell>
        </row>
        <row r="73">
          <cell r="K73" t="str">
            <v>New to Industry, DIT, COCO</v>
          </cell>
          <cell r="L73" t="str">
            <v>Regular, Payout, Sustain or Grow or Carryover</v>
          </cell>
          <cell r="M73" t="str">
            <v>Regular</v>
          </cell>
          <cell r="N73" t="str">
            <v>Payout</v>
          </cell>
          <cell r="O73" t="str">
            <v>Sustain or Grow or Carryover</v>
          </cell>
          <cell r="P73" t="str">
            <v>GA</v>
          </cell>
          <cell r="Q73" t="str">
            <v>RT_SA_GR_NI_01</v>
          </cell>
          <cell r="R73" t="str">
            <v>NTI, DIT, COCO</v>
          </cell>
          <cell r="S73" t="str">
            <v>NTI - New to Industry ( a new site / a greenfield site ); also includes New To Caltex ( NTC ) sites</v>
          </cell>
        </row>
        <row r="74">
          <cell r="K74" t="str">
            <v>New to Industry, DIT, CORO</v>
          </cell>
          <cell r="L74" t="str">
            <v>Regular, Payout, Sustain or Grow or Carryover</v>
          </cell>
          <cell r="M74" t="str">
            <v>Regular</v>
          </cell>
          <cell r="N74" t="str">
            <v>Payout</v>
          </cell>
          <cell r="O74" t="str">
            <v>Sustain or Grow or Carryover</v>
          </cell>
          <cell r="P74" t="str">
            <v>GB</v>
          </cell>
          <cell r="Q74" t="str">
            <v>RT_SA_GR_NI_02</v>
          </cell>
          <cell r="R74" t="str">
            <v>NTI, DIT, CORO</v>
          </cell>
          <cell r="S74" t="str">
            <v>DIT - Direct Investment territory; direct investment markets</v>
          </cell>
        </row>
        <row r="75">
          <cell r="K75" t="str">
            <v>New to Industry, DIT, RORO</v>
          </cell>
          <cell r="L75" t="str">
            <v>Regular, Payout, Sustain or Grow or Carryover</v>
          </cell>
          <cell r="M75" t="str">
            <v>Regular</v>
          </cell>
          <cell r="N75" t="str">
            <v>Payout</v>
          </cell>
          <cell r="O75" t="str">
            <v>Sustain or Grow or Carryover</v>
          </cell>
          <cell r="P75" t="str">
            <v>GD</v>
          </cell>
          <cell r="Q75" t="str">
            <v>RT_SA_GR_NI_04</v>
          </cell>
          <cell r="R75" t="str">
            <v>NTI, DIT, RORO</v>
          </cell>
          <cell r="S75" t="str">
            <v>COCO - Company Owned Company Operated; Caltex operated outlets on land owned/ leased by Caltex</v>
          </cell>
        </row>
        <row r="76">
          <cell r="K76" t="str">
            <v>New to Industry, IT, BWS</v>
          </cell>
          <cell r="L76" t="str">
            <v>Regular, Payout, Sustain or Grow or Carryover</v>
          </cell>
          <cell r="M76" t="str">
            <v>Regular</v>
          </cell>
          <cell r="N76" t="str">
            <v>Payout</v>
          </cell>
          <cell r="O76" t="str">
            <v>Sustain or Grow or Carryover</v>
          </cell>
          <cell r="P76" t="str">
            <v>GE</v>
          </cell>
          <cell r="Q76" t="str">
            <v>RT_SA_GR_NI_05</v>
          </cell>
          <cell r="R76" t="str">
            <v>NTI, IT, BWS</v>
          </cell>
          <cell r="S76" t="str">
            <v xml:space="preserve">CORO - Company Owned Retailer Operated; Retailer operated outlets on land owned/ leased by Caltex but re-leased to retailer; retailer set pump prices; </v>
          </cell>
        </row>
        <row r="77">
          <cell r="K77" t="str">
            <v>New to Industry, IT, CLRO</v>
          </cell>
          <cell r="L77" t="str">
            <v>Regular, Payout, Sustain or Grow or Carryover</v>
          </cell>
          <cell r="M77" t="str">
            <v>Regular</v>
          </cell>
          <cell r="N77" t="str">
            <v>Payout</v>
          </cell>
          <cell r="O77" t="str">
            <v>Sustain or Grow or Carryover</v>
          </cell>
          <cell r="P77" t="str">
            <v>GF</v>
          </cell>
          <cell r="Q77" t="str">
            <v>RT_SA_GR_NI_06</v>
          </cell>
          <cell r="R77" t="str">
            <v>NTI, IT, CLRO</v>
          </cell>
          <cell r="S77" t="str">
            <v xml:space="preserve">                  Caltex receives wholesale fuel margin, facility rental/royalty/fee</v>
          </cell>
        </row>
        <row r="78">
          <cell r="K78" t="str">
            <v>New to Industry, IT, RORO</v>
          </cell>
          <cell r="L78" t="str">
            <v>Regular, Payout, Sustain or Grow or Carryover</v>
          </cell>
          <cell r="M78" t="str">
            <v>Regular</v>
          </cell>
          <cell r="N78" t="str">
            <v>Payout</v>
          </cell>
          <cell r="O78" t="str">
            <v>Sustain or Grow or Carryover</v>
          </cell>
          <cell r="P78" t="str">
            <v>GG</v>
          </cell>
          <cell r="Q78" t="str">
            <v>RT_SA_GR_NI_07</v>
          </cell>
          <cell r="R78" t="str">
            <v>NTI, IT, RORO</v>
          </cell>
          <cell r="S78" t="str">
            <v>CLRO - Company Leased Retailer Operated; Retailer operated outlets on land leased by Caltex - peculiar only to CSCA</v>
          </cell>
        </row>
        <row r="79">
          <cell r="K79" t="str">
            <v>Prepayments on Leases / Rentals</v>
          </cell>
          <cell r="L79" t="str">
            <v>Regular, Payout, Sustain or Grow or Carryover</v>
          </cell>
          <cell r="M79" t="str">
            <v>Regular</v>
          </cell>
          <cell r="N79" t="str">
            <v>Payout</v>
          </cell>
          <cell r="O79" t="str">
            <v>Sustain or Grow or Carryover</v>
          </cell>
          <cell r="P79" t="str">
            <v>PR</v>
          </cell>
          <cell r="Q79" t="str">
            <v>RT_SA_GR_PR_01</v>
          </cell>
          <cell r="R79" t="str">
            <v>Prepd Lease/Rent</v>
          </cell>
          <cell r="S79" t="str">
            <v>15-30 year prepayment for lease on land</v>
          </cell>
        </row>
        <row r="80">
          <cell r="K80" t="str">
            <v>Reimage,  DIT, COCO</v>
          </cell>
          <cell r="L80" t="str">
            <v>Regular, Payout, Sustain or Carryover</v>
          </cell>
          <cell r="M80" t="str">
            <v>Regular</v>
          </cell>
          <cell r="N80" t="str">
            <v>Payout</v>
          </cell>
          <cell r="O80" t="str">
            <v>Sustain or Carryover</v>
          </cell>
          <cell r="P80" t="str">
            <v>SP</v>
          </cell>
          <cell r="Q80" t="str">
            <v>RT_RD_SS_RI_01</v>
          </cell>
          <cell r="R80" t="str">
            <v>Reimage,  DIT, COCO</v>
          </cell>
          <cell r="S80" t="str">
            <v>conversion work from old image to delta image for exsiting retail COCO sites in DIT</v>
          </cell>
        </row>
        <row r="81">
          <cell r="K81" t="str">
            <v>Reimage,  DIT, CORO</v>
          </cell>
          <cell r="L81" t="str">
            <v>Regular, Payout, Sustain or Carryover</v>
          </cell>
          <cell r="M81" t="str">
            <v>Regular</v>
          </cell>
          <cell r="N81" t="str">
            <v>Payout</v>
          </cell>
          <cell r="O81" t="str">
            <v>Sustain or Carryover</v>
          </cell>
          <cell r="P81" t="str">
            <v>SQ</v>
          </cell>
          <cell r="Q81" t="str">
            <v>RT_RD_SS_RI_02</v>
          </cell>
          <cell r="R81" t="str">
            <v>Reimage,  DIT, CORO</v>
          </cell>
          <cell r="S81" t="str">
            <v>conversion work from old image to delta image for existing retail CORO sites in DIT</v>
          </cell>
        </row>
        <row r="82">
          <cell r="K82" t="str">
            <v>Reimage,  DIT, RORO</v>
          </cell>
          <cell r="L82" t="str">
            <v>Regular, Payout, Sustain or Carryover</v>
          </cell>
          <cell r="M82" t="str">
            <v>Regular</v>
          </cell>
          <cell r="N82" t="str">
            <v>Payout</v>
          </cell>
          <cell r="O82" t="str">
            <v>Sustain or Carryover</v>
          </cell>
          <cell r="P82" t="str">
            <v>SR</v>
          </cell>
          <cell r="Q82" t="str">
            <v>RT_RD_SS_RI_03</v>
          </cell>
          <cell r="R82" t="str">
            <v>Reimage,  DIT, RORO</v>
          </cell>
          <cell r="S82" t="str">
            <v>conversion work from old image to delta image for existing retail RORO sites in DIT</v>
          </cell>
        </row>
        <row r="83">
          <cell r="K83" t="str">
            <v>Reimage, IT, COCO</v>
          </cell>
          <cell r="L83" t="str">
            <v>Regular, Payout, Sustain or Carryover</v>
          </cell>
          <cell r="M83" t="str">
            <v>Regular</v>
          </cell>
          <cell r="N83" t="str">
            <v>Payout</v>
          </cell>
          <cell r="O83" t="str">
            <v>Sustain or Carryover</v>
          </cell>
          <cell r="P83" t="str">
            <v>SS</v>
          </cell>
          <cell r="Q83" t="str">
            <v>RT_RD_SS_RI_04</v>
          </cell>
          <cell r="R83" t="str">
            <v>Reimage, IT, COCO</v>
          </cell>
          <cell r="S83" t="str">
            <v>conversion work from old image to delta image for exsiting retail COCO sites in Non-DIT</v>
          </cell>
        </row>
        <row r="84">
          <cell r="K84" t="str">
            <v>Reimage, IT, CORO</v>
          </cell>
          <cell r="L84" t="str">
            <v>Regular, Payout, Sustain or Carryover</v>
          </cell>
          <cell r="M84" t="str">
            <v>Regular</v>
          </cell>
          <cell r="N84" t="str">
            <v>Payout</v>
          </cell>
          <cell r="O84" t="str">
            <v>Sustain or Carryover</v>
          </cell>
          <cell r="P84" t="str">
            <v>ST</v>
          </cell>
          <cell r="Q84" t="str">
            <v>RT_RD_SS_RI_05</v>
          </cell>
          <cell r="R84" t="str">
            <v>Reimage, IT, CORO</v>
          </cell>
          <cell r="S84" t="str">
            <v>conversion work from old image to delta image for existing retail CORO sites in Non-DIT</v>
          </cell>
        </row>
        <row r="85">
          <cell r="K85" t="str">
            <v>Reimage, IT, RORO</v>
          </cell>
          <cell r="L85" t="str">
            <v>Regular, Payout, Sustain or Carryover</v>
          </cell>
          <cell r="M85" t="str">
            <v>Regular</v>
          </cell>
          <cell r="N85" t="str">
            <v>Payout</v>
          </cell>
          <cell r="O85" t="str">
            <v>Sustain or Carryover</v>
          </cell>
          <cell r="P85" t="str">
            <v>SU</v>
          </cell>
          <cell r="Q85" t="str">
            <v>RT_RD_SS_RI_06</v>
          </cell>
          <cell r="R85" t="str">
            <v>Reimage, IT, RORO</v>
          </cell>
          <cell r="S85" t="str">
            <v>conversion work from old image to delta image for existing retail RORO sites in Non-DIT</v>
          </cell>
        </row>
        <row r="86">
          <cell r="K86" t="str">
            <v>RORO conversions - DIT, COCO to RORO</v>
          </cell>
          <cell r="L86" t="str">
            <v>Regular, Payout, Sustain or Carryover</v>
          </cell>
          <cell r="M86" t="str">
            <v>Regular</v>
          </cell>
          <cell r="N86" t="str">
            <v>Payout</v>
          </cell>
          <cell r="O86" t="str">
            <v>Sustain or Carryover</v>
          </cell>
          <cell r="P86" t="str">
            <v>SV</v>
          </cell>
          <cell r="Q86" t="str">
            <v>RT_GM_SS_RO_01</v>
          </cell>
          <cell r="R86" t="str">
            <v>DIT, COCO to RORO</v>
          </cell>
          <cell r="S86" t="str">
            <v>Conversion of Class of Trade to Retailer Owned Retailer Operated ( RORO )</v>
          </cell>
        </row>
        <row r="87">
          <cell r="K87" t="str">
            <v>RORO conversions - DIT, CORO to RORO</v>
          </cell>
          <cell r="L87" t="str">
            <v>Regular, Payout, Sustain or Carryover</v>
          </cell>
          <cell r="M87" t="str">
            <v>Regular</v>
          </cell>
          <cell r="N87" t="str">
            <v>Payout</v>
          </cell>
          <cell r="O87" t="str">
            <v>Sustain or Carryover</v>
          </cell>
          <cell r="P87" t="str">
            <v>SW</v>
          </cell>
          <cell r="Q87" t="str">
            <v>RT_GM_SS_RO_02</v>
          </cell>
          <cell r="R87" t="str">
            <v>DIT, CORO to RORO</v>
          </cell>
        </row>
        <row r="88">
          <cell r="K88" t="str">
            <v>RORO conversions - DIT, old RORO to new RORO</v>
          </cell>
          <cell r="L88" t="str">
            <v>Regular, Payout, Sustain or Carryover</v>
          </cell>
          <cell r="M88" t="str">
            <v>Regular</v>
          </cell>
          <cell r="N88" t="str">
            <v>Payout</v>
          </cell>
          <cell r="O88" t="str">
            <v>Sustain or Carryover</v>
          </cell>
          <cell r="P88" t="str">
            <v>SX</v>
          </cell>
          <cell r="Q88" t="str">
            <v>RT_GM_SS_RO_03</v>
          </cell>
          <cell r="R88" t="str">
            <v>DIT, old RORO to new RORO</v>
          </cell>
        </row>
      </sheetData>
      <sheetData sheetId="8"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
      <sheetName val="Basic Infor"/>
      <sheetName val="workings"/>
      <sheetName val="Databank"/>
      <sheetName val="MenuForm"/>
      <sheetName val="Summary"/>
      <sheetName val="Master"/>
      <sheetName val="YTD"/>
      <sheetName val="Report"/>
      <sheetName val="Report Summary"/>
      <sheetName val="Bank Payment"/>
      <sheetName val="Payroll Recon"/>
      <sheetName val="Bank Recon"/>
      <sheetName val="Payslip"/>
      <sheetName val="Monthly Notes"/>
      <sheetName val="Annual Notes"/>
      <sheetName val="Housing Report"/>
      <sheetName val="Pension Report"/>
      <sheetName val="Union Dues"/>
      <sheetName val="ITF Report"/>
      <sheetName val="NSITF Report"/>
      <sheetName val="Loan Tracker"/>
      <sheetName val="Loan Report"/>
      <sheetName val="Tax Ded"/>
      <sheetName val="Definitions"/>
      <sheetName val="Tables"/>
      <sheetName val="DataDisp"/>
      <sheetName val="Dialog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21">
          <cell r="B21">
            <v>12</v>
          </cell>
        </row>
      </sheetData>
      <sheetData sheetId="25" refreshError="1"/>
      <sheetData sheetId="26" refreshError="1"/>
      <sheetData sheetId="27"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
      <sheetName val="Basic Infor"/>
      <sheetName val="workings"/>
      <sheetName val="Databank"/>
      <sheetName val="MenuForm"/>
      <sheetName val="Summary"/>
      <sheetName val="Master"/>
      <sheetName val="YTD"/>
      <sheetName val="Report"/>
      <sheetName val="Report Summary"/>
      <sheetName val="Bank Payment"/>
      <sheetName val="Payroll Recon"/>
      <sheetName val="Bank Recon"/>
      <sheetName val="Payslip"/>
      <sheetName val="Monthly Notes"/>
      <sheetName val="Annual Notes"/>
      <sheetName val="Housing Report"/>
      <sheetName val="Pension Report"/>
      <sheetName val="Union Dues"/>
      <sheetName val="ITF Report"/>
      <sheetName val="NSITF Report"/>
      <sheetName val="Loan Tracker"/>
      <sheetName val="Loan Report"/>
      <sheetName val="Tax Ded"/>
      <sheetName val="Definitions"/>
      <sheetName val="Tables"/>
      <sheetName val="DataDisp"/>
      <sheetName val="Dialog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21">
          <cell r="B21">
            <v>12</v>
          </cell>
        </row>
      </sheetData>
      <sheetData sheetId="25" refreshError="1"/>
      <sheetData sheetId="26" refreshError="1"/>
      <sheetData sheetId="27"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
      <sheetName val="CAP.  EX. 1995 NAIRA PAYMENTS"/>
      <sheetName val="Sheet15"/>
      <sheetName val="Summary 2"/>
      <sheetName val="COMPREHENSIVE"/>
      <sheetName val="KCARDS"/>
      <sheetName val="1997"/>
      <sheetName val="1998"/>
      <sheetName val="1999"/>
      <sheetName val="2000"/>
      <sheetName val="2001"/>
      <sheetName val="1995-2000"/>
      <sheetName val="REFERENCE"/>
      <sheetName val="Sheet3"/>
      <sheetName val="WSSA (2)"/>
      <sheetName val="WNL (2)"/>
      <sheetName val="Control Panel"/>
      <sheetName val="PAYROLL"/>
      <sheetName val="Jul-99(1)"/>
      <sheetName val="bal_sheet"/>
      <sheetName val="R T Briscoe-Residence"/>
      <sheetName val="Issue of shares and capital tra"/>
      <sheetName val="INSTRUCTIONS"/>
      <sheetName val="July-99"/>
      <sheetName val="June-99"/>
      <sheetName val="FORMS"/>
      <sheetName val="SUMMARY_SHEET"/>
      <sheetName val="CAP___EX__1995_NAIRA_PAYMENTS"/>
      <sheetName val="Summary_2"/>
      <sheetName val="Tables"/>
      <sheetName val="Jan 2000 - Scr1"/>
      <sheetName val="Deposit for share"/>
      <sheetName val="Capex"/>
      <sheetName val="NOTES 18-26"/>
      <sheetName val="Placement with other FIs"/>
      <sheetName val="Constants"/>
      <sheetName val="Issue_of_shares_and_capital_tra"/>
      <sheetName val="NOTES_18-26"/>
      <sheetName val="Deposit_for_share"/>
      <sheetName val="Jan_2000_-_Scr1"/>
      <sheetName val="Loan Balances"/>
    </sheetNames>
    <sheetDataSet>
      <sheetData sheetId="0">
        <row r="4">
          <cell r="B4">
            <v>1989</v>
          </cell>
        </row>
      </sheetData>
      <sheetData sheetId="1">
        <row r="4">
          <cell r="B4">
            <v>1989</v>
          </cell>
        </row>
      </sheetData>
      <sheetData sheetId="2">
        <row r="4">
          <cell r="B4">
            <v>1989</v>
          </cell>
          <cell r="D4">
            <v>1990</v>
          </cell>
          <cell r="F4">
            <v>1991</v>
          </cell>
          <cell r="H4">
            <v>1992</v>
          </cell>
          <cell r="J4">
            <v>1993</v>
          </cell>
          <cell r="L4">
            <v>1994</v>
          </cell>
          <cell r="N4">
            <v>1995</v>
          </cell>
          <cell r="P4" t="str">
            <v>FROM 1996 TO DATE</v>
          </cell>
        </row>
        <row r="5">
          <cell r="A5" t="str">
            <v>CAPTION</v>
          </cell>
          <cell r="B5" t="str">
            <v>Individuals</v>
          </cell>
          <cell r="C5" t="str">
            <v>Companies</v>
          </cell>
          <cell r="D5" t="str">
            <v>Individuals</v>
          </cell>
          <cell r="E5" t="str">
            <v>Companies</v>
          </cell>
          <cell r="F5" t="str">
            <v>Individuals</v>
          </cell>
          <cell r="G5" t="str">
            <v>Companies</v>
          </cell>
          <cell r="H5" t="str">
            <v>Individuals</v>
          </cell>
          <cell r="I5" t="str">
            <v>Companies</v>
          </cell>
          <cell r="J5" t="str">
            <v>Individuals</v>
          </cell>
          <cell r="K5" t="str">
            <v>Companies</v>
          </cell>
          <cell r="L5" t="str">
            <v>Individuals</v>
          </cell>
          <cell r="M5" t="str">
            <v>Companies</v>
          </cell>
          <cell r="N5" t="str">
            <v>Individuals</v>
          </cell>
          <cell r="O5" t="str">
            <v>Companies</v>
          </cell>
          <cell r="P5" t="str">
            <v>Individuals</v>
          </cell>
          <cell r="Q5" t="str">
            <v>Companies</v>
          </cell>
        </row>
        <row r="7">
          <cell r="A7" t="str">
            <v>Dividends</v>
          </cell>
          <cell r="B7">
            <v>0.15</v>
          </cell>
          <cell r="C7">
            <v>0.15</v>
          </cell>
          <cell r="D7">
            <v>0.15</v>
          </cell>
          <cell r="E7">
            <v>0.15</v>
          </cell>
          <cell r="F7">
            <v>0.15</v>
          </cell>
          <cell r="G7">
            <v>0.15</v>
          </cell>
          <cell r="H7">
            <v>0.05</v>
          </cell>
          <cell r="I7">
            <v>0.05</v>
          </cell>
          <cell r="J7">
            <v>0.05</v>
          </cell>
          <cell r="K7">
            <v>0.05</v>
          </cell>
          <cell r="L7">
            <v>0.1</v>
          </cell>
          <cell r="M7">
            <v>0.1</v>
          </cell>
          <cell r="N7">
            <v>0.1</v>
          </cell>
          <cell r="O7">
            <v>0.1</v>
          </cell>
          <cell r="P7">
            <v>0.1</v>
          </cell>
          <cell r="Q7">
            <v>0.1</v>
          </cell>
        </row>
        <row r="9">
          <cell r="A9" t="str">
            <v>Interest</v>
          </cell>
          <cell r="B9">
            <v>0.15</v>
          </cell>
          <cell r="C9">
            <v>0.15</v>
          </cell>
          <cell r="D9">
            <v>0.15</v>
          </cell>
          <cell r="E9">
            <v>0.15</v>
          </cell>
          <cell r="F9">
            <v>0.15</v>
          </cell>
          <cell r="G9">
            <v>0.15</v>
          </cell>
          <cell r="H9">
            <v>0.15</v>
          </cell>
          <cell r="I9">
            <v>0.15</v>
          </cell>
          <cell r="J9">
            <v>0.05</v>
          </cell>
          <cell r="K9">
            <v>0.05</v>
          </cell>
          <cell r="L9">
            <v>0.1</v>
          </cell>
          <cell r="M9">
            <v>0.1</v>
          </cell>
          <cell r="N9">
            <v>0.1</v>
          </cell>
          <cell r="O9">
            <v>0.1</v>
          </cell>
          <cell r="P9">
            <v>0.1</v>
          </cell>
          <cell r="Q9">
            <v>0.1</v>
          </cell>
        </row>
        <row r="11">
          <cell r="A11" t="str">
            <v>Royalties</v>
          </cell>
          <cell r="B11">
            <v>0.15</v>
          </cell>
          <cell r="C11">
            <v>0.15</v>
          </cell>
          <cell r="D11">
            <v>0.15</v>
          </cell>
          <cell r="E11">
            <v>0.15</v>
          </cell>
          <cell r="F11">
            <v>0.15</v>
          </cell>
          <cell r="G11">
            <v>0.15</v>
          </cell>
          <cell r="H11">
            <v>0.15</v>
          </cell>
          <cell r="I11">
            <v>0.15</v>
          </cell>
          <cell r="J11">
            <v>0.15</v>
          </cell>
          <cell r="K11">
            <v>0.15</v>
          </cell>
          <cell r="L11">
            <v>0.15</v>
          </cell>
          <cell r="M11">
            <v>0.15</v>
          </cell>
          <cell r="N11">
            <v>0.15</v>
          </cell>
          <cell r="O11">
            <v>0.15</v>
          </cell>
          <cell r="P11">
            <v>0.1</v>
          </cell>
          <cell r="Q11">
            <v>0.1</v>
          </cell>
        </row>
        <row r="13">
          <cell r="A13" t="str">
            <v>Rentals</v>
          </cell>
          <cell r="B13">
            <v>0.15</v>
          </cell>
          <cell r="C13">
            <v>0.15</v>
          </cell>
          <cell r="D13">
            <v>0.15</v>
          </cell>
          <cell r="E13">
            <v>0.15</v>
          </cell>
          <cell r="F13">
            <v>0.15</v>
          </cell>
          <cell r="G13">
            <v>0.15</v>
          </cell>
          <cell r="H13">
            <v>0.15</v>
          </cell>
          <cell r="I13">
            <v>0.15</v>
          </cell>
          <cell r="J13">
            <v>0.05</v>
          </cell>
          <cell r="K13">
            <v>0.05</v>
          </cell>
          <cell r="L13">
            <v>0.1</v>
          </cell>
          <cell r="M13">
            <v>0.1</v>
          </cell>
          <cell r="N13">
            <v>0.1</v>
          </cell>
          <cell r="O13">
            <v>0.1</v>
          </cell>
          <cell r="P13">
            <v>0.1</v>
          </cell>
          <cell r="Q13">
            <v>0.1</v>
          </cell>
        </row>
        <row r="15">
          <cell r="A15" t="str">
            <v>Agency</v>
          </cell>
          <cell r="P15">
            <v>0.05</v>
          </cell>
          <cell r="Q15">
            <v>0.05</v>
          </cell>
        </row>
        <row r="17">
          <cell r="A17" t="str">
            <v>Management Fees</v>
          </cell>
          <cell r="B17" t="str">
            <v>-</v>
          </cell>
          <cell r="C17" t="str">
            <v>-</v>
          </cell>
          <cell r="D17" t="str">
            <v>-</v>
          </cell>
          <cell r="E17" t="str">
            <v>-</v>
          </cell>
          <cell r="F17" t="str">
            <v>-</v>
          </cell>
          <cell r="G17" t="str">
            <v>-</v>
          </cell>
          <cell r="H17">
            <v>0.05</v>
          </cell>
          <cell r="I17">
            <v>0.05</v>
          </cell>
          <cell r="J17">
            <v>0.05</v>
          </cell>
          <cell r="K17">
            <v>0.05</v>
          </cell>
          <cell r="L17">
            <v>0.1</v>
          </cell>
          <cell r="M17">
            <v>0.1</v>
          </cell>
          <cell r="N17">
            <v>0.1</v>
          </cell>
          <cell r="O17">
            <v>0.1</v>
          </cell>
          <cell r="P17">
            <v>0.1</v>
          </cell>
          <cell r="Q17">
            <v>0.1</v>
          </cell>
        </row>
        <row r="19">
          <cell r="A19" t="str">
            <v>Consulting Services</v>
          </cell>
          <cell r="B19">
            <v>0.05</v>
          </cell>
          <cell r="C19">
            <v>0.1</v>
          </cell>
          <cell r="D19">
            <v>0.05</v>
          </cell>
          <cell r="E19">
            <v>0.1</v>
          </cell>
          <cell r="F19">
            <v>0.05</v>
          </cell>
          <cell r="G19">
            <v>0.1</v>
          </cell>
          <cell r="H19">
            <v>0.05</v>
          </cell>
          <cell r="I19">
            <v>0.1</v>
          </cell>
          <cell r="J19">
            <v>0.05</v>
          </cell>
          <cell r="K19">
            <v>0.1</v>
          </cell>
          <cell r="L19">
            <v>0.05</v>
          </cell>
          <cell r="M19">
            <v>0.1</v>
          </cell>
          <cell r="N19">
            <v>0.05</v>
          </cell>
          <cell r="O19">
            <v>0.1</v>
          </cell>
          <cell r="P19">
            <v>0.05</v>
          </cell>
          <cell r="Q19">
            <v>0.1</v>
          </cell>
        </row>
        <row r="21">
          <cell r="A21" t="str">
            <v>Technical Services</v>
          </cell>
          <cell r="B21" t="str">
            <v>-</v>
          </cell>
          <cell r="C21" t="str">
            <v>-</v>
          </cell>
          <cell r="D21" t="str">
            <v>-</v>
          </cell>
          <cell r="E21" t="str">
            <v>-</v>
          </cell>
          <cell r="F21" t="str">
            <v>-</v>
          </cell>
          <cell r="G21" t="str">
            <v>-</v>
          </cell>
          <cell r="H21">
            <v>0.05</v>
          </cell>
          <cell r="I21">
            <v>0.1</v>
          </cell>
          <cell r="J21">
            <v>0.05</v>
          </cell>
          <cell r="K21">
            <v>0.1</v>
          </cell>
          <cell r="L21">
            <v>0.05</v>
          </cell>
          <cell r="M21">
            <v>0.1</v>
          </cell>
          <cell r="N21">
            <v>0.05</v>
          </cell>
          <cell r="O21">
            <v>0.1</v>
          </cell>
          <cell r="P21">
            <v>0.05</v>
          </cell>
          <cell r="Q21">
            <v>0.1</v>
          </cell>
        </row>
        <row r="23">
          <cell r="A23" t="str">
            <v>Directors' Fees</v>
          </cell>
          <cell r="B23">
            <v>0.15</v>
          </cell>
          <cell r="C23" t="str">
            <v>-</v>
          </cell>
          <cell r="D23">
            <v>0.15</v>
          </cell>
          <cell r="E23" t="str">
            <v>-</v>
          </cell>
          <cell r="F23">
            <v>0.15</v>
          </cell>
          <cell r="G23" t="str">
            <v>-</v>
          </cell>
          <cell r="H23">
            <v>0.05</v>
          </cell>
          <cell r="I23" t="str">
            <v>-</v>
          </cell>
          <cell r="J23">
            <v>0.05</v>
          </cell>
          <cell r="K23" t="str">
            <v>-</v>
          </cell>
          <cell r="L23">
            <v>0.1</v>
          </cell>
          <cell r="M23" t="str">
            <v>-</v>
          </cell>
          <cell r="N23">
            <v>0.1</v>
          </cell>
          <cell r="O23" t="str">
            <v>-</v>
          </cell>
          <cell r="P23">
            <v>0.1</v>
          </cell>
          <cell r="Q23" t="str">
            <v>-</v>
          </cell>
        </row>
        <row r="25">
          <cell r="A25" t="str">
            <v>Construction</v>
          </cell>
          <cell r="B25" t="str">
            <v>-</v>
          </cell>
          <cell r="C25" t="str">
            <v>-</v>
          </cell>
          <cell r="D25" t="str">
            <v>-</v>
          </cell>
          <cell r="E25" t="str">
            <v>-</v>
          </cell>
          <cell r="F25" t="str">
            <v>-</v>
          </cell>
          <cell r="G25" t="str">
            <v>-</v>
          </cell>
          <cell r="H25">
            <v>2.5000000000000001E-2</v>
          </cell>
          <cell r="I25">
            <v>2.5000000000000001E-2</v>
          </cell>
          <cell r="J25">
            <v>2.5000000000000001E-2</v>
          </cell>
          <cell r="K25">
            <v>2.5000000000000001E-2</v>
          </cell>
          <cell r="L25">
            <v>2.5000000000000001E-2</v>
          </cell>
          <cell r="M25">
            <v>2.5000000000000001E-2</v>
          </cell>
          <cell r="N25">
            <v>0.05</v>
          </cell>
          <cell r="O25">
            <v>0.05</v>
          </cell>
          <cell r="P25">
            <v>0.05</v>
          </cell>
          <cell r="Q25">
            <v>0.05</v>
          </cell>
        </row>
        <row r="27">
          <cell r="A27" t="str">
            <v>NA</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row>
        <row r="29">
          <cell r="A29" t="str">
            <v>Others</v>
          </cell>
          <cell r="L29">
            <v>2.5000000000000001E-2</v>
          </cell>
          <cell r="M29">
            <v>2.5000000000000001E-2</v>
          </cell>
          <cell r="N29">
            <v>0.05</v>
          </cell>
          <cell r="O29">
            <v>0.05</v>
          </cell>
          <cell r="P29">
            <v>0.05</v>
          </cell>
          <cell r="Q29">
            <v>0.05</v>
          </cell>
        </row>
        <row r="31">
          <cell r="A31" t="str">
            <v>Supplies</v>
          </cell>
          <cell r="B31">
            <v>2.5000000000000001E-2</v>
          </cell>
          <cell r="C31">
            <v>2.5000000000000001E-2</v>
          </cell>
          <cell r="D31">
            <v>2.5000000000000001E-2</v>
          </cell>
          <cell r="E31">
            <v>2.5000000000000001E-2</v>
          </cell>
          <cell r="F31">
            <v>2.5000000000000001E-2</v>
          </cell>
          <cell r="G31">
            <v>2.5000000000000001E-2</v>
          </cell>
          <cell r="H31">
            <v>2.5000000000000001E-2</v>
          </cell>
          <cell r="I31">
            <v>2.5000000000000001E-2</v>
          </cell>
          <cell r="J31">
            <v>2.5000000000000001E-2</v>
          </cell>
          <cell r="K31">
            <v>2.5000000000000001E-2</v>
          </cell>
          <cell r="L31">
            <v>2.5000000000000001E-2</v>
          </cell>
          <cell r="M31">
            <v>2.5000000000000001E-2</v>
          </cell>
          <cell r="N31">
            <v>0.05</v>
          </cell>
          <cell r="O31">
            <v>0.05</v>
          </cell>
          <cell r="P31">
            <v>0.05</v>
          </cell>
          <cell r="Q31">
            <v>0.05</v>
          </cell>
        </row>
      </sheetData>
      <sheetData sheetId="3"/>
      <sheetData sheetId="4" refreshError="1"/>
      <sheetData sheetId="5" refreshError="1"/>
      <sheetData sheetId="6" refreshError="1"/>
      <sheetData sheetId="7" refreshError="1"/>
      <sheetData sheetId="8" refreshError="1"/>
      <sheetData sheetId="9" refreshError="1"/>
      <sheetData sheetId="10">
        <row r="51">
          <cell r="F51">
            <v>-331432.4200000001</v>
          </cell>
        </row>
      </sheetData>
      <sheetData sheetId="11">
        <row r="51">
          <cell r="F51">
            <v>-331432.4200000001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refreshError="1"/>
      <sheetData sheetId="40"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APPROVAL"/>
      <sheetName val="Supplement"/>
      <sheetName val="TEMPLATE"/>
      <sheetName val="PAYSLIPS"/>
      <sheetName val="LETTER"/>
      <sheetName val="JOURNALS"/>
      <sheetName val="Cust. Visit"/>
      <sheetName val="RECEIPTS"/>
      <sheetName val="WNL (2)"/>
      <sheetName val="LOCAL"/>
      <sheetName val="Aug"/>
      <sheetName val="CONSOL-PL"/>
      <sheetName val="Overt"/>
      <sheetName val="NOV99"/>
      <sheetName val="TREND PAL"/>
      <sheetName val="BASIS"/>
      <sheetName val="Cust__Visit"/>
      <sheetName val="Definitions"/>
      <sheetName val="Databank"/>
      <sheetName val="Sheet15"/>
      <sheetName val="SUMMARY SHEET"/>
      <sheetName val="CAP.  EX. 1995 NAIRA PAYMENTS"/>
      <sheetName val="Summary 2"/>
      <sheetName val="Jul-99(1)"/>
      <sheetName val="bal_sheet"/>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Europe"/>
      <sheetName val="Outstanding"/>
    </sheetNames>
    <sheetDataSet>
      <sheetData sheetId="0" refreshError="1"/>
      <sheetData sheetId="1" refreshError="1"/>
      <sheetData sheetId="2" refreshError="1">
        <row r="7">
          <cell r="C7" t="str">
            <v>M_EUR002</v>
          </cell>
          <cell r="D7" t="str">
            <v>Retail</v>
          </cell>
          <cell r="E7" t="str">
            <v>Dinant</v>
          </cell>
          <cell r="F7" t="str">
            <v>OFFLINE</v>
          </cell>
          <cell r="G7" t="str">
            <v>We do have a legal obligation to carry out remediation works. In case of landswap we will need to clean up new site (more or less similar state). Remediation is opex. Compliance investments would be non-discr. Compliance here though would mean that we hav</v>
          </cell>
        </row>
        <row r="8">
          <cell r="C8" t="str">
            <v>M_EUR010</v>
          </cell>
          <cell r="D8" t="str">
            <v>Retail</v>
          </cell>
          <cell r="E8" t="str">
            <v>Bread based food</v>
          </cell>
          <cell r="F8" t="str">
            <v>OFFLINE</v>
          </cell>
          <cell r="G8" t="str">
            <v>Contractual commitment with Baker St until 2008</v>
          </cell>
        </row>
        <row r="9">
          <cell r="C9" t="str">
            <v>M_EUR013</v>
          </cell>
          <cell r="D9" t="str">
            <v>Retail</v>
          </cell>
          <cell r="E9" t="str">
            <v>Galdar</v>
          </cell>
          <cell r="F9" t="str">
            <v>OFFLINE</v>
          </cell>
          <cell r="G9" t="str">
            <v>Already approved by Europe Mktg in 2006, genuine carryover</v>
          </cell>
        </row>
        <row r="10">
          <cell r="C10" t="str">
            <v>M_EUR014</v>
          </cell>
          <cell r="D10" t="str">
            <v>Retail</v>
          </cell>
          <cell r="E10" t="str">
            <v>COCO Maspalomas</v>
          </cell>
          <cell r="F10" t="str">
            <v>OFFLINE</v>
          </cell>
          <cell r="G10" t="str">
            <v xml:space="preserve">Project rating score now input </v>
          </cell>
        </row>
        <row r="11">
          <cell r="C11" t="str">
            <v>M_EUR015</v>
          </cell>
          <cell r="D11" t="str">
            <v>Retail</v>
          </cell>
          <cell r="E11" t="str">
            <v>Portmarnock</v>
          </cell>
          <cell r="F11" t="str">
            <v>OFFLINE</v>
          </cell>
          <cell r="G11" t="str">
            <v xml:space="preserve">Project rating score now input </v>
          </cell>
        </row>
        <row r="12">
          <cell r="C12" t="str">
            <v>M_EUR016</v>
          </cell>
          <cell r="D12" t="str">
            <v>Retail</v>
          </cell>
          <cell r="E12" t="str">
            <v>Blue Lagoon</v>
          </cell>
          <cell r="F12" t="str">
            <v>OFFLINE</v>
          </cell>
          <cell r="G12" t="str">
            <v xml:space="preserve">Project rating score now input </v>
          </cell>
        </row>
        <row r="13">
          <cell r="C13" t="str">
            <v>M_EUR017</v>
          </cell>
          <cell r="D13" t="str">
            <v>Retail</v>
          </cell>
          <cell r="E13" t="str">
            <v>Ballydowd</v>
          </cell>
          <cell r="F13" t="str">
            <v>OFFLINE</v>
          </cell>
          <cell r="G13" t="str">
            <v xml:space="preserve">Project rating score now input </v>
          </cell>
        </row>
        <row r="14">
          <cell r="C14" t="str">
            <v>M_EUR018</v>
          </cell>
          <cell r="D14" t="str">
            <v>Retail</v>
          </cell>
          <cell r="E14" t="str">
            <v>Clonkeen</v>
          </cell>
          <cell r="F14" t="str">
            <v>OFFLINE</v>
          </cell>
          <cell r="G14" t="str">
            <v xml:space="preserve">Project rating score now input </v>
          </cell>
        </row>
        <row r="15">
          <cell r="C15" t="str">
            <v>M_EUR019</v>
          </cell>
          <cell r="D15" t="str">
            <v>Retail</v>
          </cell>
          <cell r="E15" t="str">
            <v>Douglas</v>
          </cell>
          <cell r="F15" t="str">
            <v>OFFLINE</v>
          </cell>
          <cell r="G15" t="str">
            <v xml:space="preserve">Project rating score now input </v>
          </cell>
        </row>
        <row r="16">
          <cell r="C16" t="str">
            <v>M_EUR020</v>
          </cell>
          <cell r="D16" t="str">
            <v>Retail</v>
          </cell>
          <cell r="E16" t="str">
            <v>Skerries</v>
          </cell>
          <cell r="F16" t="str">
            <v>OFFLINE</v>
          </cell>
          <cell r="G16" t="str">
            <v xml:space="preserve">Project rating score now input </v>
          </cell>
        </row>
        <row r="17">
          <cell r="C17" t="str">
            <v>M_EUR021</v>
          </cell>
          <cell r="D17" t="str">
            <v>Retail</v>
          </cell>
          <cell r="E17" t="str">
            <v>Lake</v>
          </cell>
          <cell r="F17" t="str">
            <v>OFFLINE</v>
          </cell>
          <cell r="G17" t="str">
            <v xml:space="preserve">Project rating score now input </v>
          </cell>
        </row>
        <row r="18">
          <cell r="C18" t="str">
            <v>M_EUR022</v>
          </cell>
          <cell r="D18" t="str">
            <v>Retail</v>
          </cell>
          <cell r="E18" t="str">
            <v>Tower</v>
          </cell>
          <cell r="F18" t="str">
            <v>OFFLINE</v>
          </cell>
          <cell r="G18" t="str">
            <v xml:space="preserve">Project rating score now input </v>
          </cell>
        </row>
        <row r="19">
          <cell r="C19" t="str">
            <v>M_EUR028</v>
          </cell>
          <cell r="D19" t="str">
            <v>Retail</v>
          </cell>
          <cell r="E19" t="str">
            <v>Pontpierre</v>
          </cell>
          <cell r="F19" t="str">
            <v>OFFLINE</v>
          </cell>
          <cell r="G19" t="str">
            <v xml:space="preserve">Project rating score now input </v>
          </cell>
        </row>
        <row r="20">
          <cell r="C20" t="str">
            <v>M_EUR029</v>
          </cell>
          <cell r="D20" t="str">
            <v>Retail</v>
          </cell>
          <cell r="E20" t="str">
            <v>Bread based food</v>
          </cell>
          <cell r="F20" t="str">
            <v>OFFLINE</v>
          </cell>
          <cell r="G20" t="str">
            <v>Contractual commitment with Baker St until 2008</v>
          </cell>
        </row>
        <row r="21">
          <cell r="C21" t="str">
            <v>M_EUR034</v>
          </cell>
          <cell r="D21" t="str">
            <v>Retail</v>
          </cell>
          <cell r="E21" t="str">
            <v>MDW Haps</v>
          </cell>
          <cell r="F21" t="str">
            <v>OFFLINE</v>
          </cell>
          <cell r="G21" t="str">
            <v xml:space="preserve">Project rating score &amp; economics now input </v>
          </cell>
        </row>
        <row r="22">
          <cell r="C22" t="str">
            <v>M_EUR035</v>
          </cell>
          <cell r="D22" t="str">
            <v>C&amp;I</v>
          </cell>
          <cell r="E22" t="str">
            <v>Minor Investment</v>
          </cell>
          <cell r="F22" t="str">
            <v>OFFLINE</v>
          </cell>
          <cell r="G22" t="str">
            <v>Understood to be CVX policy to convert EDs to bottom loading, seeking clarification</v>
          </cell>
        </row>
        <row r="23">
          <cell r="C23" t="str">
            <v>M_EUR038</v>
          </cell>
          <cell r="D23" t="str">
            <v>Retail</v>
          </cell>
          <cell r="E23" t="str">
            <v>New RORO's #9</v>
          </cell>
          <cell r="F23" t="str">
            <v>OFFLINE</v>
          </cell>
          <cell r="G23" t="str">
            <v>In line with Plan objective to increase volumes through growing RORO dealer network in Europe. 30% of contracts already signed</v>
          </cell>
        </row>
        <row r="24">
          <cell r="C24" t="str">
            <v>M_EUR044</v>
          </cell>
          <cell r="D24" t="str">
            <v>Retail</v>
          </cell>
          <cell r="E24" t="str">
            <v>La Cañada, El Volcán, Granadilla, Pozo Izquierdo, Taxistas San Agustin, Valsequillo, Tinajo</v>
          </cell>
          <cell r="F24" t="str">
            <v>OFFLINE</v>
          </cell>
          <cell r="G24" t="str">
            <v>In line with Plan objective to increase volumes through retaining &amp; growing RORO dealer network in Europe.</v>
          </cell>
        </row>
        <row r="25">
          <cell r="C25" t="str">
            <v>M_EUR053</v>
          </cell>
          <cell r="D25" t="str">
            <v>Retail</v>
          </cell>
          <cell r="E25" t="str">
            <v>Vijfhuizen (noord)</v>
          </cell>
          <cell r="F25" t="str">
            <v>OFFLINE</v>
          </cell>
          <cell r="G25" t="str">
            <v xml:space="preserve">CVX is already non-compliant, imminent risk of penalties and then potentially partial or full closure of the site
</v>
          </cell>
        </row>
        <row r="26">
          <cell r="C26" t="str">
            <v>M_EUR054</v>
          </cell>
          <cell r="D26" t="str">
            <v>Retail</v>
          </cell>
          <cell r="E26" t="str">
            <v>Utrecht Einsteindreef</v>
          </cell>
          <cell r="F26" t="str">
            <v>OFFLINE</v>
          </cell>
          <cell r="G26" t="str">
            <v>Similar issues to Vijfhuizen (M_EURO53), plus no safe location for shift changes - required for personnel counting and registering their cash &amp; turnover for handover. 
Also, site is located in the middle of the redlight district area and therefore conside</v>
          </cell>
        </row>
        <row r="27">
          <cell r="C27" t="str">
            <v>M_EUR059</v>
          </cell>
          <cell r="D27" t="str">
            <v>Logistics - Terminalling</v>
          </cell>
          <cell r="E27" t="str">
            <v>BOSL</v>
          </cell>
          <cell r="F27" t="str">
            <v>OFFLINE</v>
          </cell>
          <cell r="G27" t="str">
            <v>Need economics and scoring from Logistics</v>
          </cell>
        </row>
        <row r="28">
          <cell r="C28" t="str">
            <v>M_EUR066</v>
          </cell>
          <cell r="D28" t="str">
            <v>Retail</v>
          </cell>
          <cell r="E28" t="str">
            <v>Bunnik</v>
          </cell>
          <cell r="F28" t="str">
            <v>OFFLINE</v>
          </cell>
          <cell r="G28" t="str">
            <v>Project still in preliminary phase, no economics currently available</v>
          </cell>
        </row>
        <row r="29">
          <cell r="C29" t="str">
            <v>M_EUR067</v>
          </cell>
          <cell r="D29" t="str">
            <v>Retail</v>
          </cell>
          <cell r="E29" t="str">
            <v>Asten</v>
          </cell>
          <cell r="F29" t="str">
            <v>OFFLINE</v>
          </cell>
          <cell r="G29" t="str">
            <v>Economics now input</v>
          </cell>
        </row>
        <row r="30">
          <cell r="C30" t="str">
            <v>M_EUR073</v>
          </cell>
          <cell r="D30" t="str">
            <v>Logistics - Terminalling</v>
          </cell>
          <cell r="E30" t="str">
            <v>Plymouth</v>
          </cell>
          <cell r="F30" t="str">
            <v>OFFLINE</v>
          </cell>
          <cell r="G30" t="str">
            <v>Need economics from Regional Logistics.</v>
          </cell>
        </row>
        <row r="31">
          <cell r="C31" t="str">
            <v>M_EUR077</v>
          </cell>
          <cell r="D31" t="str">
            <v>Retail</v>
          </cell>
          <cell r="E31" t="str">
            <v>Frisange</v>
          </cell>
          <cell r="F31" t="str">
            <v>OFFLINE</v>
          </cell>
          <cell r="G31" t="str">
            <v>Economics now input</v>
          </cell>
        </row>
        <row r="32">
          <cell r="C32" t="str">
            <v>M_EUR078</v>
          </cell>
          <cell r="D32" t="str">
            <v>Retail</v>
          </cell>
          <cell r="E32" t="str">
            <v>Zeebrugge</v>
          </cell>
          <cell r="F32" t="str">
            <v>OFFLINE</v>
          </cell>
          <cell r="G32" t="str">
            <v>Economics now input</v>
          </cell>
        </row>
      </sheetData>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APPROVAL"/>
      <sheetName val="Supplement"/>
      <sheetName val="TEMPLATE"/>
      <sheetName val="PAYSLIPS"/>
      <sheetName val="LETTER"/>
      <sheetName val="JOURNALS"/>
      <sheetName val="Cust. Visit"/>
      <sheetName val="RECEIPTS"/>
      <sheetName val="Sheet15"/>
      <sheetName val="Sheet16"/>
      <sheetName val="July-99"/>
      <sheetName val="June-99"/>
      <sheetName val="Cust__Visit"/>
      <sheetName val="Oct"/>
      <sheetName val="Menu Master"/>
      <sheetName val="Targeted Testing Master"/>
      <sheetName val="Government bonds "/>
      <sheetName val="Non-Statistical Sampling Master"/>
      <sheetName val="Suppl Non-Stat Sample Master"/>
      <sheetName val="Accept Reject Master"/>
      <sheetName val="AR Confirmation Log Master"/>
      <sheetName val="Fixed Asset Additions Master"/>
      <sheetName val="Fixed Asset Disposals Master"/>
      <sheetName val="Unrecord Liab - Pd Inv Master"/>
      <sheetName val="Unrecord Liab - Unpd Inv Master"/>
      <sheetName val="Testing Detail Master"/>
      <sheetName val="First Sample Results Master"/>
      <sheetName val="Global Data"/>
    </sheetNames>
    <sheetDataSet>
      <sheetData sheetId="0" refreshError="1"/>
      <sheetData sheetId="1"/>
      <sheetData sheetId="2"/>
      <sheetData sheetId="3" refreshError="1"/>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0">
          <cell r="C50" t="str">
            <v xml:space="preserve">   ?</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92">
          <cell r="B92" t="str">
            <v xml:space="preserve">   ?</v>
          </cell>
        </row>
      </sheetData>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v"/>
      <sheetName val="Sheet1"/>
      <sheetName val="Databank"/>
      <sheetName val="MenuForm"/>
      <sheetName val="Master"/>
      <sheetName val="Report"/>
      <sheetName val="YTD"/>
      <sheetName val="Report Summary"/>
      <sheetName val="Bank Payment"/>
      <sheetName val="Payroll Recon"/>
      <sheetName val="Bank Recon"/>
      <sheetName val="Payslip"/>
      <sheetName val="Monthly Notes"/>
      <sheetName val="Annual Notes"/>
      <sheetName val="Housing Report"/>
      <sheetName val="Pension Report"/>
      <sheetName val="Union Dues"/>
      <sheetName val="ITF Report"/>
      <sheetName val="NSITF Report"/>
      <sheetName val="Loan Tracker"/>
      <sheetName val="Loan Report"/>
      <sheetName val="Tax Ded"/>
      <sheetName val="Definitions"/>
      <sheetName val="Tables"/>
      <sheetName val="DataDisp"/>
      <sheetName val="Dialog1"/>
      <sheetName val="Loan Balances"/>
    </sheetNames>
    <sheetDataSet>
      <sheetData sheetId="0"/>
      <sheetData sheetId="1"/>
      <sheetData sheetId="2">
        <row r="8">
          <cell r="T8" t="str">
            <v>PFA</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25.bin"/><Relationship Id="rId4" Type="http://schemas.openxmlformats.org/officeDocument/2006/relationships/comments" Target="../comments2.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9"/>
  <sheetViews>
    <sheetView topLeftCell="A8" workbookViewId="0">
      <selection activeCell="D15" sqref="D15"/>
    </sheetView>
  </sheetViews>
  <sheetFormatPr defaultRowHeight="15"/>
  <cols>
    <col min="4" max="4" width="33.5703125" customWidth="1"/>
    <col min="5" max="5" width="20.7109375" customWidth="1"/>
    <col min="6" max="6" width="18.42578125" customWidth="1"/>
  </cols>
  <sheetData>
    <row r="1" spans="1:6">
      <c r="A1" t="s">
        <v>4599</v>
      </c>
    </row>
    <row r="7" spans="1:6">
      <c r="D7" s="817"/>
      <c r="E7" s="817"/>
      <c r="F7" s="817"/>
    </row>
    <row r="8" spans="1:6" ht="35.450000000000003" customHeight="1" thickBot="1">
      <c r="D8" s="817"/>
      <c r="E8" s="817"/>
      <c r="F8" s="817"/>
    </row>
    <row r="9" spans="1:6">
      <c r="D9" s="835" t="s">
        <v>4600</v>
      </c>
      <c r="E9" s="836">
        <v>2015</v>
      </c>
      <c r="F9" s="824">
        <v>2014</v>
      </c>
    </row>
    <row r="10" spans="1:6" ht="15.75" thickBot="1">
      <c r="D10" s="837"/>
      <c r="E10" s="838" t="s">
        <v>2060</v>
      </c>
      <c r="F10" s="825" t="s">
        <v>2060</v>
      </c>
    </row>
    <row r="11" spans="1:6" ht="15.75" thickBot="1">
      <c r="D11" s="829" t="s">
        <v>2061</v>
      </c>
      <c r="E11" s="845">
        <f>'Stmnt of comp inc'!D12</f>
        <v>25071122</v>
      </c>
      <c r="F11" s="840">
        <v>92325405</v>
      </c>
    </row>
    <row r="12" spans="1:6" ht="24.6" customHeight="1" thickBot="1">
      <c r="D12" s="828" t="s">
        <v>2062</v>
      </c>
      <c r="E12" s="846">
        <f>'Stmnt of comp inc'!D28</f>
        <v>626488</v>
      </c>
      <c r="F12" s="846">
        <v>1282052</v>
      </c>
    </row>
    <row r="13" spans="1:6" ht="15.75" thickBot="1">
      <c r="D13" s="844" t="s">
        <v>71</v>
      </c>
      <c r="E13" s="847">
        <f>'Stmnt of comp inc'!D30</f>
        <v>-263125</v>
      </c>
      <c r="F13" s="847">
        <v>-535649</v>
      </c>
    </row>
    <row r="14" spans="1:6">
      <c r="D14" s="828" t="s">
        <v>2063</v>
      </c>
      <c r="E14" s="846">
        <f>'Stmnt of comp inc'!D32</f>
        <v>363363</v>
      </c>
      <c r="F14" s="846">
        <v>746403</v>
      </c>
    </row>
    <row r="15" spans="1:6" ht="15.75" thickBot="1">
      <c r="D15" s="832" t="s">
        <v>2064</v>
      </c>
      <c r="E15" s="841" t="s">
        <v>1811</v>
      </c>
      <c r="F15" s="840">
        <v>223510</v>
      </c>
    </row>
    <row r="16" spans="1:6" ht="15.75" thickBot="1">
      <c r="D16" s="833" t="s">
        <v>2065</v>
      </c>
      <c r="E16" s="839">
        <f>'Notes 5 - 11'!G167</f>
        <v>1.4306267958281227</v>
      </c>
      <c r="F16" s="834">
        <v>2.94</v>
      </c>
    </row>
    <row r="17" spans="4:6" ht="15.75" thickBot="1">
      <c r="D17" s="832" t="s">
        <v>2066</v>
      </c>
      <c r="E17" s="842">
        <v>88</v>
      </c>
      <c r="F17" s="831">
        <v>74.930000000000007</v>
      </c>
    </row>
    <row r="18" spans="4:6" ht="15.75" thickBot="1">
      <c r="D18" s="833" t="s">
        <v>2067</v>
      </c>
      <c r="E18" s="830">
        <v>0</v>
      </c>
      <c r="F18" s="843">
        <v>7960</v>
      </c>
    </row>
    <row r="19" spans="4:6">
      <c r="D19" s="817"/>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DA332"/>
  <sheetViews>
    <sheetView view="pageBreakPreview" topLeftCell="A40" zoomScale="90" zoomScaleNormal="100" zoomScaleSheetLayoutView="90" workbookViewId="0">
      <selection activeCell="A69" sqref="A69"/>
    </sheetView>
  </sheetViews>
  <sheetFormatPr defaultColWidth="21.5703125" defaultRowHeight="12.75"/>
  <cols>
    <col min="1" max="1" width="52.7109375" style="2041" customWidth="1"/>
    <col min="2" max="2" width="12.140625" style="2037" customWidth="1"/>
    <col min="3" max="3" width="8" style="2030" customWidth="1"/>
    <col min="4" max="4" width="17.140625" style="2045" customWidth="1"/>
    <col min="5" max="5" width="0.5703125" style="2147" customWidth="1"/>
    <col min="6" max="6" width="17.28515625" style="2034" customWidth="1"/>
    <col min="7" max="7" width="0.42578125" style="2034" customWidth="1"/>
    <col min="8" max="8" width="41.28515625" style="2034" hidden="1" customWidth="1"/>
    <col min="9" max="9" width="20.7109375" style="2048" hidden="1" customWidth="1"/>
    <col min="10" max="10" width="17" style="2054" hidden="1" customWidth="1"/>
    <col min="11" max="11" width="13.42578125" style="2048" hidden="1" customWidth="1"/>
    <col min="12" max="12" width="18.5703125" style="2048" hidden="1" customWidth="1"/>
    <col min="13" max="13" width="16.42578125" style="2048" hidden="1" customWidth="1"/>
    <col min="14" max="14" width="8.5703125" style="2048" hidden="1" customWidth="1"/>
    <col min="15" max="15" width="1.28515625" style="2048" customWidth="1"/>
    <col min="16" max="16" width="31.5703125" style="2048" hidden="1" customWidth="1"/>
    <col min="17" max="17" width="1.28515625" style="2048" hidden="1" customWidth="1"/>
    <col min="18" max="18" width="30" style="2048" hidden="1" customWidth="1"/>
    <col min="19" max="19" width="1.140625" style="2048" hidden="1" customWidth="1"/>
    <col min="20" max="20" width="12.7109375" style="2048" hidden="1" customWidth="1"/>
    <col min="21" max="21" width="1.28515625" style="2048" hidden="1" customWidth="1"/>
    <col min="22" max="22" width="10.7109375" style="2048" hidden="1" customWidth="1"/>
    <col min="23" max="23" width="1.28515625" style="2048" customWidth="1"/>
    <col min="24" max="24" width="38.28515625" style="2048" bestFit="1" customWidth="1"/>
    <col min="25" max="25" width="2.42578125" style="2030" customWidth="1"/>
    <col min="26" max="26" width="30.5703125" style="2030" customWidth="1"/>
    <col min="27" max="27" width="57.5703125" style="2030" customWidth="1"/>
    <col min="28" max="28" width="32.5703125" style="2030" customWidth="1"/>
    <col min="29" max="29" width="1.28515625" style="2030" customWidth="1"/>
    <col min="30" max="30" width="33.5703125" style="2030" customWidth="1"/>
    <col min="31" max="31" width="1.42578125" style="2030" customWidth="1"/>
    <col min="32" max="32" width="36.28515625" style="2048" customWidth="1"/>
    <col min="33" max="33" width="1.42578125" style="2030" customWidth="1"/>
    <col min="34" max="34" width="37.42578125" style="2048" customWidth="1"/>
    <col min="35" max="35" width="1.7109375" style="2030" customWidth="1"/>
    <col min="36" max="36" width="39.7109375" style="2048" bestFit="1" customWidth="1"/>
    <col min="37" max="37" width="1.42578125" style="2030" customWidth="1"/>
    <col min="38" max="38" width="43.42578125" style="2048" bestFit="1" customWidth="1"/>
    <col min="39" max="39" width="1.42578125" style="2030" customWidth="1"/>
    <col min="40" max="40" width="32.42578125" style="2030" bestFit="1" customWidth="1"/>
    <col min="41" max="41" width="34" style="436" bestFit="1" customWidth="1"/>
    <col min="42" max="42" width="43.7109375" style="2030" bestFit="1" customWidth="1"/>
    <col min="43" max="44" width="21.85546875" style="2030" bestFit="1" customWidth="1"/>
    <col min="45" max="46" width="19.85546875" style="2030" bestFit="1" customWidth="1"/>
    <col min="47" max="47" width="21.28515625" style="2030" bestFit="1" customWidth="1"/>
    <col min="48" max="49" width="21.5703125" style="2030"/>
    <col min="50" max="50" width="21.85546875" style="2030" customWidth="1"/>
    <col min="51" max="52" width="21.5703125" style="2030"/>
    <col min="53" max="54" width="21.85546875" style="2030" customWidth="1"/>
    <col min="55" max="55" width="16.42578125" style="2030" customWidth="1"/>
    <col min="56" max="56" width="21.5703125" style="2030"/>
    <col min="57" max="57" width="23.85546875" style="2030" customWidth="1"/>
    <col min="58" max="59" width="21.5703125" style="2030"/>
    <col min="60" max="60" width="21.85546875" style="2030" customWidth="1"/>
    <col min="61" max="61" width="21.5703125" style="2030"/>
    <col min="62" max="62" width="19.5703125" style="2030" customWidth="1"/>
    <col min="63" max="63" width="21.85546875" style="2030" customWidth="1"/>
    <col min="64" max="64" width="21.5703125" style="2030"/>
    <col min="65" max="65" width="21.28515625" style="2030" customWidth="1"/>
    <col min="66" max="66" width="21.5703125" style="2030"/>
    <col min="67" max="67" width="21.28515625" style="2030" customWidth="1"/>
    <col min="68" max="68" width="21.5703125" style="2030"/>
    <col min="69" max="69" width="21.85546875" style="2030" customWidth="1"/>
    <col min="70" max="70" width="21.5703125" style="2030"/>
    <col min="71" max="100" width="18.5703125" style="2030" customWidth="1"/>
    <col min="101" max="101" width="15.42578125" style="2030" customWidth="1"/>
    <col min="102" max="102" width="14.7109375" style="2030" bestFit="1" customWidth="1"/>
    <col min="103" max="103" width="12.28515625" style="2030" bestFit="1" customWidth="1"/>
    <col min="104" max="105" width="19" style="2030" bestFit="1" customWidth="1"/>
    <col min="106" max="16384" width="21.5703125" style="2030"/>
  </cols>
  <sheetData>
    <row r="1" spans="1:105" ht="16.899999999999999" customHeight="1">
      <c r="A1" s="2032" t="s">
        <v>4711</v>
      </c>
      <c r="B1" s="806"/>
      <c r="C1" s="807"/>
      <c r="D1" s="808"/>
      <c r="E1" s="809"/>
      <c r="F1" s="471"/>
      <c r="G1" s="2076"/>
      <c r="H1" s="2076"/>
      <c r="I1" s="2030"/>
      <c r="J1" s="2036"/>
      <c r="K1" s="2030"/>
    </row>
    <row r="2" spans="1:105" ht="14.25" customHeight="1">
      <c r="A2" s="2052" t="s">
        <v>4772</v>
      </c>
      <c r="B2" s="806"/>
      <c r="C2" s="807"/>
      <c r="D2" s="808"/>
      <c r="E2" s="809"/>
      <c r="F2" s="471"/>
      <c r="G2" s="2076"/>
      <c r="H2" s="2076"/>
      <c r="I2" s="2030"/>
      <c r="J2" s="2036"/>
      <c r="K2" s="2030"/>
    </row>
    <row r="3" spans="1:105" ht="4.1500000000000004" customHeight="1">
      <c r="A3" s="2030"/>
      <c r="B3" s="806"/>
      <c r="C3" s="807"/>
      <c r="D3" s="808"/>
      <c r="E3" s="809"/>
      <c r="F3" s="471"/>
      <c r="G3" s="2076"/>
      <c r="H3" s="2076"/>
      <c r="I3" s="2030"/>
      <c r="J3" s="2036"/>
      <c r="K3" s="2030"/>
    </row>
    <row r="4" spans="1:105" ht="15" customHeight="1" thickBot="1">
      <c r="A4" s="2030"/>
      <c r="B4" s="2025" t="s">
        <v>108</v>
      </c>
      <c r="C4" s="2024"/>
      <c r="D4" s="1186" t="s">
        <v>4725</v>
      </c>
      <c r="E4" s="2016"/>
      <c r="F4" s="1186" t="s">
        <v>4726</v>
      </c>
      <c r="G4" s="2023"/>
      <c r="H4" s="437" t="s">
        <v>291</v>
      </c>
      <c r="I4" s="2030"/>
      <c r="J4" s="2036"/>
      <c r="K4" s="2030"/>
    </row>
    <row r="5" spans="1:105" ht="12" customHeight="1">
      <c r="A5" s="2030"/>
      <c r="B5" s="2025"/>
      <c r="C5" s="2024"/>
      <c r="D5" s="2022"/>
      <c r="E5" s="2021"/>
      <c r="F5" s="2020"/>
      <c r="G5" s="2023"/>
      <c r="H5" s="437"/>
      <c r="I5" s="2030"/>
      <c r="J5" s="2036"/>
      <c r="K5" s="2030"/>
    </row>
    <row r="6" spans="1:105" ht="12" customHeight="1">
      <c r="A6" s="2033"/>
      <c r="D6" s="2035" t="s">
        <v>4727</v>
      </c>
      <c r="E6" s="2142"/>
      <c r="F6" s="2035" t="s">
        <v>4727</v>
      </c>
      <c r="G6" s="2077"/>
      <c r="H6" s="2077"/>
      <c r="I6" s="2030"/>
      <c r="J6" s="2036"/>
      <c r="K6" s="2030"/>
    </row>
    <row r="7" spans="1:105" ht="13.9" customHeight="1">
      <c r="A7" s="2078" t="s">
        <v>99</v>
      </c>
      <c r="B7" s="2079"/>
      <c r="C7" s="2078"/>
      <c r="D7" s="2084"/>
      <c r="E7" s="2144"/>
      <c r="F7" s="2084"/>
      <c r="G7" s="2080"/>
      <c r="H7" s="2080"/>
      <c r="I7" s="2046"/>
      <c r="J7" s="2036"/>
      <c r="K7" s="2030"/>
    </row>
    <row r="8" spans="1:105" ht="13.9" customHeight="1">
      <c r="A8" s="2028" t="s">
        <v>4662</v>
      </c>
      <c r="B8" s="2079"/>
      <c r="C8" s="2078"/>
      <c r="D8" s="2081">
        <v>363363</v>
      </c>
      <c r="E8" s="2143"/>
      <c r="F8" s="2081">
        <v>-919829</v>
      </c>
      <c r="G8" s="2083"/>
      <c r="H8" s="2080"/>
      <c r="I8" s="2046"/>
      <c r="J8" s="2036"/>
      <c r="K8" s="2030"/>
    </row>
    <row r="9" spans="1:105" ht="13.9" customHeight="1">
      <c r="A9" s="2028"/>
      <c r="B9" s="2079"/>
      <c r="C9" s="2078"/>
      <c r="D9" s="2084"/>
      <c r="E9" s="2144"/>
      <c r="F9" s="2084"/>
      <c r="G9" s="2080"/>
      <c r="H9" s="2080"/>
      <c r="I9" s="2046"/>
      <c r="J9" s="2036"/>
      <c r="K9" s="2030"/>
    </row>
    <row r="10" spans="1:105" s="2048" customFormat="1" ht="13.9" customHeight="1">
      <c r="A10" s="2085" t="s">
        <v>3185</v>
      </c>
      <c r="B10" s="2086"/>
      <c r="C10" s="2028"/>
      <c r="D10" s="2087"/>
      <c r="E10" s="2145"/>
      <c r="F10" s="2087"/>
      <c r="G10" s="2088"/>
      <c r="H10" s="2088"/>
      <c r="I10" s="2038"/>
      <c r="J10" s="2036"/>
      <c r="K10" s="2030"/>
      <c r="Y10" s="2030"/>
      <c r="Z10" s="2030"/>
      <c r="AA10" s="2030"/>
      <c r="AB10" s="2030"/>
      <c r="AC10" s="2030"/>
      <c r="AD10" s="2030"/>
      <c r="AE10" s="2030"/>
      <c r="AG10" s="2030"/>
      <c r="AI10" s="2030"/>
      <c r="AK10" s="2030"/>
      <c r="AM10" s="2030"/>
      <c r="AN10" s="2030"/>
      <c r="AO10" s="436"/>
      <c r="AP10" s="2030"/>
      <c r="AQ10" s="2030"/>
      <c r="AR10" s="2030"/>
      <c r="AS10" s="2030"/>
      <c r="AT10" s="2030"/>
      <c r="AU10" s="2030"/>
      <c r="AV10" s="2030"/>
      <c r="AW10" s="2030"/>
      <c r="AX10" s="2030"/>
      <c r="AY10" s="2030"/>
      <c r="AZ10" s="2030"/>
      <c r="BA10" s="2030"/>
      <c r="BB10" s="2030"/>
      <c r="BC10" s="2030"/>
      <c r="BD10" s="2030"/>
      <c r="BE10" s="2030"/>
      <c r="BF10" s="2030"/>
      <c r="BG10" s="2030"/>
      <c r="BH10" s="2030"/>
      <c r="BI10" s="2030"/>
      <c r="BJ10" s="2030"/>
      <c r="BK10" s="2030"/>
      <c r="BL10" s="2030"/>
      <c r="BM10" s="2030"/>
      <c r="BN10" s="2030"/>
      <c r="BO10" s="2030"/>
      <c r="BP10" s="2030"/>
      <c r="BQ10" s="2030"/>
      <c r="BR10" s="2030"/>
      <c r="BS10" s="2030"/>
      <c r="BT10" s="2030"/>
      <c r="BU10" s="2030"/>
      <c r="BV10" s="2030"/>
      <c r="BW10" s="2030"/>
      <c r="BX10" s="2030"/>
      <c r="BY10" s="2030"/>
      <c r="BZ10" s="2030"/>
      <c r="CA10" s="2030"/>
      <c r="CB10" s="2030"/>
      <c r="CC10" s="2030"/>
      <c r="CD10" s="2030"/>
      <c r="CE10" s="2030"/>
      <c r="CF10" s="2030"/>
      <c r="CG10" s="2030"/>
      <c r="CH10" s="2030"/>
      <c r="CI10" s="2030"/>
      <c r="CJ10" s="2030"/>
      <c r="CK10" s="2030"/>
      <c r="CL10" s="2030"/>
      <c r="CM10" s="2030"/>
      <c r="CN10" s="2030"/>
      <c r="CO10" s="2030"/>
      <c r="CP10" s="2030"/>
      <c r="CQ10" s="2030"/>
      <c r="CR10" s="2030"/>
      <c r="CS10" s="2030"/>
      <c r="CT10" s="2030"/>
      <c r="CU10" s="2030"/>
      <c r="CV10" s="2030"/>
      <c r="CW10" s="2030"/>
      <c r="CX10" s="2030"/>
      <c r="CY10" s="2030"/>
      <c r="CZ10" s="2030"/>
      <c r="DA10" s="2030"/>
    </row>
    <row r="11" spans="1:105" s="2048" customFormat="1" ht="13.9" customHeight="1">
      <c r="A11" s="2089" t="s">
        <v>11</v>
      </c>
      <c r="B11" s="2090" t="s">
        <v>1768</v>
      </c>
      <c r="C11" s="2089"/>
      <c r="D11" s="2091">
        <v>399894</v>
      </c>
      <c r="E11" s="2146"/>
      <c r="F11" s="2091">
        <v>403268</v>
      </c>
      <c r="G11" s="2092"/>
      <c r="H11" s="2030"/>
      <c r="I11" s="2030"/>
      <c r="J11" s="2036"/>
      <c r="K11" s="2030"/>
      <c r="R11" s="2048" t="s">
        <v>2935</v>
      </c>
      <c r="T11" s="2068">
        <v>-175245064</v>
      </c>
      <c r="U11" s="2068"/>
      <c r="V11" s="2093">
        <v>-175245</v>
      </c>
      <c r="Y11" s="2030"/>
      <c r="Z11" s="2030"/>
      <c r="AA11" s="2030"/>
      <c r="AB11" s="2030"/>
      <c r="AC11" s="2030"/>
      <c r="AD11" s="2030"/>
      <c r="AE11" s="2030"/>
      <c r="AG11" s="2030"/>
      <c r="AI11" s="2030"/>
      <c r="AK11" s="2030"/>
      <c r="AM11" s="2030"/>
      <c r="AN11" s="2030"/>
      <c r="AO11" s="436"/>
      <c r="AP11" s="2030"/>
      <c r="AQ11" s="2030"/>
      <c r="AR11" s="2030"/>
      <c r="AS11" s="2030"/>
      <c r="AT11" s="2030"/>
      <c r="AU11" s="2030"/>
      <c r="AV11" s="2030"/>
      <c r="AW11" s="2030"/>
      <c r="AX11" s="2030"/>
      <c r="AY11" s="2030"/>
      <c r="AZ11" s="2030"/>
      <c r="BA11" s="2030"/>
      <c r="BB11" s="2030"/>
      <c r="BC11" s="2030"/>
      <c r="BD11" s="2030"/>
      <c r="BE11" s="2030"/>
      <c r="BF11" s="2030"/>
      <c r="BG11" s="2030"/>
      <c r="BH11" s="2030"/>
      <c r="BI11" s="2030"/>
      <c r="BJ11" s="2030"/>
      <c r="BK11" s="2030"/>
      <c r="BL11" s="2030"/>
      <c r="BM11" s="2030"/>
      <c r="BN11" s="2030"/>
      <c r="BO11" s="2030"/>
      <c r="BP11" s="2030"/>
      <c r="BQ11" s="2030"/>
      <c r="BR11" s="2030"/>
      <c r="BS11" s="2030"/>
      <c r="BT11" s="2030"/>
      <c r="BU11" s="2030"/>
      <c r="BV11" s="2030"/>
      <c r="BW11" s="2030"/>
      <c r="BX11" s="2030"/>
      <c r="BY11" s="2030"/>
      <c r="BZ11" s="2030"/>
      <c r="CA11" s="2030"/>
      <c r="CB11" s="2030"/>
      <c r="CC11" s="2030"/>
      <c r="CD11" s="2030"/>
      <c r="CE11" s="2030"/>
      <c r="CF11" s="2030"/>
      <c r="CG11" s="2030"/>
      <c r="CH11" s="2030"/>
      <c r="CI11" s="2030"/>
      <c r="CJ11" s="2030"/>
      <c r="CK11" s="2030"/>
      <c r="CL11" s="2030"/>
      <c r="CM11" s="2030"/>
      <c r="CN11" s="2030"/>
      <c r="CO11" s="2030"/>
      <c r="CP11" s="2030"/>
      <c r="CQ11" s="2030"/>
      <c r="CR11" s="2030"/>
      <c r="CS11" s="2030"/>
      <c r="CT11" s="2030"/>
      <c r="CU11" s="2030"/>
      <c r="CV11" s="2030"/>
      <c r="CW11" s="2030"/>
      <c r="CX11" s="2030"/>
      <c r="CY11" s="2030"/>
      <c r="CZ11" s="2030"/>
      <c r="DA11" s="2030"/>
    </row>
    <row r="12" spans="1:105" s="2048" customFormat="1" ht="13.9" customHeight="1">
      <c r="A12" s="2089" t="s">
        <v>120</v>
      </c>
      <c r="B12" s="2090">
        <v>13</v>
      </c>
      <c r="C12" s="2089"/>
      <c r="D12" s="2081">
        <v>195</v>
      </c>
      <c r="E12" s="2143"/>
      <c r="F12" s="2059">
        <v>27909</v>
      </c>
      <c r="G12" s="2057"/>
      <c r="H12" s="2030"/>
      <c r="I12" s="2030"/>
      <c r="J12" s="2036"/>
      <c r="K12" s="2030"/>
      <c r="L12" s="2094" t="s">
        <v>196</v>
      </c>
      <c r="N12" s="2048" t="e">
        <v>#REF!</v>
      </c>
      <c r="R12" s="2048" t="s">
        <v>2936</v>
      </c>
      <c r="T12" s="2068">
        <v>135867535</v>
      </c>
      <c r="U12" s="2068"/>
      <c r="V12" s="2093">
        <v>135868</v>
      </c>
      <c r="Y12" s="2030"/>
      <c r="Z12" s="2030"/>
      <c r="AA12" s="2030"/>
      <c r="AB12" s="2030"/>
      <c r="AC12" s="2030"/>
      <c r="AD12" s="2030"/>
      <c r="AE12" s="2030"/>
      <c r="AG12" s="2030"/>
      <c r="AI12" s="2030"/>
      <c r="AK12" s="2030"/>
      <c r="AM12" s="2030"/>
      <c r="AN12" s="2030"/>
      <c r="AO12" s="436"/>
      <c r="AP12" s="2030"/>
      <c r="AQ12" s="2030"/>
      <c r="AR12" s="2030"/>
      <c r="AS12" s="2030"/>
      <c r="AT12" s="2030"/>
      <c r="AU12" s="2030"/>
      <c r="AV12" s="2030"/>
      <c r="AW12" s="2030"/>
      <c r="AX12" s="2030"/>
      <c r="AY12" s="2030"/>
      <c r="AZ12" s="2030"/>
      <c r="BA12" s="2030"/>
      <c r="BB12" s="2030"/>
      <c r="BC12" s="2030"/>
      <c r="BD12" s="2030"/>
      <c r="BE12" s="2030"/>
      <c r="BF12" s="2030"/>
      <c r="BG12" s="2030"/>
      <c r="BH12" s="2030"/>
      <c r="BI12" s="2030"/>
      <c r="BJ12" s="2030"/>
      <c r="BK12" s="2030"/>
      <c r="BL12" s="2030"/>
      <c r="BM12" s="2030"/>
      <c r="BN12" s="2030"/>
      <c r="BO12" s="2030"/>
      <c r="BP12" s="2030"/>
      <c r="BQ12" s="2030"/>
      <c r="BR12" s="2030"/>
      <c r="BS12" s="2030"/>
      <c r="BT12" s="2030"/>
      <c r="BU12" s="2030"/>
      <c r="BV12" s="2030"/>
      <c r="BW12" s="2030"/>
      <c r="BX12" s="2030"/>
      <c r="BY12" s="2030"/>
      <c r="BZ12" s="2030"/>
      <c r="CA12" s="2030"/>
      <c r="CB12" s="2030"/>
      <c r="CC12" s="2030"/>
      <c r="CD12" s="2030"/>
      <c r="CE12" s="2030"/>
      <c r="CF12" s="2030"/>
      <c r="CG12" s="2030"/>
      <c r="CH12" s="2030"/>
      <c r="CI12" s="2030"/>
      <c r="CJ12" s="2030"/>
      <c r="CK12" s="2030"/>
      <c r="CL12" s="2030"/>
      <c r="CM12" s="2030"/>
      <c r="CN12" s="2030"/>
      <c r="CO12" s="2030"/>
      <c r="CP12" s="2030"/>
      <c r="CQ12" s="2030"/>
      <c r="CR12" s="2030"/>
      <c r="CS12" s="2030"/>
      <c r="CT12" s="2030"/>
      <c r="CU12" s="2030"/>
      <c r="CV12" s="2030"/>
      <c r="CW12" s="2030"/>
      <c r="CX12" s="2030"/>
      <c r="CY12" s="2030"/>
      <c r="CZ12" s="2030"/>
      <c r="DA12" s="2030"/>
    </row>
    <row r="13" spans="1:105" s="2048" customFormat="1" ht="13.9" customHeight="1">
      <c r="A13" s="2089" t="s">
        <v>136</v>
      </c>
      <c r="B13" s="2090">
        <v>8</v>
      </c>
      <c r="C13" s="2089"/>
      <c r="D13" s="2136">
        <v>-169516</v>
      </c>
      <c r="E13" s="2136"/>
      <c r="F13" s="2231">
        <v>-61740</v>
      </c>
      <c r="G13" s="2231"/>
      <c r="H13" s="2057">
        <v>-157537</v>
      </c>
      <c r="I13" s="2046"/>
      <c r="J13" s="2036"/>
      <c r="K13" s="2036" t="s">
        <v>114</v>
      </c>
      <c r="L13" s="2048" t="e">
        <v>#REF!</v>
      </c>
      <c r="R13" s="2048" t="s">
        <v>2940</v>
      </c>
      <c r="T13" s="2068">
        <v>-39377529</v>
      </c>
      <c r="U13" s="2068"/>
      <c r="V13" s="2093">
        <v>-39377</v>
      </c>
      <c r="Y13" s="2030"/>
      <c r="Z13" s="2030"/>
      <c r="AA13" s="2030"/>
      <c r="AB13" s="2030"/>
      <c r="AC13" s="2030"/>
      <c r="AD13" s="2030"/>
      <c r="AE13" s="2030"/>
      <c r="AG13" s="2030"/>
      <c r="AI13" s="2030"/>
      <c r="AK13" s="2030"/>
      <c r="AM13" s="2030"/>
      <c r="AN13" s="2030"/>
      <c r="AO13" s="436"/>
      <c r="AP13" s="2030"/>
      <c r="AQ13" s="2030"/>
      <c r="AR13" s="2030"/>
      <c r="AS13" s="2030"/>
      <c r="AT13" s="2030"/>
      <c r="AU13" s="2030"/>
      <c r="AV13" s="2030"/>
      <c r="AW13" s="2030"/>
      <c r="AX13" s="2030"/>
      <c r="AY13" s="2030"/>
      <c r="AZ13" s="2030"/>
      <c r="BA13" s="2030"/>
      <c r="BB13" s="2030"/>
      <c r="BC13" s="2030"/>
      <c r="BD13" s="2030"/>
      <c r="BE13" s="2030"/>
      <c r="BF13" s="2030"/>
      <c r="BG13" s="2030"/>
      <c r="BH13" s="2030"/>
      <c r="BI13" s="2030"/>
      <c r="BJ13" s="2030"/>
      <c r="BK13" s="2030"/>
      <c r="BL13" s="2030"/>
      <c r="BM13" s="2030"/>
      <c r="BN13" s="2030"/>
      <c r="BO13" s="2030"/>
      <c r="BP13" s="2030"/>
      <c r="BQ13" s="2030"/>
      <c r="BR13" s="2030"/>
      <c r="BS13" s="2030"/>
      <c r="BT13" s="2030"/>
      <c r="BU13" s="2030"/>
      <c r="BV13" s="2030"/>
      <c r="BW13" s="2030"/>
      <c r="BX13" s="2030"/>
      <c r="BY13" s="2030"/>
      <c r="BZ13" s="2030"/>
      <c r="CA13" s="2030"/>
      <c r="CB13" s="2030"/>
      <c r="CC13" s="2030"/>
      <c r="CD13" s="2030"/>
      <c r="CE13" s="2030"/>
      <c r="CF13" s="2030"/>
      <c r="CG13" s="2030"/>
      <c r="CH13" s="2030"/>
      <c r="CI13" s="2030"/>
      <c r="CJ13" s="2030"/>
      <c r="CK13" s="2030"/>
      <c r="CL13" s="2030"/>
      <c r="CM13" s="2030"/>
      <c r="CN13" s="2030"/>
      <c r="CO13" s="2030"/>
      <c r="CP13" s="2030"/>
      <c r="CQ13" s="2030"/>
      <c r="CR13" s="2030"/>
      <c r="CS13" s="2030"/>
      <c r="CT13" s="2030"/>
      <c r="CU13" s="2030"/>
      <c r="CV13" s="2030"/>
      <c r="CW13" s="2030"/>
      <c r="CX13" s="2030"/>
      <c r="CY13" s="2030"/>
      <c r="CZ13" s="2030"/>
      <c r="DA13" s="2030"/>
    </row>
    <row r="14" spans="1:105" s="2048" customFormat="1" ht="13.9" customHeight="1">
      <c r="A14" s="2028" t="s">
        <v>3181</v>
      </c>
      <c r="B14" s="2090"/>
      <c r="C14" s="2089"/>
      <c r="D14" s="2095">
        <v>77432</v>
      </c>
      <c r="E14" s="2149"/>
      <c r="F14" s="2096">
        <v>181709</v>
      </c>
      <c r="G14" s="2083"/>
      <c r="H14" s="2030"/>
      <c r="I14" s="2030"/>
      <c r="J14" s="2036"/>
      <c r="K14" s="2036" t="s">
        <v>197</v>
      </c>
      <c r="L14" s="2048">
        <v>-2000</v>
      </c>
      <c r="P14" s="2048">
        <v>3215</v>
      </c>
      <c r="T14" s="2068"/>
      <c r="U14" s="2068"/>
      <c r="V14" s="2093"/>
      <c r="Y14" s="2030"/>
      <c r="Z14" s="2030"/>
      <c r="AA14" s="2030"/>
      <c r="AB14" s="2030"/>
      <c r="AC14" s="2030"/>
      <c r="AD14" s="2030"/>
      <c r="AE14" s="2030"/>
      <c r="AG14" s="2030"/>
      <c r="AI14" s="2030"/>
      <c r="AK14" s="2030"/>
      <c r="AM14" s="2030"/>
      <c r="AN14" s="2030"/>
      <c r="AO14" s="436"/>
      <c r="AP14" s="2030"/>
      <c r="AQ14" s="2030"/>
      <c r="AR14" s="2030"/>
      <c r="AS14" s="2030"/>
      <c r="AT14" s="2030"/>
      <c r="AU14" s="2030"/>
      <c r="AV14" s="2030"/>
      <c r="AW14" s="2030"/>
      <c r="AX14" s="2030"/>
      <c r="AY14" s="2030"/>
      <c r="AZ14" s="2030"/>
      <c r="BA14" s="2030"/>
      <c r="BB14" s="2030"/>
      <c r="BC14" s="2030"/>
      <c r="BD14" s="2030"/>
      <c r="BE14" s="2030"/>
      <c r="BF14" s="2030"/>
      <c r="BG14" s="2030"/>
      <c r="BH14" s="2030"/>
      <c r="BI14" s="2030"/>
      <c r="BJ14" s="2030"/>
      <c r="BK14" s="2030"/>
      <c r="BL14" s="2030"/>
      <c r="BM14" s="2030"/>
      <c r="BN14" s="2030"/>
      <c r="BO14" s="2030"/>
      <c r="BP14" s="2030"/>
      <c r="BQ14" s="2030"/>
      <c r="BR14" s="2030"/>
      <c r="BS14" s="2030"/>
      <c r="BT14" s="2030"/>
      <c r="BU14" s="2030"/>
      <c r="BV14" s="2030"/>
      <c r="BW14" s="2030"/>
      <c r="BX14" s="2030"/>
      <c r="BY14" s="2030"/>
      <c r="BZ14" s="2030"/>
      <c r="CA14" s="2030"/>
      <c r="CB14" s="2030"/>
      <c r="CC14" s="2030"/>
      <c r="CD14" s="2030"/>
      <c r="CE14" s="2030"/>
      <c r="CF14" s="2030"/>
      <c r="CG14" s="2030"/>
      <c r="CH14" s="2030"/>
      <c r="CI14" s="2030"/>
      <c r="CJ14" s="2030"/>
      <c r="CK14" s="2030"/>
      <c r="CL14" s="2030"/>
      <c r="CM14" s="2030"/>
      <c r="CN14" s="2030"/>
      <c r="CO14" s="2030"/>
      <c r="CP14" s="2030"/>
      <c r="CQ14" s="2030"/>
      <c r="CR14" s="2030"/>
      <c r="CS14" s="2030"/>
      <c r="CT14" s="2030"/>
      <c r="CU14" s="2030"/>
      <c r="CV14" s="2030"/>
      <c r="CW14" s="2030"/>
      <c r="CX14" s="2030"/>
      <c r="CY14" s="2030"/>
      <c r="CZ14" s="2030"/>
      <c r="DA14" s="2030"/>
    </row>
    <row r="15" spans="1:105" s="2048" customFormat="1" ht="13.9" customHeight="1">
      <c r="A15" s="2097" t="s">
        <v>3182</v>
      </c>
      <c r="B15" s="2090" t="s">
        <v>3294</v>
      </c>
      <c r="C15" s="2090"/>
      <c r="D15" s="2095">
        <v>0</v>
      </c>
      <c r="E15" s="2095"/>
      <c r="F15" s="2091">
        <v>-2000</v>
      </c>
      <c r="G15" s="2098"/>
      <c r="H15" s="2099"/>
      <c r="I15" s="2100"/>
      <c r="J15" s="2037"/>
      <c r="K15" s="2101" t="s">
        <v>198</v>
      </c>
      <c r="L15" s="2102" t="e">
        <v>#REF!</v>
      </c>
      <c r="N15" s="2048" t="e">
        <v>#REF!</v>
      </c>
      <c r="T15" s="2068"/>
      <c r="U15" s="2068"/>
      <c r="V15" s="2068"/>
      <c r="Y15" s="2030"/>
      <c r="Z15" s="2030"/>
      <c r="AA15" s="2030"/>
      <c r="AB15" s="2030"/>
      <c r="AC15" s="2030"/>
      <c r="AD15" s="2030"/>
      <c r="AE15" s="2030"/>
      <c r="AG15" s="2030"/>
      <c r="AI15" s="2030"/>
      <c r="AK15" s="2030"/>
      <c r="AM15" s="2030"/>
      <c r="AN15" s="2030"/>
      <c r="AO15" s="436"/>
      <c r="AP15" s="2030"/>
      <c r="AQ15" s="2030"/>
      <c r="AR15" s="2030"/>
      <c r="AS15" s="2030"/>
      <c r="AT15" s="2030"/>
      <c r="AU15" s="2030"/>
      <c r="AV15" s="2030"/>
      <c r="AW15" s="2030"/>
      <c r="AX15" s="2030"/>
      <c r="AY15" s="2030"/>
      <c r="AZ15" s="2030"/>
      <c r="BA15" s="2030"/>
      <c r="BB15" s="2030"/>
      <c r="BC15" s="2030"/>
      <c r="BD15" s="2030"/>
      <c r="BE15" s="2030"/>
      <c r="BF15" s="2030"/>
      <c r="BG15" s="2030"/>
      <c r="BH15" s="2030"/>
      <c r="BI15" s="2030"/>
      <c r="BJ15" s="2030"/>
      <c r="BK15" s="2030"/>
      <c r="BL15" s="2030"/>
      <c r="BM15" s="2030"/>
      <c r="BN15" s="2030"/>
      <c r="BO15" s="2030"/>
      <c r="BP15" s="2030"/>
      <c r="BQ15" s="2030"/>
      <c r="BR15" s="2030"/>
      <c r="BS15" s="2030"/>
      <c r="BT15" s="2030"/>
      <c r="BU15" s="2030"/>
      <c r="BV15" s="2030"/>
      <c r="BW15" s="2030"/>
      <c r="BX15" s="2030"/>
      <c r="BY15" s="2030"/>
      <c r="BZ15" s="2030"/>
      <c r="CA15" s="2030"/>
      <c r="CB15" s="2030"/>
      <c r="CC15" s="2030"/>
      <c r="CD15" s="2030"/>
      <c r="CE15" s="2030"/>
      <c r="CF15" s="2030"/>
      <c r="CG15" s="2030"/>
      <c r="CH15" s="2030"/>
      <c r="CI15" s="2030"/>
      <c r="CJ15" s="2030"/>
      <c r="CK15" s="2030"/>
      <c r="CL15" s="2030"/>
      <c r="CM15" s="2030"/>
      <c r="CN15" s="2030"/>
      <c r="CO15" s="2030"/>
      <c r="CP15" s="2030"/>
      <c r="CQ15" s="2030"/>
      <c r="CR15" s="2030"/>
      <c r="CS15" s="2030"/>
      <c r="CT15" s="2030"/>
      <c r="CU15" s="2030"/>
      <c r="CV15" s="2030"/>
      <c r="CW15" s="2030"/>
      <c r="CX15" s="2030"/>
      <c r="CY15" s="2030"/>
      <c r="CZ15" s="2030"/>
      <c r="DA15" s="2030"/>
    </row>
    <row r="16" spans="1:105" s="2048" customFormat="1" ht="13.9" customHeight="1">
      <c r="A16" s="2027" t="s">
        <v>4601</v>
      </c>
      <c r="B16" s="2090">
        <v>20</v>
      </c>
      <c r="C16" s="2090"/>
      <c r="D16" s="2136">
        <v>1156</v>
      </c>
      <c r="E16" s="2136"/>
      <c r="F16" s="2081">
        <v>1837</v>
      </c>
      <c r="G16" s="2103"/>
      <c r="H16" s="2104"/>
      <c r="I16" s="2100"/>
      <c r="J16" s="2037"/>
      <c r="K16" s="2037"/>
      <c r="T16" s="2068"/>
      <c r="U16" s="2068"/>
      <c r="V16" s="2068"/>
      <c r="Y16" s="2030"/>
      <c r="Z16" s="2030"/>
      <c r="AA16" s="2030"/>
      <c r="AB16" s="2030"/>
      <c r="AC16" s="2030"/>
      <c r="AD16" s="2030"/>
      <c r="AE16" s="2030"/>
      <c r="AG16" s="2030"/>
      <c r="AI16" s="2030"/>
      <c r="AK16" s="2030"/>
      <c r="AM16" s="2030"/>
      <c r="AN16" s="2030"/>
      <c r="AO16" s="436"/>
      <c r="AP16" s="2030"/>
      <c r="AQ16" s="2030"/>
      <c r="AR16" s="2030"/>
      <c r="AS16" s="2030"/>
      <c r="AT16" s="2030"/>
      <c r="AU16" s="2030"/>
      <c r="AV16" s="2030"/>
      <c r="AW16" s="2030"/>
      <c r="AX16" s="2030"/>
      <c r="AY16" s="2030"/>
      <c r="AZ16" s="2030"/>
      <c r="BA16" s="2030"/>
      <c r="BB16" s="2030"/>
      <c r="BC16" s="2030"/>
      <c r="BD16" s="2030"/>
      <c r="BE16" s="2030"/>
      <c r="BF16" s="2030"/>
      <c r="BG16" s="2030"/>
      <c r="BH16" s="2030"/>
      <c r="BI16" s="2030"/>
      <c r="BJ16" s="2030"/>
      <c r="BK16" s="2030"/>
      <c r="BL16" s="2030"/>
      <c r="BM16" s="2030"/>
      <c r="BN16" s="2030"/>
      <c r="BO16" s="2030"/>
      <c r="BP16" s="2030"/>
      <c r="BQ16" s="2030"/>
      <c r="BR16" s="2030"/>
      <c r="BS16" s="2030"/>
      <c r="BT16" s="2030"/>
      <c r="BU16" s="2030"/>
      <c r="BV16" s="2030"/>
      <c r="BW16" s="2030"/>
      <c r="BX16" s="2030"/>
      <c r="BY16" s="2030"/>
      <c r="BZ16" s="2030"/>
      <c r="CA16" s="2030"/>
      <c r="CB16" s="2030"/>
      <c r="CC16" s="2030"/>
      <c r="CD16" s="2030"/>
      <c r="CE16" s="2030"/>
      <c r="CF16" s="2030"/>
      <c r="CG16" s="2030"/>
      <c r="CH16" s="2030"/>
      <c r="CI16" s="2030"/>
      <c r="CJ16" s="2030"/>
      <c r="CK16" s="2030"/>
      <c r="CL16" s="2030"/>
      <c r="CM16" s="2030"/>
      <c r="CN16" s="2030"/>
      <c r="CO16" s="2030"/>
      <c r="CP16" s="2030"/>
      <c r="CQ16" s="2030"/>
      <c r="CR16" s="2030"/>
      <c r="CS16" s="2030"/>
      <c r="CT16" s="2030"/>
      <c r="CU16" s="2030"/>
      <c r="CV16" s="2030"/>
      <c r="CW16" s="2030"/>
      <c r="CX16" s="2030"/>
      <c r="CY16" s="2030"/>
      <c r="CZ16" s="2030"/>
      <c r="DA16" s="2030"/>
    </row>
    <row r="17" spans="1:105" s="2048" customFormat="1" ht="13.9" customHeight="1">
      <c r="A17" s="2027" t="s">
        <v>4626</v>
      </c>
      <c r="B17" s="2090">
        <v>7</v>
      </c>
      <c r="C17" s="2090"/>
      <c r="D17" s="2096">
        <v>0</v>
      </c>
      <c r="E17" s="2138"/>
      <c r="F17" s="2096">
        <v>0</v>
      </c>
      <c r="G17" s="2099"/>
      <c r="H17" s="2104"/>
      <c r="I17" s="2100"/>
      <c r="J17" s="2056"/>
      <c r="K17" s="2037"/>
      <c r="T17" s="2068"/>
      <c r="U17" s="2068"/>
      <c r="V17" s="2068"/>
      <c r="Y17" s="2030"/>
      <c r="Z17" s="2030"/>
      <c r="AA17" s="2030"/>
      <c r="AB17" s="2030"/>
      <c r="AC17" s="2030"/>
      <c r="AD17" s="2030"/>
      <c r="AE17" s="2030"/>
      <c r="AG17" s="2030"/>
      <c r="AI17" s="2030"/>
      <c r="AK17" s="2030"/>
      <c r="AM17" s="2030"/>
      <c r="AN17" s="2030"/>
      <c r="AO17" s="436"/>
      <c r="AP17" s="2030"/>
      <c r="AQ17" s="2030"/>
      <c r="AR17" s="2030"/>
      <c r="AS17" s="2030"/>
      <c r="AT17" s="2030"/>
      <c r="AU17" s="2030"/>
      <c r="AV17" s="2030"/>
      <c r="AW17" s="2030"/>
      <c r="AX17" s="2030"/>
      <c r="AY17" s="2030"/>
      <c r="AZ17" s="2030"/>
      <c r="BA17" s="2030"/>
      <c r="BB17" s="2030"/>
      <c r="BC17" s="2030"/>
      <c r="BD17" s="2030"/>
      <c r="BE17" s="2030"/>
      <c r="BF17" s="2030"/>
      <c r="BG17" s="2030"/>
      <c r="BH17" s="2030"/>
      <c r="BI17" s="2030"/>
      <c r="BJ17" s="2030"/>
      <c r="BK17" s="2030"/>
      <c r="BL17" s="2030"/>
      <c r="BM17" s="2030"/>
      <c r="BN17" s="2030"/>
      <c r="BO17" s="2030"/>
      <c r="BP17" s="2030"/>
      <c r="BQ17" s="2030"/>
      <c r="BR17" s="2030"/>
      <c r="BS17" s="2030"/>
      <c r="BT17" s="2030"/>
      <c r="BU17" s="2030"/>
      <c r="BV17" s="2030"/>
      <c r="BW17" s="2030"/>
      <c r="BX17" s="2030"/>
      <c r="BY17" s="2030"/>
      <c r="BZ17" s="2030"/>
      <c r="CA17" s="2030"/>
      <c r="CB17" s="2030"/>
      <c r="CC17" s="2030"/>
      <c r="CD17" s="2030"/>
      <c r="CE17" s="2030"/>
      <c r="CF17" s="2030"/>
      <c r="CG17" s="2030"/>
      <c r="CH17" s="2030"/>
      <c r="CI17" s="2030"/>
      <c r="CJ17" s="2030"/>
      <c r="CK17" s="2030"/>
      <c r="CL17" s="2030"/>
      <c r="CM17" s="2030"/>
      <c r="CN17" s="2030"/>
      <c r="CO17" s="2030"/>
      <c r="CP17" s="2030"/>
      <c r="CQ17" s="2030"/>
      <c r="CR17" s="2030"/>
      <c r="CS17" s="2030"/>
      <c r="CT17" s="2030"/>
      <c r="CU17" s="2030"/>
      <c r="CV17" s="2030"/>
      <c r="CW17" s="2030"/>
      <c r="CX17" s="2030"/>
      <c r="CY17" s="2030"/>
      <c r="CZ17" s="2030"/>
      <c r="DA17" s="2030"/>
    </row>
    <row r="18" spans="1:105" s="2048" customFormat="1" ht="13.9" customHeight="1">
      <c r="A18" s="2027" t="s">
        <v>3217</v>
      </c>
      <c r="B18" s="2090">
        <v>7</v>
      </c>
      <c r="C18" s="2090"/>
      <c r="D18" s="2096">
        <v>0</v>
      </c>
      <c r="E18" s="2138"/>
      <c r="F18" s="2096">
        <v>0</v>
      </c>
      <c r="G18" s="2099"/>
      <c r="H18" s="2104"/>
      <c r="I18" s="2100"/>
      <c r="J18" s="2056"/>
      <c r="K18" s="2037"/>
      <c r="T18" s="2068"/>
      <c r="U18" s="2068"/>
      <c r="V18" s="2068"/>
      <c r="Y18" s="2030"/>
      <c r="Z18" s="2030"/>
      <c r="AA18" s="2030"/>
      <c r="AB18" s="2030"/>
      <c r="AC18" s="2030"/>
      <c r="AD18" s="2030"/>
      <c r="AE18" s="2030"/>
      <c r="AG18" s="2030"/>
      <c r="AI18" s="2030"/>
      <c r="AK18" s="2030"/>
      <c r="AM18" s="2030"/>
      <c r="AN18" s="2030"/>
      <c r="AO18" s="436"/>
      <c r="AP18" s="2030"/>
      <c r="AQ18" s="2030"/>
      <c r="AR18" s="2030"/>
      <c r="AS18" s="2030"/>
      <c r="AT18" s="2030"/>
      <c r="AU18" s="2030"/>
      <c r="AV18" s="2030"/>
      <c r="AW18" s="2030"/>
      <c r="AX18" s="2030"/>
      <c r="AY18" s="2030"/>
      <c r="AZ18" s="2030"/>
      <c r="BA18" s="2030"/>
      <c r="BB18" s="2030"/>
      <c r="BC18" s="2030"/>
      <c r="BD18" s="2030"/>
      <c r="BE18" s="2030"/>
      <c r="BF18" s="2030"/>
      <c r="BG18" s="2030"/>
      <c r="BH18" s="2030"/>
      <c r="BI18" s="2030"/>
      <c r="BJ18" s="2030"/>
      <c r="BK18" s="2030"/>
      <c r="BL18" s="2030"/>
      <c r="BM18" s="2030"/>
      <c r="BN18" s="2030"/>
      <c r="BO18" s="2030"/>
      <c r="BP18" s="2030"/>
      <c r="BQ18" s="2030"/>
      <c r="BR18" s="2030"/>
      <c r="BS18" s="2030"/>
      <c r="BT18" s="2030"/>
      <c r="BU18" s="2030"/>
      <c r="BV18" s="2030"/>
      <c r="BW18" s="2030"/>
      <c r="BX18" s="2030"/>
      <c r="BY18" s="2030"/>
      <c r="BZ18" s="2030"/>
      <c r="CA18" s="2030"/>
      <c r="CB18" s="2030"/>
      <c r="CC18" s="2030"/>
      <c r="CD18" s="2030"/>
      <c r="CE18" s="2030"/>
      <c r="CF18" s="2030"/>
      <c r="CG18" s="2030"/>
      <c r="CH18" s="2030"/>
      <c r="CI18" s="2030"/>
      <c r="CJ18" s="2030"/>
      <c r="CK18" s="2030"/>
      <c r="CL18" s="2030"/>
      <c r="CM18" s="2030"/>
      <c r="CN18" s="2030"/>
      <c r="CO18" s="2030"/>
      <c r="CP18" s="2030"/>
      <c r="CQ18" s="2030"/>
      <c r="CR18" s="2030"/>
      <c r="CS18" s="2030"/>
      <c r="CT18" s="2030"/>
      <c r="CU18" s="2030"/>
      <c r="CV18" s="2030"/>
      <c r="CW18" s="2030"/>
      <c r="CX18" s="2030"/>
      <c r="CY18" s="2030"/>
      <c r="CZ18" s="2030"/>
      <c r="DA18" s="2030"/>
    </row>
    <row r="19" spans="1:105" s="2048" customFormat="1" ht="13.9" customHeight="1">
      <c r="A19" s="2027" t="s">
        <v>3250</v>
      </c>
      <c r="B19" s="2090">
        <v>7</v>
      </c>
      <c r="C19" s="2090"/>
      <c r="D19" s="2096">
        <v>0</v>
      </c>
      <c r="E19" s="2138"/>
      <c r="F19" s="2096">
        <v>0</v>
      </c>
      <c r="G19" s="2099"/>
      <c r="H19" s="2104"/>
      <c r="I19" s="2100"/>
      <c r="J19" s="2056"/>
      <c r="K19" s="2037"/>
      <c r="T19" s="2068"/>
      <c r="U19" s="2068"/>
      <c r="V19" s="2068"/>
      <c r="Y19" s="2030"/>
      <c r="Z19" s="2030"/>
      <c r="AA19" s="2030"/>
      <c r="AB19" s="2030"/>
      <c r="AC19" s="2030"/>
      <c r="AD19" s="2030"/>
      <c r="AE19" s="2030"/>
      <c r="AG19" s="2030"/>
      <c r="AI19" s="2030"/>
      <c r="AK19" s="2030"/>
      <c r="AM19" s="2030"/>
      <c r="AN19" s="2030"/>
      <c r="AO19" s="436"/>
      <c r="AP19" s="2030"/>
      <c r="AQ19" s="2030"/>
      <c r="AR19" s="2030"/>
      <c r="AS19" s="2030"/>
      <c r="AT19" s="2030"/>
      <c r="AU19" s="2030"/>
      <c r="AV19" s="2030"/>
      <c r="AW19" s="2030"/>
      <c r="AX19" s="2030"/>
      <c r="AY19" s="2030"/>
      <c r="AZ19" s="2030"/>
      <c r="BA19" s="2030"/>
      <c r="BB19" s="2030"/>
      <c r="BC19" s="2030"/>
      <c r="BD19" s="2030"/>
      <c r="BE19" s="2030"/>
      <c r="BF19" s="2030"/>
      <c r="BG19" s="2030"/>
      <c r="BH19" s="2030"/>
      <c r="BI19" s="2030"/>
      <c r="BJ19" s="2030"/>
      <c r="BK19" s="2030"/>
      <c r="BL19" s="2030"/>
      <c r="BM19" s="2030"/>
      <c r="BN19" s="2030"/>
      <c r="BO19" s="2030"/>
      <c r="BP19" s="2030"/>
      <c r="BQ19" s="2030"/>
      <c r="BR19" s="2030"/>
      <c r="BS19" s="2030"/>
      <c r="BT19" s="2030"/>
      <c r="BU19" s="2030"/>
      <c r="BV19" s="2030"/>
      <c r="BW19" s="2030"/>
      <c r="BX19" s="2030"/>
      <c r="BY19" s="2030"/>
      <c r="BZ19" s="2030"/>
      <c r="CA19" s="2030"/>
      <c r="CB19" s="2030"/>
      <c r="CC19" s="2030"/>
      <c r="CD19" s="2030"/>
      <c r="CE19" s="2030"/>
      <c r="CF19" s="2030"/>
      <c r="CG19" s="2030"/>
      <c r="CH19" s="2030"/>
      <c r="CI19" s="2030"/>
      <c r="CJ19" s="2030"/>
      <c r="CK19" s="2030"/>
      <c r="CL19" s="2030"/>
      <c r="CM19" s="2030"/>
      <c r="CN19" s="2030"/>
      <c r="CO19" s="2030"/>
      <c r="CP19" s="2030"/>
      <c r="CQ19" s="2030"/>
      <c r="CR19" s="2030"/>
      <c r="CS19" s="2030"/>
      <c r="CT19" s="2030"/>
      <c r="CU19" s="2030"/>
      <c r="CV19" s="2030"/>
      <c r="CW19" s="2030"/>
      <c r="CX19" s="2030"/>
      <c r="CY19" s="2030"/>
      <c r="CZ19" s="2030"/>
      <c r="DA19" s="2030"/>
    </row>
    <row r="20" spans="1:105" s="2048" customFormat="1" ht="13.9" customHeight="1">
      <c r="A20" s="2027" t="s">
        <v>4625</v>
      </c>
      <c r="B20" s="2090">
        <v>17</v>
      </c>
      <c r="C20" s="2090"/>
      <c r="D20" s="2119">
        <v>0</v>
      </c>
      <c r="E20" s="2119"/>
      <c r="F20" s="2233">
        <v>0</v>
      </c>
      <c r="G20" s="2233"/>
      <c r="H20" s="2104"/>
      <c r="I20" s="2100"/>
      <c r="J20" s="2056"/>
      <c r="K20" s="2037"/>
      <c r="T20" s="2068"/>
      <c r="U20" s="2068"/>
      <c r="V20" s="2068"/>
      <c r="Y20" s="2030"/>
      <c r="Z20" s="2030"/>
      <c r="AA20" s="2030"/>
      <c r="AB20" s="2030"/>
      <c r="AC20" s="2030"/>
      <c r="AD20" s="2030"/>
      <c r="AE20" s="2030"/>
      <c r="AG20" s="2030"/>
      <c r="AI20" s="2030"/>
      <c r="AK20" s="2030"/>
      <c r="AM20" s="2030"/>
      <c r="AN20" s="2030"/>
      <c r="AO20" s="436"/>
      <c r="AP20" s="2030"/>
      <c r="AQ20" s="2030"/>
      <c r="AR20" s="2030"/>
      <c r="AS20" s="2030"/>
      <c r="AT20" s="2030"/>
      <c r="AU20" s="2030"/>
      <c r="AV20" s="2030"/>
      <c r="AW20" s="2030"/>
      <c r="AX20" s="2030"/>
      <c r="AY20" s="2030"/>
      <c r="AZ20" s="2030"/>
      <c r="BA20" s="2030"/>
      <c r="BB20" s="2030"/>
      <c r="BC20" s="2030"/>
      <c r="BD20" s="2030"/>
      <c r="BE20" s="2030"/>
      <c r="BF20" s="2030"/>
      <c r="BG20" s="2030"/>
      <c r="BH20" s="2030"/>
      <c r="BI20" s="2030"/>
      <c r="BJ20" s="2030"/>
      <c r="BK20" s="2030"/>
      <c r="BL20" s="2030"/>
      <c r="BM20" s="2030"/>
      <c r="BN20" s="2030"/>
      <c r="BO20" s="2030"/>
      <c r="BP20" s="2030"/>
      <c r="BQ20" s="2030"/>
      <c r="BR20" s="2030"/>
      <c r="BS20" s="2030"/>
      <c r="BT20" s="2030"/>
      <c r="BU20" s="2030"/>
      <c r="BV20" s="2030"/>
      <c r="BW20" s="2030"/>
      <c r="BX20" s="2030"/>
      <c r="BY20" s="2030"/>
      <c r="BZ20" s="2030"/>
      <c r="CA20" s="2030"/>
      <c r="CB20" s="2030"/>
      <c r="CC20" s="2030"/>
      <c r="CD20" s="2030"/>
      <c r="CE20" s="2030"/>
      <c r="CF20" s="2030"/>
      <c r="CG20" s="2030"/>
      <c r="CH20" s="2030"/>
      <c r="CI20" s="2030"/>
      <c r="CJ20" s="2030"/>
      <c r="CK20" s="2030"/>
      <c r="CL20" s="2030"/>
      <c r="CM20" s="2030"/>
      <c r="CN20" s="2030"/>
      <c r="CO20" s="2030"/>
      <c r="CP20" s="2030"/>
      <c r="CQ20" s="2030"/>
      <c r="CR20" s="2030"/>
      <c r="CS20" s="2030"/>
      <c r="CT20" s="2030"/>
      <c r="CU20" s="2030"/>
      <c r="CV20" s="2030"/>
      <c r="CW20" s="2030"/>
      <c r="CX20" s="2030"/>
      <c r="CY20" s="2030"/>
      <c r="CZ20" s="2030"/>
      <c r="DA20" s="2030"/>
    </row>
    <row r="21" spans="1:105" ht="13.9" customHeight="1">
      <c r="A21" s="2027" t="s">
        <v>167</v>
      </c>
      <c r="B21" s="2090" t="s">
        <v>3047</v>
      </c>
      <c r="C21" s="2079"/>
      <c r="D21" s="2081">
        <v>263125</v>
      </c>
      <c r="E21" s="2143"/>
      <c r="F21" s="2081">
        <v>185314</v>
      </c>
      <c r="G21" s="2104"/>
      <c r="H21" s="2104"/>
      <c r="I21" s="2100"/>
      <c r="J21" s="2056"/>
      <c r="K21" s="2037"/>
      <c r="T21" s="2068"/>
      <c r="U21" s="2068"/>
      <c r="V21" s="2068"/>
    </row>
    <row r="22" spans="1:105" ht="13.9" customHeight="1">
      <c r="A22" s="2030"/>
      <c r="B22" s="2079"/>
      <c r="C22" s="2078"/>
      <c r="D22" s="2139">
        <v>935649</v>
      </c>
      <c r="E22" s="2143"/>
      <c r="F22" s="2139">
        <v>-183532</v>
      </c>
      <c r="G22" s="2106"/>
      <c r="H22" s="2080"/>
      <c r="I22" s="2046"/>
      <c r="J22" s="2036"/>
      <c r="K22" s="2030"/>
      <c r="T22" s="2068"/>
      <c r="U22" s="2068"/>
      <c r="V22" s="2068"/>
    </row>
    <row r="23" spans="1:105" s="2048" customFormat="1" ht="13.9" customHeight="1">
      <c r="A23" s="2107" t="s">
        <v>166</v>
      </c>
      <c r="B23" s="2090"/>
      <c r="C23" s="2089"/>
      <c r="D23" s="2019"/>
      <c r="E23" s="2018"/>
      <c r="F23" s="2082"/>
      <c r="G23" s="2083"/>
      <c r="H23" s="2083"/>
      <c r="I23" s="2046"/>
      <c r="J23" s="2036"/>
      <c r="K23" s="2030"/>
      <c r="T23" s="2068"/>
      <c r="U23" s="2068"/>
      <c r="V23" s="2068"/>
      <c r="Y23" s="2030"/>
      <c r="Z23" s="2030"/>
      <c r="AA23" s="2030"/>
      <c r="AB23" s="2030"/>
      <c r="AC23" s="2030"/>
      <c r="AD23" s="2030"/>
      <c r="AE23" s="2030"/>
      <c r="AG23" s="2030"/>
      <c r="AI23" s="2030"/>
      <c r="AK23" s="2030"/>
      <c r="AM23" s="2030"/>
      <c r="AN23" s="2030"/>
      <c r="AO23" s="436"/>
      <c r="AP23" s="2030"/>
      <c r="AQ23" s="2030"/>
      <c r="AR23" s="2030"/>
      <c r="AS23" s="2030"/>
      <c r="AT23" s="2030"/>
      <c r="AU23" s="2030"/>
      <c r="AV23" s="2030"/>
      <c r="AW23" s="2030"/>
      <c r="AX23" s="2030"/>
      <c r="AY23" s="2030"/>
      <c r="AZ23" s="2030"/>
      <c r="BA23" s="2030"/>
      <c r="BB23" s="2030"/>
      <c r="BC23" s="2030"/>
      <c r="BD23" s="2030"/>
      <c r="BE23" s="2030"/>
      <c r="BF23" s="2030"/>
      <c r="BG23" s="2030"/>
      <c r="BH23" s="2030"/>
      <c r="BI23" s="2030"/>
      <c r="BJ23" s="2030"/>
      <c r="BK23" s="2030"/>
      <c r="BL23" s="2030"/>
      <c r="BM23" s="2030"/>
      <c r="BN23" s="2030"/>
      <c r="BO23" s="2030"/>
      <c r="BP23" s="2030"/>
      <c r="BQ23" s="2030"/>
      <c r="BR23" s="2030"/>
      <c r="BS23" s="2030"/>
      <c r="BT23" s="2030"/>
      <c r="BU23" s="2030"/>
      <c r="BV23" s="2030"/>
      <c r="BW23" s="2030"/>
      <c r="BX23" s="2030"/>
      <c r="BY23" s="2030"/>
      <c r="BZ23" s="2030"/>
      <c r="CA23" s="2030"/>
      <c r="CB23" s="2030"/>
      <c r="CC23" s="2030"/>
      <c r="CD23" s="2030"/>
      <c r="CE23" s="2030"/>
      <c r="CF23" s="2030"/>
      <c r="CG23" s="2030"/>
      <c r="CH23" s="2030"/>
      <c r="CI23" s="2030"/>
      <c r="CJ23" s="2030"/>
      <c r="CK23" s="2030"/>
      <c r="CL23" s="2030"/>
      <c r="CM23" s="2030"/>
      <c r="CN23" s="2030"/>
      <c r="CO23" s="2030"/>
      <c r="CP23" s="2030"/>
      <c r="CQ23" s="2030"/>
      <c r="CR23" s="2030"/>
      <c r="CS23" s="2030"/>
      <c r="CT23" s="2030"/>
      <c r="CU23" s="2030"/>
      <c r="CV23" s="2030"/>
      <c r="CW23" s="2030"/>
      <c r="CX23" s="2030"/>
      <c r="CY23" s="2030"/>
      <c r="CZ23" s="2030"/>
      <c r="DA23" s="2030"/>
    </row>
    <row r="24" spans="1:105" ht="13.9" customHeight="1">
      <c r="A24" s="2108" t="s">
        <v>2706</v>
      </c>
      <c r="B24" s="2090"/>
      <c r="C24" s="2089"/>
      <c r="D24" s="2136">
        <v>3857795</v>
      </c>
      <c r="E24" s="2136"/>
      <c r="F24" s="2096">
        <v>921563</v>
      </c>
      <c r="G24" s="2083"/>
      <c r="H24" s="2030"/>
      <c r="I24" s="2030"/>
      <c r="J24" s="2036"/>
      <c r="K24" s="2030"/>
      <c r="P24" s="2060">
        <v>1940</v>
      </c>
      <c r="R24" s="2048" t="s">
        <v>2938</v>
      </c>
      <c r="T24" s="2068">
        <v>-31769</v>
      </c>
      <c r="U24" s="2068"/>
      <c r="V24" s="2068"/>
    </row>
    <row r="25" spans="1:105" ht="13.9" customHeight="1">
      <c r="A25" s="2109" t="s">
        <v>3103</v>
      </c>
      <c r="B25" s="2090"/>
      <c r="C25" s="2089"/>
      <c r="D25" s="2095">
        <v>2737242</v>
      </c>
      <c r="E25" s="2095"/>
      <c r="F25" s="2096">
        <v>-4028223</v>
      </c>
      <c r="G25" s="2083"/>
      <c r="H25" s="2057"/>
      <c r="I25" s="2030"/>
      <c r="J25" s="2036"/>
      <c r="K25" s="2030"/>
      <c r="R25" s="2048" t="s">
        <v>2939</v>
      </c>
      <c r="T25" s="2068">
        <v>-7608</v>
      </c>
      <c r="U25" s="2068"/>
      <c r="V25" s="2068"/>
    </row>
    <row r="26" spans="1:105" ht="13.9" customHeight="1">
      <c r="A26" s="2108" t="s">
        <v>2707</v>
      </c>
      <c r="B26" s="2090"/>
      <c r="C26" s="2089"/>
      <c r="D26" s="2103">
        <v>7808</v>
      </c>
      <c r="E26" s="2081"/>
      <c r="F26" s="2231">
        <v>32105</v>
      </c>
      <c r="G26" s="2231"/>
      <c r="H26" s="2030"/>
      <c r="I26" s="2030"/>
      <c r="J26" s="2036"/>
      <c r="K26" s="2030"/>
      <c r="P26" s="2060"/>
      <c r="T26" s="2068"/>
      <c r="U26" s="2068"/>
      <c r="V26" s="2068"/>
    </row>
    <row r="27" spans="1:105" ht="13.9" customHeight="1">
      <c r="A27" s="2108" t="s">
        <v>2708</v>
      </c>
      <c r="B27" s="2090"/>
      <c r="C27" s="2089"/>
      <c r="D27" s="2150">
        <v>369833</v>
      </c>
      <c r="E27" s="2150"/>
      <c r="F27" s="2234">
        <v>3955386</v>
      </c>
      <c r="G27" s="2234"/>
      <c r="H27" s="2030"/>
      <c r="I27" s="2030"/>
      <c r="J27" s="2036"/>
      <c r="K27" s="2030"/>
      <c r="P27" s="2060"/>
    </row>
    <row r="28" spans="1:105" ht="13.9" customHeight="1">
      <c r="A28" s="2110" t="s">
        <v>270</v>
      </c>
      <c r="B28" s="2090"/>
      <c r="C28" s="2089"/>
      <c r="D28" s="2081">
        <v>7908327</v>
      </c>
      <c r="E28" s="2143"/>
      <c r="F28" s="2081">
        <v>697299</v>
      </c>
      <c r="G28" s="2111"/>
      <c r="H28" s="2080"/>
      <c r="I28" s="2046"/>
      <c r="J28" s="2036"/>
      <c r="K28" s="2030"/>
      <c r="P28" s="2060"/>
    </row>
    <row r="29" spans="1:105" ht="13.9" customHeight="1">
      <c r="A29" s="2108"/>
      <c r="B29" s="2090"/>
      <c r="C29" s="2090"/>
      <c r="D29" s="2084"/>
      <c r="E29" s="2144"/>
      <c r="F29" s="2062"/>
      <c r="G29" s="2030"/>
      <c r="H29" s="2030"/>
      <c r="J29" s="2112"/>
      <c r="P29" s="2060"/>
    </row>
    <row r="30" spans="1:105" s="2048" customFormat="1" ht="13.9" customHeight="1">
      <c r="A30" s="2028" t="s">
        <v>93</v>
      </c>
      <c r="B30" s="2090" t="s">
        <v>3256</v>
      </c>
      <c r="C30" s="2090"/>
      <c r="D30" s="2136">
        <v>0</v>
      </c>
      <c r="E30" s="2136"/>
      <c r="F30" s="2231">
        <v>0</v>
      </c>
      <c r="G30" s="2231"/>
      <c r="H30" s="2106"/>
      <c r="I30" s="2062"/>
      <c r="J30" s="2112"/>
      <c r="P30" s="2060"/>
      <c r="Y30" s="2030"/>
      <c r="Z30" s="2030"/>
      <c r="AA30" s="2030"/>
      <c r="AB30" s="2030"/>
      <c r="AC30" s="2030"/>
      <c r="AD30" s="2030"/>
      <c r="AE30" s="2030"/>
      <c r="AG30" s="2030"/>
      <c r="AI30" s="2030"/>
      <c r="AK30" s="2030"/>
      <c r="AM30" s="2030"/>
      <c r="AN30" s="2030"/>
      <c r="AO30" s="436"/>
      <c r="AP30" s="2030"/>
      <c r="AQ30" s="2030"/>
      <c r="AR30" s="2030"/>
      <c r="AS30" s="2030"/>
      <c r="AT30" s="2030"/>
      <c r="AU30" s="2030"/>
      <c r="AV30" s="2030"/>
      <c r="AW30" s="2030"/>
      <c r="AX30" s="2030"/>
      <c r="AY30" s="2030"/>
      <c r="AZ30" s="2030"/>
      <c r="BA30" s="2030"/>
      <c r="BB30" s="2030"/>
      <c r="BC30" s="2030"/>
      <c r="BD30" s="2030"/>
      <c r="BE30" s="2030"/>
      <c r="BF30" s="2030"/>
      <c r="BG30" s="2030"/>
      <c r="BH30" s="2030"/>
      <c r="BI30" s="2030"/>
      <c r="BJ30" s="2030"/>
      <c r="BK30" s="2030"/>
      <c r="BL30" s="2030"/>
      <c r="BM30" s="2030"/>
      <c r="BN30" s="2030"/>
      <c r="BO30" s="2030"/>
      <c r="BP30" s="2030"/>
      <c r="BQ30" s="2030"/>
      <c r="BR30" s="2030"/>
      <c r="BS30" s="2030"/>
      <c r="BT30" s="2030"/>
      <c r="BU30" s="2030"/>
      <c r="BV30" s="2030"/>
      <c r="BW30" s="2030"/>
      <c r="BX30" s="2030"/>
      <c r="BY30" s="2030"/>
      <c r="BZ30" s="2030"/>
      <c r="CA30" s="2030"/>
      <c r="CB30" s="2030"/>
      <c r="CC30" s="2030"/>
      <c r="CD30" s="2030"/>
      <c r="CE30" s="2030"/>
      <c r="CF30" s="2030"/>
      <c r="CG30" s="2030"/>
      <c r="CH30" s="2030"/>
      <c r="CI30" s="2030"/>
      <c r="CJ30" s="2030"/>
      <c r="CK30" s="2030"/>
      <c r="CL30" s="2030"/>
      <c r="CM30" s="2030"/>
      <c r="CN30" s="2030"/>
      <c r="CO30" s="2030"/>
      <c r="CP30" s="2030"/>
      <c r="CQ30" s="2030"/>
      <c r="CR30" s="2030"/>
      <c r="CS30" s="2030"/>
      <c r="CT30" s="2030"/>
      <c r="CU30" s="2030"/>
      <c r="CV30" s="2030"/>
      <c r="CW30" s="2030"/>
      <c r="CX30" s="2030"/>
      <c r="CY30" s="2030"/>
      <c r="CZ30" s="2030"/>
      <c r="DA30" s="2030"/>
    </row>
    <row r="31" spans="1:105" s="2048" customFormat="1" ht="13.9" customHeight="1">
      <c r="A31" s="2113" t="s">
        <v>141</v>
      </c>
      <c r="B31" s="2090" t="s">
        <v>3256</v>
      </c>
      <c r="C31" s="2090"/>
      <c r="D31" s="2136">
        <v>0</v>
      </c>
      <c r="E31" s="2136"/>
      <c r="F31" s="2231">
        <v>0</v>
      </c>
      <c r="G31" s="2231"/>
      <c r="H31" s="2106"/>
      <c r="I31" s="2062"/>
      <c r="J31" s="2112"/>
      <c r="R31" s="2048">
        <v>-972</v>
      </c>
      <c r="Y31" s="2030"/>
      <c r="Z31" s="2030"/>
      <c r="AA31" s="2030"/>
      <c r="AB31" s="2030"/>
      <c r="AC31" s="2030"/>
      <c r="AD31" s="2030"/>
      <c r="AE31" s="2030"/>
      <c r="AG31" s="2030"/>
      <c r="AI31" s="2030"/>
      <c r="AK31" s="2030"/>
      <c r="AM31" s="2030"/>
      <c r="AN31" s="2030"/>
      <c r="AO31" s="436"/>
      <c r="AP31" s="2030"/>
      <c r="AQ31" s="2030"/>
      <c r="AR31" s="2030"/>
      <c r="AS31" s="2030"/>
      <c r="AT31" s="2030"/>
      <c r="AU31" s="2030"/>
      <c r="AV31" s="2030"/>
      <c r="AW31" s="2030"/>
      <c r="AX31" s="2030"/>
      <c r="AY31" s="2030"/>
      <c r="AZ31" s="2030"/>
      <c r="BA31" s="2030"/>
      <c r="BB31" s="2030"/>
      <c r="BC31" s="2030"/>
      <c r="BD31" s="2030"/>
      <c r="BE31" s="2030"/>
      <c r="BF31" s="2030"/>
      <c r="BG31" s="2030"/>
      <c r="BH31" s="2030"/>
      <c r="BI31" s="2030"/>
      <c r="BJ31" s="2030"/>
      <c r="BK31" s="2030"/>
      <c r="BL31" s="2030"/>
      <c r="BM31" s="2030"/>
      <c r="BN31" s="2030"/>
      <c r="BO31" s="2030"/>
      <c r="BP31" s="2030"/>
      <c r="BQ31" s="2030"/>
      <c r="BR31" s="2030"/>
      <c r="BS31" s="2030"/>
      <c r="BT31" s="2030"/>
      <c r="BU31" s="2030"/>
      <c r="BV31" s="2030"/>
      <c r="BW31" s="2030"/>
      <c r="BX31" s="2030"/>
      <c r="BY31" s="2030"/>
      <c r="BZ31" s="2030"/>
      <c r="CA31" s="2030"/>
      <c r="CB31" s="2030"/>
      <c r="CC31" s="2030"/>
      <c r="CD31" s="2030"/>
      <c r="CE31" s="2030"/>
      <c r="CF31" s="2030"/>
      <c r="CG31" s="2030"/>
      <c r="CH31" s="2030"/>
      <c r="CI31" s="2030"/>
      <c r="CJ31" s="2030"/>
      <c r="CK31" s="2030"/>
      <c r="CL31" s="2030"/>
      <c r="CM31" s="2030"/>
      <c r="CN31" s="2030"/>
      <c r="CO31" s="2030"/>
      <c r="CP31" s="2030"/>
      <c r="CQ31" s="2030"/>
      <c r="CR31" s="2030"/>
      <c r="CS31" s="2030"/>
      <c r="CT31" s="2030"/>
      <c r="CU31" s="2030"/>
      <c r="CV31" s="2030"/>
      <c r="CW31" s="2030"/>
      <c r="CX31" s="2030"/>
      <c r="CY31" s="2030"/>
      <c r="CZ31" s="2030"/>
      <c r="DA31" s="2030"/>
    </row>
    <row r="32" spans="1:105" s="2048" customFormat="1" ht="13.9" customHeight="1">
      <c r="A32" s="2028" t="s">
        <v>139</v>
      </c>
      <c r="B32" s="2090">
        <v>20</v>
      </c>
      <c r="C32" s="2090"/>
      <c r="D32" s="2136">
        <v>0</v>
      </c>
      <c r="E32" s="2136"/>
      <c r="F32" s="2231">
        <v>0</v>
      </c>
      <c r="G32" s="2231"/>
      <c r="H32" s="2057"/>
      <c r="Y32" s="2030"/>
      <c r="Z32" s="2030"/>
      <c r="AA32" s="2030"/>
      <c r="AB32" s="2030"/>
      <c r="AC32" s="2030"/>
      <c r="AD32" s="2030"/>
      <c r="AE32" s="2030"/>
      <c r="AG32" s="2030"/>
      <c r="AI32" s="2030"/>
      <c r="AK32" s="2030"/>
      <c r="AM32" s="2030"/>
      <c r="AN32" s="2030"/>
      <c r="AO32" s="436"/>
      <c r="AP32" s="2030"/>
      <c r="AQ32" s="2030"/>
      <c r="AR32" s="2030"/>
      <c r="AS32" s="2030"/>
      <c r="AT32" s="2030"/>
      <c r="AU32" s="2030"/>
      <c r="AV32" s="2030"/>
      <c r="AW32" s="2030"/>
      <c r="AX32" s="2030"/>
      <c r="AY32" s="2030"/>
      <c r="AZ32" s="2030"/>
      <c r="BA32" s="2030"/>
      <c r="BB32" s="2030"/>
      <c r="BC32" s="2030"/>
      <c r="BD32" s="2030"/>
      <c r="BE32" s="2030"/>
      <c r="BF32" s="2030"/>
      <c r="BG32" s="2030"/>
      <c r="BH32" s="2030"/>
      <c r="BI32" s="2030"/>
      <c r="BJ32" s="2030"/>
      <c r="BK32" s="2030"/>
      <c r="BL32" s="2030"/>
      <c r="BM32" s="2030"/>
      <c r="BN32" s="2030"/>
      <c r="BO32" s="2030"/>
      <c r="BP32" s="2030"/>
      <c r="BQ32" s="2030"/>
      <c r="BR32" s="2030"/>
      <c r="BS32" s="2030"/>
      <c r="BT32" s="2030"/>
      <c r="BU32" s="2030"/>
      <c r="BV32" s="2030"/>
      <c r="BW32" s="2030"/>
      <c r="BX32" s="2030"/>
      <c r="BY32" s="2030"/>
      <c r="BZ32" s="2030"/>
      <c r="CA32" s="2030"/>
      <c r="CB32" s="2030"/>
      <c r="CC32" s="2030"/>
      <c r="CD32" s="2030"/>
      <c r="CE32" s="2030"/>
      <c r="CF32" s="2030"/>
      <c r="CG32" s="2030"/>
      <c r="CH32" s="2030"/>
      <c r="CI32" s="2030"/>
      <c r="CJ32" s="2030"/>
      <c r="CK32" s="2030"/>
      <c r="CL32" s="2030"/>
      <c r="CM32" s="2030"/>
      <c r="CN32" s="2030"/>
      <c r="CO32" s="2030"/>
      <c r="CP32" s="2030"/>
      <c r="CQ32" s="2030"/>
      <c r="CR32" s="2030"/>
      <c r="CS32" s="2030"/>
      <c r="CT32" s="2030"/>
      <c r="CU32" s="2030"/>
      <c r="CV32" s="2030"/>
      <c r="CW32" s="2030"/>
      <c r="CX32" s="2030"/>
      <c r="CY32" s="2030"/>
      <c r="CZ32" s="2030"/>
      <c r="DA32" s="2030"/>
    </row>
    <row r="33" spans="1:105" s="2048" customFormat="1" ht="13.9" hidden="1" customHeight="1">
      <c r="A33" s="2028" t="s">
        <v>203</v>
      </c>
      <c r="B33" s="2090"/>
      <c r="C33" s="2090"/>
      <c r="D33" s="2231">
        <v>0</v>
      </c>
      <c r="E33" s="2231"/>
      <c r="F33" s="2095">
        <v>0</v>
      </c>
      <c r="G33" s="2095"/>
      <c r="H33" s="2057"/>
      <c r="J33" s="2112"/>
      <c r="R33" s="2048">
        <v>368</v>
      </c>
      <c r="Y33" s="2030"/>
      <c r="Z33" s="2030"/>
      <c r="AA33" s="2030"/>
      <c r="AB33" s="2030"/>
      <c r="AC33" s="2030"/>
      <c r="AD33" s="2030"/>
      <c r="AE33" s="2030"/>
      <c r="AG33" s="2030"/>
      <c r="AI33" s="2030"/>
      <c r="AK33" s="2030"/>
      <c r="AM33" s="2030"/>
      <c r="AN33" s="2030"/>
      <c r="AO33" s="436"/>
      <c r="AP33" s="2030"/>
      <c r="AQ33" s="2030"/>
      <c r="AR33" s="2030"/>
      <c r="AS33" s="2030"/>
      <c r="AT33" s="2030"/>
      <c r="AU33" s="2030"/>
      <c r="AV33" s="2030"/>
      <c r="AW33" s="2030"/>
      <c r="AX33" s="2030"/>
      <c r="AY33" s="2030"/>
      <c r="AZ33" s="2030"/>
      <c r="BA33" s="2030"/>
      <c r="BB33" s="2030"/>
      <c r="BC33" s="2030"/>
      <c r="BD33" s="2030"/>
      <c r="BE33" s="2030"/>
      <c r="BF33" s="2030"/>
      <c r="BG33" s="2030"/>
      <c r="BH33" s="2030"/>
      <c r="BI33" s="2030"/>
      <c r="BJ33" s="2030"/>
      <c r="BK33" s="2030"/>
      <c r="BL33" s="2030"/>
      <c r="BM33" s="2030"/>
      <c r="BN33" s="2030"/>
      <c r="BO33" s="2030"/>
      <c r="BP33" s="2030"/>
      <c r="BQ33" s="2030"/>
      <c r="BR33" s="2030"/>
      <c r="BS33" s="2030"/>
      <c r="BT33" s="2030"/>
      <c r="BU33" s="2030"/>
      <c r="BV33" s="2030"/>
      <c r="BW33" s="2030"/>
      <c r="BX33" s="2030"/>
      <c r="BY33" s="2030"/>
      <c r="BZ33" s="2030"/>
      <c r="CA33" s="2030"/>
      <c r="CB33" s="2030"/>
      <c r="CC33" s="2030"/>
      <c r="CD33" s="2030"/>
      <c r="CE33" s="2030"/>
      <c r="CF33" s="2030"/>
      <c r="CG33" s="2030"/>
      <c r="CH33" s="2030"/>
      <c r="CI33" s="2030"/>
      <c r="CJ33" s="2030"/>
      <c r="CK33" s="2030"/>
      <c r="CL33" s="2030"/>
      <c r="CM33" s="2030"/>
      <c r="CN33" s="2030"/>
      <c r="CO33" s="2030"/>
      <c r="CP33" s="2030"/>
      <c r="CQ33" s="2030"/>
      <c r="CR33" s="2030"/>
      <c r="CS33" s="2030"/>
      <c r="CT33" s="2030"/>
      <c r="CU33" s="2030"/>
      <c r="CV33" s="2030"/>
      <c r="CW33" s="2030"/>
      <c r="CX33" s="2030"/>
      <c r="CY33" s="2030"/>
      <c r="CZ33" s="2030"/>
      <c r="DA33" s="2030"/>
    </row>
    <row r="34" spans="1:105" ht="13.9" customHeight="1">
      <c r="A34" s="2028" t="s">
        <v>94</v>
      </c>
      <c r="B34" s="2086"/>
      <c r="C34" s="2086"/>
      <c r="D34" s="2087"/>
      <c r="E34" s="2145"/>
      <c r="F34" s="2087"/>
      <c r="G34" s="2115"/>
      <c r="H34" s="2115"/>
      <c r="I34" s="2116"/>
      <c r="J34" s="2112"/>
    </row>
    <row r="35" spans="1:105" ht="13.9" customHeight="1">
      <c r="A35" s="2078" t="s">
        <v>3023</v>
      </c>
      <c r="B35" s="2079"/>
      <c r="C35" s="2079"/>
      <c r="D35" s="2141">
        <v>7908327</v>
      </c>
      <c r="E35" s="2017"/>
      <c r="F35" s="2117">
        <v>697299</v>
      </c>
      <c r="G35" s="2081"/>
      <c r="H35" s="2084"/>
      <c r="I35" s="2118"/>
      <c r="J35" s="2112"/>
    </row>
    <row r="36" spans="1:105" ht="13.9" customHeight="1">
      <c r="A36" s="2028"/>
      <c r="B36" s="2086"/>
      <c r="C36" s="2086"/>
      <c r="D36" s="2084"/>
      <c r="E36" s="2144"/>
      <c r="F36" s="2084"/>
      <c r="G36" s="2084"/>
      <c r="H36" s="2084"/>
      <c r="I36" s="2062"/>
      <c r="J36" s="2112"/>
    </row>
    <row r="37" spans="1:105" ht="13.9" customHeight="1">
      <c r="A37" s="2078" t="s">
        <v>100</v>
      </c>
      <c r="B37" s="2079"/>
      <c r="C37" s="2079"/>
      <c r="D37" s="2084"/>
      <c r="E37" s="2144"/>
      <c r="F37" s="2084"/>
      <c r="G37" s="2084"/>
      <c r="H37" s="2084"/>
      <c r="I37" s="2062"/>
      <c r="J37" s="2112"/>
      <c r="P37" s="2048">
        <v>-1630770</v>
      </c>
    </row>
    <row r="38" spans="1:105" ht="13.9" customHeight="1">
      <c r="A38" s="2089" t="s">
        <v>9</v>
      </c>
      <c r="B38" s="2090"/>
      <c r="C38" s="2090"/>
      <c r="D38" s="2081">
        <v>0</v>
      </c>
      <c r="E38" s="2143"/>
      <c r="F38" s="2081">
        <v>2000</v>
      </c>
      <c r="G38" s="2060"/>
      <c r="H38" s="2096"/>
      <c r="I38" s="2062"/>
      <c r="J38" s="2112"/>
      <c r="K38" s="2034"/>
      <c r="L38" s="2034"/>
      <c r="M38" s="2034"/>
      <c r="N38" s="2034"/>
      <c r="O38" s="2034"/>
      <c r="P38" s="2034"/>
      <c r="Q38" s="2034"/>
      <c r="R38" s="2034"/>
      <c r="S38" s="2034"/>
      <c r="T38" s="2034"/>
      <c r="U38" s="2034"/>
      <c r="V38" s="2034"/>
      <c r="W38" s="2034"/>
      <c r="X38" s="2034"/>
      <c r="Y38" s="2031"/>
      <c r="Z38" s="2031"/>
      <c r="AA38" s="2031"/>
      <c r="AB38" s="2031"/>
      <c r="AC38" s="2031"/>
      <c r="AD38" s="2031"/>
      <c r="AE38" s="2031"/>
      <c r="AF38" s="2034"/>
      <c r="AG38" s="2031"/>
      <c r="AH38" s="2034"/>
      <c r="AI38" s="2031"/>
      <c r="AJ38" s="2034"/>
      <c r="AK38" s="2031"/>
      <c r="AL38" s="2034"/>
      <c r="AM38" s="2031"/>
      <c r="AN38" s="2031"/>
    </row>
    <row r="39" spans="1:105" ht="13.9" customHeight="1">
      <c r="A39" s="2028" t="s">
        <v>12</v>
      </c>
      <c r="B39" s="2090" t="s">
        <v>1768</v>
      </c>
      <c r="C39" s="2086"/>
      <c r="D39" s="2232">
        <v>-94094</v>
      </c>
      <c r="E39" s="2232"/>
      <c r="F39" s="2081">
        <v>-138996</v>
      </c>
      <c r="G39" s="2081"/>
      <c r="H39" s="2119"/>
      <c r="I39" s="2062"/>
      <c r="J39" s="2112"/>
      <c r="K39" s="2034"/>
      <c r="L39" s="2034"/>
      <c r="M39" s="2034"/>
      <c r="N39" s="2034"/>
      <c r="O39" s="2034"/>
      <c r="P39" s="2034"/>
      <c r="Q39" s="2034"/>
      <c r="R39" s="2034"/>
      <c r="S39" s="2034"/>
      <c r="T39" s="2034"/>
      <c r="U39" s="2034"/>
      <c r="V39" s="2034"/>
      <c r="W39" s="2034"/>
      <c r="X39" s="2034"/>
      <c r="Y39" s="2031"/>
      <c r="Z39" s="2031"/>
      <c r="AA39" s="2031"/>
      <c r="AB39" s="2031"/>
      <c r="AC39" s="2031"/>
      <c r="AD39" s="2031"/>
      <c r="AE39" s="2031"/>
      <c r="AF39" s="2034"/>
      <c r="AG39" s="2031"/>
      <c r="AH39" s="2034"/>
      <c r="AI39" s="2031"/>
      <c r="AJ39" s="2034"/>
      <c r="AK39" s="2031"/>
      <c r="AL39" s="2034"/>
      <c r="AM39" s="2031"/>
      <c r="AN39" s="2031"/>
    </row>
    <row r="40" spans="1:105" ht="13.9" customHeight="1">
      <c r="A40" s="2089" t="s">
        <v>95</v>
      </c>
      <c r="B40" s="2090">
        <v>13</v>
      </c>
      <c r="C40" s="2090"/>
      <c r="D40" s="2106">
        <v>0</v>
      </c>
      <c r="E40" s="2106"/>
      <c r="F40" s="2081">
        <v>0</v>
      </c>
      <c r="G40" s="2081"/>
      <c r="H40" s="2119"/>
      <c r="I40" s="2120"/>
      <c r="J40" s="2112"/>
      <c r="AO40" s="2042"/>
    </row>
    <row r="41" spans="1:105" ht="13.9" customHeight="1">
      <c r="A41" s="2109" t="s">
        <v>4627</v>
      </c>
      <c r="B41" s="2090">
        <v>14</v>
      </c>
      <c r="C41" s="2089"/>
      <c r="D41" s="2106">
        <v>-35505.855389999997</v>
      </c>
      <c r="E41" s="2106"/>
      <c r="F41" s="2096">
        <v>0</v>
      </c>
      <c r="G41" s="2096"/>
      <c r="H41" s="2057"/>
      <c r="I41" s="2030"/>
      <c r="J41" s="2036"/>
      <c r="K41" s="2030"/>
      <c r="P41" s="2048">
        <v>12430</v>
      </c>
      <c r="T41" s="2068">
        <v>-39377</v>
      </c>
      <c r="U41" s="2068"/>
      <c r="V41" s="2068"/>
    </row>
    <row r="42" spans="1:105" ht="13.9" customHeight="1">
      <c r="A42" s="2109" t="s">
        <v>4703</v>
      </c>
      <c r="B42" s="2090">
        <v>14</v>
      </c>
      <c r="C42" s="2089"/>
      <c r="D42" s="2081">
        <v>47935.855389999997</v>
      </c>
      <c r="E42" s="2143"/>
      <c r="F42" s="2096">
        <v>91797</v>
      </c>
      <c r="G42" s="2083"/>
      <c r="H42" s="2057"/>
      <c r="I42" s="2030"/>
      <c r="J42" s="2036"/>
      <c r="K42" s="2030"/>
      <c r="P42" s="2048">
        <v>10311</v>
      </c>
      <c r="T42" s="2068"/>
      <c r="U42" s="2068"/>
      <c r="V42" s="2068"/>
    </row>
    <row r="43" spans="1:105" ht="13.9" customHeight="1">
      <c r="A43" s="2028" t="s">
        <v>268</v>
      </c>
      <c r="B43" s="2086">
        <v>8</v>
      </c>
      <c r="C43" s="2086"/>
      <c r="D43" s="2081">
        <v>169516</v>
      </c>
      <c r="E43" s="2143"/>
      <c r="F43" s="2081">
        <v>61740</v>
      </c>
      <c r="G43" s="2082"/>
      <c r="H43" s="2096"/>
      <c r="I43" s="2062"/>
      <c r="J43" s="2112"/>
      <c r="P43" s="2048">
        <v>-1643200</v>
      </c>
    </row>
    <row r="44" spans="1:105" ht="13.9" customHeight="1">
      <c r="A44" s="2028"/>
      <c r="B44" s="2086"/>
      <c r="C44" s="2086"/>
      <c r="D44" s="2087"/>
      <c r="E44" s="2145"/>
      <c r="F44" s="2087"/>
      <c r="G44" s="2115"/>
      <c r="H44" s="2115"/>
      <c r="I44" s="2043"/>
      <c r="J44" s="2112"/>
    </row>
    <row r="45" spans="1:105" ht="13.9" customHeight="1">
      <c r="A45" s="2078" t="s">
        <v>3155</v>
      </c>
      <c r="B45" s="2079"/>
      <c r="C45" s="2079"/>
      <c r="D45" s="2117">
        <v>87852</v>
      </c>
      <c r="E45" s="2143"/>
      <c r="F45" s="2141">
        <v>16541</v>
      </c>
      <c r="G45" s="2141"/>
      <c r="H45" s="2106"/>
      <c r="I45" s="2062"/>
      <c r="J45" s="2112"/>
    </row>
    <row r="46" spans="1:105" ht="13.9" customHeight="1">
      <c r="A46" s="2028"/>
      <c r="B46" s="2086"/>
      <c r="C46" s="2086"/>
      <c r="F46" s="2045"/>
      <c r="J46" s="2112"/>
    </row>
    <row r="47" spans="1:105" ht="13.9" customHeight="1">
      <c r="A47" s="2078" t="s">
        <v>101</v>
      </c>
      <c r="B47" s="2079"/>
      <c r="C47" s="2079"/>
      <c r="D47" s="2087"/>
      <c r="E47" s="2145"/>
      <c r="F47" s="2087"/>
      <c r="G47" s="2115"/>
      <c r="H47" s="2115"/>
      <c r="I47" s="2043"/>
      <c r="J47" s="2112"/>
    </row>
    <row r="48" spans="1:105" ht="13.9" customHeight="1">
      <c r="A48" s="2121" t="s">
        <v>3024</v>
      </c>
      <c r="B48" s="2086"/>
      <c r="C48" s="2086"/>
      <c r="D48" s="2081">
        <v>-1375734</v>
      </c>
      <c r="E48" s="2081"/>
      <c r="F48" s="2232">
        <v>-3087723</v>
      </c>
      <c r="G48" s="2232"/>
      <c r="H48" s="2122"/>
      <c r="I48" s="2062"/>
      <c r="J48" s="2112"/>
    </row>
    <row r="49" spans="1:102" ht="13.9" customHeight="1">
      <c r="A49" s="2089" t="s">
        <v>96</v>
      </c>
      <c r="B49" s="2086" t="s">
        <v>4648</v>
      </c>
      <c r="C49" s="2086"/>
      <c r="D49" s="2232">
        <v>-4252</v>
      </c>
      <c r="E49" s="2232"/>
      <c r="F49" s="2232">
        <v>-6182</v>
      </c>
      <c r="G49" s="2232"/>
      <c r="H49" s="2106"/>
      <c r="I49" s="2062"/>
      <c r="J49" s="2112"/>
    </row>
    <row r="50" spans="1:102" ht="13.9" customHeight="1">
      <c r="A50" s="2028" t="s">
        <v>269</v>
      </c>
      <c r="B50" s="2086"/>
      <c r="C50" s="2086"/>
      <c r="D50" s="2232">
        <v>-77432</v>
      </c>
      <c r="E50" s="2232"/>
      <c r="F50" s="2232">
        <v>-181709</v>
      </c>
      <c r="G50" s="2232"/>
      <c r="H50" s="2106"/>
      <c r="I50" s="2062"/>
      <c r="J50" s="2123"/>
    </row>
    <row r="51" spans="1:102" ht="13.9" customHeight="1">
      <c r="A51" s="2089"/>
      <c r="B51" s="2086"/>
      <c r="C51" s="2028"/>
      <c r="D51" s="2140"/>
      <c r="E51" s="2148"/>
      <c r="F51" s="2124"/>
      <c r="G51" s="2125"/>
      <c r="H51" s="2125"/>
      <c r="I51" s="2043"/>
      <c r="J51" s="2126"/>
    </row>
    <row r="52" spans="1:102" ht="13.9" customHeight="1">
      <c r="A52" s="2078" t="s">
        <v>3037</v>
      </c>
      <c r="B52" s="2079"/>
      <c r="C52" s="2078"/>
      <c r="D52" s="2141">
        <v>-1457418</v>
      </c>
      <c r="E52" s="2141"/>
      <c r="F52" s="2141">
        <v>-3275614</v>
      </c>
      <c r="G52" s="2141"/>
      <c r="H52" s="2081"/>
      <c r="I52" s="2062"/>
      <c r="J52" s="2112"/>
    </row>
    <row r="53" spans="1:102" ht="13.9" customHeight="1">
      <c r="A53" s="2089"/>
      <c r="B53" s="2090"/>
      <c r="C53" s="2089"/>
      <c r="F53" s="2045"/>
      <c r="G53" s="2061"/>
      <c r="H53" s="2061"/>
      <c r="I53" s="2043"/>
      <c r="J53" s="2112"/>
      <c r="K53" s="2034"/>
      <c r="L53" s="2034"/>
      <c r="M53" s="2034"/>
      <c r="N53" s="2034"/>
      <c r="O53" s="2034"/>
      <c r="P53" s="2034"/>
      <c r="Q53" s="2034"/>
      <c r="R53" s="2034"/>
      <c r="S53" s="2034"/>
      <c r="T53" s="2034"/>
      <c r="U53" s="2034"/>
      <c r="V53" s="2034"/>
      <c r="W53" s="2034"/>
      <c r="X53" s="2034"/>
      <c r="Y53" s="2031"/>
      <c r="Z53" s="2031"/>
      <c r="AA53" s="2031"/>
      <c r="AB53" s="2031"/>
      <c r="AC53" s="2031"/>
      <c r="AD53" s="2031"/>
      <c r="AE53" s="2031"/>
      <c r="AF53" s="2034"/>
      <c r="AG53" s="2031"/>
      <c r="AH53" s="2034"/>
      <c r="AI53" s="2031"/>
      <c r="AJ53" s="2034"/>
      <c r="AK53" s="2031"/>
      <c r="AL53" s="2034"/>
      <c r="AM53" s="2031"/>
      <c r="AN53" s="2031"/>
    </row>
    <row r="54" spans="1:102" ht="13.9" customHeight="1">
      <c r="A54" s="2089" t="s">
        <v>102</v>
      </c>
      <c r="B54" s="2127"/>
      <c r="C54" s="2128"/>
      <c r="D54" s="2081">
        <v>6538761</v>
      </c>
      <c r="E54" s="2081"/>
      <c r="F54" s="2232">
        <v>-2561774</v>
      </c>
      <c r="G54" s="2232"/>
      <c r="H54" s="2081"/>
      <c r="I54" s="2062"/>
      <c r="J54" s="2112"/>
      <c r="K54" s="2034"/>
      <c r="L54" s="2034"/>
      <c r="M54" s="2034"/>
      <c r="N54" s="2034"/>
      <c r="O54" s="2034"/>
      <c r="P54" s="2034"/>
      <c r="Q54" s="2034"/>
      <c r="R54" s="2034"/>
      <c r="S54" s="2034"/>
      <c r="T54" s="2034"/>
      <c r="U54" s="2034"/>
      <c r="V54" s="2034"/>
      <c r="W54" s="2034"/>
      <c r="X54" s="2034"/>
      <c r="Y54" s="2031"/>
      <c r="Z54" s="2031"/>
      <c r="AA54" s="2031"/>
      <c r="AB54" s="2031"/>
      <c r="AC54" s="2031"/>
      <c r="AD54" s="2031"/>
      <c r="AE54" s="2031"/>
      <c r="AF54" s="2034"/>
      <c r="AG54" s="2031"/>
      <c r="AH54" s="2034"/>
      <c r="AI54" s="2031"/>
      <c r="AJ54" s="2034"/>
      <c r="AK54" s="2031"/>
      <c r="AL54" s="2034"/>
      <c r="AM54" s="2031"/>
      <c r="AN54" s="2031"/>
    </row>
    <row r="55" spans="1:102" ht="13.9" customHeight="1">
      <c r="A55" s="2028" t="s">
        <v>3011</v>
      </c>
      <c r="B55" s="2090"/>
      <c r="C55" s="2089"/>
      <c r="D55" s="2081">
        <v>19774397.139491774</v>
      </c>
      <c r="E55" s="2143"/>
      <c r="F55" s="2081">
        <v>9683802</v>
      </c>
      <c r="G55" s="2082"/>
      <c r="H55" s="2096"/>
      <c r="I55" s="2062"/>
      <c r="J55" s="2112"/>
      <c r="K55" s="2034"/>
      <c r="L55" s="2034"/>
      <c r="M55" s="2034"/>
      <c r="N55" s="2034"/>
      <c r="O55" s="2034"/>
      <c r="P55" s="2034"/>
      <c r="Q55" s="2034"/>
      <c r="R55" s="2034"/>
      <c r="S55" s="2034"/>
      <c r="T55" s="2034"/>
      <c r="U55" s="2034"/>
      <c r="V55" s="2034"/>
      <c r="W55" s="2034"/>
      <c r="X55" s="2034"/>
      <c r="Y55" s="2031"/>
      <c r="Z55" s="2031"/>
      <c r="AA55" s="2031"/>
      <c r="AB55" s="2031"/>
      <c r="AC55" s="2031"/>
      <c r="AD55" s="2031"/>
      <c r="AE55" s="2031"/>
      <c r="AF55" s="2034"/>
      <c r="AG55" s="2031"/>
      <c r="AH55" s="2034"/>
      <c r="AI55" s="2031"/>
      <c r="AJ55" s="2034"/>
      <c r="AK55" s="2031"/>
      <c r="AL55" s="2034"/>
      <c r="AM55" s="2031"/>
      <c r="AN55" s="2031"/>
      <c r="CX55" s="2040"/>
    </row>
    <row r="56" spans="1:102" ht="13.9" customHeight="1">
      <c r="A56" s="2028" t="s">
        <v>3065</v>
      </c>
      <c r="B56" s="2090"/>
      <c r="C56" s="2089"/>
      <c r="D56" s="2081"/>
      <c r="E56" s="2143"/>
      <c r="F56" s="2081">
        <v>0</v>
      </c>
      <c r="G56" s="2081"/>
      <c r="H56" s="2096"/>
      <c r="I56" s="2062"/>
      <c r="J56" s="2112"/>
      <c r="K56" s="2034"/>
      <c r="L56" s="2034"/>
      <c r="M56" s="2034"/>
      <c r="N56" s="2034"/>
      <c r="O56" s="2034"/>
      <c r="P56" s="2137" t="s">
        <v>3066</v>
      </c>
      <c r="Q56" s="2034"/>
      <c r="R56" s="2034"/>
      <c r="S56" s="2034"/>
      <c r="T56" s="2034"/>
      <c r="U56" s="2034"/>
      <c r="V56" s="2034"/>
      <c r="W56" s="2034"/>
      <c r="X56" s="2034"/>
      <c r="Y56" s="2031"/>
      <c r="Z56" s="2031"/>
      <c r="AA56" s="2031"/>
      <c r="AB56" s="2031"/>
      <c r="AC56" s="2031"/>
      <c r="AD56" s="2031"/>
      <c r="AE56" s="2031"/>
      <c r="AF56" s="2034"/>
      <c r="AG56" s="2031"/>
      <c r="AH56" s="2034"/>
      <c r="AI56" s="2031"/>
      <c r="AJ56" s="2034"/>
      <c r="AK56" s="2031"/>
      <c r="AL56" s="2034"/>
      <c r="AM56" s="2031"/>
      <c r="AN56" s="2031"/>
      <c r="CX56" s="2040"/>
    </row>
    <row r="57" spans="1:102" ht="13.9" customHeight="1">
      <c r="A57" s="2089"/>
      <c r="B57" s="2079"/>
      <c r="C57" s="2078"/>
      <c r="D57" s="2081"/>
      <c r="E57" s="2143"/>
      <c r="F57" s="2081"/>
      <c r="G57" s="2081"/>
      <c r="H57" s="2081"/>
      <c r="I57" s="2062"/>
      <c r="J57" s="2112"/>
      <c r="K57" s="2034"/>
      <c r="L57" s="2034"/>
      <c r="M57" s="2034"/>
      <c r="N57" s="2034"/>
      <c r="O57" s="2034"/>
      <c r="P57" s="2034"/>
      <c r="Q57" s="2034"/>
      <c r="R57" s="2034"/>
      <c r="S57" s="2034"/>
      <c r="T57" s="2034"/>
      <c r="U57" s="2034"/>
      <c r="V57" s="2034"/>
      <c r="W57" s="2034"/>
      <c r="X57" s="2034"/>
      <c r="Y57" s="2031"/>
      <c r="Z57" s="2031"/>
      <c r="AA57" s="2031"/>
      <c r="AB57" s="2031"/>
      <c r="AC57" s="2031"/>
      <c r="AD57" s="2031"/>
      <c r="AE57" s="2031"/>
      <c r="AF57" s="2034"/>
      <c r="AG57" s="2031"/>
      <c r="AH57" s="2034"/>
      <c r="AI57" s="2031"/>
      <c r="AJ57" s="2034"/>
      <c r="AK57" s="2031"/>
      <c r="AL57" s="2034"/>
      <c r="AM57" s="2031"/>
      <c r="AN57" s="2031"/>
      <c r="CX57" s="2040"/>
    </row>
    <row r="58" spans="1:102" ht="13.9" customHeight="1" thickBot="1">
      <c r="A58" s="2078" t="s">
        <v>4786</v>
      </c>
      <c r="B58" s="2086">
        <v>18</v>
      </c>
      <c r="C58" s="2078"/>
      <c r="D58" s="2129">
        <v>26313158.139491774</v>
      </c>
      <c r="E58" s="2143"/>
      <c r="F58" s="2129">
        <v>7122028</v>
      </c>
      <c r="G58" s="2081"/>
      <c r="H58" s="2081"/>
      <c r="I58" s="2062"/>
      <c r="K58" s="2034"/>
      <c r="L58" s="2034"/>
      <c r="M58" s="2034"/>
      <c r="N58" s="2034"/>
      <c r="O58" s="2034"/>
      <c r="P58" s="2034">
        <v>8886913</v>
      </c>
      <c r="Q58" s="2034"/>
      <c r="R58" s="2034"/>
      <c r="S58" s="2034"/>
      <c r="T58" s="2034"/>
      <c r="U58" s="2034"/>
      <c r="V58" s="2034"/>
      <c r="W58" s="2034"/>
      <c r="X58" s="2034"/>
      <c r="Y58" s="2031"/>
      <c r="Z58" s="2031"/>
      <c r="AA58" s="2031"/>
      <c r="AB58" s="2031"/>
      <c r="AC58" s="2031"/>
      <c r="AD58" s="2031"/>
      <c r="AE58" s="2031"/>
      <c r="AF58" s="2034"/>
      <c r="AG58" s="2031"/>
      <c r="AH58" s="2034"/>
      <c r="AI58" s="2031"/>
      <c r="AJ58" s="2034"/>
      <c r="AK58" s="2031"/>
      <c r="AL58" s="2034"/>
      <c r="AM58" s="2031"/>
      <c r="AN58" s="2031"/>
      <c r="CX58" s="2040"/>
    </row>
    <row r="59" spans="1:102" ht="13.9" customHeight="1" thickTop="1">
      <c r="A59" s="2130"/>
      <c r="D59" s="2082"/>
      <c r="E59" s="2114"/>
      <c r="F59" s="2082"/>
      <c r="G59" s="2114"/>
      <c r="H59" s="2082"/>
      <c r="I59" s="2030"/>
      <c r="J59" s="2036"/>
      <c r="K59" s="2030"/>
      <c r="L59" s="2030"/>
      <c r="M59" s="2030"/>
      <c r="N59" s="2030"/>
      <c r="O59" s="2030"/>
      <c r="P59" s="2030">
        <v>-1764885</v>
      </c>
      <c r="Q59" s="2030"/>
      <c r="R59" s="2030"/>
      <c r="S59" s="2030"/>
      <c r="T59" s="2030"/>
      <c r="U59" s="2030"/>
      <c r="V59" s="2030"/>
      <c r="W59" s="2030"/>
      <c r="X59" s="2030"/>
      <c r="AF59" s="2030"/>
      <c r="AH59" s="2030"/>
      <c r="AJ59" s="2030"/>
      <c r="AL59" s="2030"/>
      <c r="AO59" s="2030"/>
    </row>
    <row r="60" spans="1:102" ht="13.9" customHeight="1">
      <c r="A60" s="2047" t="s">
        <v>4661</v>
      </c>
      <c r="D60" s="2082"/>
      <c r="E60" s="2114"/>
      <c r="F60" s="2082"/>
      <c r="G60" s="2114"/>
      <c r="H60" s="2082"/>
      <c r="I60" s="2030"/>
      <c r="J60" s="2036"/>
      <c r="K60" s="2030"/>
      <c r="L60" s="2030"/>
      <c r="M60" s="2030"/>
      <c r="N60" s="2030"/>
      <c r="O60" s="2030"/>
      <c r="P60" s="2030"/>
      <c r="Q60" s="2030"/>
      <c r="R60" s="2030"/>
      <c r="S60" s="2030"/>
      <c r="T60" s="2030"/>
      <c r="U60" s="2030"/>
      <c r="V60" s="2030"/>
      <c r="W60" s="2030"/>
      <c r="X60" s="2030"/>
      <c r="AF60" s="2030"/>
      <c r="AH60" s="2030"/>
      <c r="AJ60" s="2030"/>
      <c r="AL60" s="2030"/>
      <c r="AO60" s="2030"/>
    </row>
    <row r="61" spans="1:102" ht="13.9" customHeight="1">
      <c r="A61" s="2047"/>
      <c r="D61" s="2062"/>
      <c r="E61" s="2138"/>
      <c r="F61" s="2048"/>
      <c r="G61" s="2048"/>
      <c r="H61" s="2048"/>
      <c r="I61" s="2030"/>
      <c r="J61" s="2036"/>
      <c r="K61" s="2030"/>
      <c r="L61" s="2030"/>
      <c r="M61" s="2030"/>
      <c r="N61" s="2030"/>
      <c r="O61" s="2030"/>
      <c r="P61" s="2030"/>
      <c r="Q61" s="2030"/>
      <c r="R61" s="2030"/>
      <c r="S61" s="2030"/>
      <c r="T61" s="2030"/>
      <c r="U61" s="2030"/>
      <c r="V61" s="2030"/>
      <c r="W61" s="2030"/>
      <c r="X61" s="2030"/>
      <c r="AF61" s="2030"/>
      <c r="AH61" s="2030"/>
      <c r="AJ61" s="2030"/>
      <c r="AL61" s="2030"/>
      <c r="AO61" s="2039"/>
    </row>
    <row r="62" spans="1:102" ht="13.9" customHeight="1">
      <c r="A62" s="2030"/>
      <c r="D62" s="2062"/>
      <c r="E62" s="2138"/>
      <c r="F62" s="2048"/>
      <c r="G62" s="2048"/>
      <c r="H62" s="2048"/>
      <c r="I62" s="2030"/>
      <c r="J62" s="2036"/>
      <c r="K62" s="2030"/>
      <c r="L62" s="2030"/>
      <c r="M62" s="2030"/>
      <c r="N62" s="2030"/>
      <c r="O62" s="2030"/>
      <c r="P62" s="2030"/>
      <c r="Q62" s="2030"/>
      <c r="R62" s="2030"/>
      <c r="S62" s="2030"/>
      <c r="T62" s="2030"/>
      <c r="U62" s="2030"/>
      <c r="V62" s="2030"/>
      <c r="W62" s="2030"/>
      <c r="X62" s="2030"/>
      <c r="AF62" s="2030"/>
      <c r="AH62" s="2030"/>
      <c r="AJ62" s="2030"/>
      <c r="AL62" s="2030"/>
      <c r="AO62" s="448"/>
    </row>
    <row r="63" spans="1:102" ht="13.9" customHeight="1">
      <c r="A63" s="2030"/>
      <c r="D63" s="2060"/>
      <c r="E63" s="2138"/>
      <c r="F63" s="2089"/>
      <c r="G63" s="2048"/>
      <c r="H63" s="2048"/>
      <c r="I63" s="2030"/>
      <c r="J63" s="2036"/>
      <c r="K63" s="2030"/>
      <c r="L63" s="2030"/>
      <c r="M63" s="2030"/>
      <c r="N63" s="2030"/>
      <c r="O63" s="2030"/>
      <c r="P63" s="2030"/>
      <c r="Q63" s="2030"/>
      <c r="R63" s="2030"/>
      <c r="S63" s="2030"/>
      <c r="T63" s="2030"/>
      <c r="U63" s="2030"/>
      <c r="V63" s="2030"/>
      <c r="W63" s="2030"/>
      <c r="X63" s="2030"/>
      <c r="AF63" s="2030"/>
      <c r="AH63" s="2030"/>
      <c r="AJ63" s="2030"/>
      <c r="AL63" s="2030"/>
      <c r="AO63" s="2131"/>
    </row>
    <row r="64" spans="1:102" ht="13.9" customHeight="1">
      <c r="A64" s="2030"/>
      <c r="D64" s="2062"/>
      <c r="E64" s="2138"/>
      <c r="F64" s="2048"/>
      <c r="G64" s="2048"/>
      <c r="H64" s="2048"/>
      <c r="I64" s="2034"/>
      <c r="K64" s="2034"/>
      <c r="L64" s="2034"/>
      <c r="M64" s="2034"/>
      <c r="N64" s="2034"/>
      <c r="O64" s="2034"/>
      <c r="P64" s="2034"/>
      <c r="Q64" s="2034"/>
      <c r="R64" s="2034"/>
      <c r="S64" s="2034"/>
      <c r="T64" s="2034"/>
      <c r="U64" s="2034"/>
      <c r="V64" s="2034"/>
      <c r="W64" s="2034"/>
      <c r="X64" s="2034"/>
      <c r="Y64" s="2031"/>
      <c r="Z64" s="2031"/>
      <c r="AF64" s="2030"/>
      <c r="AH64" s="2030"/>
      <c r="AJ64" s="2030"/>
      <c r="AL64" s="2030"/>
      <c r="AO64" s="2030"/>
      <c r="AP64" s="2031"/>
    </row>
    <row r="65" spans="1:42" ht="13.9" customHeight="1">
      <c r="A65" s="2030"/>
      <c r="D65" s="2138"/>
      <c r="E65" s="2138"/>
      <c r="F65" s="2048"/>
      <c r="G65" s="2048"/>
      <c r="H65" s="2048"/>
      <c r="Z65" s="2041"/>
      <c r="AJ65" s="2034"/>
      <c r="AK65" s="2031"/>
      <c r="AL65" s="2034"/>
      <c r="AM65" s="2031"/>
      <c r="AN65" s="2031"/>
      <c r="AO65" s="2030"/>
      <c r="AP65" s="2031"/>
    </row>
    <row r="66" spans="1:42" ht="13.9" customHeight="1">
      <c r="D66" s="2147"/>
    </row>
    <row r="67" spans="1:42" ht="13.9" customHeight="1"/>
    <row r="68" spans="1:42" ht="13.9" customHeight="1"/>
    <row r="69" spans="1:42" ht="13.9" customHeight="1"/>
    <row r="70" spans="1:42" ht="13.9" customHeight="1"/>
    <row r="71" spans="1:42" ht="13.9" customHeight="1"/>
    <row r="72" spans="1:42" ht="13.9" customHeight="1"/>
    <row r="73" spans="1:42" ht="13.9" customHeight="1"/>
    <row r="74" spans="1:42" ht="13.9" customHeight="1"/>
    <row r="75" spans="1:42" ht="13.9" customHeight="1"/>
    <row r="76" spans="1:42" ht="13.9" customHeight="1"/>
    <row r="77" spans="1:42" ht="13.9" customHeight="1"/>
    <row r="78" spans="1:42" ht="13.9" customHeight="1"/>
    <row r="79" spans="1:42" ht="13.9" customHeight="1"/>
    <row r="80" spans="1:42" ht="13.9" customHeight="1"/>
    <row r="81" ht="13.9" customHeight="1"/>
    <row r="82" ht="13.9" customHeight="1"/>
    <row r="83" ht="13.9" customHeight="1"/>
    <row r="84" ht="13.9" customHeight="1"/>
    <row r="85" ht="13.9" customHeight="1"/>
    <row r="86" ht="13.9" customHeight="1"/>
    <row r="87" ht="13.9" customHeight="1"/>
    <row r="88" ht="13.9" customHeight="1"/>
    <row r="89" ht="13.9" customHeight="1"/>
    <row r="90" ht="13.9" customHeight="1"/>
    <row r="91" ht="13.9" customHeight="1"/>
    <row r="92" ht="13.9" customHeight="1"/>
    <row r="93" ht="13.9" customHeight="1"/>
    <row r="94" ht="13.9" customHeight="1"/>
    <row r="95" ht="13.9" customHeight="1"/>
    <row r="96" ht="13.9" customHeight="1"/>
    <row r="97" ht="13.9" customHeight="1"/>
    <row r="98" ht="13.9" customHeight="1"/>
    <row r="99" ht="13.9" customHeight="1"/>
    <row r="100" ht="13.9" customHeight="1"/>
    <row r="101" ht="13.9" customHeight="1"/>
    <row r="102" ht="13.9" customHeight="1"/>
    <row r="103" ht="13.9" customHeight="1"/>
    <row r="104" ht="13.9" customHeight="1"/>
    <row r="105" ht="13.9" customHeight="1"/>
    <row r="106" ht="13.9" customHeight="1"/>
    <row r="107" ht="13.9" customHeight="1"/>
    <row r="108" ht="13.9" customHeight="1"/>
    <row r="109" ht="13.9" customHeight="1"/>
    <row r="110" ht="13.9" customHeight="1"/>
    <row r="111" ht="13.9" customHeight="1"/>
    <row r="112" ht="13.9" customHeight="1"/>
    <row r="113" spans="1:101" ht="13.9" customHeight="1"/>
    <row r="114" spans="1:101" ht="13.9" customHeight="1"/>
    <row r="115" spans="1:101" ht="13.9" customHeight="1"/>
    <row r="116" spans="1:101" ht="13.9" customHeight="1"/>
    <row r="117" spans="1:101" ht="13.9" customHeight="1"/>
    <row r="118" spans="1:101" ht="13.9" customHeight="1"/>
    <row r="119" spans="1:101" ht="13.9" customHeight="1"/>
    <row r="120" spans="1:101" ht="13.9" customHeight="1"/>
    <row r="121" spans="1:101" ht="13.9" customHeight="1"/>
    <row r="122" spans="1:101" ht="13.9" customHeight="1"/>
    <row r="123" spans="1:101" ht="13.9" customHeight="1"/>
    <row r="124" spans="1:101" ht="13.9" customHeight="1">
      <c r="A124" s="2030"/>
      <c r="D124" s="2062"/>
      <c r="E124" s="2138"/>
      <c r="F124" s="2048"/>
      <c r="G124" s="2048"/>
      <c r="H124" s="2048"/>
      <c r="Z124" s="2029"/>
      <c r="AA124" s="436"/>
      <c r="AB124" s="436"/>
      <c r="AF124" s="2030"/>
      <c r="AH124" s="2030"/>
      <c r="AI124" s="2039"/>
      <c r="AJ124" s="2044"/>
      <c r="AK124" s="2039"/>
      <c r="AL124" s="2044"/>
      <c r="AM124" s="2039"/>
      <c r="AO124" s="2030"/>
      <c r="AQ124" s="2039"/>
      <c r="AR124" s="2039"/>
      <c r="AS124" s="2039"/>
      <c r="AT124" s="2039"/>
      <c r="AU124" s="2039"/>
      <c r="AV124" s="2039"/>
      <c r="AW124" s="2039"/>
      <c r="AX124" s="2039"/>
      <c r="AY124" s="2039"/>
      <c r="AZ124" s="2039"/>
      <c r="BA124" s="2039"/>
      <c r="BB124" s="2039"/>
      <c r="BC124" s="2039"/>
      <c r="BD124" s="2039"/>
      <c r="BE124" s="2039"/>
      <c r="BF124" s="2039"/>
      <c r="BG124" s="2039"/>
      <c r="BH124" s="2039"/>
      <c r="BI124" s="2039"/>
      <c r="BJ124" s="2039"/>
      <c r="BK124" s="2039"/>
      <c r="BL124" s="2039"/>
      <c r="BM124" s="2039"/>
      <c r="BN124" s="2039"/>
      <c r="BO124" s="2039"/>
      <c r="BP124" s="2039"/>
      <c r="BQ124" s="2039"/>
      <c r="BR124" s="2039"/>
      <c r="BS124" s="2039"/>
      <c r="BT124" s="2039"/>
      <c r="BU124" s="2039"/>
      <c r="BV124" s="2039"/>
      <c r="BW124" s="2039"/>
      <c r="BX124" s="2039"/>
      <c r="BY124" s="2039"/>
      <c r="BZ124" s="2039"/>
      <c r="CA124" s="2039"/>
      <c r="CB124" s="2039"/>
      <c r="CC124" s="2039"/>
      <c r="CD124" s="2039"/>
      <c r="CE124" s="2039"/>
      <c r="CF124" s="2039"/>
      <c r="CG124" s="2039"/>
      <c r="CH124" s="2039"/>
      <c r="CI124" s="2039"/>
      <c r="CJ124" s="2039"/>
      <c r="CK124" s="2039"/>
      <c r="CL124" s="2039"/>
      <c r="CM124" s="2039"/>
      <c r="CN124" s="2039"/>
      <c r="CO124" s="2039"/>
      <c r="CP124" s="2039"/>
      <c r="CQ124" s="2039"/>
      <c r="CR124" s="2039"/>
      <c r="CS124" s="2039"/>
      <c r="CT124" s="2039"/>
      <c r="CU124" s="2039"/>
      <c r="CV124" s="2039"/>
      <c r="CW124" s="2039"/>
    </row>
    <row r="125" spans="1:101" ht="13.9" customHeight="1">
      <c r="A125" s="2030"/>
      <c r="D125" s="2062"/>
      <c r="E125" s="2138"/>
      <c r="F125" s="2048"/>
      <c r="G125" s="2048"/>
      <c r="H125" s="2048"/>
      <c r="Z125" s="2029"/>
      <c r="AF125" s="2030"/>
      <c r="AH125" s="2030"/>
      <c r="AI125" s="2039"/>
      <c r="AJ125" s="2044"/>
      <c r="AK125" s="2039"/>
      <c r="AL125" s="2044"/>
      <c r="AM125" s="2039"/>
      <c r="AO125" s="2030"/>
      <c r="AQ125" s="2039"/>
      <c r="AR125" s="2039"/>
      <c r="AS125" s="2039"/>
      <c r="AT125" s="2039"/>
      <c r="AU125" s="2039"/>
      <c r="AV125" s="2039"/>
      <c r="AW125" s="2039"/>
      <c r="AX125" s="2039"/>
      <c r="AY125" s="2039"/>
      <c r="AZ125" s="2039"/>
      <c r="BA125" s="2039"/>
      <c r="BB125" s="2039"/>
      <c r="BC125" s="2039"/>
      <c r="BD125" s="2039"/>
      <c r="BE125" s="2039"/>
      <c r="BF125" s="2039"/>
      <c r="BG125" s="2039"/>
      <c r="BH125" s="2039"/>
      <c r="BI125" s="2039"/>
      <c r="BJ125" s="2039"/>
      <c r="BK125" s="2039"/>
      <c r="BL125" s="2039"/>
      <c r="BM125" s="2039"/>
      <c r="BN125" s="2039"/>
      <c r="BO125" s="2039"/>
      <c r="BP125" s="2039"/>
      <c r="BQ125" s="2039"/>
      <c r="BR125" s="2039"/>
      <c r="BS125" s="2039"/>
      <c r="BT125" s="2039"/>
      <c r="BU125" s="2039"/>
      <c r="BV125" s="2039"/>
      <c r="BW125" s="2039"/>
      <c r="BX125" s="2039"/>
      <c r="BY125" s="2039"/>
      <c r="BZ125" s="2039"/>
      <c r="CA125" s="2039"/>
      <c r="CB125" s="2039"/>
      <c r="CC125" s="2039"/>
      <c r="CD125" s="2039"/>
      <c r="CE125" s="2039"/>
      <c r="CF125" s="2039"/>
      <c r="CG125" s="2039"/>
      <c r="CH125" s="2039"/>
      <c r="CI125" s="2039"/>
      <c r="CJ125" s="2039"/>
      <c r="CK125" s="2039"/>
      <c r="CL125" s="2039"/>
      <c r="CM125" s="2039"/>
      <c r="CN125" s="2039"/>
      <c r="CO125" s="2039"/>
      <c r="CP125" s="2039"/>
      <c r="CQ125" s="2039"/>
      <c r="CR125" s="2039"/>
      <c r="CS125" s="2039"/>
      <c r="CT125" s="2039"/>
      <c r="CU125" s="2039"/>
      <c r="CV125" s="2039"/>
      <c r="CW125" s="2039"/>
    </row>
    <row r="126" spans="1:101" ht="13.9" customHeight="1">
      <c r="A126" s="2030"/>
      <c r="D126" s="2062"/>
      <c r="E126" s="2138"/>
      <c r="F126" s="2048"/>
      <c r="G126" s="2048"/>
      <c r="H126" s="2048"/>
      <c r="Z126" s="2029"/>
      <c r="AF126" s="2030"/>
      <c r="AH126" s="2030"/>
      <c r="AI126" s="2039"/>
      <c r="AJ126" s="2044"/>
      <c r="AK126" s="2039"/>
      <c r="AL126" s="2044"/>
      <c r="AM126" s="2039"/>
      <c r="AO126" s="2030"/>
      <c r="AQ126" s="2039"/>
      <c r="AR126" s="2039"/>
      <c r="AS126" s="2039"/>
      <c r="AT126" s="2039"/>
      <c r="AU126" s="2039"/>
      <c r="AV126" s="2039"/>
      <c r="AW126" s="2039"/>
      <c r="AX126" s="2039"/>
      <c r="AY126" s="2039"/>
      <c r="AZ126" s="2039"/>
      <c r="BA126" s="2039"/>
      <c r="BB126" s="2039"/>
      <c r="BC126" s="2039"/>
      <c r="BD126" s="2039"/>
      <c r="BE126" s="2039"/>
      <c r="BF126" s="2039"/>
      <c r="BG126" s="2039"/>
      <c r="BH126" s="2039"/>
      <c r="BI126" s="2039"/>
      <c r="BJ126" s="2039"/>
      <c r="BK126" s="2039"/>
      <c r="BL126" s="2039"/>
      <c r="BM126" s="2039"/>
      <c r="BN126" s="2039"/>
      <c r="BO126" s="2039"/>
      <c r="BP126" s="2039"/>
      <c r="BQ126" s="2039"/>
      <c r="BR126" s="2039"/>
      <c r="BS126" s="2039"/>
      <c r="BT126" s="2039"/>
      <c r="BU126" s="2039"/>
      <c r="BV126" s="2039"/>
      <c r="BW126" s="2039"/>
      <c r="BX126" s="2039"/>
      <c r="BY126" s="2039"/>
      <c r="BZ126" s="2039"/>
      <c r="CA126" s="2039"/>
      <c r="CB126" s="2039"/>
      <c r="CC126" s="2039"/>
      <c r="CD126" s="2039"/>
      <c r="CE126" s="2039"/>
      <c r="CF126" s="2039"/>
      <c r="CG126" s="2039"/>
      <c r="CH126" s="2039"/>
      <c r="CI126" s="2039"/>
      <c r="CJ126" s="2039"/>
      <c r="CK126" s="2039"/>
      <c r="CL126" s="2039"/>
      <c r="CM126" s="2039"/>
      <c r="CN126" s="2039"/>
      <c r="CO126" s="2039"/>
      <c r="CP126" s="2039"/>
      <c r="CQ126" s="2039"/>
      <c r="CR126" s="2039"/>
      <c r="CS126" s="2039"/>
      <c r="CT126" s="2039"/>
      <c r="CU126" s="2039"/>
      <c r="CV126" s="2039"/>
      <c r="CW126" s="2039"/>
    </row>
    <row r="127" spans="1:101" ht="13.9" customHeight="1">
      <c r="A127" s="2030"/>
      <c r="D127" s="2062"/>
      <c r="E127" s="2138"/>
      <c r="F127" s="2048"/>
      <c r="G127" s="2048"/>
      <c r="H127" s="2048"/>
      <c r="Z127" s="2029"/>
      <c r="AF127" s="2030"/>
      <c r="AH127" s="2030"/>
      <c r="AI127" s="2039"/>
      <c r="AJ127" s="2030"/>
      <c r="AK127" s="2039"/>
      <c r="AL127" s="2044"/>
      <c r="AM127" s="2039"/>
      <c r="AO127" s="2030"/>
      <c r="AQ127" s="2039"/>
      <c r="AR127" s="2039"/>
      <c r="AS127" s="2039"/>
      <c r="AT127" s="2039"/>
      <c r="AU127" s="2039"/>
      <c r="AV127" s="2039"/>
      <c r="AW127" s="2039"/>
      <c r="AX127" s="2039"/>
      <c r="AY127" s="2039"/>
      <c r="AZ127" s="2039"/>
      <c r="BA127" s="2039"/>
      <c r="BB127" s="2039"/>
      <c r="BC127" s="2039"/>
      <c r="BD127" s="2039"/>
      <c r="BE127" s="2039"/>
      <c r="BF127" s="2039"/>
      <c r="BG127" s="2039"/>
      <c r="BH127" s="2039"/>
      <c r="BI127" s="2039"/>
      <c r="BJ127" s="2039"/>
      <c r="BK127" s="2039"/>
      <c r="BL127" s="2039"/>
      <c r="BM127" s="2039"/>
      <c r="BN127" s="2039"/>
      <c r="BO127" s="2039"/>
      <c r="BP127" s="2039"/>
      <c r="BQ127" s="2039"/>
      <c r="BR127" s="2039"/>
      <c r="BS127" s="2039"/>
      <c r="BT127" s="2039"/>
      <c r="BU127" s="2039"/>
      <c r="BV127" s="2039"/>
      <c r="BW127" s="2039"/>
      <c r="BX127" s="2039"/>
      <c r="BY127" s="2039"/>
      <c r="BZ127" s="2039"/>
      <c r="CA127" s="2039"/>
      <c r="CB127" s="2039"/>
      <c r="CC127" s="2039"/>
      <c r="CD127" s="2039"/>
      <c r="CE127" s="2039"/>
      <c r="CF127" s="2039"/>
      <c r="CG127" s="2039"/>
      <c r="CH127" s="2039"/>
      <c r="CI127" s="2039"/>
      <c r="CJ127" s="2039"/>
      <c r="CK127" s="2039"/>
      <c r="CL127" s="2039"/>
      <c r="CM127" s="2039"/>
      <c r="CN127" s="2039"/>
      <c r="CO127" s="2039"/>
      <c r="CP127" s="2039"/>
      <c r="CQ127" s="2039"/>
      <c r="CR127" s="2039"/>
      <c r="CS127" s="2039"/>
      <c r="CT127" s="2039"/>
      <c r="CU127" s="2039"/>
      <c r="CV127" s="2039"/>
      <c r="CW127" s="2039"/>
    </row>
    <row r="128" spans="1:101" ht="13.9" customHeight="1">
      <c r="A128" s="2030"/>
      <c r="D128" s="2062"/>
      <c r="E128" s="2138"/>
      <c r="F128" s="2048"/>
      <c r="G128" s="2048"/>
      <c r="H128" s="2048"/>
      <c r="Z128" s="2029"/>
      <c r="AF128" s="2030"/>
      <c r="AH128" s="2030"/>
      <c r="AI128" s="2039"/>
      <c r="AJ128" s="2044"/>
      <c r="AK128" s="2039"/>
      <c r="AL128" s="2044"/>
      <c r="AM128" s="2039"/>
      <c r="AO128" s="2030"/>
      <c r="AQ128" s="2039"/>
      <c r="AR128" s="2039"/>
      <c r="AS128" s="2039"/>
      <c r="AT128" s="2039"/>
      <c r="AU128" s="2039"/>
      <c r="AV128" s="2039"/>
      <c r="AW128" s="2039"/>
      <c r="AX128" s="2039"/>
      <c r="AY128" s="2039"/>
      <c r="AZ128" s="2039"/>
      <c r="BA128" s="2039"/>
      <c r="BB128" s="2039"/>
      <c r="BC128" s="2039"/>
      <c r="BD128" s="2039"/>
      <c r="BE128" s="2039"/>
      <c r="BF128" s="2039"/>
      <c r="BG128" s="2039"/>
      <c r="BH128" s="2039"/>
      <c r="BI128" s="2039"/>
      <c r="BJ128" s="2039"/>
      <c r="BK128" s="2039"/>
      <c r="BL128" s="2039"/>
      <c r="BM128" s="2039"/>
      <c r="BN128" s="2039"/>
      <c r="BO128" s="2039"/>
      <c r="BP128" s="2039"/>
      <c r="BQ128" s="2039"/>
      <c r="BR128" s="2039"/>
      <c r="BS128" s="2039"/>
      <c r="BT128" s="2039"/>
      <c r="BU128" s="2039"/>
      <c r="BV128" s="2039"/>
      <c r="BW128" s="2039"/>
      <c r="BX128" s="2039"/>
      <c r="BY128" s="2039"/>
      <c r="BZ128" s="2039"/>
      <c r="CA128" s="2039"/>
      <c r="CB128" s="2039"/>
      <c r="CC128" s="2039"/>
      <c r="CD128" s="2039"/>
      <c r="CE128" s="2039"/>
      <c r="CF128" s="2039"/>
      <c r="CG128" s="2039"/>
      <c r="CH128" s="2039"/>
      <c r="CI128" s="2039"/>
      <c r="CJ128" s="2039"/>
      <c r="CK128" s="2039"/>
      <c r="CL128" s="2039"/>
      <c r="CM128" s="2039"/>
      <c r="CN128" s="2039"/>
      <c r="CO128" s="2039"/>
      <c r="CP128" s="2039"/>
      <c r="CQ128" s="2039"/>
      <c r="CR128" s="2039"/>
      <c r="CS128" s="2039"/>
      <c r="CT128" s="2039"/>
      <c r="CU128" s="2039"/>
      <c r="CV128" s="2039"/>
      <c r="CW128" s="2039"/>
    </row>
    <row r="129" spans="1:101" ht="13.9" customHeight="1">
      <c r="A129" s="2030"/>
      <c r="D129" s="2062"/>
      <c r="E129" s="2138"/>
      <c r="F129" s="2048"/>
      <c r="G129" s="2048"/>
      <c r="H129" s="2048"/>
      <c r="Z129" s="2029"/>
      <c r="AF129" s="2030"/>
      <c r="AH129" s="2030"/>
      <c r="AI129" s="2039"/>
      <c r="AJ129" s="2044"/>
      <c r="AK129" s="2039"/>
      <c r="AL129" s="2044"/>
      <c r="AM129" s="2039"/>
      <c r="AO129" s="2030"/>
      <c r="AQ129" s="2039"/>
      <c r="AR129" s="2039"/>
      <c r="AS129" s="2039"/>
      <c r="AT129" s="2039"/>
      <c r="AU129" s="2039"/>
      <c r="AV129" s="2039"/>
      <c r="AW129" s="2039"/>
      <c r="AX129" s="2039"/>
      <c r="AY129" s="2039"/>
      <c r="AZ129" s="2039"/>
      <c r="BA129" s="2039"/>
      <c r="BB129" s="2039"/>
      <c r="BC129" s="2039"/>
      <c r="BD129" s="2039"/>
      <c r="BE129" s="2039"/>
      <c r="BF129" s="2039"/>
      <c r="BG129" s="2039"/>
      <c r="BH129" s="2039"/>
      <c r="BI129" s="2039"/>
      <c r="BJ129" s="2039"/>
      <c r="BK129" s="2039"/>
      <c r="BL129" s="2039"/>
      <c r="BM129" s="2039"/>
      <c r="BN129" s="2039"/>
      <c r="BO129" s="2039"/>
      <c r="BP129" s="2039"/>
      <c r="BQ129" s="2039"/>
      <c r="BR129" s="2039"/>
      <c r="BS129" s="2039"/>
      <c r="BT129" s="2039"/>
      <c r="BU129" s="2039"/>
      <c r="BV129" s="2039"/>
      <c r="BW129" s="2039"/>
      <c r="BX129" s="2039"/>
      <c r="BY129" s="2039"/>
      <c r="BZ129" s="2039"/>
      <c r="CA129" s="2039"/>
      <c r="CB129" s="2039"/>
      <c r="CC129" s="2039"/>
      <c r="CD129" s="2039"/>
      <c r="CE129" s="2039"/>
      <c r="CF129" s="2039"/>
      <c r="CG129" s="2039"/>
      <c r="CH129" s="2039"/>
      <c r="CI129" s="2039"/>
      <c r="CJ129" s="2039"/>
      <c r="CK129" s="2039"/>
      <c r="CL129" s="2039"/>
      <c r="CM129" s="2039"/>
      <c r="CN129" s="2039"/>
      <c r="CO129" s="2039"/>
      <c r="CP129" s="2039"/>
      <c r="CQ129" s="2039"/>
      <c r="CR129" s="2039"/>
      <c r="CS129" s="2039"/>
      <c r="CT129" s="2039"/>
      <c r="CU129" s="2039"/>
      <c r="CV129" s="2039"/>
      <c r="CW129" s="2039"/>
    </row>
    <row r="130" spans="1:101" ht="13.9" customHeight="1">
      <c r="A130" s="2030"/>
      <c r="D130" s="2062"/>
      <c r="E130" s="2138"/>
      <c r="F130" s="2048"/>
      <c r="G130" s="2048"/>
      <c r="H130" s="2048"/>
      <c r="Z130" s="2029"/>
      <c r="AF130" s="2030"/>
      <c r="AH130" s="2030"/>
      <c r="AI130" s="2039"/>
      <c r="AJ130" s="2030"/>
      <c r="AK130" s="2039"/>
      <c r="AL130" s="2044"/>
      <c r="AM130" s="2039"/>
      <c r="AO130" s="2030"/>
      <c r="AQ130" s="2039"/>
      <c r="AR130" s="2039"/>
      <c r="AS130" s="2039"/>
      <c r="AT130" s="2039"/>
      <c r="AU130" s="2039"/>
      <c r="AV130" s="2039"/>
      <c r="AW130" s="2039"/>
      <c r="AX130" s="2039"/>
      <c r="AY130" s="2039"/>
      <c r="AZ130" s="2039"/>
      <c r="BA130" s="2039"/>
      <c r="BB130" s="2039"/>
      <c r="BC130" s="2039"/>
      <c r="BD130" s="2039"/>
      <c r="BE130" s="2039"/>
      <c r="BF130" s="2039"/>
      <c r="BG130" s="2039"/>
      <c r="BH130" s="2039"/>
      <c r="BI130" s="2039"/>
      <c r="BJ130" s="2039"/>
      <c r="BK130" s="2039"/>
      <c r="BL130" s="2039"/>
      <c r="BM130" s="2039"/>
      <c r="BN130" s="2039"/>
      <c r="BO130" s="2039"/>
      <c r="BP130" s="2039"/>
      <c r="BQ130" s="2039"/>
      <c r="BR130" s="2039"/>
      <c r="BS130" s="2039"/>
      <c r="BT130" s="2039"/>
      <c r="BU130" s="2039"/>
      <c r="BV130" s="2039"/>
      <c r="BW130" s="2039"/>
      <c r="BX130" s="2039"/>
      <c r="BY130" s="2039"/>
      <c r="BZ130" s="2039"/>
      <c r="CA130" s="2039"/>
      <c r="CB130" s="2039"/>
      <c r="CC130" s="2039"/>
      <c r="CD130" s="2039"/>
      <c r="CE130" s="2039"/>
      <c r="CF130" s="2039"/>
      <c r="CG130" s="2039"/>
      <c r="CH130" s="2039"/>
      <c r="CI130" s="2039"/>
      <c r="CJ130" s="2039"/>
      <c r="CK130" s="2039"/>
      <c r="CL130" s="2039"/>
      <c r="CM130" s="2039"/>
      <c r="CN130" s="2039"/>
      <c r="CO130" s="2039"/>
      <c r="CP130" s="2039"/>
      <c r="CQ130" s="2039"/>
      <c r="CR130" s="2039"/>
      <c r="CS130" s="2039"/>
      <c r="CT130" s="2039"/>
      <c r="CU130" s="2039"/>
      <c r="CV130" s="2039"/>
      <c r="CW130" s="2039"/>
    </row>
    <row r="131" spans="1:101" ht="13.9" customHeight="1">
      <c r="A131" s="2030"/>
      <c r="D131" s="2062"/>
      <c r="E131" s="2138"/>
      <c r="F131" s="2048"/>
      <c r="G131" s="2048"/>
      <c r="H131" s="2048"/>
      <c r="Z131" s="2029"/>
      <c r="AF131" s="2030"/>
      <c r="AH131" s="2030"/>
      <c r="AI131" s="2039"/>
      <c r="AJ131" s="2030"/>
      <c r="AK131" s="2039"/>
      <c r="AL131" s="2044"/>
      <c r="AM131" s="2039"/>
      <c r="AO131" s="2030"/>
      <c r="AQ131" s="2039"/>
      <c r="AR131" s="2039"/>
      <c r="AS131" s="2039"/>
      <c r="AT131" s="2039"/>
      <c r="AU131" s="2039"/>
      <c r="AV131" s="2039"/>
      <c r="AW131" s="2039"/>
      <c r="AX131" s="2039"/>
      <c r="AY131" s="2039"/>
      <c r="AZ131" s="2039"/>
      <c r="BA131" s="2039"/>
      <c r="BB131" s="2039"/>
      <c r="BC131" s="2039"/>
      <c r="BD131" s="2039"/>
      <c r="BE131" s="2039"/>
      <c r="BF131" s="2039"/>
      <c r="BG131" s="2039"/>
      <c r="BH131" s="2039"/>
      <c r="BI131" s="2039"/>
      <c r="BJ131" s="2039"/>
      <c r="BK131" s="2039"/>
      <c r="BL131" s="2039"/>
      <c r="BM131" s="2039"/>
      <c r="BN131" s="2039"/>
      <c r="BO131" s="2039"/>
      <c r="BP131" s="2039"/>
      <c r="BQ131" s="2039"/>
      <c r="BR131" s="2039"/>
      <c r="BS131" s="2039"/>
      <c r="BT131" s="2039"/>
      <c r="BU131" s="2039"/>
      <c r="BV131" s="2039"/>
      <c r="BW131" s="2039"/>
      <c r="BX131" s="2039"/>
      <c r="BY131" s="2039"/>
      <c r="BZ131" s="2039"/>
      <c r="CA131" s="2039"/>
      <c r="CB131" s="2039"/>
      <c r="CC131" s="2039"/>
      <c r="CD131" s="2039"/>
      <c r="CE131" s="2039"/>
      <c r="CF131" s="2039"/>
      <c r="CG131" s="2039"/>
      <c r="CH131" s="2039"/>
      <c r="CI131" s="2039"/>
      <c r="CJ131" s="2039"/>
      <c r="CK131" s="2039"/>
      <c r="CL131" s="2039"/>
      <c r="CM131" s="2039"/>
      <c r="CN131" s="2039"/>
      <c r="CO131" s="2039"/>
      <c r="CP131" s="2039"/>
      <c r="CQ131" s="2039"/>
      <c r="CR131" s="2039"/>
      <c r="CS131" s="2039"/>
      <c r="CT131" s="2039"/>
      <c r="CU131" s="2039"/>
      <c r="CV131" s="2039"/>
      <c r="CW131" s="2039"/>
    </row>
    <row r="132" spans="1:101" ht="13.9" customHeight="1">
      <c r="A132" s="2030"/>
      <c r="D132" s="2062"/>
      <c r="E132" s="2138"/>
      <c r="F132" s="2048"/>
      <c r="G132" s="2048"/>
      <c r="H132" s="2048"/>
      <c r="Z132" s="2041"/>
      <c r="AD132" s="2039"/>
      <c r="AE132" s="2039"/>
      <c r="AF132" s="2039"/>
      <c r="AH132" s="2039"/>
      <c r="AI132" s="2039"/>
      <c r="AJ132" s="2044"/>
      <c r="AK132" s="2039"/>
      <c r="AL132" s="2044"/>
      <c r="AM132" s="2039"/>
      <c r="AO132" s="2030"/>
      <c r="AQ132" s="2039"/>
      <c r="AR132" s="2039"/>
      <c r="AS132" s="2039"/>
      <c r="AT132" s="2039"/>
      <c r="AU132" s="2039"/>
      <c r="AV132" s="2039"/>
      <c r="AW132" s="2039"/>
      <c r="AX132" s="2039"/>
      <c r="AY132" s="2039"/>
      <c r="AZ132" s="2039"/>
      <c r="BA132" s="2039"/>
      <c r="BB132" s="2039"/>
      <c r="BC132" s="2039"/>
      <c r="BD132" s="2039"/>
      <c r="BE132" s="2039"/>
      <c r="BF132" s="2039"/>
      <c r="BG132" s="2039"/>
      <c r="BH132" s="2039"/>
      <c r="BI132" s="2039"/>
      <c r="BJ132" s="2039"/>
      <c r="BK132" s="2039"/>
      <c r="BL132" s="2039"/>
      <c r="BM132" s="2039"/>
      <c r="BN132" s="2039"/>
      <c r="BO132" s="2039"/>
      <c r="BP132" s="2039"/>
      <c r="BQ132" s="2039"/>
      <c r="BR132" s="2039"/>
      <c r="BS132" s="2039"/>
      <c r="BT132" s="2039"/>
      <c r="BU132" s="2039"/>
      <c r="BV132" s="2039"/>
      <c r="BW132" s="2039"/>
      <c r="BX132" s="2039"/>
      <c r="BY132" s="2039"/>
      <c r="BZ132" s="2039"/>
      <c r="CA132" s="2039"/>
      <c r="CB132" s="2039"/>
      <c r="CC132" s="2039"/>
      <c r="CD132" s="2039"/>
      <c r="CE132" s="2039"/>
      <c r="CF132" s="2039"/>
      <c r="CG132" s="2039"/>
      <c r="CH132" s="2039"/>
      <c r="CI132" s="2039"/>
      <c r="CJ132" s="2039"/>
      <c r="CK132" s="2039"/>
      <c r="CL132" s="2039"/>
      <c r="CM132" s="2039"/>
      <c r="CN132" s="2039"/>
      <c r="CO132" s="2039"/>
      <c r="CP132" s="2039"/>
      <c r="CQ132" s="2039"/>
      <c r="CR132" s="2039"/>
      <c r="CS132" s="2039"/>
      <c r="CT132" s="2039"/>
      <c r="CU132" s="2039"/>
      <c r="CV132" s="2039"/>
      <c r="CW132" s="2039"/>
    </row>
    <row r="133" spans="1:101" ht="13.9" customHeight="1">
      <c r="A133" s="2030"/>
      <c r="D133" s="2062"/>
      <c r="E133" s="2138"/>
      <c r="F133" s="2048"/>
      <c r="G133" s="2048"/>
      <c r="H133" s="2048"/>
      <c r="Z133" s="2041"/>
      <c r="AH133" s="2030"/>
      <c r="AI133" s="2039"/>
      <c r="AJ133" s="2044"/>
      <c r="AK133" s="2039"/>
      <c r="AL133" s="2044"/>
      <c r="AM133" s="2039"/>
      <c r="AO133" s="2030"/>
      <c r="AQ133" s="2039"/>
      <c r="AR133" s="2039"/>
      <c r="AS133" s="2039"/>
      <c r="AT133" s="2039"/>
      <c r="AU133" s="2039"/>
      <c r="AV133" s="2039"/>
      <c r="AW133" s="2039"/>
      <c r="AX133" s="2039"/>
      <c r="AY133" s="2039"/>
      <c r="AZ133" s="2039"/>
      <c r="BA133" s="2039"/>
      <c r="BB133" s="2039"/>
      <c r="BC133" s="2039"/>
      <c r="BD133" s="2039"/>
      <c r="BE133" s="2039"/>
      <c r="BF133" s="2039"/>
      <c r="BG133" s="2039"/>
      <c r="BH133" s="2039"/>
      <c r="BI133" s="2039"/>
      <c r="BJ133" s="2039"/>
      <c r="BK133" s="2039"/>
      <c r="BL133" s="2039"/>
      <c r="BM133" s="2039"/>
      <c r="BN133" s="2039"/>
      <c r="BO133" s="2039"/>
      <c r="BP133" s="2039"/>
      <c r="BQ133" s="2039"/>
      <c r="BR133" s="2039"/>
      <c r="BS133" s="2039"/>
      <c r="BT133" s="2039"/>
      <c r="BU133" s="2039"/>
      <c r="BV133" s="2039"/>
      <c r="BW133" s="2039"/>
      <c r="BX133" s="2039"/>
      <c r="BY133" s="2039"/>
      <c r="BZ133" s="2039"/>
      <c r="CA133" s="2039"/>
      <c r="CB133" s="2039"/>
      <c r="CC133" s="2039"/>
      <c r="CD133" s="2039"/>
      <c r="CE133" s="2039"/>
      <c r="CF133" s="2039"/>
      <c r="CG133" s="2039"/>
      <c r="CH133" s="2039"/>
      <c r="CI133" s="2039"/>
      <c r="CJ133" s="2039"/>
      <c r="CK133" s="2039"/>
      <c r="CL133" s="2039"/>
      <c r="CM133" s="2039"/>
      <c r="CN133" s="2039"/>
      <c r="CO133" s="2039"/>
      <c r="CP133" s="2039"/>
      <c r="CQ133" s="2039"/>
      <c r="CR133" s="2039"/>
      <c r="CS133" s="2039"/>
      <c r="CT133" s="2039"/>
      <c r="CU133" s="2039"/>
      <c r="CV133" s="2039"/>
      <c r="CW133" s="2039"/>
    </row>
    <row r="134" spans="1:101" ht="13.9" customHeight="1">
      <c r="A134" s="2030"/>
      <c r="D134" s="2062"/>
      <c r="E134" s="2138"/>
      <c r="F134" s="2048"/>
      <c r="G134" s="2048"/>
      <c r="H134" s="2048"/>
      <c r="Z134" s="2041"/>
      <c r="AH134" s="2030"/>
      <c r="AI134" s="2039"/>
      <c r="AJ134" s="2044"/>
      <c r="AK134" s="2039"/>
      <c r="AL134" s="2044"/>
      <c r="AM134" s="2039"/>
      <c r="AO134" s="2030"/>
      <c r="AQ134" s="2039"/>
      <c r="AR134" s="2039"/>
      <c r="AS134" s="2039"/>
      <c r="AT134" s="2039"/>
      <c r="AU134" s="2039"/>
      <c r="AV134" s="2039"/>
      <c r="AW134" s="2039"/>
      <c r="AX134" s="2039"/>
      <c r="AY134" s="2039"/>
      <c r="AZ134" s="2039"/>
      <c r="BA134" s="2039"/>
      <c r="BB134" s="2039"/>
      <c r="BC134" s="2039"/>
      <c r="BD134" s="2039"/>
      <c r="BE134" s="2039"/>
      <c r="BF134" s="2039"/>
      <c r="BG134" s="2039"/>
      <c r="BH134" s="2039"/>
      <c r="BI134" s="2039"/>
      <c r="BJ134" s="2039"/>
      <c r="BK134" s="2039"/>
      <c r="BL134" s="2039"/>
      <c r="BM134" s="2039"/>
      <c r="BN134" s="2039"/>
      <c r="BO134" s="2039"/>
      <c r="BP134" s="2039"/>
      <c r="BQ134" s="2039"/>
      <c r="BR134" s="2039"/>
      <c r="BS134" s="2039"/>
      <c r="BT134" s="2039"/>
      <c r="BU134" s="2039"/>
      <c r="BV134" s="2039"/>
      <c r="BW134" s="2039"/>
      <c r="BX134" s="2039"/>
      <c r="BY134" s="2039"/>
      <c r="BZ134" s="2039"/>
      <c r="CA134" s="2039"/>
      <c r="CB134" s="2039"/>
      <c r="CC134" s="2039"/>
      <c r="CD134" s="2039"/>
      <c r="CE134" s="2039"/>
      <c r="CF134" s="2039"/>
      <c r="CG134" s="2039"/>
      <c r="CH134" s="2039"/>
      <c r="CI134" s="2039"/>
      <c r="CJ134" s="2039"/>
      <c r="CK134" s="2039"/>
      <c r="CL134" s="2039"/>
      <c r="CM134" s="2039"/>
      <c r="CN134" s="2039"/>
      <c r="CO134" s="2039"/>
      <c r="CP134" s="2039"/>
      <c r="CQ134" s="2039"/>
      <c r="CR134" s="2039"/>
      <c r="CS134" s="2039"/>
      <c r="CT134" s="2039"/>
      <c r="CU134" s="2039"/>
      <c r="CV134" s="2039"/>
      <c r="CW134" s="2039"/>
    </row>
    <row r="135" spans="1:101" ht="13.9" customHeight="1">
      <c r="A135" s="2030"/>
      <c r="D135" s="2062"/>
      <c r="E135" s="2138"/>
      <c r="F135" s="2048"/>
      <c r="G135" s="2048"/>
      <c r="H135" s="2048"/>
      <c r="Z135" s="2029"/>
      <c r="AH135" s="2030"/>
      <c r="AI135" s="2039"/>
      <c r="AJ135" s="2044"/>
      <c r="AK135" s="2039"/>
      <c r="AL135" s="2044"/>
      <c r="AM135" s="2039"/>
      <c r="AO135" s="2030"/>
      <c r="AQ135" s="2039"/>
      <c r="AR135" s="2039"/>
      <c r="AS135" s="2039"/>
      <c r="AT135" s="2039"/>
      <c r="AU135" s="2039"/>
      <c r="AV135" s="2039"/>
      <c r="AW135" s="2039"/>
      <c r="AX135" s="2039"/>
      <c r="AY135" s="2039"/>
      <c r="AZ135" s="2039"/>
      <c r="BA135" s="2039"/>
      <c r="BB135" s="2039"/>
      <c r="BC135" s="2039"/>
      <c r="BD135" s="2039"/>
      <c r="BE135" s="2039"/>
      <c r="BF135" s="2039"/>
      <c r="BG135" s="2039"/>
      <c r="BH135" s="2039"/>
      <c r="BI135" s="2039"/>
      <c r="BJ135" s="2039"/>
      <c r="BK135" s="2039"/>
      <c r="BL135" s="2039"/>
      <c r="BM135" s="2039"/>
      <c r="BN135" s="2039"/>
      <c r="BO135" s="2039"/>
      <c r="BP135" s="2039"/>
      <c r="BQ135" s="2039"/>
      <c r="BR135" s="2039"/>
      <c r="BS135" s="2039"/>
      <c r="BT135" s="2039"/>
      <c r="BU135" s="2039"/>
      <c r="BV135" s="2039"/>
      <c r="BW135" s="2039"/>
      <c r="BX135" s="2039"/>
      <c r="BY135" s="2039"/>
      <c r="BZ135" s="2039"/>
      <c r="CA135" s="2039"/>
      <c r="CB135" s="2039"/>
      <c r="CC135" s="2039"/>
      <c r="CD135" s="2039"/>
      <c r="CE135" s="2039"/>
      <c r="CF135" s="2039"/>
      <c r="CG135" s="2039"/>
      <c r="CH135" s="2039"/>
      <c r="CI135" s="2039"/>
      <c r="CJ135" s="2039"/>
      <c r="CK135" s="2039"/>
      <c r="CL135" s="2039"/>
      <c r="CM135" s="2039"/>
      <c r="CN135" s="2039"/>
      <c r="CO135" s="2039"/>
      <c r="CP135" s="2039"/>
      <c r="CQ135" s="2039"/>
      <c r="CR135" s="2039"/>
      <c r="CS135" s="2039"/>
      <c r="CT135" s="2039"/>
      <c r="CU135" s="2039"/>
      <c r="CV135" s="2039"/>
      <c r="CW135" s="2039"/>
    </row>
    <row r="136" spans="1:101" ht="13.9" customHeight="1">
      <c r="A136" s="2030"/>
      <c r="D136" s="2062"/>
      <c r="E136" s="2138"/>
      <c r="F136" s="2048"/>
      <c r="G136" s="2048"/>
      <c r="H136" s="2048"/>
      <c r="Z136" s="2041"/>
      <c r="AH136" s="2030"/>
      <c r="AI136" s="2039"/>
      <c r="AJ136" s="2044"/>
      <c r="AK136" s="2039"/>
      <c r="AL136" s="2044"/>
      <c r="AM136" s="2039"/>
      <c r="AO136" s="2030"/>
      <c r="AQ136" s="2039"/>
      <c r="AR136" s="2039"/>
      <c r="AS136" s="2039"/>
      <c r="AT136" s="2039"/>
      <c r="AU136" s="2039"/>
      <c r="AV136" s="2039"/>
      <c r="AW136" s="2039"/>
      <c r="AX136" s="2039"/>
      <c r="AY136" s="2039"/>
      <c r="AZ136" s="2039"/>
      <c r="BA136" s="2039"/>
      <c r="BB136" s="2039"/>
      <c r="BC136" s="2039"/>
      <c r="BD136" s="2039"/>
      <c r="BE136" s="2039"/>
      <c r="BF136" s="2039"/>
      <c r="BG136" s="2039"/>
      <c r="BH136" s="2039"/>
      <c r="BI136" s="2039"/>
      <c r="BJ136" s="2039"/>
      <c r="BK136" s="2039"/>
      <c r="BL136" s="2039"/>
      <c r="BM136" s="2039"/>
      <c r="BN136" s="2039"/>
      <c r="BO136" s="2039"/>
      <c r="BP136" s="2039"/>
      <c r="BQ136" s="2039"/>
      <c r="BR136" s="2039"/>
      <c r="BS136" s="2039"/>
      <c r="BT136" s="2039"/>
      <c r="BU136" s="2039"/>
      <c r="BV136" s="2039"/>
      <c r="BW136" s="2039"/>
      <c r="BX136" s="2039"/>
      <c r="BY136" s="2039"/>
      <c r="BZ136" s="2039"/>
      <c r="CA136" s="2039"/>
      <c r="CB136" s="2039"/>
      <c r="CC136" s="2039"/>
      <c r="CD136" s="2039"/>
      <c r="CE136" s="2039"/>
      <c r="CF136" s="2039"/>
      <c r="CG136" s="2039"/>
      <c r="CH136" s="2039"/>
      <c r="CI136" s="2039"/>
      <c r="CJ136" s="2039"/>
      <c r="CK136" s="2039"/>
      <c r="CL136" s="2039"/>
      <c r="CM136" s="2039"/>
      <c r="CN136" s="2039"/>
      <c r="CO136" s="2039"/>
      <c r="CP136" s="2039"/>
      <c r="CQ136" s="2039"/>
      <c r="CR136" s="2039"/>
      <c r="CS136" s="2039"/>
      <c r="CT136" s="2039"/>
      <c r="CU136" s="2039"/>
      <c r="CV136" s="2039"/>
      <c r="CW136" s="2039"/>
    </row>
    <row r="137" spans="1:101" ht="13.9" customHeight="1">
      <c r="A137" s="2030"/>
      <c r="D137" s="2062"/>
      <c r="E137" s="2138"/>
      <c r="F137" s="2048"/>
      <c r="G137" s="2048"/>
      <c r="H137" s="2048"/>
      <c r="Z137" s="2029"/>
      <c r="AF137" s="2030"/>
      <c r="AH137" s="2030"/>
      <c r="AI137" s="2039"/>
      <c r="AJ137" s="2044"/>
      <c r="AK137" s="2039"/>
      <c r="AL137" s="2044"/>
      <c r="AM137" s="2039"/>
      <c r="AO137" s="2030"/>
      <c r="AQ137" s="2039"/>
      <c r="AR137" s="2039"/>
      <c r="AS137" s="2039"/>
      <c r="AT137" s="2039"/>
      <c r="AU137" s="2039"/>
      <c r="AV137" s="2039"/>
      <c r="AW137" s="2039"/>
      <c r="AX137" s="2039"/>
      <c r="AY137" s="2039"/>
      <c r="AZ137" s="2039"/>
      <c r="BA137" s="2039"/>
      <c r="BB137" s="2039"/>
      <c r="BC137" s="2039"/>
      <c r="BD137" s="2039"/>
      <c r="BE137" s="2039"/>
      <c r="BF137" s="2039"/>
      <c r="BG137" s="2039"/>
      <c r="BH137" s="2039"/>
      <c r="BI137" s="2039"/>
      <c r="BJ137" s="2039"/>
      <c r="BK137" s="2039"/>
      <c r="BL137" s="2039"/>
      <c r="BM137" s="2039"/>
      <c r="BN137" s="2039"/>
      <c r="BO137" s="2039"/>
      <c r="BP137" s="2039"/>
      <c r="BQ137" s="2039"/>
      <c r="BR137" s="2039"/>
      <c r="BS137" s="2039"/>
      <c r="BT137" s="2039"/>
      <c r="BU137" s="2039"/>
      <c r="BV137" s="2039"/>
      <c r="BW137" s="2039"/>
      <c r="BX137" s="2039"/>
      <c r="BY137" s="2039"/>
      <c r="BZ137" s="2039"/>
      <c r="CA137" s="2039"/>
      <c r="CB137" s="2039"/>
      <c r="CC137" s="2039"/>
      <c r="CD137" s="2039"/>
      <c r="CE137" s="2039"/>
      <c r="CF137" s="2039"/>
      <c r="CG137" s="2039"/>
      <c r="CH137" s="2039"/>
      <c r="CI137" s="2039"/>
      <c r="CJ137" s="2039"/>
      <c r="CK137" s="2039"/>
      <c r="CL137" s="2039"/>
      <c r="CM137" s="2039"/>
      <c r="CN137" s="2039"/>
      <c r="CO137" s="2039"/>
      <c r="CP137" s="2039"/>
      <c r="CQ137" s="2039"/>
      <c r="CR137" s="2039"/>
      <c r="CS137" s="2039"/>
      <c r="CT137" s="2039"/>
      <c r="CU137" s="2039"/>
      <c r="CV137" s="2039"/>
      <c r="CW137" s="2039"/>
    </row>
    <row r="138" spans="1:101" ht="13.9" customHeight="1">
      <c r="A138" s="2030"/>
      <c r="D138" s="2062"/>
      <c r="E138" s="2138"/>
      <c r="F138" s="2048"/>
      <c r="G138" s="2048"/>
      <c r="H138" s="2048"/>
      <c r="Z138" s="2029"/>
      <c r="AD138" s="2039"/>
      <c r="AF138" s="2039"/>
      <c r="AG138" s="2039"/>
      <c r="AH138" s="2039"/>
      <c r="AI138" s="2039"/>
      <c r="AJ138" s="2044"/>
      <c r="AK138" s="2039"/>
      <c r="AL138" s="2044"/>
      <c r="AM138" s="2039"/>
      <c r="AO138" s="2030"/>
      <c r="AQ138" s="2039"/>
      <c r="AR138" s="2039"/>
      <c r="AS138" s="2039"/>
      <c r="AT138" s="2039"/>
      <c r="AU138" s="2039"/>
      <c r="AV138" s="2039"/>
      <c r="AW138" s="2039"/>
      <c r="AX138" s="2039"/>
      <c r="AY138" s="2039"/>
      <c r="AZ138" s="2039"/>
      <c r="BA138" s="2039"/>
      <c r="BB138" s="2039"/>
      <c r="BC138" s="2039"/>
      <c r="BD138" s="2039"/>
      <c r="BE138" s="2039"/>
      <c r="BF138" s="2039"/>
      <c r="BG138" s="2039"/>
      <c r="BH138" s="2039"/>
      <c r="BI138" s="2039"/>
      <c r="BJ138" s="2039"/>
      <c r="BK138" s="2039"/>
      <c r="BL138" s="2039"/>
      <c r="BM138" s="2039"/>
      <c r="BN138" s="2039"/>
      <c r="BO138" s="2039"/>
      <c r="BP138" s="2039"/>
      <c r="BQ138" s="2039"/>
      <c r="BR138" s="2039"/>
      <c r="BS138" s="2039"/>
      <c r="BT138" s="2039"/>
      <c r="BU138" s="2039"/>
      <c r="BV138" s="2039"/>
      <c r="BW138" s="2039"/>
      <c r="BX138" s="2039"/>
      <c r="BY138" s="2039"/>
      <c r="BZ138" s="2039"/>
      <c r="CA138" s="2039"/>
      <c r="CB138" s="2039"/>
      <c r="CC138" s="2039"/>
      <c r="CD138" s="2039"/>
      <c r="CE138" s="2039"/>
      <c r="CF138" s="2039"/>
      <c r="CG138" s="2039"/>
      <c r="CH138" s="2039"/>
      <c r="CI138" s="2039"/>
      <c r="CJ138" s="2039"/>
      <c r="CK138" s="2039"/>
      <c r="CL138" s="2039"/>
      <c r="CM138" s="2039"/>
      <c r="CN138" s="2039"/>
      <c r="CO138" s="2039"/>
      <c r="CP138" s="2039"/>
      <c r="CQ138" s="2039"/>
      <c r="CR138" s="2039"/>
      <c r="CS138" s="2039"/>
      <c r="CT138" s="2039"/>
      <c r="CU138" s="2039"/>
      <c r="CV138" s="2039"/>
      <c r="CW138" s="2039"/>
    </row>
    <row r="139" spans="1:101" ht="13.9" customHeight="1">
      <c r="A139" s="2030"/>
      <c r="D139" s="2062"/>
      <c r="E139" s="2138"/>
      <c r="F139" s="2048"/>
      <c r="G139" s="2048"/>
      <c r="H139" s="2048"/>
      <c r="Z139" s="2029"/>
      <c r="AD139" s="2039"/>
      <c r="AF139" s="2039"/>
      <c r="AG139" s="2039"/>
      <c r="AH139" s="2039"/>
      <c r="AI139" s="2039"/>
      <c r="AJ139" s="2044"/>
      <c r="AK139" s="2039"/>
      <c r="AL139" s="2044"/>
      <c r="AM139" s="2039"/>
      <c r="AO139" s="2030"/>
      <c r="AQ139" s="2039"/>
      <c r="AR139" s="2039"/>
      <c r="AS139" s="2039"/>
      <c r="AT139" s="2039"/>
      <c r="AU139" s="2039"/>
      <c r="AV139" s="2039"/>
      <c r="AW139" s="2039"/>
      <c r="AX139" s="2039"/>
      <c r="AY139" s="2039"/>
      <c r="AZ139" s="2039"/>
      <c r="BA139" s="2039"/>
      <c r="BB139" s="2039"/>
      <c r="BC139" s="2039"/>
      <c r="BD139" s="2039"/>
      <c r="BE139" s="2039"/>
      <c r="BF139" s="2039"/>
      <c r="BG139" s="2039"/>
      <c r="BH139" s="2039"/>
      <c r="BI139" s="2039"/>
      <c r="BJ139" s="2039"/>
      <c r="BK139" s="2039"/>
      <c r="BL139" s="2039"/>
      <c r="BM139" s="2039"/>
      <c r="BN139" s="2039"/>
      <c r="BO139" s="2039"/>
      <c r="BP139" s="2039"/>
      <c r="BQ139" s="2039"/>
      <c r="BR139" s="2039"/>
      <c r="BS139" s="2039"/>
      <c r="BT139" s="2039"/>
      <c r="BU139" s="2039"/>
      <c r="BV139" s="2039"/>
      <c r="BW139" s="2039"/>
      <c r="BX139" s="2039"/>
      <c r="BY139" s="2039"/>
      <c r="BZ139" s="2039"/>
      <c r="CA139" s="2039"/>
      <c r="CB139" s="2039"/>
      <c r="CC139" s="2039"/>
      <c r="CD139" s="2039"/>
      <c r="CE139" s="2039"/>
      <c r="CF139" s="2039"/>
      <c r="CG139" s="2039"/>
      <c r="CH139" s="2039"/>
      <c r="CI139" s="2039"/>
      <c r="CJ139" s="2039"/>
      <c r="CK139" s="2039"/>
      <c r="CL139" s="2039"/>
      <c r="CM139" s="2039"/>
      <c r="CN139" s="2039"/>
      <c r="CO139" s="2039"/>
      <c r="CP139" s="2039"/>
      <c r="CQ139" s="2039"/>
      <c r="CR139" s="2039"/>
      <c r="CS139" s="2039"/>
      <c r="CT139" s="2039"/>
      <c r="CU139" s="2039"/>
      <c r="CV139" s="2039"/>
      <c r="CW139" s="2039"/>
    </row>
    <row r="140" spans="1:101" ht="13.9" customHeight="1">
      <c r="A140" s="2030"/>
      <c r="D140" s="2062"/>
      <c r="E140" s="2138"/>
      <c r="F140" s="2048"/>
      <c r="G140" s="2048"/>
      <c r="H140" s="2048"/>
      <c r="Z140" s="2072"/>
      <c r="AD140" s="2044"/>
      <c r="AF140" s="2044"/>
      <c r="AG140" s="2039"/>
      <c r="AH140" s="2044"/>
      <c r="AI140" s="2039"/>
      <c r="AJ140" s="2044"/>
      <c r="AK140" s="2039"/>
      <c r="AL140" s="2044"/>
      <c r="AM140" s="2039"/>
      <c r="AO140" s="2030"/>
      <c r="AQ140" s="2039"/>
      <c r="AR140" s="2039"/>
      <c r="AS140" s="2039"/>
      <c r="AT140" s="2039"/>
      <c r="AU140" s="2039"/>
      <c r="AV140" s="2039"/>
      <c r="AW140" s="2039"/>
      <c r="AX140" s="2039"/>
      <c r="AY140" s="2039"/>
      <c r="AZ140" s="2039"/>
      <c r="BA140" s="2039"/>
      <c r="BB140" s="2039"/>
      <c r="BC140" s="2039"/>
      <c r="BD140" s="2039"/>
      <c r="BE140" s="2039"/>
      <c r="BF140" s="2039"/>
      <c r="BG140" s="2039"/>
      <c r="BH140" s="2039"/>
      <c r="BI140" s="2039"/>
      <c r="BJ140" s="2039"/>
      <c r="BK140" s="2039"/>
      <c r="BL140" s="2039"/>
      <c r="BM140" s="2039"/>
      <c r="BN140" s="2039"/>
      <c r="BO140" s="2039"/>
      <c r="BP140" s="2039"/>
      <c r="BQ140" s="2039"/>
      <c r="BR140" s="2039"/>
      <c r="BS140" s="2039"/>
      <c r="BT140" s="2039"/>
      <c r="BU140" s="2039"/>
      <c r="BV140" s="2039"/>
      <c r="BW140" s="2039"/>
      <c r="BX140" s="2039"/>
      <c r="BY140" s="2039"/>
      <c r="BZ140" s="2039"/>
      <c r="CA140" s="2039"/>
      <c r="CB140" s="2039"/>
      <c r="CC140" s="2039"/>
      <c r="CD140" s="2039"/>
      <c r="CE140" s="2039"/>
      <c r="CF140" s="2039"/>
      <c r="CG140" s="2039"/>
      <c r="CH140" s="2039"/>
      <c r="CI140" s="2039"/>
      <c r="CJ140" s="2039"/>
      <c r="CK140" s="2039"/>
      <c r="CL140" s="2039"/>
      <c r="CM140" s="2039"/>
      <c r="CN140" s="2039"/>
      <c r="CO140" s="2039"/>
      <c r="CP140" s="2039"/>
      <c r="CQ140" s="2039"/>
      <c r="CR140" s="2039"/>
      <c r="CS140" s="2039"/>
      <c r="CT140" s="2039"/>
      <c r="CU140" s="2039"/>
      <c r="CV140" s="2039"/>
      <c r="CW140" s="2039"/>
    </row>
    <row r="141" spans="1:101" ht="13.9" customHeight="1">
      <c r="A141" s="2030"/>
      <c r="D141" s="2062"/>
      <c r="E141" s="2138"/>
      <c r="F141" s="2048"/>
      <c r="G141" s="2048"/>
      <c r="H141" s="2048"/>
      <c r="Z141" s="2041"/>
      <c r="AD141" s="2048"/>
      <c r="AI141" s="2039"/>
      <c r="AJ141" s="2044"/>
      <c r="AK141" s="2039"/>
      <c r="AL141" s="2044"/>
      <c r="AM141" s="2039"/>
      <c r="AO141" s="2030"/>
      <c r="AQ141" s="2039"/>
      <c r="AR141" s="2039"/>
      <c r="AS141" s="2039"/>
      <c r="AT141" s="2039"/>
      <c r="AU141" s="2039"/>
      <c r="AV141" s="2039"/>
      <c r="AW141" s="2039"/>
      <c r="AX141" s="2039"/>
      <c r="AY141" s="2039"/>
      <c r="AZ141" s="2039"/>
      <c r="BA141" s="2039"/>
      <c r="BB141" s="2039"/>
      <c r="BC141" s="2039"/>
      <c r="BD141" s="2039"/>
      <c r="BE141" s="2039"/>
      <c r="BF141" s="2039"/>
      <c r="BG141" s="2039"/>
      <c r="BH141" s="2039"/>
      <c r="BI141" s="2039"/>
      <c r="BJ141" s="2039"/>
      <c r="BK141" s="2039"/>
      <c r="BL141" s="2039"/>
      <c r="BM141" s="2039"/>
      <c r="BN141" s="2039"/>
      <c r="BO141" s="2039"/>
      <c r="BP141" s="2039"/>
      <c r="BQ141" s="2039"/>
      <c r="BR141" s="2039"/>
      <c r="BS141" s="2039"/>
      <c r="BT141" s="2039"/>
      <c r="BU141" s="2039"/>
      <c r="BV141" s="2039"/>
      <c r="BW141" s="2039"/>
      <c r="BX141" s="2039"/>
      <c r="BY141" s="2039"/>
      <c r="BZ141" s="2039"/>
      <c r="CA141" s="2039"/>
      <c r="CB141" s="2039"/>
      <c r="CC141" s="2039"/>
      <c r="CD141" s="2039"/>
      <c r="CE141" s="2039"/>
      <c r="CF141" s="2039"/>
      <c r="CG141" s="2039"/>
      <c r="CH141" s="2039"/>
      <c r="CI141" s="2039"/>
      <c r="CJ141" s="2039"/>
      <c r="CK141" s="2039"/>
      <c r="CL141" s="2039"/>
      <c r="CM141" s="2039"/>
      <c r="CN141" s="2039"/>
      <c r="CO141" s="2039"/>
      <c r="CP141" s="2039"/>
      <c r="CQ141" s="2039"/>
      <c r="CR141" s="2039"/>
      <c r="CS141" s="2039"/>
      <c r="CT141" s="2039"/>
      <c r="CU141" s="2039"/>
      <c r="CV141" s="2039"/>
      <c r="CW141" s="2039"/>
    </row>
    <row r="142" spans="1:101" ht="13.9" customHeight="1">
      <c r="A142" s="2030"/>
      <c r="D142" s="2062"/>
      <c r="E142" s="2138"/>
      <c r="F142" s="2048"/>
      <c r="G142" s="2048"/>
      <c r="H142" s="2048"/>
      <c r="Z142" s="2029"/>
      <c r="AD142" s="2048"/>
      <c r="AG142" s="2039"/>
      <c r="AI142" s="2039"/>
      <c r="AK142" s="2039"/>
      <c r="AL142" s="2044"/>
      <c r="AM142" s="2039"/>
      <c r="AO142" s="2030"/>
      <c r="AQ142" s="2039"/>
      <c r="AR142" s="2039"/>
      <c r="AS142" s="2039"/>
      <c r="AT142" s="2039"/>
      <c r="AU142" s="2039"/>
      <c r="AV142" s="2039"/>
      <c r="AW142" s="2039"/>
      <c r="AX142" s="2039"/>
      <c r="AY142" s="2039"/>
      <c r="AZ142" s="2039"/>
      <c r="BA142" s="2039"/>
      <c r="BB142" s="2039"/>
      <c r="BC142" s="2039"/>
      <c r="BD142" s="2039"/>
      <c r="BE142" s="2039"/>
      <c r="BF142" s="2039"/>
      <c r="BG142" s="2039"/>
      <c r="BH142" s="2039"/>
      <c r="BI142" s="2039"/>
      <c r="BJ142" s="2039"/>
      <c r="BK142" s="2039"/>
      <c r="BL142" s="2039"/>
      <c r="BM142" s="2039"/>
      <c r="BN142" s="2039"/>
      <c r="BO142" s="2039"/>
      <c r="BP142" s="2039"/>
      <c r="BQ142" s="2039"/>
      <c r="BR142" s="2039"/>
      <c r="BS142" s="2039"/>
      <c r="BT142" s="2039"/>
      <c r="BU142" s="2039"/>
      <c r="BV142" s="2039"/>
      <c r="BW142" s="2039"/>
      <c r="BX142" s="2039"/>
      <c r="BY142" s="2039"/>
      <c r="BZ142" s="2039"/>
      <c r="CA142" s="2039"/>
      <c r="CB142" s="2039"/>
      <c r="CC142" s="2039"/>
      <c r="CD142" s="2039"/>
      <c r="CE142" s="2039"/>
      <c r="CF142" s="2039"/>
      <c r="CG142" s="2039"/>
      <c r="CH142" s="2039"/>
      <c r="CI142" s="2039"/>
      <c r="CJ142" s="2039"/>
      <c r="CK142" s="2039"/>
      <c r="CL142" s="2039"/>
      <c r="CM142" s="2039"/>
      <c r="CN142" s="2039"/>
      <c r="CO142" s="2039"/>
      <c r="CP142" s="2039"/>
      <c r="CQ142" s="2039"/>
      <c r="CR142" s="2039"/>
      <c r="CS142" s="2039"/>
      <c r="CT142" s="2039"/>
      <c r="CU142" s="2039"/>
      <c r="CV142" s="2039"/>
      <c r="CW142" s="2039"/>
    </row>
    <row r="143" spans="1:101" ht="13.9" customHeight="1">
      <c r="A143" s="2030"/>
      <c r="D143" s="2062"/>
      <c r="E143" s="2138"/>
      <c r="F143" s="2048"/>
      <c r="G143" s="2048"/>
      <c r="H143" s="2048"/>
      <c r="Z143" s="2029"/>
      <c r="AD143" s="2048"/>
      <c r="AG143" s="2039"/>
      <c r="AI143" s="2039"/>
      <c r="AK143" s="2039"/>
      <c r="AL143" s="2044"/>
      <c r="AM143" s="2039"/>
      <c r="AO143" s="2030"/>
      <c r="AQ143" s="2039"/>
      <c r="AR143" s="2039"/>
      <c r="AS143" s="2039"/>
      <c r="AT143" s="2039"/>
      <c r="AU143" s="2039"/>
      <c r="AV143" s="2039"/>
      <c r="AW143" s="2039"/>
      <c r="AX143" s="2039"/>
      <c r="AY143" s="2039"/>
      <c r="AZ143" s="2039"/>
      <c r="BA143" s="2039"/>
      <c r="BB143" s="2039"/>
      <c r="BC143" s="2039"/>
      <c r="BD143" s="2039"/>
      <c r="BE143" s="2039"/>
      <c r="BF143" s="2039"/>
      <c r="BG143" s="2039"/>
      <c r="BH143" s="2039"/>
      <c r="BI143" s="2039"/>
      <c r="BJ143" s="2039"/>
      <c r="BK143" s="2039"/>
      <c r="BL143" s="2039"/>
      <c r="BM143" s="2039"/>
      <c r="BN143" s="2039"/>
      <c r="BO143" s="2039"/>
      <c r="BP143" s="2039"/>
      <c r="BQ143" s="2039"/>
      <c r="BR143" s="2039"/>
      <c r="BS143" s="2039"/>
      <c r="BT143" s="2039"/>
      <c r="BU143" s="2039"/>
      <c r="BV143" s="2039"/>
      <c r="BW143" s="2039"/>
      <c r="BX143" s="2039"/>
      <c r="BY143" s="2039"/>
      <c r="BZ143" s="2039"/>
      <c r="CA143" s="2039"/>
      <c r="CB143" s="2039"/>
      <c r="CC143" s="2039"/>
      <c r="CD143" s="2039"/>
      <c r="CE143" s="2039"/>
      <c r="CF143" s="2039"/>
      <c r="CG143" s="2039"/>
      <c r="CH143" s="2039"/>
      <c r="CI143" s="2039"/>
      <c r="CJ143" s="2039"/>
      <c r="CK143" s="2039"/>
      <c r="CL143" s="2039"/>
      <c r="CM143" s="2039"/>
      <c r="CN143" s="2039"/>
      <c r="CO143" s="2039"/>
      <c r="CP143" s="2039"/>
      <c r="CQ143" s="2039"/>
      <c r="CR143" s="2039"/>
      <c r="CS143" s="2039"/>
      <c r="CT143" s="2039"/>
      <c r="CU143" s="2039"/>
      <c r="CV143" s="2039"/>
      <c r="CW143" s="2039"/>
    </row>
    <row r="144" spans="1:101" ht="13.9" customHeight="1">
      <c r="A144" s="2030"/>
      <c r="D144" s="2062"/>
      <c r="E144" s="2138"/>
      <c r="F144" s="2048"/>
      <c r="G144" s="2048"/>
      <c r="H144" s="2048"/>
      <c r="Z144" s="2029"/>
      <c r="AD144" s="2039"/>
      <c r="AF144" s="2039"/>
      <c r="AG144" s="2039"/>
      <c r="AH144" s="2070"/>
      <c r="AI144" s="2042"/>
      <c r="AJ144" s="2070"/>
      <c r="AK144" s="2039"/>
      <c r="AL144" s="2044"/>
      <c r="AM144" s="2039"/>
      <c r="AO144" s="2030"/>
      <c r="AQ144" s="2039"/>
      <c r="AR144" s="2039"/>
      <c r="AS144" s="2039"/>
      <c r="AT144" s="2039"/>
      <c r="AU144" s="2039"/>
      <c r="AV144" s="2039"/>
      <c r="AW144" s="2039"/>
      <c r="AX144" s="2039"/>
      <c r="AY144" s="2039"/>
      <c r="AZ144" s="2039"/>
      <c r="BA144" s="2039"/>
      <c r="BB144" s="2039"/>
      <c r="BC144" s="2039"/>
      <c r="BD144" s="2039"/>
      <c r="BE144" s="2039"/>
      <c r="BF144" s="2039"/>
      <c r="BG144" s="2039"/>
      <c r="BH144" s="2039"/>
      <c r="BI144" s="2039"/>
      <c r="BJ144" s="2039"/>
      <c r="BK144" s="2039"/>
      <c r="BL144" s="2039"/>
      <c r="BM144" s="2039"/>
      <c r="BN144" s="2039"/>
      <c r="BO144" s="2039"/>
      <c r="BP144" s="2039"/>
      <c r="BQ144" s="2039"/>
      <c r="BR144" s="2039"/>
      <c r="BS144" s="2039"/>
      <c r="BT144" s="2039"/>
      <c r="BU144" s="2039"/>
      <c r="BV144" s="2039"/>
      <c r="BW144" s="2039"/>
      <c r="BX144" s="2039"/>
      <c r="BY144" s="2039"/>
      <c r="BZ144" s="2039"/>
      <c r="CA144" s="2039"/>
      <c r="CB144" s="2039"/>
      <c r="CC144" s="2039"/>
      <c r="CD144" s="2039"/>
      <c r="CE144" s="2039"/>
      <c r="CF144" s="2039"/>
      <c r="CG144" s="2039"/>
      <c r="CH144" s="2039"/>
      <c r="CI144" s="2039"/>
      <c r="CJ144" s="2039"/>
      <c r="CK144" s="2039"/>
      <c r="CL144" s="2039"/>
      <c r="CM144" s="2039"/>
      <c r="CN144" s="2039"/>
      <c r="CO144" s="2039"/>
      <c r="CP144" s="2039"/>
      <c r="CQ144" s="2039"/>
      <c r="CR144" s="2039"/>
      <c r="CS144" s="2039"/>
      <c r="CT144" s="2039"/>
      <c r="CU144" s="2039"/>
      <c r="CV144" s="2039"/>
      <c r="CW144" s="2039"/>
    </row>
    <row r="145" spans="1:101" ht="13.9" customHeight="1">
      <c r="A145" s="2030"/>
      <c r="D145" s="2062"/>
      <c r="E145" s="2138"/>
      <c r="F145" s="2048"/>
      <c r="G145" s="2048"/>
      <c r="H145" s="2048"/>
      <c r="Z145" s="2041"/>
      <c r="AD145" s="2048"/>
      <c r="AI145" s="2039"/>
      <c r="AJ145" s="2044"/>
      <c r="AK145" s="2039"/>
      <c r="AL145" s="2044"/>
      <c r="AM145" s="2039"/>
      <c r="AO145" s="2030"/>
      <c r="AQ145" s="2039"/>
      <c r="AR145" s="2039"/>
      <c r="AS145" s="2039"/>
      <c r="AT145" s="2039"/>
      <c r="AU145" s="2039"/>
      <c r="AV145" s="2039"/>
      <c r="AW145" s="2039"/>
      <c r="AX145" s="2039"/>
      <c r="AY145" s="2039"/>
      <c r="AZ145" s="2039"/>
      <c r="BA145" s="2039"/>
      <c r="BB145" s="2039"/>
      <c r="BC145" s="2039"/>
      <c r="BD145" s="2039"/>
      <c r="BE145" s="2039"/>
      <c r="BF145" s="2039"/>
      <c r="BG145" s="2039"/>
      <c r="BH145" s="2039"/>
      <c r="BI145" s="2039"/>
      <c r="BJ145" s="2039"/>
      <c r="BK145" s="2039"/>
      <c r="BL145" s="2039"/>
      <c r="BM145" s="2039"/>
      <c r="BN145" s="2039"/>
      <c r="BO145" s="2039"/>
      <c r="BP145" s="2039"/>
      <c r="BQ145" s="2039"/>
      <c r="BR145" s="2039"/>
      <c r="BS145" s="2039"/>
      <c r="BT145" s="2039"/>
      <c r="BU145" s="2039"/>
      <c r="BV145" s="2039"/>
      <c r="BW145" s="2039"/>
      <c r="BX145" s="2039"/>
      <c r="BY145" s="2039"/>
      <c r="BZ145" s="2039"/>
      <c r="CA145" s="2039"/>
      <c r="CB145" s="2039"/>
      <c r="CC145" s="2039"/>
      <c r="CD145" s="2039"/>
      <c r="CE145" s="2039"/>
      <c r="CF145" s="2039"/>
      <c r="CG145" s="2039"/>
      <c r="CH145" s="2039"/>
      <c r="CI145" s="2039"/>
      <c r="CJ145" s="2039"/>
      <c r="CK145" s="2039"/>
      <c r="CL145" s="2039"/>
      <c r="CM145" s="2039"/>
      <c r="CN145" s="2039"/>
      <c r="CO145" s="2039"/>
      <c r="CP145" s="2039"/>
      <c r="CQ145" s="2039"/>
      <c r="CR145" s="2039"/>
      <c r="CS145" s="2039"/>
      <c r="CT145" s="2039"/>
      <c r="CU145" s="2039"/>
      <c r="CV145" s="2039"/>
      <c r="CW145" s="2039"/>
    </row>
    <row r="146" spans="1:101" ht="13.9" customHeight="1">
      <c r="A146" s="2030"/>
      <c r="D146" s="2062"/>
      <c r="E146" s="2138"/>
      <c r="F146" s="2048"/>
      <c r="G146" s="2048"/>
      <c r="H146" s="2048"/>
      <c r="Z146" s="2029"/>
      <c r="AD146" s="2044"/>
      <c r="AF146" s="2044"/>
      <c r="AG146" s="2039"/>
      <c r="AH146" s="2044"/>
      <c r="AI146" s="2039"/>
      <c r="AJ146" s="2044"/>
      <c r="AK146" s="2039"/>
      <c r="AL146" s="2044"/>
      <c r="AM146" s="2039"/>
      <c r="AO146" s="2030"/>
      <c r="AQ146" s="2039"/>
      <c r="AR146" s="2039"/>
      <c r="AS146" s="2039"/>
      <c r="AT146" s="2039"/>
      <c r="AU146" s="2039"/>
      <c r="AV146" s="2039"/>
      <c r="AW146" s="2039"/>
      <c r="AX146" s="2039"/>
      <c r="AY146" s="2039"/>
      <c r="AZ146" s="2039"/>
      <c r="BA146" s="2039"/>
      <c r="BB146" s="2039"/>
      <c r="BC146" s="2039"/>
      <c r="BD146" s="2039"/>
      <c r="BE146" s="2039"/>
      <c r="BF146" s="2039"/>
      <c r="BG146" s="2039"/>
      <c r="BH146" s="2039"/>
      <c r="BI146" s="2039"/>
      <c r="BJ146" s="2039"/>
      <c r="BK146" s="2039"/>
      <c r="BL146" s="2039"/>
      <c r="BM146" s="2039"/>
      <c r="BN146" s="2039"/>
      <c r="BO146" s="2039"/>
      <c r="BP146" s="2039"/>
      <c r="BQ146" s="2039"/>
      <c r="BR146" s="2039"/>
      <c r="BS146" s="2039"/>
      <c r="BT146" s="2039"/>
      <c r="BU146" s="2039"/>
      <c r="BV146" s="2039"/>
      <c r="BW146" s="2039"/>
      <c r="BX146" s="2039"/>
      <c r="BY146" s="2039"/>
      <c r="BZ146" s="2039"/>
      <c r="CA146" s="2039"/>
      <c r="CB146" s="2039"/>
      <c r="CC146" s="2039"/>
      <c r="CD146" s="2039"/>
      <c r="CE146" s="2039"/>
      <c r="CF146" s="2039"/>
      <c r="CG146" s="2039"/>
      <c r="CH146" s="2039"/>
      <c r="CI146" s="2039"/>
      <c r="CJ146" s="2039"/>
      <c r="CK146" s="2039"/>
      <c r="CL146" s="2039"/>
      <c r="CM146" s="2039"/>
      <c r="CN146" s="2039"/>
      <c r="CO146" s="2039"/>
      <c r="CP146" s="2039"/>
      <c r="CQ146" s="2039"/>
      <c r="CR146" s="2039"/>
      <c r="CS146" s="2039"/>
      <c r="CT146" s="2039"/>
      <c r="CU146" s="2039"/>
      <c r="CV146" s="2039"/>
      <c r="CW146" s="2039"/>
    </row>
    <row r="147" spans="1:101" ht="13.9" customHeight="1">
      <c r="A147" s="2030"/>
      <c r="D147" s="2062"/>
      <c r="E147" s="2138"/>
      <c r="F147" s="2048"/>
      <c r="G147" s="2048"/>
      <c r="H147" s="2048"/>
      <c r="Z147" s="2041"/>
      <c r="AD147" s="2048"/>
      <c r="AI147" s="2039"/>
      <c r="AJ147" s="2044"/>
      <c r="AK147" s="2039"/>
      <c r="AL147" s="2044"/>
      <c r="AM147" s="2039"/>
      <c r="AO147" s="2030"/>
      <c r="AQ147" s="2049"/>
      <c r="AR147" s="2049"/>
      <c r="AS147" s="2049"/>
      <c r="AT147" s="2049"/>
      <c r="AU147" s="2049"/>
      <c r="AV147" s="2049"/>
      <c r="AW147" s="2049"/>
      <c r="AX147" s="2049"/>
      <c r="AY147" s="2049"/>
      <c r="AZ147" s="2049"/>
      <c r="BA147" s="2049"/>
      <c r="BB147" s="2049"/>
      <c r="BC147" s="2049"/>
      <c r="BD147" s="2049"/>
      <c r="BE147" s="2049"/>
      <c r="BF147" s="2049"/>
      <c r="BG147" s="2049"/>
      <c r="BH147" s="2049"/>
      <c r="BI147" s="2049"/>
      <c r="BJ147" s="2049"/>
      <c r="BK147" s="2049"/>
      <c r="BL147" s="2049"/>
      <c r="BM147" s="2049"/>
      <c r="BN147" s="2049"/>
      <c r="BO147" s="2049"/>
      <c r="BP147" s="2049"/>
      <c r="BQ147" s="2049"/>
      <c r="BR147" s="2049"/>
      <c r="BS147" s="2049"/>
      <c r="BT147" s="2049"/>
      <c r="BU147" s="2049"/>
      <c r="BV147" s="2049"/>
      <c r="BW147" s="2049"/>
      <c r="BX147" s="2049"/>
      <c r="BY147" s="2049"/>
      <c r="BZ147" s="2049"/>
      <c r="CA147" s="2049"/>
      <c r="CB147" s="2049"/>
      <c r="CC147" s="2049"/>
      <c r="CD147" s="2049"/>
      <c r="CE147" s="2049"/>
      <c r="CF147" s="2049"/>
      <c r="CG147" s="2049"/>
      <c r="CH147" s="2049"/>
      <c r="CI147" s="2049"/>
      <c r="CJ147" s="2049"/>
      <c r="CK147" s="2049"/>
      <c r="CL147" s="2049"/>
      <c r="CM147" s="2049"/>
      <c r="CN147" s="2049"/>
      <c r="CO147" s="2049"/>
      <c r="CP147" s="2049"/>
      <c r="CQ147" s="2049"/>
      <c r="CR147" s="2049"/>
      <c r="CS147" s="2049"/>
      <c r="CT147" s="2049"/>
      <c r="CU147" s="2049"/>
      <c r="CV147" s="2049"/>
      <c r="CW147" s="2049"/>
    </row>
    <row r="148" spans="1:101" ht="13.9" customHeight="1">
      <c r="A148" s="2030"/>
      <c r="D148" s="2062"/>
      <c r="E148" s="2138"/>
      <c r="F148" s="2048"/>
      <c r="G148" s="2048"/>
      <c r="H148" s="2048"/>
      <c r="Z148" s="2029"/>
      <c r="AD148" s="2048"/>
      <c r="AG148" s="2039"/>
      <c r="AI148" s="2039"/>
      <c r="AK148" s="2039"/>
      <c r="AL148" s="2044"/>
      <c r="AM148" s="2039"/>
      <c r="AO148" s="2030"/>
      <c r="AQ148" s="2050"/>
      <c r="AR148" s="2050"/>
      <c r="AS148" s="2050"/>
      <c r="AT148" s="2050"/>
      <c r="AU148" s="2050"/>
      <c r="AV148" s="2050"/>
      <c r="AW148" s="2050"/>
      <c r="AX148" s="2050"/>
      <c r="AY148" s="2050"/>
      <c r="AZ148" s="2050"/>
      <c r="BA148" s="2050"/>
      <c r="BB148" s="2050"/>
      <c r="BC148" s="2050"/>
      <c r="BD148" s="2050"/>
      <c r="BE148" s="2050"/>
      <c r="BF148" s="2050"/>
      <c r="BG148" s="2050"/>
      <c r="BH148" s="2050"/>
      <c r="BI148" s="2050"/>
      <c r="BJ148" s="2050"/>
      <c r="BK148" s="2050"/>
      <c r="BL148" s="2050"/>
      <c r="BM148" s="2050"/>
      <c r="BN148" s="2050"/>
      <c r="BO148" s="2050"/>
      <c r="BP148" s="2050"/>
      <c r="BQ148" s="2050"/>
      <c r="BR148" s="2050"/>
      <c r="BS148" s="2050"/>
      <c r="BT148" s="2050"/>
      <c r="BU148" s="2050"/>
      <c r="BV148" s="2050"/>
      <c r="BW148" s="2050"/>
      <c r="BX148" s="2050"/>
      <c r="BY148" s="2050"/>
      <c r="BZ148" s="2050"/>
      <c r="CA148" s="2050"/>
      <c r="CB148" s="2050"/>
      <c r="CC148" s="2050"/>
      <c r="CD148" s="2050"/>
      <c r="CE148" s="2050"/>
      <c r="CF148" s="2050"/>
      <c r="CG148" s="2050"/>
      <c r="CH148" s="2050"/>
      <c r="CI148" s="2050"/>
      <c r="CJ148" s="2050"/>
      <c r="CK148" s="2050"/>
      <c r="CL148" s="2050"/>
      <c r="CM148" s="2050"/>
      <c r="CN148" s="2050"/>
      <c r="CO148" s="2050"/>
      <c r="CP148" s="2050"/>
      <c r="CQ148" s="2050"/>
      <c r="CR148" s="2050"/>
      <c r="CS148" s="2050"/>
      <c r="CT148" s="2050"/>
      <c r="CU148" s="2050"/>
      <c r="CV148" s="2050"/>
      <c r="CW148" s="2050"/>
    </row>
    <row r="149" spans="1:101" ht="13.9" customHeight="1">
      <c r="A149" s="2030"/>
      <c r="D149" s="2062"/>
      <c r="E149" s="2138"/>
      <c r="F149" s="2048"/>
      <c r="G149" s="2048"/>
      <c r="H149" s="2048"/>
      <c r="Z149" s="2029"/>
      <c r="AD149" s="2048"/>
      <c r="AG149" s="2039"/>
      <c r="AI149" s="2039"/>
      <c r="AK149" s="2039"/>
      <c r="AL149" s="2044"/>
      <c r="AM149" s="2039"/>
      <c r="AO149" s="2030"/>
      <c r="AQ149" s="2050"/>
      <c r="AR149" s="2050"/>
      <c r="AS149" s="2050"/>
      <c r="AT149" s="2050"/>
      <c r="AU149" s="2050"/>
      <c r="AV149" s="2050"/>
      <c r="AW149" s="2050"/>
      <c r="AX149" s="2050"/>
      <c r="AY149" s="2050"/>
      <c r="AZ149" s="2050"/>
      <c r="BA149" s="2050"/>
      <c r="BB149" s="2050"/>
      <c r="BC149" s="2050"/>
      <c r="BD149" s="2050"/>
      <c r="BE149" s="2050"/>
      <c r="BF149" s="2050"/>
      <c r="BG149" s="2050"/>
      <c r="BH149" s="2050"/>
      <c r="BI149" s="2050"/>
      <c r="BJ149" s="2050"/>
      <c r="BK149" s="2050"/>
      <c r="BL149" s="2050"/>
      <c r="BM149" s="2050"/>
      <c r="BN149" s="2050"/>
      <c r="BO149" s="2050"/>
      <c r="BP149" s="2050"/>
      <c r="BQ149" s="2050"/>
      <c r="BR149" s="2050"/>
      <c r="BS149" s="2050"/>
      <c r="BT149" s="2050"/>
      <c r="BU149" s="2050"/>
      <c r="BV149" s="2050"/>
      <c r="BW149" s="2050"/>
      <c r="BX149" s="2050"/>
      <c r="BY149" s="2050"/>
      <c r="BZ149" s="2050"/>
      <c r="CA149" s="2050"/>
      <c r="CB149" s="2050"/>
      <c r="CC149" s="2050"/>
      <c r="CD149" s="2050"/>
      <c r="CE149" s="2050"/>
      <c r="CF149" s="2050"/>
      <c r="CG149" s="2050"/>
      <c r="CH149" s="2050"/>
      <c r="CI149" s="2050"/>
      <c r="CJ149" s="2050"/>
      <c r="CK149" s="2050"/>
      <c r="CL149" s="2050"/>
      <c r="CM149" s="2050"/>
      <c r="CN149" s="2050"/>
      <c r="CO149" s="2050"/>
      <c r="CP149" s="2050"/>
      <c r="CQ149" s="2050"/>
      <c r="CR149" s="2050"/>
      <c r="CS149" s="2050"/>
      <c r="CT149" s="2050"/>
      <c r="CU149" s="2050"/>
      <c r="CV149" s="2050"/>
      <c r="CW149" s="2050"/>
    </row>
    <row r="150" spans="1:101" ht="13.9" customHeight="1">
      <c r="A150" s="2030"/>
      <c r="D150" s="2062"/>
      <c r="E150" s="2138"/>
      <c r="F150" s="2048"/>
      <c r="G150" s="2048"/>
      <c r="H150" s="2048"/>
      <c r="Z150" s="2029"/>
      <c r="AD150" s="2044"/>
      <c r="AF150" s="2044"/>
      <c r="AG150" s="2039"/>
      <c r="AH150" s="2044"/>
      <c r="AI150" s="2039"/>
      <c r="AJ150" s="2044"/>
      <c r="AK150" s="2039"/>
      <c r="AL150" s="2044"/>
      <c r="AM150" s="2039"/>
      <c r="AO150" s="2030"/>
      <c r="AQ150" s="2050"/>
      <c r="AR150" s="2050"/>
      <c r="AS150" s="2050"/>
      <c r="AT150" s="2050"/>
      <c r="AU150" s="2050"/>
      <c r="AV150" s="2050"/>
      <c r="AW150" s="2050"/>
      <c r="AX150" s="2050"/>
      <c r="AY150" s="2050"/>
      <c r="AZ150" s="2050"/>
      <c r="BA150" s="2050"/>
      <c r="BB150" s="2050"/>
      <c r="BC150" s="2050"/>
      <c r="BD150" s="2050"/>
      <c r="BE150" s="2050"/>
      <c r="BF150" s="2050"/>
      <c r="BG150" s="2050"/>
      <c r="BH150" s="2050"/>
      <c r="BI150" s="2050"/>
      <c r="BJ150" s="2050"/>
      <c r="BK150" s="2050"/>
      <c r="BL150" s="2050"/>
      <c r="BM150" s="2050"/>
      <c r="BN150" s="2050"/>
      <c r="BO150" s="2050"/>
      <c r="BP150" s="2050"/>
      <c r="BQ150" s="2050"/>
      <c r="BR150" s="2050"/>
      <c r="BS150" s="2050"/>
      <c r="BT150" s="2050"/>
      <c r="BU150" s="2050"/>
      <c r="BV150" s="2050"/>
      <c r="BW150" s="2050"/>
      <c r="BX150" s="2050"/>
      <c r="BY150" s="2050"/>
      <c r="BZ150" s="2050"/>
      <c r="CA150" s="2050"/>
      <c r="CB150" s="2050"/>
      <c r="CC150" s="2050"/>
      <c r="CD150" s="2050"/>
      <c r="CE150" s="2050"/>
      <c r="CF150" s="2050"/>
      <c r="CG150" s="2050"/>
      <c r="CH150" s="2050"/>
      <c r="CI150" s="2050"/>
      <c r="CJ150" s="2050"/>
      <c r="CK150" s="2050"/>
      <c r="CL150" s="2050"/>
      <c r="CM150" s="2050"/>
      <c r="CN150" s="2050"/>
      <c r="CO150" s="2050"/>
      <c r="CP150" s="2050"/>
      <c r="CQ150" s="2050"/>
      <c r="CR150" s="2050"/>
      <c r="CS150" s="2050"/>
      <c r="CT150" s="2050"/>
      <c r="CU150" s="2050"/>
      <c r="CV150" s="2050"/>
      <c r="CW150" s="2050"/>
    </row>
    <row r="151" spans="1:101" ht="13.9" customHeight="1">
      <c r="A151" s="2030"/>
      <c r="D151" s="2062"/>
      <c r="E151" s="2138"/>
      <c r="F151" s="2048"/>
      <c r="G151" s="2048"/>
      <c r="H151" s="2048"/>
      <c r="Z151" s="2029"/>
      <c r="AD151" s="2048"/>
      <c r="AG151" s="2039"/>
      <c r="AI151" s="2039"/>
      <c r="AJ151" s="2044"/>
      <c r="AK151" s="2039"/>
      <c r="AL151" s="2044"/>
      <c r="AM151" s="2039"/>
      <c r="AO151" s="2030"/>
      <c r="AQ151" s="2050"/>
      <c r="AR151" s="2050"/>
      <c r="AS151" s="2050"/>
      <c r="AT151" s="2050"/>
      <c r="AU151" s="2050"/>
      <c r="AV151" s="2050"/>
      <c r="AW151" s="2050"/>
      <c r="AX151" s="2050"/>
      <c r="AY151" s="2050"/>
      <c r="AZ151" s="2050"/>
      <c r="BA151" s="2050"/>
      <c r="BB151" s="2050"/>
      <c r="BC151" s="2050"/>
      <c r="BD151" s="2050"/>
      <c r="BE151" s="2050"/>
      <c r="BF151" s="2050"/>
      <c r="BG151" s="2050"/>
      <c r="BH151" s="2050"/>
      <c r="BI151" s="2050"/>
      <c r="BJ151" s="2050"/>
      <c r="BK151" s="2050"/>
      <c r="BL151" s="2050"/>
      <c r="BM151" s="2050"/>
      <c r="BN151" s="2050"/>
      <c r="BO151" s="2050"/>
      <c r="BP151" s="2050"/>
      <c r="BQ151" s="2050"/>
      <c r="BR151" s="2050"/>
      <c r="BS151" s="2050"/>
      <c r="BT151" s="2050"/>
      <c r="BU151" s="2050"/>
      <c r="BV151" s="2050"/>
      <c r="BW151" s="2050"/>
      <c r="BX151" s="2050"/>
      <c r="BY151" s="2050"/>
      <c r="BZ151" s="2050"/>
      <c r="CA151" s="2050"/>
      <c r="CB151" s="2050"/>
      <c r="CC151" s="2050"/>
      <c r="CD151" s="2050"/>
      <c r="CE151" s="2050"/>
      <c r="CF151" s="2050"/>
      <c r="CG151" s="2050"/>
      <c r="CH151" s="2050"/>
      <c r="CI151" s="2050"/>
      <c r="CJ151" s="2050"/>
      <c r="CK151" s="2050"/>
      <c r="CL151" s="2050"/>
      <c r="CM151" s="2050"/>
      <c r="CN151" s="2050"/>
      <c r="CO151" s="2050"/>
      <c r="CP151" s="2050"/>
      <c r="CQ151" s="2050"/>
      <c r="CR151" s="2050"/>
      <c r="CS151" s="2050"/>
      <c r="CT151" s="2050"/>
      <c r="CU151" s="2050"/>
      <c r="CV151" s="2050"/>
      <c r="CW151" s="2050"/>
    </row>
    <row r="152" spans="1:101" ht="13.9" customHeight="1">
      <c r="A152" s="2030"/>
      <c r="D152" s="2062"/>
      <c r="E152" s="2138"/>
      <c r="F152" s="2048"/>
      <c r="G152" s="2048"/>
      <c r="H152" s="2048"/>
      <c r="Z152" s="2029"/>
      <c r="AA152" s="436"/>
      <c r="AB152" s="436"/>
      <c r="AD152" s="2048"/>
      <c r="AI152" s="2039"/>
      <c r="AK152" s="2039"/>
      <c r="AL152" s="2044"/>
      <c r="AM152" s="2039"/>
      <c r="AO152" s="2030"/>
      <c r="AQ152" s="2049"/>
      <c r="AR152" s="2049"/>
      <c r="AS152" s="2049"/>
      <c r="AT152" s="2049"/>
      <c r="AU152" s="2049"/>
      <c r="AV152" s="2049"/>
      <c r="AW152" s="2049"/>
      <c r="AX152" s="2049"/>
      <c r="AY152" s="2049"/>
      <c r="AZ152" s="2049"/>
      <c r="BA152" s="2049"/>
      <c r="BB152" s="2049"/>
      <c r="BC152" s="2049"/>
      <c r="BD152" s="2049"/>
      <c r="BE152" s="2049"/>
      <c r="BF152" s="2049"/>
      <c r="BG152" s="2049"/>
      <c r="BH152" s="2049"/>
      <c r="BI152" s="2049"/>
      <c r="BJ152" s="2049"/>
      <c r="BK152" s="2049"/>
      <c r="BL152" s="2049"/>
      <c r="BM152" s="2049"/>
      <c r="BN152" s="2049"/>
      <c r="BO152" s="2049"/>
      <c r="BP152" s="2049"/>
      <c r="BQ152" s="2049"/>
      <c r="BR152" s="2049"/>
      <c r="BS152" s="2049"/>
      <c r="BT152" s="2049"/>
      <c r="BU152" s="2049"/>
      <c r="BV152" s="2049"/>
      <c r="BW152" s="2049"/>
      <c r="BX152" s="2049"/>
      <c r="BY152" s="2049"/>
      <c r="BZ152" s="2049"/>
      <c r="CA152" s="2049"/>
      <c r="CB152" s="2049"/>
      <c r="CC152" s="2049"/>
      <c r="CD152" s="2049"/>
      <c r="CE152" s="2049"/>
      <c r="CF152" s="2049"/>
      <c r="CG152" s="2049"/>
      <c r="CH152" s="2049"/>
      <c r="CI152" s="2049"/>
      <c r="CJ152" s="2049"/>
      <c r="CK152" s="2049"/>
      <c r="CL152" s="2049"/>
      <c r="CM152" s="2049"/>
      <c r="CN152" s="2049"/>
      <c r="CO152" s="2049"/>
      <c r="CP152" s="2049"/>
      <c r="CQ152" s="2049"/>
      <c r="CR152" s="2049"/>
      <c r="CS152" s="2049"/>
      <c r="CT152" s="2049"/>
      <c r="CU152" s="2049"/>
      <c r="CV152" s="2049"/>
      <c r="CW152" s="2049"/>
    </row>
    <row r="153" spans="1:101" ht="13.9" customHeight="1">
      <c r="A153" s="2030"/>
      <c r="D153" s="2062"/>
      <c r="E153" s="2138"/>
      <c r="F153" s="2048"/>
      <c r="G153" s="2048"/>
      <c r="H153" s="2048"/>
      <c r="Z153" s="2029"/>
      <c r="AD153" s="2048"/>
      <c r="AI153" s="2039"/>
      <c r="AJ153" s="2044"/>
      <c r="AK153" s="2039"/>
      <c r="AL153" s="2044"/>
      <c r="AM153" s="2039"/>
      <c r="AO153" s="2030"/>
      <c r="AQ153" s="2049"/>
      <c r="AR153" s="2049"/>
      <c r="AS153" s="2049"/>
      <c r="AT153" s="2049"/>
      <c r="AU153" s="2049"/>
      <c r="AV153" s="2049"/>
      <c r="AW153" s="2049"/>
      <c r="AX153" s="2049"/>
      <c r="AY153" s="2049"/>
      <c r="AZ153" s="2049"/>
      <c r="BA153" s="2049"/>
      <c r="BB153" s="2049"/>
      <c r="BC153" s="2049"/>
      <c r="BD153" s="2049"/>
      <c r="BE153" s="2049"/>
      <c r="BF153" s="2049"/>
      <c r="BG153" s="2049"/>
      <c r="BH153" s="2049"/>
      <c r="BI153" s="2049"/>
      <c r="BJ153" s="2049"/>
      <c r="BK153" s="2049"/>
      <c r="BL153" s="2049"/>
      <c r="BM153" s="2049"/>
      <c r="BN153" s="2049"/>
      <c r="BO153" s="2049"/>
      <c r="BP153" s="2049"/>
      <c r="BQ153" s="2049"/>
      <c r="BR153" s="2049"/>
      <c r="BS153" s="2049"/>
      <c r="BT153" s="2049"/>
      <c r="BU153" s="2049"/>
      <c r="BV153" s="2049"/>
      <c r="BW153" s="2049"/>
      <c r="BX153" s="2049"/>
      <c r="BY153" s="2049"/>
      <c r="BZ153" s="2049"/>
      <c r="CA153" s="2049"/>
      <c r="CB153" s="2049"/>
      <c r="CC153" s="2049"/>
      <c r="CD153" s="2049"/>
      <c r="CE153" s="2049"/>
      <c r="CF153" s="2049"/>
      <c r="CG153" s="2049"/>
      <c r="CH153" s="2049"/>
      <c r="CI153" s="2049"/>
      <c r="CJ153" s="2049"/>
      <c r="CK153" s="2049"/>
      <c r="CL153" s="2049"/>
      <c r="CM153" s="2049"/>
      <c r="CN153" s="2049"/>
      <c r="CO153" s="2049"/>
      <c r="CP153" s="2049"/>
      <c r="CQ153" s="2049"/>
      <c r="CR153" s="2049"/>
      <c r="CS153" s="2049"/>
      <c r="CT153" s="2049"/>
      <c r="CU153" s="2049"/>
      <c r="CV153" s="2049"/>
      <c r="CW153" s="2049"/>
    </row>
    <row r="154" spans="1:101" ht="13.9" customHeight="1">
      <c r="A154" s="2030"/>
      <c r="D154" s="2062"/>
      <c r="E154" s="2138"/>
      <c r="F154" s="2048"/>
      <c r="G154" s="2048"/>
      <c r="H154" s="2048"/>
      <c r="Z154" s="2029"/>
      <c r="AA154" s="436"/>
      <c r="AB154" s="436"/>
      <c r="AD154" s="2039"/>
      <c r="AF154" s="2039"/>
      <c r="AH154" s="2039"/>
      <c r="AI154" s="2039"/>
      <c r="AJ154" s="2044"/>
      <c r="AK154" s="2039"/>
      <c r="AL154" s="2044"/>
      <c r="AM154" s="2039"/>
      <c r="AO154" s="2030"/>
      <c r="AQ154" s="2049"/>
      <c r="AR154" s="2049"/>
      <c r="AS154" s="2049"/>
      <c r="AT154" s="2049"/>
      <c r="AU154" s="2049"/>
      <c r="AV154" s="2049"/>
      <c r="AW154" s="2049"/>
      <c r="AX154" s="2049"/>
      <c r="AY154" s="2049"/>
      <c r="AZ154" s="2049"/>
      <c r="BA154" s="2049"/>
      <c r="BB154" s="2049"/>
      <c r="BC154" s="2049"/>
      <c r="BD154" s="2049"/>
      <c r="BE154" s="2049"/>
      <c r="BF154" s="2049"/>
      <c r="BG154" s="2049"/>
      <c r="BH154" s="2049"/>
      <c r="BI154" s="2049"/>
      <c r="BJ154" s="2049"/>
      <c r="BK154" s="2049"/>
      <c r="BL154" s="2049"/>
      <c r="BM154" s="2049"/>
      <c r="BN154" s="2049"/>
      <c r="BO154" s="2049"/>
      <c r="BP154" s="2049"/>
      <c r="BQ154" s="2049"/>
      <c r="BR154" s="2049"/>
      <c r="BS154" s="2049"/>
      <c r="BT154" s="2049"/>
      <c r="BU154" s="2049"/>
      <c r="BV154" s="2049"/>
      <c r="BW154" s="2049"/>
      <c r="BX154" s="2049"/>
      <c r="BY154" s="2049"/>
      <c r="BZ154" s="2049"/>
      <c r="CA154" s="2049"/>
      <c r="CB154" s="2049"/>
      <c r="CC154" s="2049"/>
      <c r="CD154" s="2049"/>
      <c r="CE154" s="2049"/>
      <c r="CF154" s="2049"/>
      <c r="CG154" s="2049"/>
      <c r="CH154" s="2049"/>
      <c r="CI154" s="2049"/>
      <c r="CJ154" s="2049"/>
      <c r="CK154" s="2049"/>
      <c r="CL154" s="2049"/>
      <c r="CM154" s="2049"/>
      <c r="CN154" s="2049"/>
      <c r="CO154" s="2049"/>
      <c r="CP154" s="2049"/>
      <c r="CQ154" s="2049"/>
      <c r="CR154" s="2049"/>
      <c r="CS154" s="2049"/>
      <c r="CT154" s="2049"/>
      <c r="CU154" s="2049"/>
      <c r="CV154" s="2049"/>
      <c r="CW154" s="2049"/>
    </row>
    <row r="155" spans="1:101" ht="13.9" customHeight="1">
      <c r="A155" s="2030"/>
      <c r="D155" s="2062"/>
      <c r="E155" s="2138"/>
      <c r="F155" s="2048"/>
      <c r="G155" s="2048"/>
      <c r="H155" s="2048"/>
      <c r="Z155" s="2029"/>
      <c r="AA155" s="436"/>
      <c r="AB155" s="436"/>
      <c r="AD155" s="2039"/>
      <c r="AF155" s="2039"/>
      <c r="AH155" s="2039"/>
      <c r="AI155" s="2039"/>
      <c r="AJ155" s="2044"/>
      <c r="AK155" s="2039"/>
      <c r="AL155" s="2044"/>
      <c r="AM155" s="2039"/>
      <c r="AO155" s="2030"/>
      <c r="AQ155" s="2049"/>
      <c r="AR155" s="2049"/>
      <c r="AS155" s="2049"/>
      <c r="AT155" s="2049"/>
      <c r="AU155" s="2049"/>
      <c r="AV155" s="2049"/>
      <c r="AW155" s="2049"/>
      <c r="AX155" s="2049"/>
      <c r="AY155" s="2049"/>
      <c r="AZ155" s="2049"/>
      <c r="BA155" s="2049"/>
      <c r="BB155" s="2049"/>
      <c r="BC155" s="2049"/>
      <c r="BD155" s="2049"/>
      <c r="BE155" s="2049"/>
      <c r="BF155" s="2049"/>
      <c r="BG155" s="2049"/>
      <c r="BH155" s="2049"/>
      <c r="BI155" s="2049"/>
      <c r="BJ155" s="2049"/>
      <c r="BK155" s="2049"/>
      <c r="BL155" s="2049"/>
      <c r="BM155" s="2049"/>
      <c r="BN155" s="2049"/>
      <c r="BO155" s="2049"/>
      <c r="BP155" s="2049"/>
      <c r="BQ155" s="2049"/>
      <c r="BR155" s="2049"/>
      <c r="BS155" s="2049"/>
      <c r="BT155" s="2049"/>
      <c r="BU155" s="2049"/>
      <c r="BV155" s="2049"/>
      <c r="BW155" s="2049"/>
      <c r="BX155" s="2049"/>
      <c r="BY155" s="2049"/>
      <c r="BZ155" s="2049"/>
      <c r="CA155" s="2049"/>
      <c r="CB155" s="2049"/>
      <c r="CC155" s="2049"/>
      <c r="CD155" s="2049"/>
      <c r="CE155" s="2049"/>
      <c r="CF155" s="2049"/>
      <c r="CG155" s="2049"/>
      <c r="CH155" s="2049"/>
      <c r="CI155" s="2049"/>
      <c r="CJ155" s="2049"/>
      <c r="CK155" s="2049"/>
      <c r="CL155" s="2049"/>
      <c r="CM155" s="2049"/>
      <c r="CN155" s="2049"/>
      <c r="CO155" s="2049"/>
      <c r="CP155" s="2049"/>
      <c r="CQ155" s="2049"/>
      <c r="CR155" s="2049"/>
      <c r="CS155" s="2049"/>
      <c r="CT155" s="2049"/>
      <c r="CU155" s="2049"/>
      <c r="CV155" s="2049"/>
      <c r="CW155" s="2049"/>
    </row>
    <row r="156" spans="1:101" ht="13.9" customHeight="1">
      <c r="A156" s="2030"/>
      <c r="D156" s="2062"/>
      <c r="E156" s="2138"/>
      <c r="F156" s="2048"/>
      <c r="G156" s="2048"/>
      <c r="H156" s="2048"/>
      <c r="Z156" s="2029"/>
      <c r="AA156" s="436"/>
      <c r="AB156" s="436"/>
      <c r="AD156" s="2044"/>
      <c r="AF156" s="2044"/>
      <c r="AG156" s="2039"/>
      <c r="AH156" s="2044"/>
      <c r="AI156" s="2039"/>
      <c r="AJ156" s="2044"/>
      <c r="AK156" s="2039"/>
      <c r="AL156" s="2044"/>
      <c r="AM156" s="2039"/>
      <c r="AO156" s="2030"/>
      <c r="AQ156" s="2049"/>
      <c r="AR156" s="2049"/>
      <c r="AS156" s="2049"/>
      <c r="AT156" s="2049"/>
      <c r="AU156" s="2049"/>
      <c r="AV156" s="2049"/>
      <c r="AW156" s="2049"/>
      <c r="AX156" s="2049"/>
      <c r="AY156" s="2049"/>
      <c r="AZ156" s="2049"/>
      <c r="BA156" s="2049"/>
      <c r="BB156" s="2049"/>
      <c r="BC156" s="2049"/>
      <c r="BD156" s="2049"/>
      <c r="BE156" s="2049"/>
      <c r="BF156" s="2049"/>
      <c r="BG156" s="2049"/>
      <c r="BH156" s="2049"/>
      <c r="BI156" s="2049"/>
      <c r="BJ156" s="2049"/>
      <c r="BK156" s="2049"/>
      <c r="BL156" s="2049"/>
      <c r="BM156" s="2049"/>
      <c r="BN156" s="2049"/>
      <c r="BO156" s="2049"/>
      <c r="BP156" s="2049"/>
      <c r="BQ156" s="2049"/>
      <c r="BR156" s="2049"/>
      <c r="BS156" s="2049"/>
      <c r="BT156" s="2049"/>
      <c r="BU156" s="2049"/>
      <c r="BV156" s="2049"/>
      <c r="BW156" s="2049"/>
      <c r="BX156" s="2049"/>
      <c r="BY156" s="2049"/>
      <c r="BZ156" s="2049"/>
      <c r="CA156" s="2049"/>
      <c r="CB156" s="2049"/>
      <c r="CC156" s="2049"/>
      <c r="CD156" s="2049"/>
      <c r="CE156" s="2049"/>
      <c r="CF156" s="2049"/>
      <c r="CG156" s="2049"/>
      <c r="CH156" s="2049"/>
      <c r="CI156" s="2049"/>
      <c r="CJ156" s="2049"/>
      <c r="CK156" s="2049"/>
      <c r="CL156" s="2049"/>
      <c r="CM156" s="2049"/>
      <c r="CN156" s="2049"/>
      <c r="CO156" s="2049"/>
      <c r="CP156" s="2049"/>
      <c r="CQ156" s="2049"/>
      <c r="CR156" s="2049"/>
      <c r="CS156" s="2049"/>
      <c r="CT156" s="2049"/>
      <c r="CU156" s="2049"/>
      <c r="CV156" s="2049"/>
      <c r="CW156" s="2049"/>
    </row>
    <row r="157" spans="1:101" ht="13.9" customHeight="1">
      <c r="A157" s="2030"/>
      <c r="D157" s="2062"/>
      <c r="E157" s="2138"/>
      <c r="F157" s="2048"/>
      <c r="G157" s="2048"/>
      <c r="H157" s="2048"/>
      <c r="Z157" s="2041"/>
      <c r="AD157" s="2048"/>
      <c r="AI157" s="2039"/>
      <c r="AJ157" s="2044"/>
      <c r="AK157" s="2039"/>
      <c r="AL157" s="2044"/>
      <c r="AM157" s="2039"/>
      <c r="AO157" s="2030"/>
      <c r="AQ157" s="2049"/>
      <c r="AR157" s="2049"/>
      <c r="AS157" s="2049"/>
      <c r="AT157" s="2049"/>
      <c r="AU157" s="2049"/>
      <c r="AV157" s="2049"/>
      <c r="AW157" s="2049"/>
      <c r="AX157" s="2049"/>
      <c r="AY157" s="2049"/>
      <c r="AZ157" s="2049"/>
      <c r="BA157" s="2049"/>
      <c r="BB157" s="2049"/>
      <c r="BC157" s="2049"/>
      <c r="BD157" s="2049"/>
      <c r="BE157" s="2049"/>
      <c r="BF157" s="2049"/>
      <c r="BG157" s="2049"/>
      <c r="BH157" s="2049"/>
      <c r="BI157" s="2049"/>
      <c r="BJ157" s="2049"/>
      <c r="BK157" s="2049"/>
      <c r="BL157" s="2049"/>
      <c r="BM157" s="2049"/>
      <c r="BN157" s="2049"/>
      <c r="BO157" s="2049"/>
      <c r="BP157" s="2049"/>
      <c r="BQ157" s="2049"/>
      <c r="BR157" s="2049"/>
      <c r="BS157" s="2049"/>
      <c r="BT157" s="2049"/>
      <c r="BU157" s="2049"/>
      <c r="BV157" s="2049"/>
      <c r="BW157" s="2049"/>
      <c r="BX157" s="2049"/>
      <c r="BY157" s="2049"/>
      <c r="BZ157" s="2049"/>
      <c r="CA157" s="2049"/>
      <c r="CB157" s="2049"/>
      <c r="CC157" s="2049"/>
      <c r="CD157" s="2049"/>
      <c r="CE157" s="2049"/>
      <c r="CF157" s="2049"/>
      <c r="CG157" s="2049"/>
      <c r="CH157" s="2049"/>
      <c r="CI157" s="2049"/>
      <c r="CJ157" s="2049"/>
      <c r="CK157" s="2049"/>
      <c r="CL157" s="2049"/>
      <c r="CM157" s="2049"/>
      <c r="CN157" s="2049"/>
      <c r="CO157" s="2049"/>
      <c r="CP157" s="2049"/>
      <c r="CQ157" s="2049"/>
      <c r="CR157" s="2049"/>
      <c r="CS157" s="2049"/>
      <c r="CT157" s="2049"/>
      <c r="CU157" s="2049"/>
      <c r="CV157" s="2049"/>
      <c r="CW157" s="2049"/>
    </row>
    <row r="158" spans="1:101" ht="13.9" customHeight="1">
      <c r="A158" s="2030"/>
      <c r="D158" s="2062"/>
      <c r="E158" s="2138"/>
      <c r="F158" s="2048"/>
      <c r="G158" s="2048"/>
      <c r="H158" s="2048"/>
      <c r="Z158" s="2029"/>
      <c r="AD158" s="2048"/>
      <c r="AG158" s="2039"/>
      <c r="AI158" s="2039"/>
      <c r="AK158" s="2039"/>
      <c r="AL158" s="2044"/>
      <c r="AM158" s="2039"/>
      <c r="AO158" s="2030"/>
      <c r="AQ158" s="2051"/>
      <c r="AR158" s="2051"/>
      <c r="AS158" s="2051"/>
      <c r="AT158" s="2051"/>
      <c r="AU158" s="2051"/>
      <c r="AV158" s="2051"/>
      <c r="AW158" s="2051"/>
      <c r="AX158" s="2051"/>
      <c r="AY158" s="2051"/>
      <c r="AZ158" s="2051"/>
      <c r="BA158" s="2051"/>
      <c r="BB158" s="2051"/>
      <c r="BC158" s="2051"/>
      <c r="BD158" s="2051"/>
      <c r="BE158" s="2051"/>
      <c r="BF158" s="2051"/>
      <c r="BG158" s="2051"/>
      <c r="BH158" s="2051"/>
      <c r="BI158" s="2051"/>
      <c r="BJ158" s="2051"/>
      <c r="BK158" s="2051"/>
      <c r="BL158" s="2051"/>
      <c r="BM158" s="2051"/>
      <c r="BN158" s="2051"/>
      <c r="BO158" s="2051"/>
      <c r="BP158" s="2051"/>
      <c r="BQ158" s="2051"/>
      <c r="BR158" s="2051"/>
      <c r="BS158" s="2051"/>
      <c r="BT158" s="2051"/>
      <c r="BU158" s="2051"/>
      <c r="BV158" s="2051"/>
      <c r="BW158" s="2051"/>
      <c r="BX158" s="2051"/>
      <c r="BY158" s="2051"/>
      <c r="BZ158" s="2051"/>
      <c r="CA158" s="2051"/>
      <c r="CB158" s="2051"/>
      <c r="CC158" s="2051"/>
      <c r="CD158" s="2051"/>
      <c r="CE158" s="2051"/>
      <c r="CF158" s="2051"/>
      <c r="CG158" s="2051"/>
      <c r="CH158" s="2051"/>
      <c r="CI158" s="2051"/>
      <c r="CJ158" s="2051"/>
      <c r="CK158" s="2051"/>
      <c r="CL158" s="2051"/>
      <c r="CM158" s="2051"/>
      <c r="CN158" s="2051"/>
      <c r="CO158" s="2051"/>
      <c r="CP158" s="2051"/>
      <c r="CQ158" s="2051"/>
      <c r="CR158" s="2051"/>
      <c r="CS158" s="2051"/>
      <c r="CT158" s="2051"/>
      <c r="CU158" s="2051"/>
      <c r="CV158" s="2051"/>
      <c r="CW158" s="2051"/>
    </row>
    <row r="159" spans="1:101" ht="13.9" customHeight="1">
      <c r="A159" s="2030"/>
      <c r="D159" s="2062"/>
      <c r="E159" s="2138"/>
      <c r="F159" s="2048"/>
      <c r="G159" s="2048"/>
      <c r="H159" s="2048"/>
      <c r="Z159" s="2029"/>
      <c r="AD159" s="2048"/>
      <c r="AG159" s="2039"/>
      <c r="AI159" s="2039"/>
      <c r="AJ159" s="2044"/>
      <c r="AK159" s="2039"/>
      <c r="AL159" s="2044"/>
      <c r="AM159" s="2039"/>
      <c r="AO159" s="2030"/>
      <c r="AQ159" s="2031"/>
      <c r="AR159" s="2031"/>
      <c r="AS159" s="2031"/>
      <c r="AT159" s="2031"/>
      <c r="AU159" s="2031"/>
      <c r="AV159" s="2031"/>
      <c r="AW159" s="2031"/>
      <c r="AX159" s="2031"/>
      <c r="AY159" s="2031"/>
      <c r="AZ159" s="2031"/>
      <c r="BA159" s="2031"/>
      <c r="BB159" s="2031"/>
      <c r="BC159" s="2031"/>
      <c r="BD159" s="2031"/>
      <c r="BE159" s="2031"/>
      <c r="BF159" s="2031"/>
      <c r="BG159" s="2031"/>
      <c r="BH159" s="2031"/>
      <c r="BI159" s="2031"/>
      <c r="BJ159" s="2031"/>
      <c r="BK159" s="2031"/>
      <c r="BL159" s="2031"/>
      <c r="BM159" s="2031"/>
      <c r="BN159" s="2031"/>
      <c r="BO159" s="2031"/>
      <c r="BP159" s="2031"/>
      <c r="BQ159" s="2031"/>
      <c r="BR159" s="2031"/>
      <c r="BS159" s="2031"/>
      <c r="BT159" s="2031"/>
      <c r="BU159" s="2031"/>
      <c r="BV159" s="2031"/>
      <c r="BW159" s="2031"/>
      <c r="BX159" s="2031"/>
      <c r="BY159" s="2031"/>
      <c r="BZ159" s="2031"/>
      <c r="CA159" s="2031"/>
      <c r="CB159" s="2031"/>
      <c r="CC159" s="2031"/>
      <c r="CD159" s="2031"/>
      <c r="CE159" s="2031"/>
      <c r="CF159" s="2031"/>
      <c r="CG159" s="2031"/>
      <c r="CH159" s="2031"/>
      <c r="CI159" s="2031"/>
      <c r="CJ159" s="2031"/>
      <c r="CK159" s="2031"/>
      <c r="CL159" s="2031"/>
      <c r="CM159" s="2031"/>
      <c r="CN159" s="2031"/>
      <c r="CO159" s="2031"/>
      <c r="CP159" s="2031"/>
      <c r="CQ159" s="2031"/>
      <c r="CR159" s="2031"/>
      <c r="CS159" s="2031"/>
      <c r="CT159" s="2031"/>
      <c r="CU159" s="2031"/>
      <c r="CV159" s="2031"/>
      <c r="CW159" s="2031"/>
    </row>
    <row r="160" spans="1:101" ht="13.9" customHeight="1">
      <c r="A160" s="2030"/>
      <c r="D160" s="2062"/>
      <c r="E160" s="2138"/>
      <c r="F160" s="2048"/>
      <c r="G160" s="2048"/>
      <c r="H160" s="2048"/>
      <c r="I160" s="2034"/>
      <c r="K160" s="2034"/>
      <c r="L160" s="2034"/>
      <c r="M160" s="2034"/>
      <c r="N160" s="2034"/>
      <c r="O160" s="2034"/>
      <c r="P160" s="2034"/>
      <c r="Q160" s="2034"/>
      <c r="R160" s="2034"/>
      <c r="S160" s="2034"/>
      <c r="T160" s="2034"/>
      <c r="U160" s="2034"/>
      <c r="V160" s="2034"/>
      <c r="W160" s="2034"/>
      <c r="X160" s="2034"/>
      <c r="Y160" s="2031"/>
      <c r="Z160" s="2029"/>
      <c r="AD160" s="2048"/>
      <c r="AG160" s="2048"/>
      <c r="AI160" s="2049"/>
      <c r="AJ160" s="2063"/>
      <c r="AK160" s="2063"/>
      <c r="AL160" s="2049"/>
      <c r="AM160" s="2049"/>
      <c r="AO160" s="2030"/>
    </row>
    <row r="161" spans="1:101" ht="13.9" customHeight="1">
      <c r="A161" s="2030"/>
      <c r="D161" s="2062"/>
      <c r="E161" s="2138"/>
      <c r="F161" s="2048"/>
      <c r="G161" s="2048"/>
      <c r="H161" s="2048"/>
      <c r="I161" s="2034"/>
      <c r="K161" s="2034"/>
      <c r="L161" s="2034"/>
      <c r="M161" s="2034"/>
      <c r="N161" s="2034"/>
      <c r="O161" s="2034"/>
      <c r="P161" s="2034"/>
      <c r="Q161" s="2034"/>
      <c r="R161" s="2034"/>
      <c r="S161" s="2034"/>
      <c r="T161" s="2034"/>
      <c r="U161" s="2034"/>
      <c r="V161" s="2034"/>
      <c r="W161" s="2034"/>
      <c r="X161" s="2034"/>
      <c r="Y161" s="2031"/>
      <c r="Z161" s="2029"/>
      <c r="AD161" s="2048"/>
      <c r="AG161" s="2048"/>
      <c r="AI161" s="2050"/>
      <c r="AJ161" s="2050"/>
      <c r="AK161" s="2050"/>
      <c r="AL161" s="2050"/>
      <c r="AM161" s="2050"/>
      <c r="AO161" s="2030"/>
    </row>
    <row r="162" spans="1:101" ht="13.9" customHeight="1">
      <c r="A162" s="2030"/>
      <c r="D162" s="2062"/>
      <c r="E162" s="2138"/>
      <c r="F162" s="2048"/>
      <c r="G162" s="2048"/>
      <c r="H162" s="2048"/>
      <c r="I162" s="2034"/>
      <c r="K162" s="2064"/>
      <c r="L162" s="2064"/>
      <c r="M162" s="2064"/>
      <c r="N162" s="2064"/>
      <c r="O162" s="2064"/>
      <c r="P162" s="2064"/>
      <c r="Q162" s="2064"/>
      <c r="R162" s="2064"/>
      <c r="S162" s="2064"/>
      <c r="T162" s="2064"/>
      <c r="U162" s="2064"/>
      <c r="V162" s="2064"/>
      <c r="W162" s="2064"/>
      <c r="X162" s="2064"/>
      <c r="Y162" s="2065"/>
      <c r="Z162" s="2029"/>
      <c r="AD162" s="2048"/>
      <c r="AG162" s="2048"/>
      <c r="AI162" s="2049"/>
      <c r="AJ162" s="2063"/>
      <c r="AK162" s="2063"/>
      <c r="AL162" s="2063"/>
      <c r="AM162" s="2063"/>
      <c r="AO162" s="2030"/>
    </row>
    <row r="163" spans="1:101" ht="13.9" customHeight="1">
      <c r="A163" s="2030"/>
      <c r="D163" s="2062"/>
      <c r="E163" s="2138"/>
      <c r="F163" s="2048"/>
      <c r="G163" s="2048"/>
      <c r="H163" s="2048"/>
      <c r="Z163" s="2041"/>
      <c r="AD163" s="2048"/>
      <c r="AG163" s="2048"/>
      <c r="AI163" s="2039"/>
      <c r="AJ163" s="2044"/>
      <c r="AK163" s="2039"/>
      <c r="AL163" s="2044"/>
      <c r="AM163" s="2039"/>
      <c r="AO163" s="2030"/>
    </row>
    <row r="164" spans="1:101" ht="13.9" customHeight="1">
      <c r="A164" s="2030"/>
      <c r="D164" s="2062"/>
      <c r="E164" s="2138"/>
      <c r="F164" s="2048"/>
      <c r="G164" s="2048"/>
      <c r="H164" s="2048"/>
      <c r="Z164" s="2029"/>
      <c r="AA164" s="2066"/>
      <c r="AD164" s="2048"/>
      <c r="AG164" s="2048"/>
      <c r="AI164" s="2049"/>
      <c r="AJ164" s="2063"/>
      <c r="AK164" s="2063"/>
      <c r="AL164" s="2049"/>
      <c r="AM164" s="2049"/>
      <c r="AO164" s="2030"/>
    </row>
    <row r="165" spans="1:101" ht="13.9" customHeight="1">
      <c r="A165" s="2030"/>
      <c r="D165" s="2062"/>
      <c r="E165" s="2138"/>
      <c r="F165" s="2048"/>
      <c r="G165" s="2048"/>
      <c r="H165" s="2048"/>
      <c r="Z165" s="2029"/>
      <c r="AA165" s="2066"/>
      <c r="AD165" s="2048"/>
      <c r="AE165" s="2048"/>
      <c r="AG165" s="2048"/>
      <c r="AH165" s="2049"/>
      <c r="AI165" s="2049"/>
      <c r="AJ165" s="2063"/>
      <c r="AK165" s="2063"/>
      <c r="AL165" s="2049"/>
      <c r="AM165" s="2049"/>
      <c r="AO165" s="2030"/>
    </row>
    <row r="166" spans="1:101" ht="13.9" customHeight="1">
      <c r="A166" s="2030"/>
      <c r="D166" s="2062"/>
      <c r="E166" s="2138"/>
      <c r="F166" s="2048"/>
      <c r="G166" s="2048"/>
      <c r="H166" s="2048"/>
      <c r="Z166" s="2029"/>
      <c r="AA166" s="2029"/>
      <c r="AB166" s="2029"/>
      <c r="AC166" s="2029"/>
      <c r="AD166" s="2029"/>
      <c r="AE166" s="2029"/>
      <c r="AF166" s="2029"/>
      <c r="AG166" s="2029"/>
      <c r="AH166" s="2029"/>
      <c r="AI166" s="2049"/>
      <c r="AJ166" s="2063"/>
      <c r="AK166" s="2063"/>
      <c r="AL166" s="2049"/>
      <c r="AM166" s="2049"/>
      <c r="AO166" s="2030"/>
    </row>
    <row r="167" spans="1:101" ht="13.9" customHeight="1">
      <c r="A167" s="2030"/>
      <c r="D167" s="2062"/>
      <c r="E167" s="2138"/>
      <c r="F167" s="2048"/>
      <c r="G167" s="2048"/>
      <c r="H167" s="2048"/>
      <c r="Z167" s="449"/>
      <c r="AA167" s="449"/>
      <c r="AB167" s="449"/>
      <c r="AC167" s="449"/>
      <c r="AD167" s="449"/>
      <c r="AE167" s="449"/>
      <c r="AF167" s="449"/>
      <c r="AG167" s="449"/>
      <c r="AH167" s="449"/>
      <c r="AI167" s="2050"/>
      <c r="AJ167" s="2050"/>
      <c r="AK167" s="2050"/>
      <c r="AL167" s="2050"/>
      <c r="AM167" s="2050"/>
      <c r="AO167" s="2030"/>
    </row>
    <row r="168" spans="1:101" ht="13.9" customHeight="1">
      <c r="A168" s="2030"/>
      <c r="D168" s="2062"/>
      <c r="E168" s="2138"/>
      <c r="F168" s="2048"/>
      <c r="G168" s="2048"/>
      <c r="H168" s="2048"/>
      <c r="Z168" s="2029"/>
      <c r="AD168" s="2050"/>
      <c r="AE168" s="2050"/>
      <c r="AG168" s="2048"/>
      <c r="AH168" s="2050"/>
      <c r="AI168" s="2050"/>
      <c r="AJ168" s="2050"/>
      <c r="AK168" s="2050"/>
      <c r="AL168" s="2050"/>
      <c r="AM168" s="2050"/>
      <c r="AO168" s="2030"/>
    </row>
    <row r="169" spans="1:101" ht="13.9" customHeight="1">
      <c r="A169" s="2030"/>
      <c r="D169" s="2062"/>
      <c r="E169" s="2138"/>
      <c r="F169" s="2048"/>
      <c r="G169" s="2048"/>
      <c r="H169" s="2048"/>
      <c r="Z169" s="2029"/>
      <c r="AH169" s="2034"/>
      <c r="AI169" s="2031"/>
      <c r="AO169" s="2031"/>
      <c r="AQ169" s="2039"/>
      <c r="AR169" s="2039"/>
      <c r="AS169" s="2039"/>
      <c r="AT169" s="2039"/>
      <c r="AU169" s="2039"/>
      <c r="AV169" s="2039"/>
      <c r="AW169" s="2039"/>
      <c r="AX169" s="2039"/>
      <c r="AY169" s="2039"/>
      <c r="AZ169" s="2039"/>
      <c r="BA169" s="2039"/>
      <c r="BB169" s="2039"/>
      <c r="BC169" s="2039"/>
      <c r="BD169" s="2039"/>
      <c r="BE169" s="2039"/>
      <c r="BF169" s="2039"/>
      <c r="BG169" s="2039"/>
      <c r="BH169" s="2039"/>
      <c r="BI169" s="2039"/>
      <c r="BJ169" s="2039"/>
      <c r="BK169" s="2039"/>
      <c r="BL169" s="2039"/>
      <c r="BM169" s="2039"/>
      <c r="BN169" s="2039"/>
      <c r="BO169" s="2039"/>
      <c r="BP169" s="2039"/>
      <c r="BQ169" s="2039"/>
      <c r="BR169" s="2039"/>
      <c r="BS169" s="2039"/>
      <c r="BT169" s="2039"/>
      <c r="BU169" s="2039"/>
      <c r="BV169" s="2039"/>
      <c r="BW169" s="2039"/>
      <c r="BX169" s="2039"/>
      <c r="BY169" s="2039"/>
      <c r="BZ169" s="2039"/>
      <c r="CA169" s="2039"/>
      <c r="CB169" s="2039"/>
      <c r="CC169" s="2039"/>
      <c r="CD169" s="2039"/>
      <c r="CE169" s="2039"/>
      <c r="CF169" s="2039"/>
      <c r="CG169" s="2039"/>
      <c r="CH169" s="2039"/>
      <c r="CI169" s="2039"/>
      <c r="CJ169" s="2039"/>
      <c r="CK169" s="2039"/>
      <c r="CL169" s="2039"/>
      <c r="CM169" s="2039"/>
      <c r="CN169" s="2039"/>
      <c r="CO169" s="2039"/>
      <c r="CP169" s="2039"/>
      <c r="CQ169" s="2039"/>
      <c r="CR169" s="2039"/>
      <c r="CS169" s="2039"/>
      <c r="CT169" s="2039"/>
      <c r="CU169" s="2039"/>
      <c r="CV169" s="2039"/>
      <c r="CW169" s="2039"/>
    </row>
    <row r="170" spans="1:101" ht="13.9" customHeight="1">
      <c r="A170" s="2030"/>
      <c r="D170" s="2062"/>
      <c r="E170" s="2138"/>
      <c r="F170" s="2048"/>
      <c r="G170" s="2048"/>
      <c r="H170" s="2048"/>
      <c r="Z170" s="2029"/>
      <c r="AO170" s="2030"/>
      <c r="AQ170" s="2039"/>
      <c r="AR170" s="2039"/>
      <c r="AS170" s="2039"/>
      <c r="AT170" s="2039"/>
      <c r="AU170" s="2039"/>
      <c r="AV170" s="2039"/>
      <c r="AW170" s="2039"/>
      <c r="AX170" s="2039"/>
      <c r="AY170" s="2039"/>
      <c r="AZ170" s="2039"/>
      <c r="BA170" s="2039"/>
      <c r="BB170" s="2039"/>
      <c r="BC170" s="2039"/>
      <c r="BD170" s="2039"/>
      <c r="BE170" s="2039"/>
      <c r="BF170" s="2039"/>
      <c r="BG170" s="2039"/>
      <c r="BH170" s="2039"/>
      <c r="BI170" s="2039"/>
      <c r="BJ170" s="2039"/>
      <c r="BK170" s="2039"/>
      <c r="BL170" s="2039"/>
      <c r="BM170" s="2039"/>
      <c r="BN170" s="2039"/>
      <c r="BO170" s="2039"/>
      <c r="BP170" s="2039"/>
      <c r="BQ170" s="2039"/>
      <c r="BR170" s="2039"/>
      <c r="BS170" s="2039"/>
      <c r="BT170" s="2039"/>
      <c r="BU170" s="2039"/>
      <c r="BV170" s="2039"/>
      <c r="BW170" s="2039"/>
      <c r="BX170" s="2039"/>
      <c r="BY170" s="2039"/>
      <c r="BZ170" s="2039"/>
      <c r="CA170" s="2039"/>
      <c r="CB170" s="2039"/>
      <c r="CC170" s="2039"/>
      <c r="CD170" s="2039"/>
      <c r="CE170" s="2039"/>
      <c r="CF170" s="2039"/>
      <c r="CG170" s="2039"/>
      <c r="CH170" s="2039"/>
      <c r="CI170" s="2039"/>
      <c r="CJ170" s="2039"/>
      <c r="CK170" s="2039"/>
      <c r="CL170" s="2039"/>
      <c r="CM170" s="2039"/>
      <c r="CN170" s="2039"/>
      <c r="CO170" s="2039"/>
      <c r="CP170" s="2039"/>
      <c r="CQ170" s="2039"/>
      <c r="CR170" s="2039"/>
      <c r="CS170" s="2039"/>
      <c r="CT170" s="2039"/>
      <c r="CU170" s="2039"/>
      <c r="CV170" s="2039"/>
      <c r="CW170" s="2039"/>
    </row>
    <row r="171" spans="1:101" ht="13.9" customHeight="1">
      <c r="A171" s="2030"/>
      <c r="D171" s="2062"/>
      <c r="E171" s="2138"/>
      <c r="F171" s="2048"/>
      <c r="G171" s="2048"/>
      <c r="H171" s="2048"/>
      <c r="Z171" s="2029"/>
      <c r="AD171" s="2067"/>
      <c r="AE171" s="2067"/>
      <c r="AF171" s="2067"/>
      <c r="AG171" s="2067"/>
      <c r="AH171" s="2067"/>
      <c r="AI171" s="2067"/>
      <c r="AJ171" s="2067"/>
      <c r="AK171" s="2067"/>
      <c r="AL171" s="2067"/>
      <c r="AM171" s="2067"/>
      <c r="AO171" s="2030"/>
      <c r="AQ171" s="2039"/>
      <c r="AR171" s="2039"/>
      <c r="AS171" s="2039"/>
      <c r="AT171" s="2039"/>
      <c r="AU171" s="2039"/>
      <c r="AV171" s="2039"/>
      <c r="AW171" s="2039"/>
      <c r="AX171" s="2039"/>
      <c r="AY171" s="2039"/>
      <c r="AZ171" s="2039"/>
      <c r="BA171" s="2039"/>
      <c r="BB171" s="2039"/>
      <c r="BC171" s="2039"/>
      <c r="BD171" s="2039"/>
      <c r="BE171" s="2039"/>
      <c r="BF171" s="2039"/>
      <c r="BG171" s="2039"/>
      <c r="BH171" s="2039"/>
      <c r="BI171" s="2039"/>
      <c r="BJ171" s="2039"/>
      <c r="BK171" s="2039"/>
      <c r="BL171" s="2039"/>
      <c r="BM171" s="2039"/>
      <c r="BN171" s="2039"/>
      <c r="BO171" s="2039"/>
      <c r="BP171" s="2039"/>
      <c r="BQ171" s="2039"/>
      <c r="BR171" s="2039"/>
      <c r="BS171" s="2039"/>
      <c r="BT171" s="2039"/>
      <c r="BU171" s="2039"/>
      <c r="BV171" s="2039"/>
      <c r="BW171" s="2039"/>
      <c r="BX171" s="2039"/>
      <c r="BY171" s="2039"/>
      <c r="BZ171" s="2039"/>
      <c r="CA171" s="2039"/>
      <c r="CB171" s="2039"/>
      <c r="CC171" s="2039"/>
      <c r="CD171" s="2039"/>
      <c r="CE171" s="2039"/>
      <c r="CF171" s="2039"/>
      <c r="CG171" s="2039"/>
      <c r="CH171" s="2039"/>
      <c r="CI171" s="2039"/>
      <c r="CJ171" s="2039"/>
      <c r="CK171" s="2039"/>
      <c r="CL171" s="2039"/>
      <c r="CM171" s="2039"/>
      <c r="CN171" s="2039"/>
      <c r="CO171" s="2039"/>
      <c r="CP171" s="2039"/>
      <c r="CQ171" s="2039"/>
      <c r="CR171" s="2039"/>
      <c r="CS171" s="2039"/>
      <c r="CT171" s="2039"/>
      <c r="CU171" s="2039"/>
      <c r="CV171" s="2039"/>
      <c r="CW171" s="2039"/>
    </row>
    <row r="172" spans="1:101" ht="13.9" customHeight="1">
      <c r="A172" s="2030"/>
      <c r="D172" s="2062"/>
      <c r="E172" s="2138"/>
      <c r="F172" s="2048"/>
      <c r="G172" s="2048"/>
      <c r="H172" s="2048"/>
      <c r="Z172" s="2041"/>
      <c r="AD172" s="2058"/>
      <c r="AE172" s="2058"/>
      <c r="AF172" s="2058"/>
      <c r="AG172" s="2058"/>
      <c r="AH172" s="2058"/>
      <c r="AI172" s="2058"/>
      <c r="AJ172" s="2058"/>
      <c r="AK172" s="2058"/>
      <c r="AL172" s="2058"/>
      <c r="AM172" s="2058"/>
      <c r="AO172" s="2030"/>
      <c r="AQ172" s="2039"/>
      <c r="AR172" s="2039"/>
      <c r="AS172" s="2039"/>
      <c r="AT172" s="2039"/>
      <c r="AU172" s="2039"/>
      <c r="AV172" s="2039"/>
      <c r="AW172" s="2039"/>
      <c r="AX172" s="2039"/>
      <c r="AY172" s="2039"/>
      <c r="AZ172" s="2039"/>
      <c r="BA172" s="2039"/>
      <c r="BB172" s="2039"/>
      <c r="BC172" s="2039"/>
      <c r="BD172" s="2039"/>
      <c r="BE172" s="2039"/>
      <c r="BF172" s="2039"/>
      <c r="BG172" s="2039"/>
      <c r="BH172" s="2039"/>
      <c r="BI172" s="2039"/>
      <c r="BJ172" s="2039"/>
      <c r="BK172" s="2039"/>
      <c r="BL172" s="2039"/>
      <c r="BM172" s="2039"/>
      <c r="BN172" s="2039"/>
      <c r="BO172" s="2039"/>
      <c r="BP172" s="2039"/>
      <c r="BQ172" s="2039"/>
      <c r="BR172" s="2039"/>
      <c r="BS172" s="2039"/>
      <c r="BT172" s="2039"/>
      <c r="BU172" s="2039"/>
      <c r="BV172" s="2039"/>
      <c r="BW172" s="2039"/>
      <c r="BX172" s="2039"/>
      <c r="BY172" s="2039"/>
      <c r="BZ172" s="2039"/>
      <c r="CA172" s="2039"/>
      <c r="CB172" s="2039"/>
      <c r="CC172" s="2039"/>
      <c r="CD172" s="2039"/>
      <c r="CE172" s="2039"/>
      <c r="CF172" s="2039"/>
      <c r="CG172" s="2039"/>
      <c r="CH172" s="2039"/>
      <c r="CI172" s="2039"/>
      <c r="CJ172" s="2039"/>
      <c r="CK172" s="2039"/>
      <c r="CL172" s="2039"/>
      <c r="CM172" s="2039"/>
      <c r="CN172" s="2039"/>
      <c r="CO172" s="2039"/>
      <c r="CP172" s="2039"/>
      <c r="CQ172" s="2039"/>
      <c r="CR172" s="2039"/>
      <c r="CS172" s="2039"/>
      <c r="CT172" s="2039"/>
      <c r="CU172" s="2039"/>
      <c r="CV172" s="2039"/>
      <c r="CW172" s="2039"/>
    </row>
    <row r="173" spans="1:101" ht="13.9" customHeight="1">
      <c r="A173" s="2030"/>
      <c r="D173" s="2062"/>
      <c r="E173" s="2138"/>
      <c r="F173" s="2048"/>
      <c r="G173" s="2048"/>
      <c r="H173" s="2048"/>
      <c r="Z173" s="2041"/>
      <c r="AO173" s="2030"/>
      <c r="AQ173" s="2039"/>
      <c r="AR173" s="2039"/>
      <c r="AS173" s="2039"/>
      <c r="AT173" s="2039"/>
      <c r="AU173" s="2039"/>
      <c r="AV173" s="2039"/>
      <c r="AW173" s="2039"/>
      <c r="AX173" s="2039"/>
      <c r="AY173" s="2039"/>
      <c r="AZ173" s="2039"/>
      <c r="BA173" s="2039"/>
      <c r="BB173" s="2039"/>
      <c r="BC173" s="2039"/>
      <c r="BD173" s="2039"/>
      <c r="BE173" s="2039"/>
      <c r="BF173" s="2039"/>
      <c r="BG173" s="2039"/>
      <c r="BH173" s="2039"/>
      <c r="BI173" s="2039"/>
      <c r="BJ173" s="2039"/>
      <c r="BK173" s="2039"/>
      <c r="BL173" s="2039"/>
      <c r="BM173" s="2039"/>
      <c r="BN173" s="2039"/>
      <c r="BO173" s="2039"/>
      <c r="BP173" s="2039"/>
      <c r="BQ173" s="2039"/>
      <c r="BR173" s="2039"/>
      <c r="BS173" s="2039"/>
      <c r="BT173" s="2039"/>
      <c r="BU173" s="2039"/>
      <c r="BV173" s="2039"/>
      <c r="BW173" s="2039"/>
      <c r="BX173" s="2039"/>
      <c r="BY173" s="2039"/>
      <c r="BZ173" s="2039"/>
      <c r="CA173" s="2039"/>
      <c r="CB173" s="2039"/>
      <c r="CC173" s="2039"/>
      <c r="CD173" s="2039"/>
      <c r="CE173" s="2039"/>
      <c r="CF173" s="2039"/>
      <c r="CG173" s="2039"/>
      <c r="CH173" s="2039"/>
      <c r="CI173" s="2039"/>
      <c r="CJ173" s="2039"/>
      <c r="CK173" s="2039"/>
      <c r="CL173" s="2039"/>
      <c r="CM173" s="2039"/>
      <c r="CN173" s="2039"/>
      <c r="CO173" s="2039"/>
      <c r="CP173" s="2039"/>
      <c r="CQ173" s="2039"/>
      <c r="CR173" s="2039"/>
      <c r="CS173" s="2039"/>
      <c r="CT173" s="2039"/>
      <c r="CU173" s="2039"/>
      <c r="CV173" s="2039"/>
      <c r="CW173" s="2039"/>
    </row>
    <row r="174" spans="1:101" ht="13.9" customHeight="1">
      <c r="A174" s="2030"/>
      <c r="D174" s="2062"/>
      <c r="E174" s="2138"/>
      <c r="F174" s="2048"/>
      <c r="G174" s="2048"/>
      <c r="H174" s="2048"/>
      <c r="Z174" s="2029"/>
      <c r="AO174" s="2030"/>
      <c r="AQ174" s="2039"/>
      <c r="AR174" s="2039"/>
      <c r="AS174" s="2039"/>
      <c r="AT174" s="2039"/>
      <c r="AU174" s="2039"/>
      <c r="AV174" s="2039"/>
      <c r="AW174" s="2039"/>
      <c r="AX174" s="2039"/>
      <c r="AY174" s="2039"/>
      <c r="AZ174" s="2039"/>
      <c r="BA174" s="2039"/>
      <c r="BB174" s="2039"/>
      <c r="BC174" s="2039"/>
      <c r="BD174" s="2039"/>
      <c r="BE174" s="2039"/>
      <c r="BF174" s="2039"/>
      <c r="BG174" s="2039"/>
      <c r="BH174" s="2039"/>
      <c r="BI174" s="2039"/>
      <c r="BJ174" s="2039"/>
      <c r="BK174" s="2039"/>
      <c r="BL174" s="2039"/>
      <c r="BM174" s="2039"/>
      <c r="BN174" s="2039"/>
      <c r="BO174" s="2039"/>
      <c r="BP174" s="2039"/>
      <c r="BQ174" s="2039"/>
      <c r="BR174" s="2039"/>
      <c r="BS174" s="2039"/>
      <c r="BT174" s="2039"/>
      <c r="BU174" s="2039"/>
      <c r="BV174" s="2039"/>
      <c r="BW174" s="2039"/>
      <c r="BX174" s="2039"/>
      <c r="BY174" s="2039"/>
      <c r="BZ174" s="2039"/>
      <c r="CA174" s="2039"/>
      <c r="CB174" s="2039"/>
      <c r="CC174" s="2039"/>
      <c r="CD174" s="2039"/>
      <c r="CE174" s="2039"/>
      <c r="CF174" s="2039"/>
      <c r="CG174" s="2039"/>
      <c r="CH174" s="2039"/>
      <c r="CI174" s="2039"/>
      <c r="CJ174" s="2039"/>
      <c r="CK174" s="2039"/>
      <c r="CL174" s="2039"/>
      <c r="CM174" s="2039"/>
      <c r="CN174" s="2039"/>
      <c r="CO174" s="2039"/>
      <c r="CP174" s="2039"/>
      <c r="CQ174" s="2039"/>
      <c r="CR174" s="2039"/>
      <c r="CS174" s="2039"/>
      <c r="CT174" s="2039"/>
      <c r="CU174" s="2039"/>
      <c r="CV174" s="2039"/>
      <c r="CW174" s="2039"/>
    </row>
    <row r="175" spans="1:101" ht="13.9" customHeight="1">
      <c r="A175" s="2030"/>
      <c r="D175" s="2062"/>
      <c r="E175" s="2138"/>
      <c r="F175" s="2048"/>
      <c r="G175" s="2048"/>
      <c r="H175" s="2048"/>
      <c r="Z175" s="2041"/>
      <c r="AJ175" s="2068"/>
      <c r="AK175" s="2051"/>
      <c r="AL175" s="2068"/>
      <c r="AM175" s="2051"/>
      <c r="AO175" s="2030"/>
      <c r="AQ175" s="2039"/>
      <c r="AR175" s="2039"/>
      <c r="AS175" s="2039"/>
      <c r="AT175" s="2039"/>
      <c r="AU175" s="2039"/>
      <c r="AV175" s="2039"/>
      <c r="AW175" s="2039"/>
      <c r="AX175" s="2039"/>
      <c r="AY175" s="2039"/>
      <c r="AZ175" s="2039"/>
      <c r="BA175" s="2039"/>
      <c r="BB175" s="2039"/>
      <c r="BC175" s="2039"/>
      <c r="BD175" s="2039"/>
      <c r="BE175" s="2039"/>
      <c r="BF175" s="2039"/>
      <c r="BG175" s="2039"/>
      <c r="BH175" s="2039"/>
      <c r="BI175" s="2039"/>
      <c r="BJ175" s="2039"/>
      <c r="BK175" s="2039"/>
      <c r="BL175" s="2039"/>
      <c r="BM175" s="2039"/>
      <c r="BN175" s="2039"/>
      <c r="BO175" s="2039"/>
      <c r="BP175" s="2039"/>
      <c r="BQ175" s="2039"/>
      <c r="BR175" s="2039"/>
      <c r="BS175" s="2039"/>
      <c r="BT175" s="2039"/>
      <c r="BU175" s="2039"/>
      <c r="BV175" s="2039"/>
      <c r="BW175" s="2039"/>
      <c r="BX175" s="2039"/>
      <c r="BY175" s="2039"/>
      <c r="BZ175" s="2039"/>
      <c r="CA175" s="2039"/>
      <c r="CB175" s="2039"/>
      <c r="CC175" s="2039"/>
      <c r="CD175" s="2039"/>
      <c r="CE175" s="2039"/>
      <c r="CF175" s="2039"/>
      <c r="CG175" s="2039"/>
      <c r="CH175" s="2039"/>
      <c r="CI175" s="2039"/>
      <c r="CJ175" s="2039"/>
      <c r="CK175" s="2039"/>
      <c r="CL175" s="2039"/>
      <c r="CM175" s="2039"/>
      <c r="CN175" s="2039"/>
      <c r="CO175" s="2039"/>
      <c r="CP175" s="2039"/>
      <c r="CQ175" s="2039"/>
      <c r="CR175" s="2039"/>
      <c r="CS175" s="2039"/>
      <c r="CT175" s="2039"/>
      <c r="CU175" s="2039"/>
      <c r="CV175" s="2039"/>
      <c r="CW175" s="2039"/>
    </row>
    <row r="176" spans="1:101" ht="13.9" customHeight="1">
      <c r="A176" s="2030"/>
      <c r="D176" s="2062"/>
      <c r="E176" s="2138"/>
      <c r="F176" s="2048"/>
      <c r="G176" s="2048"/>
      <c r="H176" s="2048"/>
      <c r="Z176" s="2069"/>
      <c r="AD176" s="2048"/>
      <c r="AJ176" s="2044"/>
      <c r="AK176" s="2039"/>
      <c r="AL176" s="2044"/>
      <c r="AM176" s="2039"/>
      <c r="AO176" s="2030"/>
      <c r="AQ176" s="2039"/>
      <c r="AR176" s="2039"/>
      <c r="AS176" s="2039"/>
      <c r="AT176" s="2039"/>
      <c r="AU176" s="2039"/>
      <c r="AV176" s="2039"/>
      <c r="AW176" s="2039"/>
      <c r="AX176" s="2039"/>
      <c r="AY176" s="2039"/>
      <c r="AZ176" s="2039"/>
      <c r="BA176" s="2039"/>
      <c r="BB176" s="2039"/>
      <c r="BC176" s="2039"/>
      <c r="BD176" s="2039"/>
      <c r="BE176" s="2039"/>
      <c r="BF176" s="2039"/>
      <c r="BG176" s="2039"/>
      <c r="BH176" s="2039"/>
      <c r="BI176" s="2039"/>
      <c r="BJ176" s="2039"/>
      <c r="BK176" s="2039"/>
      <c r="BL176" s="2039"/>
      <c r="BM176" s="2039"/>
      <c r="BN176" s="2039"/>
      <c r="BO176" s="2039"/>
      <c r="BP176" s="2039"/>
      <c r="BQ176" s="2039"/>
      <c r="BR176" s="2039"/>
      <c r="BS176" s="2039"/>
      <c r="BT176" s="2039"/>
      <c r="BU176" s="2039"/>
      <c r="BV176" s="2039"/>
      <c r="BW176" s="2039"/>
      <c r="BX176" s="2039"/>
      <c r="BY176" s="2039"/>
      <c r="BZ176" s="2039"/>
      <c r="CA176" s="2039"/>
      <c r="CB176" s="2039"/>
      <c r="CC176" s="2039"/>
      <c r="CD176" s="2039"/>
      <c r="CE176" s="2039"/>
      <c r="CF176" s="2039"/>
      <c r="CG176" s="2039"/>
      <c r="CH176" s="2039"/>
      <c r="CI176" s="2039"/>
      <c r="CJ176" s="2039"/>
      <c r="CK176" s="2039"/>
      <c r="CL176" s="2039"/>
      <c r="CM176" s="2039"/>
      <c r="CN176" s="2039"/>
      <c r="CO176" s="2039"/>
      <c r="CP176" s="2039"/>
      <c r="CQ176" s="2039"/>
      <c r="CR176" s="2039"/>
      <c r="CS176" s="2039"/>
      <c r="CT176" s="2039"/>
      <c r="CU176" s="2039"/>
      <c r="CV176" s="2039"/>
      <c r="CW176" s="2039"/>
    </row>
    <row r="177" spans="1:101" ht="13.9" customHeight="1">
      <c r="A177" s="2030"/>
      <c r="D177" s="2062"/>
      <c r="E177" s="2138"/>
      <c r="F177" s="2048"/>
      <c r="G177" s="2048"/>
      <c r="H177" s="2048"/>
      <c r="Z177" s="2069"/>
      <c r="AD177" s="2048"/>
      <c r="AJ177" s="2044"/>
      <c r="AK177" s="2039"/>
      <c r="AL177" s="2044"/>
      <c r="AM177" s="2039"/>
      <c r="AO177" s="2030"/>
      <c r="AQ177" s="2039"/>
      <c r="AR177" s="2039"/>
      <c r="AS177" s="2039"/>
      <c r="AT177" s="2039"/>
      <c r="AU177" s="2039"/>
      <c r="AV177" s="2039"/>
      <c r="AW177" s="2039"/>
      <c r="AX177" s="2039"/>
      <c r="AY177" s="2039"/>
      <c r="AZ177" s="2039"/>
      <c r="BA177" s="2039"/>
      <c r="BB177" s="2039"/>
      <c r="BC177" s="2039"/>
      <c r="BD177" s="2039"/>
      <c r="BE177" s="2039"/>
      <c r="BF177" s="2039"/>
      <c r="BG177" s="2039"/>
      <c r="BH177" s="2039"/>
      <c r="BI177" s="2039"/>
      <c r="BJ177" s="2039"/>
      <c r="BK177" s="2039"/>
      <c r="BL177" s="2039"/>
      <c r="BM177" s="2039"/>
      <c r="BN177" s="2039"/>
      <c r="BO177" s="2039"/>
      <c r="BP177" s="2039"/>
      <c r="BQ177" s="2039"/>
      <c r="BR177" s="2039"/>
      <c r="BS177" s="2039"/>
      <c r="BT177" s="2039"/>
      <c r="BU177" s="2039"/>
      <c r="BV177" s="2039"/>
      <c r="BW177" s="2039"/>
      <c r="BX177" s="2039"/>
      <c r="BY177" s="2039"/>
      <c r="BZ177" s="2039"/>
      <c r="CA177" s="2039"/>
      <c r="CB177" s="2039"/>
      <c r="CC177" s="2039"/>
      <c r="CD177" s="2039"/>
      <c r="CE177" s="2039"/>
      <c r="CF177" s="2039"/>
      <c r="CG177" s="2039"/>
      <c r="CH177" s="2039"/>
      <c r="CI177" s="2039"/>
      <c r="CJ177" s="2039"/>
      <c r="CK177" s="2039"/>
      <c r="CL177" s="2039"/>
      <c r="CM177" s="2039"/>
      <c r="CN177" s="2039"/>
      <c r="CO177" s="2039"/>
      <c r="CP177" s="2039"/>
      <c r="CQ177" s="2039"/>
      <c r="CR177" s="2039"/>
      <c r="CS177" s="2039"/>
      <c r="CT177" s="2039"/>
      <c r="CU177" s="2039"/>
      <c r="CV177" s="2039"/>
      <c r="CW177" s="2039"/>
    </row>
    <row r="178" spans="1:101" ht="13.9" customHeight="1">
      <c r="A178" s="2030"/>
      <c r="D178" s="2062"/>
      <c r="E178" s="2138"/>
      <c r="F178" s="2048"/>
      <c r="G178" s="2048"/>
      <c r="H178" s="2048"/>
      <c r="Z178" s="2069"/>
      <c r="AD178" s="2048"/>
      <c r="AJ178" s="2044"/>
      <c r="AK178" s="2039"/>
      <c r="AL178" s="2044"/>
      <c r="AM178" s="2039"/>
      <c r="AO178" s="2030"/>
      <c r="AQ178" s="2039"/>
      <c r="AR178" s="2039"/>
      <c r="AS178" s="2039"/>
      <c r="AT178" s="2039"/>
      <c r="AU178" s="2039"/>
      <c r="AV178" s="2039"/>
      <c r="AW178" s="2039"/>
      <c r="AX178" s="2039"/>
      <c r="AY178" s="2039"/>
      <c r="AZ178" s="2039"/>
      <c r="BA178" s="2039"/>
      <c r="BB178" s="2039"/>
      <c r="BC178" s="2039"/>
      <c r="BD178" s="2039"/>
      <c r="BE178" s="2039"/>
      <c r="BF178" s="2039"/>
      <c r="BG178" s="2039"/>
      <c r="BH178" s="2039"/>
      <c r="BI178" s="2039"/>
      <c r="BJ178" s="2039"/>
      <c r="BK178" s="2039"/>
      <c r="BL178" s="2039"/>
      <c r="BM178" s="2039"/>
      <c r="BN178" s="2039"/>
      <c r="BO178" s="2039"/>
      <c r="BP178" s="2039"/>
      <c r="BQ178" s="2039"/>
      <c r="BR178" s="2039"/>
      <c r="BS178" s="2039"/>
      <c r="BT178" s="2039"/>
      <c r="BU178" s="2039"/>
      <c r="BV178" s="2039"/>
      <c r="BW178" s="2039"/>
      <c r="BX178" s="2039"/>
      <c r="BY178" s="2039"/>
      <c r="BZ178" s="2039"/>
      <c r="CA178" s="2039"/>
      <c r="CB178" s="2039"/>
      <c r="CC178" s="2039"/>
      <c r="CD178" s="2039"/>
      <c r="CE178" s="2039"/>
      <c r="CF178" s="2039"/>
      <c r="CG178" s="2039"/>
      <c r="CH178" s="2039"/>
      <c r="CI178" s="2039"/>
      <c r="CJ178" s="2039"/>
      <c r="CK178" s="2039"/>
      <c r="CL178" s="2039"/>
      <c r="CM178" s="2039"/>
      <c r="CN178" s="2039"/>
      <c r="CO178" s="2039"/>
      <c r="CP178" s="2039"/>
      <c r="CQ178" s="2039"/>
      <c r="CR178" s="2039"/>
      <c r="CS178" s="2039"/>
      <c r="CT178" s="2039"/>
      <c r="CU178" s="2039"/>
      <c r="CV178" s="2039"/>
      <c r="CW178" s="2039"/>
    </row>
    <row r="179" spans="1:101" ht="13.9" customHeight="1">
      <c r="A179" s="2030"/>
      <c r="D179" s="2062"/>
      <c r="E179" s="2138"/>
      <c r="F179" s="2048"/>
      <c r="G179" s="2048"/>
      <c r="H179" s="2048"/>
      <c r="Z179" s="2069"/>
      <c r="AD179" s="2048"/>
      <c r="AJ179" s="2044"/>
      <c r="AK179" s="2039"/>
      <c r="AL179" s="2044"/>
      <c r="AM179" s="2039"/>
      <c r="AO179" s="2030"/>
      <c r="AQ179" s="2039"/>
      <c r="AR179" s="2039"/>
      <c r="AS179" s="2039"/>
      <c r="AT179" s="2039"/>
      <c r="AU179" s="2039"/>
      <c r="AV179" s="2039"/>
      <c r="AW179" s="2039"/>
      <c r="AX179" s="2039"/>
      <c r="AY179" s="2039"/>
      <c r="AZ179" s="2039"/>
      <c r="BA179" s="2039"/>
      <c r="BB179" s="2039"/>
      <c r="BC179" s="2039"/>
      <c r="BD179" s="2039"/>
      <c r="BE179" s="2039"/>
      <c r="BF179" s="2039"/>
      <c r="BG179" s="2039"/>
      <c r="BH179" s="2039"/>
      <c r="BI179" s="2039"/>
      <c r="BJ179" s="2039"/>
      <c r="BK179" s="2039"/>
      <c r="BL179" s="2039"/>
      <c r="BM179" s="2039"/>
      <c r="BN179" s="2039"/>
      <c r="BO179" s="2039"/>
      <c r="BP179" s="2039"/>
      <c r="BQ179" s="2039"/>
      <c r="BR179" s="2039"/>
      <c r="BS179" s="2039"/>
      <c r="BT179" s="2039"/>
      <c r="BU179" s="2039"/>
      <c r="BV179" s="2039"/>
      <c r="BW179" s="2039"/>
      <c r="BX179" s="2039"/>
      <c r="BY179" s="2039"/>
      <c r="BZ179" s="2039"/>
      <c r="CA179" s="2039"/>
      <c r="CB179" s="2039"/>
      <c r="CC179" s="2039"/>
      <c r="CD179" s="2039"/>
      <c r="CE179" s="2039"/>
      <c r="CF179" s="2039"/>
      <c r="CG179" s="2039"/>
      <c r="CH179" s="2039"/>
      <c r="CI179" s="2039"/>
      <c r="CJ179" s="2039"/>
      <c r="CK179" s="2039"/>
      <c r="CL179" s="2039"/>
      <c r="CM179" s="2039"/>
      <c r="CN179" s="2039"/>
      <c r="CO179" s="2039"/>
      <c r="CP179" s="2039"/>
      <c r="CQ179" s="2039"/>
      <c r="CR179" s="2039"/>
      <c r="CS179" s="2039"/>
      <c r="CT179" s="2039"/>
      <c r="CU179" s="2039"/>
      <c r="CV179" s="2039"/>
      <c r="CW179" s="2039"/>
    </row>
    <row r="180" spans="1:101" ht="13.9" customHeight="1">
      <c r="A180" s="2030"/>
      <c r="D180" s="2062"/>
      <c r="E180" s="2138"/>
      <c r="F180" s="2048"/>
      <c r="G180" s="2048"/>
      <c r="H180" s="2048"/>
      <c r="Z180" s="2069"/>
      <c r="AD180" s="2048"/>
      <c r="AJ180" s="2044"/>
      <c r="AK180" s="2039"/>
      <c r="AL180" s="2044"/>
      <c r="AM180" s="2039"/>
      <c r="AO180" s="2030"/>
      <c r="AQ180" s="2039"/>
      <c r="AR180" s="2039"/>
      <c r="AS180" s="2039"/>
      <c r="AT180" s="2039"/>
      <c r="AU180" s="2039"/>
      <c r="AV180" s="2039"/>
      <c r="AW180" s="2039"/>
      <c r="AX180" s="2039"/>
      <c r="AY180" s="2039"/>
      <c r="AZ180" s="2039"/>
      <c r="BA180" s="2039"/>
      <c r="BB180" s="2039"/>
      <c r="BC180" s="2039"/>
      <c r="BD180" s="2039"/>
      <c r="BE180" s="2039"/>
      <c r="BF180" s="2039"/>
      <c r="BG180" s="2039"/>
      <c r="BH180" s="2039"/>
      <c r="BI180" s="2039"/>
      <c r="BJ180" s="2039"/>
      <c r="BK180" s="2039"/>
      <c r="BL180" s="2039"/>
      <c r="BM180" s="2039"/>
      <c r="BN180" s="2039"/>
      <c r="BO180" s="2039"/>
      <c r="BP180" s="2039"/>
      <c r="BQ180" s="2039"/>
      <c r="BR180" s="2039"/>
      <c r="BS180" s="2039"/>
      <c r="BT180" s="2039"/>
      <c r="BU180" s="2039"/>
      <c r="BV180" s="2039"/>
      <c r="BW180" s="2039"/>
      <c r="BX180" s="2039"/>
      <c r="BY180" s="2039"/>
      <c r="BZ180" s="2039"/>
      <c r="CA180" s="2039"/>
      <c r="CB180" s="2039"/>
      <c r="CC180" s="2039"/>
      <c r="CD180" s="2039"/>
      <c r="CE180" s="2039"/>
      <c r="CF180" s="2039"/>
      <c r="CG180" s="2039"/>
      <c r="CH180" s="2039"/>
      <c r="CI180" s="2039"/>
      <c r="CJ180" s="2039"/>
      <c r="CK180" s="2039"/>
      <c r="CL180" s="2039"/>
      <c r="CM180" s="2039"/>
      <c r="CN180" s="2039"/>
      <c r="CO180" s="2039"/>
      <c r="CP180" s="2039"/>
      <c r="CQ180" s="2039"/>
      <c r="CR180" s="2039"/>
      <c r="CS180" s="2039"/>
      <c r="CT180" s="2039"/>
      <c r="CU180" s="2039"/>
      <c r="CV180" s="2039"/>
      <c r="CW180" s="2039"/>
    </row>
    <row r="181" spans="1:101" ht="13.9" customHeight="1">
      <c r="A181" s="2030"/>
      <c r="D181" s="2062"/>
      <c r="E181" s="2138"/>
      <c r="F181" s="2048"/>
      <c r="G181" s="2048"/>
      <c r="H181" s="2048"/>
      <c r="Z181" s="2069"/>
      <c r="AD181" s="2070"/>
      <c r="AF181" s="2070"/>
      <c r="AH181" s="2070"/>
      <c r="AJ181" s="2044"/>
      <c r="AK181" s="2039"/>
      <c r="AL181" s="2044"/>
      <c r="AM181" s="2039"/>
      <c r="AO181" s="2030"/>
      <c r="AQ181" s="2039"/>
      <c r="AR181" s="2039"/>
      <c r="AS181" s="2039"/>
      <c r="AT181" s="2039"/>
      <c r="AU181" s="2039"/>
      <c r="AV181" s="2039"/>
      <c r="AW181" s="2039"/>
      <c r="AX181" s="2039"/>
      <c r="AY181" s="2039"/>
      <c r="AZ181" s="2039"/>
      <c r="BA181" s="2039"/>
      <c r="BB181" s="2039"/>
      <c r="BC181" s="2039"/>
      <c r="BD181" s="2039"/>
      <c r="BE181" s="2039"/>
      <c r="BF181" s="2039"/>
      <c r="BG181" s="2039"/>
      <c r="BH181" s="2039"/>
      <c r="BI181" s="2039"/>
      <c r="BJ181" s="2039"/>
      <c r="BK181" s="2039"/>
      <c r="BL181" s="2039"/>
      <c r="BM181" s="2039"/>
      <c r="BN181" s="2039"/>
      <c r="BO181" s="2039"/>
      <c r="BP181" s="2039"/>
      <c r="BQ181" s="2039"/>
      <c r="BR181" s="2039"/>
      <c r="BS181" s="2039"/>
      <c r="BT181" s="2039"/>
      <c r="BU181" s="2039"/>
      <c r="BV181" s="2039"/>
      <c r="BW181" s="2039"/>
      <c r="BX181" s="2039"/>
      <c r="BY181" s="2039"/>
      <c r="BZ181" s="2039"/>
      <c r="CA181" s="2039"/>
      <c r="CB181" s="2039"/>
      <c r="CC181" s="2039"/>
      <c r="CD181" s="2039"/>
      <c r="CE181" s="2039"/>
      <c r="CF181" s="2039"/>
      <c r="CG181" s="2039"/>
      <c r="CH181" s="2039"/>
      <c r="CI181" s="2039"/>
      <c r="CJ181" s="2039"/>
      <c r="CK181" s="2039"/>
      <c r="CL181" s="2039"/>
      <c r="CM181" s="2039"/>
      <c r="CN181" s="2039"/>
      <c r="CO181" s="2039"/>
      <c r="CP181" s="2039"/>
      <c r="CQ181" s="2039"/>
      <c r="CR181" s="2039"/>
      <c r="CS181" s="2039"/>
      <c r="CT181" s="2039"/>
      <c r="CU181" s="2039"/>
      <c r="CV181" s="2039"/>
      <c r="CW181" s="2039"/>
    </row>
    <row r="182" spans="1:101" ht="13.9" customHeight="1">
      <c r="A182" s="2030"/>
      <c r="D182" s="2062"/>
      <c r="E182" s="2138"/>
      <c r="F182" s="2048"/>
      <c r="G182" s="2048"/>
      <c r="H182" s="2048"/>
      <c r="Z182" s="2069"/>
      <c r="AD182" s="2048"/>
      <c r="AE182" s="2071"/>
      <c r="AJ182" s="2044"/>
      <c r="AK182" s="2039"/>
      <c r="AL182" s="2044"/>
      <c r="AM182" s="2039"/>
      <c r="AO182" s="2030"/>
      <c r="AQ182" s="2039"/>
      <c r="AR182" s="2039"/>
      <c r="AS182" s="2039"/>
      <c r="AT182" s="2039"/>
      <c r="AU182" s="2039"/>
      <c r="AV182" s="2039"/>
      <c r="AW182" s="2039"/>
      <c r="AX182" s="2039"/>
      <c r="AY182" s="2039"/>
      <c r="AZ182" s="2039"/>
      <c r="BA182" s="2039"/>
      <c r="BB182" s="2039"/>
      <c r="BC182" s="2039"/>
      <c r="BD182" s="2039"/>
      <c r="BE182" s="2039"/>
      <c r="BF182" s="2039"/>
      <c r="BG182" s="2039"/>
      <c r="BH182" s="2039"/>
      <c r="BI182" s="2039"/>
      <c r="BJ182" s="2039"/>
      <c r="BK182" s="2039"/>
      <c r="BL182" s="2039"/>
      <c r="BM182" s="2039"/>
      <c r="BN182" s="2039"/>
      <c r="BO182" s="2039"/>
      <c r="BP182" s="2039"/>
      <c r="BQ182" s="2039"/>
      <c r="BR182" s="2039"/>
      <c r="BS182" s="2039"/>
      <c r="BT182" s="2039"/>
      <c r="BU182" s="2039"/>
      <c r="BV182" s="2039"/>
      <c r="BW182" s="2039"/>
      <c r="BX182" s="2039"/>
      <c r="BY182" s="2039"/>
      <c r="BZ182" s="2039"/>
      <c r="CA182" s="2039"/>
      <c r="CB182" s="2039"/>
      <c r="CC182" s="2039"/>
      <c r="CD182" s="2039"/>
      <c r="CE182" s="2039"/>
      <c r="CF182" s="2039"/>
      <c r="CG182" s="2039"/>
      <c r="CH182" s="2039"/>
      <c r="CI182" s="2039"/>
      <c r="CJ182" s="2039"/>
      <c r="CK182" s="2039"/>
      <c r="CL182" s="2039"/>
      <c r="CM182" s="2039"/>
      <c r="CN182" s="2039"/>
      <c r="CO182" s="2039"/>
      <c r="CP182" s="2039"/>
      <c r="CQ182" s="2039"/>
      <c r="CR182" s="2039"/>
      <c r="CS182" s="2039"/>
      <c r="CT182" s="2039"/>
      <c r="CU182" s="2039"/>
      <c r="CV182" s="2039"/>
      <c r="CW182" s="2039"/>
    </row>
    <row r="183" spans="1:101" ht="12" customHeight="1">
      <c r="A183" s="2030"/>
      <c r="D183" s="2062"/>
      <c r="E183" s="2138"/>
      <c r="F183" s="2048"/>
      <c r="G183" s="2048"/>
      <c r="H183" s="2048"/>
      <c r="Z183" s="2069"/>
      <c r="AD183" s="2048"/>
      <c r="AJ183" s="2044"/>
      <c r="AK183" s="2039"/>
      <c r="AL183" s="2044"/>
      <c r="AM183" s="2039"/>
      <c r="AO183" s="2030"/>
      <c r="AQ183" s="2039"/>
      <c r="AR183" s="2039"/>
      <c r="AS183" s="2039"/>
      <c r="AT183" s="2039"/>
      <c r="AU183" s="2039"/>
      <c r="AV183" s="2039"/>
      <c r="AW183" s="2039"/>
      <c r="AX183" s="2039"/>
      <c r="AY183" s="2039"/>
      <c r="AZ183" s="2039"/>
      <c r="BA183" s="2039"/>
      <c r="BB183" s="2039"/>
      <c r="BC183" s="2039"/>
      <c r="BD183" s="2039"/>
      <c r="BE183" s="2039"/>
      <c r="BF183" s="2039"/>
      <c r="BG183" s="2039"/>
      <c r="BH183" s="2039"/>
      <c r="BI183" s="2039"/>
      <c r="BJ183" s="2039"/>
      <c r="BK183" s="2039"/>
      <c r="BL183" s="2039"/>
      <c r="BM183" s="2039"/>
      <c r="BN183" s="2039"/>
      <c r="BO183" s="2039"/>
      <c r="BP183" s="2039"/>
      <c r="BQ183" s="2039"/>
      <c r="BR183" s="2039"/>
      <c r="BS183" s="2039"/>
      <c r="BT183" s="2039"/>
      <c r="BU183" s="2039"/>
      <c r="BV183" s="2039"/>
      <c r="BW183" s="2039"/>
      <c r="BX183" s="2039"/>
      <c r="BY183" s="2039"/>
      <c r="BZ183" s="2039"/>
      <c r="CA183" s="2039"/>
      <c r="CB183" s="2039"/>
      <c r="CC183" s="2039"/>
      <c r="CD183" s="2039"/>
      <c r="CE183" s="2039"/>
      <c r="CF183" s="2039"/>
      <c r="CG183" s="2039"/>
      <c r="CH183" s="2039"/>
      <c r="CI183" s="2039"/>
      <c r="CJ183" s="2039"/>
      <c r="CK183" s="2039"/>
      <c r="CL183" s="2039"/>
      <c r="CM183" s="2039"/>
      <c r="CN183" s="2039"/>
      <c r="CO183" s="2039"/>
      <c r="CP183" s="2039"/>
      <c r="CQ183" s="2039"/>
      <c r="CR183" s="2039"/>
      <c r="CS183" s="2039"/>
      <c r="CT183" s="2039"/>
      <c r="CU183" s="2039"/>
      <c r="CV183" s="2039"/>
      <c r="CW183" s="2039"/>
    </row>
    <row r="184" spans="1:101" ht="12" customHeight="1">
      <c r="A184" s="2030"/>
      <c r="D184" s="2062"/>
      <c r="E184" s="2138"/>
      <c r="F184" s="2048"/>
      <c r="G184" s="2048"/>
      <c r="H184" s="2048"/>
      <c r="Z184" s="2041"/>
      <c r="AJ184" s="2044"/>
      <c r="AK184" s="2039"/>
      <c r="AL184" s="2044"/>
      <c r="AM184" s="2039"/>
      <c r="AO184" s="2030"/>
      <c r="AQ184" s="2039"/>
      <c r="AR184" s="2039"/>
      <c r="AS184" s="2039"/>
      <c r="AT184" s="2039"/>
      <c r="AU184" s="2039"/>
      <c r="AV184" s="2039"/>
      <c r="AW184" s="2039"/>
      <c r="AX184" s="2039"/>
      <c r="AY184" s="2039"/>
      <c r="AZ184" s="2039"/>
      <c r="BA184" s="2039"/>
      <c r="BB184" s="2039"/>
      <c r="BC184" s="2039"/>
      <c r="BD184" s="2039"/>
      <c r="BE184" s="2039"/>
      <c r="BF184" s="2039"/>
      <c r="BG184" s="2039"/>
      <c r="BH184" s="2039"/>
      <c r="BI184" s="2039"/>
      <c r="BJ184" s="2039"/>
      <c r="BK184" s="2039"/>
      <c r="BL184" s="2039"/>
      <c r="BM184" s="2039"/>
      <c r="BN184" s="2039"/>
      <c r="BO184" s="2039"/>
      <c r="BP184" s="2039"/>
      <c r="BQ184" s="2039"/>
      <c r="BR184" s="2039"/>
      <c r="BS184" s="2039"/>
      <c r="BT184" s="2039"/>
      <c r="BU184" s="2039"/>
      <c r="BV184" s="2039"/>
      <c r="BW184" s="2039"/>
      <c r="BX184" s="2039"/>
      <c r="BY184" s="2039"/>
      <c r="BZ184" s="2039"/>
      <c r="CA184" s="2039"/>
      <c r="CB184" s="2039"/>
      <c r="CC184" s="2039"/>
      <c r="CD184" s="2039"/>
      <c r="CE184" s="2039"/>
      <c r="CF184" s="2039"/>
      <c r="CG184" s="2039"/>
      <c r="CH184" s="2039"/>
      <c r="CI184" s="2039"/>
      <c r="CJ184" s="2039"/>
      <c r="CK184" s="2039"/>
      <c r="CL184" s="2039"/>
      <c r="CM184" s="2039"/>
      <c r="CN184" s="2039"/>
      <c r="CO184" s="2039"/>
      <c r="CP184" s="2039"/>
      <c r="CQ184" s="2039"/>
      <c r="CR184" s="2039"/>
      <c r="CS184" s="2039"/>
      <c r="CT184" s="2039"/>
      <c r="CU184" s="2039"/>
      <c r="CV184" s="2039"/>
      <c r="CW184" s="2039"/>
    </row>
    <row r="185" spans="1:101" ht="12" customHeight="1">
      <c r="A185" s="2030"/>
      <c r="D185" s="2062"/>
      <c r="E185" s="2138"/>
      <c r="F185" s="2048"/>
      <c r="G185" s="2048"/>
      <c r="H185" s="2048"/>
      <c r="Z185" s="2041"/>
      <c r="AD185" s="2039"/>
      <c r="AE185" s="2039"/>
      <c r="AK185" s="2039"/>
      <c r="AM185" s="2039"/>
      <c r="AO185" s="2030"/>
      <c r="AQ185" s="2039"/>
      <c r="AR185" s="2039"/>
      <c r="AS185" s="2039"/>
      <c r="AT185" s="2039"/>
      <c r="AU185" s="2039"/>
      <c r="AV185" s="2039"/>
      <c r="AW185" s="2039"/>
      <c r="AX185" s="2039"/>
      <c r="AY185" s="2039"/>
      <c r="AZ185" s="2039"/>
      <c r="BA185" s="2039"/>
      <c r="BB185" s="2039"/>
      <c r="BC185" s="2039"/>
      <c r="BD185" s="2039"/>
      <c r="BE185" s="2039"/>
      <c r="BF185" s="2039"/>
      <c r="BG185" s="2039"/>
      <c r="BH185" s="2039"/>
      <c r="BI185" s="2039"/>
      <c r="BJ185" s="2039"/>
      <c r="BK185" s="2039"/>
      <c r="BL185" s="2039"/>
      <c r="BM185" s="2039"/>
      <c r="BN185" s="2039"/>
      <c r="BO185" s="2039"/>
      <c r="BP185" s="2039"/>
      <c r="BQ185" s="2039"/>
      <c r="BR185" s="2039"/>
      <c r="BS185" s="2039"/>
      <c r="BT185" s="2039"/>
      <c r="BU185" s="2039"/>
      <c r="BV185" s="2039"/>
      <c r="BW185" s="2039"/>
      <c r="BX185" s="2039"/>
      <c r="BY185" s="2039"/>
      <c r="BZ185" s="2039"/>
      <c r="CA185" s="2039"/>
      <c r="CB185" s="2039"/>
      <c r="CC185" s="2039"/>
      <c r="CD185" s="2039"/>
      <c r="CE185" s="2039"/>
      <c r="CF185" s="2039"/>
      <c r="CG185" s="2039"/>
      <c r="CH185" s="2039"/>
      <c r="CI185" s="2039"/>
      <c r="CJ185" s="2039"/>
      <c r="CK185" s="2039"/>
      <c r="CL185" s="2039"/>
      <c r="CM185" s="2039"/>
      <c r="CN185" s="2039"/>
      <c r="CO185" s="2039"/>
      <c r="CP185" s="2039"/>
      <c r="CQ185" s="2039"/>
      <c r="CR185" s="2039"/>
      <c r="CS185" s="2039"/>
      <c r="CT185" s="2039"/>
      <c r="CU185" s="2039"/>
      <c r="CV185" s="2039"/>
      <c r="CW185" s="2039"/>
    </row>
    <row r="186" spans="1:101" ht="12" customHeight="1">
      <c r="A186" s="2030"/>
      <c r="D186" s="2062"/>
      <c r="E186" s="2138"/>
      <c r="F186" s="2048"/>
      <c r="G186" s="2048"/>
      <c r="H186" s="2048"/>
      <c r="Z186" s="2041"/>
      <c r="AJ186" s="2044"/>
      <c r="AK186" s="2039"/>
      <c r="AL186" s="2044"/>
      <c r="AM186" s="2039"/>
      <c r="AO186" s="2030"/>
      <c r="AQ186" s="2039"/>
      <c r="AR186" s="2039"/>
      <c r="AS186" s="2039"/>
      <c r="AT186" s="2039"/>
      <c r="AU186" s="2039"/>
      <c r="AV186" s="2039"/>
      <c r="AW186" s="2039"/>
      <c r="AX186" s="2039"/>
      <c r="AY186" s="2039"/>
      <c r="AZ186" s="2039"/>
      <c r="BA186" s="2039"/>
      <c r="BB186" s="2039"/>
      <c r="BC186" s="2039"/>
      <c r="BD186" s="2039"/>
      <c r="BE186" s="2039"/>
      <c r="BF186" s="2039"/>
      <c r="BG186" s="2039"/>
      <c r="BH186" s="2039"/>
      <c r="BI186" s="2039"/>
      <c r="BJ186" s="2039"/>
      <c r="BK186" s="2039"/>
      <c r="BL186" s="2039"/>
      <c r="BM186" s="2039"/>
      <c r="BN186" s="2039"/>
      <c r="BO186" s="2039"/>
      <c r="BP186" s="2039"/>
      <c r="BQ186" s="2039"/>
      <c r="BR186" s="2039"/>
      <c r="BS186" s="2039"/>
      <c r="BT186" s="2039"/>
      <c r="BU186" s="2039"/>
      <c r="BV186" s="2039"/>
      <c r="BW186" s="2039"/>
      <c r="BX186" s="2039"/>
      <c r="BY186" s="2039"/>
      <c r="BZ186" s="2039"/>
      <c r="CA186" s="2039"/>
      <c r="CB186" s="2039"/>
      <c r="CC186" s="2039"/>
      <c r="CD186" s="2039"/>
      <c r="CE186" s="2039"/>
      <c r="CF186" s="2039"/>
      <c r="CG186" s="2039"/>
      <c r="CH186" s="2039"/>
      <c r="CI186" s="2039"/>
      <c r="CJ186" s="2039"/>
      <c r="CK186" s="2039"/>
      <c r="CL186" s="2039"/>
      <c r="CM186" s="2039"/>
      <c r="CN186" s="2039"/>
      <c r="CO186" s="2039"/>
      <c r="CP186" s="2039"/>
      <c r="CQ186" s="2039"/>
      <c r="CR186" s="2039"/>
      <c r="CS186" s="2039"/>
      <c r="CT186" s="2039"/>
      <c r="CU186" s="2039"/>
      <c r="CV186" s="2039"/>
      <c r="CW186" s="2039"/>
    </row>
    <row r="187" spans="1:101" ht="12" customHeight="1">
      <c r="A187" s="2030"/>
      <c r="D187" s="2062"/>
      <c r="E187" s="2138"/>
      <c r="F187" s="2048"/>
      <c r="G187" s="2048"/>
      <c r="H187" s="2048"/>
      <c r="Z187" s="2029"/>
      <c r="AJ187" s="2044"/>
      <c r="AK187" s="2039"/>
      <c r="AL187" s="2044"/>
      <c r="AM187" s="2039"/>
      <c r="AO187" s="2030"/>
      <c r="AQ187" s="2039"/>
      <c r="AR187" s="2039"/>
      <c r="AS187" s="2039"/>
      <c r="AT187" s="2039"/>
      <c r="AU187" s="2039"/>
      <c r="AV187" s="2039"/>
      <c r="AW187" s="2039"/>
      <c r="AX187" s="2039"/>
      <c r="AY187" s="2039"/>
      <c r="AZ187" s="2039"/>
      <c r="BA187" s="2039"/>
      <c r="BB187" s="2039"/>
      <c r="BC187" s="2039"/>
      <c r="BD187" s="2039"/>
      <c r="BE187" s="2039"/>
      <c r="BF187" s="2039"/>
      <c r="BG187" s="2039"/>
      <c r="BH187" s="2039"/>
      <c r="BI187" s="2039"/>
      <c r="BJ187" s="2039"/>
      <c r="BK187" s="2039"/>
      <c r="BL187" s="2039"/>
      <c r="BM187" s="2039"/>
      <c r="BN187" s="2039"/>
      <c r="BO187" s="2039"/>
      <c r="BP187" s="2039"/>
      <c r="BQ187" s="2039"/>
      <c r="BR187" s="2039"/>
      <c r="BS187" s="2039"/>
      <c r="BT187" s="2039"/>
      <c r="BU187" s="2039"/>
      <c r="BV187" s="2039"/>
      <c r="BW187" s="2039"/>
      <c r="BX187" s="2039"/>
      <c r="BY187" s="2039"/>
      <c r="BZ187" s="2039"/>
      <c r="CA187" s="2039"/>
      <c r="CB187" s="2039"/>
      <c r="CC187" s="2039"/>
      <c r="CD187" s="2039"/>
      <c r="CE187" s="2039"/>
      <c r="CF187" s="2039"/>
      <c r="CG187" s="2039"/>
      <c r="CH187" s="2039"/>
      <c r="CI187" s="2039"/>
      <c r="CJ187" s="2039"/>
      <c r="CK187" s="2039"/>
      <c r="CL187" s="2039"/>
      <c r="CM187" s="2039"/>
      <c r="CN187" s="2039"/>
      <c r="CO187" s="2039"/>
      <c r="CP187" s="2039"/>
      <c r="CQ187" s="2039"/>
      <c r="CR187" s="2039"/>
      <c r="CS187" s="2039"/>
      <c r="CT187" s="2039"/>
      <c r="CU187" s="2039"/>
      <c r="CV187" s="2039"/>
      <c r="CW187" s="2039"/>
    </row>
    <row r="188" spans="1:101" ht="12" customHeight="1">
      <c r="A188" s="2030"/>
      <c r="D188" s="2062"/>
      <c r="E188" s="2138"/>
      <c r="F188" s="2048"/>
      <c r="G188" s="2048"/>
      <c r="H188" s="2048"/>
      <c r="Z188" s="2041"/>
      <c r="AJ188" s="2044"/>
      <c r="AK188" s="2039"/>
      <c r="AL188" s="2044"/>
      <c r="AM188" s="2039"/>
      <c r="AO188" s="2030"/>
      <c r="AQ188" s="2039"/>
      <c r="AR188" s="2039"/>
      <c r="AS188" s="2039"/>
      <c r="AT188" s="2039"/>
      <c r="AU188" s="2039"/>
      <c r="AV188" s="2039"/>
      <c r="AW188" s="2039"/>
      <c r="AX188" s="2039"/>
      <c r="AY188" s="2039"/>
      <c r="AZ188" s="2039"/>
      <c r="BA188" s="2039"/>
      <c r="BB188" s="2039"/>
      <c r="BC188" s="2039"/>
      <c r="BD188" s="2039"/>
      <c r="BE188" s="2039"/>
      <c r="BF188" s="2039"/>
      <c r="BG188" s="2039"/>
      <c r="BH188" s="2039"/>
      <c r="BI188" s="2039"/>
      <c r="BJ188" s="2039"/>
      <c r="BK188" s="2039"/>
      <c r="BL188" s="2039"/>
      <c r="BM188" s="2039"/>
      <c r="BN188" s="2039"/>
      <c r="BO188" s="2039"/>
      <c r="BP188" s="2039"/>
      <c r="BQ188" s="2039"/>
      <c r="BR188" s="2039"/>
      <c r="BS188" s="2039"/>
      <c r="BT188" s="2039"/>
      <c r="BU188" s="2039"/>
      <c r="BV188" s="2039"/>
      <c r="BW188" s="2039"/>
      <c r="BX188" s="2039"/>
      <c r="BY188" s="2039"/>
      <c r="BZ188" s="2039"/>
      <c r="CA188" s="2039"/>
      <c r="CB188" s="2039"/>
      <c r="CC188" s="2039"/>
      <c r="CD188" s="2039"/>
      <c r="CE188" s="2039"/>
      <c r="CF188" s="2039"/>
      <c r="CG188" s="2039"/>
      <c r="CH188" s="2039"/>
      <c r="CI188" s="2039"/>
      <c r="CJ188" s="2039"/>
      <c r="CK188" s="2039"/>
      <c r="CL188" s="2039"/>
      <c r="CM188" s="2039"/>
      <c r="CN188" s="2039"/>
      <c r="CO188" s="2039"/>
      <c r="CP188" s="2039"/>
      <c r="CQ188" s="2039"/>
      <c r="CR188" s="2039"/>
      <c r="CS188" s="2039"/>
      <c r="CT188" s="2039"/>
      <c r="CU188" s="2039"/>
      <c r="CV188" s="2039"/>
      <c r="CW188" s="2039"/>
    </row>
    <row r="189" spans="1:101" ht="12" customHeight="1">
      <c r="A189" s="2030"/>
      <c r="D189" s="2062"/>
      <c r="E189" s="2138"/>
      <c r="F189" s="2048"/>
      <c r="G189" s="2048"/>
      <c r="H189" s="2048"/>
      <c r="Z189" s="2029"/>
      <c r="AD189" s="2048"/>
      <c r="AJ189" s="2044"/>
      <c r="AK189" s="2039"/>
      <c r="AL189" s="2044"/>
      <c r="AM189" s="2039"/>
      <c r="AO189" s="2030"/>
      <c r="AQ189" s="2039"/>
      <c r="AR189" s="2039"/>
      <c r="AS189" s="2039"/>
      <c r="AT189" s="2039"/>
      <c r="AU189" s="2039"/>
      <c r="AV189" s="2039"/>
      <c r="AW189" s="2039"/>
      <c r="AX189" s="2039"/>
      <c r="AY189" s="2039"/>
      <c r="AZ189" s="2039"/>
      <c r="BA189" s="2039"/>
      <c r="BB189" s="2039"/>
      <c r="BC189" s="2039"/>
      <c r="BD189" s="2039"/>
      <c r="BE189" s="2039"/>
      <c r="BF189" s="2039"/>
      <c r="BG189" s="2039"/>
      <c r="BH189" s="2039"/>
      <c r="BI189" s="2039"/>
      <c r="BJ189" s="2039"/>
      <c r="BK189" s="2039"/>
      <c r="BL189" s="2039"/>
      <c r="BM189" s="2039"/>
      <c r="BN189" s="2039"/>
      <c r="BO189" s="2039"/>
      <c r="BP189" s="2039"/>
      <c r="BQ189" s="2039"/>
      <c r="BR189" s="2039"/>
      <c r="BS189" s="2039"/>
      <c r="BT189" s="2039"/>
      <c r="BU189" s="2039"/>
      <c r="BV189" s="2039"/>
      <c r="BW189" s="2039"/>
      <c r="BX189" s="2039"/>
      <c r="BY189" s="2039"/>
      <c r="BZ189" s="2039"/>
      <c r="CA189" s="2039"/>
      <c r="CB189" s="2039"/>
      <c r="CC189" s="2039"/>
      <c r="CD189" s="2039"/>
      <c r="CE189" s="2039"/>
      <c r="CF189" s="2039"/>
      <c r="CG189" s="2039"/>
      <c r="CH189" s="2039"/>
      <c r="CI189" s="2039"/>
      <c r="CJ189" s="2039"/>
      <c r="CK189" s="2039"/>
      <c r="CL189" s="2039"/>
      <c r="CM189" s="2039"/>
      <c r="CN189" s="2039"/>
      <c r="CO189" s="2039"/>
      <c r="CP189" s="2039"/>
      <c r="CQ189" s="2039"/>
      <c r="CR189" s="2039"/>
      <c r="CS189" s="2039"/>
      <c r="CT189" s="2039"/>
      <c r="CU189" s="2039"/>
      <c r="CV189" s="2039"/>
      <c r="CW189" s="2039"/>
    </row>
    <row r="190" spans="1:101" ht="12" customHeight="1">
      <c r="A190" s="2030"/>
      <c r="D190" s="2062"/>
      <c r="E190" s="2138"/>
      <c r="F190" s="2048"/>
      <c r="G190" s="2048"/>
      <c r="H190" s="2048"/>
      <c r="Z190" s="2029"/>
      <c r="AD190" s="2048"/>
      <c r="AJ190" s="2044"/>
      <c r="AK190" s="2039"/>
      <c r="AL190" s="2044"/>
      <c r="AM190" s="2039"/>
      <c r="AO190" s="2030"/>
      <c r="AQ190" s="2039"/>
      <c r="AR190" s="2039"/>
      <c r="AS190" s="2039"/>
      <c r="AT190" s="2039"/>
      <c r="AU190" s="2039"/>
      <c r="AV190" s="2039"/>
      <c r="AW190" s="2039"/>
      <c r="AX190" s="2039"/>
      <c r="AY190" s="2039"/>
      <c r="AZ190" s="2039"/>
      <c r="BA190" s="2039"/>
      <c r="BB190" s="2039"/>
      <c r="BC190" s="2039"/>
      <c r="BD190" s="2039"/>
      <c r="BE190" s="2039"/>
      <c r="BF190" s="2039"/>
      <c r="BG190" s="2039"/>
      <c r="BH190" s="2039"/>
      <c r="BI190" s="2039"/>
      <c r="BJ190" s="2039"/>
      <c r="BK190" s="2039"/>
      <c r="BL190" s="2039"/>
      <c r="BM190" s="2039"/>
      <c r="BN190" s="2039"/>
      <c r="BO190" s="2039"/>
      <c r="BP190" s="2039"/>
      <c r="BQ190" s="2039"/>
      <c r="BR190" s="2039"/>
      <c r="BS190" s="2039"/>
      <c r="BT190" s="2039"/>
      <c r="BU190" s="2039"/>
      <c r="BV190" s="2039"/>
      <c r="BW190" s="2039"/>
      <c r="BX190" s="2039"/>
      <c r="BY190" s="2039"/>
      <c r="BZ190" s="2039"/>
      <c r="CA190" s="2039"/>
      <c r="CB190" s="2039"/>
      <c r="CC190" s="2039"/>
      <c r="CD190" s="2039"/>
      <c r="CE190" s="2039"/>
      <c r="CF190" s="2039"/>
      <c r="CG190" s="2039"/>
      <c r="CH190" s="2039"/>
      <c r="CI190" s="2039"/>
      <c r="CJ190" s="2039"/>
      <c r="CK190" s="2039"/>
      <c r="CL190" s="2039"/>
      <c r="CM190" s="2039"/>
      <c r="CN190" s="2039"/>
      <c r="CO190" s="2039"/>
      <c r="CP190" s="2039"/>
      <c r="CQ190" s="2039"/>
      <c r="CR190" s="2039"/>
      <c r="CS190" s="2039"/>
      <c r="CT190" s="2039"/>
      <c r="CU190" s="2039"/>
      <c r="CV190" s="2039"/>
      <c r="CW190" s="2039"/>
    </row>
    <row r="191" spans="1:101" ht="12" customHeight="1">
      <c r="A191" s="2030"/>
      <c r="D191" s="2062"/>
      <c r="E191" s="2138"/>
      <c r="F191" s="2048"/>
      <c r="G191" s="2048"/>
      <c r="H191" s="2048"/>
      <c r="Z191" s="2029"/>
      <c r="AA191" s="436"/>
      <c r="AB191" s="436"/>
      <c r="AD191" s="2048"/>
      <c r="AJ191" s="2044"/>
      <c r="AK191" s="2039"/>
      <c r="AL191" s="2044"/>
      <c r="AM191" s="2039"/>
      <c r="AO191" s="2030"/>
      <c r="AQ191" s="2039"/>
      <c r="AR191" s="2039"/>
      <c r="AS191" s="2039"/>
      <c r="AT191" s="2039"/>
      <c r="AU191" s="2039"/>
      <c r="AV191" s="2039"/>
      <c r="AW191" s="2039"/>
      <c r="AX191" s="2039"/>
      <c r="AY191" s="2039"/>
      <c r="AZ191" s="2039"/>
      <c r="BA191" s="2039"/>
      <c r="BB191" s="2039"/>
      <c r="BC191" s="2039"/>
      <c r="BD191" s="2039"/>
      <c r="BE191" s="2039"/>
      <c r="BF191" s="2039"/>
      <c r="BG191" s="2039"/>
      <c r="BH191" s="2039"/>
      <c r="BI191" s="2039"/>
      <c r="BJ191" s="2039"/>
      <c r="BK191" s="2039"/>
      <c r="BL191" s="2039"/>
      <c r="BM191" s="2039"/>
      <c r="BN191" s="2039"/>
      <c r="BO191" s="2039"/>
      <c r="BP191" s="2039"/>
      <c r="BQ191" s="2039"/>
      <c r="BR191" s="2039"/>
      <c r="BS191" s="2039"/>
      <c r="BT191" s="2039"/>
      <c r="BU191" s="2039"/>
      <c r="BV191" s="2039"/>
      <c r="BW191" s="2039"/>
      <c r="BX191" s="2039"/>
      <c r="BY191" s="2039"/>
      <c r="BZ191" s="2039"/>
      <c r="CA191" s="2039"/>
      <c r="CB191" s="2039"/>
      <c r="CC191" s="2039"/>
      <c r="CD191" s="2039"/>
      <c r="CE191" s="2039"/>
      <c r="CF191" s="2039"/>
      <c r="CG191" s="2039"/>
      <c r="CH191" s="2039"/>
      <c r="CI191" s="2039"/>
      <c r="CJ191" s="2039"/>
      <c r="CK191" s="2039"/>
      <c r="CL191" s="2039"/>
      <c r="CM191" s="2039"/>
      <c r="CN191" s="2039"/>
      <c r="CO191" s="2039"/>
      <c r="CP191" s="2039"/>
      <c r="CQ191" s="2039"/>
      <c r="CR191" s="2039"/>
      <c r="CS191" s="2039"/>
      <c r="CT191" s="2039"/>
      <c r="CU191" s="2039"/>
      <c r="CV191" s="2039"/>
      <c r="CW191" s="2039"/>
    </row>
    <row r="192" spans="1:101" ht="12" customHeight="1">
      <c r="A192" s="2030"/>
      <c r="D192" s="2062"/>
      <c r="E192" s="2138"/>
      <c r="F192" s="2048"/>
      <c r="G192" s="2048"/>
      <c r="H192" s="2048"/>
      <c r="Z192" s="2029"/>
      <c r="AD192" s="2048"/>
      <c r="AJ192" s="2044"/>
      <c r="AK192" s="2039"/>
      <c r="AL192" s="2044"/>
      <c r="AM192" s="2039"/>
      <c r="AO192" s="2030"/>
      <c r="AQ192" s="2039"/>
      <c r="AR192" s="2039"/>
      <c r="AS192" s="2039"/>
      <c r="AT192" s="2039"/>
      <c r="AU192" s="2039"/>
      <c r="AV192" s="2039"/>
      <c r="AW192" s="2039"/>
      <c r="AX192" s="2039"/>
      <c r="AY192" s="2039"/>
      <c r="AZ192" s="2039"/>
      <c r="BA192" s="2039"/>
      <c r="BB192" s="2039"/>
      <c r="BC192" s="2039"/>
      <c r="BD192" s="2039"/>
      <c r="BE192" s="2039"/>
      <c r="BF192" s="2039"/>
      <c r="BG192" s="2039"/>
      <c r="BH192" s="2039"/>
      <c r="BI192" s="2039"/>
      <c r="BJ192" s="2039"/>
      <c r="BK192" s="2039"/>
      <c r="BL192" s="2039"/>
      <c r="BM192" s="2039"/>
      <c r="BN192" s="2039"/>
      <c r="BO192" s="2039"/>
      <c r="BP192" s="2039"/>
      <c r="BQ192" s="2039"/>
      <c r="BR192" s="2039"/>
      <c r="BS192" s="2039"/>
      <c r="BT192" s="2039"/>
      <c r="BU192" s="2039"/>
      <c r="BV192" s="2039"/>
      <c r="BW192" s="2039"/>
      <c r="BX192" s="2039"/>
      <c r="BY192" s="2039"/>
      <c r="BZ192" s="2039"/>
      <c r="CA192" s="2039"/>
      <c r="CB192" s="2039"/>
      <c r="CC192" s="2039"/>
      <c r="CD192" s="2039"/>
      <c r="CE192" s="2039"/>
      <c r="CF192" s="2039"/>
      <c r="CG192" s="2039"/>
      <c r="CH192" s="2039"/>
      <c r="CI192" s="2039"/>
      <c r="CJ192" s="2039"/>
      <c r="CK192" s="2039"/>
      <c r="CL192" s="2039"/>
      <c r="CM192" s="2039"/>
      <c r="CN192" s="2039"/>
      <c r="CO192" s="2039"/>
      <c r="CP192" s="2039"/>
      <c r="CQ192" s="2039"/>
      <c r="CR192" s="2039"/>
      <c r="CS192" s="2039"/>
      <c r="CT192" s="2039"/>
      <c r="CU192" s="2039"/>
      <c r="CV192" s="2039"/>
      <c r="CW192" s="2039"/>
    </row>
    <row r="193" spans="1:101" ht="12" customHeight="1">
      <c r="A193" s="2030"/>
      <c r="D193" s="2062"/>
      <c r="E193" s="2138"/>
      <c r="F193" s="2048"/>
      <c r="G193" s="2048"/>
      <c r="H193" s="2048"/>
      <c r="Z193" s="2029"/>
      <c r="AD193" s="2048"/>
      <c r="AJ193" s="2044"/>
      <c r="AK193" s="2039"/>
      <c r="AL193" s="2044"/>
      <c r="AM193" s="2039"/>
      <c r="AO193" s="2030"/>
      <c r="AQ193" s="2039"/>
      <c r="AR193" s="2039"/>
      <c r="AS193" s="2039"/>
      <c r="AT193" s="2039"/>
      <c r="AU193" s="2039"/>
      <c r="AV193" s="2039"/>
      <c r="AW193" s="2039"/>
      <c r="AX193" s="2039"/>
      <c r="AY193" s="2039"/>
      <c r="AZ193" s="2039"/>
      <c r="BA193" s="2039"/>
      <c r="BB193" s="2039"/>
      <c r="BC193" s="2039"/>
      <c r="BD193" s="2039"/>
      <c r="BE193" s="2039"/>
      <c r="BF193" s="2039"/>
      <c r="BG193" s="2039"/>
      <c r="BH193" s="2039"/>
      <c r="BI193" s="2039"/>
      <c r="BJ193" s="2039"/>
      <c r="BK193" s="2039"/>
      <c r="BL193" s="2039"/>
      <c r="BM193" s="2039"/>
      <c r="BN193" s="2039"/>
      <c r="BO193" s="2039"/>
      <c r="BP193" s="2039"/>
      <c r="BQ193" s="2039"/>
      <c r="BR193" s="2039"/>
      <c r="BS193" s="2039"/>
      <c r="BT193" s="2039"/>
      <c r="BU193" s="2039"/>
      <c r="BV193" s="2039"/>
      <c r="BW193" s="2039"/>
      <c r="BX193" s="2039"/>
      <c r="BY193" s="2039"/>
      <c r="BZ193" s="2039"/>
      <c r="CA193" s="2039"/>
      <c r="CB193" s="2039"/>
      <c r="CC193" s="2039"/>
      <c r="CD193" s="2039"/>
      <c r="CE193" s="2039"/>
      <c r="CF193" s="2039"/>
      <c r="CG193" s="2039"/>
      <c r="CH193" s="2039"/>
      <c r="CI193" s="2039"/>
      <c r="CJ193" s="2039"/>
      <c r="CK193" s="2039"/>
      <c r="CL193" s="2039"/>
      <c r="CM193" s="2039"/>
      <c r="CN193" s="2039"/>
      <c r="CO193" s="2039"/>
      <c r="CP193" s="2039"/>
      <c r="CQ193" s="2039"/>
      <c r="CR193" s="2039"/>
      <c r="CS193" s="2039"/>
      <c r="CT193" s="2039"/>
      <c r="CU193" s="2039"/>
      <c r="CV193" s="2039"/>
      <c r="CW193" s="2039"/>
    </row>
    <row r="194" spans="1:101" ht="12" customHeight="1">
      <c r="A194" s="2030"/>
      <c r="D194" s="2062"/>
      <c r="E194" s="2138"/>
      <c r="F194" s="2048"/>
      <c r="G194" s="2048"/>
      <c r="H194" s="2048"/>
      <c r="Z194" s="2029"/>
      <c r="AD194" s="2048"/>
      <c r="AJ194" s="2044"/>
      <c r="AK194" s="2039"/>
      <c r="AL194" s="2044"/>
      <c r="AM194" s="2039"/>
      <c r="AO194" s="2030"/>
      <c r="AQ194" s="2039"/>
      <c r="AR194" s="2039"/>
      <c r="AS194" s="2039"/>
      <c r="AT194" s="2039"/>
      <c r="AU194" s="2039"/>
      <c r="AV194" s="2039"/>
      <c r="AW194" s="2039"/>
      <c r="AX194" s="2039"/>
      <c r="AY194" s="2039"/>
      <c r="AZ194" s="2039"/>
      <c r="BA194" s="2039"/>
      <c r="BB194" s="2039"/>
      <c r="BC194" s="2039"/>
      <c r="BD194" s="2039"/>
      <c r="BE194" s="2039"/>
      <c r="BF194" s="2039"/>
      <c r="BG194" s="2039"/>
      <c r="BH194" s="2039"/>
      <c r="BI194" s="2039"/>
      <c r="BJ194" s="2039"/>
      <c r="BK194" s="2039"/>
      <c r="BL194" s="2039"/>
      <c r="BM194" s="2039"/>
      <c r="BN194" s="2039"/>
      <c r="BO194" s="2039"/>
      <c r="BP194" s="2039"/>
      <c r="BQ194" s="2039"/>
      <c r="BR194" s="2039"/>
      <c r="BS194" s="2039"/>
      <c r="BT194" s="2039"/>
      <c r="BU194" s="2039"/>
      <c r="BV194" s="2039"/>
      <c r="BW194" s="2039"/>
      <c r="BX194" s="2039"/>
      <c r="BY194" s="2039"/>
      <c r="BZ194" s="2039"/>
      <c r="CA194" s="2039"/>
      <c r="CB194" s="2039"/>
      <c r="CC194" s="2039"/>
      <c r="CD194" s="2039"/>
      <c r="CE194" s="2039"/>
      <c r="CF194" s="2039"/>
      <c r="CG194" s="2039"/>
      <c r="CH194" s="2039"/>
      <c r="CI194" s="2039"/>
      <c r="CJ194" s="2039"/>
      <c r="CK194" s="2039"/>
      <c r="CL194" s="2039"/>
      <c r="CM194" s="2039"/>
      <c r="CN194" s="2039"/>
      <c r="CO194" s="2039"/>
      <c r="CP194" s="2039"/>
      <c r="CQ194" s="2039"/>
      <c r="CR194" s="2039"/>
      <c r="CS194" s="2039"/>
      <c r="CT194" s="2039"/>
      <c r="CU194" s="2039"/>
      <c r="CV194" s="2039"/>
      <c r="CW194" s="2039"/>
    </row>
    <row r="195" spans="1:101" ht="12" customHeight="1">
      <c r="A195" s="2030"/>
      <c r="D195" s="2062"/>
      <c r="E195" s="2138"/>
      <c r="F195" s="2048"/>
      <c r="G195" s="2048"/>
      <c r="H195" s="2048"/>
      <c r="Z195" s="2029"/>
      <c r="AD195" s="2048"/>
      <c r="AJ195" s="2044"/>
      <c r="AK195" s="2039"/>
      <c r="AL195" s="2044"/>
      <c r="AM195" s="2039"/>
      <c r="AO195" s="2030"/>
      <c r="AQ195" s="2039"/>
      <c r="AR195" s="2039"/>
      <c r="AS195" s="2039"/>
      <c r="AT195" s="2039"/>
      <c r="AU195" s="2039"/>
      <c r="AV195" s="2039"/>
      <c r="AW195" s="2039"/>
      <c r="AX195" s="2039"/>
      <c r="AY195" s="2039"/>
      <c r="AZ195" s="2039"/>
      <c r="BA195" s="2039"/>
      <c r="BB195" s="2039"/>
      <c r="BC195" s="2039"/>
      <c r="BD195" s="2039"/>
      <c r="BE195" s="2039"/>
      <c r="BF195" s="2039"/>
      <c r="BG195" s="2039"/>
      <c r="BH195" s="2039"/>
      <c r="BI195" s="2039"/>
      <c r="BJ195" s="2039"/>
      <c r="BK195" s="2039"/>
      <c r="BL195" s="2039"/>
      <c r="BM195" s="2039"/>
      <c r="BN195" s="2039"/>
      <c r="BO195" s="2039"/>
      <c r="BP195" s="2039"/>
      <c r="BQ195" s="2039"/>
      <c r="BR195" s="2039"/>
      <c r="BS195" s="2039"/>
      <c r="BT195" s="2039"/>
      <c r="BU195" s="2039"/>
      <c r="BV195" s="2039"/>
      <c r="BW195" s="2039"/>
      <c r="BX195" s="2039"/>
      <c r="BY195" s="2039"/>
      <c r="BZ195" s="2039"/>
      <c r="CA195" s="2039"/>
      <c r="CB195" s="2039"/>
      <c r="CC195" s="2039"/>
      <c r="CD195" s="2039"/>
      <c r="CE195" s="2039"/>
      <c r="CF195" s="2039"/>
      <c r="CG195" s="2039"/>
      <c r="CH195" s="2039"/>
      <c r="CI195" s="2039"/>
      <c r="CJ195" s="2039"/>
      <c r="CK195" s="2039"/>
      <c r="CL195" s="2039"/>
      <c r="CM195" s="2039"/>
      <c r="CN195" s="2039"/>
      <c r="CO195" s="2039"/>
      <c r="CP195" s="2039"/>
      <c r="CQ195" s="2039"/>
      <c r="CR195" s="2039"/>
      <c r="CS195" s="2039"/>
      <c r="CT195" s="2039"/>
      <c r="CU195" s="2039"/>
      <c r="CV195" s="2039"/>
      <c r="CW195" s="2039"/>
    </row>
    <row r="196" spans="1:101" ht="12" customHeight="1">
      <c r="A196" s="2030"/>
      <c r="D196" s="2062"/>
      <c r="E196" s="2138"/>
      <c r="F196" s="2048"/>
      <c r="G196" s="2048"/>
      <c r="H196" s="2048"/>
      <c r="Z196" s="2029"/>
      <c r="AD196" s="2048"/>
      <c r="AL196" s="2044"/>
      <c r="AM196" s="2039"/>
      <c r="AO196" s="2030"/>
      <c r="AQ196" s="2039"/>
      <c r="AR196" s="2039"/>
      <c r="AS196" s="2039"/>
      <c r="AT196" s="2039"/>
      <c r="AU196" s="2039"/>
      <c r="AV196" s="2039"/>
      <c r="AW196" s="2039"/>
      <c r="AX196" s="2039"/>
      <c r="AY196" s="2039"/>
      <c r="AZ196" s="2039"/>
      <c r="BA196" s="2039"/>
      <c r="BB196" s="2039"/>
      <c r="BC196" s="2039"/>
      <c r="BD196" s="2039"/>
      <c r="BE196" s="2039"/>
      <c r="BF196" s="2039"/>
      <c r="BG196" s="2039"/>
      <c r="BH196" s="2039"/>
      <c r="BI196" s="2039"/>
      <c r="BJ196" s="2039"/>
      <c r="BK196" s="2039"/>
      <c r="BL196" s="2039"/>
      <c r="BM196" s="2039"/>
      <c r="BN196" s="2039"/>
      <c r="BO196" s="2039"/>
      <c r="BP196" s="2039"/>
      <c r="BQ196" s="2039"/>
      <c r="BR196" s="2039"/>
      <c r="BS196" s="2039"/>
      <c r="BT196" s="2039"/>
      <c r="BU196" s="2039"/>
      <c r="BV196" s="2039"/>
      <c r="BW196" s="2039"/>
      <c r="BX196" s="2039"/>
      <c r="BY196" s="2039"/>
      <c r="BZ196" s="2039"/>
      <c r="CA196" s="2039"/>
      <c r="CB196" s="2039"/>
      <c r="CC196" s="2039"/>
      <c r="CD196" s="2039"/>
      <c r="CE196" s="2039"/>
      <c r="CF196" s="2039"/>
      <c r="CG196" s="2039"/>
      <c r="CH196" s="2039"/>
      <c r="CI196" s="2039"/>
      <c r="CJ196" s="2039"/>
      <c r="CK196" s="2039"/>
      <c r="CL196" s="2039"/>
      <c r="CM196" s="2039"/>
      <c r="CN196" s="2039"/>
      <c r="CO196" s="2039"/>
      <c r="CP196" s="2039"/>
      <c r="CQ196" s="2039"/>
      <c r="CR196" s="2039"/>
      <c r="CS196" s="2039"/>
      <c r="CT196" s="2039"/>
      <c r="CU196" s="2039"/>
      <c r="CV196" s="2039"/>
      <c r="CW196" s="2039"/>
    </row>
    <row r="197" spans="1:101" ht="12" customHeight="1">
      <c r="A197" s="2030"/>
      <c r="D197" s="2062"/>
      <c r="E197" s="2138"/>
      <c r="F197" s="2048"/>
      <c r="G197" s="2048"/>
      <c r="H197" s="2048"/>
      <c r="Z197" s="2029"/>
      <c r="AD197" s="2048"/>
      <c r="AJ197" s="2044"/>
      <c r="AK197" s="2039"/>
      <c r="AL197" s="2044"/>
      <c r="AM197" s="2039"/>
      <c r="AO197" s="2030"/>
      <c r="AQ197" s="2039"/>
      <c r="AR197" s="2039"/>
      <c r="AS197" s="2039"/>
      <c r="AT197" s="2039"/>
      <c r="AU197" s="2039"/>
      <c r="AV197" s="2039"/>
      <c r="AW197" s="2039"/>
      <c r="AX197" s="2039"/>
      <c r="AY197" s="2039"/>
      <c r="AZ197" s="2039"/>
      <c r="BA197" s="2039"/>
      <c r="BB197" s="2039"/>
      <c r="BC197" s="2039"/>
      <c r="BD197" s="2039"/>
      <c r="BE197" s="2039"/>
      <c r="BF197" s="2039"/>
      <c r="BG197" s="2039"/>
      <c r="BH197" s="2039"/>
      <c r="BI197" s="2039"/>
      <c r="BJ197" s="2039"/>
      <c r="BK197" s="2039"/>
      <c r="BL197" s="2039"/>
      <c r="BM197" s="2039"/>
      <c r="BN197" s="2039"/>
      <c r="BO197" s="2039"/>
      <c r="BP197" s="2039"/>
      <c r="BQ197" s="2039"/>
      <c r="BR197" s="2039"/>
      <c r="BS197" s="2039"/>
      <c r="BT197" s="2039"/>
      <c r="BU197" s="2039"/>
      <c r="BV197" s="2039"/>
      <c r="BW197" s="2039"/>
      <c r="BX197" s="2039"/>
      <c r="BY197" s="2039"/>
      <c r="BZ197" s="2039"/>
      <c r="CA197" s="2039"/>
      <c r="CB197" s="2039"/>
      <c r="CC197" s="2039"/>
      <c r="CD197" s="2039"/>
      <c r="CE197" s="2039"/>
      <c r="CF197" s="2039"/>
      <c r="CG197" s="2039"/>
      <c r="CH197" s="2039"/>
      <c r="CI197" s="2039"/>
      <c r="CJ197" s="2039"/>
      <c r="CK197" s="2039"/>
      <c r="CL197" s="2039"/>
      <c r="CM197" s="2039"/>
      <c r="CN197" s="2039"/>
      <c r="CO197" s="2039"/>
      <c r="CP197" s="2039"/>
      <c r="CQ197" s="2039"/>
      <c r="CR197" s="2039"/>
      <c r="CS197" s="2039"/>
      <c r="CT197" s="2039"/>
      <c r="CU197" s="2039"/>
      <c r="CV197" s="2039"/>
      <c r="CW197" s="2039"/>
    </row>
    <row r="198" spans="1:101" ht="12" customHeight="1">
      <c r="A198" s="2030"/>
      <c r="D198" s="2062"/>
      <c r="E198" s="2138"/>
      <c r="F198" s="2048"/>
      <c r="G198" s="2048"/>
      <c r="H198" s="2048"/>
      <c r="Z198" s="2029"/>
      <c r="AD198" s="2048"/>
      <c r="AG198" s="2042"/>
      <c r="AI198" s="2042"/>
      <c r="AJ198" s="2070"/>
      <c r="AK198" s="2042"/>
      <c r="AL198" s="2070"/>
      <c r="AM198" s="2042"/>
      <c r="AO198" s="2030"/>
      <c r="AQ198" s="2039"/>
      <c r="AR198" s="2039"/>
      <c r="AS198" s="2039"/>
      <c r="AT198" s="2039"/>
      <c r="AU198" s="2039"/>
      <c r="AV198" s="2039"/>
      <c r="AW198" s="2039"/>
      <c r="AX198" s="2039"/>
      <c r="AY198" s="2039"/>
      <c r="AZ198" s="2039"/>
      <c r="BA198" s="2039"/>
      <c r="BB198" s="2039"/>
      <c r="BC198" s="2039"/>
      <c r="BD198" s="2039"/>
      <c r="BE198" s="2039"/>
      <c r="BF198" s="2039"/>
      <c r="BG198" s="2039"/>
      <c r="BH198" s="2039"/>
      <c r="BI198" s="2039"/>
      <c r="BJ198" s="2039"/>
      <c r="BK198" s="2039"/>
      <c r="BL198" s="2039"/>
      <c r="BM198" s="2039"/>
      <c r="BN198" s="2039"/>
      <c r="BO198" s="2039"/>
      <c r="BP198" s="2039"/>
      <c r="BQ198" s="2039"/>
      <c r="BR198" s="2039"/>
      <c r="BS198" s="2039"/>
      <c r="BT198" s="2039"/>
      <c r="BU198" s="2039"/>
      <c r="BV198" s="2039"/>
      <c r="BW198" s="2039"/>
      <c r="BX198" s="2039"/>
      <c r="BY198" s="2039"/>
      <c r="BZ198" s="2039"/>
      <c r="CA198" s="2039"/>
      <c r="CB198" s="2039"/>
      <c r="CC198" s="2039"/>
      <c r="CD198" s="2039"/>
      <c r="CE198" s="2039"/>
      <c r="CF198" s="2039"/>
      <c r="CG198" s="2039"/>
      <c r="CH198" s="2039"/>
      <c r="CI198" s="2039"/>
      <c r="CJ198" s="2039"/>
      <c r="CK198" s="2039"/>
      <c r="CL198" s="2039"/>
      <c r="CM198" s="2039"/>
      <c r="CN198" s="2039"/>
      <c r="CO198" s="2039"/>
      <c r="CP198" s="2039"/>
      <c r="CQ198" s="2039"/>
      <c r="CR198" s="2039"/>
      <c r="CS198" s="2039"/>
      <c r="CT198" s="2039"/>
      <c r="CU198" s="2039"/>
      <c r="CV198" s="2039"/>
      <c r="CW198" s="2039"/>
    </row>
    <row r="199" spans="1:101" ht="12" customHeight="1">
      <c r="A199" s="2030"/>
      <c r="D199" s="2062"/>
      <c r="E199" s="2138"/>
      <c r="F199" s="2048"/>
      <c r="G199" s="2048"/>
      <c r="H199" s="2048"/>
      <c r="Z199" s="2041"/>
      <c r="AD199" s="2048"/>
      <c r="AJ199" s="2044"/>
      <c r="AK199" s="2039"/>
      <c r="AL199" s="2044"/>
      <c r="AM199" s="2039"/>
      <c r="AO199" s="2030"/>
      <c r="AQ199" s="2039"/>
      <c r="AR199" s="2039"/>
      <c r="AS199" s="2039"/>
      <c r="AT199" s="2039"/>
      <c r="AU199" s="2039"/>
      <c r="AV199" s="2039"/>
      <c r="AW199" s="2039"/>
      <c r="AX199" s="2039"/>
      <c r="AY199" s="2039"/>
      <c r="AZ199" s="2039"/>
      <c r="BA199" s="2039"/>
      <c r="BB199" s="2039"/>
      <c r="BC199" s="2039"/>
      <c r="BD199" s="2039"/>
      <c r="BE199" s="2039"/>
      <c r="BF199" s="2039"/>
      <c r="BG199" s="2039"/>
      <c r="BH199" s="2039"/>
      <c r="BI199" s="2039"/>
      <c r="BJ199" s="2039"/>
      <c r="BK199" s="2039"/>
      <c r="BL199" s="2039"/>
      <c r="BM199" s="2039"/>
      <c r="BN199" s="2039"/>
      <c r="BO199" s="2039"/>
      <c r="BP199" s="2039"/>
      <c r="BQ199" s="2039"/>
      <c r="BR199" s="2039"/>
      <c r="BS199" s="2039"/>
      <c r="BT199" s="2039"/>
      <c r="BU199" s="2039"/>
      <c r="BV199" s="2039"/>
      <c r="BW199" s="2039"/>
      <c r="BX199" s="2039"/>
      <c r="BY199" s="2039"/>
      <c r="BZ199" s="2039"/>
      <c r="CA199" s="2039"/>
      <c r="CB199" s="2039"/>
      <c r="CC199" s="2039"/>
      <c r="CD199" s="2039"/>
      <c r="CE199" s="2039"/>
      <c r="CF199" s="2039"/>
      <c r="CG199" s="2039"/>
      <c r="CH199" s="2039"/>
      <c r="CI199" s="2039"/>
      <c r="CJ199" s="2039"/>
      <c r="CK199" s="2039"/>
      <c r="CL199" s="2039"/>
      <c r="CM199" s="2039"/>
      <c r="CN199" s="2039"/>
      <c r="CO199" s="2039"/>
      <c r="CP199" s="2039"/>
      <c r="CQ199" s="2039"/>
      <c r="CR199" s="2039"/>
      <c r="CS199" s="2039"/>
      <c r="CT199" s="2039"/>
      <c r="CU199" s="2039"/>
      <c r="CV199" s="2039"/>
      <c r="CW199" s="2039"/>
    </row>
    <row r="200" spans="1:101" ht="12" customHeight="1">
      <c r="A200" s="2030"/>
      <c r="D200" s="2062"/>
      <c r="E200" s="2138"/>
      <c r="F200" s="2048"/>
      <c r="G200" s="2048"/>
      <c r="H200" s="2048"/>
      <c r="Z200" s="2041"/>
      <c r="AD200" s="2048"/>
      <c r="AE200" s="2039"/>
      <c r="AJ200" s="2044"/>
      <c r="AK200" s="2039"/>
      <c r="AL200" s="2044"/>
      <c r="AM200" s="2039"/>
      <c r="AO200" s="2030"/>
      <c r="AQ200" s="2039"/>
      <c r="AR200" s="2039"/>
      <c r="AS200" s="2039"/>
      <c r="AT200" s="2039"/>
      <c r="AU200" s="2039"/>
      <c r="AV200" s="2039"/>
      <c r="AW200" s="2039"/>
      <c r="AX200" s="2039"/>
      <c r="AY200" s="2039"/>
      <c r="AZ200" s="2039"/>
      <c r="BA200" s="2039"/>
      <c r="BB200" s="2039"/>
      <c r="BC200" s="2039"/>
      <c r="BD200" s="2039"/>
      <c r="BE200" s="2039"/>
      <c r="BF200" s="2039"/>
      <c r="BG200" s="2039"/>
      <c r="BH200" s="2039"/>
      <c r="BI200" s="2039"/>
      <c r="BJ200" s="2039"/>
      <c r="BK200" s="2039"/>
      <c r="BL200" s="2039"/>
      <c r="BM200" s="2039"/>
      <c r="BN200" s="2039"/>
      <c r="BO200" s="2039"/>
      <c r="BP200" s="2039"/>
      <c r="BQ200" s="2039"/>
      <c r="BR200" s="2039"/>
      <c r="BS200" s="2039"/>
      <c r="BT200" s="2039"/>
      <c r="BU200" s="2039"/>
      <c r="BV200" s="2039"/>
      <c r="BW200" s="2039"/>
      <c r="BX200" s="2039"/>
      <c r="BY200" s="2039"/>
      <c r="BZ200" s="2039"/>
      <c r="CA200" s="2039"/>
      <c r="CB200" s="2039"/>
      <c r="CC200" s="2039"/>
      <c r="CD200" s="2039"/>
      <c r="CE200" s="2039"/>
      <c r="CF200" s="2039"/>
      <c r="CG200" s="2039"/>
      <c r="CH200" s="2039"/>
      <c r="CI200" s="2039"/>
      <c r="CJ200" s="2039"/>
      <c r="CK200" s="2039"/>
      <c r="CL200" s="2039"/>
      <c r="CM200" s="2039"/>
      <c r="CN200" s="2039"/>
      <c r="CO200" s="2039"/>
      <c r="CP200" s="2039"/>
      <c r="CQ200" s="2039"/>
      <c r="CR200" s="2039"/>
      <c r="CS200" s="2039"/>
      <c r="CT200" s="2039"/>
      <c r="CU200" s="2039"/>
      <c r="CV200" s="2039"/>
      <c r="CW200" s="2039"/>
    </row>
    <row r="201" spans="1:101" ht="12" customHeight="1">
      <c r="A201" s="2030"/>
      <c r="D201" s="2062"/>
      <c r="E201" s="2138"/>
      <c r="F201" s="2048"/>
      <c r="G201" s="2048"/>
      <c r="H201" s="2048"/>
      <c r="Z201" s="2041"/>
      <c r="AJ201" s="2044"/>
      <c r="AK201" s="2039"/>
      <c r="AL201" s="2044"/>
      <c r="AM201" s="2039"/>
      <c r="AO201" s="2030"/>
      <c r="AQ201" s="2039"/>
      <c r="AR201" s="2039"/>
      <c r="AS201" s="2039"/>
      <c r="AT201" s="2039"/>
      <c r="AU201" s="2039"/>
      <c r="AV201" s="2039"/>
      <c r="AW201" s="2039"/>
      <c r="AX201" s="2039"/>
      <c r="AY201" s="2039"/>
      <c r="AZ201" s="2039"/>
      <c r="BA201" s="2039"/>
      <c r="BB201" s="2039"/>
      <c r="BC201" s="2039"/>
      <c r="BD201" s="2039"/>
      <c r="BE201" s="2039"/>
      <c r="BF201" s="2039"/>
      <c r="BG201" s="2039"/>
      <c r="BH201" s="2039"/>
      <c r="BI201" s="2039"/>
      <c r="BJ201" s="2039"/>
      <c r="BK201" s="2039"/>
      <c r="BL201" s="2039"/>
      <c r="BM201" s="2039"/>
      <c r="BN201" s="2039"/>
      <c r="BO201" s="2039"/>
      <c r="BP201" s="2039"/>
      <c r="BQ201" s="2039"/>
      <c r="BR201" s="2039"/>
      <c r="BS201" s="2039"/>
      <c r="BT201" s="2039"/>
      <c r="BU201" s="2039"/>
      <c r="BV201" s="2039"/>
      <c r="BW201" s="2039"/>
      <c r="BX201" s="2039"/>
      <c r="BY201" s="2039"/>
      <c r="BZ201" s="2039"/>
      <c r="CA201" s="2039"/>
      <c r="CB201" s="2039"/>
      <c r="CC201" s="2039"/>
      <c r="CD201" s="2039"/>
      <c r="CE201" s="2039"/>
      <c r="CF201" s="2039"/>
      <c r="CG201" s="2039"/>
      <c r="CH201" s="2039"/>
      <c r="CI201" s="2039"/>
      <c r="CJ201" s="2039"/>
      <c r="CK201" s="2039"/>
      <c r="CL201" s="2039"/>
      <c r="CM201" s="2039"/>
      <c r="CN201" s="2039"/>
      <c r="CO201" s="2039"/>
      <c r="CP201" s="2039"/>
      <c r="CQ201" s="2039"/>
      <c r="CR201" s="2039"/>
      <c r="CS201" s="2039"/>
      <c r="CT201" s="2039"/>
      <c r="CU201" s="2039"/>
      <c r="CV201" s="2039"/>
      <c r="CW201" s="2039"/>
    </row>
    <row r="202" spans="1:101" ht="12" customHeight="1">
      <c r="A202" s="2030"/>
      <c r="D202" s="2062"/>
      <c r="E202" s="2138"/>
      <c r="F202" s="2048"/>
      <c r="G202" s="2048"/>
      <c r="H202" s="2048"/>
      <c r="Z202" s="2041"/>
      <c r="AJ202" s="2044"/>
      <c r="AK202" s="2039"/>
      <c r="AL202" s="2044"/>
      <c r="AM202" s="2039"/>
      <c r="AO202" s="2030"/>
      <c r="AQ202" s="2039"/>
      <c r="AR202" s="2039"/>
      <c r="AS202" s="2039"/>
      <c r="AT202" s="2039"/>
      <c r="AU202" s="2039"/>
      <c r="AV202" s="2039"/>
      <c r="AW202" s="2039"/>
      <c r="AX202" s="2039"/>
      <c r="AY202" s="2039"/>
      <c r="AZ202" s="2039"/>
      <c r="BA202" s="2039"/>
      <c r="BB202" s="2039"/>
      <c r="BC202" s="2039"/>
      <c r="BD202" s="2039"/>
      <c r="BE202" s="2039"/>
      <c r="BF202" s="2039"/>
      <c r="BG202" s="2039"/>
      <c r="BH202" s="2039"/>
      <c r="BI202" s="2039"/>
      <c r="BJ202" s="2039"/>
      <c r="BK202" s="2039"/>
      <c r="BL202" s="2039"/>
      <c r="BM202" s="2039"/>
      <c r="BN202" s="2039"/>
      <c r="BO202" s="2039"/>
      <c r="BP202" s="2039"/>
      <c r="BQ202" s="2039"/>
      <c r="BR202" s="2039"/>
      <c r="BS202" s="2039"/>
      <c r="BT202" s="2039"/>
      <c r="BU202" s="2039"/>
      <c r="BV202" s="2039"/>
      <c r="BW202" s="2039"/>
      <c r="BX202" s="2039"/>
      <c r="BY202" s="2039"/>
      <c r="BZ202" s="2039"/>
      <c r="CA202" s="2039"/>
      <c r="CB202" s="2039"/>
      <c r="CC202" s="2039"/>
      <c r="CD202" s="2039"/>
      <c r="CE202" s="2039"/>
      <c r="CF202" s="2039"/>
      <c r="CG202" s="2039"/>
      <c r="CH202" s="2039"/>
      <c r="CI202" s="2039"/>
      <c r="CJ202" s="2039"/>
      <c r="CK202" s="2039"/>
      <c r="CL202" s="2039"/>
      <c r="CM202" s="2039"/>
      <c r="CN202" s="2039"/>
      <c r="CO202" s="2039"/>
      <c r="CP202" s="2039"/>
      <c r="CQ202" s="2039"/>
      <c r="CR202" s="2039"/>
      <c r="CS202" s="2039"/>
      <c r="CT202" s="2039"/>
      <c r="CU202" s="2039"/>
      <c r="CV202" s="2039"/>
      <c r="CW202" s="2039"/>
    </row>
    <row r="203" spans="1:101" ht="12" customHeight="1">
      <c r="A203" s="2030"/>
      <c r="D203" s="2062"/>
      <c r="E203" s="2138"/>
      <c r="F203" s="2048"/>
      <c r="G203" s="2048"/>
      <c r="H203" s="2048"/>
      <c r="Z203" s="2041"/>
      <c r="AD203" s="2048"/>
      <c r="AE203" s="2039"/>
      <c r="AJ203" s="2044"/>
      <c r="AK203" s="2039"/>
      <c r="AL203" s="2044"/>
      <c r="AM203" s="2039"/>
      <c r="AO203" s="2030"/>
      <c r="AQ203" s="2039"/>
      <c r="AR203" s="2039"/>
      <c r="AS203" s="2039"/>
      <c r="AT203" s="2039"/>
      <c r="AU203" s="2039"/>
      <c r="AV203" s="2039"/>
      <c r="AW203" s="2039"/>
      <c r="AX203" s="2039"/>
      <c r="AY203" s="2039"/>
      <c r="AZ203" s="2039"/>
      <c r="BA203" s="2039"/>
      <c r="BB203" s="2039"/>
      <c r="BC203" s="2039"/>
      <c r="BD203" s="2039"/>
      <c r="BE203" s="2039"/>
      <c r="BF203" s="2039"/>
      <c r="BG203" s="2039"/>
      <c r="BH203" s="2039"/>
      <c r="BI203" s="2039"/>
      <c r="BJ203" s="2039"/>
      <c r="BK203" s="2039"/>
      <c r="BL203" s="2039"/>
      <c r="BM203" s="2039"/>
      <c r="BN203" s="2039"/>
      <c r="BO203" s="2039"/>
      <c r="BP203" s="2039"/>
      <c r="BQ203" s="2039"/>
      <c r="BR203" s="2039"/>
      <c r="BS203" s="2039"/>
      <c r="BT203" s="2039"/>
      <c r="BU203" s="2039"/>
      <c r="BV203" s="2039"/>
      <c r="BW203" s="2039"/>
      <c r="BX203" s="2039"/>
      <c r="BY203" s="2039"/>
      <c r="BZ203" s="2039"/>
      <c r="CA203" s="2039"/>
      <c r="CB203" s="2039"/>
      <c r="CC203" s="2039"/>
      <c r="CD203" s="2039"/>
      <c r="CE203" s="2039"/>
      <c r="CF203" s="2039"/>
      <c r="CG203" s="2039"/>
      <c r="CH203" s="2039"/>
      <c r="CI203" s="2039"/>
      <c r="CJ203" s="2039"/>
      <c r="CK203" s="2039"/>
      <c r="CL203" s="2039"/>
      <c r="CM203" s="2039"/>
      <c r="CN203" s="2039"/>
      <c r="CO203" s="2039"/>
      <c r="CP203" s="2039"/>
      <c r="CQ203" s="2039"/>
      <c r="CR203" s="2039"/>
      <c r="CS203" s="2039"/>
      <c r="CT203" s="2039"/>
      <c r="CU203" s="2039"/>
      <c r="CV203" s="2039"/>
      <c r="CW203" s="2039"/>
    </row>
    <row r="204" spans="1:101" ht="12" customHeight="1">
      <c r="A204" s="2030"/>
      <c r="D204" s="2062"/>
      <c r="E204" s="2138"/>
      <c r="F204" s="2048"/>
      <c r="G204" s="2048"/>
      <c r="H204" s="2048"/>
      <c r="Z204" s="2041"/>
      <c r="AJ204" s="2044"/>
      <c r="AK204" s="2039"/>
      <c r="AL204" s="2044"/>
      <c r="AM204" s="2039"/>
      <c r="AO204" s="2030"/>
      <c r="AQ204" s="2039"/>
      <c r="AR204" s="2039"/>
      <c r="AS204" s="2039"/>
      <c r="AT204" s="2039"/>
      <c r="AU204" s="2039"/>
      <c r="AV204" s="2039"/>
      <c r="AW204" s="2039"/>
      <c r="AX204" s="2039"/>
      <c r="AY204" s="2039"/>
      <c r="AZ204" s="2039"/>
      <c r="BA204" s="2039"/>
      <c r="BB204" s="2039"/>
      <c r="BC204" s="2039"/>
      <c r="BD204" s="2039"/>
      <c r="BE204" s="2039"/>
      <c r="BF204" s="2039"/>
      <c r="BG204" s="2039"/>
      <c r="BH204" s="2039"/>
      <c r="BI204" s="2039"/>
      <c r="BJ204" s="2039"/>
      <c r="BK204" s="2039"/>
      <c r="BL204" s="2039"/>
      <c r="BM204" s="2039"/>
      <c r="BN204" s="2039"/>
      <c r="BO204" s="2039"/>
      <c r="BP204" s="2039"/>
      <c r="BQ204" s="2039"/>
      <c r="BR204" s="2039"/>
      <c r="BS204" s="2039"/>
      <c r="BT204" s="2039"/>
      <c r="BU204" s="2039"/>
      <c r="BV204" s="2039"/>
      <c r="BW204" s="2039"/>
      <c r="BX204" s="2039"/>
      <c r="BY204" s="2039"/>
      <c r="BZ204" s="2039"/>
      <c r="CA204" s="2039"/>
      <c r="CB204" s="2039"/>
      <c r="CC204" s="2039"/>
      <c r="CD204" s="2039"/>
      <c r="CE204" s="2039"/>
      <c r="CF204" s="2039"/>
      <c r="CG204" s="2039"/>
      <c r="CH204" s="2039"/>
      <c r="CI204" s="2039"/>
      <c r="CJ204" s="2039"/>
      <c r="CK204" s="2039"/>
      <c r="CL204" s="2039"/>
      <c r="CM204" s="2039"/>
      <c r="CN204" s="2039"/>
      <c r="CO204" s="2039"/>
      <c r="CP204" s="2039"/>
      <c r="CQ204" s="2039"/>
      <c r="CR204" s="2039"/>
      <c r="CS204" s="2039"/>
      <c r="CT204" s="2039"/>
      <c r="CU204" s="2039"/>
      <c r="CV204" s="2039"/>
      <c r="CW204" s="2039"/>
    </row>
    <row r="205" spans="1:101" ht="12" customHeight="1">
      <c r="A205" s="2030"/>
      <c r="D205" s="2062"/>
      <c r="E205" s="2138"/>
      <c r="F205" s="2048"/>
      <c r="G205" s="2048"/>
      <c r="H205" s="2048"/>
      <c r="Z205" s="2041"/>
      <c r="AJ205" s="2044"/>
      <c r="AK205" s="2039"/>
      <c r="AL205" s="2044"/>
      <c r="AM205" s="2039"/>
      <c r="AO205" s="2030"/>
      <c r="AQ205" s="2039"/>
      <c r="AR205" s="2039"/>
      <c r="AS205" s="2039"/>
      <c r="AT205" s="2039"/>
      <c r="AU205" s="2039"/>
      <c r="AV205" s="2039"/>
      <c r="AW205" s="2039"/>
      <c r="AX205" s="2039"/>
      <c r="AY205" s="2039"/>
      <c r="AZ205" s="2039"/>
      <c r="BA205" s="2039"/>
      <c r="BB205" s="2039"/>
      <c r="BC205" s="2039"/>
      <c r="BD205" s="2039"/>
      <c r="BE205" s="2039"/>
      <c r="BF205" s="2039"/>
      <c r="BG205" s="2039"/>
      <c r="BH205" s="2039"/>
      <c r="BI205" s="2039"/>
      <c r="BJ205" s="2039"/>
      <c r="BK205" s="2039"/>
      <c r="BL205" s="2039"/>
      <c r="BM205" s="2039"/>
      <c r="BN205" s="2039"/>
      <c r="BO205" s="2039"/>
      <c r="BP205" s="2039"/>
      <c r="BQ205" s="2039"/>
      <c r="BR205" s="2039"/>
      <c r="BS205" s="2039"/>
      <c r="BT205" s="2039"/>
      <c r="BU205" s="2039"/>
      <c r="BV205" s="2039"/>
      <c r="BW205" s="2039"/>
      <c r="BX205" s="2039"/>
      <c r="BY205" s="2039"/>
      <c r="BZ205" s="2039"/>
      <c r="CA205" s="2039"/>
      <c r="CB205" s="2039"/>
      <c r="CC205" s="2039"/>
      <c r="CD205" s="2039"/>
      <c r="CE205" s="2039"/>
      <c r="CF205" s="2039"/>
      <c r="CG205" s="2039"/>
      <c r="CH205" s="2039"/>
      <c r="CI205" s="2039"/>
      <c r="CJ205" s="2039"/>
      <c r="CK205" s="2039"/>
      <c r="CL205" s="2039"/>
      <c r="CM205" s="2039"/>
      <c r="CN205" s="2039"/>
      <c r="CO205" s="2039"/>
      <c r="CP205" s="2039"/>
      <c r="CQ205" s="2039"/>
      <c r="CR205" s="2039"/>
      <c r="CS205" s="2039"/>
      <c r="CT205" s="2039"/>
      <c r="CU205" s="2039"/>
      <c r="CV205" s="2039"/>
      <c r="CW205" s="2039"/>
    </row>
    <row r="206" spans="1:101" ht="12" customHeight="1">
      <c r="A206" s="2030"/>
      <c r="D206" s="2062"/>
      <c r="E206" s="2138"/>
      <c r="F206" s="2048"/>
      <c r="G206" s="2048"/>
      <c r="H206" s="2048"/>
      <c r="Z206" s="2029"/>
      <c r="AJ206" s="2044"/>
      <c r="AK206" s="2039"/>
      <c r="AL206" s="2044"/>
      <c r="AM206" s="2039"/>
      <c r="AO206" s="2030"/>
      <c r="AQ206" s="2039"/>
      <c r="AR206" s="2039"/>
      <c r="AS206" s="2039"/>
      <c r="AT206" s="2039"/>
      <c r="AU206" s="2039"/>
      <c r="AV206" s="2039"/>
      <c r="AW206" s="2039"/>
      <c r="AX206" s="2039"/>
      <c r="AY206" s="2039"/>
      <c r="AZ206" s="2039"/>
      <c r="BA206" s="2039"/>
      <c r="BB206" s="2039"/>
      <c r="BC206" s="2039"/>
      <c r="BD206" s="2039"/>
      <c r="BE206" s="2039"/>
      <c r="BF206" s="2039"/>
      <c r="BG206" s="2039"/>
      <c r="BH206" s="2039"/>
      <c r="BI206" s="2039"/>
      <c r="BJ206" s="2039"/>
      <c r="BK206" s="2039"/>
      <c r="BL206" s="2039"/>
      <c r="BM206" s="2039"/>
      <c r="BN206" s="2039"/>
      <c r="BO206" s="2039"/>
      <c r="BP206" s="2039"/>
      <c r="BQ206" s="2039"/>
      <c r="BR206" s="2039"/>
      <c r="BS206" s="2039"/>
      <c r="BT206" s="2039"/>
      <c r="BU206" s="2039"/>
      <c r="BV206" s="2039"/>
      <c r="BW206" s="2039"/>
      <c r="BX206" s="2039"/>
      <c r="BY206" s="2039"/>
      <c r="BZ206" s="2039"/>
      <c r="CA206" s="2039"/>
      <c r="CB206" s="2039"/>
      <c r="CC206" s="2039"/>
      <c r="CD206" s="2039"/>
      <c r="CE206" s="2039"/>
      <c r="CF206" s="2039"/>
      <c r="CG206" s="2039"/>
      <c r="CH206" s="2039"/>
      <c r="CI206" s="2039"/>
      <c r="CJ206" s="2039"/>
      <c r="CK206" s="2039"/>
      <c r="CL206" s="2039"/>
      <c r="CM206" s="2039"/>
      <c r="CN206" s="2039"/>
      <c r="CO206" s="2039"/>
      <c r="CP206" s="2039"/>
      <c r="CQ206" s="2039"/>
      <c r="CR206" s="2039"/>
      <c r="CS206" s="2039"/>
      <c r="CT206" s="2039"/>
      <c r="CU206" s="2039"/>
      <c r="CV206" s="2039"/>
      <c r="CW206" s="2039"/>
    </row>
    <row r="207" spans="1:101" ht="12" customHeight="1">
      <c r="A207" s="2030"/>
      <c r="D207" s="2062"/>
      <c r="E207" s="2138"/>
      <c r="F207" s="2048"/>
      <c r="G207" s="2048"/>
      <c r="H207" s="2048"/>
      <c r="Z207" s="2041"/>
      <c r="AJ207" s="2044"/>
      <c r="AK207" s="2039"/>
      <c r="AL207" s="2044"/>
      <c r="AM207" s="2039"/>
      <c r="AO207" s="2030"/>
      <c r="AQ207" s="2039"/>
      <c r="AR207" s="2039"/>
      <c r="AS207" s="2039"/>
      <c r="AT207" s="2039"/>
      <c r="AU207" s="2039"/>
      <c r="AV207" s="2039"/>
      <c r="AW207" s="2039"/>
      <c r="AX207" s="2039"/>
      <c r="AY207" s="2039"/>
      <c r="AZ207" s="2039"/>
      <c r="BA207" s="2039"/>
      <c r="BB207" s="2039"/>
      <c r="BC207" s="2039"/>
      <c r="BD207" s="2039"/>
      <c r="BE207" s="2039"/>
      <c r="BF207" s="2039"/>
      <c r="BG207" s="2039"/>
      <c r="BH207" s="2039"/>
      <c r="BI207" s="2039"/>
      <c r="BJ207" s="2039"/>
      <c r="BK207" s="2039"/>
      <c r="BL207" s="2039"/>
      <c r="BM207" s="2039"/>
      <c r="BN207" s="2039"/>
      <c r="BO207" s="2039"/>
      <c r="BP207" s="2039"/>
      <c r="BQ207" s="2039"/>
      <c r="BR207" s="2039"/>
      <c r="BS207" s="2039"/>
      <c r="BT207" s="2039"/>
      <c r="BU207" s="2039"/>
      <c r="BV207" s="2039"/>
      <c r="BW207" s="2039"/>
      <c r="BX207" s="2039"/>
      <c r="BY207" s="2039"/>
      <c r="BZ207" s="2039"/>
      <c r="CA207" s="2039"/>
      <c r="CB207" s="2039"/>
      <c r="CC207" s="2039"/>
      <c r="CD207" s="2039"/>
      <c r="CE207" s="2039"/>
      <c r="CF207" s="2039"/>
      <c r="CG207" s="2039"/>
      <c r="CH207" s="2039"/>
      <c r="CI207" s="2039"/>
      <c r="CJ207" s="2039"/>
      <c r="CK207" s="2039"/>
      <c r="CL207" s="2039"/>
      <c r="CM207" s="2039"/>
      <c r="CN207" s="2039"/>
      <c r="CO207" s="2039"/>
      <c r="CP207" s="2039"/>
      <c r="CQ207" s="2039"/>
      <c r="CR207" s="2039"/>
      <c r="CS207" s="2039"/>
      <c r="CT207" s="2039"/>
      <c r="CU207" s="2039"/>
      <c r="CV207" s="2039"/>
      <c r="CW207" s="2039"/>
    </row>
    <row r="208" spans="1:101" ht="12" customHeight="1">
      <c r="A208" s="2030"/>
      <c r="D208" s="2062"/>
      <c r="E208" s="2138"/>
      <c r="F208" s="2048"/>
      <c r="G208" s="2048"/>
      <c r="H208" s="2048"/>
      <c r="Z208" s="2029"/>
      <c r="AD208" s="2048"/>
      <c r="AM208" s="2039"/>
      <c r="AO208" s="2030"/>
      <c r="AQ208" s="2039"/>
      <c r="AR208" s="2039"/>
      <c r="AS208" s="2039"/>
      <c r="AT208" s="2039"/>
      <c r="AU208" s="2039"/>
      <c r="AV208" s="2039"/>
      <c r="AW208" s="2039"/>
      <c r="AX208" s="2039"/>
      <c r="AY208" s="2039"/>
      <c r="AZ208" s="2039"/>
      <c r="BA208" s="2039"/>
      <c r="BB208" s="2039"/>
      <c r="BC208" s="2039"/>
      <c r="BD208" s="2039"/>
      <c r="BE208" s="2039"/>
      <c r="BF208" s="2039"/>
      <c r="BG208" s="2039"/>
      <c r="BH208" s="2039"/>
      <c r="BI208" s="2039"/>
      <c r="BJ208" s="2039"/>
      <c r="BK208" s="2039"/>
      <c r="BL208" s="2039"/>
      <c r="BM208" s="2039"/>
      <c r="BN208" s="2039"/>
      <c r="BO208" s="2039"/>
      <c r="BP208" s="2039"/>
      <c r="BQ208" s="2039"/>
      <c r="BR208" s="2039"/>
      <c r="BS208" s="2039"/>
      <c r="BT208" s="2039"/>
      <c r="BU208" s="2039"/>
      <c r="BV208" s="2039"/>
      <c r="BW208" s="2039"/>
      <c r="BX208" s="2039"/>
      <c r="BY208" s="2039"/>
      <c r="BZ208" s="2039"/>
      <c r="CA208" s="2039"/>
      <c r="CB208" s="2039"/>
      <c r="CC208" s="2039"/>
      <c r="CD208" s="2039"/>
      <c r="CE208" s="2039"/>
      <c r="CF208" s="2039"/>
      <c r="CG208" s="2039"/>
      <c r="CH208" s="2039"/>
      <c r="CI208" s="2039"/>
      <c r="CJ208" s="2039"/>
      <c r="CK208" s="2039"/>
      <c r="CL208" s="2039"/>
      <c r="CM208" s="2039"/>
      <c r="CN208" s="2039"/>
      <c r="CO208" s="2039"/>
      <c r="CP208" s="2039"/>
      <c r="CQ208" s="2039"/>
      <c r="CR208" s="2039"/>
      <c r="CS208" s="2039"/>
      <c r="CT208" s="2039"/>
      <c r="CU208" s="2039"/>
      <c r="CV208" s="2039"/>
      <c r="CW208" s="2039"/>
    </row>
    <row r="209" spans="1:101" ht="12" customHeight="1">
      <c r="A209" s="2030"/>
      <c r="D209" s="2062"/>
      <c r="E209" s="2138"/>
      <c r="F209" s="2048"/>
      <c r="G209" s="2048"/>
      <c r="H209" s="2048"/>
      <c r="Z209" s="2029"/>
      <c r="AD209" s="2044"/>
      <c r="AE209" s="2039"/>
      <c r="AF209" s="2044"/>
      <c r="AG209" s="2039"/>
      <c r="AH209" s="2044"/>
      <c r="AI209" s="2039"/>
      <c r="AJ209" s="2044"/>
      <c r="AK209" s="2039"/>
      <c r="AL209" s="2044"/>
      <c r="AM209" s="2039"/>
      <c r="AO209" s="2030"/>
      <c r="AQ209" s="2039"/>
      <c r="AR209" s="2039"/>
      <c r="AS209" s="2039"/>
      <c r="AT209" s="2039"/>
      <c r="AU209" s="2039"/>
      <c r="AV209" s="2039"/>
      <c r="AW209" s="2039"/>
      <c r="AX209" s="2039"/>
      <c r="AY209" s="2039"/>
      <c r="AZ209" s="2039"/>
      <c r="BA209" s="2039"/>
      <c r="BB209" s="2039"/>
      <c r="BC209" s="2039"/>
      <c r="BD209" s="2039"/>
      <c r="BE209" s="2039"/>
      <c r="BF209" s="2039"/>
      <c r="BG209" s="2039"/>
      <c r="BH209" s="2039"/>
      <c r="BI209" s="2039"/>
      <c r="BJ209" s="2039"/>
      <c r="BK209" s="2039"/>
      <c r="BL209" s="2039"/>
      <c r="BM209" s="2039"/>
      <c r="BN209" s="2039"/>
      <c r="BO209" s="2039"/>
      <c r="BP209" s="2039"/>
      <c r="BQ209" s="2039"/>
      <c r="BR209" s="2039"/>
      <c r="BS209" s="2039"/>
      <c r="BT209" s="2039"/>
      <c r="BU209" s="2039"/>
      <c r="BV209" s="2039"/>
      <c r="BW209" s="2039"/>
      <c r="BX209" s="2039"/>
      <c r="BY209" s="2039"/>
      <c r="BZ209" s="2039"/>
      <c r="CA209" s="2039"/>
      <c r="CB209" s="2039"/>
      <c r="CC209" s="2039"/>
      <c r="CD209" s="2039"/>
      <c r="CE209" s="2039"/>
      <c r="CF209" s="2039"/>
      <c r="CG209" s="2039"/>
      <c r="CH209" s="2039"/>
      <c r="CI209" s="2039"/>
      <c r="CJ209" s="2039"/>
      <c r="CK209" s="2039"/>
      <c r="CL209" s="2039"/>
      <c r="CM209" s="2039"/>
      <c r="CN209" s="2039"/>
      <c r="CO209" s="2039"/>
      <c r="CP209" s="2039"/>
      <c r="CQ209" s="2039"/>
      <c r="CR209" s="2039"/>
      <c r="CS209" s="2039"/>
      <c r="CT209" s="2039"/>
      <c r="CU209" s="2039"/>
      <c r="CV209" s="2039"/>
      <c r="CW209" s="2039"/>
    </row>
    <row r="210" spans="1:101" ht="12" customHeight="1">
      <c r="A210" s="2030"/>
      <c r="D210" s="2062"/>
      <c r="E210" s="2138"/>
      <c r="F210" s="2048"/>
      <c r="G210" s="2048"/>
      <c r="H210" s="2048"/>
      <c r="Z210" s="2029"/>
      <c r="AD210" s="2044"/>
      <c r="AE210" s="2039"/>
      <c r="AF210" s="2044"/>
      <c r="AG210" s="2039"/>
      <c r="AH210" s="2044"/>
      <c r="AI210" s="2039"/>
      <c r="AJ210" s="2044"/>
      <c r="AK210" s="2039"/>
      <c r="AL210" s="2044"/>
      <c r="AM210" s="2039"/>
      <c r="AO210" s="2030"/>
      <c r="AQ210" s="2039"/>
      <c r="AR210" s="2039"/>
      <c r="AS210" s="2039"/>
      <c r="AT210" s="2039"/>
      <c r="AU210" s="2039"/>
      <c r="AV210" s="2039"/>
      <c r="AW210" s="2039"/>
      <c r="AX210" s="2039"/>
      <c r="AY210" s="2039"/>
      <c r="AZ210" s="2039"/>
      <c r="BA210" s="2039"/>
      <c r="BB210" s="2039"/>
      <c r="BC210" s="2039"/>
      <c r="BD210" s="2039"/>
      <c r="BE210" s="2039"/>
      <c r="BF210" s="2039"/>
      <c r="BG210" s="2039"/>
      <c r="BH210" s="2039"/>
      <c r="BI210" s="2039"/>
      <c r="BJ210" s="2039"/>
      <c r="BK210" s="2039"/>
      <c r="BL210" s="2039"/>
      <c r="BM210" s="2039"/>
      <c r="BN210" s="2039"/>
      <c r="BO210" s="2039"/>
      <c r="BP210" s="2039"/>
      <c r="BQ210" s="2039"/>
      <c r="BR210" s="2039"/>
      <c r="BS210" s="2039"/>
      <c r="BT210" s="2039"/>
      <c r="BU210" s="2039"/>
      <c r="BV210" s="2039"/>
      <c r="BW210" s="2039"/>
      <c r="BX210" s="2039"/>
      <c r="BY210" s="2039"/>
      <c r="BZ210" s="2039"/>
      <c r="CA210" s="2039"/>
      <c r="CB210" s="2039"/>
      <c r="CC210" s="2039"/>
      <c r="CD210" s="2039"/>
      <c r="CE210" s="2039"/>
      <c r="CF210" s="2039"/>
      <c r="CG210" s="2039"/>
      <c r="CH210" s="2039"/>
      <c r="CI210" s="2039"/>
      <c r="CJ210" s="2039"/>
      <c r="CK210" s="2039"/>
      <c r="CL210" s="2039"/>
      <c r="CM210" s="2039"/>
      <c r="CN210" s="2039"/>
      <c r="CO210" s="2039"/>
      <c r="CP210" s="2039"/>
      <c r="CQ210" s="2039"/>
      <c r="CR210" s="2039"/>
      <c r="CS210" s="2039"/>
      <c r="CT210" s="2039"/>
      <c r="CU210" s="2039"/>
      <c r="CV210" s="2039"/>
      <c r="CW210" s="2039"/>
    </row>
    <row r="211" spans="1:101" ht="12" customHeight="1">
      <c r="A211" s="2030"/>
      <c r="D211" s="2062"/>
      <c r="E211" s="2138"/>
      <c r="F211" s="2048"/>
      <c r="G211" s="2048"/>
      <c r="H211" s="2048"/>
      <c r="Z211" s="2072"/>
      <c r="AD211" s="2044"/>
      <c r="AE211" s="2039"/>
      <c r="AF211" s="2044"/>
      <c r="AG211" s="2039"/>
      <c r="AH211" s="2044"/>
      <c r="AI211" s="2039"/>
      <c r="AJ211" s="2044"/>
      <c r="AK211" s="2039"/>
      <c r="AL211" s="2044"/>
      <c r="AM211" s="2039"/>
      <c r="AO211" s="2030"/>
      <c r="AQ211" s="2039"/>
      <c r="AR211" s="2039"/>
      <c r="AS211" s="2039"/>
      <c r="AT211" s="2039"/>
      <c r="AU211" s="2039"/>
      <c r="AV211" s="2039"/>
      <c r="AW211" s="2039"/>
      <c r="AX211" s="2039"/>
      <c r="AY211" s="2039"/>
      <c r="AZ211" s="2039"/>
      <c r="BA211" s="2039"/>
      <c r="BB211" s="2039"/>
      <c r="BC211" s="2039"/>
      <c r="BD211" s="2039"/>
      <c r="BE211" s="2039"/>
      <c r="BF211" s="2039"/>
      <c r="BG211" s="2039"/>
      <c r="BH211" s="2039"/>
      <c r="BI211" s="2039"/>
      <c r="BJ211" s="2039"/>
      <c r="BK211" s="2039"/>
      <c r="BL211" s="2039"/>
      <c r="BM211" s="2039"/>
      <c r="BN211" s="2039"/>
      <c r="BO211" s="2039"/>
      <c r="BP211" s="2039"/>
      <c r="BQ211" s="2039"/>
      <c r="BR211" s="2039"/>
      <c r="BS211" s="2039"/>
      <c r="BT211" s="2039"/>
      <c r="BU211" s="2039"/>
      <c r="BV211" s="2039"/>
      <c r="BW211" s="2039"/>
      <c r="BX211" s="2039"/>
      <c r="BY211" s="2039"/>
      <c r="BZ211" s="2039"/>
      <c r="CA211" s="2039"/>
      <c r="CB211" s="2039"/>
      <c r="CC211" s="2039"/>
      <c r="CD211" s="2039"/>
      <c r="CE211" s="2039"/>
      <c r="CF211" s="2039"/>
      <c r="CG211" s="2039"/>
      <c r="CH211" s="2039"/>
      <c r="CI211" s="2039"/>
      <c r="CJ211" s="2039"/>
      <c r="CK211" s="2039"/>
      <c r="CL211" s="2039"/>
      <c r="CM211" s="2039"/>
      <c r="CN211" s="2039"/>
      <c r="CO211" s="2039"/>
      <c r="CP211" s="2039"/>
      <c r="CQ211" s="2039"/>
      <c r="CR211" s="2039"/>
      <c r="CS211" s="2039"/>
      <c r="CT211" s="2039"/>
      <c r="CU211" s="2039"/>
      <c r="CV211" s="2039"/>
      <c r="CW211" s="2039"/>
    </row>
    <row r="212" spans="1:101" ht="12" customHeight="1">
      <c r="A212" s="2030"/>
      <c r="D212" s="2062"/>
      <c r="E212" s="2138"/>
      <c r="F212" s="2048"/>
      <c r="G212" s="2048"/>
      <c r="H212" s="2048"/>
      <c r="Z212" s="2041"/>
      <c r="AD212" s="2048"/>
      <c r="AJ212" s="2044"/>
      <c r="AK212" s="2039"/>
      <c r="AL212" s="2044"/>
      <c r="AM212" s="2039"/>
      <c r="AO212" s="2030"/>
      <c r="AQ212" s="2039"/>
      <c r="AR212" s="2039"/>
      <c r="AS212" s="2039"/>
      <c r="AT212" s="2039"/>
      <c r="AU212" s="2039"/>
      <c r="AV212" s="2039"/>
      <c r="AW212" s="2039"/>
      <c r="AX212" s="2039"/>
      <c r="AY212" s="2039"/>
      <c r="AZ212" s="2039"/>
      <c r="BA212" s="2039"/>
      <c r="BB212" s="2039"/>
      <c r="BC212" s="2039"/>
      <c r="BD212" s="2039"/>
      <c r="BE212" s="2039"/>
      <c r="BF212" s="2039"/>
      <c r="BG212" s="2039"/>
      <c r="BH212" s="2039"/>
      <c r="BI212" s="2039"/>
      <c r="BJ212" s="2039"/>
      <c r="BK212" s="2039"/>
      <c r="BL212" s="2039"/>
      <c r="BM212" s="2039"/>
      <c r="BN212" s="2039"/>
      <c r="BO212" s="2039"/>
      <c r="BP212" s="2039"/>
      <c r="BQ212" s="2039"/>
      <c r="BR212" s="2039"/>
      <c r="BS212" s="2039"/>
      <c r="BT212" s="2039"/>
      <c r="BU212" s="2039"/>
      <c r="BV212" s="2039"/>
      <c r="BW212" s="2039"/>
      <c r="BX212" s="2039"/>
      <c r="BY212" s="2039"/>
      <c r="BZ212" s="2039"/>
      <c r="CA212" s="2039"/>
      <c r="CB212" s="2039"/>
      <c r="CC212" s="2039"/>
      <c r="CD212" s="2039"/>
      <c r="CE212" s="2039"/>
      <c r="CF212" s="2039"/>
      <c r="CG212" s="2039"/>
      <c r="CH212" s="2039"/>
      <c r="CI212" s="2039"/>
      <c r="CJ212" s="2039"/>
      <c r="CK212" s="2039"/>
      <c r="CL212" s="2039"/>
      <c r="CM212" s="2039"/>
      <c r="CN212" s="2039"/>
      <c r="CO212" s="2039"/>
      <c r="CP212" s="2039"/>
      <c r="CQ212" s="2039"/>
      <c r="CR212" s="2039"/>
      <c r="CS212" s="2039"/>
      <c r="CT212" s="2039"/>
      <c r="CU212" s="2039"/>
      <c r="CV212" s="2039"/>
      <c r="CW212" s="2039"/>
    </row>
    <row r="213" spans="1:101" ht="12" customHeight="1">
      <c r="A213" s="2030"/>
      <c r="D213" s="2062"/>
      <c r="E213" s="2138"/>
      <c r="F213" s="2048"/>
      <c r="G213" s="2048"/>
      <c r="H213" s="2048"/>
      <c r="Z213" s="2029"/>
      <c r="AD213" s="2048"/>
      <c r="AE213" s="2039"/>
      <c r="AK213" s="2039"/>
      <c r="AM213" s="2039"/>
      <c r="AO213" s="2030"/>
      <c r="AQ213" s="2039"/>
      <c r="AR213" s="2039"/>
      <c r="AS213" s="2039"/>
      <c r="AT213" s="2039"/>
      <c r="AU213" s="2039"/>
      <c r="AV213" s="2039"/>
      <c r="AW213" s="2039"/>
      <c r="AX213" s="2039"/>
      <c r="AY213" s="2039"/>
      <c r="AZ213" s="2039"/>
      <c r="BA213" s="2039"/>
      <c r="BB213" s="2039"/>
      <c r="BC213" s="2039"/>
      <c r="BD213" s="2039"/>
      <c r="BE213" s="2039"/>
      <c r="BF213" s="2039"/>
      <c r="BG213" s="2039"/>
      <c r="BH213" s="2039"/>
      <c r="BI213" s="2039"/>
      <c r="BJ213" s="2039"/>
      <c r="BK213" s="2039"/>
      <c r="BL213" s="2039"/>
      <c r="BM213" s="2039"/>
      <c r="BN213" s="2039"/>
      <c r="BO213" s="2039"/>
      <c r="BP213" s="2039"/>
      <c r="BQ213" s="2039"/>
      <c r="BR213" s="2039"/>
      <c r="BS213" s="2039"/>
      <c r="BT213" s="2039"/>
      <c r="BU213" s="2039"/>
      <c r="BV213" s="2039"/>
      <c r="BW213" s="2039"/>
      <c r="BX213" s="2039"/>
      <c r="BY213" s="2039"/>
      <c r="BZ213" s="2039"/>
      <c r="CA213" s="2039"/>
      <c r="CB213" s="2039"/>
      <c r="CC213" s="2039"/>
      <c r="CD213" s="2039"/>
      <c r="CE213" s="2039"/>
      <c r="CF213" s="2039"/>
      <c r="CG213" s="2039"/>
      <c r="CH213" s="2039"/>
      <c r="CI213" s="2039"/>
      <c r="CJ213" s="2039"/>
      <c r="CK213" s="2039"/>
      <c r="CL213" s="2039"/>
      <c r="CM213" s="2039"/>
      <c r="CN213" s="2039"/>
      <c r="CO213" s="2039"/>
      <c r="CP213" s="2039"/>
      <c r="CQ213" s="2039"/>
      <c r="CR213" s="2039"/>
      <c r="CS213" s="2039"/>
      <c r="CT213" s="2039"/>
      <c r="CU213" s="2039"/>
      <c r="CV213" s="2039"/>
      <c r="CW213" s="2039"/>
    </row>
    <row r="214" spans="1:101" ht="12" customHeight="1">
      <c r="A214" s="2030"/>
      <c r="D214" s="2062"/>
      <c r="E214" s="2138"/>
      <c r="F214" s="2048"/>
      <c r="G214" s="2048"/>
      <c r="H214" s="2048"/>
      <c r="Z214" s="2041"/>
      <c r="AD214" s="2048"/>
      <c r="AJ214" s="2044"/>
      <c r="AK214" s="2039"/>
      <c r="AL214" s="2044"/>
      <c r="AM214" s="2039"/>
      <c r="AO214" s="2030"/>
      <c r="AQ214" s="2039"/>
      <c r="AR214" s="2039"/>
      <c r="AS214" s="2039"/>
      <c r="AT214" s="2039"/>
      <c r="AU214" s="2039"/>
      <c r="AV214" s="2039"/>
      <c r="AW214" s="2039"/>
      <c r="AX214" s="2039"/>
      <c r="AY214" s="2039"/>
      <c r="AZ214" s="2039"/>
      <c r="BA214" s="2039"/>
      <c r="BB214" s="2039"/>
      <c r="BC214" s="2039"/>
      <c r="BD214" s="2039"/>
      <c r="BE214" s="2039"/>
      <c r="BF214" s="2039"/>
      <c r="BG214" s="2039"/>
      <c r="BH214" s="2039"/>
      <c r="BI214" s="2039"/>
      <c r="BJ214" s="2039"/>
      <c r="BK214" s="2039"/>
      <c r="BL214" s="2039"/>
      <c r="BM214" s="2039"/>
      <c r="BN214" s="2039"/>
      <c r="BO214" s="2039"/>
      <c r="BP214" s="2039"/>
      <c r="BQ214" s="2039"/>
      <c r="BR214" s="2039"/>
      <c r="BS214" s="2039"/>
      <c r="BT214" s="2039"/>
      <c r="BU214" s="2039"/>
      <c r="BV214" s="2039"/>
      <c r="BW214" s="2039"/>
      <c r="BX214" s="2039"/>
      <c r="BY214" s="2039"/>
      <c r="BZ214" s="2039"/>
      <c r="CA214" s="2039"/>
      <c r="CB214" s="2039"/>
      <c r="CC214" s="2039"/>
      <c r="CD214" s="2039"/>
      <c r="CE214" s="2039"/>
      <c r="CF214" s="2039"/>
      <c r="CG214" s="2039"/>
      <c r="CH214" s="2039"/>
      <c r="CI214" s="2039"/>
      <c r="CJ214" s="2039"/>
      <c r="CK214" s="2039"/>
      <c r="CL214" s="2039"/>
      <c r="CM214" s="2039"/>
      <c r="CN214" s="2039"/>
      <c r="CO214" s="2039"/>
      <c r="CP214" s="2039"/>
      <c r="CQ214" s="2039"/>
      <c r="CR214" s="2039"/>
      <c r="CS214" s="2039"/>
      <c r="CT214" s="2039"/>
      <c r="CU214" s="2039"/>
      <c r="CV214" s="2039"/>
      <c r="CW214" s="2039"/>
    </row>
    <row r="215" spans="1:101" ht="12" customHeight="1">
      <c r="A215" s="2030"/>
      <c r="D215" s="2062"/>
      <c r="E215" s="2138"/>
      <c r="F215" s="2048"/>
      <c r="G215" s="2048"/>
      <c r="H215" s="2048"/>
      <c r="Z215" s="2029"/>
      <c r="AD215" s="2044"/>
      <c r="AE215" s="2039"/>
      <c r="AF215" s="2044"/>
      <c r="AG215" s="2039"/>
      <c r="AH215" s="2044"/>
      <c r="AI215" s="2039"/>
      <c r="AJ215" s="2044"/>
      <c r="AK215" s="2039"/>
      <c r="AL215" s="2044"/>
      <c r="AM215" s="2039"/>
      <c r="AO215" s="2030"/>
      <c r="AQ215" s="2039"/>
      <c r="AR215" s="2039"/>
      <c r="AS215" s="2039"/>
      <c r="AT215" s="2039"/>
      <c r="AU215" s="2039"/>
      <c r="AV215" s="2039"/>
      <c r="AW215" s="2039"/>
      <c r="AX215" s="2039"/>
      <c r="AY215" s="2039"/>
      <c r="AZ215" s="2039"/>
      <c r="BA215" s="2039"/>
      <c r="BB215" s="2039"/>
      <c r="BC215" s="2039"/>
      <c r="BD215" s="2039"/>
      <c r="BE215" s="2039"/>
      <c r="BF215" s="2039"/>
      <c r="BG215" s="2039"/>
      <c r="BH215" s="2039"/>
      <c r="BI215" s="2039"/>
      <c r="BJ215" s="2039"/>
      <c r="BK215" s="2039"/>
      <c r="BL215" s="2039"/>
      <c r="BM215" s="2039"/>
      <c r="BN215" s="2039"/>
      <c r="BO215" s="2039"/>
      <c r="BP215" s="2039"/>
      <c r="BQ215" s="2039"/>
      <c r="BR215" s="2039"/>
      <c r="BS215" s="2039"/>
      <c r="BT215" s="2039"/>
      <c r="BU215" s="2039"/>
      <c r="BV215" s="2039"/>
      <c r="BW215" s="2039"/>
      <c r="BX215" s="2039"/>
      <c r="BY215" s="2039"/>
      <c r="BZ215" s="2039"/>
      <c r="CA215" s="2039"/>
      <c r="CB215" s="2039"/>
      <c r="CC215" s="2039"/>
      <c r="CD215" s="2039"/>
      <c r="CE215" s="2039"/>
      <c r="CF215" s="2039"/>
      <c r="CG215" s="2039"/>
      <c r="CH215" s="2039"/>
      <c r="CI215" s="2039"/>
      <c r="CJ215" s="2039"/>
      <c r="CK215" s="2039"/>
      <c r="CL215" s="2039"/>
      <c r="CM215" s="2039"/>
      <c r="CN215" s="2039"/>
      <c r="CO215" s="2039"/>
      <c r="CP215" s="2039"/>
      <c r="CQ215" s="2039"/>
      <c r="CR215" s="2039"/>
      <c r="CS215" s="2039"/>
      <c r="CT215" s="2039"/>
      <c r="CU215" s="2039"/>
      <c r="CV215" s="2039"/>
      <c r="CW215" s="2039"/>
    </row>
    <row r="216" spans="1:101" ht="12" customHeight="1">
      <c r="A216" s="2030"/>
      <c r="D216" s="2062"/>
      <c r="E216" s="2138"/>
      <c r="F216" s="2048"/>
      <c r="G216" s="2048"/>
      <c r="H216" s="2048"/>
      <c r="Z216" s="2041"/>
      <c r="AD216" s="2048"/>
      <c r="AJ216" s="2044"/>
      <c r="AK216" s="2039"/>
      <c r="AL216" s="2044"/>
      <c r="AM216" s="2039"/>
      <c r="AO216" s="2030"/>
      <c r="AQ216" s="2049"/>
      <c r="AR216" s="2049"/>
      <c r="AS216" s="2049"/>
      <c r="AT216" s="2049"/>
      <c r="AU216" s="2049"/>
      <c r="AV216" s="2049"/>
      <c r="AW216" s="2049"/>
      <c r="AX216" s="2049"/>
      <c r="AY216" s="2049"/>
      <c r="AZ216" s="2049"/>
      <c r="BA216" s="2049"/>
      <c r="BB216" s="2049"/>
      <c r="BC216" s="2049"/>
      <c r="BD216" s="2049"/>
      <c r="BE216" s="2049"/>
      <c r="BF216" s="2049"/>
      <c r="BG216" s="2049"/>
      <c r="BH216" s="2049"/>
      <c r="BI216" s="2049"/>
      <c r="BJ216" s="2049"/>
      <c r="BK216" s="2049"/>
      <c r="BL216" s="2049"/>
      <c r="BM216" s="2049"/>
      <c r="BN216" s="2049"/>
      <c r="BO216" s="2049"/>
      <c r="BP216" s="2049"/>
      <c r="BQ216" s="2049"/>
      <c r="BR216" s="2049"/>
      <c r="BS216" s="2049"/>
      <c r="BT216" s="2049"/>
      <c r="BU216" s="2049"/>
      <c r="BV216" s="2049"/>
      <c r="BW216" s="2049"/>
      <c r="BX216" s="2049"/>
      <c r="BY216" s="2049"/>
      <c r="BZ216" s="2049"/>
      <c r="CA216" s="2049"/>
      <c r="CB216" s="2049"/>
      <c r="CC216" s="2049"/>
      <c r="CD216" s="2049"/>
      <c r="CE216" s="2049"/>
      <c r="CF216" s="2049"/>
      <c r="CG216" s="2049"/>
      <c r="CH216" s="2049"/>
      <c r="CI216" s="2049"/>
      <c r="CJ216" s="2049"/>
      <c r="CK216" s="2049"/>
      <c r="CL216" s="2049"/>
      <c r="CM216" s="2049"/>
      <c r="CN216" s="2049"/>
      <c r="CO216" s="2049"/>
      <c r="CP216" s="2049"/>
      <c r="CQ216" s="2049"/>
      <c r="CR216" s="2049"/>
      <c r="CS216" s="2049"/>
      <c r="CT216" s="2049"/>
      <c r="CU216" s="2049"/>
      <c r="CV216" s="2049"/>
      <c r="CW216" s="2049"/>
    </row>
    <row r="217" spans="1:101" ht="12" customHeight="1">
      <c r="A217" s="2030"/>
      <c r="D217" s="2062"/>
      <c r="E217" s="2138"/>
      <c r="F217" s="2048"/>
      <c r="G217" s="2048"/>
      <c r="H217" s="2048"/>
      <c r="Z217" s="2029"/>
      <c r="AD217" s="2048"/>
      <c r="AE217" s="2039"/>
      <c r="AJ217" s="2044"/>
      <c r="AK217" s="2039"/>
      <c r="AL217" s="2044"/>
      <c r="AM217" s="2039"/>
      <c r="AO217" s="2030"/>
      <c r="AQ217" s="2050"/>
      <c r="AR217" s="2050"/>
      <c r="AS217" s="2050"/>
      <c r="AT217" s="2050"/>
      <c r="AU217" s="2050"/>
      <c r="AV217" s="2050"/>
      <c r="AW217" s="2050"/>
      <c r="AX217" s="2050"/>
      <c r="AY217" s="2050"/>
      <c r="AZ217" s="2050"/>
      <c r="BA217" s="2050"/>
      <c r="BB217" s="2050"/>
      <c r="BC217" s="2050"/>
      <c r="BD217" s="2050"/>
      <c r="BE217" s="2050"/>
      <c r="BF217" s="2050"/>
      <c r="BG217" s="2050"/>
      <c r="BH217" s="2050"/>
      <c r="BI217" s="2050"/>
      <c r="BJ217" s="2050"/>
      <c r="BK217" s="2050"/>
      <c r="BL217" s="2050"/>
      <c r="BM217" s="2050"/>
      <c r="BN217" s="2050"/>
      <c r="BO217" s="2050"/>
      <c r="BP217" s="2050"/>
      <c r="BQ217" s="2050"/>
      <c r="BR217" s="2050"/>
      <c r="BS217" s="2050"/>
      <c r="BT217" s="2050"/>
      <c r="BU217" s="2050"/>
      <c r="BV217" s="2050"/>
      <c r="BW217" s="2050"/>
      <c r="BX217" s="2050"/>
      <c r="BY217" s="2050"/>
      <c r="BZ217" s="2050"/>
      <c r="CA217" s="2050"/>
      <c r="CB217" s="2050"/>
      <c r="CC217" s="2050"/>
      <c r="CD217" s="2050"/>
      <c r="CE217" s="2050"/>
      <c r="CF217" s="2050"/>
      <c r="CG217" s="2050"/>
      <c r="CH217" s="2050"/>
      <c r="CI217" s="2050"/>
      <c r="CJ217" s="2050"/>
      <c r="CK217" s="2050"/>
      <c r="CL217" s="2050"/>
      <c r="CM217" s="2050"/>
      <c r="CN217" s="2050"/>
      <c r="CO217" s="2050"/>
      <c r="CP217" s="2050"/>
      <c r="CQ217" s="2050"/>
      <c r="CR217" s="2050"/>
      <c r="CS217" s="2050"/>
      <c r="CT217" s="2050"/>
      <c r="CU217" s="2050"/>
      <c r="CV217" s="2050"/>
      <c r="CW217" s="2050"/>
    </row>
    <row r="218" spans="1:101" ht="12" customHeight="1">
      <c r="A218" s="2030"/>
      <c r="D218" s="2062"/>
      <c r="E218" s="2138"/>
      <c r="F218" s="2048"/>
      <c r="G218" s="2048"/>
      <c r="H218" s="2048"/>
      <c r="Z218" s="2029"/>
      <c r="AD218" s="2048"/>
      <c r="AE218" s="2039"/>
      <c r="AJ218" s="2044"/>
      <c r="AK218" s="2039"/>
      <c r="AL218" s="2044"/>
      <c r="AM218" s="2039"/>
      <c r="AO218" s="2030"/>
      <c r="AQ218" s="2050"/>
      <c r="AR218" s="2050"/>
      <c r="AS218" s="2050"/>
      <c r="AT218" s="2050"/>
      <c r="AU218" s="2050"/>
      <c r="AV218" s="2050"/>
      <c r="AW218" s="2050"/>
      <c r="AX218" s="2050"/>
      <c r="AY218" s="2050"/>
      <c r="AZ218" s="2050"/>
      <c r="BA218" s="2050"/>
      <c r="BB218" s="2050"/>
      <c r="BC218" s="2050"/>
      <c r="BD218" s="2050"/>
      <c r="BE218" s="2050"/>
      <c r="BF218" s="2050"/>
      <c r="BG218" s="2050"/>
      <c r="BH218" s="2050"/>
      <c r="BI218" s="2050"/>
      <c r="BJ218" s="2050"/>
      <c r="BK218" s="2050"/>
      <c r="BL218" s="2050"/>
      <c r="BM218" s="2050"/>
      <c r="BN218" s="2050"/>
      <c r="BO218" s="2050"/>
      <c r="BP218" s="2050"/>
      <c r="BQ218" s="2050"/>
      <c r="BR218" s="2050"/>
      <c r="BS218" s="2050"/>
      <c r="BT218" s="2050"/>
      <c r="BU218" s="2050"/>
      <c r="BV218" s="2050"/>
      <c r="BW218" s="2050"/>
      <c r="BX218" s="2050"/>
      <c r="BY218" s="2050"/>
      <c r="BZ218" s="2050"/>
      <c r="CA218" s="2050"/>
      <c r="CB218" s="2050"/>
      <c r="CC218" s="2050"/>
      <c r="CD218" s="2050"/>
      <c r="CE218" s="2050"/>
      <c r="CF218" s="2050"/>
      <c r="CG218" s="2050"/>
      <c r="CH218" s="2050"/>
      <c r="CI218" s="2050"/>
      <c r="CJ218" s="2050"/>
      <c r="CK218" s="2050"/>
      <c r="CL218" s="2050"/>
      <c r="CM218" s="2050"/>
      <c r="CN218" s="2050"/>
      <c r="CO218" s="2050"/>
      <c r="CP218" s="2050"/>
      <c r="CQ218" s="2050"/>
      <c r="CR218" s="2050"/>
      <c r="CS218" s="2050"/>
      <c r="CT218" s="2050"/>
      <c r="CU218" s="2050"/>
      <c r="CV218" s="2050"/>
      <c r="CW218" s="2050"/>
    </row>
    <row r="219" spans="1:101" ht="12" customHeight="1">
      <c r="A219" s="2030"/>
      <c r="D219" s="2062"/>
      <c r="E219" s="2138"/>
      <c r="F219" s="2048"/>
      <c r="G219" s="2048"/>
      <c r="H219" s="2048"/>
      <c r="Z219" s="2029"/>
      <c r="AA219" s="436"/>
      <c r="AB219" s="436"/>
      <c r="AD219" s="2044"/>
      <c r="AF219" s="2044"/>
      <c r="AH219" s="2044"/>
      <c r="AI219" s="2039"/>
      <c r="AJ219" s="2044"/>
      <c r="AK219" s="2039"/>
      <c r="AL219" s="2044"/>
      <c r="AM219" s="2039"/>
      <c r="AO219" s="2030"/>
      <c r="AQ219" s="2049"/>
      <c r="AR219" s="2049"/>
      <c r="AS219" s="2049"/>
      <c r="AT219" s="2049"/>
      <c r="AU219" s="2049"/>
      <c r="AV219" s="2049"/>
      <c r="AW219" s="2049"/>
      <c r="AX219" s="2049"/>
      <c r="AY219" s="2049"/>
      <c r="AZ219" s="2049"/>
      <c r="BA219" s="2049"/>
      <c r="BB219" s="2049"/>
      <c r="BC219" s="2049"/>
      <c r="BD219" s="2049"/>
      <c r="BE219" s="2049"/>
      <c r="BF219" s="2049"/>
      <c r="BG219" s="2049"/>
      <c r="BH219" s="2049"/>
      <c r="BI219" s="2049"/>
      <c r="BJ219" s="2049"/>
      <c r="BK219" s="2049"/>
      <c r="BL219" s="2049"/>
      <c r="BM219" s="2049"/>
      <c r="BN219" s="2049"/>
      <c r="BO219" s="2049"/>
      <c r="BP219" s="2049"/>
      <c r="BQ219" s="2049"/>
      <c r="BR219" s="2049"/>
      <c r="BS219" s="2049"/>
      <c r="BT219" s="2049"/>
      <c r="BU219" s="2049"/>
      <c r="BV219" s="2049"/>
      <c r="BW219" s="2049"/>
      <c r="BX219" s="2049"/>
      <c r="BY219" s="2049"/>
      <c r="BZ219" s="2049"/>
      <c r="CA219" s="2049"/>
      <c r="CB219" s="2049"/>
      <c r="CC219" s="2049"/>
      <c r="CD219" s="2049"/>
      <c r="CE219" s="2049"/>
      <c r="CF219" s="2049"/>
      <c r="CG219" s="2049"/>
      <c r="CH219" s="2049"/>
      <c r="CI219" s="2049"/>
      <c r="CJ219" s="2049"/>
      <c r="CK219" s="2049"/>
      <c r="CL219" s="2049"/>
      <c r="CM219" s="2049"/>
      <c r="CN219" s="2049"/>
      <c r="CO219" s="2049"/>
      <c r="CP219" s="2049"/>
      <c r="CQ219" s="2049"/>
      <c r="CR219" s="2049"/>
      <c r="CS219" s="2049"/>
      <c r="CT219" s="2049"/>
      <c r="CU219" s="2049"/>
      <c r="CV219" s="2049"/>
      <c r="CW219" s="2049"/>
    </row>
    <row r="220" spans="1:101" ht="12" customHeight="1">
      <c r="A220" s="2030"/>
      <c r="D220" s="2062"/>
      <c r="E220" s="2138"/>
      <c r="F220" s="2048"/>
      <c r="G220" s="2048"/>
      <c r="H220" s="2048"/>
      <c r="Z220" s="2029"/>
      <c r="AD220" s="2048"/>
      <c r="AJ220" s="2044"/>
      <c r="AK220" s="2039"/>
      <c r="AL220" s="2044"/>
      <c r="AM220" s="2039"/>
      <c r="AO220" s="2030"/>
      <c r="AQ220" s="2049"/>
      <c r="AR220" s="2049"/>
      <c r="AS220" s="2049"/>
      <c r="AT220" s="2049"/>
      <c r="AU220" s="2049"/>
      <c r="AV220" s="2049"/>
      <c r="AW220" s="2049"/>
      <c r="AX220" s="2049"/>
      <c r="AY220" s="2049"/>
      <c r="AZ220" s="2049"/>
      <c r="BA220" s="2049"/>
      <c r="BB220" s="2049"/>
      <c r="BC220" s="2049"/>
      <c r="BD220" s="2049"/>
      <c r="BE220" s="2049"/>
      <c r="BF220" s="2049"/>
      <c r="BG220" s="2049"/>
      <c r="BH220" s="2049"/>
      <c r="BI220" s="2049"/>
      <c r="BJ220" s="2049"/>
      <c r="BK220" s="2049"/>
      <c r="BL220" s="2049"/>
      <c r="BM220" s="2049"/>
      <c r="BN220" s="2049"/>
      <c r="BO220" s="2049"/>
      <c r="BP220" s="2049"/>
      <c r="BQ220" s="2049"/>
      <c r="BR220" s="2049"/>
      <c r="BS220" s="2049"/>
      <c r="BT220" s="2049"/>
      <c r="BU220" s="2049"/>
      <c r="BV220" s="2049"/>
      <c r="BW220" s="2049"/>
      <c r="BX220" s="2049"/>
      <c r="BY220" s="2049"/>
      <c r="BZ220" s="2049"/>
      <c r="CA220" s="2049"/>
      <c r="CB220" s="2049"/>
      <c r="CC220" s="2049"/>
      <c r="CD220" s="2049"/>
      <c r="CE220" s="2049"/>
      <c r="CF220" s="2049"/>
      <c r="CG220" s="2049"/>
      <c r="CH220" s="2049"/>
      <c r="CI220" s="2049"/>
      <c r="CJ220" s="2049"/>
      <c r="CK220" s="2049"/>
      <c r="CL220" s="2049"/>
      <c r="CM220" s="2049"/>
      <c r="CN220" s="2049"/>
      <c r="CO220" s="2049"/>
      <c r="CP220" s="2049"/>
      <c r="CQ220" s="2049"/>
      <c r="CR220" s="2049"/>
      <c r="CS220" s="2049"/>
      <c r="CT220" s="2049"/>
      <c r="CU220" s="2049"/>
      <c r="CV220" s="2049"/>
      <c r="CW220" s="2049"/>
    </row>
    <row r="221" spans="1:101" ht="12" customHeight="1">
      <c r="A221" s="2030"/>
      <c r="D221" s="2062"/>
      <c r="E221" s="2138"/>
      <c r="F221" s="2048"/>
      <c r="G221" s="2048"/>
      <c r="H221" s="2048"/>
      <c r="Z221" s="2029"/>
      <c r="AD221" s="2044"/>
      <c r="AE221" s="2039"/>
      <c r="AF221" s="2044"/>
      <c r="AG221" s="2039"/>
      <c r="AH221" s="2044"/>
      <c r="AI221" s="2039"/>
      <c r="AJ221" s="2044"/>
      <c r="AK221" s="2039"/>
      <c r="AL221" s="2044"/>
      <c r="AM221" s="2039"/>
      <c r="AO221" s="2030"/>
      <c r="AQ221" s="2039"/>
      <c r="AR221" s="2039"/>
      <c r="AS221" s="2039"/>
      <c r="AT221" s="2039"/>
      <c r="AU221" s="2039"/>
      <c r="AV221" s="2039"/>
      <c r="AW221" s="2039"/>
      <c r="AX221" s="2039"/>
      <c r="AY221" s="2039"/>
      <c r="AZ221" s="2039"/>
      <c r="BA221" s="2039"/>
      <c r="BB221" s="2039"/>
      <c r="BC221" s="2039"/>
      <c r="BD221" s="2039"/>
      <c r="BE221" s="2039"/>
      <c r="BF221" s="2039"/>
      <c r="BG221" s="2039"/>
      <c r="BH221" s="2039"/>
      <c r="BI221" s="2039"/>
      <c r="BJ221" s="2039"/>
      <c r="BK221" s="2039"/>
      <c r="BL221" s="2039"/>
      <c r="BM221" s="2039"/>
      <c r="BN221" s="2039"/>
      <c r="BO221" s="2039"/>
      <c r="BP221" s="2039"/>
      <c r="BQ221" s="2039"/>
      <c r="BR221" s="2039"/>
      <c r="BS221" s="2039"/>
      <c r="BT221" s="2039"/>
      <c r="BU221" s="2039"/>
      <c r="BV221" s="2039"/>
      <c r="BW221" s="2039"/>
      <c r="BX221" s="2039"/>
      <c r="BY221" s="2039"/>
      <c r="BZ221" s="2039"/>
      <c r="CA221" s="2039"/>
      <c r="CB221" s="2039"/>
      <c r="CC221" s="2039"/>
      <c r="CD221" s="2039"/>
      <c r="CE221" s="2039"/>
      <c r="CF221" s="2039"/>
      <c r="CG221" s="2039"/>
      <c r="CH221" s="2039"/>
      <c r="CI221" s="2039"/>
      <c r="CJ221" s="2039"/>
      <c r="CK221" s="2039"/>
      <c r="CL221" s="2039"/>
      <c r="CM221" s="2039"/>
      <c r="CN221" s="2039"/>
      <c r="CO221" s="2039"/>
      <c r="CP221" s="2039"/>
      <c r="CQ221" s="2039"/>
      <c r="CR221" s="2039"/>
      <c r="CS221" s="2039"/>
      <c r="CT221" s="2039"/>
      <c r="CU221" s="2039"/>
      <c r="CV221" s="2039"/>
      <c r="CW221" s="2039"/>
    </row>
    <row r="222" spans="1:101" ht="12" customHeight="1">
      <c r="A222" s="2030"/>
      <c r="D222" s="2062"/>
      <c r="E222" s="2138"/>
      <c r="F222" s="2048"/>
      <c r="G222" s="2048"/>
      <c r="H222" s="2048"/>
      <c r="Z222" s="2041"/>
      <c r="AD222" s="2048"/>
      <c r="AJ222" s="2044"/>
      <c r="AK222" s="2039"/>
      <c r="AL222" s="2044"/>
      <c r="AM222" s="2039"/>
      <c r="AO222" s="2030"/>
      <c r="AQ222" s="2049"/>
      <c r="AR222" s="2049"/>
      <c r="AS222" s="2049"/>
      <c r="AT222" s="2049"/>
      <c r="AU222" s="2049"/>
      <c r="AV222" s="2049"/>
      <c r="AW222" s="2049"/>
      <c r="AX222" s="2049"/>
      <c r="AY222" s="2049"/>
      <c r="AZ222" s="2049"/>
      <c r="BA222" s="2049"/>
      <c r="BB222" s="2049"/>
      <c r="BC222" s="2049"/>
      <c r="BD222" s="2049"/>
      <c r="BE222" s="2049"/>
      <c r="BF222" s="2049"/>
      <c r="BG222" s="2049"/>
      <c r="BH222" s="2049"/>
      <c r="BI222" s="2049"/>
      <c r="BJ222" s="2049"/>
      <c r="BK222" s="2049"/>
      <c r="BL222" s="2049"/>
      <c r="BM222" s="2049"/>
      <c r="BN222" s="2049"/>
      <c r="BO222" s="2049"/>
      <c r="BP222" s="2049"/>
      <c r="BQ222" s="2049"/>
      <c r="BR222" s="2049"/>
      <c r="BS222" s="2049"/>
      <c r="BT222" s="2049"/>
      <c r="BU222" s="2049"/>
      <c r="BV222" s="2049"/>
      <c r="BW222" s="2049"/>
      <c r="BX222" s="2049"/>
      <c r="BY222" s="2049"/>
      <c r="BZ222" s="2049"/>
      <c r="CA222" s="2049"/>
      <c r="CB222" s="2049"/>
      <c r="CC222" s="2049"/>
      <c r="CD222" s="2049"/>
      <c r="CE222" s="2049"/>
      <c r="CF222" s="2049"/>
      <c r="CG222" s="2049"/>
      <c r="CH222" s="2049"/>
      <c r="CI222" s="2049"/>
      <c r="CJ222" s="2049"/>
      <c r="CK222" s="2049"/>
      <c r="CL222" s="2049"/>
      <c r="CM222" s="2049"/>
      <c r="CN222" s="2049"/>
      <c r="CO222" s="2049"/>
      <c r="CP222" s="2049"/>
      <c r="CQ222" s="2049"/>
      <c r="CR222" s="2049"/>
      <c r="CS222" s="2049"/>
      <c r="CT222" s="2049"/>
      <c r="CU222" s="2049"/>
      <c r="CV222" s="2049"/>
      <c r="CW222" s="2049"/>
    </row>
    <row r="223" spans="1:101" ht="12" customHeight="1">
      <c r="A223" s="2030"/>
      <c r="D223" s="2062"/>
      <c r="E223" s="2138"/>
      <c r="F223" s="2048"/>
      <c r="G223" s="2048"/>
      <c r="H223" s="2048"/>
      <c r="Z223" s="2029"/>
      <c r="AD223" s="2048"/>
      <c r="AE223" s="2039"/>
      <c r="AK223" s="2039"/>
      <c r="AM223" s="2039"/>
      <c r="AO223" s="2030"/>
      <c r="AQ223" s="2051"/>
      <c r="AR223" s="2051"/>
      <c r="AS223" s="2051"/>
      <c r="AT223" s="2051"/>
      <c r="AU223" s="2051"/>
      <c r="AV223" s="2051"/>
      <c r="AW223" s="2051"/>
      <c r="AX223" s="2051"/>
      <c r="AY223" s="2051"/>
      <c r="AZ223" s="2051"/>
      <c r="BA223" s="2051"/>
      <c r="BB223" s="2051"/>
      <c r="BC223" s="2051"/>
      <c r="BD223" s="2051"/>
      <c r="BE223" s="2051"/>
      <c r="BF223" s="2051"/>
      <c r="BG223" s="2051"/>
      <c r="BH223" s="2051"/>
      <c r="BI223" s="2051"/>
      <c r="BJ223" s="2051"/>
      <c r="BK223" s="2051"/>
      <c r="BL223" s="2051"/>
      <c r="BM223" s="2051"/>
      <c r="BN223" s="2051"/>
      <c r="BO223" s="2051"/>
      <c r="BP223" s="2051"/>
      <c r="BQ223" s="2051"/>
      <c r="BR223" s="2051"/>
      <c r="BS223" s="2051"/>
      <c r="BT223" s="2051"/>
      <c r="BU223" s="2051"/>
      <c r="BV223" s="2051"/>
      <c r="BW223" s="2051"/>
      <c r="BX223" s="2051"/>
      <c r="BY223" s="2051"/>
      <c r="BZ223" s="2051"/>
      <c r="CA223" s="2051"/>
      <c r="CB223" s="2051"/>
      <c r="CC223" s="2051"/>
      <c r="CD223" s="2051"/>
      <c r="CE223" s="2051"/>
      <c r="CF223" s="2051"/>
      <c r="CG223" s="2051"/>
      <c r="CH223" s="2051"/>
      <c r="CI223" s="2051"/>
      <c r="CJ223" s="2051"/>
      <c r="CK223" s="2051"/>
      <c r="CL223" s="2051"/>
      <c r="CM223" s="2051"/>
      <c r="CN223" s="2051"/>
      <c r="CO223" s="2051"/>
      <c r="CP223" s="2051"/>
      <c r="CQ223" s="2051"/>
      <c r="CR223" s="2051"/>
      <c r="CS223" s="2051"/>
      <c r="CT223" s="2051"/>
      <c r="CU223" s="2051"/>
      <c r="CV223" s="2051"/>
      <c r="CW223" s="2051"/>
    </row>
    <row r="224" spans="1:101" ht="12" customHeight="1">
      <c r="A224" s="2030"/>
      <c r="D224" s="2062"/>
      <c r="E224" s="2138"/>
      <c r="F224" s="2048"/>
      <c r="G224" s="2048"/>
      <c r="H224" s="2048"/>
      <c r="Z224" s="2029"/>
      <c r="AD224" s="2048"/>
      <c r="AE224" s="2039"/>
      <c r="AJ224" s="2044"/>
      <c r="AK224" s="2039"/>
      <c r="AL224" s="2044"/>
      <c r="AM224" s="2039"/>
      <c r="AO224" s="2030"/>
      <c r="AQ224" s="2031"/>
      <c r="AR224" s="2031"/>
      <c r="AS224" s="2031"/>
      <c r="AT224" s="2031"/>
      <c r="AU224" s="2031"/>
      <c r="AV224" s="2031"/>
      <c r="AW224" s="2031"/>
      <c r="AX224" s="2031"/>
      <c r="AY224" s="2031"/>
      <c r="AZ224" s="2031"/>
      <c r="BA224" s="2031"/>
      <c r="BB224" s="2031"/>
      <c r="BC224" s="2031"/>
      <c r="BD224" s="2031"/>
      <c r="BE224" s="2031"/>
      <c r="BF224" s="2031"/>
      <c r="BG224" s="2031"/>
      <c r="BH224" s="2031"/>
      <c r="BI224" s="2031"/>
      <c r="BJ224" s="2031"/>
      <c r="BK224" s="2031"/>
      <c r="BL224" s="2031"/>
      <c r="BM224" s="2031"/>
      <c r="BN224" s="2031"/>
      <c r="BO224" s="2031"/>
      <c r="BP224" s="2031"/>
      <c r="BQ224" s="2031"/>
      <c r="BR224" s="2031"/>
      <c r="BS224" s="2031"/>
      <c r="BT224" s="2031"/>
      <c r="BU224" s="2031"/>
      <c r="BV224" s="2031"/>
      <c r="BW224" s="2031"/>
      <c r="BX224" s="2031"/>
      <c r="BY224" s="2031"/>
      <c r="BZ224" s="2031"/>
      <c r="CA224" s="2031"/>
      <c r="CB224" s="2031"/>
      <c r="CC224" s="2031"/>
      <c r="CD224" s="2031"/>
      <c r="CE224" s="2031"/>
      <c r="CF224" s="2031"/>
      <c r="CG224" s="2031"/>
      <c r="CH224" s="2031"/>
      <c r="CI224" s="2031"/>
      <c r="CJ224" s="2031"/>
      <c r="CK224" s="2031"/>
      <c r="CL224" s="2031"/>
      <c r="CM224" s="2031"/>
      <c r="CN224" s="2031"/>
      <c r="CO224" s="2031"/>
      <c r="CP224" s="2031"/>
      <c r="CQ224" s="2031"/>
      <c r="CR224" s="2031"/>
      <c r="CS224" s="2031"/>
      <c r="CT224" s="2031"/>
      <c r="CU224" s="2031"/>
      <c r="CV224" s="2031"/>
      <c r="CW224" s="2031"/>
    </row>
    <row r="225" spans="1:41" ht="12" customHeight="1">
      <c r="A225" s="2030"/>
      <c r="D225" s="2062"/>
      <c r="E225" s="2138"/>
      <c r="F225" s="2048"/>
      <c r="G225" s="2048"/>
      <c r="H225" s="2048"/>
      <c r="I225" s="2034"/>
      <c r="K225" s="2034"/>
      <c r="L225" s="2034"/>
      <c r="M225" s="2034"/>
      <c r="N225" s="2034"/>
      <c r="O225" s="2034"/>
      <c r="P225" s="2034"/>
      <c r="Q225" s="2034"/>
      <c r="R225" s="2034"/>
      <c r="S225" s="2034"/>
      <c r="T225" s="2034"/>
      <c r="U225" s="2034"/>
      <c r="V225" s="2034"/>
      <c r="W225" s="2034"/>
      <c r="X225" s="2034"/>
      <c r="Y225" s="2031"/>
      <c r="Z225" s="2029"/>
      <c r="AD225" s="2048"/>
      <c r="AE225" s="2048"/>
      <c r="AG225" s="2048"/>
      <c r="AI225" s="2048"/>
      <c r="AJ225" s="2063"/>
      <c r="AK225" s="2049"/>
      <c r="AL225" s="2063"/>
      <c r="AM225" s="2049"/>
      <c r="AO225" s="2030"/>
    </row>
    <row r="226" spans="1:41" ht="12" customHeight="1">
      <c r="A226" s="2030"/>
      <c r="D226" s="2062"/>
      <c r="E226" s="2138"/>
      <c r="F226" s="2048"/>
      <c r="G226" s="2048"/>
      <c r="H226" s="2048"/>
      <c r="I226" s="2034"/>
      <c r="K226" s="2034"/>
      <c r="L226" s="2034"/>
      <c r="M226" s="2034"/>
      <c r="N226" s="2034"/>
      <c r="O226" s="2034"/>
      <c r="P226" s="2034"/>
      <c r="Q226" s="2034"/>
      <c r="R226" s="2034"/>
      <c r="S226" s="2034"/>
      <c r="T226" s="2034"/>
      <c r="U226" s="2034"/>
      <c r="V226" s="2034"/>
      <c r="W226" s="2034"/>
      <c r="X226" s="2034"/>
      <c r="Y226" s="2031"/>
      <c r="Z226" s="2029"/>
      <c r="AD226" s="2048"/>
      <c r="AE226" s="2048"/>
      <c r="AG226" s="2048"/>
      <c r="AI226" s="2048"/>
      <c r="AJ226" s="2050"/>
      <c r="AK226" s="2050"/>
      <c r="AL226" s="2050"/>
      <c r="AM226" s="2050"/>
      <c r="AO226" s="2030"/>
    </row>
    <row r="227" spans="1:41" ht="12" customHeight="1">
      <c r="A227" s="2030"/>
      <c r="D227" s="2062"/>
      <c r="E227" s="2138"/>
      <c r="F227" s="2048"/>
      <c r="G227" s="2048"/>
      <c r="H227" s="2048"/>
      <c r="I227" s="2034"/>
      <c r="K227" s="2064"/>
      <c r="L227" s="2064"/>
      <c r="M227" s="2064"/>
      <c r="N227" s="2064"/>
      <c r="O227" s="2064"/>
      <c r="P227" s="2064"/>
      <c r="Q227" s="2064"/>
      <c r="R227" s="2064"/>
      <c r="S227" s="2064"/>
      <c r="T227" s="2064"/>
      <c r="U227" s="2064"/>
      <c r="V227" s="2064"/>
      <c r="W227" s="2064"/>
      <c r="X227" s="2064"/>
      <c r="Y227" s="2065"/>
      <c r="Z227" s="2029"/>
      <c r="AD227" s="2048"/>
      <c r="AE227" s="2048"/>
      <c r="AG227" s="2048"/>
      <c r="AI227" s="2048"/>
      <c r="AJ227" s="2063"/>
      <c r="AK227" s="2049"/>
      <c r="AL227" s="2063"/>
      <c r="AM227" s="2063"/>
      <c r="AO227" s="2030"/>
    </row>
    <row r="228" spans="1:41" ht="12" customHeight="1">
      <c r="A228" s="2030"/>
      <c r="D228" s="2062"/>
      <c r="E228" s="2138"/>
      <c r="F228" s="2048"/>
      <c r="G228" s="2048"/>
      <c r="H228" s="2048"/>
      <c r="Z228" s="2041"/>
      <c r="AD228" s="2048"/>
      <c r="AE228" s="2048"/>
      <c r="AG228" s="2048"/>
      <c r="AI228" s="2048"/>
      <c r="AJ228" s="2044"/>
      <c r="AK228" s="2039"/>
      <c r="AL228" s="2044"/>
      <c r="AM228" s="2039"/>
      <c r="AO228" s="2030"/>
    </row>
    <row r="229" spans="1:41" ht="12" customHeight="1">
      <c r="Z229" s="2029"/>
      <c r="AA229" s="2066"/>
      <c r="AD229" s="2048"/>
      <c r="AE229" s="2048"/>
      <c r="AG229" s="2048"/>
      <c r="AI229" s="2048"/>
      <c r="AK229" s="2049"/>
      <c r="AM229" s="2049"/>
      <c r="AO229" s="2030"/>
    </row>
    <row r="230" spans="1:41" ht="12" customHeight="1">
      <c r="Z230" s="2029"/>
      <c r="AA230" s="2066"/>
      <c r="AD230" s="2048"/>
      <c r="AE230" s="2048"/>
      <c r="AG230" s="2048"/>
      <c r="AI230" s="2048"/>
      <c r="AJ230" s="2063"/>
      <c r="AK230" s="2049"/>
      <c r="AL230" s="2063"/>
      <c r="AM230" s="2049"/>
      <c r="AO230" s="2030"/>
    </row>
    <row r="231" spans="1:41" ht="12" customHeight="1">
      <c r="A231" s="2030"/>
      <c r="D231" s="2062"/>
      <c r="E231" s="2138"/>
      <c r="F231" s="2048"/>
      <c r="G231" s="2048"/>
      <c r="H231" s="2048"/>
      <c r="AH231" s="2034"/>
      <c r="AI231" s="2031"/>
      <c r="AJ231" s="2034"/>
      <c r="AK231" s="2031"/>
      <c r="AL231" s="2034"/>
      <c r="AM231" s="2031"/>
      <c r="AN231" s="2031"/>
      <c r="AO231" s="2030"/>
    </row>
    <row r="232" spans="1:41" ht="12" customHeight="1">
      <c r="AH232" s="2034"/>
      <c r="AI232" s="2031"/>
      <c r="AJ232" s="2034"/>
      <c r="AK232" s="2031"/>
      <c r="AL232" s="2034"/>
      <c r="AM232" s="2031"/>
      <c r="AN232" s="2031"/>
      <c r="AO232" s="2030"/>
    </row>
    <row r="233" spans="1:41" ht="12" customHeight="1">
      <c r="AH233" s="2034"/>
      <c r="AI233" s="2031"/>
      <c r="AJ233" s="2034"/>
      <c r="AK233" s="2031"/>
      <c r="AL233" s="2034"/>
      <c r="AM233" s="2031"/>
      <c r="AN233" s="2031"/>
      <c r="AO233" s="2030"/>
    </row>
    <row r="234" spans="1:41" ht="12" customHeight="1">
      <c r="Z234" s="2041"/>
      <c r="AD234" s="2073"/>
      <c r="AE234" s="2073"/>
      <c r="AF234" s="2073"/>
      <c r="AG234" s="2073"/>
      <c r="AH234" s="2073"/>
      <c r="AI234" s="2073"/>
      <c r="AJ234" s="2073"/>
      <c r="AK234" s="2073"/>
      <c r="AL234" s="2053"/>
      <c r="AM234" s="2053"/>
      <c r="AN234" s="2053"/>
      <c r="AO234" s="2031"/>
    </row>
    <row r="235" spans="1:41" ht="12" customHeight="1">
      <c r="Z235" s="2041"/>
      <c r="AD235" s="2073"/>
      <c r="AE235" s="2073"/>
      <c r="AF235" s="2073"/>
      <c r="AG235" s="2073"/>
      <c r="AH235" s="2073"/>
      <c r="AI235" s="2073"/>
      <c r="AJ235" s="2073"/>
      <c r="AK235" s="2073"/>
      <c r="AL235" s="2073"/>
      <c r="AM235" s="2073"/>
      <c r="AN235" s="2073"/>
      <c r="AO235" s="2031"/>
    </row>
    <row r="236" spans="1:41" ht="12" customHeight="1">
      <c r="Z236" s="2041"/>
      <c r="AB236" s="2074"/>
      <c r="AC236" s="2074"/>
      <c r="AJ236" s="2034"/>
      <c r="AK236" s="2031"/>
      <c r="AL236" s="2034"/>
      <c r="AM236" s="2031"/>
      <c r="AN236" s="2031"/>
      <c r="AO236" s="2031"/>
    </row>
    <row r="237" spans="1:41" ht="12" customHeight="1">
      <c r="V237" s="2041"/>
      <c r="Z237" s="2041"/>
      <c r="AA237" s="2041"/>
      <c r="AB237" s="2041"/>
      <c r="AC237" s="2074"/>
      <c r="AF237" s="2030"/>
      <c r="AH237" s="2030"/>
      <c r="AJ237" s="2030"/>
      <c r="AL237" s="2030"/>
      <c r="AM237" s="2031"/>
      <c r="AN237" s="2031"/>
      <c r="AO237" s="2031"/>
    </row>
    <row r="238" spans="1:41" ht="12" customHeight="1">
      <c r="V238" s="2041"/>
      <c r="Z238" s="2041"/>
      <c r="AA238" s="2041"/>
      <c r="AB238" s="2041"/>
      <c r="AC238" s="2074"/>
      <c r="AF238" s="2030"/>
      <c r="AH238" s="2030"/>
      <c r="AJ238" s="2030"/>
      <c r="AL238" s="2030"/>
      <c r="AM238" s="2031"/>
      <c r="AN238" s="2031"/>
      <c r="AO238" s="2031"/>
    </row>
    <row r="239" spans="1:41" ht="12" customHeight="1">
      <c r="V239" s="2041"/>
      <c r="Z239" s="2041"/>
      <c r="AA239" s="2041"/>
      <c r="AB239" s="2041"/>
      <c r="AC239" s="2074"/>
      <c r="AF239" s="2030"/>
      <c r="AH239" s="2030"/>
      <c r="AJ239" s="2030"/>
      <c r="AL239" s="2031"/>
      <c r="AM239" s="2031"/>
      <c r="AN239" s="2031"/>
      <c r="AO239" s="2031"/>
    </row>
    <row r="240" spans="1:41" ht="12" customHeight="1">
      <c r="V240" s="2041"/>
      <c r="Z240" s="2041"/>
      <c r="AA240" s="2041"/>
      <c r="AB240" s="2041"/>
      <c r="AC240" s="2074"/>
      <c r="AF240" s="2030"/>
      <c r="AH240" s="2030"/>
      <c r="AJ240" s="2030"/>
      <c r="AL240" s="2030"/>
      <c r="AM240" s="2031"/>
      <c r="AN240" s="2031"/>
      <c r="AO240" s="2031"/>
    </row>
    <row r="241" spans="1:41" ht="12" customHeight="1">
      <c r="V241" s="2041"/>
      <c r="Z241" s="2069"/>
      <c r="AA241" s="2069"/>
      <c r="AB241" s="2069"/>
      <c r="AC241" s="2069"/>
      <c r="AF241" s="2030"/>
      <c r="AH241" s="2030"/>
      <c r="AJ241" s="2030"/>
      <c r="AL241" s="2030"/>
      <c r="AM241" s="2075"/>
      <c r="AN241" s="2031"/>
      <c r="AO241" s="2031"/>
    </row>
    <row r="242" spans="1:41" ht="12" customHeight="1">
      <c r="V242" s="2041"/>
      <c r="Z242" s="2069"/>
      <c r="AA242" s="2069"/>
      <c r="AB242" s="2069"/>
      <c r="AC242" s="2069"/>
      <c r="AF242" s="2030"/>
      <c r="AH242" s="2030"/>
      <c r="AJ242" s="2030"/>
      <c r="AL242" s="2030"/>
      <c r="AM242" s="2069"/>
      <c r="AN242" s="2031"/>
      <c r="AO242" s="2031"/>
    </row>
    <row r="243" spans="1:41" ht="12" customHeight="1">
      <c r="V243" s="2041"/>
      <c r="Z243" s="2069"/>
      <c r="AA243" s="2069"/>
      <c r="AB243" s="2069"/>
      <c r="AC243" s="2069"/>
      <c r="AF243" s="2030"/>
      <c r="AH243" s="2030"/>
      <c r="AJ243" s="2030"/>
      <c r="AL243" s="2030"/>
      <c r="AM243" s="2075"/>
      <c r="AN243" s="2031"/>
      <c r="AO243" s="2031"/>
    </row>
    <row r="244" spans="1:41" ht="12" customHeight="1">
      <c r="V244" s="2041"/>
      <c r="Z244" s="2041"/>
      <c r="AA244" s="2041"/>
      <c r="AB244" s="2041"/>
      <c r="AC244" s="2074"/>
      <c r="AF244" s="2030"/>
      <c r="AH244" s="2030"/>
      <c r="AJ244" s="2030"/>
      <c r="AL244" s="2030"/>
      <c r="AM244" s="2031"/>
      <c r="AN244" s="2031"/>
      <c r="AO244" s="2031"/>
    </row>
    <row r="245" spans="1:41" ht="12" customHeight="1">
      <c r="A245" s="2030"/>
      <c r="D245" s="2062"/>
      <c r="E245" s="2138"/>
      <c r="F245" s="2048"/>
      <c r="G245" s="2048"/>
      <c r="H245" s="2048"/>
      <c r="V245" s="2041"/>
      <c r="Z245" s="2041"/>
      <c r="AA245" s="2041"/>
      <c r="AB245" s="2041"/>
      <c r="AF245" s="2030"/>
      <c r="AH245" s="2030"/>
      <c r="AJ245" s="2030"/>
      <c r="AL245" s="2030"/>
      <c r="AN245" s="2031"/>
      <c r="AO245" s="2031"/>
    </row>
    <row r="246" spans="1:41" ht="12" customHeight="1">
      <c r="A246" s="2030"/>
      <c r="D246" s="2062"/>
      <c r="E246" s="2138"/>
      <c r="F246" s="2048"/>
      <c r="G246" s="2048"/>
      <c r="H246" s="2048"/>
      <c r="V246" s="2041"/>
      <c r="Z246" s="2041"/>
      <c r="AA246" s="2041"/>
      <c r="AB246" s="2041"/>
      <c r="AF246" s="2030"/>
      <c r="AH246" s="2030"/>
      <c r="AJ246" s="2030"/>
      <c r="AL246" s="2030"/>
      <c r="AN246" s="2031"/>
      <c r="AO246" s="2031"/>
    </row>
    <row r="247" spans="1:41" ht="12" customHeight="1">
      <c r="A247" s="2030"/>
      <c r="D247" s="2062"/>
      <c r="E247" s="2138"/>
      <c r="F247" s="2048"/>
      <c r="G247" s="2048"/>
      <c r="H247" s="2048"/>
      <c r="V247" s="2041"/>
      <c r="Z247" s="2041"/>
      <c r="AA247" s="2041"/>
      <c r="AB247" s="2041"/>
      <c r="AF247" s="2030"/>
      <c r="AH247" s="2030"/>
      <c r="AJ247" s="2030"/>
      <c r="AL247" s="2030"/>
      <c r="AN247" s="2031"/>
      <c r="AO247" s="2031"/>
    </row>
    <row r="248" spans="1:41" ht="12" customHeight="1">
      <c r="V248" s="2041"/>
      <c r="Z248" s="2041"/>
      <c r="AA248" s="2041"/>
      <c r="AB248" s="2041"/>
      <c r="AF248" s="2030"/>
      <c r="AH248" s="2030"/>
      <c r="AJ248" s="2030"/>
      <c r="AL248" s="2030"/>
      <c r="AN248" s="2031"/>
      <c r="AO248" s="2031"/>
    </row>
    <row r="249" spans="1:41" ht="12" customHeight="1">
      <c r="V249" s="2041"/>
      <c r="Z249" s="2041"/>
      <c r="AA249" s="2041"/>
      <c r="AB249" s="2041"/>
      <c r="AF249" s="2030"/>
      <c r="AH249" s="2030"/>
      <c r="AJ249" s="2030"/>
      <c r="AL249" s="2030"/>
      <c r="AN249" s="2031"/>
      <c r="AO249" s="2031"/>
    </row>
    <row r="250" spans="1:41" ht="12" customHeight="1">
      <c r="V250" s="2030"/>
      <c r="Z250" s="2041"/>
      <c r="AA250" s="2041"/>
      <c r="AB250" s="2041"/>
      <c r="AF250" s="2030"/>
      <c r="AH250" s="2030"/>
      <c r="AJ250" s="2030"/>
      <c r="AL250" s="2030"/>
      <c r="AO250" s="2030"/>
    </row>
    <row r="251" spans="1:41" ht="12" customHeight="1">
      <c r="AO251" s="2031"/>
    </row>
    <row r="252" spans="1:41" ht="12" customHeight="1">
      <c r="Z252" s="2041"/>
      <c r="AD252" s="2073"/>
      <c r="AE252" s="2073"/>
      <c r="AF252" s="2073"/>
      <c r="AG252" s="2073"/>
      <c r="AH252" s="2073"/>
      <c r="AI252" s="2073"/>
      <c r="AJ252" s="2073"/>
      <c r="AK252" s="2073"/>
      <c r="AL252" s="2053"/>
      <c r="AM252" s="2053"/>
      <c r="AN252" s="2053"/>
      <c r="AO252" s="2031"/>
    </row>
    <row r="253" spans="1:41" ht="12" customHeight="1">
      <c r="Z253" s="2041"/>
      <c r="AD253" s="2073"/>
      <c r="AE253" s="2073"/>
      <c r="AF253" s="2073"/>
      <c r="AG253" s="2073"/>
      <c r="AH253" s="2073"/>
      <c r="AI253" s="2073"/>
      <c r="AJ253" s="2073"/>
      <c r="AK253" s="2073"/>
      <c r="AL253" s="2073"/>
      <c r="AM253" s="2073"/>
      <c r="AN253" s="2073"/>
      <c r="AO253" s="2031"/>
    </row>
    <row r="254" spans="1:41" ht="12" customHeight="1">
      <c r="V254" s="2030"/>
      <c r="W254" s="2030"/>
      <c r="AN254" s="2031"/>
    </row>
    <row r="255" spans="1:41" ht="12" customHeight="1">
      <c r="V255" s="2041"/>
      <c r="Z255" s="2041"/>
      <c r="AA255" s="2041"/>
      <c r="AB255" s="2041"/>
      <c r="AN255" s="2031"/>
    </row>
    <row r="256" spans="1:41" ht="12" customHeight="1">
      <c r="V256" s="2041"/>
      <c r="Z256" s="2041"/>
      <c r="AA256" s="2041"/>
      <c r="AB256" s="2041"/>
      <c r="AN256" s="2031"/>
    </row>
    <row r="257" spans="1:41" ht="12" customHeight="1">
      <c r="V257" s="2041"/>
      <c r="Z257" s="2041"/>
      <c r="AA257" s="2041"/>
      <c r="AB257" s="2041"/>
      <c r="AN257" s="2031"/>
    </row>
    <row r="258" spans="1:41" ht="12" customHeight="1">
      <c r="V258" s="2041"/>
      <c r="Z258" s="2041"/>
      <c r="AA258" s="2041"/>
      <c r="AB258" s="2041"/>
      <c r="AN258" s="2031"/>
    </row>
    <row r="259" spans="1:41" ht="12" customHeight="1">
      <c r="V259" s="2041"/>
      <c r="Z259" s="2041"/>
      <c r="AA259" s="2041"/>
      <c r="AB259" s="2041"/>
      <c r="AN259" s="2031"/>
    </row>
    <row r="260" spans="1:41" ht="12" customHeight="1">
      <c r="V260" s="2041"/>
      <c r="Z260" s="2041"/>
      <c r="AA260" s="2041"/>
      <c r="AB260" s="2041"/>
      <c r="AN260" s="2031"/>
    </row>
    <row r="261" spans="1:41" ht="12" customHeight="1">
      <c r="V261" s="2041"/>
      <c r="Z261" s="2041"/>
      <c r="AA261" s="2041"/>
      <c r="AB261" s="2041"/>
      <c r="AN261" s="2031"/>
    </row>
    <row r="262" spans="1:41">
      <c r="V262" s="2041"/>
      <c r="Z262" s="2041"/>
      <c r="AA262" s="2041"/>
      <c r="AB262" s="2041"/>
      <c r="AN262" s="2031"/>
    </row>
    <row r="263" spans="1:41">
      <c r="V263" s="2041"/>
      <c r="Z263" s="2041"/>
      <c r="AA263" s="2041"/>
      <c r="AB263" s="2041"/>
      <c r="AN263" s="2031"/>
    </row>
    <row r="264" spans="1:41">
      <c r="A264" s="2030"/>
      <c r="D264" s="2062"/>
      <c r="E264" s="2138"/>
      <c r="F264" s="2048"/>
      <c r="G264" s="2048"/>
      <c r="H264" s="2048"/>
      <c r="V264" s="2041"/>
      <c r="Z264" s="2041"/>
      <c r="AA264" s="2041"/>
      <c r="AB264" s="2041"/>
      <c r="AN264" s="2031"/>
    </row>
    <row r="265" spans="1:41">
      <c r="A265" s="2030"/>
      <c r="D265" s="2062"/>
      <c r="E265" s="2138"/>
      <c r="F265" s="2048"/>
      <c r="G265" s="2048"/>
      <c r="H265" s="2048"/>
      <c r="V265" s="2041"/>
      <c r="Z265" s="2041"/>
      <c r="AA265" s="2041"/>
      <c r="AB265" s="2041"/>
      <c r="AN265" s="2031"/>
    </row>
    <row r="266" spans="1:41">
      <c r="A266" s="2030"/>
      <c r="D266" s="2062"/>
      <c r="E266" s="2138"/>
      <c r="F266" s="2048"/>
      <c r="G266" s="2048"/>
      <c r="H266" s="2048"/>
      <c r="V266" s="2041"/>
      <c r="Z266" s="2041"/>
      <c r="AA266" s="2041"/>
      <c r="AB266" s="2041"/>
      <c r="AN266" s="2031"/>
    </row>
    <row r="267" spans="1:41">
      <c r="A267" s="2030"/>
      <c r="D267" s="2062"/>
      <c r="E267" s="2138"/>
      <c r="F267" s="2048"/>
      <c r="G267" s="2048"/>
      <c r="H267" s="2048"/>
      <c r="V267" s="2041"/>
      <c r="Z267" s="2041"/>
      <c r="AA267" s="2041"/>
      <c r="AB267" s="2041"/>
      <c r="AF267" s="2030"/>
      <c r="AH267" s="2030"/>
      <c r="AJ267" s="2030"/>
      <c r="AL267" s="2030"/>
      <c r="AN267" s="2031"/>
      <c r="AO267" s="2031"/>
    </row>
    <row r="268" spans="1:41">
      <c r="A268" s="2030"/>
      <c r="D268" s="2062"/>
      <c r="E268" s="2138"/>
      <c r="F268" s="2048"/>
      <c r="G268" s="2048"/>
      <c r="H268" s="2048"/>
      <c r="V268" s="2041"/>
      <c r="Z268" s="2041"/>
      <c r="AA268" s="2041"/>
      <c r="AB268" s="2041"/>
      <c r="AF268" s="2030"/>
      <c r="AH268" s="2030"/>
      <c r="AJ268" s="2030"/>
      <c r="AL268" s="2030"/>
      <c r="AN268" s="2031"/>
      <c r="AO268" s="2031"/>
    </row>
    <row r="269" spans="1:41">
      <c r="A269" s="2030"/>
      <c r="D269" s="2062"/>
      <c r="E269" s="2138"/>
      <c r="F269" s="2048"/>
      <c r="G269" s="2048"/>
      <c r="H269" s="2048"/>
      <c r="V269" s="2041"/>
      <c r="Z269" s="2041"/>
      <c r="AA269" s="2041"/>
      <c r="AB269" s="2041"/>
      <c r="AF269" s="2030"/>
      <c r="AH269" s="2030"/>
      <c r="AJ269" s="2030"/>
      <c r="AL269" s="2030"/>
      <c r="AN269" s="2031"/>
      <c r="AO269" s="2031"/>
    </row>
    <row r="270" spans="1:41">
      <c r="A270" s="2030"/>
      <c r="D270" s="2062"/>
      <c r="E270" s="2138"/>
      <c r="F270" s="2048"/>
      <c r="G270" s="2048"/>
      <c r="H270" s="2048"/>
      <c r="V270" s="2041"/>
      <c r="Z270" s="2041"/>
      <c r="AA270" s="2041"/>
      <c r="AB270" s="2041"/>
      <c r="AF270" s="2030"/>
      <c r="AH270" s="2030"/>
      <c r="AJ270" s="2030"/>
      <c r="AL270" s="2030"/>
      <c r="AN270" s="2031"/>
      <c r="AO270" s="2031"/>
    </row>
    <row r="271" spans="1:41">
      <c r="A271" s="2030"/>
      <c r="D271" s="2062"/>
      <c r="E271" s="2138"/>
      <c r="F271" s="2048"/>
      <c r="G271" s="2048"/>
      <c r="H271" s="2048"/>
      <c r="V271" s="2041"/>
      <c r="Z271" s="2041"/>
      <c r="AA271" s="2041"/>
      <c r="AB271" s="2041"/>
      <c r="AF271" s="2030"/>
      <c r="AH271" s="2030"/>
      <c r="AJ271" s="2030"/>
      <c r="AL271" s="2030"/>
      <c r="AN271" s="2031"/>
      <c r="AO271" s="2031"/>
    </row>
    <row r="272" spans="1:41">
      <c r="A272" s="2030"/>
      <c r="D272" s="2062"/>
      <c r="E272" s="2138"/>
      <c r="F272" s="2048"/>
      <c r="G272" s="2048"/>
      <c r="H272" s="2048"/>
      <c r="V272" s="2041"/>
      <c r="Z272" s="2041"/>
      <c r="AA272" s="2041"/>
      <c r="AB272" s="2041"/>
      <c r="AF272" s="2030"/>
      <c r="AH272" s="2030"/>
      <c r="AJ272" s="2030"/>
      <c r="AL272" s="2030"/>
      <c r="AN272" s="2031"/>
      <c r="AO272" s="2031"/>
    </row>
    <row r="273" spans="1:41">
      <c r="A273" s="2030"/>
      <c r="D273" s="2062"/>
      <c r="E273" s="2138"/>
      <c r="F273" s="2048"/>
      <c r="G273" s="2048"/>
      <c r="H273" s="2048"/>
      <c r="V273" s="2030"/>
      <c r="Z273" s="2041"/>
      <c r="AA273" s="2041"/>
      <c r="AB273" s="2041"/>
      <c r="AF273" s="2030"/>
      <c r="AH273" s="2030"/>
      <c r="AJ273" s="2030"/>
      <c r="AL273" s="2030"/>
      <c r="AO273" s="2030"/>
    </row>
    <row r="274" spans="1:41">
      <c r="A274" s="2030"/>
      <c r="D274" s="2062"/>
      <c r="E274" s="2138"/>
      <c r="F274" s="2048"/>
      <c r="G274" s="2048"/>
      <c r="H274" s="2048"/>
      <c r="V274" s="2030"/>
    </row>
    <row r="275" spans="1:41">
      <c r="V275" s="2030"/>
    </row>
    <row r="276" spans="1:41">
      <c r="Z276" s="2041"/>
      <c r="AD276" s="2073"/>
      <c r="AE276" s="2073"/>
      <c r="AF276" s="2073"/>
      <c r="AG276" s="2073"/>
      <c r="AH276" s="2073"/>
      <c r="AI276" s="2073"/>
      <c r="AJ276" s="2073"/>
      <c r="AK276" s="2073"/>
      <c r="AL276" s="2053"/>
      <c r="AM276" s="2053"/>
      <c r="AN276" s="2053"/>
      <c r="AO276" s="2031"/>
    </row>
    <row r="277" spans="1:41">
      <c r="Z277" s="2041"/>
      <c r="AD277" s="2073"/>
      <c r="AE277" s="2073"/>
      <c r="AF277" s="2073"/>
      <c r="AG277" s="2073"/>
      <c r="AH277" s="2073"/>
      <c r="AI277" s="2073"/>
      <c r="AJ277" s="2073"/>
      <c r="AK277" s="2073"/>
      <c r="AL277" s="2073"/>
      <c r="AM277" s="2073"/>
      <c r="AN277" s="2073"/>
      <c r="AO277" s="2031"/>
    </row>
    <row r="278" spans="1:41">
      <c r="Z278" s="2041"/>
      <c r="AB278" s="2074"/>
      <c r="AC278" s="2074"/>
      <c r="AJ278" s="2034"/>
      <c r="AK278" s="2031"/>
      <c r="AL278" s="2034"/>
      <c r="AM278" s="2031"/>
      <c r="AN278" s="2031"/>
      <c r="AO278" s="2031"/>
    </row>
    <row r="279" spans="1:41">
      <c r="Z279" s="2041"/>
      <c r="AA279" s="2041"/>
      <c r="AB279" s="2041"/>
      <c r="AC279" s="2074"/>
      <c r="AF279" s="2030"/>
      <c r="AH279" s="2030"/>
      <c r="AJ279" s="2030"/>
      <c r="AL279" s="2030"/>
      <c r="AM279" s="2031"/>
      <c r="AN279" s="2031"/>
      <c r="AO279" s="2031"/>
    </row>
    <row r="280" spans="1:41">
      <c r="Z280" s="2041"/>
      <c r="AA280" s="2041"/>
      <c r="AB280" s="2041"/>
      <c r="AC280" s="2074"/>
      <c r="AF280" s="2030"/>
      <c r="AH280" s="2030"/>
      <c r="AJ280" s="2030"/>
      <c r="AL280" s="2030"/>
      <c r="AM280" s="2031"/>
      <c r="AN280" s="2031"/>
      <c r="AO280" s="2031"/>
    </row>
    <row r="281" spans="1:41">
      <c r="Z281" s="2041"/>
      <c r="AA281" s="2041"/>
      <c r="AB281" s="2041"/>
      <c r="AC281" s="2074"/>
      <c r="AF281" s="2030"/>
      <c r="AH281" s="2030"/>
      <c r="AJ281" s="2030"/>
      <c r="AL281" s="2031"/>
      <c r="AM281" s="2031"/>
      <c r="AN281" s="2031"/>
      <c r="AO281" s="2031"/>
    </row>
    <row r="282" spans="1:41">
      <c r="Z282" s="2041"/>
      <c r="AA282" s="2041"/>
      <c r="AB282" s="2041"/>
      <c r="AC282" s="2074"/>
      <c r="AF282" s="2030"/>
      <c r="AH282" s="2030"/>
      <c r="AJ282" s="2030"/>
      <c r="AL282" s="2030"/>
      <c r="AM282" s="2031"/>
      <c r="AN282" s="2031"/>
      <c r="AO282" s="2031"/>
    </row>
    <row r="283" spans="1:41">
      <c r="Z283" s="2069"/>
      <c r="AA283" s="2069"/>
      <c r="AB283" s="2069"/>
      <c r="AC283" s="2069"/>
      <c r="AF283" s="2030"/>
      <c r="AH283" s="2030"/>
      <c r="AJ283" s="2030"/>
      <c r="AL283" s="2030"/>
      <c r="AM283" s="2075"/>
      <c r="AN283" s="2031"/>
      <c r="AO283" s="2031"/>
    </row>
    <row r="284" spans="1:41">
      <c r="Z284" s="2069"/>
      <c r="AA284" s="2069"/>
      <c r="AB284" s="2069"/>
      <c r="AC284" s="2069"/>
      <c r="AF284" s="2030"/>
      <c r="AH284" s="2030"/>
      <c r="AJ284" s="2030"/>
      <c r="AL284" s="2030"/>
      <c r="AM284" s="2069"/>
      <c r="AN284" s="2031"/>
      <c r="AO284" s="2031"/>
    </row>
    <row r="285" spans="1:41">
      <c r="Z285" s="2069"/>
      <c r="AA285" s="2069"/>
      <c r="AB285" s="2069"/>
      <c r="AC285" s="2069"/>
      <c r="AF285" s="2030"/>
      <c r="AH285" s="2030"/>
      <c r="AJ285" s="2030"/>
      <c r="AL285" s="2030"/>
      <c r="AM285" s="2075"/>
      <c r="AN285" s="2031"/>
      <c r="AO285" s="2031"/>
    </row>
    <row r="286" spans="1:41">
      <c r="Z286" s="2041"/>
      <c r="AA286" s="2041"/>
      <c r="AB286" s="2041"/>
      <c r="AC286" s="2074"/>
      <c r="AF286" s="2030"/>
      <c r="AH286" s="2030"/>
      <c r="AJ286" s="2030"/>
      <c r="AL286" s="2030"/>
      <c r="AM286" s="2031"/>
      <c r="AN286" s="2031"/>
      <c r="AO286" s="2031"/>
    </row>
    <row r="287" spans="1:41">
      <c r="A287" s="2030"/>
      <c r="D287" s="2062"/>
      <c r="E287" s="2138"/>
      <c r="F287" s="2048"/>
      <c r="G287" s="2048"/>
      <c r="H287" s="2048"/>
      <c r="Z287" s="2041"/>
      <c r="AA287" s="2041"/>
      <c r="AB287" s="2041"/>
      <c r="AF287" s="2030"/>
      <c r="AH287" s="2030"/>
      <c r="AJ287" s="2030"/>
      <c r="AL287" s="2030"/>
      <c r="AN287" s="2031"/>
      <c r="AO287" s="2031"/>
    </row>
    <row r="288" spans="1:41">
      <c r="A288" s="2030"/>
      <c r="D288" s="2062"/>
      <c r="E288" s="2138"/>
      <c r="F288" s="2048"/>
      <c r="G288" s="2048"/>
      <c r="H288" s="2048"/>
      <c r="Z288" s="2041"/>
      <c r="AA288" s="2041"/>
      <c r="AB288" s="2041"/>
      <c r="AF288" s="2030"/>
      <c r="AH288" s="2030"/>
      <c r="AJ288" s="2030"/>
      <c r="AL288" s="2030"/>
      <c r="AN288" s="2031"/>
      <c r="AO288" s="2031"/>
    </row>
    <row r="289" spans="26:41">
      <c r="Z289" s="2041"/>
      <c r="AA289" s="2041"/>
      <c r="AB289" s="2041"/>
      <c r="AF289" s="2030"/>
      <c r="AH289" s="2030"/>
      <c r="AJ289" s="2030"/>
      <c r="AL289" s="2030"/>
      <c r="AN289" s="2031"/>
      <c r="AO289" s="2031"/>
    </row>
    <row r="290" spans="26:41">
      <c r="Z290" s="2041"/>
      <c r="AA290" s="2041"/>
      <c r="AB290" s="2041"/>
      <c r="AF290" s="2030"/>
      <c r="AH290" s="2030"/>
      <c r="AJ290" s="2030"/>
      <c r="AL290" s="2030"/>
      <c r="AN290" s="2031"/>
      <c r="AO290" s="2031"/>
    </row>
    <row r="291" spans="26:41">
      <c r="Z291" s="2041"/>
      <c r="AA291" s="2041"/>
      <c r="AB291" s="2041"/>
      <c r="AF291" s="2030"/>
      <c r="AH291" s="2030"/>
      <c r="AJ291" s="2030"/>
      <c r="AL291" s="2030"/>
      <c r="AN291" s="2031"/>
      <c r="AO291" s="2031"/>
    </row>
    <row r="292" spans="26:41">
      <c r="Z292" s="2041"/>
      <c r="AA292" s="2041"/>
      <c r="AB292" s="2041"/>
      <c r="AF292" s="2030"/>
      <c r="AH292" s="2030"/>
      <c r="AJ292" s="2030"/>
      <c r="AL292" s="2030"/>
      <c r="AO292" s="2030"/>
    </row>
    <row r="293" spans="26:41">
      <c r="AO293" s="2031"/>
    </row>
    <row r="294" spans="26:41">
      <c r="Z294" s="2041"/>
      <c r="AD294" s="2073"/>
      <c r="AE294" s="2073"/>
      <c r="AF294" s="2073"/>
      <c r="AG294" s="2073"/>
      <c r="AH294" s="2073"/>
      <c r="AI294" s="2073"/>
      <c r="AJ294" s="2073"/>
      <c r="AK294" s="2073"/>
      <c r="AL294" s="2053"/>
      <c r="AM294" s="2053"/>
      <c r="AN294" s="2053"/>
      <c r="AO294" s="2031"/>
    </row>
    <row r="295" spans="26:41">
      <c r="Z295" s="2041"/>
      <c r="AD295" s="2073"/>
      <c r="AE295" s="2073"/>
      <c r="AF295" s="2073"/>
      <c r="AG295" s="2073"/>
      <c r="AH295" s="2073"/>
      <c r="AI295" s="2073"/>
      <c r="AJ295" s="2073"/>
      <c r="AK295" s="2073"/>
      <c r="AL295" s="2073"/>
      <c r="AM295" s="2073"/>
      <c r="AN295" s="2073"/>
    </row>
    <row r="296" spans="26:41">
      <c r="AN296" s="2031"/>
      <c r="AO296" s="2030"/>
    </row>
    <row r="297" spans="26:41">
      <c r="Z297" s="2041"/>
      <c r="AA297" s="2041"/>
      <c r="AB297" s="2041"/>
      <c r="AN297" s="2031"/>
    </row>
    <row r="298" spans="26:41">
      <c r="Z298" s="2041"/>
      <c r="AA298" s="2041"/>
      <c r="AB298" s="2041"/>
      <c r="AN298" s="2031"/>
    </row>
    <row r="299" spans="26:41">
      <c r="Z299" s="2041"/>
      <c r="AA299" s="2041"/>
      <c r="AB299" s="2041"/>
      <c r="AN299" s="2031"/>
    </row>
    <row r="300" spans="26:41">
      <c r="Z300" s="2041"/>
      <c r="AA300" s="2041"/>
      <c r="AB300" s="2041"/>
      <c r="AN300" s="2031"/>
    </row>
    <row r="301" spans="26:41">
      <c r="Z301" s="2041"/>
      <c r="AA301" s="2041"/>
      <c r="AB301" s="2041"/>
      <c r="AN301" s="2031"/>
    </row>
    <row r="302" spans="26:41">
      <c r="Z302" s="2041"/>
      <c r="AA302" s="2041"/>
      <c r="AB302" s="2041"/>
      <c r="AN302" s="2031"/>
    </row>
    <row r="303" spans="26:41">
      <c r="Z303" s="2041"/>
      <c r="AA303" s="2041"/>
      <c r="AB303" s="2041"/>
      <c r="AN303" s="2031"/>
    </row>
    <row r="304" spans="26:41">
      <c r="Z304" s="2041"/>
      <c r="AA304" s="2041"/>
      <c r="AB304" s="2041"/>
      <c r="AN304" s="2031"/>
    </row>
    <row r="305" spans="1:99">
      <c r="Z305" s="2041"/>
      <c r="AA305" s="2041"/>
      <c r="AB305" s="2041"/>
      <c r="AN305" s="2031"/>
    </row>
    <row r="306" spans="1:99">
      <c r="Z306" s="2041"/>
      <c r="AA306" s="2041"/>
      <c r="AB306" s="2041"/>
      <c r="AN306" s="2031"/>
    </row>
    <row r="307" spans="1:99">
      <c r="Z307" s="2041"/>
      <c r="AA307" s="2041"/>
      <c r="AB307" s="2041"/>
      <c r="AN307" s="2031"/>
    </row>
    <row r="308" spans="1:99">
      <c r="Z308" s="2041"/>
      <c r="AA308" s="2041"/>
      <c r="AB308" s="2041"/>
      <c r="AN308" s="2031"/>
    </row>
    <row r="309" spans="1:99">
      <c r="A309" s="2030"/>
      <c r="D309" s="2062"/>
      <c r="E309" s="2138"/>
      <c r="F309" s="2048"/>
      <c r="G309" s="2048"/>
      <c r="H309" s="2048"/>
      <c r="V309" s="2041"/>
      <c r="Z309" s="2041"/>
      <c r="AA309" s="2041"/>
      <c r="AB309" s="2041"/>
      <c r="AF309" s="2030"/>
      <c r="AH309" s="2030"/>
      <c r="AJ309" s="2030"/>
      <c r="AL309" s="2030"/>
      <c r="AN309" s="2031"/>
      <c r="AO309" s="2031"/>
    </row>
    <row r="310" spans="1:99">
      <c r="A310" s="2030"/>
      <c r="D310" s="2062"/>
      <c r="E310" s="2138"/>
      <c r="F310" s="2048"/>
      <c r="G310" s="2048"/>
      <c r="H310" s="2048"/>
      <c r="V310" s="2041"/>
      <c r="Z310" s="2041"/>
      <c r="AA310" s="2041"/>
      <c r="AB310" s="2041"/>
      <c r="AF310" s="2030"/>
      <c r="AH310" s="2030"/>
      <c r="AJ310" s="2030"/>
      <c r="AL310" s="2030"/>
      <c r="AN310" s="2031"/>
      <c r="AO310" s="2031"/>
    </row>
    <row r="311" spans="1:99">
      <c r="A311" s="2030"/>
      <c r="D311" s="2062"/>
      <c r="E311" s="2138"/>
      <c r="F311" s="2048"/>
      <c r="G311" s="2048"/>
      <c r="H311" s="2048"/>
      <c r="V311" s="2041"/>
      <c r="Z311" s="2041"/>
      <c r="AA311" s="2041"/>
      <c r="AB311" s="2041"/>
      <c r="AF311" s="2030"/>
      <c r="AH311" s="2030"/>
      <c r="AJ311" s="2030"/>
      <c r="AL311" s="2030"/>
      <c r="AN311" s="2031"/>
      <c r="AO311" s="2031"/>
    </row>
    <row r="312" spans="1:99" s="450" customFormat="1">
      <c r="B312" s="804"/>
      <c r="D312" s="801"/>
      <c r="E312" s="802"/>
      <c r="F312" s="803"/>
      <c r="G312" s="436"/>
      <c r="I312" s="436"/>
      <c r="J312" s="2036"/>
      <c r="K312" s="436"/>
      <c r="L312" s="436"/>
      <c r="M312" s="436"/>
      <c r="N312" s="436"/>
      <c r="O312" s="436"/>
      <c r="P312" s="436"/>
      <c r="Q312" s="436"/>
      <c r="R312" s="436"/>
      <c r="S312" s="436"/>
      <c r="T312" s="436"/>
      <c r="U312" s="436"/>
      <c r="V312" s="436"/>
      <c r="W312" s="436"/>
      <c r="X312" s="436"/>
      <c r="Y312" s="436"/>
      <c r="Z312" s="2041"/>
      <c r="AA312" s="2041"/>
      <c r="AB312" s="2041"/>
      <c r="AC312" s="2030"/>
      <c r="AD312" s="2030"/>
      <c r="AE312" s="2030"/>
      <c r="AF312" s="2030"/>
      <c r="AG312" s="2030"/>
      <c r="AH312" s="2030"/>
      <c r="AI312" s="2030"/>
      <c r="AJ312" s="2030"/>
      <c r="AK312" s="2030"/>
      <c r="AL312" s="2030"/>
      <c r="AM312" s="2030"/>
      <c r="AN312" s="2031"/>
      <c r="AO312" s="2031"/>
      <c r="AP312" s="2030"/>
      <c r="AQ312" s="436"/>
      <c r="AR312" s="436"/>
      <c r="AS312" s="436"/>
      <c r="AT312" s="436"/>
      <c r="AU312" s="436"/>
      <c r="AV312" s="436"/>
      <c r="AW312" s="436"/>
      <c r="AX312" s="436"/>
      <c r="AY312" s="436"/>
      <c r="AZ312" s="436"/>
      <c r="BA312" s="436"/>
      <c r="BB312" s="436"/>
      <c r="BC312" s="436"/>
      <c r="BD312" s="436"/>
      <c r="BE312" s="436"/>
      <c r="BF312" s="436"/>
      <c r="BG312" s="436"/>
      <c r="BH312" s="436"/>
      <c r="BI312" s="436"/>
      <c r="BJ312" s="436"/>
      <c r="BK312" s="436"/>
      <c r="BL312" s="436"/>
      <c r="BM312" s="436"/>
      <c r="BN312" s="436"/>
      <c r="BO312" s="436"/>
      <c r="BP312" s="436"/>
      <c r="BQ312" s="436"/>
      <c r="BR312" s="436"/>
      <c r="BS312" s="436"/>
      <c r="BT312" s="436"/>
      <c r="BU312" s="436"/>
      <c r="BV312" s="436"/>
      <c r="BW312" s="436"/>
      <c r="BX312" s="436"/>
      <c r="BY312" s="436"/>
      <c r="BZ312" s="436"/>
      <c r="CA312" s="436"/>
      <c r="CB312" s="436"/>
      <c r="CC312" s="436"/>
      <c r="CD312" s="436"/>
      <c r="CE312" s="436"/>
      <c r="CF312" s="436"/>
      <c r="CG312" s="436"/>
      <c r="CH312" s="436"/>
      <c r="CI312" s="436"/>
      <c r="CJ312" s="436"/>
      <c r="CK312" s="436"/>
      <c r="CL312" s="436"/>
      <c r="CM312" s="436"/>
      <c r="CN312" s="436"/>
      <c r="CO312" s="436"/>
      <c r="CP312" s="436"/>
      <c r="CQ312" s="436"/>
      <c r="CR312" s="436"/>
      <c r="CS312" s="436"/>
      <c r="CT312" s="436"/>
      <c r="CU312" s="436"/>
    </row>
    <row r="313" spans="1:99" s="450" customFormat="1">
      <c r="B313" s="804"/>
      <c r="D313" s="801"/>
      <c r="E313" s="802"/>
      <c r="F313" s="803"/>
      <c r="G313" s="436"/>
      <c r="I313" s="436"/>
      <c r="J313" s="2036"/>
      <c r="K313" s="436"/>
      <c r="L313" s="436"/>
      <c r="M313" s="436"/>
      <c r="N313" s="436"/>
      <c r="O313" s="436"/>
      <c r="P313" s="436"/>
      <c r="Q313" s="436"/>
      <c r="R313" s="436"/>
      <c r="S313" s="436"/>
      <c r="T313" s="436"/>
      <c r="U313" s="436"/>
      <c r="V313" s="436"/>
      <c r="W313" s="436"/>
      <c r="X313" s="436"/>
      <c r="Y313" s="436"/>
      <c r="Z313" s="2041"/>
      <c r="AA313" s="2041"/>
      <c r="AB313" s="2041"/>
      <c r="AC313" s="2030"/>
      <c r="AD313" s="2030"/>
      <c r="AE313" s="2030"/>
      <c r="AF313" s="2030"/>
      <c r="AG313" s="2030"/>
      <c r="AH313" s="2030"/>
      <c r="AI313" s="2030"/>
      <c r="AJ313" s="2030"/>
      <c r="AK313" s="2030"/>
      <c r="AL313" s="2030"/>
      <c r="AM313" s="2030"/>
      <c r="AN313" s="2031"/>
      <c r="AO313" s="2031"/>
      <c r="AP313" s="2030"/>
      <c r="AQ313" s="436"/>
      <c r="AR313" s="436"/>
      <c r="AS313" s="436"/>
      <c r="AT313" s="436"/>
      <c r="AU313" s="436"/>
      <c r="AV313" s="436"/>
      <c r="AW313" s="436"/>
      <c r="AX313" s="436"/>
      <c r="AY313" s="436"/>
      <c r="AZ313" s="436"/>
      <c r="BA313" s="436"/>
      <c r="BB313" s="436"/>
      <c r="BC313" s="436"/>
      <c r="BD313" s="436"/>
      <c r="BE313" s="436"/>
      <c r="BF313" s="436"/>
      <c r="BG313" s="436"/>
      <c r="BH313" s="436"/>
      <c r="BI313" s="436"/>
      <c r="BJ313" s="436"/>
      <c r="BK313" s="436"/>
      <c r="BL313" s="436"/>
      <c r="BM313" s="436"/>
      <c r="BN313" s="436"/>
      <c r="BO313" s="436"/>
      <c r="BP313" s="436"/>
      <c r="BQ313" s="436"/>
      <c r="BR313" s="436"/>
      <c r="BS313" s="436"/>
      <c r="BT313" s="436"/>
      <c r="BU313" s="436"/>
      <c r="BV313" s="436"/>
      <c r="BW313" s="436"/>
      <c r="BX313" s="436"/>
      <c r="BY313" s="436"/>
      <c r="BZ313" s="436"/>
      <c r="CA313" s="436"/>
      <c r="CB313" s="436"/>
      <c r="CC313" s="436"/>
      <c r="CD313" s="436"/>
      <c r="CE313" s="436"/>
      <c r="CF313" s="436"/>
      <c r="CG313" s="436"/>
      <c r="CH313" s="436"/>
      <c r="CI313" s="436"/>
      <c r="CJ313" s="436"/>
      <c r="CK313" s="436"/>
      <c r="CL313" s="436"/>
      <c r="CM313" s="436"/>
      <c r="CN313" s="436"/>
      <c r="CO313" s="436"/>
      <c r="CP313" s="436"/>
      <c r="CQ313" s="436"/>
      <c r="CR313" s="436"/>
      <c r="CS313" s="436"/>
      <c r="CT313" s="436"/>
      <c r="CU313" s="436"/>
    </row>
    <row r="314" spans="1:99" s="450" customFormat="1">
      <c r="B314" s="804"/>
      <c r="D314" s="801"/>
      <c r="E314" s="802"/>
      <c r="F314" s="803"/>
      <c r="G314" s="436"/>
      <c r="I314" s="436"/>
      <c r="J314" s="2036"/>
      <c r="K314" s="436"/>
      <c r="L314" s="436"/>
      <c r="M314" s="436"/>
      <c r="N314" s="436"/>
      <c r="O314" s="436"/>
      <c r="P314" s="436"/>
      <c r="Q314" s="436"/>
      <c r="R314" s="436"/>
      <c r="S314" s="436"/>
      <c r="T314" s="436"/>
      <c r="U314" s="436"/>
      <c r="V314" s="436"/>
      <c r="W314" s="436"/>
      <c r="X314" s="436"/>
      <c r="Y314" s="436"/>
      <c r="Z314" s="2041"/>
      <c r="AA314" s="2041"/>
      <c r="AB314" s="2041"/>
      <c r="AC314" s="2030"/>
      <c r="AD314" s="2030"/>
      <c r="AE314" s="2030"/>
      <c r="AF314" s="2030"/>
      <c r="AG314" s="2030"/>
      <c r="AH314" s="2030"/>
      <c r="AI314" s="2030"/>
      <c r="AJ314" s="2030"/>
      <c r="AK314" s="2030"/>
      <c r="AL314" s="2030"/>
      <c r="AM314" s="2030"/>
      <c r="AN314" s="2031"/>
      <c r="AO314" s="2031"/>
      <c r="AP314" s="2030"/>
      <c r="AQ314" s="436"/>
      <c r="AR314" s="436"/>
      <c r="AS314" s="436"/>
      <c r="AT314" s="436"/>
      <c r="AU314" s="436"/>
      <c r="AV314" s="436"/>
      <c r="AW314" s="436"/>
      <c r="AX314" s="436"/>
      <c r="AY314" s="436"/>
      <c r="AZ314" s="436"/>
      <c r="BA314" s="436"/>
      <c r="BB314" s="436"/>
      <c r="BC314" s="436"/>
      <c r="BD314" s="436"/>
      <c r="BE314" s="436"/>
      <c r="BF314" s="436"/>
      <c r="BG314" s="436"/>
      <c r="BH314" s="436"/>
      <c r="BI314" s="436"/>
      <c r="BJ314" s="436"/>
      <c r="BK314" s="436"/>
      <c r="BL314" s="436"/>
      <c r="BM314" s="436"/>
      <c r="BN314" s="436"/>
      <c r="BO314" s="436"/>
      <c r="BP314" s="436"/>
      <c r="BQ314" s="436"/>
      <c r="BR314" s="436"/>
      <c r="BS314" s="436"/>
      <c r="BT314" s="436"/>
      <c r="BU314" s="436"/>
      <c r="BV314" s="436"/>
      <c r="BW314" s="436"/>
      <c r="BX314" s="436"/>
      <c r="BY314" s="436"/>
      <c r="BZ314" s="436"/>
      <c r="CA314" s="436"/>
      <c r="CB314" s="436"/>
      <c r="CC314" s="436"/>
      <c r="CD314" s="436"/>
      <c r="CE314" s="436"/>
      <c r="CF314" s="436"/>
      <c r="CG314" s="436"/>
      <c r="CH314" s="436"/>
      <c r="CI314" s="436"/>
      <c r="CJ314" s="436"/>
      <c r="CK314" s="436"/>
      <c r="CL314" s="436"/>
      <c r="CM314" s="436"/>
      <c r="CN314" s="436"/>
      <c r="CO314" s="436"/>
      <c r="CP314" s="436"/>
      <c r="CQ314" s="436"/>
      <c r="CR314" s="436"/>
      <c r="CS314" s="436"/>
      <c r="CT314" s="436"/>
      <c r="CU314" s="436"/>
    </row>
    <row r="315" spans="1:99">
      <c r="Z315" s="2041"/>
      <c r="AA315" s="2041"/>
      <c r="AB315" s="2041"/>
      <c r="AF315" s="2030"/>
      <c r="AH315" s="2030"/>
      <c r="AJ315" s="2030"/>
      <c r="AL315" s="2030"/>
      <c r="AO315" s="2030"/>
    </row>
    <row r="316" spans="1:99">
      <c r="AN316" s="2031"/>
    </row>
    <row r="317" spans="1:99">
      <c r="Z317" s="2041"/>
      <c r="AA317" s="2041"/>
      <c r="AB317" s="2041"/>
      <c r="AN317" s="2031"/>
      <c r="AO317" s="2031"/>
    </row>
    <row r="318" spans="1:99">
      <c r="Z318" s="2041"/>
      <c r="AA318" s="2041"/>
      <c r="AB318" s="2041"/>
      <c r="AN318" s="2031"/>
      <c r="AO318" s="2031"/>
    </row>
    <row r="319" spans="1:99">
      <c r="Z319" s="2041"/>
      <c r="AA319" s="2041"/>
      <c r="AB319" s="2041"/>
      <c r="AN319" s="2031"/>
      <c r="AO319" s="2031"/>
    </row>
    <row r="320" spans="1:99">
      <c r="Z320" s="2041"/>
      <c r="AA320" s="2041"/>
      <c r="AB320" s="2041"/>
      <c r="AN320" s="2031"/>
      <c r="AO320" s="2031"/>
    </row>
    <row r="321" spans="1:105">
      <c r="Z321" s="2041"/>
      <c r="AA321" s="2041"/>
      <c r="AB321" s="2041"/>
      <c r="AN321" s="2031"/>
      <c r="AO321" s="2031"/>
    </row>
    <row r="322" spans="1:105">
      <c r="Z322" s="2041"/>
      <c r="AA322" s="2041"/>
      <c r="AB322" s="2041"/>
      <c r="AN322" s="2031"/>
      <c r="AO322" s="2031"/>
    </row>
    <row r="323" spans="1:105">
      <c r="A323" s="2030"/>
      <c r="D323" s="2062"/>
      <c r="E323" s="2138"/>
      <c r="F323" s="2048"/>
      <c r="G323" s="2048"/>
      <c r="H323" s="2048"/>
      <c r="Z323" s="2041"/>
      <c r="AA323" s="2041"/>
      <c r="AB323" s="2041"/>
      <c r="AN323" s="2031"/>
      <c r="AO323" s="2031"/>
    </row>
    <row r="324" spans="1:105">
      <c r="A324" s="2030"/>
      <c r="D324" s="2062"/>
      <c r="E324" s="2138"/>
      <c r="F324" s="2048"/>
      <c r="G324" s="2048"/>
      <c r="H324" s="2048"/>
      <c r="Z324" s="2041"/>
      <c r="AA324" s="2041"/>
      <c r="AB324" s="2041"/>
      <c r="AN324" s="2031"/>
      <c r="AO324" s="2031"/>
    </row>
    <row r="325" spans="1:105">
      <c r="Z325" s="2041"/>
      <c r="AA325" s="2041"/>
      <c r="AB325" s="2041"/>
      <c r="AN325" s="2031"/>
      <c r="AO325" s="2031"/>
    </row>
    <row r="326" spans="1:105">
      <c r="Z326" s="2041"/>
      <c r="AA326" s="2041"/>
      <c r="AB326" s="2041"/>
      <c r="AF326" s="2030"/>
      <c r="AH326" s="2030"/>
      <c r="AJ326" s="2030"/>
      <c r="AL326" s="2030"/>
    </row>
    <row r="328" spans="1:105" s="2048" customFormat="1">
      <c r="A328" s="2041"/>
      <c r="B328" s="2037"/>
      <c r="C328" s="2030"/>
      <c r="D328" s="2045"/>
      <c r="E328" s="2147"/>
      <c r="F328" s="2034"/>
      <c r="G328" s="2034"/>
      <c r="H328" s="2034"/>
      <c r="J328" s="2054"/>
      <c r="Y328" s="2030"/>
      <c r="Z328" s="2030"/>
      <c r="AA328" s="2030"/>
      <c r="AB328" s="2030"/>
      <c r="AC328" s="2030"/>
      <c r="AD328" s="2030"/>
      <c r="AE328" s="2030"/>
      <c r="AG328" s="2030"/>
      <c r="AI328" s="2030"/>
      <c r="AK328" s="2030"/>
      <c r="AM328" s="2030"/>
      <c r="AN328" s="2030"/>
      <c r="AO328" s="436"/>
      <c r="AP328" s="2030"/>
      <c r="AQ328" s="2030"/>
      <c r="AR328" s="2030"/>
      <c r="AS328" s="2030"/>
      <c r="AT328" s="2030"/>
      <c r="AU328" s="2030"/>
      <c r="AV328" s="2030"/>
      <c r="AW328" s="2030"/>
      <c r="AX328" s="2030"/>
      <c r="AY328" s="2030"/>
      <c r="AZ328" s="2030"/>
      <c r="BA328" s="2030"/>
      <c r="BB328" s="2030"/>
      <c r="BC328" s="2030"/>
      <c r="BD328" s="2030"/>
      <c r="BE328" s="2030"/>
      <c r="BF328" s="2030"/>
      <c r="BG328" s="2030"/>
      <c r="BH328" s="2030"/>
      <c r="BI328" s="2030"/>
      <c r="BJ328" s="2030"/>
      <c r="BK328" s="2030"/>
      <c r="BL328" s="2030"/>
      <c r="BM328" s="2030"/>
      <c r="BN328" s="2030"/>
      <c r="BO328" s="2030"/>
      <c r="BP328" s="2030"/>
      <c r="BQ328" s="2030"/>
      <c r="BR328" s="2030"/>
      <c r="BS328" s="2030"/>
      <c r="BT328" s="2030"/>
      <c r="BU328" s="2030"/>
      <c r="BV328" s="2030"/>
      <c r="BW328" s="2030"/>
      <c r="BX328" s="2030"/>
      <c r="BY328" s="2030"/>
      <c r="BZ328" s="2030"/>
      <c r="CA328" s="2030"/>
      <c r="CB328" s="2030"/>
      <c r="CC328" s="2030"/>
      <c r="CD328" s="2030"/>
      <c r="CE328" s="2030"/>
      <c r="CF328" s="2030"/>
      <c r="CG328" s="2030"/>
      <c r="CH328" s="2030"/>
      <c r="CI328" s="2030"/>
      <c r="CJ328" s="2030"/>
      <c r="CK328" s="2030"/>
      <c r="CL328" s="2030"/>
      <c r="CM328" s="2030"/>
      <c r="CN328" s="2030"/>
      <c r="CO328" s="2030"/>
      <c r="CP328" s="2030"/>
      <c r="CQ328" s="2030"/>
      <c r="CR328" s="2030"/>
      <c r="CS328" s="2030"/>
      <c r="CT328" s="2030"/>
      <c r="CU328" s="2030"/>
      <c r="CV328" s="2030"/>
      <c r="CW328" s="2030"/>
      <c r="CX328" s="2030"/>
      <c r="CY328" s="2030"/>
      <c r="CZ328" s="2030"/>
      <c r="DA328" s="2030"/>
    </row>
    <row r="329" spans="1:105" s="2048" customFormat="1">
      <c r="A329" s="2030"/>
      <c r="B329" s="2037"/>
      <c r="C329" s="2030"/>
      <c r="D329" s="2062"/>
      <c r="E329" s="2138"/>
      <c r="J329" s="2054"/>
      <c r="Y329" s="2030"/>
      <c r="Z329" s="2030"/>
      <c r="AA329" s="2030"/>
      <c r="AB329" s="2030"/>
      <c r="AC329" s="2030"/>
      <c r="AD329" s="2030"/>
      <c r="AE329" s="2030"/>
      <c r="AG329" s="2030"/>
      <c r="AI329" s="2030"/>
      <c r="AK329" s="2030"/>
      <c r="AM329" s="2030"/>
      <c r="AN329" s="2030"/>
      <c r="AO329" s="436"/>
      <c r="AP329" s="2030"/>
      <c r="AQ329" s="2030"/>
      <c r="AR329" s="2030"/>
      <c r="AS329" s="2030"/>
      <c r="AT329" s="2030"/>
      <c r="AU329" s="2030"/>
      <c r="AV329" s="2030"/>
      <c r="AW329" s="2030"/>
      <c r="AX329" s="2030"/>
      <c r="AY329" s="2030"/>
      <c r="AZ329" s="2030"/>
      <c r="BA329" s="2030"/>
      <c r="BB329" s="2030"/>
      <c r="BC329" s="2030"/>
      <c r="BD329" s="2030"/>
      <c r="BE329" s="2030"/>
      <c r="BF329" s="2030"/>
      <c r="BG329" s="2030"/>
      <c r="BH329" s="2030"/>
      <c r="BI329" s="2030"/>
      <c r="BJ329" s="2030"/>
      <c r="BK329" s="2030"/>
      <c r="BL329" s="2030"/>
      <c r="BM329" s="2030"/>
      <c r="BN329" s="2030"/>
      <c r="BO329" s="2030"/>
      <c r="BP329" s="2030"/>
      <c r="BQ329" s="2030"/>
      <c r="BR329" s="2030"/>
      <c r="BS329" s="2030"/>
      <c r="BT329" s="2030"/>
      <c r="BU329" s="2030"/>
      <c r="BV329" s="2030"/>
      <c r="BW329" s="2030"/>
      <c r="BX329" s="2030"/>
      <c r="BY329" s="2030"/>
      <c r="BZ329" s="2030"/>
      <c r="CA329" s="2030"/>
      <c r="CB329" s="2030"/>
      <c r="CC329" s="2030"/>
      <c r="CD329" s="2030"/>
      <c r="CE329" s="2030"/>
      <c r="CF329" s="2030"/>
      <c r="CG329" s="2030"/>
      <c r="CH329" s="2030"/>
      <c r="CI329" s="2030"/>
      <c r="CJ329" s="2030"/>
      <c r="CK329" s="2030"/>
      <c r="CL329" s="2030"/>
      <c r="CM329" s="2030"/>
      <c r="CN329" s="2030"/>
      <c r="CO329" s="2030"/>
      <c r="CP329" s="2030"/>
      <c r="CQ329" s="2030"/>
      <c r="CR329" s="2030"/>
      <c r="CS329" s="2030"/>
      <c r="CT329" s="2030"/>
      <c r="CU329" s="2030"/>
      <c r="CV329" s="2030"/>
      <c r="CW329" s="2030"/>
      <c r="CX329" s="2030"/>
      <c r="CY329" s="2030"/>
      <c r="CZ329" s="2030"/>
      <c r="DA329" s="2030"/>
    </row>
    <row r="330" spans="1:105" s="2048" customFormat="1">
      <c r="A330" s="2030"/>
      <c r="B330" s="2037"/>
      <c r="C330" s="2030"/>
      <c r="D330" s="2062"/>
      <c r="E330" s="2138"/>
      <c r="J330" s="2054"/>
      <c r="Y330" s="2030"/>
      <c r="Z330" s="2030"/>
      <c r="AA330" s="2030"/>
      <c r="AB330" s="2030"/>
      <c r="AC330" s="2030"/>
      <c r="AD330" s="2030"/>
      <c r="AE330" s="2030"/>
      <c r="AG330" s="2030"/>
      <c r="AI330" s="2030"/>
      <c r="AK330" s="2030"/>
      <c r="AM330" s="2030"/>
      <c r="AN330" s="2030"/>
      <c r="AO330" s="436"/>
      <c r="AP330" s="2030"/>
      <c r="AQ330" s="2030"/>
      <c r="AR330" s="2030"/>
      <c r="AS330" s="2030"/>
      <c r="AT330" s="2030"/>
      <c r="AU330" s="2030"/>
      <c r="AV330" s="2030"/>
      <c r="AW330" s="2030"/>
      <c r="AX330" s="2030"/>
      <c r="AY330" s="2030"/>
      <c r="AZ330" s="2030"/>
      <c r="BA330" s="2030"/>
      <c r="BB330" s="2030"/>
      <c r="BC330" s="2030"/>
      <c r="BD330" s="2030"/>
      <c r="BE330" s="2030"/>
      <c r="BF330" s="2030"/>
      <c r="BG330" s="2030"/>
      <c r="BH330" s="2030"/>
      <c r="BI330" s="2030"/>
      <c r="BJ330" s="2030"/>
      <c r="BK330" s="2030"/>
      <c r="BL330" s="2030"/>
      <c r="BM330" s="2030"/>
      <c r="BN330" s="2030"/>
      <c r="BO330" s="2030"/>
      <c r="BP330" s="2030"/>
      <c r="BQ330" s="2030"/>
      <c r="BR330" s="2030"/>
      <c r="BS330" s="2030"/>
      <c r="BT330" s="2030"/>
      <c r="BU330" s="2030"/>
      <c r="BV330" s="2030"/>
      <c r="BW330" s="2030"/>
      <c r="BX330" s="2030"/>
      <c r="BY330" s="2030"/>
      <c r="BZ330" s="2030"/>
      <c r="CA330" s="2030"/>
      <c r="CB330" s="2030"/>
      <c r="CC330" s="2030"/>
      <c r="CD330" s="2030"/>
      <c r="CE330" s="2030"/>
      <c r="CF330" s="2030"/>
      <c r="CG330" s="2030"/>
      <c r="CH330" s="2030"/>
      <c r="CI330" s="2030"/>
      <c r="CJ330" s="2030"/>
      <c r="CK330" s="2030"/>
      <c r="CL330" s="2030"/>
      <c r="CM330" s="2030"/>
      <c r="CN330" s="2030"/>
      <c r="CO330" s="2030"/>
      <c r="CP330" s="2030"/>
      <c r="CQ330" s="2030"/>
      <c r="CR330" s="2030"/>
      <c r="CS330" s="2030"/>
      <c r="CT330" s="2030"/>
      <c r="CU330" s="2030"/>
      <c r="CV330" s="2030"/>
      <c r="CW330" s="2030"/>
      <c r="CX330" s="2030"/>
      <c r="CY330" s="2030"/>
      <c r="CZ330" s="2030"/>
      <c r="DA330" s="2030"/>
    </row>
    <row r="332" spans="1:105" s="2048" customFormat="1">
      <c r="A332" s="2041"/>
      <c r="B332" s="2037"/>
      <c r="C332" s="2030"/>
      <c r="D332" s="2045"/>
      <c r="E332" s="2147"/>
      <c r="F332" s="2034"/>
      <c r="G332" s="2034"/>
      <c r="H332" s="2034"/>
      <c r="J332" s="2054"/>
      <c r="Y332" s="2030"/>
      <c r="Z332" s="2030"/>
      <c r="AA332" s="2030"/>
      <c r="AB332" s="2030"/>
      <c r="AC332" s="2030"/>
      <c r="AD332" s="2030"/>
      <c r="AE332" s="2030"/>
      <c r="AG332" s="2030"/>
      <c r="AI332" s="2030"/>
      <c r="AK332" s="2030"/>
      <c r="AM332" s="2030"/>
      <c r="AN332" s="2030"/>
      <c r="AO332" s="436"/>
      <c r="AP332" s="2030"/>
      <c r="AQ332" s="2030"/>
      <c r="AR332" s="2030"/>
      <c r="AS332" s="2030"/>
      <c r="AT332" s="2030"/>
      <c r="AU332" s="2030"/>
      <c r="AV332" s="2030"/>
      <c r="AW332" s="2030"/>
      <c r="AX332" s="2030"/>
      <c r="AY332" s="2030"/>
      <c r="AZ332" s="2030"/>
      <c r="BA332" s="2030"/>
      <c r="BB332" s="2030"/>
      <c r="BC332" s="2030"/>
      <c r="BD332" s="2030"/>
      <c r="BE332" s="2030"/>
      <c r="BF332" s="2030"/>
      <c r="BG332" s="2030"/>
      <c r="BH332" s="2030"/>
      <c r="BI332" s="2030"/>
      <c r="BJ332" s="2030"/>
      <c r="BK332" s="2030"/>
      <c r="BL332" s="2030"/>
      <c r="BM332" s="2030"/>
      <c r="BN332" s="2030"/>
      <c r="BO332" s="2030"/>
      <c r="BP332" s="2030"/>
      <c r="BQ332" s="2030"/>
      <c r="BR332" s="2030"/>
      <c r="BS332" s="2030"/>
      <c r="BT332" s="2030"/>
      <c r="BU332" s="2030"/>
      <c r="BV332" s="2030"/>
      <c r="BW332" s="2030"/>
      <c r="BX332" s="2030"/>
      <c r="BY332" s="2030"/>
      <c r="BZ332" s="2030"/>
      <c r="CA332" s="2030"/>
      <c r="CB332" s="2030"/>
      <c r="CC332" s="2030"/>
      <c r="CD332" s="2030"/>
      <c r="CE332" s="2030"/>
      <c r="CF332" s="2030"/>
      <c r="CG332" s="2030"/>
      <c r="CH332" s="2030"/>
      <c r="CI332" s="2030"/>
      <c r="CJ332" s="2030"/>
      <c r="CK332" s="2030"/>
      <c r="CL332" s="2030"/>
      <c r="CM332" s="2030"/>
      <c r="CN332" s="2030"/>
      <c r="CO332" s="2030"/>
      <c r="CP332" s="2030"/>
      <c r="CQ332" s="2030"/>
      <c r="CR332" s="2030"/>
      <c r="CS332" s="2030"/>
      <c r="CT332" s="2030"/>
      <c r="CU332" s="2030"/>
      <c r="CV332" s="2030"/>
      <c r="CW332" s="2030"/>
      <c r="CX332" s="2030"/>
      <c r="CY332" s="2030"/>
      <c r="CZ332" s="2030"/>
      <c r="DA332" s="2030"/>
    </row>
  </sheetData>
  <mergeCells count="15">
    <mergeCell ref="F50:G50"/>
    <mergeCell ref="F48:G48"/>
    <mergeCell ref="F54:G54"/>
    <mergeCell ref="D50:E50"/>
    <mergeCell ref="F30:G30"/>
    <mergeCell ref="F31:G31"/>
    <mergeCell ref="F32:G32"/>
    <mergeCell ref="F13:G13"/>
    <mergeCell ref="D33:E33"/>
    <mergeCell ref="D49:E49"/>
    <mergeCell ref="D39:E39"/>
    <mergeCell ref="F20:G20"/>
    <mergeCell ref="F49:G49"/>
    <mergeCell ref="F26:G26"/>
    <mergeCell ref="F27:G27"/>
  </mergeCells>
  <pageMargins left="0.4" right="0.3" top="0.80500000000000005" bottom="0.2" header="0.31496062992126" footer="0.31496062992126"/>
  <pageSetup paperSize="9" scale="82" firstPageNumber="2" orientation="portrait" useFirstPageNumber="1" r:id="rId1"/>
  <headerFooter>
    <oddHeader>&amp;R&amp;"Times New Roman,Bold Italic"&amp;10MRS Oil Nigeria Plc
&amp;"Times New Roman,Italic"Financial Statements -- 31 March 2016</oddHeader>
    <oddFooter>&amp;R&amp;"Times New Roman,Regular"&amp;P</oddFooter>
  </headerFooter>
  <cellWatches>
    <cellWatch r="D64"/>
  </cellWatche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CX83"/>
  <sheetViews>
    <sheetView view="pageBreakPreview" topLeftCell="A57" zoomScaleNormal="100" zoomScaleSheetLayoutView="100" workbookViewId="0">
      <selection activeCell="B77" sqref="B77"/>
    </sheetView>
  </sheetViews>
  <sheetFormatPr defaultRowHeight="15"/>
  <cols>
    <col min="1" max="1" width="41.28515625" bestFit="1" customWidth="1"/>
    <col min="2" max="2" width="11.85546875" customWidth="1"/>
    <col min="3" max="3" width="5.7109375" style="621" bestFit="1" customWidth="1"/>
    <col min="4" max="4" width="13.28515625" bestFit="1" customWidth="1"/>
    <col min="5" max="5" width="5.140625" style="287" customWidth="1"/>
    <col min="6" max="6" width="11.5703125" customWidth="1"/>
    <col min="7" max="7" width="11.7109375" hidden="1" customWidth="1"/>
  </cols>
  <sheetData>
    <row r="1" spans="1:102" s="313" customFormat="1" ht="12.75">
      <c r="C1" s="620"/>
      <c r="D1" s="340"/>
      <c r="E1" s="340"/>
      <c r="F1" s="340"/>
      <c r="G1" s="340"/>
      <c r="H1" s="340"/>
      <c r="I1" s="340"/>
      <c r="J1" s="340"/>
      <c r="K1" s="353"/>
      <c r="L1" s="340"/>
      <c r="M1" s="340"/>
      <c r="N1" s="340"/>
      <c r="O1" s="340"/>
      <c r="P1" s="340"/>
      <c r="Q1" s="340"/>
      <c r="R1" s="340"/>
      <c r="S1" s="340"/>
      <c r="T1" s="340"/>
      <c r="U1" s="340"/>
      <c r="V1" s="340"/>
      <c r="W1" s="340"/>
      <c r="X1" s="340"/>
      <c r="Y1" s="340"/>
      <c r="AA1" s="64"/>
      <c r="AG1" s="340"/>
      <c r="AI1" s="320"/>
      <c r="AJ1" s="314"/>
      <c r="AK1" s="340"/>
      <c r="AM1" s="340"/>
      <c r="AP1" s="314"/>
      <c r="AR1" s="325"/>
      <c r="AS1" s="325"/>
      <c r="AT1" s="325"/>
      <c r="AU1" s="325"/>
      <c r="AV1" s="325"/>
      <c r="AW1" s="325"/>
      <c r="AX1" s="325"/>
      <c r="AY1" s="325"/>
      <c r="AZ1" s="325"/>
      <c r="BA1" s="325"/>
      <c r="BB1" s="325"/>
      <c r="BC1" s="325"/>
      <c r="BD1" s="325"/>
      <c r="BE1" s="325"/>
      <c r="BF1" s="325"/>
      <c r="BG1" s="325"/>
      <c r="BH1" s="325"/>
      <c r="BI1" s="325"/>
      <c r="BJ1" s="325"/>
      <c r="BK1" s="325"/>
      <c r="BL1" s="325"/>
      <c r="BM1" s="325"/>
      <c r="BN1" s="325"/>
      <c r="BO1" s="325"/>
      <c r="BP1" s="325"/>
      <c r="BQ1" s="325"/>
      <c r="BR1" s="325"/>
      <c r="BS1" s="325"/>
      <c r="BT1" s="325"/>
      <c r="BU1" s="325"/>
      <c r="BV1" s="325"/>
      <c r="BW1" s="325"/>
      <c r="BX1" s="325"/>
      <c r="BY1" s="325"/>
      <c r="BZ1" s="325"/>
      <c r="CA1" s="325"/>
      <c r="CB1" s="325"/>
      <c r="CC1" s="325"/>
      <c r="CD1" s="325"/>
      <c r="CE1" s="325"/>
      <c r="CF1" s="325"/>
      <c r="CG1" s="325"/>
      <c r="CH1" s="325"/>
      <c r="CI1" s="325"/>
      <c r="CJ1" s="325"/>
      <c r="CK1" s="325"/>
      <c r="CL1" s="325"/>
      <c r="CM1" s="325"/>
      <c r="CN1" s="325"/>
      <c r="CO1" s="325"/>
      <c r="CP1" s="325"/>
      <c r="CQ1" s="325"/>
      <c r="CR1" s="325"/>
      <c r="CS1" s="325"/>
      <c r="CT1" s="325"/>
      <c r="CU1" s="325"/>
      <c r="CV1" s="325"/>
      <c r="CW1" s="325"/>
      <c r="CX1" s="325"/>
    </row>
    <row r="2" spans="1:102" s="318" customFormat="1" ht="12.75">
      <c r="A2" s="318" t="s">
        <v>3075</v>
      </c>
      <c r="C2" s="615"/>
      <c r="D2" s="444"/>
      <c r="E2" s="444"/>
      <c r="F2" s="444"/>
      <c r="G2" s="444"/>
      <c r="H2" s="444"/>
      <c r="I2" s="444"/>
      <c r="J2" s="444"/>
      <c r="K2" s="619"/>
      <c r="L2" s="444"/>
      <c r="M2" s="444"/>
      <c r="N2" s="444"/>
      <c r="O2" s="444"/>
      <c r="P2" s="444"/>
      <c r="Q2" s="444"/>
      <c r="R2" s="444"/>
      <c r="S2" s="444"/>
      <c r="T2" s="444"/>
      <c r="U2" s="444"/>
      <c r="V2" s="444"/>
      <c r="W2" s="444"/>
      <c r="X2" s="444"/>
      <c r="Y2" s="444"/>
      <c r="AA2" s="453"/>
      <c r="AG2" s="444"/>
      <c r="AI2" s="444"/>
      <c r="AK2" s="444"/>
      <c r="AM2" s="444"/>
      <c r="AR2" s="335"/>
      <c r="AS2" s="335"/>
      <c r="AT2" s="335"/>
      <c r="AU2" s="335"/>
      <c r="AV2" s="335"/>
      <c r="AW2" s="335"/>
      <c r="AX2" s="335"/>
      <c r="AY2" s="335"/>
      <c r="AZ2" s="335"/>
      <c r="BA2" s="335"/>
      <c r="BB2" s="335"/>
      <c r="BC2" s="335"/>
      <c r="BD2" s="335"/>
      <c r="BE2" s="335"/>
      <c r="BF2" s="335"/>
      <c r="BG2" s="335"/>
      <c r="BH2" s="335"/>
      <c r="BI2" s="335"/>
      <c r="BJ2" s="335"/>
      <c r="BK2" s="335"/>
      <c r="BL2" s="335"/>
      <c r="BM2" s="335"/>
      <c r="BN2" s="335"/>
      <c r="BO2" s="335"/>
      <c r="BP2" s="335"/>
      <c r="BQ2" s="335"/>
      <c r="BR2" s="335"/>
      <c r="BS2" s="335"/>
      <c r="BT2" s="335"/>
      <c r="BU2" s="335"/>
      <c r="BV2" s="335"/>
      <c r="BW2" s="335"/>
      <c r="BX2" s="335"/>
      <c r="BY2" s="335"/>
      <c r="BZ2" s="335"/>
      <c r="CA2" s="335"/>
      <c r="CB2" s="335"/>
      <c r="CC2" s="335"/>
      <c r="CD2" s="335"/>
      <c r="CE2" s="335"/>
      <c r="CF2" s="335"/>
      <c r="CG2" s="335"/>
      <c r="CH2" s="335"/>
      <c r="CI2" s="335"/>
      <c r="CJ2" s="335"/>
      <c r="CK2" s="335"/>
      <c r="CL2" s="335"/>
      <c r="CM2" s="335"/>
      <c r="CN2" s="335"/>
      <c r="CO2" s="335"/>
      <c r="CP2" s="335"/>
      <c r="CQ2" s="335"/>
      <c r="CR2" s="335"/>
      <c r="CS2" s="335"/>
      <c r="CT2" s="335"/>
      <c r="CU2" s="335"/>
      <c r="CV2" s="335"/>
      <c r="CW2" s="335"/>
      <c r="CX2" s="335"/>
    </row>
    <row r="3" spans="1:102" s="313" customFormat="1" ht="12.75">
      <c r="C3" s="620"/>
      <c r="D3" s="340"/>
      <c r="E3" s="340"/>
      <c r="F3" s="340"/>
      <c r="G3" s="340"/>
      <c r="H3" s="340"/>
      <c r="I3" s="340"/>
      <c r="J3" s="340"/>
      <c r="K3" s="353"/>
      <c r="L3" s="340"/>
      <c r="M3" s="340"/>
      <c r="N3" s="340"/>
      <c r="O3" s="340"/>
      <c r="P3" s="340"/>
      <c r="Q3" s="340"/>
      <c r="R3" s="340"/>
      <c r="S3" s="340"/>
      <c r="T3" s="340"/>
      <c r="U3" s="340"/>
      <c r="V3" s="340"/>
      <c r="W3" s="340"/>
      <c r="X3" s="340"/>
      <c r="Y3" s="340"/>
      <c r="AA3" s="64"/>
      <c r="AE3" s="367"/>
      <c r="AF3" s="367"/>
      <c r="AG3" s="367"/>
      <c r="AH3" s="367"/>
      <c r="AI3" s="367"/>
      <c r="AJ3" s="367"/>
      <c r="AK3" s="367"/>
      <c r="AL3" s="367"/>
      <c r="AM3" s="367"/>
      <c r="AN3" s="367"/>
      <c r="AR3" s="325"/>
      <c r="AS3" s="325"/>
      <c r="AT3" s="325"/>
      <c r="AU3" s="325"/>
      <c r="AV3" s="325"/>
      <c r="AW3" s="325"/>
      <c r="AX3" s="325"/>
      <c r="AY3" s="325"/>
      <c r="AZ3" s="325"/>
      <c r="BA3" s="325"/>
      <c r="BB3" s="325"/>
      <c r="BC3" s="325"/>
      <c r="BD3" s="325"/>
      <c r="BE3" s="325"/>
      <c r="BF3" s="325"/>
      <c r="BG3" s="325"/>
      <c r="BH3" s="325"/>
      <c r="BI3" s="325"/>
      <c r="BJ3" s="325"/>
      <c r="BK3" s="325"/>
      <c r="BL3" s="325"/>
      <c r="BM3" s="325"/>
      <c r="BN3" s="325"/>
      <c r="BO3" s="325"/>
      <c r="BP3" s="325"/>
      <c r="BQ3" s="325"/>
      <c r="BR3" s="325"/>
      <c r="BS3" s="325"/>
      <c r="BT3" s="325"/>
      <c r="BU3" s="325"/>
      <c r="BV3" s="325"/>
      <c r="BW3" s="325"/>
      <c r="BX3" s="325"/>
      <c r="BY3" s="325"/>
      <c r="BZ3" s="325"/>
      <c r="CA3" s="325"/>
      <c r="CB3" s="325"/>
      <c r="CC3" s="325"/>
      <c r="CD3" s="325"/>
      <c r="CE3" s="325"/>
      <c r="CF3" s="325"/>
      <c r="CG3" s="325"/>
      <c r="CH3" s="325"/>
      <c r="CI3" s="325"/>
      <c r="CJ3" s="325"/>
      <c r="CK3" s="325"/>
      <c r="CL3" s="325"/>
      <c r="CM3" s="325"/>
      <c r="CN3" s="325"/>
      <c r="CO3" s="325"/>
      <c r="CP3" s="325"/>
      <c r="CQ3" s="325"/>
      <c r="CR3" s="325"/>
      <c r="CS3" s="325"/>
      <c r="CT3" s="325"/>
      <c r="CU3" s="325"/>
      <c r="CV3" s="325"/>
      <c r="CW3" s="325"/>
      <c r="CX3" s="325"/>
    </row>
    <row r="4" spans="1:102" s="313" customFormat="1" ht="12.75">
      <c r="A4" s="313" t="s">
        <v>3076</v>
      </c>
      <c r="C4" s="620"/>
      <c r="D4" s="320"/>
      <c r="E4" s="320"/>
      <c r="F4" s="340"/>
      <c r="G4" s="340"/>
      <c r="H4" s="340"/>
      <c r="I4" s="340"/>
      <c r="J4" s="340"/>
      <c r="K4" s="353"/>
      <c r="L4" s="340"/>
      <c r="M4" s="340"/>
      <c r="N4" s="340"/>
      <c r="O4" s="340"/>
      <c r="P4" s="340"/>
      <c r="Q4" s="340"/>
      <c r="R4" s="340"/>
      <c r="S4" s="340"/>
      <c r="T4" s="340"/>
      <c r="U4" s="340"/>
      <c r="V4" s="340"/>
      <c r="W4" s="340"/>
      <c r="X4" s="340"/>
      <c r="Y4" s="340"/>
      <c r="AA4" s="333"/>
      <c r="AE4" s="357"/>
      <c r="AF4" s="357"/>
      <c r="AG4" s="357"/>
      <c r="AH4" s="357"/>
      <c r="AI4" s="357"/>
      <c r="AJ4" s="357"/>
      <c r="AK4" s="357"/>
      <c r="AL4" s="357"/>
      <c r="AM4" s="357"/>
      <c r="AN4" s="357"/>
      <c r="AR4" s="325"/>
      <c r="AS4" s="325"/>
      <c r="AT4" s="325"/>
      <c r="AU4" s="325"/>
      <c r="AV4" s="325"/>
      <c r="AW4" s="325"/>
      <c r="AX4" s="325"/>
      <c r="AY4" s="325"/>
      <c r="AZ4" s="325"/>
      <c r="BA4" s="325"/>
      <c r="BB4" s="325"/>
      <c r="BC4" s="325"/>
      <c r="BD4" s="325"/>
      <c r="BE4" s="325"/>
      <c r="BF4" s="325"/>
      <c r="BG4" s="325"/>
      <c r="BH4" s="325"/>
      <c r="BI4" s="325"/>
      <c r="BJ4" s="325"/>
      <c r="BK4" s="325"/>
      <c r="BL4" s="325"/>
      <c r="BM4" s="325"/>
      <c r="BN4" s="325"/>
      <c r="BO4" s="325"/>
      <c r="BP4" s="325"/>
      <c r="BQ4" s="325"/>
      <c r="BR4" s="325"/>
      <c r="BS4" s="325"/>
      <c r="BT4" s="325"/>
      <c r="BU4" s="325"/>
      <c r="BV4" s="325"/>
      <c r="BW4" s="325"/>
      <c r="BX4" s="325"/>
      <c r="BY4" s="325"/>
      <c r="BZ4" s="325"/>
      <c r="CA4" s="325"/>
      <c r="CB4" s="325"/>
      <c r="CC4" s="325"/>
      <c r="CD4" s="325"/>
      <c r="CE4" s="325"/>
      <c r="CF4" s="325"/>
      <c r="CG4" s="325"/>
      <c r="CH4" s="325"/>
      <c r="CI4" s="325"/>
      <c r="CJ4" s="325"/>
      <c r="CK4" s="325"/>
      <c r="CL4" s="325"/>
      <c r="CM4" s="325"/>
      <c r="CN4" s="325"/>
      <c r="CO4" s="325"/>
      <c r="CP4" s="325"/>
      <c r="CQ4" s="325"/>
      <c r="CR4" s="325"/>
      <c r="CS4" s="325"/>
      <c r="CT4" s="325"/>
      <c r="CU4" s="325"/>
      <c r="CV4" s="325"/>
      <c r="CW4" s="325"/>
      <c r="CX4" s="325"/>
    </row>
    <row r="5" spans="1:102" s="313" customFormat="1" ht="12.75">
      <c r="A5" s="313" t="s">
        <v>3014</v>
      </c>
      <c r="C5" s="620" t="s">
        <v>168</v>
      </c>
      <c r="D5" s="340">
        <f>'Notes 5 - 11'!G72</f>
        <v>35314</v>
      </c>
      <c r="E5" s="340"/>
      <c r="F5" s="340"/>
      <c r="G5" s="340"/>
      <c r="H5" s="340"/>
      <c r="I5" s="340"/>
      <c r="J5" s="340"/>
      <c r="K5" s="353"/>
      <c r="L5" s="340"/>
      <c r="M5" s="340"/>
      <c r="N5" s="340"/>
      <c r="O5" s="340"/>
      <c r="P5" s="340"/>
      <c r="Q5" s="340"/>
      <c r="R5" s="340"/>
      <c r="S5" s="340"/>
      <c r="T5" s="340"/>
      <c r="U5" s="340"/>
      <c r="V5" s="340"/>
      <c r="W5" s="340"/>
      <c r="X5" s="340"/>
      <c r="Y5" s="340"/>
      <c r="AA5" s="333"/>
      <c r="AI5" s="340"/>
      <c r="AK5" s="340"/>
      <c r="AM5" s="340"/>
      <c r="AR5" s="325"/>
      <c r="AS5" s="325"/>
      <c r="AT5" s="325"/>
      <c r="AU5" s="325"/>
      <c r="AV5" s="325"/>
      <c r="AW5" s="325"/>
      <c r="AX5" s="325"/>
      <c r="AY5" s="325"/>
      <c r="AZ5" s="325"/>
      <c r="BA5" s="325"/>
      <c r="BB5" s="325"/>
      <c r="BC5" s="325"/>
      <c r="BD5" s="325"/>
      <c r="BE5" s="325"/>
      <c r="BF5" s="325"/>
      <c r="BG5" s="325"/>
      <c r="BH5" s="325"/>
      <c r="BI5" s="325"/>
      <c r="BJ5" s="325"/>
      <c r="BK5" s="325"/>
      <c r="BL5" s="325"/>
      <c r="BM5" s="325"/>
      <c r="BN5" s="325"/>
      <c r="BO5" s="325"/>
      <c r="BP5" s="325"/>
      <c r="BQ5" s="325"/>
      <c r="BR5" s="325"/>
      <c r="BS5" s="325"/>
      <c r="BT5" s="325"/>
      <c r="BU5" s="325"/>
      <c r="BV5" s="325"/>
      <c r="BW5" s="325"/>
      <c r="BX5" s="325"/>
      <c r="BY5" s="325"/>
      <c r="BZ5" s="325"/>
      <c r="CA5" s="325"/>
      <c r="CB5" s="325"/>
      <c r="CC5" s="325"/>
      <c r="CD5" s="325"/>
      <c r="CE5" s="325"/>
      <c r="CF5" s="325"/>
      <c r="CG5" s="325"/>
      <c r="CH5" s="325"/>
      <c r="CI5" s="325"/>
      <c r="CJ5" s="325"/>
      <c r="CK5" s="325"/>
      <c r="CL5" s="325"/>
      <c r="CM5" s="325"/>
      <c r="CN5" s="325"/>
      <c r="CO5" s="325"/>
      <c r="CP5" s="325"/>
      <c r="CQ5" s="325"/>
      <c r="CR5" s="325"/>
      <c r="CS5" s="325"/>
      <c r="CT5" s="325"/>
      <c r="CU5" s="325"/>
      <c r="CV5" s="325"/>
      <c r="CW5" s="325"/>
      <c r="CX5" s="325"/>
    </row>
    <row r="6" spans="1:102" s="313" customFormat="1" ht="12.75">
      <c r="A6" s="313" t="s">
        <v>3077</v>
      </c>
      <c r="C6" s="620" t="s">
        <v>2904</v>
      </c>
      <c r="D6" s="622">
        <f>'Notes 5 - 11'!G73</f>
        <v>42118</v>
      </c>
      <c r="E6" s="340"/>
      <c r="F6" s="340"/>
      <c r="G6" s="340"/>
      <c r="H6" s="340"/>
      <c r="I6" s="340"/>
      <c r="J6" s="340"/>
      <c r="K6" s="353"/>
      <c r="L6" s="340"/>
      <c r="M6" s="340"/>
      <c r="N6" s="340"/>
      <c r="O6" s="340"/>
      <c r="P6" s="340"/>
      <c r="Q6" s="340"/>
      <c r="R6" s="340"/>
      <c r="S6" s="340"/>
      <c r="T6" s="340"/>
      <c r="U6" s="340"/>
      <c r="V6" s="340"/>
      <c r="W6" s="340"/>
      <c r="X6" s="340"/>
      <c r="Y6" s="340"/>
      <c r="AA6" s="64"/>
      <c r="AI6" s="340"/>
      <c r="AK6" s="340"/>
      <c r="AM6" s="340"/>
      <c r="AR6" s="325"/>
      <c r="AS6" s="325"/>
      <c r="AT6" s="325"/>
      <c r="AU6" s="325"/>
      <c r="AV6" s="325"/>
      <c r="AW6" s="325"/>
      <c r="AX6" s="325"/>
      <c r="AY6" s="325"/>
      <c r="AZ6" s="325"/>
      <c r="BA6" s="325"/>
      <c r="BB6" s="325"/>
      <c r="BC6" s="325"/>
      <c r="BD6" s="325"/>
      <c r="BE6" s="325"/>
      <c r="BF6" s="325"/>
      <c r="BG6" s="325"/>
      <c r="BH6" s="325"/>
      <c r="BI6" s="325"/>
      <c r="BJ6" s="325"/>
      <c r="BK6" s="325"/>
      <c r="BL6" s="325"/>
      <c r="BM6" s="325"/>
      <c r="BN6" s="325"/>
      <c r="BO6" s="325"/>
      <c r="BP6" s="325"/>
      <c r="BQ6" s="325"/>
      <c r="BR6" s="325"/>
      <c r="BS6" s="325"/>
      <c r="BT6" s="325"/>
      <c r="BU6" s="325"/>
      <c r="BV6" s="325"/>
      <c r="BW6" s="325"/>
      <c r="BX6" s="325"/>
      <c r="BY6" s="325"/>
      <c r="BZ6" s="325"/>
      <c r="CA6" s="325"/>
      <c r="CB6" s="325"/>
      <c r="CC6" s="325"/>
      <c r="CD6" s="325"/>
      <c r="CE6" s="325"/>
      <c r="CF6" s="325"/>
      <c r="CG6" s="325"/>
      <c r="CH6" s="325"/>
      <c r="CI6" s="325"/>
      <c r="CJ6" s="325"/>
      <c r="CK6" s="325"/>
      <c r="CL6" s="325"/>
      <c r="CM6" s="325"/>
      <c r="CN6" s="325"/>
      <c r="CO6" s="325"/>
      <c r="CP6" s="325"/>
      <c r="CQ6" s="325"/>
      <c r="CR6" s="325"/>
      <c r="CS6" s="325"/>
      <c r="CT6" s="325"/>
      <c r="CU6" s="325"/>
      <c r="CV6" s="325"/>
      <c r="CW6" s="325"/>
      <c r="CX6" s="325"/>
    </row>
    <row r="7" spans="1:102" s="313" customFormat="1" ht="15.75">
      <c r="A7" s="666" t="s">
        <v>3112</v>
      </c>
      <c r="C7" s="620" t="s">
        <v>3086</v>
      </c>
      <c r="D7" s="340">
        <f>SUM(D5:D6)</f>
        <v>77432</v>
      </c>
      <c r="E7" s="340"/>
      <c r="F7" s="340"/>
      <c r="G7" s="340"/>
      <c r="H7" s="340"/>
      <c r="I7" s="340"/>
      <c r="J7" s="340"/>
      <c r="K7" s="353"/>
      <c r="L7" s="340"/>
      <c r="M7" s="340"/>
      <c r="N7" s="340"/>
      <c r="O7" s="340"/>
      <c r="P7" s="340"/>
      <c r="Q7" s="340"/>
      <c r="R7" s="340"/>
      <c r="S7" s="340"/>
      <c r="T7" s="340"/>
      <c r="U7" s="340"/>
      <c r="V7" s="340"/>
      <c r="W7" s="340"/>
      <c r="X7" s="340"/>
      <c r="Y7" s="340"/>
      <c r="AA7" s="333"/>
      <c r="AI7" s="340"/>
      <c r="AJ7" s="343"/>
      <c r="AK7" s="368"/>
      <c r="AL7" s="343"/>
      <c r="AM7" s="368"/>
      <c r="AN7" s="343"/>
      <c r="AR7" s="325"/>
      <c r="AS7" s="325"/>
      <c r="AT7" s="325"/>
      <c r="AU7" s="325"/>
      <c r="AV7" s="325"/>
      <c r="AW7" s="325"/>
      <c r="AX7" s="325"/>
      <c r="AY7" s="325"/>
      <c r="AZ7" s="325"/>
      <c r="BA7" s="325"/>
      <c r="BB7" s="325"/>
      <c r="BC7" s="325"/>
      <c r="BD7" s="325"/>
      <c r="BE7" s="325"/>
      <c r="BF7" s="325"/>
      <c r="BG7" s="325"/>
      <c r="BH7" s="325"/>
      <c r="BI7" s="325"/>
      <c r="BJ7" s="325"/>
      <c r="BK7" s="325"/>
      <c r="BL7" s="325"/>
      <c r="BM7" s="325"/>
      <c r="BN7" s="325"/>
      <c r="BO7" s="325"/>
      <c r="BP7" s="325"/>
      <c r="BQ7" s="325"/>
      <c r="BR7" s="325"/>
      <c r="BS7" s="325"/>
      <c r="BT7" s="325"/>
      <c r="BU7" s="325"/>
      <c r="BV7" s="325"/>
      <c r="BW7" s="325"/>
      <c r="BX7" s="325"/>
      <c r="BY7" s="325"/>
      <c r="BZ7" s="325"/>
      <c r="CA7" s="325"/>
      <c r="CB7" s="325"/>
      <c r="CC7" s="325"/>
      <c r="CD7" s="325"/>
      <c r="CE7" s="325"/>
      <c r="CF7" s="325"/>
      <c r="CG7" s="325"/>
      <c r="CH7" s="325"/>
      <c r="CI7" s="325"/>
      <c r="CJ7" s="325"/>
      <c r="CK7" s="325"/>
      <c r="CL7" s="325"/>
      <c r="CM7" s="325"/>
      <c r="CN7" s="325"/>
      <c r="CO7" s="325"/>
      <c r="CP7" s="325"/>
      <c r="CQ7" s="325"/>
      <c r="CR7" s="325"/>
      <c r="CS7" s="325"/>
      <c r="CT7" s="325"/>
      <c r="CU7" s="325"/>
      <c r="CV7" s="325"/>
      <c r="CW7" s="325"/>
      <c r="CX7" s="325"/>
    </row>
    <row r="8" spans="1:102" s="313" customFormat="1" ht="12.75">
      <c r="A8" s="50" t="s">
        <v>3065</v>
      </c>
      <c r="C8" s="620" t="s">
        <v>2911</v>
      </c>
      <c r="D8" s="622">
        <f>-'Stmt of cash flows'!D56</f>
        <v>0</v>
      </c>
      <c r="E8" s="340"/>
      <c r="F8" s="340"/>
      <c r="G8" s="340"/>
      <c r="H8" s="340"/>
      <c r="I8" s="340"/>
      <c r="J8" s="340"/>
      <c r="K8" s="353"/>
      <c r="L8" s="340"/>
      <c r="M8" s="340"/>
      <c r="N8" s="340"/>
      <c r="O8" s="340"/>
      <c r="P8" s="340"/>
      <c r="Q8" s="340"/>
      <c r="R8" s="340"/>
      <c r="S8" s="340"/>
      <c r="T8" s="340"/>
      <c r="U8" s="340"/>
      <c r="V8" s="340"/>
      <c r="W8" s="340"/>
      <c r="X8" s="340"/>
      <c r="Y8" s="340"/>
      <c r="AA8" s="64"/>
      <c r="AG8" s="340"/>
      <c r="AI8" s="340"/>
      <c r="AJ8" s="325"/>
      <c r="AK8" s="336"/>
      <c r="AL8" s="325"/>
      <c r="AM8" s="336"/>
      <c r="AN8" s="325"/>
      <c r="AR8" s="325"/>
      <c r="AS8" s="325"/>
      <c r="AT8" s="325"/>
      <c r="AU8" s="325"/>
      <c r="AV8" s="325"/>
      <c r="AW8" s="325"/>
      <c r="AX8" s="325"/>
      <c r="AY8" s="325"/>
      <c r="AZ8" s="325"/>
      <c r="BA8" s="325"/>
      <c r="BB8" s="325"/>
      <c r="BC8" s="325"/>
      <c r="BD8" s="325"/>
      <c r="BE8" s="325"/>
      <c r="BF8" s="325"/>
      <c r="BG8" s="325"/>
      <c r="BH8" s="325"/>
      <c r="BI8" s="325"/>
      <c r="BJ8" s="325"/>
      <c r="BK8" s="325"/>
      <c r="BL8" s="325"/>
      <c r="BM8" s="325"/>
      <c r="BN8" s="325"/>
      <c r="BO8" s="325"/>
      <c r="BP8" s="325"/>
      <c r="BQ8" s="325"/>
      <c r="BR8" s="325"/>
      <c r="BS8" s="325"/>
      <c r="BT8" s="325"/>
      <c r="BU8" s="325"/>
      <c r="BV8" s="325"/>
      <c r="BW8" s="325"/>
      <c r="BX8" s="325"/>
      <c r="BY8" s="325"/>
      <c r="BZ8" s="325"/>
      <c r="CA8" s="325"/>
      <c r="CB8" s="325"/>
      <c r="CC8" s="325"/>
      <c r="CD8" s="325"/>
      <c r="CE8" s="325"/>
      <c r="CF8" s="325"/>
      <c r="CG8" s="325"/>
      <c r="CH8" s="325"/>
      <c r="CI8" s="325"/>
      <c r="CJ8" s="325"/>
      <c r="CK8" s="325"/>
      <c r="CL8" s="325"/>
      <c r="CM8" s="325"/>
      <c r="CN8" s="325"/>
      <c r="CO8" s="325"/>
      <c r="CP8" s="325"/>
      <c r="CQ8" s="325"/>
      <c r="CR8" s="325"/>
      <c r="CS8" s="325"/>
      <c r="CT8" s="325"/>
      <c r="CU8" s="325"/>
      <c r="CV8" s="325"/>
      <c r="CW8" s="325"/>
      <c r="CX8" s="325"/>
    </row>
    <row r="9" spans="1:102" s="313" customFormat="1" ht="16.5" thickBot="1">
      <c r="A9" s="666" t="s">
        <v>3318</v>
      </c>
      <c r="C9" s="620" t="s">
        <v>3087</v>
      </c>
      <c r="D9" s="823">
        <f>D7+D8</f>
        <v>77432</v>
      </c>
      <c r="E9" s="340"/>
      <c r="F9" s="340"/>
      <c r="G9" s="340"/>
      <c r="H9" s="340"/>
      <c r="I9" s="340"/>
      <c r="J9" s="340"/>
      <c r="K9" s="353"/>
      <c r="L9" s="340"/>
      <c r="M9" s="340"/>
      <c r="N9" s="340"/>
      <c r="O9" s="340"/>
      <c r="P9" s="340"/>
      <c r="Q9" s="340"/>
      <c r="R9" s="340"/>
      <c r="S9" s="340"/>
      <c r="T9" s="340"/>
      <c r="U9" s="340"/>
      <c r="V9" s="340"/>
      <c r="W9" s="340"/>
      <c r="X9" s="340"/>
      <c r="Y9" s="340"/>
      <c r="AA9" s="64"/>
      <c r="AG9" s="340"/>
      <c r="AI9" s="340"/>
      <c r="AJ9" s="325"/>
      <c r="AK9" s="336"/>
      <c r="AL9" s="325"/>
      <c r="AM9" s="336"/>
      <c r="AN9" s="325"/>
      <c r="AR9" s="325"/>
      <c r="AS9" s="325"/>
      <c r="AT9" s="325"/>
      <c r="AU9" s="325"/>
      <c r="AV9" s="325"/>
      <c r="AW9" s="325"/>
      <c r="AX9" s="325"/>
      <c r="AY9" s="325"/>
      <c r="AZ9" s="325"/>
      <c r="BA9" s="325"/>
      <c r="BB9" s="325"/>
      <c r="BC9" s="325"/>
      <c r="BD9" s="325"/>
      <c r="BE9" s="325"/>
      <c r="BF9" s="325"/>
      <c r="BG9" s="325"/>
      <c r="BH9" s="325"/>
      <c r="BI9" s="325"/>
      <c r="BJ9" s="325"/>
      <c r="BK9" s="325"/>
      <c r="BL9" s="325"/>
      <c r="BM9" s="325"/>
      <c r="BN9" s="325"/>
      <c r="BO9" s="325"/>
      <c r="BP9" s="325"/>
      <c r="BQ9" s="325"/>
      <c r="BR9" s="325"/>
      <c r="BS9" s="325"/>
      <c r="BT9" s="325"/>
      <c r="BU9" s="325"/>
      <c r="BV9" s="325"/>
      <c r="BW9" s="325"/>
      <c r="BX9" s="325"/>
      <c r="BY9" s="325"/>
      <c r="BZ9" s="325"/>
      <c r="CA9" s="325"/>
      <c r="CB9" s="325"/>
      <c r="CC9" s="325"/>
      <c r="CD9" s="325"/>
      <c r="CE9" s="325"/>
      <c r="CF9" s="325"/>
      <c r="CG9" s="325"/>
      <c r="CH9" s="325"/>
      <c r="CI9" s="325"/>
      <c r="CJ9" s="325"/>
      <c r="CK9" s="325"/>
      <c r="CL9" s="325"/>
      <c r="CM9" s="325"/>
      <c r="CN9" s="325"/>
      <c r="CO9" s="325"/>
      <c r="CP9" s="325"/>
      <c r="CQ9" s="325"/>
      <c r="CR9" s="325"/>
      <c r="CS9" s="325"/>
      <c r="CT9" s="325"/>
      <c r="CU9" s="325"/>
      <c r="CV9" s="325"/>
      <c r="CW9" s="325"/>
      <c r="CX9" s="325"/>
    </row>
    <row r="10" spans="1:102" s="313" customFormat="1" ht="13.5" thickTop="1">
      <c r="C10" s="620"/>
      <c r="D10" s="340"/>
      <c r="E10" s="340"/>
      <c r="F10" s="340"/>
      <c r="G10" s="340"/>
      <c r="H10" s="340"/>
      <c r="I10" s="340"/>
      <c r="J10" s="340"/>
      <c r="K10" s="353"/>
      <c r="L10" s="340"/>
      <c r="M10" s="340"/>
      <c r="N10" s="340"/>
      <c r="O10" s="340"/>
      <c r="P10" s="340"/>
      <c r="Q10" s="340"/>
      <c r="R10" s="340"/>
      <c r="S10" s="340"/>
      <c r="T10" s="340"/>
      <c r="U10" s="340"/>
      <c r="V10" s="340"/>
      <c r="W10" s="340"/>
      <c r="X10" s="340"/>
      <c r="Y10" s="340"/>
      <c r="AA10" s="64"/>
      <c r="AG10" s="340"/>
      <c r="AI10" s="340"/>
      <c r="AJ10" s="325"/>
      <c r="AK10" s="336"/>
      <c r="AL10" s="325"/>
      <c r="AM10" s="336"/>
      <c r="AN10" s="325"/>
      <c r="AR10" s="325"/>
      <c r="AS10" s="325"/>
      <c r="AT10" s="325"/>
      <c r="AU10" s="325"/>
      <c r="AV10" s="325"/>
      <c r="AW10" s="325"/>
      <c r="AX10" s="325"/>
      <c r="AY10" s="325"/>
      <c r="AZ10" s="325"/>
      <c r="BA10" s="325"/>
      <c r="BB10" s="325"/>
      <c r="BC10" s="325"/>
      <c r="BD10" s="325"/>
      <c r="BE10" s="325"/>
      <c r="BF10" s="325"/>
      <c r="BG10" s="325"/>
      <c r="BH10" s="325"/>
      <c r="BI10" s="325"/>
      <c r="BJ10" s="325"/>
      <c r="BK10" s="325"/>
      <c r="BL10" s="325"/>
      <c r="BM10" s="325"/>
      <c r="BN10" s="325"/>
      <c r="BO10" s="325"/>
      <c r="BP10" s="325"/>
      <c r="BQ10" s="325"/>
      <c r="BR10" s="325"/>
      <c r="BS10" s="325"/>
      <c r="BT10" s="325"/>
      <c r="BU10" s="325"/>
      <c r="BV10" s="325"/>
      <c r="BW10" s="325"/>
      <c r="BX10" s="325"/>
      <c r="BY10" s="325"/>
      <c r="BZ10" s="325"/>
      <c r="CA10" s="325"/>
      <c r="CB10" s="325"/>
      <c r="CC10" s="325"/>
      <c r="CD10" s="325"/>
      <c r="CE10" s="325"/>
      <c r="CF10" s="325"/>
      <c r="CG10" s="325"/>
      <c r="CH10" s="325"/>
      <c r="CI10" s="325"/>
      <c r="CJ10" s="325"/>
      <c r="CK10" s="325"/>
      <c r="CL10" s="325"/>
      <c r="CM10" s="325"/>
      <c r="CN10" s="325"/>
      <c r="CO10" s="325"/>
      <c r="CP10" s="325"/>
      <c r="CQ10" s="325"/>
      <c r="CR10" s="325"/>
      <c r="CS10" s="325"/>
      <c r="CT10" s="325"/>
      <c r="CU10" s="325"/>
      <c r="CV10" s="325"/>
      <c r="CW10" s="325"/>
      <c r="CX10" s="325"/>
    </row>
    <row r="11" spans="1:102" s="313" customFormat="1" ht="12.75">
      <c r="A11" s="313" t="s">
        <v>2</v>
      </c>
      <c r="C11" s="620"/>
      <c r="D11" s="340"/>
      <c r="E11" s="340"/>
      <c r="F11" s="340"/>
      <c r="G11" s="340"/>
      <c r="H11" s="340"/>
      <c r="I11" s="340"/>
      <c r="J11" s="340"/>
      <c r="K11" s="353"/>
      <c r="L11" s="340"/>
      <c r="M11" s="340"/>
      <c r="N11" s="340"/>
      <c r="O11" s="340"/>
      <c r="P11" s="340"/>
      <c r="Q11" s="340"/>
      <c r="R11" s="340"/>
      <c r="S11" s="340"/>
      <c r="T11" s="340"/>
      <c r="U11" s="340"/>
      <c r="V11" s="340"/>
      <c r="W11" s="340"/>
      <c r="X11" s="340"/>
      <c r="Y11" s="340"/>
      <c r="AA11" s="64"/>
      <c r="AG11" s="340"/>
      <c r="AI11" s="340"/>
      <c r="AJ11" s="325"/>
      <c r="AK11" s="336"/>
      <c r="AL11" s="325"/>
      <c r="AM11" s="336"/>
      <c r="AN11" s="325"/>
      <c r="AR11" s="325"/>
      <c r="AS11" s="325"/>
      <c r="AT11" s="325"/>
      <c r="AU11" s="325"/>
      <c r="AV11" s="325"/>
      <c r="AW11" s="325"/>
      <c r="AX11" s="325"/>
      <c r="AY11" s="325"/>
      <c r="AZ11" s="325"/>
      <c r="BA11" s="325"/>
      <c r="BB11" s="325"/>
      <c r="BC11" s="325"/>
      <c r="BD11" s="325"/>
      <c r="BE11" s="325"/>
      <c r="BF11" s="325"/>
      <c r="BG11" s="325"/>
      <c r="BH11" s="325"/>
      <c r="BI11" s="325"/>
      <c r="BJ11" s="325"/>
      <c r="BK11" s="325"/>
      <c r="BL11" s="325"/>
      <c r="BM11" s="325"/>
      <c r="BN11" s="325"/>
      <c r="BO11" s="325"/>
      <c r="BP11" s="325"/>
      <c r="BQ11" s="325"/>
      <c r="BR11" s="325"/>
      <c r="BS11" s="325"/>
      <c r="BT11" s="325"/>
      <c r="BU11" s="325"/>
      <c r="BV11" s="325"/>
      <c r="BW11" s="325"/>
      <c r="BX11" s="325"/>
      <c r="BY11" s="325"/>
      <c r="BZ11" s="325"/>
      <c r="CA11" s="325"/>
      <c r="CB11" s="325"/>
      <c r="CC11" s="325"/>
      <c r="CD11" s="325"/>
      <c r="CE11" s="325"/>
      <c r="CF11" s="325"/>
      <c r="CG11" s="325"/>
      <c r="CH11" s="325"/>
      <c r="CI11" s="325"/>
      <c r="CJ11" s="325"/>
      <c r="CK11" s="325"/>
      <c r="CL11" s="325"/>
      <c r="CM11" s="325"/>
      <c r="CN11" s="325"/>
      <c r="CO11" s="325"/>
      <c r="CP11" s="325"/>
      <c r="CQ11" s="325"/>
      <c r="CR11" s="325"/>
      <c r="CS11" s="325"/>
      <c r="CT11" s="325"/>
      <c r="CU11" s="325"/>
      <c r="CV11" s="325"/>
      <c r="CW11" s="325"/>
      <c r="CX11" s="325"/>
    </row>
    <row r="12" spans="1:102" s="313" customFormat="1" ht="12.75">
      <c r="A12" s="313" t="s">
        <v>3319</v>
      </c>
      <c r="C12" s="620" t="s">
        <v>3088</v>
      </c>
      <c r="D12" s="340">
        <v>0</v>
      </c>
      <c r="E12" s="340"/>
      <c r="F12" s="340"/>
      <c r="G12" s="340"/>
      <c r="H12" s="340"/>
      <c r="I12" s="340"/>
      <c r="J12" s="340"/>
      <c r="K12" s="353"/>
      <c r="L12" s="340"/>
      <c r="M12" s="340"/>
      <c r="N12" s="340"/>
      <c r="O12" s="340"/>
      <c r="P12" s="340"/>
      <c r="Q12" s="340"/>
      <c r="R12" s="340"/>
      <c r="S12" s="340"/>
      <c r="T12" s="340"/>
      <c r="U12" s="340"/>
      <c r="V12" s="340"/>
      <c r="W12" s="340"/>
      <c r="X12" s="340"/>
      <c r="Y12" s="340"/>
      <c r="AA12" s="64"/>
      <c r="AG12" s="340"/>
      <c r="AI12" s="340"/>
      <c r="AJ12" s="325"/>
      <c r="AK12" s="336"/>
      <c r="AL12" s="325"/>
      <c r="AM12" s="336"/>
      <c r="AN12" s="325"/>
      <c r="AR12" s="325"/>
      <c r="AS12" s="325"/>
      <c r="AT12" s="325"/>
      <c r="AU12" s="325"/>
      <c r="AV12" s="325"/>
      <c r="AW12" s="325"/>
      <c r="AX12" s="325"/>
      <c r="AY12" s="325"/>
      <c r="AZ12" s="325"/>
      <c r="BA12" s="325"/>
      <c r="BB12" s="325"/>
      <c r="BC12" s="325"/>
      <c r="BD12" s="325"/>
      <c r="BE12" s="325"/>
      <c r="BF12" s="325"/>
      <c r="BG12" s="325"/>
      <c r="BH12" s="325"/>
      <c r="BI12" s="325"/>
      <c r="BJ12" s="325"/>
      <c r="BK12" s="325"/>
      <c r="BL12" s="325"/>
      <c r="BM12" s="325"/>
      <c r="BN12" s="325"/>
      <c r="BO12" s="325"/>
      <c r="BP12" s="325"/>
      <c r="BQ12" s="325"/>
      <c r="BR12" s="325"/>
      <c r="BS12" s="325"/>
      <c r="BT12" s="325"/>
      <c r="BU12" s="325"/>
      <c r="BV12" s="325"/>
      <c r="BW12" s="325"/>
      <c r="BX12" s="325"/>
      <c r="BY12" s="325"/>
      <c r="BZ12" s="325"/>
      <c r="CA12" s="325"/>
      <c r="CB12" s="325"/>
      <c r="CC12" s="325"/>
      <c r="CD12" s="325"/>
      <c r="CE12" s="325"/>
      <c r="CF12" s="325"/>
      <c r="CG12" s="325"/>
      <c r="CH12" s="325"/>
      <c r="CI12" s="325"/>
      <c r="CJ12" s="325"/>
      <c r="CK12" s="325"/>
      <c r="CL12" s="325"/>
      <c r="CM12" s="325"/>
      <c r="CN12" s="325"/>
      <c r="CO12" s="325"/>
      <c r="CP12" s="325"/>
      <c r="CQ12" s="325"/>
      <c r="CR12" s="325"/>
      <c r="CS12" s="325"/>
      <c r="CT12" s="325"/>
      <c r="CU12" s="325"/>
      <c r="CV12" s="325"/>
      <c r="CW12" s="325"/>
      <c r="CX12" s="325"/>
    </row>
    <row r="13" spans="1:102" s="313" customFormat="1" ht="12.75">
      <c r="A13" s="313" t="s">
        <v>3078</v>
      </c>
      <c r="C13" s="620" t="s">
        <v>3089</v>
      </c>
      <c r="D13" s="622">
        <v>0</v>
      </c>
      <c r="E13" s="340"/>
      <c r="F13" s="340"/>
      <c r="G13" s="340"/>
      <c r="H13" s="340"/>
      <c r="I13" s="340"/>
      <c r="J13" s="340"/>
      <c r="K13" s="353"/>
      <c r="L13" s="340"/>
      <c r="M13" s="340"/>
      <c r="N13" s="340"/>
      <c r="O13" s="340"/>
      <c r="P13" s="340"/>
      <c r="Q13" s="340"/>
      <c r="R13" s="340"/>
      <c r="S13" s="340"/>
      <c r="T13" s="340"/>
      <c r="U13" s="340"/>
      <c r="V13" s="340"/>
      <c r="W13" s="340"/>
      <c r="X13" s="340"/>
      <c r="Y13" s="340"/>
      <c r="AA13" s="64"/>
      <c r="AG13" s="340"/>
      <c r="AI13" s="370"/>
      <c r="AJ13" s="325"/>
      <c r="AK13" s="336"/>
      <c r="AL13" s="325"/>
      <c r="AM13" s="336"/>
      <c r="AN13" s="325"/>
      <c r="AR13" s="325"/>
      <c r="AS13" s="325"/>
      <c r="AT13" s="325"/>
      <c r="AU13" s="325"/>
      <c r="AV13" s="325"/>
      <c r="AW13" s="325"/>
      <c r="AX13" s="325"/>
      <c r="AY13" s="325"/>
      <c r="AZ13" s="325"/>
      <c r="BA13" s="325"/>
      <c r="BB13" s="325"/>
      <c r="BC13" s="325"/>
      <c r="BD13" s="325"/>
      <c r="BE13" s="325"/>
      <c r="BF13" s="325"/>
      <c r="BG13" s="325"/>
      <c r="BH13" s="325"/>
      <c r="BI13" s="325"/>
      <c r="BJ13" s="325"/>
      <c r="BK13" s="325"/>
      <c r="BL13" s="325"/>
      <c r="BM13" s="325"/>
      <c r="BN13" s="325"/>
      <c r="BO13" s="325"/>
      <c r="BP13" s="325"/>
      <c r="BQ13" s="325"/>
      <c r="BR13" s="325"/>
      <c r="BS13" s="325"/>
      <c r="BT13" s="325"/>
      <c r="BU13" s="325"/>
      <c r="BV13" s="325"/>
      <c r="BW13" s="325"/>
      <c r="BX13" s="325"/>
      <c r="BY13" s="325"/>
      <c r="BZ13" s="325"/>
      <c r="CA13" s="325"/>
      <c r="CB13" s="325"/>
      <c r="CC13" s="325"/>
      <c r="CD13" s="325"/>
      <c r="CE13" s="325"/>
      <c r="CF13" s="325"/>
      <c r="CG13" s="325"/>
      <c r="CH13" s="325"/>
      <c r="CI13" s="325"/>
      <c r="CJ13" s="325"/>
      <c r="CK13" s="325"/>
      <c r="CL13" s="325"/>
      <c r="CM13" s="325"/>
      <c r="CN13" s="325"/>
      <c r="CO13" s="325"/>
      <c r="CP13" s="325"/>
      <c r="CQ13" s="325"/>
      <c r="CR13" s="325"/>
      <c r="CS13" s="325"/>
      <c r="CT13" s="325"/>
      <c r="CU13" s="325"/>
      <c r="CV13" s="325"/>
      <c r="CW13" s="325"/>
      <c r="CX13" s="325"/>
    </row>
    <row r="14" spans="1:102" s="313" customFormat="1" ht="12.75">
      <c r="A14" s="318" t="s">
        <v>114</v>
      </c>
      <c r="C14" s="620" t="s">
        <v>3090</v>
      </c>
      <c r="D14" s="340">
        <f>SUM(D12:D13)</f>
        <v>0</v>
      </c>
      <c r="E14" s="340"/>
      <c r="F14" s="340"/>
      <c r="G14" s="340"/>
      <c r="H14" s="340"/>
      <c r="I14" s="340"/>
      <c r="J14" s="340"/>
      <c r="K14" s="353"/>
      <c r="L14" s="340"/>
      <c r="M14" s="340"/>
      <c r="N14" s="340"/>
      <c r="O14" s="340"/>
      <c r="P14" s="340"/>
      <c r="Q14" s="340"/>
      <c r="R14" s="340"/>
      <c r="S14" s="340"/>
      <c r="T14" s="340"/>
      <c r="U14" s="340"/>
      <c r="V14" s="340"/>
      <c r="W14" s="340"/>
      <c r="X14" s="340"/>
      <c r="Y14" s="340"/>
      <c r="AA14" s="64"/>
      <c r="AG14" s="340"/>
      <c r="AI14" s="340"/>
      <c r="AJ14" s="325"/>
      <c r="AK14" s="336"/>
      <c r="AL14" s="325"/>
      <c r="AM14" s="336"/>
      <c r="AN14" s="325"/>
      <c r="AR14" s="325"/>
      <c r="AS14" s="325"/>
      <c r="AT14" s="325"/>
      <c r="AU14" s="325"/>
      <c r="AV14" s="325"/>
      <c r="AW14" s="325"/>
      <c r="AX14" s="325"/>
      <c r="AY14" s="325"/>
      <c r="AZ14" s="325"/>
      <c r="BA14" s="325"/>
      <c r="BB14" s="325"/>
      <c r="BC14" s="325"/>
      <c r="BD14" s="325"/>
      <c r="BE14" s="325"/>
      <c r="BF14" s="325"/>
      <c r="BG14" s="325"/>
      <c r="BH14" s="325"/>
      <c r="BI14" s="325"/>
      <c r="BJ14" s="325"/>
      <c r="BK14" s="325"/>
      <c r="BL14" s="325"/>
      <c r="BM14" s="325"/>
      <c r="BN14" s="325"/>
      <c r="BO14" s="325"/>
      <c r="BP14" s="325"/>
      <c r="BQ14" s="325"/>
      <c r="BR14" s="325"/>
      <c r="BS14" s="325"/>
      <c r="BT14" s="325"/>
      <c r="BU14" s="325"/>
      <c r="BV14" s="325"/>
      <c r="BW14" s="325"/>
      <c r="BX14" s="325"/>
      <c r="BY14" s="325"/>
      <c r="BZ14" s="325"/>
      <c r="CA14" s="325"/>
      <c r="CB14" s="325"/>
      <c r="CC14" s="325"/>
      <c r="CD14" s="325"/>
      <c r="CE14" s="325"/>
      <c r="CF14" s="325"/>
      <c r="CG14" s="325"/>
      <c r="CH14" s="325"/>
      <c r="CI14" s="325"/>
      <c r="CJ14" s="325"/>
      <c r="CK14" s="325"/>
      <c r="CL14" s="325"/>
      <c r="CM14" s="325"/>
      <c r="CN14" s="325"/>
      <c r="CO14" s="325"/>
      <c r="CP14" s="325"/>
      <c r="CQ14" s="325"/>
      <c r="CR14" s="325"/>
      <c r="CS14" s="325"/>
      <c r="CT14" s="325"/>
      <c r="CU14" s="325"/>
      <c r="CV14" s="325"/>
      <c r="CW14" s="325"/>
      <c r="CX14" s="325"/>
    </row>
    <row r="15" spans="1:102" s="313" customFormat="1" ht="12.75">
      <c r="A15" s="313" t="s">
        <v>3079</v>
      </c>
      <c r="C15" s="620" t="s">
        <v>1799</v>
      </c>
      <c r="D15" s="340">
        <f>'Stmt of cash flows'!D38</f>
        <v>0</v>
      </c>
      <c r="E15" s="340"/>
      <c r="F15" s="340"/>
      <c r="G15" s="340"/>
      <c r="H15" s="340"/>
      <c r="I15" s="340"/>
      <c r="J15" s="340"/>
      <c r="K15" s="353"/>
      <c r="L15" s="340"/>
      <c r="M15" s="340"/>
      <c r="N15" s="340"/>
      <c r="O15" s="340"/>
      <c r="P15" s="340"/>
      <c r="Q15" s="340"/>
      <c r="R15" s="340"/>
      <c r="S15" s="340"/>
      <c r="T15" s="340"/>
      <c r="U15" s="340"/>
      <c r="V15" s="340"/>
      <c r="W15" s="340"/>
      <c r="X15" s="340"/>
      <c r="Y15" s="340"/>
      <c r="AA15" s="64"/>
      <c r="AG15" s="340"/>
      <c r="AI15" s="340"/>
      <c r="AJ15" s="325"/>
      <c r="AK15" s="336"/>
      <c r="AL15" s="325"/>
      <c r="AM15" s="336"/>
      <c r="AN15" s="325"/>
      <c r="AR15" s="325"/>
      <c r="AS15" s="325"/>
      <c r="AT15" s="325"/>
      <c r="AU15" s="325"/>
      <c r="AV15" s="325"/>
      <c r="AW15" s="325"/>
      <c r="AX15" s="325"/>
      <c r="AY15" s="325"/>
      <c r="AZ15" s="325"/>
      <c r="BA15" s="325"/>
      <c r="BB15" s="325"/>
      <c r="BC15" s="325"/>
      <c r="BD15" s="325"/>
      <c r="BE15" s="325"/>
      <c r="BF15" s="325"/>
      <c r="BG15" s="325"/>
      <c r="BH15" s="325"/>
      <c r="BI15" s="325"/>
      <c r="BJ15" s="325"/>
      <c r="BK15" s="325"/>
      <c r="BL15" s="325"/>
      <c r="BM15" s="325"/>
      <c r="BN15" s="325"/>
      <c r="BO15" s="325"/>
      <c r="BP15" s="325"/>
      <c r="BQ15" s="325"/>
      <c r="BR15" s="325"/>
      <c r="BS15" s="325"/>
      <c r="BT15" s="325"/>
      <c r="BU15" s="325"/>
      <c r="BV15" s="325"/>
      <c r="BW15" s="325"/>
      <c r="BX15" s="325"/>
      <c r="BY15" s="325"/>
      <c r="BZ15" s="325"/>
      <c r="CA15" s="325"/>
      <c r="CB15" s="325"/>
      <c r="CC15" s="325"/>
      <c r="CD15" s="325"/>
      <c r="CE15" s="325"/>
      <c r="CF15" s="325"/>
      <c r="CG15" s="325"/>
      <c r="CH15" s="325"/>
      <c r="CI15" s="325"/>
      <c r="CJ15" s="325"/>
      <c r="CK15" s="325"/>
      <c r="CL15" s="325"/>
      <c r="CM15" s="325"/>
      <c r="CN15" s="325"/>
      <c r="CO15" s="325"/>
      <c r="CP15" s="325"/>
      <c r="CQ15" s="325"/>
      <c r="CR15" s="325"/>
      <c r="CS15" s="325"/>
      <c r="CT15" s="325"/>
      <c r="CU15" s="325"/>
      <c r="CV15" s="325"/>
      <c r="CW15" s="325"/>
      <c r="CX15" s="325"/>
    </row>
    <row r="16" spans="1:102" s="313" customFormat="1" ht="16.5" thickBot="1">
      <c r="A16" s="666" t="s">
        <v>3080</v>
      </c>
      <c r="C16" s="620" t="s">
        <v>3091</v>
      </c>
      <c r="D16" s="623">
        <f>D14+D15</f>
        <v>0</v>
      </c>
      <c r="E16" s="340"/>
      <c r="F16" s="340"/>
      <c r="G16" s="340"/>
      <c r="H16" s="340"/>
      <c r="I16" s="340"/>
      <c r="J16" s="340"/>
      <c r="K16" s="353"/>
      <c r="L16" s="340"/>
      <c r="M16" s="340"/>
      <c r="N16" s="340"/>
      <c r="O16" s="340"/>
      <c r="P16" s="340"/>
      <c r="Q16" s="340"/>
      <c r="R16" s="340"/>
      <c r="S16" s="340"/>
      <c r="T16" s="340"/>
      <c r="U16" s="340"/>
      <c r="V16" s="340"/>
      <c r="W16" s="340"/>
      <c r="X16" s="340"/>
      <c r="Y16" s="340"/>
      <c r="AA16" s="333"/>
      <c r="AG16" s="340"/>
      <c r="AI16" s="340"/>
      <c r="AJ16" s="325"/>
      <c r="AK16" s="336"/>
      <c r="AL16" s="325"/>
      <c r="AM16" s="336"/>
      <c r="AN16" s="325"/>
      <c r="AR16" s="325"/>
      <c r="AS16" s="325"/>
      <c r="AT16" s="325"/>
      <c r="AU16" s="325"/>
      <c r="AV16" s="325"/>
      <c r="AW16" s="325"/>
      <c r="AX16" s="325"/>
      <c r="AY16" s="325"/>
      <c r="AZ16" s="325"/>
      <c r="BA16" s="325"/>
      <c r="BB16" s="325"/>
      <c r="BC16" s="325"/>
      <c r="BD16" s="325"/>
      <c r="BE16" s="325"/>
      <c r="BF16" s="325"/>
      <c r="BG16" s="325"/>
      <c r="BH16" s="325"/>
      <c r="BI16" s="325"/>
      <c r="BJ16" s="325"/>
      <c r="BK16" s="325"/>
      <c r="BL16" s="325"/>
      <c r="BM16" s="325"/>
      <c r="BN16" s="325"/>
      <c r="BO16" s="325"/>
      <c r="BP16" s="325"/>
      <c r="BQ16" s="325"/>
      <c r="BR16" s="325"/>
      <c r="BS16" s="325"/>
      <c r="BT16" s="325"/>
      <c r="BU16" s="325"/>
      <c r="BV16" s="325"/>
      <c r="BW16" s="325"/>
      <c r="BX16" s="325"/>
      <c r="BY16" s="325"/>
      <c r="BZ16" s="325"/>
      <c r="CA16" s="325"/>
      <c r="CB16" s="325"/>
      <c r="CC16" s="325"/>
      <c r="CD16" s="325"/>
      <c r="CE16" s="325"/>
      <c r="CF16" s="325"/>
      <c r="CG16" s="325"/>
      <c r="CH16" s="325"/>
      <c r="CI16" s="325"/>
      <c r="CJ16" s="325"/>
      <c r="CK16" s="325"/>
      <c r="CL16" s="325"/>
      <c r="CM16" s="325"/>
      <c r="CN16" s="325"/>
      <c r="CO16" s="325"/>
      <c r="CP16" s="325"/>
      <c r="CQ16" s="325"/>
      <c r="CR16" s="325"/>
      <c r="CS16" s="325"/>
      <c r="CT16" s="325"/>
      <c r="CU16" s="325"/>
      <c r="CV16" s="325"/>
      <c r="CW16" s="325"/>
      <c r="CX16" s="325"/>
    </row>
    <row r="17" spans="1:102" s="313" customFormat="1" ht="13.5" thickTop="1">
      <c r="C17" s="620"/>
      <c r="D17" s="340"/>
      <c r="E17" s="340"/>
      <c r="F17" s="340"/>
      <c r="G17" s="340"/>
      <c r="H17" s="340"/>
      <c r="I17" s="340"/>
      <c r="J17" s="340"/>
      <c r="K17" s="353"/>
      <c r="L17" s="340"/>
      <c r="M17" s="340"/>
      <c r="N17" s="340"/>
      <c r="O17" s="340"/>
      <c r="P17" s="340"/>
      <c r="Q17" s="340"/>
      <c r="R17" s="340"/>
      <c r="S17" s="340"/>
      <c r="T17" s="340"/>
      <c r="U17" s="340"/>
      <c r="V17" s="340"/>
      <c r="W17" s="340"/>
      <c r="X17" s="340"/>
      <c r="Y17" s="340"/>
      <c r="AA17" s="333"/>
      <c r="AE17" s="325"/>
      <c r="AF17" s="325"/>
      <c r="AG17" s="340"/>
      <c r="AI17" s="340"/>
      <c r="AJ17" s="325"/>
      <c r="AK17" s="340"/>
      <c r="AL17" s="325"/>
      <c r="AM17" s="336"/>
      <c r="AN17" s="325"/>
      <c r="AR17" s="325"/>
      <c r="AS17" s="325"/>
      <c r="AT17" s="325"/>
      <c r="AU17" s="325"/>
      <c r="AV17" s="325"/>
      <c r="AW17" s="325"/>
      <c r="AX17" s="325"/>
      <c r="AY17" s="325"/>
      <c r="AZ17" s="325"/>
      <c r="BA17" s="325"/>
      <c r="BB17" s="325"/>
      <c r="BC17" s="325"/>
      <c r="BD17" s="325"/>
      <c r="BE17" s="325"/>
      <c r="BF17" s="325"/>
      <c r="BG17" s="325"/>
      <c r="BH17" s="325"/>
      <c r="BI17" s="325"/>
      <c r="BJ17" s="325"/>
      <c r="BK17" s="325"/>
      <c r="BL17" s="325"/>
      <c r="BM17" s="325"/>
      <c r="BN17" s="325"/>
      <c r="BO17" s="325"/>
      <c r="BP17" s="325"/>
      <c r="BQ17" s="325"/>
      <c r="BR17" s="325"/>
      <c r="BS17" s="325"/>
      <c r="BT17" s="325"/>
      <c r="BU17" s="325"/>
      <c r="BV17" s="325"/>
      <c r="BW17" s="325"/>
      <c r="BX17" s="325"/>
      <c r="BY17" s="325"/>
      <c r="BZ17" s="325"/>
      <c r="CA17" s="325"/>
      <c r="CB17" s="325"/>
      <c r="CC17" s="325"/>
      <c r="CD17" s="325"/>
      <c r="CE17" s="325"/>
      <c r="CF17" s="325"/>
      <c r="CG17" s="325"/>
      <c r="CH17" s="325"/>
      <c r="CI17" s="325"/>
      <c r="CJ17" s="325"/>
      <c r="CK17" s="325"/>
      <c r="CL17" s="325"/>
      <c r="CM17" s="325"/>
      <c r="CN17" s="325"/>
      <c r="CO17" s="325"/>
      <c r="CP17" s="325"/>
      <c r="CQ17" s="325"/>
      <c r="CR17" s="325"/>
      <c r="CS17" s="325"/>
      <c r="CT17" s="325"/>
      <c r="CU17" s="325"/>
      <c r="CV17" s="325"/>
      <c r="CW17" s="325"/>
      <c r="CX17" s="325"/>
    </row>
    <row r="18" spans="1:102" s="313" customFormat="1" ht="12.75">
      <c r="C18" s="620"/>
      <c r="D18" s="340"/>
      <c r="E18" s="340"/>
      <c r="F18" s="340"/>
      <c r="G18" s="340"/>
      <c r="H18" s="340"/>
      <c r="I18" s="340"/>
      <c r="J18" s="340"/>
      <c r="K18" s="353"/>
      <c r="L18" s="340"/>
      <c r="M18" s="340"/>
      <c r="N18" s="340"/>
      <c r="O18" s="340"/>
      <c r="P18" s="340"/>
      <c r="Q18" s="340"/>
      <c r="R18" s="340"/>
      <c r="S18" s="340"/>
      <c r="T18" s="340"/>
      <c r="U18" s="340"/>
      <c r="V18" s="340"/>
      <c r="W18" s="340"/>
      <c r="X18" s="340"/>
      <c r="Y18" s="340"/>
      <c r="AA18" s="333"/>
      <c r="AG18" s="340"/>
      <c r="AI18" s="340"/>
      <c r="AJ18" s="325"/>
      <c r="AK18" s="336"/>
      <c r="AL18" s="325"/>
      <c r="AM18" s="336"/>
      <c r="AN18" s="325"/>
      <c r="AR18" s="325"/>
      <c r="AS18" s="325"/>
      <c r="AT18" s="325"/>
      <c r="AU18" s="325"/>
      <c r="AV18" s="325"/>
      <c r="AW18" s="325"/>
      <c r="AX18" s="325"/>
      <c r="AY18" s="325"/>
      <c r="AZ18" s="325"/>
      <c r="BA18" s="325"/>
      <c r="BB18" s="325"/>
      <c r="BC18" s="325"/>
      <c r="BD18" s="325"/>
      <c r="BE18" s="325"/>
      <c r="BF18" s="325"/>
      <c r="BG18" s="325"/>
      <c r="BH18" s="325"/>
      <c r="BI18" s="325"/>
      <c r="BJ18" s="325"/>
      <c r="BK18" s="325"/>
      <c r="BL18" s="325"/>
      <c r="BM18" s="325"/>
      <c r="BN18" s="325"/>
      <c r="BO18" s="325"/>
      <c r="BP18" s="325"/>
      <c r="BQ18" s="325"/>
      <c r="BR18" s="325"/>
      <c r="BS18" s="325"/>
      <c r="BT18" s="325"/>
      <c r="BU18" s="325"/>
      <c r="BV18" s="325"/>
      <c r="BW18" s="325"/>
      <c r="BX18" s="325"/>
      <c r="BY18" s="325"/>
      <c r="BZ18" s="325"/>
      <c r="CA18" s="325"/>
      <c r="CB18" s="325"/>
      <c r="CC18" s="325"/>
      <c r="CD18" s="325"/>
      <c r="CE18" s="325"/>
      <c r="CF18" s="325"/>
      <c r="CG18" s="325"/>
      <c r="CH18" s="325"/>
      <c r="CI18" s="325"/>
      <c r="CJ18" s="325"/>
      <c r="CK18" s="325"/>
      <c r="CL18" s="325"/>
      <c r="CM18" s="325"/>
      <c r="CN18" s="325"/>
      <c r="CO18" s="325"/>
      <c r="CP18" s="325"/>
      <c r="CQ18" s="325"/>
      <c r="CR18" s="325"/>
      <c r="CS18" s="325"/>
      <c r="CT18" s="325"/>
      <c r="CU18" s="325"/>
      <c r="CV18" s="325"/>
      <c r="CW18" s="325"/>
      <c r="CX18" s="325"/>
    </row>
    <row r="19" spans="1:102" s="313" customFormat="1" ht="12.75">
      <c r="A19" s="318" t="s">
        <v>72</v>
      </c>
      <c r="C19" s="620"/>
      <c r="D19" s="340"/>
      <c r="E19" s="340"/>
      <c r="F19" s="340"/>
      <c r="G19" s="340"/>
      <c r="H19" s="340"/>
      <c r="I19" s="340"/>
      <c r="J19" s="340"/>
      <c r="K19" s="353"/>
      <c r="L19" s="340"/>
      <c r="M19" s="340"/>
      <c r="N19" s="340"/>
      <c r="O19" s="340"/>
      <c r="P19" s="340"/>
      <c r="Q19" s="340"/>
      <c r="R19" s="340"/>
      <c r="S19" s="340"/>
      <c r="T19" s="340"/>
      <c r="U19" s="340"/>
      <c r="V19" s="340"/>
      <c r="W19" s="340"/>
      <c r="X19" s="340"/>
      <c r="Y19" s="340"/>
      <c r="AA19" s="64"/>
      <c r="AG19" s="340"/>
      <c r="AI19" s="340"/>
      <c r="AJ19" s="325"/>
      <c r="AK19" s="336"/>
      <c r="AL19" s="325"/>
      <c r="AM19" s="336"/>
      <c r="AN19" s="325"/>
      <c r="AR19" s="325"/>
      <c r="AS19" s="325"/>
      <c r="AT19" s="325"/>
      <c r="AU19" s="325"/>
      <c r="AV19" s="325"/>
      <c r="AW19" s="325"/>
      <c r="AX19" s="325"/>
      <c r="AY19" s="325"/>
      <c r="AZ19" s="325"/>
      <c r="BA19" s="325"/>
      <c r="BB19" s="325"/>
      <c r="BC19" s="325"/>
      <c r="BD19" s="325"/>
      <c r="BE19" s="325"/>
      <c r="BF19" s="325"/>
      <c r="BG19" s="325"/>
      <c r="BH19" s="325"/>
      <c r="BI19" s="325"/>
      <c r="BJ19" s="325"/>
      <c r="BK19" s="325"/>
      <c r="BL19" s="325"/>
      <c r="BM19" s="325"/>
      <c r="BN19" s="325"/>
      <c r="BO19" s="325"/>
      <c r="BP19" s="325"/>
      <c r="BQ19" s="325"/>
      <c r="BR19" s="325"/>
      <c r="BS19" s="325"/>
      <c r="BT19" s="325"/>
      <c r="BU19" s="325"/>
      <c r="BV19" s="325"/>
      <c r="BW19" s="325"/>
      <c r="BX19" s="325"/>
      <c r="BY19" s="325"/>
      <c r="BZ19" s="325"/>
      <c r="CA19" s="325"/>
      <c r="CB19" s="325"/>
      <c r="CC19" s="325"/>
      <c r="CD19" s="325"/>
      <c r="CE19" s="325"/>
      <c r="CF19" s="325"/>
      <c r="CG19" s="325"/>
      <c r="CH19" s="325"/>
      <c r="CI19" s="325"/>
      <c r="CJ19" s="325"/>
      <c r="CK19" s="325"/>
      <c r="CL19" s="325"/>
      <c r="CM19" s="325"/>
      <c r="CN19" s="325"/>
      <c r="CO19" s="325"/>
      <c r="CP19" s="325"/>
      <c r="CQ19" s="325"/>
      <c r="CR19" s="325"/>
      <c r="CS19" s="325"/>
      <c r="CT19" s="325"/>
      <c r="CU19" s="325"/>
      <c r="CV19" s="325"/>
      <c r="CW19" s="325"/>
      <c r="CX19" s="325"/>
    </row>
    <row r="20" spans="1:102" s="313" customFormat="1" ht="13.5">
      <c r="A20" s="667">
        <v>2013</v>
      </c>
      <c r="C20" s="620"/>
      <c r="D20" s="340"/>
      <c r="E20" s="340"/>
      <c r="F20" s="340"/>
      <c r="G20" s="340"/>
      <c r="H20" s="340"/>
      <c r="I20" s="340"/>
      <c r="J20" s="340"/>
      <c r="K20" s="353"/>
      <c r="L20" s="340"/>
      <c r="M20" s="340"/>
      <c r="N20" s="340"/>
      <c r="O20" s="340"/>
      <c r="P20" s="340"/>
      <c r="Q20" s="340"/>
      <c r="R20" s="340"/>
      <c r="S20" s="340"/>
      <c r="T20" s="340"/>
      <c r="U20" s="340"/>
      <c r="V20" s="340"/>
      <c r="W20" s="340"/>
      <c r="X20" s="340"/>
      <c r="Y20" s="340"/>
      <c r="AA20" s="333"/>
      <c r="AG20" s="340"/>
      <c r="AI20" s="340"/>
      <c r="AJ20" s="325"/>
      <c r="AK20" s="336"/>
      <c r="AL20" s="325"/>
      <c r="AM20" s="336"/>
      <c r="AN20" s="325"/>
      <c r="AR20" s="325"/>
      <c r="AS20" s="325"/>
      <c r="AT20" s="325"/>
      <c r="AU20" s="325"/>
      <c r="AV20" s="325"/>
      <c r="AW20" s="325"/>
      <c r="AX20" s="325"/>
      <c r="AY20" s="325"/>
      <c r="AZ20" s="325"/>
      <c r="BA20" s="325"/>
      <c r="BB20" s="325"/>
      <c r="BC20" s="325"/>
      <c r="BD20" s="325"/>
      <c r="BE20" s="325"/>
      <c r="BF20" s="325"/>
      <c r="BG20" s="325"/>
      <c r="BH20" s="325"/>
      <c r="BI20" s="325"/>
      <c r="BJ20" s="325"/>
      <c r="BK20" s="325"/>
      <c r="BL20" s="325"/>
      <c r="BM20" s="325"/>
      <c r="BN20" s="325"/>
      <c r="BO20" s="325"/>
      <c r="BP20" s="325"/>
      <c r="BQ20" s="325"/>
      <c r="BR20" s="325"/>
      <c r="BS20" s="325"/>
      <c r="BT20" s="325"/>
      <c r="BU20" s="325"/>
      <c r="BV20" s="325"/>
      <c r="BW20" s="325"/>
      <c r="BX20" s="325"/>
      <c r="BY20" s="325"/>
      <c r="BZ20" s="325"/>
      <c r="CA20" s="325"/>
      <c r="CB20" s="325"/>
      <c r="CC20" s="325"/>
      <c r="CD20" s="325"/>
      <c r="CE20" s="325"/>
      <c r="CF20" s="325"/>
      <c r="CG20" s="325"/>
      <c r="CH20" s="325"/>
      <c r="CI20" s="325"/>
      <c r="CJ20" s="325"/>
      <c r="CK20" s="325"/>
      <c r="CL20" s="325"/>
      <c r="CM20" s="325"/>
      <c r="CN20" s="325"/>
      <c r="CO20" s="325"/>
      <c r="CP20" s="325"/>
      <c r="CQ20" s="325"/>
      <c r="CR20" s="325"/>
      <c r="CS20" s="325"/>
      <c r="CT20" s="325"/>
      <c r="CU20" s="325"/>
      <c r="CV20" s="325"/>
      <c r="CW20" s="325"/>
      <c r="CX20" s="325"/>
    </row>
    <row r="21" spans="1:102" s="313" customFormat="1" ht="12.75">
      <c r="A21" s="614" t="s">
        <v>3083</v>
      </c>
      <c r="C21" s="620"/>
      <c r="D21" s="340">
        <f>'Stmt of financial position'!F14</f>
        <v>354303</v>
      </c>
      <c r="E21" s="340"/>
      <c r="F21" s="340"/>
      <c r="G21" s="340"/>
      <c r="H21" s="340"/>
      <c r="I21" s="340"/>
      <c r="J21" s="340"/>
      <c r="K21" s="353"/>
      <c r="L21" s="340"/>
      <c r="M21" s="340"/>
      <c r="N21" s="340"/>
      <c r="O21" s="340"/>
      <c r="P21" s="340"/>
      <c r="Q21" s="340"/>
      <c r="R21" s="340"/>
      <c r="S21" s="340"/>
      <c r="T21" s="340"/>
      <c r="U21" s="340"/>
      <c r="V21" s="340"/>
      <c r="W21" s="340"/>
      <c r="X21" s="340"/>
      <c r="Y21" s="340"/>
      <c r="AA21" s="64"/>
      <c r="AJ21" s="325"/>
      <c r="AK21" s="336"/>
      <c r="AL21" s="325"/>
      <c r="AM21" s="336"/>
      <c r="AN21" s="325"/>
      <c r="AR21" s="325"/>
      <c r="AS21" s="325"/>
      <c r="AT21" s="325"/>
      <c r="AU21" s="325"/>
      <c r="AV21" s="325"/>
      <c r="AW21" s="325"/>
      <c r="AX21" s="325"/>
      <c r="AY21" s="325"/>
      <c r="AZ21" s="325"/>
      <c r="BA21" s="325"/>
      <c r="BB21" s="325"/>
      <c r="BC21" s="325"/>
      <c r="BD21" s="325"/>
      <c r="BE21" s="325"/>
      <c r="BF21" s="325"/>
      <c r="BG21" s="325"/>
      <c r="BH21" s="325"/>
      <c r="BI21" s="325"/>
      <c r="BJ21" s="325"/>
      <c r="BK21" s="325"/>
      <c r="BL21" s="325"/>
      <c r="BM21" s="325"/>
      <c r="BN21" s="325"/>
      <c r="BO21" s="325"/>
      <c r="BP21" s="325"/>
      <c r="BQ21" s="325"/>
      <c r="BR21" s="325"/>
      <c r="BS21" s="325"/>
      <c r="BT21" s="325"/>
      <c r="BU21" s="325"/>
      <c r="BV21" s="325"/>
      <c r="BW21" s="325"/>
      <c r="BX21" s="325"/>
      <c r="BY21" s="325"/>
      <c r="BZ21" s="325"/>
      <c r="CA21" s="325"/>
      <c r="CB21" s="325"/>
      <c r="CC21" s="325"/>
      <c r="CD21" s="325"/>
      <c r="CE21" s="325"/>
      <c r="CF21" s="325"/>
      <c r="CG21" s="325"/>
      <c r="CH21" s="325"/>
      <c r="CI21" s="325"/>
      <c r="CJ21" s="325"/>
      <c r="CK21" s="325"/>
      <c r="CL21" s="325"/>
      <c r="CM21" s="325"/>
      <c r="CN21" s="325"/>
      <c r="CO21" s="325"/>
      <c r="CP21" s="325"/>
      <c r="CQ21" s="325"/>
      <c r="CR21" s="325"/>
      <c r="CS21" s="325"/>
      <c r="CT21" s="325"/>
      <c r="CU21" s="325"/>
      <c r="CV21" s="325"/>
      <c r="CW21" s="325"/>
      <c r="CX21" s="325"/>
    </row>
    <row r="22" spans="1:102" s="313" customFormat="1" ht="12.75">
      <c r="A22" s="55" t="s">
        <v>3082</v>
      </c>
      <c r="C22" s="620"/>
      <c r="D22" s="340">
        <f>'Stmt of financial position'!F15</f>
        <v>1211</v>
      </c>
      <c r="E22" s="340"/>
      <c r="F22" s="340"/>
      <c r="G22" s="340"/>
      <c r="H22" s="340"/>
      <c r="I22" s="340"/>
      <c r="J22" s="340"/>
      <c r="K22" s="353"/>
      <c r="L22" s="340"/>
      <c r="M22" s="340"/>
      <c r="N22" s="340"/>
      <c r="O22" s="340"/>
      <c r="P22" s="340"/>
      <c r="Q22" s="340"/>
      <c r="R22" s="340"/>
      <c r="S22" s="340"/>
      <c r="T22" s="340"/>
      <c r="U22" s="340"/>
      <c r="V22" s="340"/>
      <c r="W22" s="340"/>
      <c r="X22" s="340"/>
      <c r="Y22" s="340"/>
      <c r="AA22" s="613"/>
      <c r="AJ22" s="325"/>
      <c r="AK22" s="336"/>
      <c r="AL22" s="325"/>
      <c r="AM22" s="336"/>
      <c r="AN22" s="325"/>
      <c r="AR22" s="325"/>
      <c r="AS22" s="325"/>
      <c r="AT22" s="325"/>
      <c r="AU22" s="325"/>
      <c r="AV22" s="325"/>
      <c r="AW22" s="325"/>
      <c r="AX22" s="325"/>
      <c r="AY22" s="325"/>
      <c r="AZ22" s="325"/>
      <c r="BA22" s="325"/>
      <c r="BB22" s="325"/>
      <c r="BC22" s="325"/>
      <c r="BD22" s="325"/>
      <c r="BE22" s="325"/>
      <c r="BF22" s="325"/>
      <c r="BG22" s="325"/>
      <c r="BH22" s="325"/>
      <c r="BI22" s="325"/>
      <c r="BJ22" s="325"/>
      <c r="BK22" s="325"/>
      <c r="BL22" s="325"/>
      <c r="BM22" s="325"/>
      <c r="BN22" s="325"/>
      <c r="BO22" s="325"/>
      <c r="BP22" s="325"/>
      <c r="BQ22" s="325"/>
      <c r="BR22" s="325"/>
      <c r="BS22" s="325"/>
      <c r="BT22" s="325"/>
      <c r="BU22" s="325"/>
      <c r="BV22" s="325"/>
      <c r="BW22" s="325"/>
      <c r="BX22" s="325"/>
      <c r="BY22" s="325"/>
      <c r="BZ22" s="325"/>
      <c r="CA22" s="325"/>
      <c r="CB22" s="325"/>
      <c r="CC22" s="325"/>
      <c r="CD22" s="325"/>
      <c r="CE22" s="325"/>
      <c r="CF22" s="325"/>
      <c r="CG22" s="325"/>
      <c r="CH22" s="325"/>
      <c r="CI22" s="325"/>
      <c r="CJ22" s="325"/>
      <c r="CK22" s="325"/>
      <c r="CL22" s="325"/>
      <c r="CM22" s="325"/>
      <c r="CN22" s="325"/>
      <c r="CO22" s="325"/>
      <c r="CP22" s="325"/>
      <c r="CQ22" s="325"/>
      <c r="CR22" s="325"/>
      <c r="CS22" s="325"/>
      <c r="CT22" s="325"/>
      <c r="CU22" s="325"/>
      <c r="CV22" s="325"/>
      <c r="CW22" s="325"/>
      <c r="CX22" s="325"/>
    </row>
    <row r="23" spans="1:102" s="313" customFormat="1" ht="12.75">
      <c r="A23" s="59" t="s">
        <v>3084</v>
      </c>
      <c r="C23" s="620"/>
      <c r="D23" s="340">
        <f>'Stmt of financial position'!F21</f>
        <v>20519974</v>
      </c>
      <c r="E23" s="340"/>
      <c r="F23" s="340"/>
      <c r="G23" s="340"/>
      <c r="H23" s="340"/>
      <c r="I23" s="340"/>
      <c r="J23" s="340"/>
      <c r="K23" s="353"/>
      <c r="L23" s="340"/>
      <c r="M23" s="340"/>
      <c r="N23" s="340"/>
      <c r="O23" s="340"/>
      <c r="P23" s="340"/>
      <c r="Q23" s="340"/>
      <c r="R23" s="340"/>
      <c r="S23" s="340"/>
      <c r="T23" s="340"/>
      <c r="U23" s="340"/>
      <c r="V23" s="340"/>
      <c r="W23" s="340"/>
      <c r="X23" s="340"/>
      <c r="Y23" s="340"/>
      <c r="AA23" s="613"/>
      <c r="AJ23" s="325"/>
      <c r="AK23" s="336"/>
      <c r="AL23" s="325"/>
      <c r="AM23" s="336"/>
      <c r="AN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Q23" s="325"/>
      <c r="BR23" s="325"/>
      <c r="BS23" s="325"/>
      <c r="BT23" s="325"/>
      <c r="BU23" s="325"/>
      <c r="BV23" s="325"/>
      <c r="BW23" s="325"/>
      <c r="BX23" s="325"/>
      <c r="BY23" s="325"/>
      <c r="BZ23" s="325"/>
      <c r="CA23" s="325"/>
      <c r="CB23" s="325"/>
      <c r="CC23" s="325"/>
      <c r="CD23" s="325"/>
      <c r="CE23" s="325"/>
      <c r="CF23" s="325"/>
      <c r="CG23" s="325"/>
      <c r="CH23" s="325"/>
      <c r="CI23" s="325"/>
      <c r="CJ23" s="325"/>
      <c r="CK23" s="325"/>
      <c r="CL23" s="325"/>
      <c r="CM23" s="325"/>
      <c r="CN23" s="325"/>
      <c r="CO23" s="325"/>
      <c r="CP23" s="325"/>
      <c r="CQ23" s="325"/>
      <c r="CR23" s="325"/>
      <c r="CS23" s="325"/>
      <c r="CT23" s="325"/>
      <c r="CU23" s="325"/>
      <c r="CV23" s="325"/>
      <c r="CW23" s="325"/>
      <c r="CX23" s="325"/>
    </row>
    <row r="24" spans="1:102" s="313" customFormat="1" ht="12.75">
      <c r="A24" s="50" t="s">
        <v>3085</v>
      </c>
      <c r="C24" s="620"/>
      <c r="D24" s="340">
        <f>'Stmt of financial position'!F23</f>
        <v>289191</v>
      </c>
      <c r="E24" s="340"/>
      <c r="F24" s="340"/>
      <c r="G24" s="340"/>
      <c r="H24" s="340"/>
      <c r="I24" s="340"/>
      <c r="J24" s="340"/>
      <c r="K24" s="353"/>
      <c r="L24" s="340"/>
      <c r="M24" s="340"/>
      <c r="N24" s="340"/>
      <c r="O24" s="340"/>
      <c r="P24" s="340"/>
      <c r="Q24" s="340"/>
      <c r="R24" s="340"/>
      <c r="S24" s="340"/>
      <c r="T24" s="340"/>
      <c r="U24" s="340"/>
      <c r="V24" s="340"/>
      <c r="W24" s="340"/>
      <c r="X24" s="340"/>
      <c r="Y24" s="340"/>
      <c r="AA24" s="613"/>
      <c r="AJ24" s="325"/>
      <c r="AK24" s="336"/>
      <c r="AL24" s="325"/>
      <c r="AM24" s="336"/>
      <c r="AN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Q24" s="325"/>
      <c r="BR24" s="325"/>
      <c r="BS24" s="325"/>
      <c r="BT24" s="325"/>
      <c r="BU24" s="325"/>
      <c r="BV24" s="325"/>
      <c r="BW24" s="325"/>
      <c r="BX24" s="325"/>
      <c r="BY24" s="325"/>
      <c r="BZ24" s="325"/>
      <c r="CA24" s="325"/>
      <c r="CB24" s="325"/>
      <c r="CC24" s="325"/>
      <c r="CD24" s="325"/>
      <c r="CE24" s="325"/>
      <c r="CF24" s="325"/>
      <c r="CG24" s="325"/>
      <c r="CH24" s="325"/>
      <c r="CI24" s="325"/>
      <c r="CJ24" s="325"/>
      <c r="CK24" s="325"/>
      <c r="CL24" s="325"/>
      <c r="CM24" s="325"/>
      <c r="CN24" s="325"/>
      <c r="CO24" s="325"/>
      <c r="CP24" s="325"/>
      <c r="CQ24" s="325"/>
      <c r="CR24" s="325"/>
      <c r="CS24" s="325"/>
      <c r="CT24" s="325"/>
      <c r="CU24" s="325"/>
      <c r="CV24" s="325"/>
      <c r="CW24" s="325"/>
      <c r="CX24" s="325"/>
    </row>
    <row r="25" spans="1:102" s="313" customFormat="1" ht="12.75">
      <c r="A25" s="50"/>
      <c r="C25" s="620"/>
      <c r="D25" s="340"/>
      <c r="E25" s="340"/>
      <c r="F25" s="340"/>
      <c r="G25" s="340"/>
      <c r="H25" s="340"/>
      <c r="I25" s="340"/>
      <c r="J25" s="340"/>
      <c r="K25" s="353"/>
      <c r="L25" s="340"/>
      <c r="M25" s="340"/>
      <c r="N25" s="340"/>
      <c r="O25" s="340"/>
      <c r="P25" s="340"/>
      <c r="Q25" s="340"/>
      <c r="R25" s="340"/>
      <c r="S25" s="340"/>
      <c r="T25" s="340"/>
      <c r="U25" s="340"/>
      <c r="V25" s="340"/>
      <c r="W25" s="340"/>
      <c r="X25" s="340"/>
      <c r="Y25" s="340"/>
      <c r="AA25" s="628"/>
      <c r="AJ25" s="325"/>
      <c r="AK25" s="336"/>
      <c r="AL25" s="325"/>
      <c r="AM25" s="336"/>
      <c r="AN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Q25" s="325"/>
      <c r="BR25" s="325"/>
      <c r="BS25" s="325"/>
      <c r="BT25" s="325"/>
      <c r="BU25" s="325"/>
      <c r="BV25" s="325"/>
      <c r="BW25" s="325"/>
      <c r="BX25" s="325"/>
      <c r="BY25" s="325"/>
      <c r="BZ25" s="325"/>
      <c r="CA25" s="325"/>
      <c r="CB25" s="325"/>
      <c r="CC25" s="325"/>
      <c r="CD25" s="325"/>
      <c r="CE25" s="325"/>
      <c r="CF25" s="325"/>
      <c r="CG25" s="325"/>
      <c r="CH25" s="325"/>
      <c r="CI25" s="325"/>
      <c r="CJ25" s="325"/>
      <c r="CK25" s="325"/>
      <c r="CL25" s="325"/>
      <c r="CM25" s="325"/>
      <c r="CN25" s="325"/>
      <c r="CO25" s="325"/>
      <c r="CP25" s="325"/>
      <c r="CQ25" s="325"/>
      <c r="CR25" s="325"/>
      <c r="CS25" s="325"/>
      <c r="CT25" s="325"/>
      <c r="CU25" s="325"/>
      <c r="CV25" s="325"/>
      <c r="CW25" s="325"/>
      <c r="CX25" s="325"/>
    </row>
    <row r="26" spans="1:102" s="313" customFormat="1" ht="12.75">
      <c r="C26" s="620" t="s">
        <v>3092</v>
      </c>
      <c r="D26" s="444">
        <f>SUM(D21:D25)</f>
        <v>21164679</v>
      </c>
      <c r="E26" s="444"/>
      <c r="F26" s="340"/>
      <c r="G26" s="340"/>
      <c r="H26" s="340"/>
      <c r="I26" s="340"/>
      <c r="J26" s="340"/>
      <c r="K26" s="353"/>
      <c r="L26" s="340"/>
      <c r="M26" s="340"/>
      <c r="N26" s="340"/>
      <c r="O26" s="340"/>
      <c r="P26" s="340"/>
      <c r="Q26" s="340"/>
      <c r="R26" s="340"/>
      <c r="S26" s="340"/>
      <c r="T26" s="340"/>
      <c r="U26" s="340"/>
      <c r="V26" s="340"/>
      <c r="W26" s="340"/>
      <c r="X26" s="340"/>
      <c r="Y26" s="340"/>
      <c r="AA26" s="613"/>
      <c r="AJ26" s="325"/>
      <c r="AK26" s="336"/>
      <c r="AL26" s="325"/>
      <c r="AM26" s="336"/>
      <c r="AN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Q26" s="325"/>
      <c r="BR26" s="325"/>
      <c r="BS26" s="325"/>
      <c r="BT26" s="325"/>
      <c r="BU26" s="325"/>
      <c r="BV26" s="325"/>
      <c r="BW26" s="325"/>
      <c r="BX26" s="325"/>
      <c r="BY26" s="325"/>
      <c r="BZ26" s="325"/>
      <c r="CA26" s="325"/>
      <c r="CB26" s="325"/>
      <c r="CC26" s="325"/>
      <c r="CD26" s="325"/>
      <c r="CE26" s="325"/>
      <c r="CF26" s="325"/>
      <c r="CG26" s="325"/>
      <c r="CH26" s="325"/>
      <c r="CI26" s="325"/>
      <c r="CJ26" s="325"/>
      <c r="CK26" s="325"/>
      <c r="CL26" s="325"/>
      <c r="CM26" s="325"/>
      <c r="CN26" s="325"/>
      <c r="CO26" s="325"/>
      <c r="CP26" s="325"/>
      <c r="CQ26" s="325"/>
      <c r="CR26" s="325"/>
      <c r="CS26" s="325"/>
      <c r="CT26" s="325"/>
      <c r="CU26" s="325"/>
      <c r="CV26" s="325"/>
      <c r="CW26" s="325"/>
      <c r="CX26" s="325"/>
    </row>
    <row r="27" spans="1:102" s="313" customFormat="1" ht="12.75">
      <c r="C27" s="620"/>
      <c r="D27" s="444"/>
      <c r="E27" s="444"/>
      <c r="F27" s="340"/>
      <c r="G27" s="340"/>
      <c r="H27" s="340"/>
      <c r="I27" s="340"/>
      <c r="J27" s="340"/>
      <c r="K27" s="353"/>
      <c r="L27" s="340"/>
      <c r="M27" s="340"/>
      <c r="N27" s="340"/>
      <c r="O27" s="340"/>
      <c r="P27" s="340"/>
      <c r="Q27" s="340"/>
      <c r="R27" s="340"/>
      <c r="S27" s="340"/>
      <c r="T27" s="340"/>
      <c r="U27" s="340"/>
      <c r="V27" s="340"/>
      <c r="W27" s="340"/>
      <c r="X27" s="340"/>
      <c r="Y27" s="340"/>
      <c r="AA27" s="628"/>
      <c r="AJ27" s="325"/>
      <c r="AK27" s="336"/>
      <c r="AL27" s="325"/>
      <c r="AM27" s="336"/>
      <c r="AN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Q27" s="325"/>
      <c r="BR27" s="325"/>
      <c r="BS27" s="325"/>
      <c r="BT27" s="325"/>
      <c r="BU27" s="325"/>
      <c r="BV27" s="325"/>
      <c r="BW27" s="325"/>
      <c r="BX27" s="325"/>
      <c r="BY27" s="325"/>
      <c r="BZ27" s="325"/>
      <c r="CA27" s="325"/>
      <c r="CB27" s="325"/>
      <c r="CC27" s="325"/>
      <c r="CD27" s="325"/>
      <c r="CE27" s="325"/>
      <c r="CF27" s="325"/>
      <c r="CG27" s="325"/>
      <c r="CH27" s="325"/>
      <c r="CI27" s="325"/>
      <c r="CJ27" s="325"/>
      <c r="CK27" s="325"/>
      <c r="CL27" s="325"/>
      <c r="CM27" s="325"/>
      <c r="CN27" s="325"/>
      <c r="CO27" s="325"/>
      <c r="CP27" s="325"/>
      <c r="CQ27" s="325"/>
      <c r="CR27" s="325"/>
      <c r="CS27" s="325"/>
      <c r="CT27" s="325"/>
      <c r="CU27" s="325"/>
      <c r="CV27" s="325"/>
      <c r="CW27" s="325"/>
      <c r="CX27" s="325"/>
    </row>
    <row r="28" spans="1:102" s="313" customFormat="1" ht="13.5">
      <c r="A28" s="616" t="s">
        <v>3115</v>
      </c>
      <c r="C28" s="620"/>
      <c r="D28" s="340"/>
      <c r="E28" s="340"/>
      <c r="F28" s="340"/>
      <c r="G28" s="340"/>
      <c r="H28" s="340"/>
      <c r="I28" s="340"/>
      <c r="J28" s="340"/>
      <c r="K28" s="353"/>
      <c r="L28" s="340"/>
      <c r="M28" s="340"/>
      <c r="N28" s="340"/>
      <c r="O28" s="340"/>
      <c r="P28" s="340"/>
      <c r="Q28" s="340"/>
      <c r="R28" s="340"/>
      <c r="S28" s="340"/>
      <c r="T28" s="340"/>
      <c r="U28" s="340"/>
      <c r="V28" s="340"/>
      <c r="W28" s="340"/>
      <c r="X28" s="340"/>
      <c r="Y28" s="340"/>
      <c r="AA28" s="613"/>
      <c r="AJ28" s="325"/>
      <c r="AK28" s="336"/>
      <c r="AL28" s="325"/>
      <c r="AM28" s="336"/>
      <c r="AN28" s="325"/>
      <c r="AR28" s="325"/>
      <c r="AS28" s="325"/>
      <c r="AT28" s="325"/>
      <c r="AU28" s="325"/>
      <c r="AV28" s="325"/>
      <c r="AW28" s="325"/>
      <c r="AX28" s="325"/>
      <c r="AY28" s="325"/>
      <c r="AZ28" s="325"/>
      <c r="BA28" s="325"/>
      <c r="BB28" s="325"/>
      <c r="BC28" s="325"/>
      <c r="BD28" s="325"/>
      <c r="BE28" s="325"/>
      <c r="BF28" s="325"/>
      <c r="BG28" s="325"/>
      <c r="BH28" s="325"/>
      <c r="BI28" s="325"/>
      <c r="BJ28" s="325"/>
      <c r="BK28" s="325"/>
      <c r="BL28" s="325"/>
      <c r="BM28" s="325"/>
      <c r="BN28" s="325"/>
      <c r="BO28" s="325"/>
      <c r="BP28" s="325"/>
      <c r="BQ28" s="325"/>
      <c r="BR28" s="325"/>
      <c r="BS28" s="325"/>
      <c r="BT28" s="325"/>
      <c r="BU28" s="325"/>
      <c r="BV28" s="325"/>
      <c r="BW28" s="325"/>
      <c r="BX28" s="325"/>
      <c r="BY28" s="325"/>
      <c r="BZ28" s="325"/>
      <c r="CA28" s="325"/>
      <c r="CB28" s="325"/>
      <c r="CC28" s="325"/>
      <c r="CD28" s="325"/>
      <c r="CE28" s="325"/>
      <c r="CF28" s="325"/>
      <c r="CG28" s="325"/>
      <c r="CH28" s="325"/>
      <c r="CI28" s="325"/>
      <c r="CJ28" s="325"/>
      <c r="CK28" s="325"/>
      <c r="CL28" s="325"/>
      <c r="CM28" s="325"/>
      <c r="CN28" s="325"/>
      <c r="CO28" s="325"/>
      <c r="CP28" s="325"/>
      <c r="CQ28" s="325"/>
      <c r="CR28" s="325"/>
      <c r="CS28" s="325"/>
      <c r="CT28" s="325"/>
      <c r="CU28" s="325"/>
      <c r="CV28" s="325"/>
      <c r="CW28" s="325"/>
      <c r="CX28" s="325"/>
    </row>
    <row r="29" spans="1:102" s="313" customFormat="1" ht="12.75">
      <c r="A29" s="614" t="s">
        <v>3083</v>
      </c>
      <c r="C29" s="620"/>
      <c r="D29" s="340">
        <f>'Stmt of financial position'!D14</f>
        <v>351063</v>
      </c>
      <c r="E29" s="340"/>
      <c r="F29" s="340"/>
      <c r="G29" s="340"/>
      <c r="H29" s="340"/>
      <c r="I29" s="340"/>
      <c r="J29" s="340"/>
      <c r="K29" s="353"/>
      <c r="L29" s="340"/>
      <c r="M29" s="340"/>
      <c r="N29" s="340"/>
      <c r="O29" s="340"/>
      <c r="P29" s="340"/>
      <c r="Q29" s="340"/>
      <c r="R29" s="340"/>
      <c r="S29" s="340"/>
      <c r="T29" s="340"/>
      <c r="U29" s="340"/>
      <c r="V29" s="340"/>
      <c r="W29" s="340"/>
      <c r="X29" s="340"/>
      <c r="Y29" s="340"/>
      <c r="AA29" s="613"/>
      <c r="AJ29" s="325"/>
      <c r="AK29" s="336"/>
      <c r="AL29" s="325"/>
      <c r="AM29" s="336"/>
      <c r="AN29" s="325"/>
      <c r="AR29" s="325"/>
      <c r="AS29" s="325"/>
      <c r="AT29" s="325"/>
      <c r="AU29" s="325"/>
      <c r="AV29" s="325"/>
      <c r="AW29" s="325"/>
      <c r="AX29" s="325"/>
      <c r="AY29" s="325"/>
      <c r="AZ29" s="325"/>
      <c r="BA29" s="325"/>
      <c r="BB29" s="325"/>
      <c r="BC29" s="325"/>
      <c r="BD29" s="325"/>
      <c r="BE29" s="325"/>
      <c r="BF29" s="325"/>
      <c r="BG29" s="325"/>
      <c r="BH29" s="325"/>
      <c r="BI29" s="325"/>
      <c r="BJ29" s="325"/>
      <c r="BK29" s="325"/>
      <c r="BL29" s="325"/>
      <c r="BM29" s="325"/>
      <c r="BN29" s="325"/>
      <c r="BO29" s="325"/>
      <c r="BP29" s="325"/>
      <c r="BQ29" s="325"/>
      <c r="BR29" s="325"/>
      <c r="BS29" s="325"/>
      <c r="BT29" s="325"/>
      <c r="BU29" s="325"/>
      <c r="BV29" s="325"/>
      <c r="BW29" s="325"/>
      <c r="BX29" s="325"/>
      <c r="BY29" s="325"/>
      <c r="BZ29" s="325"/>
      <c r="CA29" s="325"/>
      <c r="CB29" s="325"/>
      <c r="CC29" s="325"/>
      <c r="CD29" s="325"/>
      <c r="CE29" s="325"/>
      <c r="CF29" s="325"/>
      <c r="CG29" s="325"/>
      <c r="CH29" s="325"/>
      <c r="CI29" s="325"/>
      <c r="CJ29" s="325"/>
      <c r="CK29" s="325"/>
      <c r="CL29" s="325"/>
      <c r="CM29" s="325"/>
      <c r="CN29" s="325"/>
      <c r="CO29" s="325"/>
      <c r="CP29" s="325"/>
      <c r="CQ29" s="325"/>
      <c r="CR29" s="325"/>
      <c r="CS29" s="325"/>
      <c r="CT29" s="325"/>
      <c r="CU29" s="325"/>
      <c r="CV29" s="325"/>
      <c r="CW29" s="325"/>
      <c r="CX29" s="325"/>
    </row>
    <row r="30" spans="1:102" s="313" customFormat="1" ht="12.75">
      <c r="A30" s="55" t="s">
        <v>3082</v>
      </c>
      <c r="C30" s="620"/>
      <c r="D30" s="340">
        <f>'Stmt of financial position'!D15</f>
        <v>0</v>
      </c>
      <c r="E30" s="340"/>
      <c r="F30" s="340"/>
      <c r="G30" s="340"/>
      <c r="H30" s="340"/>
      <c r="I30" s="340"/>
      <c r="J30" s="340"/>
      <c r="K30" s="353"/>
      <c r="L30" s="340"/>
      <c r="M30" s="340"/>
      <c r="N30" s="340"/>
      <c r="O30" s="340"/>
      <c r="P30" s="340"/>
      <c r="Q30" s="340"/>
      <c r="R30" s="340"/>
      <c r="S30" s="340"/>
      <c r="T30" s="340"/>
      <c r="U30" s="340"/>
      <c r="V30" s="340"/>
      <c r="W30" s="340"/>
      <c r="X30" s="340"/>
      <c r="Y30" s="340"/>
      <c r="AA30" s="613"/>
      <c r="AJ30" s="325"/>
      <c r="AK30" s="336"/>
      <c r="AL30" s="325"/>
      <c r="AM30" s="336"/>
      <c r="AN30" s="325"/>
      <c r="AR30" s="325"/>
      <c r="AS30" s="325"/>
      <c r="AT30" s="325"/>
      <c r="AU30" s="325"/>
      <c r="AV30" s="325"/>
      <c r="AW30" s="325"/>
      <c r="AX30" s="325"/>
      <c r="AY30" s="325"/>
      <c r="AZ30" s="325"/>
      <c r="BA30" s="325"/>
      <c r="BB30" s="325"/>
      <c r="BC30" s="325"/>
      <c r="BD30" s="325"/>
      <c r="BE30" s="325"/>
      <c r="BF30" s="325"/>
      <c r="BG30" s="325"/>
      <c r="BH30" s="325"/>
      <c r="BI30" s="325"/>
      <c r="BJ30" s="325"/>
      <c r="BK30" s="325"/>
      <c r="BL30" s="325"/>
      <c r="BM30" s="325"/>
      <c r="BN30" s="325"/>
      <c r="BO30" s="325"/>
      <c r="BP30" s="325"/>
      <c r="BQ30" s="325"/>
      <c r="BR30" s="325"/>
      <c r="BS30" s="325"/>
      <c r="BT30" s="325"/>
      <c r="BU30" s="325"/>
      <c r="BV30" s="325"/>
      <c r="BW30" s="325"/>
      <c r="BX30" s="325"/>
      <c r="BY30" s="325"/>
      <c r="BZ30" s="325"/>
      <c r="CA30" s="325"/>
      <c r="CB30" s="325"/>
      <c r="CC30" s="325"/>
      <c r="CD30" s="325"/>
      <c r="CE30" s="325"/>
      <c r="CF30" s="325"/>
      <c r="CG30" s="325"/>
      <c r="CH30" s="325"/>
      <c r="CI30" s="325"/>
      <c r="CJ30" s="325"/>
      <c r="CK30" s="325"/>
      <c r="CL30" s="325"/>
      <c r="CM30" s="325"/>
      <c r="CN30" s="325"/>
      <c r="CO30" s="325"/>
      <c r="CP30" s="325"/>
      <c r="CQ30" s="325"/>
      <c r="CR30" s="325"/>
      <c r="CS30" s="325"/>
      <c r="CT30" s="325"/>
      <c r="CU30" s="325"/>
      <c r="CV30" s="325"/>
      <c r="CW30" s="325"/>
      <c r="CX30" s="325"/>
    </row>
    <row r="31" spans="1:102" s="313" customFormat="1" ht="12.75">
      <c r="A31" s="59" t="s">
        <v>3084</v>
      </c>
      <c r="C31" s="620"/>
      <c r="D31" s="340">
        <f>'Stmt of financial position'!D21</f>
        <v>17709675</v>
      </c>
      <c r="E31" s="340"/>
      <c r="F31" s="340"/>
      <c r="G31" s="340"/>
      <c r="H31" s="340"/>
      <c r="I31" s="340"/>
      <c r="J31" s="340"/>
      <c r="K31" s="353"/>
      <c r="L31" s="340"/>
      <c r="M31" s="340"/>
      <c r="N31" s="340"/>
      <c r="O31" s="340"/>
      <c r="P31" s="340"/>
      <c r="Q31" s="340"/>
      <c r="R31" s="340"/>
      <c r="S31" s="340"/>
      <c r="T31" s="340"/>
      <c r="U31" s="340"/>
      <c r="V31" s="340"/>
      <c r="W31" s="340"/>
      <c r="X31" s="340"/>
      <c r="Y31" s="340"/>
      <c r="AA31" s="613"/>
      <c r="AJ31" s="325"/>
      <c r="AK31" s="336"/>
      <c r="AL31" s="325"/>
      <c r="AM31" s="336"/>
      <c r="AN31" s="325"/>
      <c r="AR31" s="325"/>
      <c r="AS31" s="325"/>
      <c r="AT31" s="325"/>
      <c r="AU31" s="325"/>
      <c r="AV31" s="325"/>
      <c r="AW31" s="325"/>
      <c r="AX31" s="325"/>
      <c r="AY31" s="325"/>
      <c r="AZ31" s="325"/>
      <c r="BA31" s="325"/>
      <c r="BB31" s="325"/>
      <c r="BC31" s="325"/>
      <c r="BD31" s="325"/>
      <c r="BE31" s="325"/>
      <c r="BF31" s="325"/>
      <c r="BG31" s="325"/>
      <c r="BH31" s="325"/>
      <c r="BI31" s="325"/>
      <c r="BJ31" s="325"/>
      <c r="BK31" s="325"/>
      <c r="BL31" s="325"/>
      <c r="BM31" s="325"/>
      <c r="BN31" s="325"/>
      <c r="BO31" s="325"/>
      <c r="BP31" s="325"/>
      <c r="BQ31" s="325"/>
      <c r="BR31" s="325"/>
      <c r="BS31" s="325"/>
      <c r="BT31" s="325"/>
      <c r="BU31" s="325"/>
      <c r="BV31" s="325"/>
      <c r="BW31" s="325"/>
      <c r="BX31" s="325"/>
      <c r="BY31" s="325"/>
      <c r="BZ31" s="325"/>
      <c r="CA31" s="325"/>
      <c r="CB31" s="325"/>
      <c r="CC31" s="325"/>
      <c r="CD31" s="325"/>
      <c r="CE31" s="325"/>
      <c r="CF31" s="325"/>
      <c r="CG31" s="325"/>
      <c r="CH31" s="325"/>
      <c r="CI31" s="325"/>
      <c r="CJ31" s="325"/>
      <c r="CK31" s="325"/>
      <c r="CL31" s="325"/>
      <c r="CM31" s="325"/>
      <c r="CN31" s="325"/>
      <c r="CO31" s="325"/>
      <c r="CP31" s="325"/>
      <c r="CQ31" s="325"/>
      <c r="CR31" s="325"/>
      <c r="CS31" s="325"/>
      <c r="CT31" s="325"/>
      <c r="CU31" s="325"/>
      <c r="CV31" s="325"/>
      <c r="CW31" s="325"/>
      <c r="CX31" s="325"/>
    </row>
    <row r="32" spans="1:102" s="313" customFormat="1" ht="12.75">
      <c r="A32" s="50" t="s">
        <v>3085</v>
      </c>
      <c r="C32" s="620"/>
      <c r="D32" s="340">
        <f>'Stmt of financial position'!D23</f>
        <v>356145</v>
      </c>
      <c r="E32" s="340"/>
      <c r="F32" s="340"/>
      <c r="G32" s="340"/>
      <c r="H32" s="340"/>
      <c r="I32" s="340"/>
      <c r="J32" s="340"/>
      <c r="K32" s="353"/>
      <c r="L32" s="340"/>
      <c r="M32" s="340"/>
      <c r="N32" s="340"/>
      <c r="O32" s="340"/>
      <c r="P32" s="340"/>
      <c r="Q32" s="340"/>
      <c r="R32" s="340"/>
      <c r="S32" s="340"/>
      <c r="T32" s="340"/>
      <c r="U32" s="340"/>
      <c r="V32" s="340"/>
      <c r="W32" s="340"/>
      <c r="X32" s="340"/>
      <c r="Y32" s="340"/>
      <c r="AA32" s="613"/>
      <c r="AJ32" s="325"/>
      <c r="AK32" s="336"/>
      <c r="AL32" s="325"/>
      <c r="AM32" s="336"/>
      <c r="AN32" s="325"/>
      <c r="AR32" s="325"/>
      <c r="AS32" s="325"/>
      <c r="AT32" s="325"/>
      <c r="AU32" s="325"/>
      <c r="AV32" s="325"/>
      <c r="AW32" s="325"/>
      <c r="AX32" s="325"/>
      <c r="AY32" s="325"/>
      <c r="AZ32" s="325"/>
      <c r="BA32" s="325"/>
      <c r="BB32" s="325"/>
      <c r="BC32" s="325"/>
      <c r="BD32" s="325"/>
      <c r="BE32" s="325"/>
      <c r="BF32" s="325"/>
      <c r="BG32" s="325"/>
      <c r="BH32" s="325"/>
      <c r="BI32" s="325"/>
      <c r="BJ32" s="325"/>
      <c r="BK32" s="325"/>
      <c r="BL32" s="325"/>
      <c r="BM32" s="325"/>
      <c r="BN32" s="325"/>
      <c r="BO32" s="325"/>
      <c r="BP32" s="325"/>
      <c r="BQ32" s="325"/>
      <c r="BR32" s="325"/>
      <c r="BS32" s="325"/>
      <c r="BT32" s="325"/>
      <c r="BU32" s="325"/>
      <c r="BV32" s="325"/>
      <c r="BW32" s="325"/>
      <c r="BX32" s="325"/>
      <c r="BY32" s="325"/>
      <c r="BZ32" s="325"/>
      <c r="CA32" s="325"/>
      <c r="CB32" s="325"/>
      <c r="CC32" s="325"/>
      <c r="CD32" s="325"/>
      <c r="CE32" s="325"/>
      <c r="CF32" s="325"/>
      <c r="CG32" s="325"/>
      <c r="CH32" s="325"/>
      <c r="CI32" s="325"/>
      <c r="CJ32" s="325"/>
      <c r="CK32" s="325"/>
      <c r="CL32" s="325"/>
      <c r="CM32" s="325"/>
      <c r="CN32" s="325"/>
      <c r="CO32" s="325"/>
      <c r="CP32" s="325"/>
      <c r="CQ32" s="325"/>
      <c r="CR32" s="325"/>
      <c r="CS32" s="325"/>
      <c r="CT32" s="325"/>
      <c r="CU32" s="325"/>
      <c r="CV32" s="325"/>
      <c r="CW32" s="325"/>
      <c r="CX32" s="325"/>
    </row>
    <row r="33" spans="1:102" s="313" customFormat="1" ht="12.75">
      <c r="A33" s="50"/>
      <c r="C33" s="620"/>
      <c r="D33" s="340"/>
      <c r="E33" s="340"/>
      <c r="F33" s="340"/>
      <c r="G33" s="340"/>
      <c r="H33" s="340"/>
      <c r="I33" s="340"/>
      <c r="J33" s="340"/>
      <c r="K33" s="353"/>
      <c r="L33" s="340"/>
      <c r="M33" s="340"/>
      <c r="N33" s="340"/>
      <c r="O33" s="340"/>
      <c r="P33" s="340"/>
      <c r="Q33" s="340"/>
      <c r="R33" s="340"/>
      <c r="S33" s="340"/>
      <c r="T33" s="340"/>
      <c r="U33" s="340"/>
      <c r="V33" s="340"/>
      <c r="W33" s="340"/>
      <c r="X33" s="340"/>
      <c r="Y33" s="340"/>
      <c r="AA33" s="618"/>
      <c r="AJ33" s="325"/>
      <c r="AK33" s="336"/>
      <c r="AL33" s="325"/>
      <c r="AM33" s="336"/>
      <c r="AN33" s="325"/>
      <c r="AR33" s="325"/>
      <c r="AS33" s="325"/>
      <c r="AT33" s="325"/>
      <c r="AU33" s="325"/>
      <c r="AV33" s="325"/>
      <c r="AW33" s="325"/>
      <c r="AX33" s="325"/>
      <c r="AY33" s="325"/>
      <c r="AZ33" s="325"/>
      <c r="BA33" s="325"/>
      <c r="BB33" s="325"/>
      <c r="BC33" s="325"/>
      <c r="BD33" s="325"/>
      <c r="BE33" s="325"/>
      <c r="BF33" s="325"/>
      <c r="BG33" s="325"/>
      <c r="BH33" s="325"/>
      <c r="BI33" s="325"/>
      <c r="BJ33" s="325"/>
      <c r="BK33" s="325"/>
      <c r="BL33" s="325"/>
      <c r="BM33" s="325"/>
      <c r="BN33" s="325"/>
      <c r="BO33" s="325"/>
      <c r="BP33" s="325"/>
      <c r="BQ33" s="325"/>
      <c r="BR33" s="325"/>
      <c r="BS33" s="325"/>
      <c r="BT33" s="325"/>
      <c r="BU33" s="325"/>
      <c r="BV33" s="325"/>
      <c r="BW33" s="325"/>
      <c r="BX33" s="325"/>
      <c r="BY33" s="325"/>
      <c r="BZ33" s="325"/>
      <c r="CA33" s="325"/>
      <c r="CB33" s="325"/>
      <c r="CC33" s="325"/>
      <c r="CD33" s="325"/>
      <c r="CE33" s="325"/>
      <c r="CF33" s="325"/>
      <c r="CG33" s="325"/>
      <c r="CH33" s="325"/>
      <c r="CI33" s="325"/>
      <c r="CJ33" s="325"/>
      <c r="CK33" s="325"/>
      <c r="CL33" s="325"/>
      <c r="CM33" s="325"/>
      <c r="CN33" s="325"/>
      <c r="CO33" s="325"/>
      <c r="CP33" s="325"/>
      <c r="CQ33" s="325"/>
      <c r="CR33" s="325"/>
      <c r="CS33" s="325"/>
      <c r="CT33" s="325"/>
      <c r="CU33" s="325"/>
      <c r="CV33" s="325"/>
      <c r="CW33" s="325"/>
      <c r="CX33" s="325"/>
    </row>
    <row r="34" spans="1:102" s="313" customFormat="1" ht="12.75">
      <c r="C34" s="620" t="s">
        <v>3092</v>
      </c>
      <c r="D34" s="444">
        <f>SUM(D29:D33)</f>
        <v>18416883</v>
      </c>
      <c r="E34" s="444"/>
      <c r="F34" s="340"/>
      <c r="G34" s="340"/>
      <c r="H34" s="340"/>
      <c r="I34" s="340"/>
      <c r="J34" s="340"/>
      <c r="K34" s="353"/>
      <c r="L34" s="340"/>
      <c r="M34" s="340"/>
      <c r="N34" s="340"/>
      <c r="O34" s="340"/>
      <c r="P34" s="340"/>
      <c r="Q34" s="340"/>
      <c r="R34" s="340"/>
      <c r="S34" s="340"/>
      <c r="T34" s="340"/>
      <c r="U34" s="340"/>
      <c r="V34" s="340"/>
      <c r="W34" s="340"/>
      <c r="X34" s="340"/>
      <c r="Y34" s="340"/>
      <c r="AA34" s="613"/>
      <c r="AJ34" s="325"/>
      <c r="AK34" s="336"/>
      <c r="AL34" s="325"/>
      <c r="AM34" s="336"/>
      <c r="AN34" s="325"/>
      <c r="AR34" s="325"/>
      <c r="AS34" s="325"/>
      <c r="AT34" s="325"/>
      <c r="AU34" s="325"/>
      <c r="AV34" s="325"/>
      <c r="AW34" s="325"/>
      <c r="AX34" s="325"/>
      <c r="AY34" s="325"/>
      <c r="AZ34" s="325"/>
      <c r="BA34" s="325"/>
      <c r="BB34" s="325"/>
      <c r="BC34" s="325"/>
      <c r="BD34" s="325"/>
      <c r="BE34" s="325"/>
      <c r="BF34" s="325"/>
      <c r="BG34" s="325"/>
      <c r="BH34" s="325"/>
      <c r="BI34" s="325"/>
      <c r="BJ34" s="325"/>
      <c r="BK34" s="325"/>
      <c r="BL34" s="325"/>
      <c r="BM34" s="325"/>
      <c r="BN34" s="325"/>
      <c r="BO34" s="325"/>
      <c r="BP34" s="325"/>
      <c r="BQ34" s="325"/>
      <c r="BR34" s="325"/>
      <c r="BS34" s="325"/>
      <c r="BT34" s="325"/>
      <c r="BU34" s="325"/>
      <c r="BV34" s="325"/>
      <c r="BW34" s="325"/>
      <c r="BX34" s="325"/>
      <c r="BY34" s="325"/>
      <c r="BZ34" s="325"/>
      <c r="CA34" s="325"/>
      <c r="CB34" s="325"/>
      <c r="CC34" s="325"/>
      <c r="CD34" s="325"/>
      <c r="CE34" s="325"/>
      <c r="CF34" s="325"/>
      <c r="CG34" s="325"/>
      <c r="CH34" s="325"/>
      <c r="CI34" s="325"/>
      <c r="CJ34" s="325"/>
      <c r="CK34" s="325"/>
      <c r="CL34" s="325"/>
      <c r="CM34" s="325"/>
      <c r="CN34" s="325"/>
      <c r="CO34" s="325"/>
      <c r="CP34" s="325"/>
      <c r="CQ34" s="325"/>
      <c r="CR34" s="325"/>
      <c r="CS34" s="325"/>
      <c r="CT34" s="325"/>
      <c r="CU34" s="325"/>
      <c r="CV34" s="325"/>
      <c r="CW34" s="325"/>
      <c r="CX34" s="325"/>
    </row>
    <row r="35" spans="1:102" s="313" customFormat="1" ht="12.75">
      <c r="C35" s="620"/>
      <c r="D35" s="444"/>
      <c r="E35" s="444"/>
      <c r="F35" s="340"/>
      <c r="G35" s="340"/>
      <c r="H35" s="340"/>
      <c r="I35" s="340"/>
      <c r="J35" s="340"/>
      <c r="K35" s="353"/>
      <c r="L35" s="340"/>
      <c r="M35" s="340"/>
      <c r="N35" s="340"/>
      <c r="O35" s="340"/>
      <c r="P35" s="340"/>
      <c r="Q35" s="340"/>
      <c r="R35" s="340"/>
      <c r="S35" s="340"/>
      <c r="T35" s="340"/>
      <c r="U35" s="340"/>
      <c r="V35" s="340"/>
      <c r="W35" s="340"/>
      <c r="X35" s="340"/>
      <c r="Y35" s="340"/>
      <c r="AA35" s="613"/>
      <c r="AJ35" s="325"/>
      <c r="AK35" s="336"/>
      <c r="AL35" s="325"/>
      <c r="AM35" s="336"/>
      <c r="AN35" s="325"/>
      <c r="AR35" s="325"/>
      <c r="AS35" s="325"/>
      <c r="AT35" s="325"/>
      <c r="AU35" s="325"/>
      <c r="AV35" s="325"/>
      <c r="AW35" s="325"/>
      <c r="AX35" s="325"/>
      <c r="AY35" s="325"/>
      <c r="AZ35" s="325"/>
      <c r="BA35" s="325"/>
      <c r="BB35" s="325"/>
      <c r="BC35" s="325"/>
      <c r="BD35" s="325"/>
      <c r="BE35" s="325"/>
      <c r="BF35" s="325"/>
      <c r="BG35" s="325"/>
      <c r="BH35" s="325"/>
      <c r="BI35" s="325"/>
      <c r="BJ35" s="325"/>
      <c r="BK35" s="325"/>
      <c r="BL35" s="325"/>
      <c r="BM35" s="325"/>
      <c r="BN35" s="325"/>
      <c r="BO35" s="325"/>
      <c r="BP35" s="325"/>
      <c r="BQ35" s="325"/>
      <c r="BR35" s="325"/>
      <c r="BS35" s="325"/>
      <c r="BT35" s="325"/>
      <c r="BU35" s="325"/>
      <c r="BV35" s="325"/>
      <c r="BW35" s="325"/>
      <c r="BX35" s="325"/>
      <c r="BY35" s="325"/>
      <c r="BZ35" s="325"/>
      <c r="CA35" s="325"/>
      <c r="CB35" s="325"/>
      <c r="CC35" s="325"/>
      <c r="CD35" s="325"/>
      <c r="CE35" s="325"/>
      <c r="CF35" s="325"/>
      <c r="CG35" s="325"/>
      <c r="CH35" s="325"/>
      <c r="CI35" s="325"/>
      <c r="CJ35" s="325"/>
      <c r="CK35" s="325"/>
      <c r="CL35" s="325"/>
      <c r="CM35" s="325"/>
      <c r="CN35" s="325"/>
      <c r="CO35" s="325"/>
      <c r="CP35" s="325"/>
      <c r="CQ35" s="325"/>
      <c r="CR35" s="325"/>
      <c r="CS35" s="325"/>
      <c r="CT35" s="325"/>
      <c r="CU35" s="325"/>
      <c r="CV35" s="325"/>
      <c r="CW35" s="325"/>
      <c r="CX35" s="325"/>
    </row>
    <row r="36" spans="1:102" s="313" customFormat="1" ht="12.75">
      <c r="C36" s="620" t="s">
        <v>3093</v>
      </c>
      <c r="D36" s="444">
        <f>D26-D34</f>
        <v>2747796</v>
      </c>
      <c r="E36" s="444"/>
      <c r="F36" s="340"/>
      <c r="G36" s="340"/>
      <c r="H36" s="340"/>
      <c r="I36" s="340"/>
      <c r="J36" s="340"/>
      <c r="K36" s="353"/>
      <c r="L36" s="340"/>
      <c r="M36" s="340"/>
      <c r="N36" s="340"/>
      <c r="O36" s="340"/>
      <c r="P36" s="340"/>
      <c r="Q36" s="340"/>
      <c r="R36" s="340"/>
      <c r="S36" s="340"/>
      <c r="T36" s="340"/>
      <c r="U36" s="340"/>
      <c r="V36" s="340"/>
      <c r="W36" s="340"/>
      <c r="X36" s="340"/>
      <c r="Y36" s="340"/>
      <c r="AA36" s="613"/>
      <c r="AJ36" s="325"/>
      <c r="AK36" s="336"/>
      <c r="AL36" s="325"/>
      <c r="AM36" s="336"/>
      <c r="AN36" s="325"/>
      <c r="AR36" s="325"/>
      <c r="AS36" s="325"/>
      <c r="AT36" s="325"/>
      <c r="AU36" s="325"/>
      <c r="AV36" s="325"/>
      <c r="AW36" s="325"/>
      <c r="AX36" s="325"/>
      <c r="AY36" s="325"/>
      <c r="AZ36" s="325"/>
      <c r="BA36" s="325"/>
      <c r="BB36" s="325"/>
      <c r="BC36" s="325"/>
      <c r="BD36" s="325"/>
      <c r="BE36" s="325"/>
      <c r="BF36" s="325"/>
      <c r="BG36" s="325"/>
      <c r="BH36" s="325"/>
      <c r="BI36" s="325"/>
      <c r="BJ36" s="325"/>
      <c r="BK36" s="325"/>
      <c r="BL36" s="325"/>
      <c r="BM36" s="325"/>
      <c r="BN36" s="325"/>
      <c r="BO36" s="325"/>
      <c r="BP36" s="325"/>
      <c r="BQ36" s="325"/>
      <c r="BR36" s="325"/>
      <c r="BS36" s="325"/>
      <c r="BT36" s="325"/>
      <c r="BU36" s="325"/>
      <c r="BV36" s="325"/>
      <c r="BW36" s="325"/>
      <c r="BX36" s="325"/>
      <c r="BY36" s="325"/>
      <c r="BZ36" s="325"/>
      <c r="CA36" s="325"/>
      <c r="CB36" s="325"/>
      <c r="CC36" s="325"/>
      <c r="CD36" s="325"/>
      <c r="CE36" s="325"/>
      <c r="CF36" s="325"/>
      <c r="CG36" s="325"/>
      <c r="CH36" s="325"/>
      <c r="CI36" s="325"/>
      <c r="CJ36" s="325"/>
      <c r="CK36" s="325"/>
      <c r="CL36" s="325"/>
      <c r="CM36" s="325"/>
      <c r="CN36" s="325"/>
      <c r="CO36" s="325"/>
      <c r="CP36" s="325"/>
      <c r="CQ36" s="325"/>
      <c r="CR36" s="325"/>
      <c r="CS36" s="325"/>
      <c r="CT36" s="325"/>
      <c r="CU36" s="325"/>
      <c r="CV36" s="325"/>
      <c r="CW36" s="325"/>
      <c r="CX36" s="325"/>
    </row>
    <row r="37" spans="1:102" s="313" customFormat="1" ht="12.75">
      <c r="A37" s="313" t="str">
        <f>'Stmt of cash flows'!A17</f>
        <v>Impairment loss on trade receivables - net</v>
      </c>
      <c r="B37" s="313" t="s">
        <v>3305</v>
      </c>
      <c r="C37" s="620"/>
      <c r="D37" s="340">
        <f>-'Stmt of cash flows'!D17</f>
        <v>0</v>
      </c>
      <c r="E37" s="340"/>
      <c r="F37" s="340"/>
      <c r="G37" s="340"/>
      <c r="H37" s="340"/>
      <c r="I37" s="340"/>
      <c r="J37" s="340"/>
      <c r="K37" s="353"/>
      <c r="L37" s="340"/>
      <c r="M37" s="340"/>
      <c r="N37" s="340"/>
      <c r="O37" s="340"/>
      <c r="P37" s="340"/>
      <c r="Q37" s="340"/>
      <c r="R37" s="340"/>
      <c r="S37" s="340"/>
      <c r="T37" s="340"/>
      <c r="U37" s="340"/>
      <c r="V37" s="340"/>
      <c r="W37" s="340"/>
      <c r="X37" s="340"/>
      <c r="Y37" s="340"/>
      <c r="AA37" s="333"/>
      <c r="AE37" s="325"/>
      <c r="AF37" s="325"/>
      <c r="AG37" s="340"/>
      <c r="AI37" s="340"/>
      <c r="AJ37" s="325"/>
      <c r="AK37" s="340"/>
      <c r="AL37" s="325"/>
      <c r="AM37" s="336"/>
      <c r="AN37" s="325"/>
      <c r="AR37" s="325"/>
      <c r="AS37" s="325"/>
      <c r="AT37" s="325"/>
      <c r="AU37" s="325"/>
      <c r="AV37" s="325"/>
      <c r="AW37" s="325"/>
      <c r="AX37" s="325"/>
      <c r="AY37" s="325"/>
      <c r="AZ37" s="325"/>
      <c r="BA37" s="325"/>
      <c r="BB37" s="325"/>
      <c r="BC37" s="325"/>
      <c r="BD37" s="325"/>
      <c r="BE37" s="325"/>
      <c r="BF37" s="325"/>
      <c r="BG37" s="325"/>
      <c r="BH37" s="325"/>
      <c r="BI37" s="325"/>
      <c r="BJ37" s="325"/>
      <c r="BK37" s="325"/>
      <c r="BL37" s="325"/>
      <c r="BM37" s="325"/>
      <c r="BN37" s="325"/>
      <c r="BO37" s="325"/>
      <c r="BP37" s="325"/>
      <c r="BQ37" s="325"/>
      <c r="BR37" s="325"/>
      <c r="BS37" s="325"/>
      <c r="BT37" s="325"/>
      <c r="BU37" s="325"/>
      <c r="BV37" s="325"/>
      <c r="BW37" s="325"/>
      <c r="BX37" s="325"/>
      <c r="BY37" s="325"/>
      <c r="BZ37" s="325"/>
      <c r="CA37" s="325"/>
      <c r="CB37" s="325"/>
      <c r="CC37" s="325"/>
      <c r="CD37" s="325"/>
      <c r="CE37" s="325"/>
      <c r="CF37" s="325"/>
      <c r="CG37" s="325"/>
      <c r="CH37" s="325"/>
      <c r="CI37" s="325"/>
      <c r="CJ37" s="325"/>
      <c r="CK37" s="325"/>
      <c r="CL37" s="325"/>
      <c r="CM37" s="325"/>
      <c r="CN37" s="325"/>
      <c r="CO37" s="325"/>
      <c r="CP37" s="325"/>
      <c r="CQ37" s="325"/>
      <c r="CR37" s="325"/>
      <c r="CS37" s="325"/>
      <c r="CT37" s="325"/>
      <c r="CU37" s="325"/>
      <c r="CV37" s="325"/>
      <c r="CW37" s="325"/>
      <c r="CX37" s="325"/>
    </row>
    <row r="38" spans="1:102" s="313" customFormat="1" ht="12.75">
      <c r="A38" s="313" t="str">
        <f>'Stmt of cash flows'!A19</f>
        <v>Impairment loss on employee and other receivables</v>
      </c>
      <c r="B38" s="313" t="s">
        <v>3305</v>
      </c>
      <c r="C38" s="620"/>
      <c r="D38" s="340">
        <f>-'Stmt of cash flows'!D19</f>
        <v>0</v>
      </c>
      <c r="E38" s="340"/>
      <c r="F38" s="340"/>
      <c r="G38" s="340"/>
      <c r="H38" s="340"/>
      <c r="I38" s="340"/>
      <c r="J38" s="340"/>
      <c r="K38" s="353"/>
      <c r="L38" s="340"/>
      <c r="M38" s="340"/>
      <c r="N38" s="340"/>
      <c r="O38" s="340"/>
      <c r="P38" s="340"/>
      <c r="Q38" s="340"/>
      <c r="R38" s="340"/>
      <c r="S38" s="340"/>
      <c r="T38" s="340"/>
      <c r="U38" s="340"/>
      <c r="V38" s="340"/>
      <c r="W38" s="340"/>
      <c r="X38" s="340"/>
      <c r="Y38" s="340"/>
      <c r="AA38" s="333"/>
      <c r="AE38" s="325"/>
      <c r="AF38" s="325"/>
      <c r="AG38" s="340"/>
      <c r="AI38" s="340"/>
      <c r="AJ38" s="325"/>
      <c r="AK38" s="340"/>
      <c r="AL38" s="325"/>
      <c r="AM38" s="336"/>
      <c r="AN38" s="325"/>
      <c r="AR38" s="325"/>
      <c r="AS38" s="325"/>
      <c r="AT38" s="325"/>
      <c r="AU38" s="325"/>
      <c r="AV38" s="325"/>
      <c r="AW38" s="325"/>
      <c r="AX38" s="325"/>
      <c r="AY38" s="325"/>
      <c r="AZ38" s="325"/>
      <c r="BA38" s="325"/>
      <c r="BB38" s="325"/>
      <c r="BC38" s="325"/>
      <c r="BD38" s="325"/>
      <c r="BE38" s="325"/>
      <c r="BF38" s="325"/>
      <c r="BG38" s="325"/>
      <c r="BH38" s="325"/>
      <c r="BI38" s="325"/>
      <c r="BJ38" s="325"/>
      <c r="BK38" s="325"/>
      <c r="BL38" s="325"/>
      <c r="BM38" s="325"/>
      <c r="BN38" s="325"/>
      <c r="BO38" s="325"/>
      <c r="BP38" s="325"/>
      <c r="BQ38" s="325"/>
      <c r="BR38" s="325"/>
      <c r="BS38" s="325"/>
      <c r="BT38" s="325"/>
      <c r="BU38" s="325"/>
      <c r="BV38" s="325"/>
      <c r="BW38" s="325"/>
      <c r="BX38" s="325"/>
      <c r="BY38" s="325"/>
      <c r="BZ38" s="325"/>
      <c r="CA38" s="325"/>
      <c r="CB38" s="325"/>
      <c r="CC38" s="325"/>
      <c r="CD38" s="325"/>
      <c r="CE38" s="325"/>
      <c r="CF38" s="325"/>
      <c r="CG38" s="325"/>
      <c r="CH38" s="325"/>
      <c r="CI38" s="325"/>
      <c r="CJ38" s="325"/>
      <c r="CK38" s="325"/>
      <c r="CL38" s="325"/>
      <c r="CM38" s="325"/>
      <c r="CN38" s="325"/>
      <c r="CO38" s="325"/>
      <c r="CP38" s="325"/>
      <c r="CQ38" s="325"/>
      <c r="CR38" s="325"/>
      <c r="CS38" s="325"/>
      <c r="CT38" s="325"/>
      <c r="CU38" s="325"/>
      <c r="CV38" s="325"/>
      <c r="CW38" s="325"/>
      <c r="CX38" s="325"/>
    </row>
    <row r="39" spans="1:102" s="313" customFormat="1" ht="12.75">
      <c r="C39" s="620"/>
      <c r="D39" s="340"/>
      <c r="E39" s="340"/>
      <c r="F39" s="340"/>
      <c r="G39" s="340"/>
      <c r="H39" s="340"/>
      <c r="I39" s="340"/>
      <c r="J39" s="340"/>
      <c r="K39" s="353"/>
      <c r="L39" s="340"/>
      <c r="M39" s="340"/>
      <c r="N39" s="340"/>
      <c r="O39" s="340"/>
      <c r="P39" s="340"/>
      <c r="Q39" s="340"/>
      <c r="R39" s="340"/>
      <c r="S39" s="340"/>
      <c r="T39" s="340"/>
      <c r="U39" s="340"/>
      <c r="V39" s="340"/>
      <c r="W39" s="340"/>
      <c r="X39" s="340"/>
      <c r="Y39" s="340"/>
      <c r="AA39" s="333"/>
      <c r="AE39" s="325"/>
      <c r="AF39" s="325"/>
      <c r="AG39" s="340"/>
      <c r="AI39" s="340"/>
      <c r="AJ39" s="325"/>
      <c r="AK39" s="340"/>
      <c r="AL39" s="325"/>
      <c r="AM39" s="336"/>
      <c r="AN39" s="325"/>
      <c r="AR39" s="325"/>
      <c r="AS39" s="325"/>
      <c r="AT39" s="325"/>
      <c r="AU39" s="325"/>
      <c r="AV39" s="325"/>
      <c r="AW39" s="325"/>
      <c r="AX39" s="325"/>
      <c r="AY39" s="325"/>
      <c r="AZ39" s="325"/>
      <c r="BA39" s="325"/>
      <c r="BB39" s="325"/>
      <c r="BC39" s="325"/>
      <c r="BD39" s="325"/>
      <c r="BE39" s="325"/>
      <c r="BF39" s="325"/>
      <c r="BG39" s="325"/>
      <c r="BH39" s="325"/>
      <c r="BI39" s="325"/>
      <c r="BJ39" s="325"/>
      <c r="BK39" s="325"/>
      <c r="BL39" s="325"/>
      <c r="BM39" s="325"/>
      <c r="BN39" s="325"/>
      <c r="BO39" s="325"/>
      <c r="BP39" s="325"/>
      <c r="BQ39" s="325"/>
      <c r="BR39" s="325"/>
      <c r="BS39" s="325"/>
      <c r="BT39" s="325"/>
      <c r="BU39" s="325"/>
      <c r="BV39" s="325"/>
      <c r="BW39" s="325"/>
      <c r="BX39" s="325"/>
      <c r="BY39" s="325"/>
      <c r="BZ39" s="325"/>
      <c r="CA39" s="325"/>
      <c r="CB39" s="325"/>
      <c r="CC39" s="325"/>
      <c r="CD39" s="325"/>
      <c r="CE39" s="325"/>
      <c r="CF39" s="325"/>
      <c r="CG39" s="325"/>
      <c r="CH39" s="325"/>
      <c r="CI39" s="325"/>
      <c r="CJ39" s="325"/>
      <c r="CK39" s="325"/>
      <c r="CL39" s="325"/>
      <c r="CM39" s="325"/>
      <c r="CN39" s="325"/>
      <c r="CO39" s="325"/>
      <c r="CP39" s="325"/>
      <c r="CQ39" s="325"/>
      <c r="CR39" s="325"/>
      <c r="CS39" s="325"/>
      <c r="CT39" s="325"/>
      <c r="CU39" s="325"/>
      <c r="CV39" s="325"/>
      <c r="CW39" s="325"/>
      <c r="CX39" s="325"/>
    </row>
    <row r="40" spans="1:102" s="313" customFormat="1" ht="30">
      <c r="A40" s="670" t="s">
        <v>3304</v>
      </c>
      <c r="C40" s="620"/>
      <c r="D40" s="822">
        <f>SUM(D36:D38)</f>
        <v>2747796</v>
      </c>
      <c r="E40" s="668"/>
      <c r="F40" s="340"/>
      <c r="G40" s="340"/>
      <c r="H40" s="340"/>
      <c r="I40" s="340"/>
      <c r="J40" s="340"/>
      <c r="K40" s="353"/>
      <c r="L40" s="340"/>
      <c r="M40" s="340"/>
      <c r="N40" s="340"/>
      <c r="O40" s="340"/>
      <c r="P40" s="340"/>
      <c r="Q40" s="340"/>
      <c r="R40" s="340"/>
      <c r="S40" s="340"/>
      <c r="T40" s="340"/>
      <c r="U40" s="340"/>
      <c r="V40" s="340"/>
      <c r="W40" s="340"/>
      <c r="X40" s="340"/>
      <c r="Y40" s="340"/>
      <c r="AA40" s="333"/>
      <c r="AE40" s="325"/>
      <c r="AF40" s="325"/>
      <c r="AG40" s="340"/>
      <c r="AI40" s="340"/>
      <c r="AJ40" s="325"/>
      <c r="AK40" s="340"/>
      <c r="AL40" s="325"/>
      <c r="AM40" s="336"/>
      <c r="AN40" s="325"/>
      <c r="AR40" s="325"/>
      <c r="AS40" s="325"/>
      <c r="AT40" s="325"/>
      <c r="AU40" s="325"/>
      <c r="AV40" s="325"/>
      <c r="AW40" s="325"/>
      <c r="AX40" s="325"/>
      <c r="AY40" s="325"/>
      <c r="AZ40" s="325"/>
      <c r="BA40" s="325"/>
      <c r="BB40" s="325"/>
      <c r="BC40" s="325"/>
      <c r="BD40" s="325"/>
      <c r="BE40" s="325"/>
      <c r="BF40" s="325"/>
      <c r="BG40" s="325"/>
      <c r="BH40" s="325"/>
      <c r="BI40" s="325"/>
      <c r="BJ40" s="325"/>
      <c r="BK40" s="325"/>
      <c r="BL40" s="325"/>
      <c r="BM40" s="325"/>
      <c r="BN40" s="325"/>
      <c r="BO40" s="325"/>
      <c r="BP40" s="325"/>
      <c r="BQ40" s="325"/>
      <c r="BR40" s="325"/>
      <c r="BS40" s="325"/>
      <c r="BT40" s="325"/>
      <c r="BU40" s="325"/>
      <c r="BV40" s="325"/>
      <c r="BW40" s="325"/>
      <c r="BX40" s="325"/>
      <c r="BY40" s="325"/>
      <c r="BZ40" s="325"/>
      <c r="CA40" s="325"/>
      <c r="CB40" s="325"/>
      <c r="CC40" s="325"/>
      <c r="CD40" s="325"/>
      <c r="CE40" s="325"/>
      <c r="CF40" s="325"/>
      <c r="CG40" s="325"/>
      <c r="CH40" s="325"/>
      <c r="CI40" s="325"/>
      <c r="CJ40" s="325"/>
      <c r="CK40" s="325"/>
      <c r="CL40" s="325"/>
      <c r="CM40" s="325"/>
      <c r="CN40" s="325"/>
      <c r="CO40" s="325"/>
      <c r="CP40" s="325"/>
      <c r="CQ40" s="325"/>
      <c r="CR40" s="325"/>
      <c r="CS40" s="325"/>
      <c r="CT40" s="325"/>
      <c r="CU40" s="325"/>
      <c r="CV40" s="325"/>
      <c r="CW40" s="325"/>
      <c r="CX40" s="325"/>
    </row>
    <row r="41" spans="1:102" s="313" customFormat="1" ht="12.75">
      <c r="C41" s="620"/>
      <c r="D41" s="340"/>
      <c r="E41" s="340"/>
      <c r="F41" s="340"/>
      <c r="G41" s="340"/>
      <c r="H41" s="340"/>
      <c r="I41" s="340"/>
      <c r="J41" s="340"/>
      <c r="K41" s="353"/>
      <c r="L41" s="340"/>
      <c r="M41" s="340"/>
      <c r="N41" s="340"/>
      <c r="O41" s="340"/>
      <c r="P41" s="340"/>
      <c r="Q41" s="340"/>
      <c r="R41" s="340"/>
      <c r="S41" s="340"/>
      <c r="T41" s="340"/>
      <c r="U41" s="340"/>
      <c r="V41" s="340"/>
      <c r="W41" s="340"/>
      <c r="X41" s="340"/>
      <c r="Y41" s="340"/>
      <c r="AA41" s="333"/>
      <c r="AG41" s="340"/>
      <c r="AI41" s="340"/>
      <c r="AJ41" s="325"/>
      <c r="AK41" s="336"/>
      <c r="AL41" s="325"/>
      <c r="AM41" s="336"/>
      <c r="AN41" s="325"/>
      <c r="AR41" s="325"/>
      <c r="AS41" s="325"/>
      <c r="AT41" s="325"/>
      <c r="AU41" s="325"/>
      <c r="AV41" s="325"/>
      <c r="AW41" s="325"/>
      <c r="AX41" s="325"/>
      <c r="AY41" s="325"/>
      <c r="AZ41" s="325"/>
      <c r="BA41" s="325"/>
      <c r="BB41" s="325"/>
      <c r="BC41" s="325"/>
      <c r="BD41" s="325"/>
      <c r="BE41" s="325"/>
      <c r="BF41" s="325"/>
      <c r="BG41" s="325"/>
      <c r="BH41" s="325"/>
      <c r="BI41" s="325"/>
      <c r="BJ41" s="325"/>
      <c r="BK41" s="325"/>
      <c r="BL41" s="325"/>
      <c r="BM41" s="325"/>
      <c r="BN41" s="325"/>
      <c r="BO41" s="325"/>
      <c r="BP41" s="325"/>
      <c r="BQ41" s="325"/>
      <c r="BR41" s="325"/>
      <c r="BS41" s="325"/>
      <c r="BT41" s="325"/>
      <c r="BU41" s="325"/>
      <c r="BV41" s="325"/>
      <c r="BW41" s="325"/>
      <c r="BX41" s="325"/>
      <c r="BY41" s="325"/>
      <c r="BZ41" s="325"/>
      <c r="CA41" s="325"/>
      <c r="CB41" s="325"/>
      <c r="CC41" s="325"/>
      <c r="CD41" s="325"/>
      <c r="CE41" s="325"/>
      <c r="CF41" s="325"/>
      <c r="CG41" s="325"/>
      <c r="CH41" s="325"/>
      <c r="CI41" s="325"/>
      <c r="CJ41" s="325"/>
      <c r="CK41" s="325"/>
      <c r="CL41" s="325"/>
      <c r="CM41" s="325"/>
      <c r="CN41" s="325"/>
      <c r="CO41" s="325"/>
      <c r="CP41" s="325"/>
      <c r="CQ41" s="325"/>
      <c r="CR41" s="325"/>
      <c r="CS41" s="325"/>
      <c r="CT41" s="325"/>
      <c r="CU41" s="325"/>
      <c r="CV41" s="325"/>
      <c r="CW41" s="325"/>
      <c r="CX41" s="325"/>
    </row>
    <row r="42" spans="1:102" s="313" customFormat="1" ht="12.75">
      <c r="A42" s="318" t="s">
        <v>82</v>
      </c>
      <c r="C42" s="620"/>
      <c r="D42" s="340"/>
      <c r="E42" s="340"/>
      <c r="F42" s="340"/>
      <c r="G42" s="340"/>
      <c r="H42" s="340"/>
      <c r="I42" s="340"/>
      <c r="J42" s="340"/>
      <c r="K42" s="353"/>
      <c r="L42" s="340"/>
      <c r="M42" s="340"/>
      <c r="N42" s="340"/>
      <c r="O42" s="340"/>
      <c r="P42" s="340"/>
      <c r="Q42" s="340"/>
      <c r="R42" s="340"/>
      <c r="S42" s="340"/>
      <c r="T42" s="340"/>
      <c r="U42" s="340"/>
      <c r="V42" s="340"/>
      <c r="W42" s="340"/>
      <c r="X42" s="340"/>
      <c r="Y42" s="340"/>
      <c r="AA42" s="613"/>
      <c r="AG42" s="340"/>
      <c r="AI42" s="340"/>
      <c r="AJ42" s="325"/>
      <c r="AK42" s="336"/>
      <c r="AL42" s="325"/>
      <c r="AM42" s="336"/>
      <c r="AN42" s="325"/>
      <c r="AR42" s="325"/>
      <c r="AS42" s="325"/>
      <c r="AT42" s="325"/>
      <c r="AU42" s="325"/>
      <c r="AV42" s="325"/>
      <c r="AW42" s="325"/>
      <c r="AX42" s="325"/>
      <c r="AY42" s="325"/>
      <c r="AZ42" s="325"/>
      <c r="BA42" s="325"/>
      <c r="BB42" s="325"/>
      <c r="BC42" s="325"/>
      <c r="BD42" s="325"/>
      <c r="BE42" s="325"/>
      <c r="BF42" s="325"/>
      <c r="BG42" s="325"/>
      <c r="BH42" s="325"/>
      <c r="BI42" s="325"/>
      <c r="BJ42" s="325"/>
      <c r="BK42" s="325"/>
      <c r="BL42" s="325"/>
      <c r="BM42" s="325"/>
      <c r="BN42" s="325"/>
      <c r="BO42" s="325"/>
      <c r="BP42" s="325"/>
      <c r="BQ42" s="325"/>
      <c r="BR42" s="325"/>
      <c r="BS42" s="325"/>
      <c r="BT42" s="325"/>
      <c r="BU42" s="325"/>
      <c r="BV42" s="325"/>
      <c r="BW42" s="325"/>
      <c r="BX42" s="325"/>
      <c r="BY42" s="325"/>
      <c r="BZ42" s="325"/>
      <c r="CA42" s="325"/>
      <c r="CB42" s="325"/>
      <c r="CC42" s="325"/>
      <c r="CD42" s="325"/>
      <c r="CE42" s="325"/>
      <c r="CF42" s="325"/>
      <c r="CG42" s="325"/>
      <c r="CH42" s="325"/>
      <c r="CI42" s="325"/>
      <c r="CJ42" s="325"/>
      <c r="CK42" s="325"/>
      <c r="CL42" s="325"/>
      <c r="CM42" s="325"/>
      <c r="CN42" s="325"/>
      <c r="CO42" s="325"/>
      <c r="CP42" s="325"/>
      <c r="CQ42" s="325"/>
      <c r="CR42" s="325"/>
      <c r="CS42" s="325"/>
      <c r="CT42" s="325"/>
      <c r="CU42" s="325"/>
      <c r="CV42" s="325"/>
      <c r="CW42" s="325"/>
      <c r="CX42" s="325"/>
    </row>
    <row r="43" spans="1:102" s="313" customFormat="1" ht="13.5">
      <c r="A43" s="629">
        <v>2013</v>
      </c>
      <c r="C43" s="620"/>
      <c r="D43" s="340"/>
      <c r="E43" s="340"/>
      <c r="F43" s="340"/>
      <c r="G43" s="340"/>
      <c r="H43" s="340"/>
      <c r="I43" s="340"/>
      <c r="J43" s="340"/>
      <c r="K43" s="353"/>
      <c r="L43" s="340"/>
      <c r="M43" s="340"/>
      <c r="N43" s="340"/>
      <c r="O43" s="340"/>
      <c r="P43" s="340"/>
      <c r="Q43" s="340"/>
      <c r="R43" s="340"/>
      <c r="S43" s="340"/>
      <c r="T43" s="340"/>
      <c r="U43" s="340"/>
      <c r="V43" s="340"/>
      <c r="W43" s="340"/>
      <c r="X43" s="340"/>
      <c r="Y43" s="340"/>
      <c r="AA43" s="333"/>
      <c r="AG43" s="340"/>
      <c r="AI43" s="340"/>
      <c r="AJ43" s="325"/>
      <c r="AK43" s="336"/>
      <c r="AL43" s="325"/>
      <c r="AM43" s="336"/>
      <c r="AN43" s="325"/>
      <c r="AR43" s="325"/>
      <c r="AS43" s="325"/>
      <c r="AT43" s="325"/>
      <c r="AU43" s="325"/>
      <c r="AV43" s="325"/>
      <c r="AW43" s="325"/>
      <c r="AX43" s="325"/>
      <c r="AY43" s="325"/>
      <c r="AZ43" s="325"/>
      <c r="BA43" s="325"/>
      <c r="BB43" s="325"/>
      <c r="BC43" s="325"/>
      <c r="BD43" s="325"/>
      <c r="BE43" s="325"/>
      <c r="BF43" s="325"/>
      <c r="BG43" s="325"/>
      <c r="BH43" s="325"/>
      <c r="BI43" s="325"/>
      <c r="BJ43" s="325"/>
      <c r="BK43" s="325"/>
      <c r="BL43" s="325"/>
      <c r="BM43" s="325"/>
      <c r="BN43" s="325"/>
      <c r="BO43" s="325"/>
      <c r="BP43" s="325"/>
      <c r="BQ43" s="325"/>
      <c r="BR43" s="325"/>
      <c r="BS43" s="325"/>
      <c r="BT43" s="325"/>
      <c r="BU43" s="325"/>
      <c r="BV43" s="325"/>
      <c r="BW43" s="325"/>
      <c r="BX43" s="325"/>
      <c r="BY43" s="325"/>
      <c r="BZ43" s="325"/>
      <c r="CA43" s="325"/>
      <c r="CB43" s="325"/>
      <c r="CC43" s="325"/>
      <c r="CD43" s="325"/>
      <c r="CE43" s="325"/>
      <c r="CF43" s="325"/>
      <c r="CG43" s="325"/>
      <c r="CH43" s="325"/>
      <c r="CI43" s="325"/>
      <c r="CJ43" s="325"/>
      <c r="CK43" s="325"/>
      <c r="CL43" s="325"/>
      <c r="CM43" s="325"/>
      <c r="CN43" s="325"/>
      <c r="CO43" s="325"/>
      <c r="CP43" s="325"/>
      <c r="CQ43" s="325"/>
      <c r="CR43" s="325"/>
      <c r="CS43" s="325"/>
      <c r="CT43" s="325"/>
      <c r="CU43" s="325"/>
      <c r="CV43" s="325"/>
      <c r="CW43" s="325"/>
      <c r="CX43" s="325"/>
    </row>
    <row r="44" spans="1:102" s="313" customFormat="1" ht="12.75">
      <c r="A44" s="62" t="s">
        <v>82</v>
      </c>
      <c r="C44" s="620" t="s">
        <v>3306</v>
      </c>
      <c r="D44" s="627">
        <f>'Stmt of financial position'!F46</f>
        <v>21226030</v>
      </c>
      <c r="E44" s="664"/>
      <c r="F44" s="340"/>
      <c r="G44" s="340"/>
      <c r="H44" s="340"/>
      <c r="I44" s="340"/>
      <c r="J44" s="340"/>
      <c r="K44" s="353"/>
      <c r="L44" s="340"/>
      <c r="M44" s="340"/>
      <c r="N44" s="340"/>
      <c r="O44" s="340"/>
      <c r="P44" s="340"/>
      <c r="Q44" s="340"/>
      <c r="R44" s="340"/>
      <c r="S44" s="340"/>
      <c r="T44" s="340"/>
      <c r="U44" s="340"/>
      <c r="V44" s="340"/>
      <c r="W44" s="340"/>
      <c r="X44" s="340"/>
      <c r="Y44" s="340"/>
      <c r="AA44" s="613"/>
      <c r="AJ44" s="325"/>
      <c r="AK44" s="336"/>
      <c r="AL44" s="325"/>
      <c r="AM44" s="336"/>
      <c r="AN44" s="325"/>
      <c r="AR44" s="325"/>
      <c r="AS44" s="325"/>
      <c r="AT44" s="325"/>
      <c r="AU44" s="325"/>
      <c r="AV44" s="325"/>
      <c r="AW44" s="325"/>
      <c r="AX44" s="325"/>
      <c r="AY44" s="325"/>
      <c r="AZ44" s="325"/>
      <c r="BA44" s="325"/>
      <c r="BB44" s="325"/>
      <c r="BC44" s="325"/>
      <c r="BD44" s="325"/>
      <c r="BE44" s="325"/>
      <c r="BF44" s="325"/>
      <c r="BG44" s="325"/>
      <c r="BH44" s="325"/>
      <c r="BI44" s="325"/>
      <c r="BJ44" s="325"/>
      <c r="BK44" s="325"/>
      <c r="BL44" s="325"/>
      <c r="BM44" s="325"/>
      <c r="BN44" s="325"/>
      <c r="BO44" s="325"/>
      <c r="BP44" s="325"/>
      <c r="BQ44" s="325"/>
      <c r="BR44" s="325"/>
      <c r="BS44" s="325"/>
      <c r="BT44" s="325"/>
      <c r="BU44" s="325"/>
      <c r="BV44" s="325"/>
      <c r="BW44" s="325"/>
      <c r="BX44" s="325"/>
      <c r="BY44" s="325"/>
      <c r="BZ44" s="325"/>
      <c r="CA44" s="325"/>
      <c r="CB44" s="325"/>
      <c r="CC44" s="325"/>
      <c r="CD44" s="325"/>
      <c r="CE44" s="325"/>
      <c r="CF44" s="325"/>
      <c r="CG44" s="325"/>
      <c r="CH44" s="325"/>
      <c r="CI44" s="325"/>
      <c r="CJ44" s="325"/>
      <c r="CK44" s="325"/>
      <c r="CL44" s="325"/>
      <c r="CM44" s="325"/>
      <c r="CN44" s="325"/>
      <c r="CO44" s="325"/>
      <c r="CP44" s="325"/>
      <c r="CQ44" s="325"/>
      <c r="CR44" s="325"/>
      <c r="CS44" s="325"/>
      <c r="CT44" s="325"/>
      <c r="CU44" s="325"/>
      <c r="CV44" s="325"/>
      <c r="CW44" s="325"/>
      <c r="CX44" s="325"/>
    </row>
    <row r="45" spans="1:102" s="313" customFormat="1" ht="13.5">
      <c r="A45" s="616" t="s">
        <v>3115</v>
      </c>
      <c r="C45" s="620"/>
      <c r="D45" s="340"/>
      <c r="E45" s="340"/>
      <c r="F45" s="340"/>
      <c r="G45" s="340"/>
      <c r="H45" s="340"/>
      <c r="I45" s="340"/>
      <c r="J45" s="340"/>
      <c r="K45" s="353"/>
      <c r="L45" s="340"/>
      <c r="M45" s="340"/>
      <c r="N45" s="340"/>
      <c r="O45" s="340"/>
      <c r="P45" s="340"/>
      <c r="Q45" s="340"/>
      <c r="R45" s="340"/>
      <c r="S45" s="340"/>
      <c r="T45" s="340"/>
      <c r="U45" s="340"/>
      <c r="V45" s="340"/>
      <c r="W45" s="340"/>
      <c r="X45" s="340"/>
      <c r="Y45" s="340"/>
      <c r="AA45" s="613"/>
      <c r="AJ45" s="325"/>
      <c r="AK45" s="336"/>
      <c r="AL45" s="325"/>
      <c r="AM45" s="336"/>
      <c r="AN45" s="325"/>
      <c r="AR45" s="325"/>
      <c r="AS45" s="325"/>
      <c r="AT45" s="325"/>
      <c r="AU45" s="325"/>
      <c r="AV45" s="325"/>
      <c r="AW45" s="325"/>
      <c r="AX45" s="325"/>
      <c r="AY45" s="325"/>
      <c r="AZ45" s="325"/>
      <c r="BA45" s="325"/>
      <c r="BB45" s="325"/>
      <c r="BC45" s="325"/>
      <c r="BD45" s="325"/>
      <c r="BE45" s="325"/>
      <c r="BF45" s="325"/>
      <c r="BG45" s="325"/>
      <c r="BH45" s="325"/>
      <c r="BI45" s="325"/>
      <c r="BJ45" s="325"/>
      <c r="BK45" s="325"/>
      <c r="BL45" s="325"/>
      <c r="BM45" s="325"/>
      <c r="BN45" s="325"/>
      <c r="BO45" s="325"/>
      <c r="BP45" s="325"/>
      <c r="BQ45" s="325"/>
      <c r="BR45" s="325"/>
      <c r="BS45" s="325"/>
      <c r="BT45" s="325"/>
      <c r="BU45" s="325"/>
      <c r="BV45" s="325"/>
      <c r="BW45" s="325"/>
      <c r="BX45" s="325"/>
      <c r="BY45" s="325"/>
      <c r="BZ45" s="325"/>
      <c r="CA45" s="325"/>
      <c r="CB45" s="325"/>
      <c r="CC45" s="325"/>
      <c r="CD45" s="325"/>
      <c r="CE45" s="325"/>
      <c r="CF45" s="325"/>
      <c r="CG45" s="325"/>
      <c r="CH45" s="325"/>
      <c r="CI45" s="325"/>
      <c r="CJ45" s="325"/>
      <c r="CK45" s="325"/>
      <c r="CL45" s="325"/>
      <c r="CM45" s="325"/>
      <c r="CN45" s="325"/>
      <c r="CO45" s="325"/>
      <c r="CP45" s="325"/>
      <c r="CQ45" s="325"/>
      <c r="CR45" s="325"/>
      <c r="CS45" s="325"/>
      <c r="CT45" s="325"/>
      <c r="CU45" s="325"/>
      <c r="CV45" s="325"/>
      <c r="CW45" s="325"/>
      <c r="CX45" s="325"/>
    </row>
    <row r="46" spans="1:102" s="313" customFormat="1" ht="12.75">
      <c r="A46" s="62" t="s">
        <v>82</v>
      </c>
      <c r="C46" s="620" t="s">
        <v>3094</v>
      </c>
      <c r="D46" s="340">
        <f>'Stmt of financial position'!D46</f>
        <v>21595863</v>
      </c>
      <c r="E46" s="340"/>
      <c r="F46" s="340"/>
      <c r="G46" s="340"/>
      <c r="H46" s="340"/>
      <c r="I46" s="340"/>
      <c r="J46" s="340"/>
      <c r="K46" s="353"/>
      <c r="L46" s="340"/>
      <c r="M46" s="340"/>
      <c r="N46" s="340"/>
      <c r="O46" s="340"/>
      <c r="P46" s="340"/>
      <c r="Q46" s="340"/>
      <c r="R46" s="340"/>
      <c r="S46" s="340"/>
      <c r="T46" s="340"/>
      <c r="U46" s="340"/>
      <c r="V46" s="340"/>
      <c r="W46" s="340"/>
      <c r="X46" s="340"/>
      <c r="Y46" s="340"/>
      <c r="AA46" s="613"/>
      <c r="AJ46" s="325"/>
      <c r="AK46" s="336"/>
      <c r="AL46" s="325"/>
      <c r="AM46" s="336"/>
      <c r="AN46" s="325"/>
      <c r="AR46" s="325"/>
      <c r="AS46" s="325"/>
      <c r="AT46" s="325"/>
      <c r="AU46" s="325"/>
      <c r="AV46" s="325"/>
      <c r="AW46" s="325"/>
      <c r="AX46" s="325"/>
      <c r="AY46" s="325"/>
      <c r="AZ46" s="325"/>
      <c r="BA46" s="325"/>
      <c r="BB46" s="325"/>
      <c r="BC46" s="325"/>
      <c r="BD46" s="325"/>
      <c r="BE46" s="325"/>
      <c r="BF46" s="325"/>
      <c r="BG46" s="325"/>
      <c r="BH46" s="325"/>
      <c r="BI46" s="325"/>
      <c r="BJ46" s="325"/>
      <c r="BK46" s="325"/>
      <c r="BL46" s="325"/>
      <c r="BM46" s="325"/>
      <c r="BN46" s="325"/>
      <c r="BO46" s="325"/>
      <c r="BP46" s="325"/>
      <c r="BQ46" s="325"/>
      <c r="BR46" s="325"/>
      <c r="BS46" s="325"/>
      <c r="BT46" s="325"/>
      <c r="BU46" s="325"/>
      <c r="BV46" s="325"/>
      <c r="BW46" s="325"/>
      <c r="BX46" s="325"/>
      <c r="BY46" s="325"/>
      <c r="BZ46" s="325"/>
      <c r="CA46" s="325"/>
      <c r="CB46" s="325"/>
      <c r="CC46" s="325"/>
      <c r="CD46" s="325"/>
      <c r="CE46" s="325"/>
      <c r="CF46" s="325"/>
      <c r="CG46" s="325"/>
      <c r="CH46" s="325"/>
      <c r="CI46" s="325"/>
      <c r="CJ46" s="325"/>
      <c r="CK46" s="325"/>
      <c r="CL46" s="325"/>
      <c r="CM46" s="325"/>
      <c r="CN46" s="325"/>
      <c r="CO46" s="325"/>
      <c r="CP46" s="325"/>
      <c r="CQ46" s="325"/>
      <c r="CR46" s="325"/>
      <c r="CS46" s="325"/>
      <c r="CT46" s="325"/>
      <c r="CU46" s="325"/>
      <c r="CV46" s="325"/>
      <c r="CW46" s="325"/>
      <c r="CX46" s="325"/>
    </row>
    <row r="47" spans="1:102" s="313" customFormat="1" ht="15.75">
      <c r="A47" s="671" t="s">
        <v>3320</v>
      </c>
      <c r="C47" s="620" t="s">
        <v>3107</v>
      </c>
      <c r="D47" s="821">
        <f>D44-D46</f>
        <v>-369833</v>
      </c>
      <c r="E47" s="669"/>
      <c r="F47" s="340"/>
      <c r="G47" s="340"/>
      <c r="H47" s="340"/>
      <c r="I47" s="340"/>
      <c r="J47" s="340"/>
      <c r="K47" s="353"/>
      <c r="L47" s="340"/>
      <c r="M47" s="340"/>
      <c r="N47" s="340"/>
      <c r="O47" s="340"/>
      <c r="P47" s="340"/>
      <c r="Q47" s="340"/>
      <c r="R47" s="340"/>
      <c r="S47" s="340"/>
      <c r="T47" s="340"/>
      <c r="U47" s="340"/>
      <c r="V47" s="340"/>
      <c r="W47" s="340"/>
      <c r="X47" s="340"/>
      <c r="Y47" s="340"/>
      <c r="AA47" s="618"/>
      <c r="AJ47" s="325"/>
      <c r="AK47" s="336"/>
      <c r="AL47" s="325"/>
      <c r="AM47" s="336"/>
      <c r="AN47" s="325"/>
      <c r="AR47" s="325"/>
      <c r="AS47" s="325"/>
      <c r="AT47" s="325"/>
      <c r="AU47" s="325"/>
      <c r="AV47" s="325"/>
      <c r="AW47" s="325"/>
      <c r="AX47" s="325"/>
      <c r="AY47" s="325"/>
      <c r="AZ47" s="325"/>
      <c r="BA47" s="325"/>
      <c r="BB47" s="325"/>
      <c r="BC47" s="325"/>
      <c r="BD47" s="325"/>
      <c r="BE47" s="325"/>
      <c r="BF47" s="325"/>
      <c r="BG47" s="325"/>
      <c r="BH47" s="325"/>
      <c r="BI47" s="325"/>
      <c r="BJ47" s="325"/>
      <c r="BK47" s="325"/>
      <c r="BL47" s="325"/>
      <c r="BM47" s="325"/>
      <c r="BN47" s="325"/>
      <c r="BO47" s="325"/>
      <c r="BP47" s="325"/>
      <c r="BQ47" s="325"/>
      <c r="BR47" s="325"/>
      <c r="BS47" s="325"/>
      <c r="BT47" s="325"/>
      <c r="BU47" s="325"/>
      <c r="BV47" s="325"/>
      <c r="BW47" s="325"/>
      <c r="BX47" s="325"/>
      <c r="BY47" s="325"/>
      <c r="BZ47" s="325"/>
      <c r="CA47" s="325"/>
      <c r="CB47" s="325"/>
      <c r="CC47" s="325"/>
      <c r="CD47" s="325"/>
      <c r="CE47" s="325"/>
      <c r="CF47" s="325"/>
      <c r="CG47" s="325"/>
      <c r="CH47" s="325"/>
      <c r="CI47" s="325"/>
      <c r="CJ47" s="325"/>
      <c r="CK47" s="325"/>
      <c r="CL47" s="325"/>
      <c r="CM47" s="325"/>
      <c r="CN47" s="325"/>
      <c r="CO47" s="325"/>
      <c r="CP47" s="325"/>
      <c r="CQ47" s="325"/>
      <c r="CR47" s="325"/>
      <c r="CS47" s="325"/>
      <c r="CT47" s="325"/>
      <c r="CU47" s="325"/>
      <c r="CV47" s="325"/>
      <c r="CW47" s="325"/>
      <c r="CX47" s="325"/>
    </row>
    <row r="48" spans="1:102" s="313" customFormat="1" ht="12.75">
      <c r="C48" s="620"/>
      <c r="D48" s="340"/>
      <c r="E48" s="340"/>
      <c r="F48" s="340"/>
      <c r="G48" s="340"/>
      <c r="H48" s="340"/>
      <c r="I48" s="340"/>
      <c r="J48" s="340"/>
      <c r="K48" s="353"/>
      <c r="L48" s="340"/>
      <c r="M48" s="340"/>
      <c r="N48" s="340"/>
      <c r="O48" s="340"/>
      <c r="P48" s="340"/>
      <c r="Q48" s="340"/>
      <c r="R48" s="340"/>
      <c r="S48" s="340"/>
      <c r="T48" s="340"/>
      <c r="U48" s="340"/>
      <c r="V48" s="340"/>
      <c r="W48" s="340"/>
      <c r="X48" s="340"/>
      <c r="Y48" s="340"/>
      <c r="AA48" s="64"/>
      <c r="AJ48" s="325"/>
      <c r="AK48" s="336"/>
      <c r="AL48" s="325"/>
      <c r="AM48" s="336"/>
      <c r="AN48" s="325"/>
      <c r="AR48" s="325"/>
      <c r="AS48" s="325"/>
      <c r="AT48" s="325"/>
      <c r="AU48" s="325"/>
      <c r="AV48" s="325"/>
      <c r="AW48" s="325"/>
      <c r="AX48" s="325"/>
      <c r="AY48" s="325"/>
      <c r="AZ48" s="325"/>
      <c r="BA48" s="325"/>
      <c r="BB48" s="325"/>
      <c r="BC48" s="325"/>
      <c r="BD48" s="325"/>
      <c r="BE48" s="325"/>
      <c r="BF48" s="325"/>
      <c r="BG48" s="325"/>
      <c r="BH48" s="325"/>
      <c r="BI48" s="325"/>
      <c r="BJ48" s="325"/>
      <c r="BK48" s="325"/>
      <c r="BL48" s="325"/>
      <c r="BM48" s="325"/>
      <c r="BN48" s="325"/>
      <c r="BO48" s="325"/>
      <c r="BP48" s="325"/>
      <c r="BQ48" s="325"/>
      <c r="BR48" s="325"/>
      <c r="BS48" s="325"/>
      <c r="BT48" s="325"/>
      <c r="BU48" s="325"/>
      <c r="BV48" s="325"/>
      <c r="BW48" s="325"/>
      <c r="BX48" s="325"/>
      <c r="BY48" s="325"/>
      <c r="BZ48" s="325"/>
      <c r="CA48" s="325"/>
      <c r="CB48" s="325"/>
      <c r="CC48" s="325"/>
      <c r="CD48" s="325"/>
      <c r="CE48" s="325"/>
      <c r="CF48" s="325"/>
      <c r="CG48" s="325"/>
      <c r="CH48" s="325"/>
      <c r="CI48" s="325"/>
      <c r="CJ48" s="325"/>
      <c r="CK48" s="325"/>
      <c r="CL48" s="325"/>
      <c r="CM48" s="325"/>
      <c r="CN48" s="325"/>
      <c r="CO48" s="325"/>
      <c r="CP48" s="325"/>
      <c r="CQ48" s="325"/>
      <c r="CR48" s="325"/>
      <c r="CS48" s="325"/>
      <c r="CT48" s="325"/>
      <c r="CU48" s="325"/>
      <c r="CV48" s="325"/>
      <c r="CW48" s="325"/>
      <c r="CX48" s="325"/>
    </row>
    <row r="49" spans="1:102" s="313" customFormat="1" ht="12.75">
      <c r="C49" s="620"/>
      <c r="D49" s="340"/>
      <c r="E49" s="340"/>
      <c r="F49" s="340"/>
      <c r="G49" s="340"/>
      <c r="H49" s="340"/>
      <c r="I49" s="340"/>
      <c r="J49" s="340"/>
      <c r="K49" s="353"/>
      <c r="L49" s="340"/>
      <c r="M49" s="340"/>
      <c r="N49" s="340"/>
      <c r="O49" s="340"/>
      <c r="P49" s="340"/>
      <c r="Q49" s="340"/>
      <c r="R49" s="340"/>
      <c r="S49" s="340"/>
      <c r="T49" s="340"/>
      <c r="U49" s="340"/>
      <c r="V49" s="340"/>
      <c r="W49" s="340"/>
      <c r="X49" s="340"/>
      <c r="Y49" s="340"/>
      <c r="AA49" s="626"/>
      <c r="AJ49" s="325"/>
      <c r="AK49" s="336"/>
      <c r="AL49" s="325"/>
      <c r="AM49" s="336"/>
      <c r="AN49" s="325"/>
      <c r="AR49" s="325"/>
      <c r="AS49" s="325"/>
      <c r="AT49" s="325"/>
      <c r="AU49" s="325"/>
      <c r="AV49" s="325"/>
      <c r="AW49" s="325"/>
      <c r="AX49" s="325"/>
      <c r="AY49" s="325"/>
      <c r="AZ49" s="325"/>
      <c r="BA49" s="325"/>
      <c r="BB49" s="325"/>
      <c r="BC49" s="325"/>
      <c r="BD49" s="325"/>
      <c r="BE49" s="325"/>
      <c r="BF49" s="325"/>
      <c r="BG49" s="325"/>
      <c r="BH49" s="325"/>
      <c r="BI49" s="325"/>
      <c r="BJ49" s="325"/>
      <c r="BK49" s="325"/>
      <c r="BL49" s="325"/>
      <c r="BM49" s="325"/>
      <c r="BN49" s="325"/>
      <c r="BO49" s="325"/>
      <c r="BP49" s="325"/>
      <c r="BQ49" s="325"/>
      <c r="BR49" s="325"/>
      <c r="BS49" s="325"/>
      <c r="BT49" s="325"/>
      <c r="BU49" s="325"/>
      <c r="BV49" s="325"/>
      <c r="BW49" s="325"/>
      <c r="BX49" s="325"/>
      <c r="BY49" s="325"/>
      <c r="BZ49" s="325"/>
      <c r="CA49" s="325"/>
      <c r="CB49" s="325"/>
      <c r="CC49" s="325"/>
      <c r="CD49" s="325"/>
      <c r="CE49" s="325"/>
      <c r="CF49" s="325"/>
      <c r="CG49" s="325"/>
      <c r="CH49" s="325"/>
      <c r="CI49" s="325"/>
      <c r="CJ49" s="325"/>
      <c r="CK49" s="325"/>
      <c r="CL49" s="325"/>
      <c r="CM49" s="325"/>
      <c r="CN49" s="325"/>
      <c r="CO49" s="325"/>
      <c r="CP49" s="325"/>
      <c r="CQ49" s="325"/>
      <c r="CR49" s="325"/>
      <c r="CS49" s="325"/>
      <c r="CT49" s="325"/>
      <c r="CU49" s="325"/>
      <c r="CV49" s="325"/>
      <c r="CW49" s="325"/>
      <c r="CX49" s="325"/>
    </row>
    <row r="50" spans="1:102" s="313" customFormat="1" ht="13.5">
      <c r="A50" s="629">
        <v>2013</v>
      </c>
      <c r="C50" s="620"/>
      <c r="D50" s="340"/>
      <c r="E50" s="340"/>
      <c r="F50" s="340"/>
      <c r="G50" s="340"/>
      <c r="H50" s="340"/>
      <c r="I50" s="340"/>
      <c r="J50" s="340"/>
      <c r="K50" s="353"/>
      <c r="L50" s="340"/>
      <c r="M50" s="340"/>
      <c r="N50" s="340"/>
      <c r="O50" s="340"/>
      <c r="P50" s="340"/>
      <c r="Q50" s="340"/>
      <c r="R50" s="340"/>
      <c r="S50" s="340"/>
      <c r="T50" s="340"/>
      <c r="U50" s="340"/>
      <c r="V50" s="340"/>
      <c r="W50" s="340"/>
      <c r="X50" s="340"/>
      <c r="Y50" s="340"/>
      <c r="AA50" s="626"/>
      <c r="AJ50" s="325"/>
      <c r="AK50" s="336"/>
      <c r="AL50" s="325"/>
      <c r="AM50" s="336"/>
      <c r="AN50" s="325"/>
      <c r="AR50" s="325"/>
      <c r="AS50" s="325"/>
      <c r="AT50" s="325"/>
      <c r="AU50" s="325"/>
      <c r="AV50" s="325"/>
      <c r="AW50" s="325"/>
      <c r="AX50" s="325"/>
      <c r="AY50" s="325"/>
      <c r="AZ50" s="325"/>
      <c r="BA50" s="325"/>
      <c r="BB50" s="325"/>
      <c r="BC50" s="325"/>
      <c r="BD50" s="325"/>
      <c r="BE50" s="325"/>
      <c r="BF50" s="325"/>
      <c r="BG50" s="325"/>
      <c r="BH50" s="325"/>
      <c r="BI50" s="325"/>
      <c r="BJ50" s="325"/>
      <c r="BK50" s="325"/>
      <c r="BL50" s="325"/>
      <c r="BM50" s="325"/>
      <c r="BN50" s="325"/>
      <c r="BO50" s="325"/>
      <c r="BP50" s="325"/>
      <c r="BQ50" s="325"/>
      <c r="BR50" s="325"/>
      <c r="BS50" s="325"/>
      <c r="BT50" s="325"/>
      <c r="BU50" s="325"/>
      <c r="BV50" s="325"/>
      <c r="BW50" s="325"/>
      <c r="BX50" s="325"/>
      <c r="BY50" s="325"/>
      <c r="BZ50" s="325"/>
      <c r="CA50" s="325"/>
      <c r="CB50" s="325"/>
      <c r="CC50" s="325"/>
      <c r="CD50" s="325"/>
      <c r="CE50" s="325"/>
      <c r="CF50" s="325"/>
      <c r="CG50" s="325"/>
      <c r="CH50" s="325"/>
      <c r="CI50" s="325"/>
      <c r="CJ50" s="325"/>
      <c r="CK50" s="325"/>
      <c r="CL50" s="325"/>
      <c r="CM50" s="325"/>
      <c r="CN50" s="325"/>
      <c r="CO50" s="325"/>
      <c r="CP50" s="325"/>
      <c r="CQ50" s="325"/>
      <c r="CR50" s="325"/>
      <c r="CS50" s="325"/>
      <c r="CT50" s="325"/>
      <c r="CU50" s="325"/>
      <c r="CV50" s="325"/>
      <c r="CW50" s="325"/>
      <c r="CX50" s="325"/>
    </row>
    <row r="51" spans="1:102" s="313" customFormat="1" ht="12.75">
      <c r="A51" s="62" t="s">
        <v>117</v>
      </c>
      <c r="C51" s="620" t="s">
        <v>3109</v>
      </c>
      <c r="D51" s="627">
        <f>'Stmt of financial position'!F19</f>
        <v>6260483</v>
      </c>
      <c r="E51" s="664"/>
      <c r="F51" s="340"/>
      <c r="G51" s="340"/>
      <c r="H51" s="340"/>
      <c r="I51" s="340"/>
      <c r="J51" s="340"/>
      <c r="K51" s="353"/>
      <c r="L51" s="340"/>
      <c r="M51" s="340"/>
      <c r="N51" s="340"/>
      <c r="O51" s="340"/>
      <c r="P51" s="340"/>
      <c r="Q51" s="340"/>
      <c r="R51" s="340"/>
      <c r="S51" s="340"/>
      <c r="T51" s="340"/>
      <c r="U51" s="340"/>
      <c r="V51" s="340"/>
      <c r="W51" s="340"/>
      <c r="X51" s="340"/>
      <c r="Y51" s="340"/>
      <c r="AA51" s="626"/>
      <c r="AJ51" s="325"/>
      <c r="AK51" s="336"/>
      <c r="AL51" s="325"/>
      <c r="AM51" s="336"/>
      <c r="AN51" s="325"/>
      <c r="AR51" s="325"/>
      <c r="AS51" s="325"/>
      <c r="AT51" s="325"/>
      <c r="AU51" s="325"/>
      <c r="AV51" s="325"/>
      <c r="AW51" s="325"/>
      <c r="AX51" s="325"/>
      <c r="AY51" s="325"/>
      <c r="AZ51" s="325"/>
      <c r="BA51" s="325"/>
      <c r="BB51" s="325"/>
      <c r="BC51" s="325"/>
      <c r="BD51" s="325"/>
      <c r="BE51" s="325"/>
      <c r="BF51" s="325"/>
      <c r="BG51" s="325"/>
      <c r="BH51" s="325"/>
      <c r="BI51" s="325"/>
      <c r="BJ51" s="325"/>
      <c r="BK51" s="325"/>
      <c r="BL51" s="325"/>
      <c r="BM51" s="325"/>
      <c r="BN51" s="325"/>
      <c r="BO51" s="325"/>
      <c r="BP51" s="325"/>
      <c r="BQ51" s="325"/>
      <c r="BR51" s="325"/>
      <c r="BS51" s="325"/>
      <c r="BT51" s="325"/>
      <c r="BU51" s="325"/>
      <c r="BV51" s="325"/>
      <c r="BW51" s="325"/>
      <c r="BX51" s="325"/>
      <c r="BY51" s="325"/>
      <c r="BZ51" s="325"/>
      <c r="CA51" s="325"/>
      <c r="CB51" s="325"/>
      <c r="CC51" s="325"/>
      <c r="CD51" s="325"/>
      <c r="CE51" s="325"/>
      <c r="CF51" s="325"/>
      <c r="CG51" s="325"/>
      <c r="CH51" s="325"/>
      <c r="CI51" s="325"/>
      <c r="CJ51" s="325"/>
      <c r="CK51" s="325"/>
      <c r="CL51" s="325"/>
      <c r="CM51" s="325"/>
      <c r="CN51" s="325"/>
      <c r="CO51" s="325"/>
      <c r="CP51" s="325"/>
      <c r="CQ51" s="325"/>
      <c r="CR51" s="325"/>
      <c r="CS51" s="325"/>
      <c r="CT51" s="325"/>
      <c r="CU51" s="325"/>
      <c r="CV51" s="325"/>
      <c r="CW51" s="325"/>
      <c r="CX51" s="325"/>
    </row>
    <row r="52" spans="1:102" s="313" customFormat="1" ht="12.75">
      <c r="D52" s="444"/>
      <c r="E52" s="444"/>
      <c r="F52" s="340"/>
      <c r="G52" s="340"/>
      <c r="H52" s="340"/>
      <c r="I52" s="340"/>
      <c r="J52" s="340"/>
      <c r="K52" s="353"/>
      <c r="L52" s="340"/>
      <c r="M52" s="340"/>
      <c r="N52" s="340"/>
      <c r="O52" s="340"/>
      <c r="P52" s="340"/>
      <c r="Q52" s="340"/>
      <c r="R52" s="340"/>
      <c r="S52" s="340"/>
      <c r="T52" s="340"/>
      <c r="U52" s="340"/>
      <c r="V52" s="340"/>
      <c r="W52" s="340"/>
      <c r="X52" s="340"/>
      <c r="Y52" s="340"/>
      <c r="AA52" s="626"/>
      <c r="AJ52" s="325"/>
      <c r="AK52" s="336"/>
      <c r="AL52" s="325"/>
      <c r="AM52" s="336"/>
      <c r="AN52" s="325"/>
      <c r="AR52" s="325"/>
      <c r="AS52" s="325"/>
      <c r="AT52" s="325"/>
      <c r="AU52" s="325"/>
      <c r="AV52" s="325"/>
      <c r="AW52" s="325"/>
      <c r="AX52" s="325"/>
      <c r="AY52" s="325"/>
      <c r="AZ52" s="325"/>
      <c r="BA52" s="325"/>
      <c r="BB52" s="325"/>
      <c r="BC52" s="325"/>
      <c r="BD52" s="325"/>
      <c r="BE52" s="325"/>
      <c r="BF52" s="325"/>
      <c r="BG52" s="325"/>
      <c r="BH52" s="325"/>
      <c r="BI52" s="325"/>
      <c r="BJ52" s="325"/>
      <c r="BK52" s="325"/>
      <c r="BL52" s="325"/>
      <c r="BM52" s="325"/>
      <c r="BN52" s="325"/>
      <c r="BO52" s="325"/>
      <c r="BP52" s="325"/>
      <c r="BQ52" s="325"/>
      <c r="BR52" s="325"/>
      <c r="BS52" s="325"/>
      <c r="BT52" s="325"/>
      <c r="BU52" s="325"/>
      <c r="BV52" s="325"/>
      <c r="BW52" s="325"/>
      <c r="BX52" s="325"/>
      <c r="BY52" s="325"/>
      <c r="BZ52" s="325"/>
      <c r="CA52" s="325"/>
      <c r="CB52" s="325"/>
      <c r="CC52" s="325"/>
      <c r="CD52" s="325"/>
      <c r="CE52" s="325"/>
      <c r="CF52" s="325"/>
      <c r="CG52" s="325"/>
      <c r="CH52" s="325"/>
      <c r="CI52" s="325"/>
      <c r="CJ52" s="325"/>
      <c r="CK52" s="325"/>
      <c r="CL52" s="325"/>
      <c r="CM52" s="325"/>
      <c r="CN52" s="325"/>
      <c r="CO52" s="325"/>
      <c r="CP52" s="325"/>
      <c r="CQ52" s="325"/>
      <c r="CR52" s="325"/>
      <c r="CS52" s="325"/>
      <c r="CT52" s="325"/>
      <c r="CU52" s="325"/>
      <c r="CV52" s="325"/>
      <c r="CW52" s="325"/>
      <c r="CX52" s="325"/>
    </row>
    <row r="53" spans="1:102" s="313" customFormat="1" ht="13.5">
      <c r="A53" s="629">
        <v>2014</v>
      </c>
      <c r="C53" s="620"/>
      <c r="D53" s="340"/>
      <c r="E53" s="340"/>
      <c r="F53" s="340"/>
      <c r="G53" s="340"/>
      <c r="H53" s="340"/>
      <c r="I53" s="340"/>
      <c r="J53" s="340"/>
      <c r="K53" s="353"/>
      <c r="L53" s="340"/>
      <c r="M53" s="340"/>
      <c r="N53" s="340"/>
      <c r="O53" s="340"/>
      <c r="P53" s="340"/>
      <c r="Q53" s="340"/>
      <c r="R53" s="340"/>
      <c r="S53" s="340"/>
      <c r="T53" s="340"/>
      <c r="U53" s="340"/>
      <c r="V53" s="340"/>
      <c r="W53" s="340"/>
      <c r="X53" s="340"/>
      <c r="Y53" s="340"/>
      <c r="AA53" s="626"/>
      <c r="AJ53" s="325"/>
      <c r="AK53" s="336"/>
      <c r="AL53" s="325"/>
      <c r="AM53" s="336"/>
      <c r="AN53" s="325"/>
      <c r="AR53" s="325"/>
      <c r="AS53" s="325"/>
      <c r="AT53" s="325"/>
      <c r="AU53" s="325"/>
      <c r="AV53" s="325"/>
      <c r="AW53" s="325"/>
      <c r="AX53" s="325"/>
      <c r="AY53" s="325"/>
      <c r="AZ53" s="325"/>
      <c r="BA53" s="325"/>
      <c r="BB53" s="325"/>
      <c r="BC53" s="325"/>
      <c r="BD53" s="325"/>
      <c r="BE53" s="325"/>
      <c r="BF53" s="325"/>
      <c r="BG53" s="325"/>
      <c r="BH53" s="325"/>
      <c r="BI53" s="325"/>
      <c r="BJ53" s="325"/>
      <c r="BK53" s="325"/>
      <c r="BL53" s="325"/>
      <c r="BM53" s="325"/>
      <c r="BN53" s="325"/>
      <c r="BO53" s="325"/>
      <c r="BP53" s="325"/>
      <c r="BQ53" s="325"/>
      <c r="BR53" s="325"/>
      <c r="BS53" s="325"/>
      <c r="BT53" s="325"/>
      <c r="BU53" s="325"/>
      <c r="BV53" s="325"/>
      <c r="BW53" s="325"/>
      <c r="BX53" s="325"/>
      <c r="BY53" s="325"/>
      <c r="BZ53" s="325"/>
      <c r="CA53" s="325"/>
      <c r="CB53" s="325"/>
      <c r="CC53" s="325"/>
      <c r="CD53" s="325"/>
      <c r="CE53" s="325"/>
      <c r="CF53" s="325"/>
      <c r="CG53" s="325"/>
      <c r="CH53" s="325"/>
      <c r="CI53" s="325"/>
      <c r="CJ53" s="325"/>
      <c r="CK53" s="325"/>
      <c r="CL53" s="325"/>
      <c r="CM53" s="325"/>
      <c r="CN53" s="325"/>
      <c r="CO53" s="325"/>
      <c r="CP53" s="325"/>
      <c r="CQ53" s="325"/>
      <c r="CR53" s="325"/>
      <c r="CS53" s="325"/>
      <c r="CT53" s="325"/>
      <c r="CU53" s="325"/>
      <c r="CV53" s="325"/>
      <c r="CW53" s="325"/>
      <c r="CX53" s="325"/>
    </row>
    <row r="54" spans="1:102" s="313" customFormat="1" ht="12.75">
      <c r="A54" s="62" t="s">
        <v>117</v>
      </c>
      <c r="D54" s="340">
        <f>'Stmt of financial position'!D19</f>
        <v>2402688</v>
      </c>
      <c r="E54" s="340"/>
      <c r="F54" s="340"/>
      <c r="G54" s="340"/>
      <c r="H54" s="340"/>
      <c r="I54" s="340"/>
      <c r="J54" s="340"/>
      <c r="K54" s="353"/>
      <c r="L54" s="340"/>
      <c r="M54" s="340"/>
      <c r="N54" s="340"/>
      <c r="O54" s="340"/>
      <c r="P54" s="340"/>
      <c r="Q54" s="340"/>
      <c r="R54" s="340"/>
      <c r="S54" s="340"/>
      <c r="T54" s="340"/>
      <c r="U54" s="340"/>
      <c r="V54" s="340"/>
      <c r="W54" s="340"/>
      <c r="X54" s="340"/>
      <c r="Y54" s="340"/>
      <c r="AA54" s="626"/>
      <c r="AJ54" s="325"/>
      <c r="AK54" s="336"/>
      <c r="AL54" s="325"/>
      <c r="AM54" s="336"/>
      <c r="AN54" s="325"/>
      <c r="AR54" s="325"/>
      <c r="AS54" s="325"/>
      <c r="AT54" s="325"/>
      <c r="AU54" s="325"/>
      <c r="AV54" s="325"/>
      <c r="AW54" s="325"/>
      <c r="AX54" s="325"/>
      <c r="AY54" s="325"/>
      <c r="AZ54" s="325"/>
      <c r="BA54" s="325"/>
      <c r="BB54" s="325"/>
      <c r="BC54" s="325"/>
      <c r="BD54" s="325"/>
      <c r="BE54" s="325"/>
      <c r="BF54" s="325"/>
      <c r="BG54" s="325"/>
      <c r="BH54" s="325"/>
      <c r="BI54" s="325"/>
      <c r="BJ54" s="325"/>
      <c r="BK54" s="325"/>
      <c r="BL54" s="325"/>
      <c r="BM54" s="325"/>
      <c r="BN54" s="325"/>
      <c r="BO54" s="325"/>
      <c r="BP54" s="325"/>
      <c r="BQ54" s="325"/>
      <c r="BR54" s="325"/>
      <c r="BS54" s="325"/>
      <c r="BT54" s="325"/>
      <c r="BU54" s="325"/>
      <c r="BV54" s="325"/>
      <c r="BW54" s="325"/>
      <c r="BX54" s="325"/>
      <c r="BY54" s="325"/>
      <c r="BZ54" s="325"/>
      <c r="CA54" s="325"/>
      <c r="CB54" s="325"/>
      <c r="CC54" s="325"/>
      <c r="CD54" s="325"/>
      <c r="CE54" s="325"/>
      <c r="CF54" s="325"/>
      <c r="CG54" s="325"/>
      <c r="CH54" s="325"/>
      <c r="CI54" s="325"/>
      <c r="CJ54" s="325"/>
      <c r="CK54" s="325"/>
      <c r="CL54" s="325"/>
      <c r="CM54" s="325"/>
      <c r="CN54" s="325"/>
      <c r="CO54" s="325"/>
      <c r="CP54" s="325"/>
      <c r="CQ54" s="325"/>
      <c r="CR54" s="325"/>
      <c r="CS54" s="325"/>
      <c r="CT54" s="325"/>
      <c r="CU54" s="325"/>
      <c r="CV54" s="325"/>
      <c r="CW54" s="325"/>
      <c r="CX54" s="325"/>
    </row>
    <row r="55" spans="1:102" s="313" customFormat="1" ht="12.75">
      <c r="A55" s="313" t="s">
        <v>3110</v>
      </c>
      <c r="C55" s="620"/>
      <c r="D55" s="340">
        <f>'Stmt of cash flows'!D20</f>
        <v>0</v>
      </c>
      <c r="E55" s="340"/>
      <c r="F55" s="340"/>
      <c r="G55" s="340"/>
      <c r="H55" s="340"/>
      <c r="I55" s="340"/>
      <c r="J55" s="340"/>
      <c r="K55" s="353"/>
      <c r="L55" s="340"/>
      <c r="M55" s="340"/>
      <c r="N55" s="340"/>
      <c r="O55" s="340"/>
      <c r="P55" s="340"/>
      <c r="Q55" s="340"/>
      <c r="R55" s="340"/>
      <c r="S55" s="340"/>
      <c r="T55" s="340"/>
      <c r="U55" s="340"/>
      <c r="V55" s="340"/>
      <c r="W55" s="340"/>
      <c r="X55" s="340"/>
      <c r="Y55" s="340"/>
      <c r="AA55" s="626"/>
      <c r="AJ55" s="325"/>
      <c r="AK55" s="336"/>
      <c r="AL55" s="325"/>
      <c r="AM55" s="336"/>
      <c r="AN55" s="325"/>
      <c r="AR55" s="325"/>
      <c r="AS55" s="325"/>
      <c r="AT55" s="325"/>
      <c r="AU55" s="325"/>
      <c r="AV55" s="325"/>
      <c r="AW55" s="325"/>
      <c r="AX55" s="325"/>
      <c r="AY55" s="325"/>
      <c r="AZ55" s="325"/>
      <c r="BA55" s="325"/>
      <c r="BB55" s="325"/>
      <c r="BC55" s="325"/>
      <c r="BD55" s="325"/>
      <c r="BE55" s="325"/>
      <c r="BF55" s="325"/>
      <c r="BG55" s="325"/>
      <c r="BH55" s="325"/>
      <c r="BI55" s="325"/>
      <c r="BJ55" s="325"/>
      <c r="BK55" s="325"/>
      <c r="BL55" s="325"/>
      <c r="BM55" s="325"/>
      <c r="BN55" s="325"/>
      <c r="BO55" s="325"/>
      <c r="BP55" s="325"/>
      <c r="BQ55" s="325"/>
      <c r="BR55" s="325"/>
      <c r="BS55" s="325"/>
      <c r="BT55" s="325"/>
      <c r="BU55" s="325"/>
      <c r="BV55" s="325"/>
      <c r="BW55" s="325"/>
      <c r="BX55" s="325"/>
      <c r="BY55" s="325"/>
      <c r="BZ55" s="325"/>
      <c r="CA55" s="325"/>
      <c r="CB55" s="325"/>
      <c r="CC55" s="325"/>
      <c r="CD55" s="325"/>
      <c r="CE55" s="325"/>
      <c r="CF55" s="325"/>
      <c r="CG55" s="325"/>
      <c r="CH55" s="325"/>
      <c r="CI55" s="325"/>
      <c r="CJ55" s="325"/>
      <c r="CK55" s="325"/>
      <c r="CL55" s="325"/>
      <c r="CM55" s="325"/>
      <c r="CN55" s="325"/>
      <c r="CO55" s="325"/>
      <c r="CP55" s="325"/>
      <c r="CQ55" s="325"/>
      <c r="CR55" s="325"/>
      <c r="CS55" s="325"/>
      <c r="CT55" s="325"/>
      <c r="CU55" s="325"/>
      <c r="CV55" s="325"/>
      <c r="CW55" s="325"/>
      <c r="CX55" s="325"/>
    </row>
    <row r="56" spans="1:102" s="313" customFormat="1" ht="12.75">
      <c r="C56" s="620" t="s">
        <v>3109</v>
      </c>
      <c r="D56" s="444">
        <f>SUM(D54:D55)</f>
        <v>2402688</v>
      </c>
      <c r="E56" s="444"/>
      <c r="F56" s="340"/>
      <c r="G56" s="340"/>
      <c r="H56" s="340"/>
      <c r="I56" s="340"/>
      <c r="J56" s="340"/>
      <c r="K56" s="353"/>
      <c r="L56" s="340"/>
      <c r="M56" s="340"/>
      <c r="N56" s="340"/>
      <c r="O56" s="340"/>
      <c r="P56" s="340"/>
      <c r="Q56" s="340"/>
      <c r="R56" s="340"/>
      <c r="S56" s="340"/>
      <c r="T56" s="340"/>
      <c r="U56" s="340"/>
      <c r="V56" s="340"/>
      <c r="W56" s="340"/>
      <c r="X56" s="340"/>
      <c r="Y56" s="340"/>
      <c r="AA56" s="626"/>
      <c r="AJ56" s="325"/>
      <c r="AK56" s="336"/>
      <c r="AL56" s="325"/>
      <c r="AM56" s="336"/>
      <c r="AN56" s="325"/>
      <c r="AR56" s="325"/>
      <c r="AS56" s="325"/>
      <c r="AT56" s="325"/>
      <c r="AU56" s="325"/>
      <c r="AV56" s="325"/>
      <c r="AW56" s="325"/>
      <c r="AX56" s="325"/>
      <c r="AY56" s="325"/>
      <c r="AZ56" s="325"/>
      <c r="BA56" s="325"/>
      <c r="BB56" s="325"/>
      <c r="BC56" s="325"/>
      <c r="BD56" s="325"/>
      <c r="BE56" s="325"/>
      <c r="BF56" s="325"/>
      <c r="BG56" s="325"/>
      <c r="BH56" s="325"/>
      <c r="BI56" s="325"/>
      <c r="BJ56" s="325"/>
      <c r="BK56" s="325"/>
      <c r="BL56" s="325"/>
      <c r="BM56" s="325"/>
      <c r="BN56" s="325"/>
      <c r="BO56" s="325"/>
      <c r="BP56" s="325"/>
      <c r="BQ56" s="325"/>
      <c r="BR56" s="325"/>
      <c r="BS56" s="325"/>
      <c r="BT56" s="325"/>
      <c r="BU56" s="325"/>
      <c r="BV56" s="325"/>
      <c r="BW56" s="325"/>
      <c r="BX56" s="325"/>
      <c r="BY56" s="325"/>
      <c r="BZ56" s="325"/>
      <c r="CA56" s="325"/>
      <c r="CB56" s="325"/>
      <c r="CC56" s="325"/>
      <c r="CD56" s="325"/>
      <c r="CE56" s="325"/>
      <c r="CF56" s="325"/>
      <c r="CG56" s="325"/>
      <c r="CH56" s="325"/>
      <c r="CI56" s="325"/>
      <c r="CJ56" s="325"/>
      <c r="CK56" s="325"/>
      <c r="CL56" s="325"/>
      <c r="CM56" s="325"/>
      <c r="CN56" s="325"/>
      <c r="CO56" s="325"/>
      <c r="CP56" s="325"/>
      <c r="CQ56" s="325"/>
      <c r="CR56" s="325"/>
      <c r="CS56" s="325"/>
      <c r="CT56" s="325"/>
      <c r="CU56" s="325"/>
      <c r="CV56" s="325"/>
      <c r="CW56" s="325"/>
      <c r="CX56" s="325"/>
    </row>
    <row r="57" spans="1:102" s="313" customFormat="1" ht="12.75">
      <c r="C57" s="620"/>
      <c r="D57" s="340"/>
      <c r="E57" s="340"/>
      <c r="F57" s="340"/>
      <c r="G57" s="340"/>
      <c r="H57" s="340"/>
      <c r="I57" s="340"/>
      <c r="J57" s="340"/>
      <c r="K57" s="353"/>
      <c r="L57" s="340"/>
      <c r="M57" s="340"/>
      <c r="N57" s="340"/>
      <c r="O57" s="340"/>
      <c r="P57" s="340"/>
      <c r="Q57" s="340"/>
      <c r="R57" s="340"/>
      <c r="S57" s="340"/>
      <c r="T57" s="340"/>
      <c r="U57" s="340"/>
      <c r="V57" s="340"/>
      <c r="W57" s="340"/>
      <c r="X57" s="340"/>
      <c r="Y57" s="340"/>
      <c r="AA57" s="626"/>
      <c r="AJ57" s="325"/>
      <c r="AK57" s="336"/>
      <c r="AL57" s="325"/>
      <c r="AM57" s="336"/>
      <c r="AN57" s="325"/>
      <c r="AR57" s="325"/>
      <c r="AS57" s="325"/>
      <c r="AT57" s="325"/>
      <c r="AU57" s="325"/>
      <c r="AV57" s="325"/>
      <c r="AW57" s="325"/>
      <c r="AX57" s="325"/>
      <c r="AY57" s="325"/>
      <c r="AZ57" s="325"/>
      <c r="BA57" s="325"/>
      <c r="BB57" s="325"/>
      <c r="BC57" s="325"/>
      <c r="BD57" s="325"/>
      <c r="BE57" s="325"/>
      <c r="BF57" s="325"/>
      <c r="BG57" s="325"/>
      <c r="BH57" s="325"/>
      <c r="BI57" s="325"/>
      <c r="BJ57" s="325"/>
      <c r="BK57" s="325"/>
      <c r="BL57" s="325"/>
      <c r="BM57" s="325"/>
      <c r="BN57" s="325"/>
      <c r="BO57" s="325"/>
      <c r="BP57" s="325"/>
      <c r="BQ57" s="325"/>
      <c r="BR57" s="325"/>
      <c r="BS57" s="325"/>
      <c r="BT57" s="325"/>
      <c r="BU57" s="325"/>
      <c r="BV57" s="325"/>
      <c r="BW57" s="325"/>
      <c r="BX57" s="325"/>
      <c r="BY57" s="325"/>
      <c r="BZ57" s="325"/>
      <c r="CA57" s="325"/>
      <c r="CB57" s="325"/>
      <c r="CC57" s="325"/>
      <c r="CD57" s="325"/>
      <c r="CE57" s="325"/>
      <c r="CF57" s="325"/>
      <c r="CG57" s="325"/>
      <c r="CH57" s="325"/>
      <c r="CI57" s="325"/>
      <c r="CJ57" s="325"/>
      <c r="CK57" s="325"/>
      <c r="CL57" s="325"/>
      <c r="CM57" s="325"/>
      <c r="CN57" s="325"/>
      <c r="CO57" s="325"/>
      <c r="CP57" s="325"/>
      <c r="CQ57" s="325"/>
      <c r="CR57" s="325"/>
      <c r="CS57" s="325"/>
      <c r="CT57" s="325"/>
      <c r="CU57" s="325"/>
      <c r="CV57" s="325"/>
      <c r="CW57" s="325"/>
      <c r="CX57" s="325"/>
    </row>
    <row r="58" spans="1:102" s="313" customFormat="1">
      <c r="A58" s="451" t="s">
        <v>3307</v>
      </c>
      <c r="C58" s="620" t="s">
        <v>3111</v>
      </c>
      <c r="D58" s="819">
        <f>D56-D51</f>
        <v>-3857795</v>
      </c>
      <c r="E58" s="444"/>
      <c r="F58" s="340"/>
      <c r="G58" s="340"/>
      <c r="H58" s="340"/>
      <c r="I58" s="340"/>
      <c r="J58" s="340"/>
      <c r="K58" s="353"/>
      <c r="L58" s="340"/>
      <c r="M58" s="340"/>
      <c r="N58" s="340"/>
      <c r="O58" s="340"/>
      <c r="P58" s="340"/>
      <c r="Q58" s="340"/>
      <c r="R58" s="340"/>
      <c r="S58" s="340"/>
      <c r="T58" s="340"/>
      <c r="U58" s="340"/>
      <c r="V58" s="340"/>
      <c r="W58" s="340"/>
      <c r="X58" s="340"/>
      <c r="Y58" s="340"/>
      <c r="AA58" s="626"/>
      <c r="AJ58" s="325"/>
      <c r="AK58" s="336"/>
      <c r="AL58" s="325"/>
      <c r="AM58" s="336"/>
      <c r="AN58" s="325"/>
      <c r="AR58" s="325"/>
      <c r="AS58" s="325"/>
      <c r="AT58" s="325"/>
      <c r="AU58" s="325"/>
      <c r="AV58" s="325"/>
      <c r="AW58" s="325"/>
      <c r="AX58" s="325"/>
      <c r="AY58" s="325"/>
      <c r="AZ58" s="325"/>
      <c r="BA58" s="325"/>
      <c r="BB58" s="325"/>
      <c r="BC58" s="325"/>
      <c r="BD58" s="325"/>
      <c r="BE58" s="325"/>
      <c r="BF58" s="325"/>
      <c r="BG58" s="325"/>
      <c r="BH58" s="325"/>
      <c r="BI58" s="325"/>
      <c r="BJ58" s="325"/>
      <c r="BK58" s="325"/>
      <c r="BL58" s="325"/>
      <c r="BM58" s="325"/>
      <c r="BN58" s="325"/>
      <c r="BO58" s="325"/>
      <c r="BP58" s="325"/>
      <c r="BQ58" s="325"/>
      <c r="BR58" s="325"/>
      <c r="BS58" s="325"/>
      <c r="BT58" s="325"/>
      <c r="BU58" s="325"/>
      <c r="BV58" s="325"/>
      <c r="BW58" s="325"/>
      <c r="BX58" s="325"/>
      <c r="BY58" s="325"/>
      <c r="BZ58" s="325"/>
      <c r="CA58" s="325"/>
      <c r="CB58" s="325"/>
      <c r="CC58" s="325"/>
      <c r="CD58" s="325"/>
      <c r="CE58" s="325"/>
      <c r="CF58" s="325"/>
      <c r="CG58" s="325"/>
      <c r="CH58" s="325"/>
      <c r="CI58" s="325"/>
      <c r="CJ58" s="325"/>
      <c r="CK58" s="325"/>
      <c r="CL58" s="325"/>
      <c r="CM58" s="325"/>
      <c r="CN58" s="325"/>
      <c r="CO58" s="325"/>
      <c r="CP58" s="325"/>
      <c r="CQ58" s="325"/>
      <c r="CR58" s="325"/>
      <c r="CS58" s="325"/>
      <c r="CT58" s="325"/>
      <c r="CU58" s="325"/>
      <c r="CV58" s="325"/>
      <c r="CW58" s="325"/>
      <c r="CX58" s="325"/>
    </row>
    <row r="59" spans="1:102" s="313" customFormat="1" ht="12.75">
      <c r="C59" s="620"/>
      <c r="D59" s="340"/>
      <c r="E59" s="340"/>
      <c r="F59" s="340"/>
      <c r="G59" s="340"/>
      <c r="H59" s="340"/>
      <c r="I59" s="340"/>
      <c r="J59" s="340"/>
      <c r="K59" s="353"/>
      <c r="L59" s="340"/>
      <c r="M59" s="340"/>
      <c r="N59" s="340"/>
      <c r="O59" s="340"/>
      <c r="P59" s="340"/>
      <c r="Q59" s="340"/>
      <c r="R59" s="340"/>
      <c r="S59" s="340"/>
      <c r="T59" s="340"/>
      <c r="U59" s="340"/>
      <c r="V59" s="340"/>
      <c r="W59" s="340"/>
      <c r="X59" s="340"/>
      <c r="Y59" s="340"/>
      <c r="AA59" s="626"/>
      <c r="AJ59" s="325"/>
      <c r="AK59" s="336"/>
      <c r="AL59" s="325"/>
      <c r="AM59" s="336"/>
      <c r="AN59" s="325"/>
      <c r="AR59" s="325"/>
      <c r="AS59" s="325"/>
      <c r="AT59" s="325"/>
      <c r="AU59" s="325"/>
      <c r="AV59" s="325"/>
      <c r="AW59" s="325"/>
      <c r="AX59" s="325"/>
      <c r="AY59" s="325"/>
      <c r="AZ59" s="325"/>
      <c r="BA59" s="325"/>
      <c r="BB59" s="325"/>
      <c r="BC59" s="325"/>
      <c r="BD59" s="325"/>
      <c r="BE59" s="325"/>
      <c r="BF59" s="325"/>
      <c r="BG59" s="325"/>
      <c r="BH59" s="325"/>
      <c r="BI59" s="325"/>
      <c r="BJ59" s="325"/>
      <c r="BK59" s="325"/>
      <c r="BL59" s="325"/>
      <c r="BM59" s="325"/>
      <c r="BN59" s="325"/>
      <c r="BO59" s="325"/>
      <c r="BP59" s="325"/>
      <c r="BQ59" s="325"/>
      <c r="BR59" s="325"/>
      <c r="BS59" s="325"/>
      <c r="BT59" s="325"/>
      <c r="BU59" s="325"/>
      <c r="BV59" s="325"/>
      <c r="BW59" s="325"/>
      <c r="BX59" s="325"/>
      <c r="BY59" s="325"/>
      <c r="BZ59" s="325"/>
      <c r="CA59" s="325"/>
      <c r="CB59" s="325"/>
      <c r="CC59" s="325"/>
      <c r="CD59" s="325"/>
      <c r="CE59" s="325"/>
      <c r="CF59" s="325"/>
      <c r="CG59" s="325"/>
      <c r="CH59" s="325"/>
      <c r="CI59" s="325"/>
      <c r="CJ59" s="325"/>
      <c r="CK59" s="325"/>
      <c r="CL59" s="325"/>
      <c r="CM59" s="325"/>
      <c r="CN59" s="325"/>
      <c r="CO59" s="325"/>
      <c r="CP59" s="325"/>
      <c r="CQ59" s="325"/>
      <c r="CR59" s="325"/>
      <c r="CS59" s="325"/>
      <c r="CT59" s="325"/>
      <c r="CU59" s="325"/>
      <c r="CV59" s="325"/>
      <c r="CW59" s="325"/>
      <c r="CX59" s="325"/>
    </row>
    <row r="60" spans="1:102" s="313" customFormat="1" ht="12.75">
      <c r="C60" s="620"/>
      <c r="D60" s="340"/>
      <c r="E60" s="340"/>
      <c r="F60" s="340"/>
      <c r="G60" s="340"/>
      <c r="H60" s="340"/>
      <c r="I60" s="340"/>
      <c r="J60" s="340"/>
      <c r="K60" s="353"/>
      <c r="L60" s="340"/>
      <c r="M60" s="340"/>
      <c r="N60" s="340"/>
      <c r="O60" s="340"/>
      <c r="P60" s="340"/>
      <c r="Q60" s="340"/>
      <c r="R60" s="340"/>
      <c r="S60" s="340"/>
      <c r="T60" s="340"/>
      <c r="U60" s="340"/>
      <c r="V60" s="340"/>
      <c r="W60" s="340"/>
      <c r="X60" s="340"/>
      <c r="Y60" s="340"/>
      <c r="AA60" s="665"/>
      <c r="AJ60" s="325"/>
      <c r="AK60" s="336"/>
      <c r="AL60" s="325"/>
      <c r="AM60" s="336"/>
      <c r="AN60" s="325"/>
      <c r="AR60" s="325"/>
      <c r="AS60" s="325"/>
      <c r="AT60" s="325"/>
      <c r="AU60" s="325"/>
      <c r="AV60" s="325"/>
      <c r="AW60" s="325"/>
      <c r="AX60" s="325"/>
      <c r="AY60" s="325"/>
      <c r="AZ60" s="325"/>
      <c r="BA60" s="325"/>
      <c r="BB60" s="325"/>
      <c r="BC60" s="325"/>
      <c r="BD60" s="325"/>
      <c r="BE60" s="325"/>
      <c r="BF60" s="325"/>
      <c r="BG60" s="325"/>
      <c r="BH60" s="325"/>
      <c r="BI60" s="325"/>
      <c r="BJ60" s="325"/>
      <c r="BK60" s="325"/>
      <c r="BL60" s="325"/>
      <c r="BM60" s="325"/>
      <c r="BN60" s="325"/>
      <c r="BO60" s="325"/>
      <c r="BP60" s="325"/>
      <c r="BQ60" s="325"/>
      <c r="BR60" s="325"/>
      <c r="BS60" s="325"/>
      <c r="BT60" s="325"/>
      <c r="BU60" s="325"/>
      <c r="BV60" s="325"/>
      <c r="BW60" s="325"/>
      <c r="BX60" s="325"/>
      <c r="BY60" s="325"/>
      <c r="BZ60" s="325"/>
      <c r="CA60" s="325"/>
      <c r="CB60" s="325"/>
      <c r="CC60" s="325"/>
      <c r="CD60" s="325"/>
      <c r="CE60" s="325"/>
      <c r="CF60" s="325"/>
      <c r="CG60" s="325"/>
      <c r="CH60" s="325"/>
      <c r="CI60" s="325"/>
      <c r="CJ60" s="325"/>
      <c r="CK60" s="325"/>
      <c r="CL60" s="325"/>
      <c r="CM60" s="325"/>
      <c r="CN60" s="325"/>
      <c r="CO60" s="325"/>
      <c r="CP60" s="325"/>
      <c r="CQ60" s="325"/>
      <c r="CR60" s="325"/>
      <c r="CS60" s="325"/>
      <c r="CT60" s="325"/>
      <c r="CU60" s="325"/>
      <c r="CV60" s="325"/>
      <c r="CW60" s="325"/>
      <c r="CX60" s="325"/>
    </row>
    <row r="61" spans="1:102" s="313" customFormat="1" ht="13.5">
      <c r="A61" s="629">
        <v>2014</v>
      </c>
      <c r="C61" s="620"/>
      <c r="D61" s="340"/>
      <c r="E61" s="340"/>
      <c r="F61" s="340"/>
      <c r="G61" s="340"/>
      <c r="H61" s="340"/>
      <c r="I61" s="340"/>
      <c r="J61" s="340"/>
      <c r="K61" s="353"/>
      <c r="L61" s="340"/>
      <c r="M61" s="340"/>
      <c r="N61" s="340"/>
      <c r="O61" s="340"/>
      <c r="P61" s="340"/>
      <c r="Q61" s="340"/>
      <c r="R61" s="340"/>
      <c r="S61" s="340"/>
      <c r="T61" s="340"/>
      <c r="U61" s="340"/>
      <c r="V61" s="340"/>
      <c r="W61" s="340"/>
      <c r="X61" s="340"/>
      <c r="Y61" s="340"/>
      <c r="AA61" s="64"/>
      <c r="AJ61" s="325"/>
      <c r="AK61" s="336"/>
      <c r="AL61" s="325"/>
      <c r="AM61" s="336"/>
      <c r="AN61" s="325"/>
      <c r="AR61" s="325"/>
      <c r="AS61" s="325"/>
      <c r="AT61" s="325"/>
      <c r="AU61" s="325"/>
      <c r="AV61" s="325"/>
      <c r="AW61" s="325"/>
      <c r="AX61" s="325"/>
      <c r="AY61" s="325"/>
      <c r="AZ61" s="325"/>
      <c r="BA61" s="325"/>
      <c r="BB61" s="325"/>
      <c r="BC61" s="325"/>
      <c r="BD61" s="325"/>
      <c r="BE61" s="325"/>
      <c r="BF61" s="325"/>
      <c r="BG61" s="325"/>
      <c r="BH61" s="325"/>
      <c r="BI61" s="325"/>
      <c r="BJ61" s="325"/>
      <c r="BK61" s="325"/>
      <c r="BL61" s="325"/>
      <c r="BM61" s="325"/>
      <c r="BN61" s="325"/>
      <c r="BO61" s="325"/>
      <c r="BP61" s="325"/>
      <c r="BQ61" s="325"/>
      <c r="BR61" s="325"/>
      <c r="BS61" s="325"/>
      <c r="BT61" s="325"/>
      <c r="BU61" s="325"/>
      <c r="BV61" s="325"/>
      <c r="BW61" s="325"/>
      <c r="BX61" s="325"/>
      <c r="BY61" s="325"/>
      <c r="BZ61" s="325"/>
      <c r="CA61" s="325"/>
      <c r="CB61" s="325"/>
      <c r="CC61" s="325"/>
      <c r="CD61" s="325"/>
      <c r="CE61" s="325"/>
      <c r="CF61" s="325"/>
      <c r="CG61" s="325"/>
      <c r="CH61" s="325"/>
      <c r="CI61" s="325"/>
      <c r="CJ61" s="325"/>
      <c r="CK61" s="325"/>
      <c r="CL61" s="325"/>
      <c r="CM61" s="325"/>
      <c r="CN61" s="325"/>
      <c r="CO61" s="325"/>
      <c r="CP61" s="325"/>
      <c r="CQ61" s="325"/>
      <c r="CR61" s="325"/>
      <c r="CS61" s="325"/>
      <c r="CT61" s="325"/>
      <c r="CU61" s="325"/>
      <c r="CV61" s="325"/>
      <c r="CW61" s="325"/>
      <c r="CX61" s="325"/>
    </row>
    <row r="62" spans="1:102" s="313" customFormat="1" ht="12.75">
      <c r="A62" s="313" t="s">
        <v>3081</v>
      </c>
      <c r="C62" s="620" t="s">
        <v>3095</v>
      </c>
      <c r="D62" s="444">
        <f>'Notes 13 - 29'!I328</f>
        <v>15024732</v>
      </c>
      <c r="E62" s="444"/>
      <c r="F62" s="340"/>
      <c r="G62" s="340"/>
      <c r="H62" s="340"/>
      <c r="I62" s="340"/>
      <c r="J62" s="340"/>
      <c r="K62" s="353"/>
      <c r="L62" s="340"/>
      <c r="M62" s="340"/>
      <c r="N62" s="340"/>
      <c r="O62" s="340"/>
      <c r="P62" s="340"/>
      <c r="Q62" s="340"/>
      <c r="R62" s="340"/>
      <c r="S62" s="340"/>
      <c r="T62" s="340"/>
      <c r="U62" s="340"/>
      <c r="V62" s="340"/>
      <c r="W62" s="340"/>
      <c r="X62" s="340"/>
      <c r="Y62" s="340"/>
      <c r="AA62" s="64"/>
      <c r="AJ62" s="325"/>
      <c r="AK62" s="336"/>
      <c r="AL62" s="325"/>
      <c r="AM62" s="336"/>
      <c r="AN62" s="325"/>
      <c r="AR62" s="325"/>
      <c r="AS62" s="325"/>
      <c r="AT62" s="325"/>
      <c r="AU62" s="325"/>
      <c r="AV62" s="325"/>
      <c r="AW62" s="325"/>
      <c r="AX62" s="325"/>
      <c r="AY62" s="325"/>
      <c r="AZ62" s="325"/>
      <c r="BA62" s="325"/>
      <c r="BB62" s="325"/>
      <c r="BC62" s="325"/>
      <c r="BD62" s="325"/>
      <c r="BE62" s="325"/>
      <c r="BF62" s="325"/>
      <c r="BG62" s="325"/>
      <c r="BH62" s="325"/>
      <c r="BI62" s="325"/>
      <c r="BJ62" s="325"/>
      <c r="BK62" s="325"/>
      <c r="BL62" s="325"/>
      <c r="BM62" s="325"/>
      <c r="BN62" s="325"/>
      <c r="BO62" s="325"/>
      <c r="BP62" s="325"/>
      <c r="BQ62" s="325"/>
      <c r="BR62" s="325"/>
      <c r="BS62" s="325"/>
      <c r="BT62" s="325"/>
      <c r="BU62" s="325"/>
      <c r="BV62" s="325"/>
      <c r="BW62" s="325"/>
      <c r="BX62" s="325"/>
      <c r="BY62" s="325"/>
      <c r="BZ62" s="325"/>
      <c r="CA62" s="325"/>
      <c r="CB62" s="325"/>
      <c r="CC62" s="325"/>
      <c r="CD62" s="325"/>
      <c r="CE62" s="325"/>
      <c r="CF62" s="325"/>
      <c r="CG62" s="325"/>
      <c r="CH62" s="325"/>
      <c r="CI62" s="325"/>
      <c r="CJ62" s="325"/>
      <c r="CK62" s="325"/>
      <c r="CL62" s="325"/>
      <c r="CM62" s="325"/>
      <c r="CN62" s="325"/>
      <c r="CO62" s="325"/>
      <c r="CP62" s="325"/>
      <c r="CQ62" s="325"/>
      <c r="CR62" s="325"/>
      <c r="CS62" s="325"/>
      <c r="CT62" s="325"/>
      <c r="CU62" s="325"/>
      <c r="CV62" s="325"/>
      <c r="CW62" s="325"/>
      <c r="CX62" s="325"/>
    </row>
    <row r="63" spans="1:102" s="313" customFormat="1" ht="12.75">
      <c r="C63" s="620"/>
      <c r="D63" s="340"/>
      <c r="E63" s="340"/>
      <c r="F63" s="340"/>
      <c r="G63" s="340"/>
      <c r="H63" s="340"/>
      <c r="I63" s="340"/>
      <c r="J63" s="340"/>
      <c r="K63" s="353"/>
      <c r="L63" s="340"/>
      <c r="M63" s="340"/>
      <c r="N63" s="340"/>
      <c r="O63" s="340"/>
      <c r="P63" s="340"/>
      <c r="Q63" s="340"/>
      <c r="R63" s="340"/>
      <c r="S63" s="340"/>
      <c r="T63" s="340"/>
      <c r="U63" s="340"/>
      <c r="V63" s="340"/>
      <c r="W63" s="340"/>
      <c r="X63" s="340"/>
      <c r="Y63" s="340"/>
      <c r="AA63" s="64"/>
      <c r="AH63" s="334"/>
      <c r="AJ63" s="334"/>
      <c r="AK63" s="336"/>
      <c r="AL63" s="334"/>
      <c r="AM63" s="370"/>
      <c r="AN63" s="334"/>
      <c r="AR63" s="325"/>
      <c r="AS63" s="325"/>
      <c r="AT63" s="325"/>
      <c r="AU63" s="325"/>
      <c r="AV63" s="325"/>
      <c r="AW63" s="325"/>
      <c r="AX63" s="325"/>
      <c r="AY63" s="325"/>
      <c r="AZ63" s="325"/>
      <c r="BA63" s="325"/>
      <c r="BB63" s="325"/>
      <c r="BC63" s="325"/>
      <c r="BD63" s="325"/>
      <c r="BE63" s="325"/>
      <c r="BF63" s="325"/>
      <c r="BG63" s="325"/>
      <c r="BH63" s="325"/>
      <c r="BI63" s="325"/>
      <c r="BJ63" s="325"/>
      <c r="BK63" s="325"/>
      <c r="BL63" s="325"/>
      <c r="BM63" s="325"/>
      <c r="BN63" s="325"/>
      <c r="BO63" s="325"/>
      <c r="BP63" s="325"/>
      <c r="BQ63" s="325"/>
      <c r="BR63" s="325"/>
      <c r="BS63" s="325"/>
      <c r="BT63" s="325"/>
      <c r="BU63" s="325"/>
      <c r="BV63" s="325"/>
      <c r="BW63" s="325"/>
      <c r="BX63" s="325"/>
      <c r="BY63" s="325"/>
      <c r="BZ63" s="325"/>
      <c r="CA63" s="325"/>
      <c r="CB63" s="325"/>
      <c r="CC63" s="325"/>
      <c r="CD63" s="325"/>
      <c r="CE63" s="325"/>
      <c r="CF63" s="325"/>
      <c r="CG63" s="325"/>
      <c r="CH63" s="325"/>
      <c r="CI63" s="325"/>
      <c r="CJ63" s="325"/>
      <c r="CK63" s="325"/>
      <c r="CL63" s="325"/>
      <c r="CM63" s="325"/>
      <c r="CN63" s="325"/>
      <c r="CO63" s="325"/>
      <c r="CP63" s="325"/>
      <c r="CQ63" s="325"/>
      <c r="CR63" s="325"/>
      <c r="CS63" s="325"/>
      <c r="CT63" s="325"/>
      <c r="CU63" s="325"/>
      <c r="CV63" s="325"/>
      <c r="CW63" s="325"/>
      <c r="CX63" s="325"/>
    </row>
    <row r="64" spans="1:102" s="313" customFormat="1">
      <c r="A64" s="451" t="s">
        <v>3308</v>
      </c>
      <c r="C64" s="620" t="s">
        <v>3096</v>
      </c>
      <c r="D64" s="820">
        <f>D67-D62</f>
        <v>1375734</v>
      </c>
      <c r="E64" s="617"/>
      <c r="F64" s="340"/>
      <c r="G64" s="340"/>
      <c r="H64" s="340"/>
      <c r="I64" s="340"/>
      <c r="J64" s="340"/>
      <c r="K64" s="353"/>
      <c r="L64" s="340"/>
      <c r="M64" s="340"/>
      <c r="N64" s="340"/>
      <c r="O64" s="340"/>
      <c r="P64" s="340"/>
      <c r="Q64" s="340"/>
      <c r="R64" s="340"/>
      <c r="S64" s="340"/>
      <c r="T64" s="340"/>
      <c r="U64" s="340"/>
      <c r="V64" s="340"/>
      <c r="W64" s="340"/>
      <c r="X64" s="340"/>
      <c r="Y64" s="340"/>
      <c r="AA64" s="613"/>
      <c r="AJ64" s="325"/>
      <c r="AK64" s="336"/>
      <c r="AL64" s="325"/>
      <c r="AM64" s="336"/>
      <c r="AN64" s="325"/>
      <c r="AR64" s="325"/>
      <c r="AS64" s="325"/>
      <c r="AT64" s="325"/>
      <c r="AU64" s="325"/>
      <c r="AV64" s="325"/>
      <c r="AW64" s="325"/>
      <c r="AX64" s="325"/>
      <c r="AY64" s="325"/>
      <c r="AZ64" s="325"/>
      <c r="BA64" s="325"/>
      <c r="BB64" s="325"/>
      <c r="BC64" s="325"/>
      <c r="BD64" s="325"/>
      <c r="BE64" s="325"/>
      <c r="BF64" s="325"/>
      <c r="BG64" s="325"/>
      <c r="BH64" s="325"/>
      <c r="BI64" s="325"/>
      <c r="BJ64" s="325"/>
      <c r="BK64" s="325"/>
      <c r="BL64" s="325"/>
      <c r="BM64" s="325"/>
      <c r="BN64" s="325"/>
      <c r="BO64" s="325"/>
      <c r="BP64" s="325"/>
      <c r="BQ64" s="325"/>
      <c r="BR64" s="325"/>
      <c r="BS64" s="325"/>
      <c r="BT64" s="325"/>
      <c r="BU64" s="325"/>
      <c r="BV64" s="325"/>
      <c r="BW64" s="325"/>
      <c r="BX64" s="325"/>
      <c r="BY64" s="325"/>
      <c r="BZ64" s="325"/>
      <c r="CA64" s="325"/>
      <c r="CB64" s="325"/>
      <c r="CC64" s="325"/>
      <c r="CD64" s="325"/>
      <c r="CE64" s="325"/>
      <c r="CF64" s="325"/>
      <c r="CG64" s="325"/>
      <c r="CH64" s="325"/>
      <c r="CI64" s="325"/>
      <c r="CJ64" s="325"/>
      <c r="CK64" s="325"/>
      <c r="CL64" s="325"/>
      <c r="CM64" s="325"/>
      <c r="CN64" s="325"/>
      <c r="CO64" s="325"/>
      <c r="CP64" s="325"/>
      <c r="CQ64" s="325"/>
      <c r="CR64" s="325"/>
      <c r="CS64" s="325"/>
      <c r="CT64" s="325"/>
      <c r="CU64" s="325"/>
      <c r="CV64" s="325"/>
      <c r="CW64" s="325"/>
      <c r="CX64" s="325"/>
    </row>
    <row r="65" spans="1:102" s="313" customFormat="1" ht="12.75">
      <c r="C65" s="620"/>
      <c r="D65" s="340"/>
      <c r="E65" s="340"/>
      <c r="F65" s="340"/>
      <c r="G65" s="340"/>
      <c r="H65" s="340"/>
      <c r="I65" s="340"/>
      <c r="J65" s="340"/>
      <c r="K65" s="353"/>
      <c r="L65" s="340"/>
      <c r="M65" s="340"/>
      <c r="N65" s="340"/>
      <c r="O65" s="340"/>
      <c r="P65" s="340"/>
      <c r="Q65" s="340"/>
      <c r="R65" s="340"/>
      <c r="S65" s="340"/>
      <c r="T65" s="340"/>
      <c r="U65" s="340"/>
      <c r="V65" s="340"/>
      <c r="W65" s="340"/>
      <c r="X65" s="340"/>
      <c r="Y65" s="340"/>
      <c r="AA65" s="333"/>
      <c r="AG65" s="340"/>
      <c r="AI65" s="340"/>
      <c r="AJ65" s="325"/>
      <c r="AK65" s="336"/>
      <c r="AL65" s="325"/>
      <c r="AM65" s="336"/>
      <c r="AN65" s="325"/>
      <c r="AR65" s="325"/>
      <c r="AS65" s="325"/>
      <c r="AT65" s="325"/>
      <c r="AU65" s="325"/>
      <c r="AV65" s="325"/>
      <c r="AW65" s="325"/>
      <c r="AX65" s="325"/>
      <c r="AY65" s="325"/>
      <c r="AZ65" s="325"/>
      <c r="BA65" s="325"/>
      <c r="BB65" s="325"/>
      <c r="BC65" s="325"/>
      <c r="BD65" s="325"/>
      <c r="BE65" s="325"/>
      <c r="BF65" s="325"/>
      <c r="BG65" s="325"/>
      <c r="BH65" s="325"/>
      <c r="BI65" s="325"/>
      <c r="BJ65" s="325"/>
      <c r="BK65" s="325"/>
      <c r="BL65" s="325"/>
      <c r="BM65" s="325"/>
      <c r="BN65" s="325"/>
      <c r="BO65" s="325"/>
      <c r="BP65" s="325"/>
      <c r="BQ65" s="325"/>
      <c r="BR65" s="325"/>
      <c r="BS65" s="325"/>
      <c r="BT65" s="325"/>
      <c r="BU65" s="325"/>
      <c r="BV65" s="325"/>
      <c r="BW65" s="325"/>
      <c r="BX65" s="325"/>
      <c r="BY65" s="325"/>
      <c r="BZ65" s="325"/>
      <c r="CA65" s="325"/>
      <c r="CB65" s="325"/>
      <c r="CC65" s="325"/>
      <c r="CD65" s="325"/>
      <c r="CE65" s="325"/>
      <c r="CF65" s="325"/>
      <c r="CG65" s="325"/>
      <c r="CH65" s="325"/>
      <c r="CI65" s="325"/>
      <c r="CJ65" s="325"/>
      <c r="CK65" s="325"/>
      <c r="CL65" s="325"/>
      <c r="CM65" s="325"/>
      <c r="CN65" s="325"/>
      <c r="CO65" s="325"/>
      <c r="CP65" s="325"/>
      <c r="CQ65" s="325"/>
      <c r="CR65" s="325"/>
      <c r="CS65" s="325"/>
      <c r="CT65" s="325"/>
      <c r="CU65" s="325"/>
      <c r="CV65" s="325"/>
      <c r="CW65" s="325"/>
      <c r="CX65" s="325"/>
    </row>
    <row r="66" spans="1:102" s="313" customFormat="1" ht="13.5">
      <c r="A66" s="629">
        <v>2013</v>
      </c>
      <c r="C66" s="620"/>
      <c r="D66" s="340"/>
      <c r="E66" s="340"/>
      <c r="F66" s="340"/>
      <c r="G66" s="624"/>
      <c r="H66" s="340"/>
      <c r="I66" s="340"/>
      <c r="J66" s="340"/>
      <c r="K66" s="353"/>
      <c r="L66" s="340"/>
      <c r="M66" s="340"/>
      <c r="N66" s="340"/>
      <c r="O66" s="340"/>
      <c r="P66" s="340"/>
      <c r="Q66" s="340"/>
      <c r="R66" s="340"/>
      <c r="S66" s="340"/>
      <c r="T66" s="340"/>
      <c r="U66" s="340"/>
      <c r="V66" s="340"/>
      <c r="W66" s="340"/>
      <c r="X66" s="340"/>
      <c r="Y66" s="340"/>
      <c r="AA66" s="613"/>
      <c r="AJ66" s="325"/>
      <c r="AK66" s="336"/>
      <c r="AL66" s="325"/>
      <c r="AM66" s="336"/>
      <c r="AN66" s="325"/>
      <c r="AR66" s="325"/>
      <c r="AS66" s="325"/>
      <c r="AT66" s="325"/>
      <c r="AU66" s="325"/>
      <c r="AV66" s="325"/>
      <c r="AW66" s="325"/>
      <c r="AX66" s="325"/>
      <c r="AY66" s="325"/>
      <c r="AZ66" s="325"/>
      <c r="BA66" s="325"/>
      <c r="BB66" s="325"/>
      <c r="BC66" s="325"/>
      <c r="BD66" s="325"/>
      <c r="BE66" s="325"/>
      <c r="BF66" s="325"/>
      <c r="BG66" s="325"/>
      <c r="BH66" s="325"/>
      <c r="BI66" s="325"/>
      <c r="BJ66" s="325"/>
      <c r="BK66" s="325"/>
      <c r="BL66" s="325"/>
      <c r="BM66" s="325"/>
      <c r="BN66" s="325"/>
      <c r="BO66" s="325"/>
      <c r="BP66" s="325"/>
      <c r="BQ66" s="325"/>
      <c r="BR66" s="325"/>
      <c r="BS66" s="325"/>
      <c r="BT66" s="325"/>
      <c r="BU66" s="325"/>
      <c r="BV66" s="325"/>
      <c r="BW66" s="325"/>
      <c r="BX66" s="325"/>
      <c r="BY66" s="325"/>
      <c r="BZ66" s="325"/>
      <c r="CA66" s="325"/>
      <c r="CB66" s="325"/>
      <c r="CC66" s="325"/>
      <c r="CD66" s="325"/>
      <c r="CE66" s="325"/>
      <c r="CF66" s="325"/>
      <c r="CG66" s="325"/>
      <c r="CH66" s="325"/>
      <c r="CI66" s="325"/>
      <c r="CJ66" s="325"/>
      <c r="CK66" s="325"/>
      <c r="CL66" s="325"/>
      <c r="CM66" s="325"/>
      <c r="CN66" s="325"/>
      <c r="CO66" s="325"/>
      <c r="CP66" s="325"/>
      <c r="CQ66" s="325"/>
      <c r="CR66" s="325"/>
      <c r="CS66" s="325"/>
      <c r="CT66" s="325"/>
      <c r="CU66" s="325"/>
      <c r="CV66" s="325"/>
      <c r="CW66" s="325"/>
      <c r="CX66" s="325"/>
    </row>
    <row r="67" spans="1:102" s="313" customFormat="1" ht="12.75">
      <c r="A67" s="313" t="s">
        <v>3081</v>
      </c>
      <c r="C67" s="620" t="s">
        <v>3095</v>
      </c>
      <c r="D67" s="444">
        <f>'Notes 13 - 29'!K328</f>
        <v>16400466</v>
      </c>
      <c r="E67" s="444"/>
      <c r="F67" s="340"/>
      <c r="G67" s="340"/>
      <c r="H67" s="340"/>
      <c r="I67" s="340"/>
      <c r="J67" s="340"/>
      <c r="K67" s="353"/>
      <c r="L67" s="340"/>
      <c r="M67" s="340"/>
      <c r="N67" s="340"/>
      <c r="O67" s="340"/>
      <c r="P67" s="340"/>
      <c r="Q67" s="340"/>
      <c r="R67" s="340"/>
      <c r="S67" s="340"/>
      <c r="T67" s="340"/>
      <c r="U67" s="340"/>
      <c r="V67" s="340"/>
      <c r="W67" s="340"/>
      <c r="X67" s="340"/>
      <c r="Y67" s="340"/>
      <c r="AA67" s="628"/>
      <c r="AI67" s="334"/>
      <c r="AK67" s="336"/>
      <c r="AL67" s="325"/>
      <c r="AM67" s="336"/>
      <c r="AN67" s="325"/>
      <c r="AR67" s="325"/>
      <c r="AS67" s="325"/>
      <c r="AT67" s="325"/>
      <c r="AU67" s="325"/>
      <c r="AV67" s="325"/>
      <c r="AW67" s="325"/>
      <c r="AX67" s="325"/>
      <c r="AY67" s="325"/>
      <c r="AZ67" s="325"/>
      <c r="BA67" s="325"/>
      <c r="BB67" s="325"/>
      <c r="BC67" s="325"/>
      <c r="BD67" s="325"/>
      <c r="BE67" s="325"/>
      <c r="BF67" s="325"/>
      <c r="BG67" s="325"/>
      <c r="BH67" s="325"/>
      <c r="BI67" s="325"/>
      <c r="BJ67" s="325"/>
      <c r="BK67" s="325"/>
      <c r="BL67" s="325"/>
      <c r="BM67" s="325"/>
      <c r="BN67" s="325"/>
      <c r="BO67" s="325"/>
      <c r="BP67" s="325"/>
      <c r="BQ67" s="325"/>
      <c r="BR67" s="325"/>
      <c r="BS67" s="325"/>
      <c r="BT67" s="325"/>
      <c r="BU67" s="325"/>
      <c r="BV67" s="325"/>
      <c r="BW67" s="325"/>
      <c r="BX67" s="325"/>
      <c r="BY67" s="325"/>
      <c r="BZ67" s="325"/>
      <c r="CA67" s="325"/>
      <c r="CB67" s="325"/>
      <c r="CC67" s="325"/>
      <c r="CD67" s="325"/>
      <c r="CE67" s="325"/>
      <c r="CF67" s="325"/>
      <c r="CG67" s="325"/>
      <c r="CH67" s="325"/>
      <c r="CI67" s="325"/>
      <c r="CJ67" s="325"/>
      <c r="CK67" s="325"/>
      <c r="CL67" s="325"/>
      <c r="CM67" s="325"/>
      <c r="CN67" s="325"/>
      <c r="CO67" s="325"/>
      <c r="CP67" s="325"/>
      <c r="CQ67" s="325"/>
      <c r="CR67" s="325"/>
      <c r="CS67" s="325"/>
      <c r="CT67" s="325"/>
      <c r="CU67" s="325"/>
      <c r="CV67" s="325"/>
      <c r="CW67" s="325"/>
      <c r="CX67" s="325"/>
    </row>
    <row r="68" spans="1:102" s="313" customFormat="1" ht="12.75">
      <c r="C68" s="620"/>
      <c r="D68" s="340"/>
      <c r="E68" s="340"/>
      <c r="F68" s="340"/>
      <c r="G68" s="340"/>
      <c r="H68" s="340"/>
      <c r="I68" s="340"/>
      <c r="J68" s="340"/>
      <c r="K68" s="353"/>
      <c r="L68" s="340"/>
      <c r="M68" s="340"/>
      <c r="N68" s="340"/>
      <c r="O68" s="340"/>
      <c r="P68" s="340"/>
      <c r="Q68" s="340"/>
      <c r="R68" s="340"/>
      <c r="S68" s="340"/>
      <c r="T68" s="340"/>
      <c r="U68" s="340"/>
      <c r="V68" s="340"/>
      <c r="W68" s="340"/>
      <c r="X68" s="340"/>
      <c r="Y68" s="340"/>
      <c r="AA68" s="628"/>
      <c r="AI68" s="334"/>
      <c r="AK68" s="336"/>
      <c r="AL68" s="325"/>
      <c r="AM68" s="336"/>
      <c r="AN68" s="325"/>
      <c r="AR68" s="325"/>
      <c r="AS68" s="325"/>
      <c r="AT68" s="325"/>
      <c r="AU68" s="325"/>
      <c r="AV68" s="325"/>
      <c r="AW68" s="325"/>
      <c r="AX68" s="325"/>
      <c r="AY68" s="325"/>
      <c r="AZ68" s="325"/>
      <c r="BA68" s="325"/>
      <c r="BB68" s="325"/>
      <c r="BC68" s="325"/>
      <c r="BD68" s="325"/>
      <c r="BE68" s="325"/>
      <c r="BF68" s="325"/>
      <c r="BG68" s="325"/>
      <c r="BH68" s="325"/>
      <c r="BI68" s="325"/>
      <c r="BJ68" s="325"/>
      <c r="BK68" s="325"/>
      <c r="BL68" s="325"/>
      <c r="BM68" s="325"/>
      <c r="BN68" s="325"/>
      <c r="BO68" s="325"/>
      <c r="BP68" s="325"/>
      <c r="BQ68" s="325"/>
      <c r="BR68" s="325"/>
      <c r="BS68" s="325"/>
      <c r="BT68" s="325"/>
      <c r="BU68" s="325"/>
      <c r="BV68" s="325"/>
      <c r="BW68" s="325"/>
      <c r="BX68" s="325"/>
      <c r="BY68" s="325"/>
      <c r="BZ68" s="325"/>
      <c r="CA68" s="325"/>
      <c r="CB68" s="325"/>
      <c r="CC68" s="325"/>
      <c r="CD68" s="325"/>
      <c r="CE68" s="325"/>
      <c r="CF68" s="325"/>
      <c r="CG68" s="325"/>
      <c r="CH68" s="325"/>
      <c r="CI68" s="325"/>
      <c r="CJ68" s="325"/>
      <c r="CK68" s="325"/>
      <c r="CL68" s="325"/>
      <c r="CM68" s="325"/>
      <c r="CN68" s="325"/>
      <c r="CO68" s="325"/>
      <c r="CP68" s="325"/>
      <c r="CQ68" s="325"/>
      <c r="CR68" s="325"/>
      <c r="CS68" s="325"/>
      <c r="CT68" s="325"/>
      <c r="CU68" s="325"/>
      <c r="CV68" s="325"/>
      <c r="CW68" s="325"/>
      <c r="CX68" s="325"/>
    </row>
    <row r="69" spans="1:102" s="313" customFormat="1" ht="12.75">
      <c r="C69" s="620"/>
      <c r="D69" s="617"/>
      <c r="E69" s="617"/>
      <c r="F69" s="340"/>
      <c r="G69" s="340"/>
      <c r="H69" s="340"/>
      <c r="I69" s="340"/>
      <c r="J69" s="340"/>
      <c r="K69" s="353"/>
      <c r="L69" s="340"/>
      <c r="M69" s="340"/>
      <c r="N69" s="340"/>
      <c r="O69" s="340"/>
      <c r="P69" s="340"/>
      <c r="Q69" s="340"/>
      <c r="R69" s="340"/>
      <c r="S69" s="340"/>
      <c r="T69" s="340"/>
      <c r="U69" s="340"/>
      <c r="V69" s="340"/>
      <c r="W69" s="340"/>
      <c r="X69" s="340"/>
      <c r="Y69" s="340"/>
      <c r="AA69" s="613"/>
      <c r="AJ69" s="325"/>
      <c r="AK69" s="336"/>
      <c r="AL69" s="325"/>
      <c r="AM69" s="336"/>
      <c r="AN69" s="325"/>
      <c r="AR69" s="325"/>
      <c r="AS69" s="325"/>
      <c r="AT69" s="325"/>
      <c r="AU69" s="325"/>
      <c r="AV69" s="325"/>
      <c r="AW69" s="325"/>
      <c r="AX69" s="325"/>
      <c r="AY69" s="325"/>
      <c r="AZ69" s="325"/>
      <c r="BA69" s="325"/>
      <c r="BB69" s="325"/>
      <c r="BC69" s="325"/>
      <c r="BD69" s="325"/>
      <c r="BE69" s="325"/>
      <c r="BF69" s="325"/>
      <c r="BG69" s="325"/>
      <c r="BH69" s="325"/>
      <c r="BI69" s="325"/>
      <c r="BJ69" s="325"/>
      <c r="BK69" s="325"/>
      <c r="BL69" s="325"/>
      <c r="BM69" s="325"/>
      <c r="BN69" s="325"/>
      <c r="BO69" s="325"/>
      <c r="BP69" s="325"/>
      <c r="BQ69" s="325"/>
      <c r="BR69" s="325"/>
      <c r="BS69" s="325"/>
      <c r="BT69" s="325"/>
      <c r="BU69" s="325"/>
      <c r="BV69" s="325"/>
      <c r="BW69" s="325"/>
      <c r="BX69" s="325"/>
      <c r="BY69" s="325"/>
      <c r="BZ69" s="325"/>
      <c r="CA69" s="325"/>
      <c r="CB69" s="325"/>
      <c r="CC69" s="325"/>
      <c r="CD69" s="325"/>
      <c r="CE69" s="325"/>
      <c r="CF69" s="325"/>
      <c r="CG69" s="325"/>
      <c r="CH69" s="325"/>
      <c r="CI69" s="325"/>
      <c r="CJ69" s="325"/>
      <c r="CK69" s="325"/>
      <c r="CL69" s="325"/>
      <c r="CM69" s="325"/>
      <c r="CN69" s="325"/>
      <c r="CO69" s="325"/>
      <c r="CP69" s="325"/>
      <c r="CQ69" s="325"/>
      <c r="CR69" s="325"/>
      <c r="CS69" s="325"/>
      <c r="CT69" s="325"/>
      <c r="CU69" s="325"/>
      <c r="CV69" s="325"/>
      <c r="CW69" s="325"/>
      <c r="CX69" s="325"/>
    </row>
    <row r="70" spans="1:102" ht="15.75" thickBot="1"/>
    <row r="71" spans="1:102">
      <c r="A71" s="672" t="s">
        <v>3309</v>
      </c>
      <c r="B71" s="673"/>
      <c r="C71" s="673"/>
      <c r="D71" s="673"/>
      <c r="E71" s="673"/>
      <c r="F71" s="674"/>
    </row>
    <row r="72" spans="1:102">
      <c r="A72" s="675"/>
      <c r="B72" s="676"/>
      <c r="C72" s="676"/>
      <c r="D72" s="676"/>
      <c r="E72" s="676"/>
      <c r="F72" s="677"/>
    </row>
    <row r="73" spans="1:102">
      <c r="A73" s="675"/>
      <c r="B73" s="676"/>
      <c r="C73" s="676"/>
      <c r="D73" s="676"/>
      <c r="E73" s="676"/>
      <c r="F73" s="677"/>
    </row>
    <row r="74" spans="1:102">
      <c r="A74" s="675"/>
      <c r="B74" s="676" t="s">
        <v>1984</v>
      </c>
      <c r="C74" s="676"/>
      <c r="D74" s="676"/>
      <c r="E74" s="676"/>
      <c r="F74" s="677"/>
    </row>
    <row r="75" spans="1:102">
      <c r="A75" s="675" t="s">
        <v>3313</v>
      </c>
      <c r="B75" s="678">
        <v>789</v>
      </c>
      <c r="C75" s="676">
        <v>167.5</v>
      </c>
      <c r="D75" s="686" t="s">
        <v>3310</v>
      </c>
      <c r="E75" s="684" t="s">
        <v>3314</v>
      </c>
      <c r="F75" s="679">
        <f>B75*C75</f>
        <v>132157.5</v>
      </c>
    </row>
    <row r="76" spans="1:102">
      <c r="A76" s="675"/>
      <c r="B76" s="676"/>
      <c r="C76" s="676"/>
      <c r="D76" s="686"/>
      <c r="E76" s="676"/>
      <c r="F76" s="677"/>
    </row>
    <row r="77" spans="1:102">
      <c r="A77" s="675" t="s">
        <v>3311</v>
      </c>
      <c r="B77" s="680">
        <v>2062.4173999999998</v>
      </c>
      <c r="C77" s="676">
        <v>192.64</v>
      </c>
      <c r="D77" s="686" t="s">
        <v>1989</v>
      </c>
      <c r="E77" s="684" t="s">
        <v>3315</v>
      </c>
      <c r="F77" s="681">
        <f>B77*C77</f>
        <v>397304.08793599991</v>
      </c>
    </row>
    <row r="78" spans="1:102">
      <c r="A78" s="675"/>
      <c r="B78" s="676"/>
      <c r="C78" s="676"/>
      <c r="D78" s="686"/>
      <c r="E78" s="676"/>
      <c r="F78" s="677"/>
    </row>
    <row r="79" spans="1:102">
      <c r="A79" s="675" t="s">
        <v>3312</v>
      </c>
      <c r="B79" s="676"/>
      <c r="C79" s="676"/>
      <c r="D79" s="686"/>
      <c r="E79" s="684" t="s">
        <v>3316</v>
      </c>
      <c r="F79" s="685">
        <f>F75+F77</f>
        <v>529461.58793599997</v>
      </c>
    </row>
    <row r="80" spans="1:102">
      <c r="A80" s="675"/>
      <c r="B80" s="676"/>
      <c r="C80" s="676"/>
      <c r="D80" s="686"/>
      <c r="E80" s="676"/>
      <c r="F80" s="677"/>
    </row>
    <row r="81" spans="1:6">
      <c r="A81" s="675" t="s">
        <v>3317</v>
      </c>
      <c r="B81" s="680">
        <v>2851.4173999999998</v>
      </c>
      <c r="C81" s="676">
        <v>196.5</v>
      </c>
      <c r="D81" s="686" t="s">
        <v>3310</v>
      </c>
      <c r="E81" s="676"/>
      <c r="F81" s="679">
        <f>B81*C81</f>
        <v>560303.51909999992</v>
      </c>
    </row>
    <row r="82" spans="1:6">
      <c r="A82" s="675"/>
      <c r="B82" s="676"/>
      <c r="C82" s="676"/>
      <c r="D82" s="676"/>
      <c r="E82" s="676"/>
      <c r="F82" s="677"/>
    </row>
    <row r="83" spans="1:6" ht="15.75" thickBot="1">
      <c r="A83" s="50" t="s">
        <v>3065</v>
      </c>
      <c r="B83" s="682"/>
      <c r="C83" s="682"/>
      <c r="D83" s="682"/>
      <c r="E83" s="682"/>
      <c r="F83" s="683">
        <f>F81-F79</f>
        <v>30841.931163999951</v>
      </c>
    </row>
  </sheetData>
  <printOptions gridLines="1"/>
  <pageMargins left="0.7" right="0.7" top="0.75" bottom="0.75" header="0.3" footer="0.3"/>
  <pageSetup scale="95" orientation="portrait" r:id="rId1"/>
  <rowBreaks count="1" manualBreakCount="1">
    <brk id="47" max="5"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I1449"/>
  <sheetViews>
    <sheetView topLeftCell="A727" zoomScaleNormal="100" workbookViewId="0">
      <selection activeCell="A744" sqref="A744"/>
    </sheetView>
  </sheetViews>
  <sheetFormatPr defaultColWidth="9.140625" defaultRowHeight="15"/>
  <cols>
    <col min="1" max="1" width="9.140625" style="1" customWidth="1"/>
    <col min="2" max="2" width="42.28515625" style="1" customWidth="1"/>
    <col min="3" max="3" width="23.28515625" style="1" customWidth="1"/>
    <col min="4" max="4" width="13.28515625" style="1" customWidth="1"/>
    <col min="5" max="5" width="17.28515625" style="1" customWidth="1"/>
    <col min="6" max="6" width="26.28515625" style="1" customWidth="1"/>
    <col min="7" max="7" width="29.140625" style="1" customWidth="1"/>
    <col min="8" max="8" width="21.42578125" style="1" customWidth="1"/>
    <col min="9" max="9" width="38.28515625" style="1" customWidth="1"/>
    <col min="10" max="16384" width="9.140625" style="1"/>
  </cols>
  <sheetData>
    <row r="1" spans="1:8">
      <c r="A1" s="51" t="s">
        <v>304</v>
      </c>
      <c r="B1" s="51"/>
      <c r="C1" s="52"/>
      <c r="D1" s="52"/>
      <c r="E1" s="52"/>
      <c r="F1" s="52"/>
      <c r="G1" s="52"/>
      <c r="H1" s="52"/>
    </row>
    <row r="2" spans="1:8">
      <c r="A2" s="51" t="s">
        <v>2068</v>
      </c>
      <c r="B2" s="51"/>
      <c r="C2" s="52"/>
      <c r="D2" s="52"/>
      <c r="E2" s="53" t="s">
        <v>2069</v>
      </c>
      <c r="F2" s="52"/>
      <c r="G2" s="52"/>
      <c r="H2" s="52"/>
    </row>
    <row r="3" spans="1:8">
      <c r="A3" s="51"/>
      <c r="B3" s="51"/>
      <c r="C3" s="52"/>
      <c r="D3" s="52"/>
      <c r="E3" s="53"/>
      <c r="F3" s="52"/>
      <c r="G3" s="52"/>
      <c r="H3" s="52"/>
    </row>
    <row r="4" spans="1:8" s="34" customFormat="1" ht="17.25" customHeight="1">
      <c r="A4" s="54">
        <v>1011000</v>
      </c>
      <c r="B4" s="54" t="s">
        <v>305</v>
      </c>
      <c r="C4" s="55" t="s">
        <v>85</v>
      </c>
      <c r="D4" s="56"/>
      <c r="E4" s="57">
        <f>VLOOKUP(A4,'[153]MON 2013 Final TB '!$A$4:$D$1438,4,0)</f>
        <v>0</v>
      </c>
      <c r="F4" s="56"/>
      <c r="G4" s="53"/>
      <c r="H4" s="53"/>
    </row>
    <row r="5" spans="1:8">
      <c r="A5" s="54">
        <v>1011200</v>
      </c>
      <c r="B5" s="54" t="s">
        <v>306</v>
      </c>
      <c r="C5" s="55" t="s">
        <v>85</v>
      </c>
      <c r="D5" s="56"/>
      <c r="E5" s="57">
        <f>VLOOKUP(A5,'[153]MON 2013 Final TB '!$A$4:$D$1438,4,0)</f>
        <v>0</v>
      </c>
      <c r="F5" s="56"/>
      <c r="G5" s="52"/>
      <c r="H5" s="52"/>
    </row>
    <row r="6" spans="1:8">
      <c r="A6" s="54">
        <v>1011300</v>
      </c>
      <c r="B6" s="54" t="s">
        <v>307</v>
      </c>
      <c r="C6" s="55" t="s">
        <v>85</v>
      </c>
      <c r="D6" s="56"/>
      <c r="E6" s="57">
        <f>VLOOKUP(A6,'[153]MON 2013 Final TB '!$A$4:$D$1438,4,0)</f>
        <v>0</v>
      </c>
      <c r="F6" s="56"/>
      <c r="G6" s="52"/>
      <c r="H6" s="52"/>
    </row>
    <row r="7" spans="1:8">
      <c r="A7" s="54">
        <v>1011400</v>
      </c>
      <c r="B7" s="54" t="s">
        <v>308</v>
      </c>
      <c r="C7" s="55" t="s">
        <v>85</v>
      </c>
      <c r="D7" s="56"/>
      <c r="E7" s="57">
        <f>VLOOKUP(A7,'[153]MON 2013 Final TB '!$A$4:$D$1438,4,0)</f>
        <v>0</v>
      </c>
      <c r="F7" s="56"/>
      <c r="G7" s="52"/>
      <c r="H7" s="52"/>
    </row>
    <row r="8" spans="1:8">
      <c r="A8" s="54">
        <v>1011500</v>
      </c>
      <c r="B8" s="54" t="s">
        <v>309</v>
      </c>
      <c r="C8" s="55" t="s">
        <v>85</v>
      </c>
      <c r="D8" s="56"/>
      <c r="E8" s="57">
        <f>VLOOKUP(A8,'[153]MON 2013 Final TB '!$A$4:$D$1438,4,0)</f>
        <v>0</v>
      </c>
      <c r="F8" s="56"/>
      <c r="G8" s="52"/>
      <c r="H8" s="52"/>
    </row>
    <row r="9" spans="1:8">
      <c r="A9" s="54">
        <v>1011600</v>
      </c>
      <c r="B9" s="54" t="s">
        <v>310</v>
      </c>
      <c r="C9" s="55" t="s">
        <v>85</v>
      </c>
      <c r="D9" s="56"/>
      <c r="E9" s="57">
        <f>VLOOKUP(A9,'[153]MON 2013 Final TB '!$A$4:$D$1438,4,0)</f>
        <v>0</v>
      </c>
      <c r="F9" s="56"/>
      <c r="G9" s="52"/>
      <c r="H9" s="52"/>
    </row>
    <row r="10" spans="1:8">
      <c r="A10" s="54">
        <v>1011700</v>
      </c>
      <c r="B10" s="54" t="s">
        <v>311</v>
      </c>
      <c r="C10" s="55" t="s">
        <v>85</v>
      </c>
      <c r="D10" s="56"/>
      <c r="E10" s="57">
        <f>VLOOKUP(A10,'[153]MON 2013 Final TB '!$A$4:$D$1438,4,0)</f>
        <v>0</v>
      </c>
      <c r="F10" s="56"/>
      <c r="G10" s="52"/>
      <c r="H10" s="52"/>
    </row>
    <row r="11" spans="1:8">
      <c r="A11" s="54">
        <v>1011800</v>
      </c>
      <c r="B11" s="54" t="s">
        <v>312</v>
      </c>
      <c r="C11" s="55" t="s">
        <v>85</v>
      </c>
      <c r="D11" s="56"/>
      <c r="E11" s="57">
        <f>VLOOKUP(A11,'[153]MON 2013 Final TB '!$A$4:$D$1438,4,0)</f>
        <v>162640897.20000002</v>
      </c>
      <c r="F11" s="56"/>
      <c r="G11" s="56"/>
      <c r="H11" s="52"/>
    </row>
    <row r="12" spans="1:8">
      <c r="A12" s="54">
        <v>1011900</v>
      </c>
      <c r="B12" s="54" t="s">
        <v>313</v>
      </c>
      <c r="C12" s="55" t="s">
        <v>85</v>
      </c>
      <c r="D12" s="56"/>
      <c r="E12" s="57">
        <f>VLOOKUP(A12,'[153]MON 2013 Final TB '!$A$4:$D$1438,4,0)</f>
        <v>17667779.420000002</v>
      </c>
      <c r="F12" s="56"/>
      <c r="G12" s="52"/>
      <c r="H12" s="52"/>
    </row>
    <row r="13" spans="1:8">
      <c r="A13" s="54">
        <v>1012000</v>
      </c>
      <c r="B13" s="54" t="s">
        <v>314</v>
      </c>
      <c r="C13" s="55" t="s">
        <v>85</v>
      </c>
      <c r="D13" s="56"/>
      <c r="E13" s="57">
        <f>VLOOKUP(A13,'[153]MON 2013 Final TB '!$A$4:$D$1438,4,0)</f>
        <v>0</v>
      </c>
      <c r="F13" s="56"/>
      <c r="G13" s="52"/>
      <c r="H13" s="52"/>
    </row>
    <row r="14" spans="1:8">
      <c r="A14" s="54">
        <v>1021000</v>
      </c>
      <c r="B14" s="54" t="s">
        <v>315</v>
      </c>
      <c r="C14" s="55" t="s">
        <v>85</v>
      </c>
      <c r="D14" s="56"/>
      <c r="E14" s="57">
        <f>VLOOKUP(A14,'[153]MON 2013 Final TB '!$A$4:$D$1438,4,0)</f>
        <v>0</v>
      </c>
      <c r="F14" s="56"/>
      <c r="G14" s="52"/>
      <c r="H14" s="52"/>
    </row>
    <row r="15" spans="1:8">
      <c r="A15" s="54">
        <v>1031000</v>
      </c>
      <c r="B15" s="54" t="s">
        <v>316</v>
      </c>
      <c r="C15" s="55" t="s">
        <v>85</v>
      </c>
      <c r="D15" s="56"/>
      <c r="E15" s="57">
        <f>VLOOKUP(A15,'[153]MON 2013 Final TB '!$A$4:$D$1438,4,0)</f>
        <v>0</v>
      </c>
      <c r="F15" s="56"/>
      <c r="G15" s="52"/>
      <c r="H15" s="52"/>
    </row>
    <row r="16" spans="1:8">
      <c r="A16" s="54">
        <v>1051000</v>
      </c>
      <c r="B16" s="54" t="s">
        <v>317</v>
      </c>
      <c r="C16" s="55" t="s">
        <v>2</v>
      </c>
      <c r="D16" s="56"/>
      <c r="E16" s="57">
        <f>VLOOKUP(A16,'[153]MON 2013 Final TB '!$A$4:$D$1438,4,0)</f>
        <v>11950827379.184</v>
      </c>
      <c r="F16" s="56"/>
      <c r="G16" s="52"/>
      <c r="H16" s="52"/>
    </row>
    <row r="17" spans="1:8">
      <c r="A17" s="54">
        <v>1061000</v>
      </c>
      <c r="B17" s="54" t="s">
        <v>318</v>
      </c>
      <c r="C17" s="55" t="s">
        <v>2</v>
      </c>
      <c r="D17" s="56"/>
      <c r="E17" s="57">
        <f>VLOOKUP(A17,'[153]MON 2013 Final TB '!$A$4:$D$1438,4,0)</f>
        <v>0</v>
      </c>
      <c r="F17" s="56"/>
      <c r="G17" s="52"/>
      <c r="H17" s="52"/>
    </row>
    <row r="18" spans="1:8">
      <c r="A18" s="54">
        <v>1071000</v>
      </c>
      <c r="B18" s="54" t="s">
        <v>319</v>
      </c>
      <c r="C18" s="55" t="s">
        <v>2</v>
      </c>
      <c r="D18" s="56"/>
      <c r="E18" s="57">
        <f>VLOOKUP(A18,'[153]MON 2013 Final TB '!$A$4:$D$1438,4,0)</f>
        <v>0</v>
      </c>
      <c r="F18" s="56"/>
      <c r="G18" s="52"/>
      <c r="H18" s="52"/>
    </row>
    <row r="19" spans="1:8">
      <c r="A19" s="54">
        <v>1082000</v>
      </c>
      <c r="B19" s="54" t="s">
        <v>294</v>
      </c>
      <c r="C19" s="55" t="s">
        <v>2</v>
      </c>
      <c r="D19" s="56"/>
      <c r="E19" s="57">
        <f>VLOOKUP(A19,'[153]MON 2013 Final TB '!$A$4:$D$1438,4,0)</f>
        <v>0</v>
      </c>
      <c r="F19" s="56"/>
      <c r="G19" s="52"/>
      <c r="H19" s="52"/>
    </row>
    <row r="20" spans="1:8">
      <c r="A20" s="54">
        <v>1091100</v>
      </c>
      <c r="B20" s="54" t="s">
        <v>320</v>
      </c>
      <c r="C20" s="55" t="s">
        <v>2</v>
      </c>
      <c r="D20" s="56"/>
      <c r="E20" s="57">
        <f>VLOOKUP(A20,'[153]MON 2013 Final TB '!$A$4:$D$1438,4,0)</f>
        <v>0</v>
      </c>
      <c r="F20" s="56"/>
      <c r="G20" s="52"/>
      <c r="H20" s="52"/>
    </row>
    <row r="21" spans="1:8">
      <c r="A21" s="54">
        <v>1101000</v>
      </c>
      <c r="B21" s="54" t="s">
        <v>321</v>
      </c>
      <c r="C21" s="55" t="s">
        <v>2</v>
      </c>
      <c r="D21" s="56"/>
      <c r="E21" s="57">
        <f>VLOOKUP(A21,'[153]MON 2013 Final TB '!$A$4:$D$1438,4,0)</f>
        <v>1853833858.389848</v>
      </c>
      <c r="F21" s="56"/>
      <c r="G21" s="52"/>
      <c r="H21" s="52"/>
    </row>
    <row r="22" spans="1:8">
      <c r="A22" s="54">
        <v>1102000</v>
      </c>
      <c r="B22" s="54" t="s">
        <v>322</v>
      </c>
      <c r="C22" s="55" t="s">
        <v>2</v>
      </c>
      <c r="D22" s="56"/>
      <c r="E22" s="57">
        <f>VLOOKUP(A22,'[153]MON 2013 Final TB '!$A$4:$D$1438,4,0)</f>
        <v>0</v>
      </c>
      <c r="F22" s="56"/>
      <c r="G22" s="52"/>
      <c r="H22" s="52"/>
    </row>
    <row r="23" spans="1:8">
      <c r="A23" s="54">
        <v>1103000</v>
      </c>
      <c r="B23" s="54" t="s">
        <v>323</v>
      </c>
      <c r="C23" s="55" t="s">
        <v>2</v>
      </c>
      <c r="D23" s="56"/>
      <c r="E23" s="57">
        <f>VLOOKUP(A23,'[153]MON 2013 Final TB '!$A$4:$D$1438,4,0)</f>
        <v>0</v>
      </c>
      <c r="F23" s="56"/>
      <c r="G23" s="52"/>
      <c r="H23" s="52"/>
    </row>
    <row r="24" spans="1:8">
      <c r="A24" s="54">
        <v>1104000</v>
      </c>
      <c r="B24" s="54" t="s">
        <v>324</v>
      </c>
      <c r="C24" s="55" t="s">
        <v>2</v>
      </c>
      <c r="D24" s="56"/>
      <c r="E24" s="57">
        <f>VLOOKUP(A24,'[153]MON 2013 Final TB '!$A$4:$D$1438,4,0)</f>
        <v>0</v>
      </c>
      <c r="F24" s="56"/>
      <c r="G24" s="52"/>
      <c r="H24" s="52"/>
    </row>
    <row r="25" spans="1:8">
      <c r="A25" s="54">
        <v>1105000</v>
      </c>
      <c r="B25" s="54" t="s">
        <v>325</v>
      </c>
      <c r="C25" s="55" t="s">
        <v>2</v>
      </c>
      <c r="D25" s="56"/>
      <c r="E25" s="57">
        <f>VLOOKUP(A25,'[153]MON 2013 Final TB '!$A$4:$D$1438,4,0)</f>
        <v>-327670012.69999999</v>
      </c>
      <c r="F25" s="56"/>
      <c r="G25" s="52"/>
      <c r="H25" s="52"/>
    </row>
    <row r="26" spans="1:8">
      <c r="A26" s="54">
        <v>1106000</v>
      </c>
      <c r="B26" s="54" t="s">
        <v>326</v>
      </c>
      <c r="C26" s="55" t="s">
        <v>2</v>
      </c>
      <c r="D26" s="56"/>
      <c r="E26" s="57">
        <f>VLOOKUP(A26,'[153]MON 2013 Final TB '!$A$4:$D$1438,4,0)</f>
        <v>47518420</v>
      </c>
      <c r="F26" s="56"/>
      <c r="G26" s="52"/>
      <c r="H26" s="52"/>
    </row>
    <row r="27" spans="1:8">
      <c r="A27" s="54">
        <v>1111100</v>
      </c>
      <c r="B27" s="54" t="s">
        <v>327</v>
      </c>
      <c r="C27" s="55" t="s">
        <v>2</v>
      </c>
      <c r="D27" s="56"/>
      <c r="E27" s="57">
        <f>VLOOKUP(A27,'[153]MON 2013 Final TB '!$A$4:$D$1438,4,0)</f>
        <v>0</v>
      </c>
      <c r="F27" s="56"/>
      <c r="G27" s="52"/>
      <c r="H27" s="52"/>
    </row>
    <row r="28" spans="1:8">
      <c r="A28" s="54">
        <v>1111300</v>
      </c>
      <c r="B28" s="54" t="s">
        <v>328</v>
      </c>
      <c r="C28" s="55" t="s">
        <v>2</v>
      </c>
      <c r="D28" s="56"/>
      <c r="E28" s="57">
        <f>VLOOKUP(A28,'[153]MON 2013 Final TB '!$A$4:$D$1438,4,0)</f>
        <v>104695604.28260869</v>
      </c>
      <c r="F28" s="56"/>
      <c r="G28" s="52"/>
      <c r="H28" s="52"/>
    </row>
    <row r="29" spans="1:8">
      <c r="A29" s="54">
        <v>1111400</v>
      </c>
      <c r="B29" s="54" t="s">
        <v>329</v>
      </c>
      <c r="C29" s="55" t="s">
        <v>2</v>
      </c>
      <c r="D29" s="56"/>
      <c r="E29" s="57">
        <f>VLOOKUP(A29,'[153]MON 2013 Final TB '!$A$4:$D$1438,4,0)</f>
        <v>3255906.75</v>
      </c>
      <c r="F29" s="56"/>
      <c r="G29" s="52"/>
      <c r="H29" s="52"/>
    </row>
    <row r="30" spans="1:8">
      <c r="A30" s="54">
        <v>1111500</v>
      </c>
      <c r="B30" s="54" t="s">
        <v>330</v>
      </c>
      <c r="C30" s="55" t="s">
        <v>2</v>
      </c>
      <c r="D30" s="56"/>
      <c r="E30" s="57">
        <f>VLOOKUP(A30,'[153]MON 2013 Final TB '!$A$4:$D$1438,4,0)</f>
        <v>150179362.13764927</v>
      </c>
      <c r="F30" s="56"/>
      <c r="G30" s="52"/>
      <c r="H30" s="52"/>
    </row>
    <row r="31" spans="1:8">
      <c r="A31" s="54">
        <v>1111550</v>
      </c>
      <c r="B31" s="54" t="s">
        <v>331</v>
      </c>
      <c r="C31" s="55" t="s">
        <v>2</v>
      </c>
      <c r="D31" s="56"/>
      <c r="E31" s="57">
        <f>VLOOKUP(A31,'[153]MON 2013 Final TB '!$A$4:$D$1438,4,0)</f>
        <v>336519931.9475581</v>
      </c>
      <c r="F31" s="56"/>
      <c r="G31" s="52"/>
      <c r="H31" s="52"/>
    </row>
    <row r="32" spans="1:8">
      <c r="A32" s="54">
        <v>1111600</v>
      </c>
      <c r="B32" s="54" t="s">
        <v>332</v>
      </c>
      <c r="C32" s="55" t="s">
        <v>2</v>
      </c>
      <c r="D32" s="56"/>
      <c r="E32" s="57">
        <f>VLOOKUP(A32,'[153]MON 2013 Final TB '!$A$4:$D$1438,4,0)</f>
        <v>825184216.70285714</v>
      </c>
      <c r="F32" s="56"/>
      <c r="G32" s="52"/>
      <c r="H32" s="52"/>
    </row>
    <row r="33" spans="1:8">
      <c r="A33" s="54">
        <v>1111700</v>
      </c>
      <c r="B33" s="54" t="s">
        <v>333</v>
      </c>
      <c r="C33" s="55" t="s">
        <v>2</v>
      </c>
      <c r="D33" s="56"/>
      <c r="E33" s="57">
        <f>VLOOKUP(A33,'[153]MON 2013 Final TB '!$A$4:$D$1438,4,0)</f>
        <v>0</v>
      </c>
      <c r="F33" s="56"/>
      <c r="G33" s="52"/>
      <c r="H33" s="52"/>
    </row>
    <row r="34" spans="1:8">
      <c r="A34" s="54">
        <v>1111800</v>
      </c>
      <c r="B34" s="54" t="s">
        <v>334</v>
      </c>
      <c r="C34" s="55" t="s">
        <v>2</v>
      </c>
      <c r="D34" s="56"/>
      <c r="E34" s="57">
        <f>VLOOKUP(A34,'[153]MON 2013 Final TB '!$A$4:$D$1438,4,0)</f>
        <v>0</v>
      </c>
      <c r="F34" s="56"/>
      <c r="G34" s="52"/>
      <c r="H34" s="52"/>
    </row>
    <row r="35" spans="1:8">
      <c r="A35" s="54">
        <v>1111900</v>
      </c>
      <c r="B35" s="54" t="s">
        <v>335</v>
      </c>
      <c r="C35" s="55" t="s">
        <v>2</v>
      </c>
      <c r="D35" s="56"/>
      <c r="E35" s="57">
        <f>VLOOKUP(A35,'[153]MON 2013 Final TB '!$A$4:$D$1438,4,0)</f>
        <v>23230743.999878291</v>
      </c>
      <c r="F35" s="56"/>
      <c r="G35" s="52"/>
      <c r="H35" s="52"/>
    </row>
    <row r="36" spans="1:8">
      <c r="A36" s="54">
        <v>1112200</v>
      </c>
      <c r="B36" s="54" t="s">
        <v>336</v>
      </c>
      <c r="C36" s="55" t="s">
        <v>2</v>
      </c>
      <c r="D36" s="56"/>
      <c r="E36" s="57">
        <f>VLOOKUP(A36,'[153]MON 2013 Final TB '!$A$4:$D$1438,4,0)</f>
        <v>0</v>
      </c>
      <c r="F36" s="56"/>
      <c r="G36" s="52"/>
      <c r="H36" s="52"/>
    </row>
    <row r="37" spans="1:8">
      <c r="A37" s="54">
        <v>1112300</v>
      </c>
      <c r="B37" s="54" t="s">
        <v>337</v>
      </c>
      <c r="C37" s="55" t="s">
        <v>2</v>
      </c>
      <c r="D37" s="56"/>
      <c r="E37" s="57">
        <f>VLOOKUP(A37,'[153]MON 2013 Final TB '!$A$4:$D$1438,4,0)</f>
        <v>60235357.526119404</v>
      </c>
      <c r="F37" s="56"/>
      <c r="G37" s="52"/>
      <c r="H37" s="52"/>
    </row>
    <row r="38" spans="1:8">
      <c r="A38" s="54">
        <v>1112400</v>
      </c>
      <c r="B38" s="54" t="s">
        <v>338</v>
      </c>
      <c r="C38" s="55" t="s">
        <v>2</v>
      </c>
      <c r="D38" s="56"/>
      <c r="E38" s="57">
        <f>VLOOKUP(A38,'[153]MON 2013 Final TB '!$A$4:$D$1438,4,0)</f>
        <v>381805231.2935766</v>
      </c>
      <c r="F38" s="56"/>
      <c r="G38" s="52"/>
      <c r="H38" s="52"/>
    </row>
    <row r="39" spans="1:8">
      <c r="A39" s="54">
        <v>1112500</v>
      </c>
      <c r="B39" s="54" t="s">
        <v>339</v>
      </c>
      <c r="C39" s="55" t="s">
        <v>2</v>
      </c>
      <c r="D39" s="56"/>
      <c r="E39" s="57">
        <f>VLOOKUP(A39,'[153]MON 2013 Final TB '!$A$4:$D$1438,4,0)</f>
        <v>0</v>
      </c>
      <c r="F39" s="56"/>
      <c r="G39" s="52"/>
      <c r="H39" s="52"/>
    </row>
    <row r="40" spans="1:8">
      <c r="A40" s="54">
        <v>1112600</v>
      </c>
      <c r="B40" s="54" t="s">
        <v>340</v>
      </c>
      <c r="C40" s="55" t="s">
        <v>2</v>
      </c>
      <c r="D40" s="56"/>
      <c r="E40" s="57">
        <f>VLOOKUP(A40,'[153]MON 2013 Final TB '!$A$4:$D$1438,4,0)</f>
        <v>594673212.56000006</v>
      </c>
      <c r="F40" s="56"/>
      <c r="G40" s="52"/>
      <c r="H40" s="52"/>
    </row>
    <row r="41" spans="1:8">
      <c r="A41" s="54">
        <v>1112700</v>
      </c>
      <c r="B41" s="54" t="s">
        <v>341</v>
      </c>
      <c r="C41" s="55" t="s">
        <v>2</v>
      </c>
      <c r="D41" s="56"/>
      <c r="E41" s="57">
        <f>VLOOKUP(A41,'[153]MON 2013 Final TB '!$A$4:$D$1438,4,0)</f>
        <v>654164818.79999995</v>
      </c>
      <c r="F41" s="56"/>
      <c r="G41" s="52"/>
      <c r="H41" s="52"/>
    </row>
    <row r="42" spans="1:8">
      <c r="A42" s="54">
        <v>1112750</v>
      </c>
      <c r="B42" s="54" t="s">
        <v>342</v>
      </c>
      <c r="C42" s="55" t="s">
        <v>2</v>
      </c>
      <c r="D42" s="56"/>
      <c r="E42" s="57">
        <f>VLOOKUP(A42,'[153]MON 2013 Final TB '!$A$4:$D$1438,4,0)</f>
        <v>0</v>
      </c>
      <c r="F42" s="56"/>
      <c r="G42" s="52"/>
      <c r="H42" s="52"/>
    </row>
    <row r="43" spans="1:8">
      <c r="A43" s="54">
        <v>1112800</v>
      </c>
      <c r="B43" s="54" t="s">
        <v>343</v>
      </c>
      <c r="C43" s="55" t="s">
        <v>2</v>
      </c>
      <c r="D43" s="56"/>
      <c r="E43" s="57">
        <f>VLOOKUP(A43,'[153]MON 2013 Final TB '!$A$4:$D$1438,4,0)</f>
        <v>0</v>
      </c>
      <c r="F43" s="56"/>
      <c r="G43" s="52"/>
      <c r="H43" s="52"/>
    </row>
    <row r="44" spans="1:8">
      <c r="A44" s="54">
        <v>1112900</v>
      </c>
      <c r="B44" s="54" t="s">
        <v>344</v>
      </c>
      <c r="C44" s="55" t="s">
        <v>2</v>
      </c>
      <c r="D44" s="56"/>
      <c r="E44" s="57">
        <f>VLOOKUP(A44,'[153]MON 2013 Final TB '!$A$4:$D$1438,4,0)</f>
        <v>0</v>
      </c>
      <c r="F44" s="56"/>
      <c r="G44" s="52"/>
      <c r="H44" s="52"/>
    </row>
    <row r="45" spans="1:8">
      <c r="A45" s="54">
        <v>1113000</v>
      </c>
      <c r="B45" s="54" t="s">
        <v>345</v>
      </c>
      <c r="C45" s="55" t="s">
        <v>2</v>
      </c>
      <c r="D45" s="56"/>
      <c r="E45" s="57">
        <f>VLOOKUP(A45,'[153]MON 2013 Final TB '!$A$4:$D$1438,4,0)</f>
        <v>7044930794.4028568</v>
      </c>
      <c r="F45" s="56"/>
      <c r="G45" s="52"/>
      <c r="H45" s="52"/>
    </row>
    <row r="46" spans="1:8">
      <c r="A46" s="54">
        <v>1121100</v>
      </c>
      <c r="B46" s="54" t="s">
        <v>346</v>
      </c>
      <c r="C46" s="55" t="s">
        <v>2</v>
      </c>
      <c r="D46" s="56"/>
      <c r="E46" s="57">
        <f>VLOOKUP(A46,'[153]MON 2013 Final TB '!$A$4:$D$1438,4,0)</f>
        <v>952297715.7494694</v>
      </c>
      <c r="F46" s="56"/>
      <c r="G46" s="52"/>
      <c r="H46" s="52"/>
    </row>
    <row r="47" spans="1:8">
      <c r="A47" s="54">
        <v>1121200</v>
      </c>
      <c r="B47" s="54" t="s">
        <v>347</v>
      </c>
      <c r="C47" s="55" t="s">
        <v>2</v>
      </c>
      <c r="D47" s="56"/>
      <c r="E47" s="57">
        <f>VLOOKUP(A47,'[153]MON 2013 Final TB '!$A$4:$D$1438,4,0)</f>
        <v>406861494.28573763</v>
      </c>
      <c r="F47" s="56"/>
      <c r="G47" s="52"/>
      <c r="H47" s="52"/>
    </row>
    <row r="48" spans="1:8">
      <c r="A48" s="54">
        <v>1131100</v>
      </c>
      <c r="B48" s="54" t="s">
        <v>348</v>
      </c>
      <c r="C48" s="55" t="s">
        <v>2</v>
      </c>
      <c r="D48" s="56"/>
      <c r="E48" s="57">
        <f>VLOOKUP(A48,'[153]MON 2013 Final TB '!$A$4:$D$1438,4,0)</f>
        <v>540794622.72000003</v>
      </c>
      <c r="F48" s="56"/>
      <c r="G48" s="52"/>
      <c r="H48" s="52"/>
    </row>
    <row r="49" spans="1:8">
      <c r="A49" s="54">
        <v>1141000</v>
      </c>
      <c r="B49" s="54" t="s">
        <v>349</v>
      </c>
      <c r="C49" s="55" t="s">
        <v>2</v>
      </c>
      <c r="D49" s="56"/>
      <c r="E49" s="57">
        <f>VLOOKUP(A49,'[153]MON 2013 Final TB '!$A$4:$D$1438,4,0)</f>
        <v>0</v>
      </c>
      <c r="F49" s="56"/>
      <c r="G49" s="52"/>
      <c r="H49" s="52"/>
    </row>
    <row r="50" spans="1:8">
      <c r="A50" s="54">
        <v>1141200</v>
      </c>
      <c r="B50" s="54" t="s">
        <v>350</v>
      </c>
      <c r="C50" s="55" t="s">
        <v>2</v>
      </c>
      <c r="D50" s="56"/>
      <c r="E50" s="57">
        <f>VLOOKUP(A50,'[153]MON 2013 Final TB '!$A$4:$D$1438,4,0)</f>
        <v>0</v>
      </c>
      <c r="F50" s="56"/>
      <c r="G50" s="52"/>
      <c r="H50" s="52"/>
    </row>
    <row r="51" spans="1:8">
      <c r="A51" s="54">
        <v>1151000</v>
      </c>
      <c r="B51" s="54" t="s">
        <v>351</v>
      </c>
      <c r="C51" s="55" t="s">
        <v>2</v>
      </c>
      <c r="D51" s="56"/>
      <c r="E51" s="57">
        <f>VLOOKUP(A51,'[153]MON 2013 Final TB '!$A$4:$D$1438,4,0)</f>
        <v>0</v>
      </c>
      <c r="F51" s="56"/>
      <c r="G51" s="52"/>
      <c r="H51" s="52"/>
    </row>
    <row r="52" spans="1:8">
      <c r="A52" s="54">
        <v>1151100</v>
      </c>
      <c r="B52" s="54" t="s">
        <v>352</v>
      </c>
      <c r="C52" s="55" t="s">
        <v>2</v>
      </c>
      <c r="D52" s="56"/>
      <c r="E52" s="57">
        <f>VLOOKUP(A52,'[153]MON 2013 Final TB '!$A$4:$D$1438,4,0)</f>
        <v>191301199.66289663</v>
      </c>
      <c r="F52" s="56"/>
      <c r="G52" s="52"/>
      <c r="H52" s="52"/>
    </row>
    <row r="53" spans="1:8">
      <c r="A53" s="54">
        <v>1151200</v>
      </c>
      <c r="B53" s="54" t="s">
        <v>353</v>
      </c>
      <c r="C53" s="55" t="s">
        <v>2</v>
      </c>
      <c r="D53" s="56"/>
      <c r="E53" s="57">
        <f>VLOOKUP(A53,'[153]MON 2013 Final TB '!$A$4:$D$1438,4,0)</f>
        <v>0</v>
      </c>
      <c r="F53" s="56"/>
      <c r="G53" s="52"/>
      <c r="H53" s="52"/>
    </row>
    <row r="54" spans="1:8">
      <c r="A54" s="54">
        <v>1161100</v>
      </c>
      <c r="B54" s="54" t="s">
        <v>354</v>
      </c>
      <c r="C54" s="55" t="s">
        <v>2</v>
      </c>
      <c r="D54" s="56"/>
      <c r="E54" s="57">
        <f>VLOOKUP(A54,'[153]MON 2013 Final TB '!$A$4:$D$1438,4,0)</f>
        <v>149393471.24799615</v>
      </c>
      <c r="F54" s="56"/>
      <c r="G54" s="52"/>
      <c r="H54" s="52"/>
    </row>
    <row r="55" spans="1:8">
      <c r="A55" s="54">
        <v>1171000</v>
      </c>
      <c r="B55" s="54" t="s">
        <v>355</v>
      </c>
      <c r="C55" s="55" t="s">
        <v>2</v>
      </c>
      <c r="D55" s="56"/>
      <c r="E55" s="57">
        <f>VLOOKUP(A55,'[153]MON 2013 Final TB '!$A$4:$D$1438,4,0)</f>
        <v>623286557.456949</v>
      </c>
      <c r="F55" s="56"/>
      <c r="G55" s="52"/>
      <c r="H55" s="52"/>
    </row>
    <row r="56" spans="1:8">
      <c r="A56" s="54">
        <v>1181000</v>
      </c>
      <c r="B56" s="54" t="s">
        <v>356</v>
      </c>
      <c r="C56" s="55" t="s">
        <v>2</v>
      </c>
      <c r="D56" s="56"/>
      <c r="E56" s="57">
        <f>VLOOKUP(A56,'[153]MON 2013 Final TB '!$A$4:$D$1438,4,0)</f>
        <v>0</v>
      </c>
      <c r="F56" s="56"/>
      <c r="G56" s="52"/>
      <c r="H56" s="52"/>
    </row>
    <row r="57" spans="1:8">
      <c r="A57" s="54">
        <v>1191000</v>
      </c>
      <c r="B57" s="54" t="s">
        <v>357</v>
      </c>
      <c r="C57" s="55" t="s">
        <v>2</v>
      </c>
      <c r="D57" s="56"/>
      <c r="E57" s="57">
        <f>VLOOKUP(A57,'[153]MON 2013 Final TB '!$A$4:$D$1438,4,0)</f>
        <v>0</v>
      </c>
      <c r="F57" s="56"/>
      <c r="G57" s="52"/>
      <c r="H57" s="52"/>
    </row>
    <row r="58" spans="1:8">
      <c r="A58" s="54">
        <v>1200010</v>
      </c>
      <c r="B58" s="54" t="s">
        <v>358</v>
      </c>
      <c r="C58" s="55" t="s">
        <v>2</v>
      </c>
      <c r="D58" s="56"/>
      <c r="E58" s="57">
        <f>VLOOKUP(A58,'[153]MON 2013 Final TB '!$A$4:$D$1438,4,0)</f>
        <v>0</v>
      </c>
      <c r="F58" s="56"/>
      <c r="G58" s="52"/>
      <c r="H58" s="52"/>
    </row>
    <row r="59" spans="1:8">
      <c r="A59" s="54">
        <v>1200020</v>
      </c>
      <c r="B59" s="54" t="s">
        <v>359</v>
      </c>
      <c r="C59" s="55" t="s">
        <v>2</v>
      </c>
      <c r="D59" s="56"/>
      <c r="E59" s="57">
        <f>VLOOKUP(A59,'[153]MON 2013 Final TB '!$A$4:$D$1438,4,0)</f>
        <v>0</v>
      </c>
      <c r="F59" s="56"/>
      <c r="G59" s="52"/>
      <c r="H59" s="52"/>
    </row>
    <row r="60" spans="1:8">
      <c r="A60" s="54">
        <v>1200030</v>
      </c>
      <c r="B60" s="54" t="s">
        <v>360</v>
      </c>
      <c r="C60" s="55" t="s">
        <v>2</v>
      </c>
      <c r="D60" s="56"/>
      <c r="E60" s="57">
        <f>VLOOKUP(A60,'[153]MON 2013 Final TB '!$A$4:$D$1438,4,0)</f>
        <v>0</v>
      </c>
      <c r="F60" s="56"/>
      <c r="G60" s="52"/>
      <c r="H60" s="52"/>
    </row>
    <row r="61" spans="1:8">
      <c r="A61" s="54">
        <v>1200040</v>
      </c>
      <c r="B61" s="54" t="s">
        <v>361</v>
      </c>
      <c r="C61" s="55" t="s">
        <v>2</v>
      </c>
      <c r="D61" s="56"/>
      <c r="E61" s="57">
        <f>VLOOKUP(A61,'[153]MON 2013 Final TB '!$A$4:$D$1438,4,0)</f>
        <v>0</v>
      </c>
      <c r="F61" s="56"/>
      <c r="G61" s="52"/>
      <c r="H61" s="52"/>
    </row>
    <row r="62" spans="1:8">
      <c r="A62" s="54">
        <v>1200050</v>
      </c>
      <c r="B62" s="54" t="s">
        <v>362</v>
      </c>
      <c r="C62" s="55" t="s">
        <v>2</v>
      </c>
      <c r="D62" s="56"/>
      <c r="E62" s="57">
        <f>VLOOKUP(A62,'[153]MON 2013 Final TB '!$A$4:$D$1438,4,0)</f>
        <v>0</v>
      </c>
      <c r="F62" s="56"/>
      <c r="G62" s="52"/>
      <c r="H62" s="52"/>
    </row>
    <row r="63" spans="1:8">
      <c r="A63" s="54">
        <v>1200060</v>
      </c>
      <c r="B63" s="54" t="s">
        <v>363</v>
      </c>
      <c r="C63" s="55" t="s">
        <v>2</v>
      </c>
      <c r="D63" s="56"/>
      <c r="E63" s="57">
        <f>VLOOKUP(A63,'[153]MON 2013 Final TB '!$A$4:$D$1438,4,0)</f>
        <v>0</v>
      </c>
      <c r="F63" s="56"/>
      <c r="G63" s="52"/>
      <c r="H63" s="52"/>
    </row>
    <row r="64" spans="1:8">
      <c r="A64" s="54">
        <v>1200070</v>
      </c>
      <c r="B64" s="54" t="s">
        <v>364</v>
      </c>
      <c r="C64" s="55" t="s">
        <v>2</v>
      </c>
      <c r="D64" s="56"/>
      <c r="E64" s="57">
        <f>VLOOKUP(A64,'[153]MON 2013 Final TB '!$A$4:$D$1438,4,0)</f>
        <v>0</v>
      </c>
      <c r="F64" s="56"/>
      <c r="G64" s="52"/>
      <c r="H64" s="52"/>
    </row>
    <row r="65" spans="1:8">
      <c r="A65" s="54">
        <v>1200080</v>
      </c>
      <c r="B65" s="54" t="s">
        <v>365</v>
      </c>
      <c r="C65" s="55" t="s">
        <v>2</v>
      </c>
      <c r="D65" s="56"/>
      <c r="E65" s="57">
        <f>VLOOKUP(A65,'[153]MON 2013 Final TB '!$A$4:$D$1438,4,0)</f>
        <v>0</v>
      </c>
      <c r="F65" s="56"/>
      <c r="G65" s="52"/>
      <c r="H65" s="52"/>
    </row>
    <row r="66" spans="1:8">
      <c r="A66" s="54">
        <v>1200090</v>
      </c>
      <c r="B66" s="54" t="s">
        <v>366</v>
      </c>
      <c r="C66" s="55" t="s">
        <v>2</v>
      </c>
      <c r="D66" s="56"/>
      <c r="E66" s="57">
        <f>VLOOKUP(A66,'[153]MON 2013 Final TB '!$A$4:$D$1438,4,0)</f>
        <v>0</v>
      </c>
      <c r="F66" s="56"/>
      <c r="G66" s="52"/>
      <c r="H66" s="52"/>
    </row>
    <row r="67" spans="1:8">
      <c r="A67" s="54">
        <v>1200100</v>
      </c>
      <c r="B67" s="54" t="s">
        <v>367</v>
      </c>
      <c r="C67" s="55" t="s">
        <v>2</v>
      </c>
      <c r="D67" s="56"/>
      <c r="E67" s="57">
        <f>VLOOKUP(A67,'[153]MON 2013 Final TB '!$A$4:$D$1438,4,0)</f>
        <v>0</v>
      </c>
      <c r="F67" s="56"/>
      <c r="G67" s="52"/>
      <c r="H67" s="52"/>
    </row>
    <row r="68" spans="1:8">
      <c r="A68" s="54">
        <v>1200110</v>
      </c>
      <c r="B68" s="54" t="s">
        <v>368</v>
      </c>
      <c r="C68" s="55" t="s">
        <v>2</v>
      </c>
      <c r="D68" s="56"/>
      <c r="E68" s="57">
        <f>VLOOKUP(A68,'[153]MON 2013 Final TB '!$A$4:$D$1438,4,0)</f>
        <v>0</v>
      </c>
      <c r="F68" s="56"/>
      <c r="G68" s="52"/>
      <c r="H68" s="52"/>
    </row>
    <row r="69" spans="1:8">
      <c r="A69" s="54">
        <v>1200200</v>
      </c>
      <c r="B69" s="54" t="s">
        <v>369</v>
      </c>
      <c r="C69" s="55" t="s">
        <v>2</v>
      </c>
      <c r="D69" s="56"/>
      <c r="E69" s="57">
        <f>VLOOKUP(A69,'[153]MON 2013 Final TB '!$A$4:$D$1438,4,0)</f>
        <v>0</v>
      </c>
      <c r="F69" s="56"/>
      <c r="G69" s="52"/>
      <c r="H69" s="52"/>
    </row>
    <row r="70" spans="1:8">
      <c r="A70" s="54">
        <v>1200210</v>
      </c>
      <c r="B70" s="54" t="s">
        <v>370</v>
      </c>
      <c r="C70" s="55" t="s">
        <v>2</v>
      </c>
      <c r="D70" s="56"/>
      <c r="E70" s="57">
        <f>VLOOKUP(A70,'[153]MON 2013 Final TB '!$A$4:$D$1438,4,0)</f>
        <v>0</v>
      </c>
      <c r="F70" s="56"/>
      <c r="G70" s="52"/>
      <c r="H70" s="52"/>
    </row>
    <row r="71" spans="1:8">
      <c r="A71" s="54">
        <v>1200220</v>
      </c>
      <c r="B71" s="54" t="s">
        <v>371</v>
      </c>
      <c r="C71" s="55" t="s">
        <v>2</v>
      </c>
      <c r="D71" s="56"/>
      <c r="E71" s="57">
        <f>VLOOKUP(A71,'[153]MON 2013 Final TB '!$A$4:$D$1438,4,0)</f>
        <v>0</v>
      </c>
      <c r="F71" s="56"/>
      <c r="G71" s="52"/>
      <c r="H71" s="52"/>
    </row>
    <row r="72" spans="1:8">
      <c r="A72" s="54">
        <v>1200230</v>
      </c>
      <c r="B72" s="54" t="s">
        <v>372</v>
      </c>
      <c r="C72" s="55" t="s">
        <v>2</v>
      </c>
      <c r="D72" s="56"/>
      <c r="E72" s="57">
        <f>VLOOKUP(A72,'[153]MON 2013 Final TB '!$A$4:$D$1438,4,0)</f>
        <v>0</v>
      </c>
      <c r="F72" s="56"/>
      <c r="G72" s="52"/>
      <c r="H72" s="52"/>
    </row>
    <row r="73" spans="1:8">
      <c r="A73" s="54">
        <v>1200240</v>
      </c>
      <c r="B73" s="54" t="s">
        <v>373</v>
      </c>
      <c r="C73" s="55" t="s">
        <v>2</v>
      </c>
      <c r="D73" s="56"/>
      <c r="E73" s="57">
        <f>VLOOKUP(A73,'[153]MON 2013 Final TB '!$A$4:$D$1438,4,0)</f>
        <v>0</v>
      </c>
      <c r="F73" s="56"/>
      <c r="G73" s="52"/>
      <c r="H73" s="52"/>
    </row>
    <row r="74" spans="1:8">
      <c r="A74" s="54">
        <v>1200250</v>
      </c>
      <c r="B74" s="54" t="s">
        <v>374</v>
      </c>
      <c r="C74" s="55" t="s">
        <v>2</v>
      </c>
      <c r="D74" s="56"/>
      <c r="E74" s="57">
        <f>VLOOKUP(A74,'[153]MON 2013 Final TB '!$A$4:$D$1438,4,0)</f>
        <v>0</v>
      </c>
      <c r="F74" s="56"/>
      <c r="G74" s="52"/>
      <c r="H74" s="52"/>
    </row>
    <row r="75" spans="1:8">
      <c r="A75" s="54">
        <v>1200500</v>
      </c>
      <c r="B75" s="54" t="s">
        <v>375</v>
      </c>
      <c r="C75" s="55" t="s">
        <v>2</v>
      </c>
      <c r="D75" s="56"/>
      <c r="E75" s="57">
        <f>VLOOKUP(A75,'[153]MON 2013 Final TB '!$A$4:$D$1438,4,0)</f>
        <v>-89050663.950000018</v>
      </c>
      <c r="F75" s="56"/>
      <c r="G75" s="52"/>
      <c r="H75" s="52"/>
    </row>
    <row r="76" spans="1:8">
      <c r="A76" s="54">
        <v>1200510</v>
      </c>
      <c r="B76" s="54" t="s">
        <v>376</v>
      </c>
      <c r="C76" s="55" t="s">
        <v>2</v>
      </c>
      <c r="D76" s="56"/>
      <c r="E76" s="57">
        <f>VLOOKUP(A76,'[153]MON 2013 Final TB '!$A$4:$D$1438,4,0)</f>
        <v>121676332.09999999</v>
      </c>
      <c r="F76" s="56"/>
      <c r="G76" s="52"/>
      <c r="H76" s="52"/>
    </row>
    <row r="77" spans="1:8">
      <c r="A77" s="54">
        <v>1200600</v>
      </c>
      <c r="B77" s="54" t="s">
        <v>377</v>
      </c>
      <c r="C77" s="55" t="s">
        <v>2</v>
      </c>
      <c r="D77" s="56"/>
      <c r="E77" s="57">
        <f>VLOOKUP(A77,'[153]MON 2013 Final TB '!$A$4:$D$1438,4,0)</f>
        <v>1.3969838619232178E-9</v>
      </c>
      <c r="F77" s="56"/>
      <c r="G77" s="52"/>
      <c r="H77" s="52"/>
    </row>
    <row r="78" spans="1:8">
      <c r="A78" s="54">
        <v>1200610</v>
      </c>
      <c r="B78" s="54" t="s">
        <v>378</v>
      </c>
      <c r="C78" s="55" t="s">
        <v>2</v>
      </c>
      <c r="D78" s="56"/>
      <c r="E78" s="57">
        <f>VLOOKUP(A78,'[153]MON 2013 Final TB '!$A$4:$D$1438,4,0)</f>
        <v>0</v>
      </c>
      <c r="F78" s="56"/>
      <c r="G78" s="52"/>
      <c r="H78" s="52"/>
    </row>
    <row r="79" spans="1:8">
      <c r="A79" s="54">
        <v>1200620</v>
      </c>
      <c r="B79" s="54" t="s">
        <v>379</v>
      </c>
      <c r="C79" s="55" t="s">
        <v>2</v>
      </c>
      <c r="D79" s="56"/>
      <c r="E79" s="57">
        <f>VLOOKUP(A79,'[153]MON 2013 Final TB '!$A$4:$D$1438,4,0)</f>
        <v>0</v>
      </c>
      <c r="F79" s="56"/>
      <c r="G79" s="52"/>
      <c r="H79" s="52"/>
    </row>
    <row r="80" spans="1:8">
      <c r="A80" s="54">
        <v>1200700</v>
      </c>
      <c r="B80" s="54" t="s">
        <v>380</v>
      </c>
      <c r="C80" s="55" t="s">
        <v>2</v>
      </c>
      <c r="D80" s="56"/>
      <c r="E80" s="57">
        <f>VLOOKUP(A80,'[153]MON 2013 Final TB '!$A$4:$D$1438,4,0)</f>
        <v>0</v>
      </c>
      <c r="F80" s="56"/>
      <c r="G80" s="52"/>
      <c r="H80" s="52"/>
    </row>
    <row r="81" spans="1:8">
      <c r="A81" s="54">
        <v>1200800</v>
      </c>
      <c r="B81" s="54" t="s">
        <v>381</v>
      </c>
      <c r="C81" s="55" t="s">
        <v>2</v>
      </c>
      <c r="D81" s="56"/>
      <c r="E81" s="57">
        <f>VLOOKUP(A81,'[153]MON 2013 Final TB '!$A$4:$D$1438,4,0)</f>
        <v>0</v>
      </c>
      <c r="F81" s="56"/>
      <c r="G81" s="52"/>
      <c r="H81" s="52"/>
    </row>
    <row r="82" spans="1:8">
      <c r="A82" s="54">
        <v>1200900</v>
      </c>
      <c r="B82" s="54" t="s">
        <v>382</v>
      </c>
      <c r="C82" s="55" t="s">
        <v>2</v>
      </c>
      <c r="D82" s="56"/>
      <c r="E82" s="57">
        <f>VLOOKUP(A82,'[153]MON 2013 Final TB '!$A$4:$D$1438,4,0)</f>
        <v>0</v>
      </c>
      <c r="F82" s="56"/>
      <c r="G82" s="52"/>
      <c r="H82" s="52"/>
    </row>
    <row r="83" spans="1:8">
      <c r="A83" s="54">
        <v>1200930</v>
      </c>
      <c r="B83" s="54" t="s">
        <v>383</v>
      </c>
      <c r="C83" s="55" t="s">
        <v>2</v>
      </c>
      <c r="D83" s="56"/>
      <c r="E83" s="57">
        <f>VLOOKUP(A83,'[153]MON 2013 Final TB '!$A$4:$D$1438,4,0)</f>
        <v>3742950</v>
      </c>
      <c r="F83" s="56"/>
      <c r="G83" s="52"/>
      <c r="H83" s="52"/>
    </row>
    <row r="84" spans="1:8">
      <c r="A84" s="54">
        <v>1200980</v>
      </c>
      <c r="B84" s="54" t="s">
        <v>384</v>
      </c>
      <c r="C84" s="55" t="s">
        <v>2</v>
      </c>
      <c r="D84" s="56"/>
      <c r="E84" s="57">
        <f>VLOOKUP(A84,'[153]MON 2013 Final TB '!$A$4:$D$1438,4,0)</f>
        <v>0</v>
      </c>
      <c r="F84" s="56"/>
      <c r="G84" s="52"/>
      <c r="H84" s="52"/>
    </row>
    <row r="85" spans="1:8">
      <c r="A85" s="54">
        <v>1201000</v>
      </c>
      <c r="B85" s="54" t="s">
        <v>385</v>
      </c>
      <c r="C85" s="55" t="s">
        <v>2</v>
      </c>
      <c r="D85" s="56"/>
      <c r="E85" s="57">
        <f>VLOOKUP(A85,'[153]MON 2013 Final TB '!$A$4:$D$1438,4,0)</f>
        <v>0</v>
      </c>
      <c r="F85" s="56"/>
      <c r="G85" s="52"/>
      <c r="H85" s="52"/>
    </row>
    <row r="86" spans="1:8">
      <c r="A86" s="54">
        <v>1201050</v>
      </c>
      <c r="B86" s="54" t="s">
        <v>386</v>
      </c>
      <c r="C86" s="55" t="s">
        <v>2</v>
      </c>
      <c r="D86" s="56"/>
      <c r="E86" s="57">
        <f>VLOOKUP(A86,'[153]MON 2013 Final TB '!$A$4:$D$1438,4,0)</f>
        <v>0</v>
      </c>
      <c r="F86" s="56"/>
      <c r="G86" s="52"/>
      <c r="H86" s="52"/>
    </row>
    <row r="87" spans="1:8">
      <c r="A87" s="54">
        <v>1201100</v>
      </c>
      <c r="B87" s="54" t="s">
        <v>387</v>
      </c>
      <c r="C87" s="55" t="s">
        <v>2</v>
      </c>
      <c r="D87" s="56"/>
      <c r="E87" s="57">
        <f>VLOOKUP(A87,'[153]MON 2013 Final TB '!$A$4:$D$1438,4,0)</f>
        <v>0</v>
      </c>
      <c r="F87" s="56"/>
      <c r="G87" s="52"/>
      <c r="H87" s="52"/>
    </row>
    <row r="88" spans="1:8">
      <c r="A88" s="54">
        <v>1201150</v>
      </c>
      <c r="B88" s="54" t="s">
        <v>388</v>
      </c>
      <c r="C88" s="55" t="s">
        <v>2</v>
      </c>
      <c r="D88" s="56"/>
      <c r="E88" s="57">
        <f>VLOOKUP(A88,'[153]MON 2013 Final TB '!$A$4:$D$1438,4,0)</f>
        <v>152250</v>
      </c>
      <c r="F88" s="56"/>
      <c r="G88" s="52"/>
      <c r="H88" s="52"/>
    </row>
    <row r="89" spans="1:8">
      <c r="A89" s="54">
        <v>1201200</v>
      </c>
      <c r="B89" s="54" t="s">
        <v>389</v>
      </c>
      <c r="C89" s="55" t="s">
        <v>2</v>
      </c>
      <c r="D89" s="56"/>
      <c r="E89" s="57">
        <f>VLOOKUP(A89,'[153]MON 2013 Final TB '!$A$4:$D$1438,4,0)</f>
        <v>9760160.8100000005</v>
      </c>
      <c r="F89" s="56"/>
      <c r="G89" s="52"/>
      <c r="H89" s="52"/>
    </row>
    <row r="90" spans="1:8">
      <c r="A90" s="54">
        <v>1201300</v>
      </c>
      <c r="B90" s="54" t="s">
        <v>390</v>
      </c>
      <c r="C90" s="55" t="s">
        <v>2</v>
      </c>
      <c r="D90" s="56"/>
      <c r="E90" s="57">
        <f>VLOOKUP(A90,'[153]MON 2013 Final TB '!$A$4:$D$1438,4,0)</f>
        <v>0</v>
      </c>
      <c r="F90" s="56"/>
      <c r="G90" s="52"/>
      <c r="H90" s="52"/>
    </row>
    <row r="91" spans="1:8">
      <c r="A91" s="54">
        <v>1201350</v>
      </c>
      <c r="B91" s="54" t="s">
        <v>391</v>
      </c>
      <c r="C91" s="55" t="s">
        <v>2</v>
      </c>
      <c r="D91" s="56"/>
      <c r="E91" s="57">
        <f>VLOOKUP(A91,'[153]MON 2013 Final TB '!$A$4:$D$1438,4,0)</f>
        <v>13425000</v>
      </c>
      <c r="F91" s="56"/>
      <c r="G91" s="52"/>
      <c r="H91" s="52"/>
    </row>
    <row r="92" spans="1:8">
      <c r="A92" s="54">
        <v>1201400</v>
      </c>
      <c r="B92" s="54" t="s">
        <v>392</v>
      </c>
      <c r="C92" s="55" t="s">
        <v>2</v>
      </c>
      <c r="D92" s="56"/>
      <c r="E92" s="57">
        <f>VLOOKUP(A92,'[153]MON 2013 Final TB '!$A$4:$D$1438,4,0)</f>
        <v>61137830.870000005</v>
      </c>
      <c r="F92" s="56"/>
      <c r="G92" s="52"/>
      <c r="H92" s="52"/>
    </row>
    <row r="93" spans="1:8">
      <c r="A93" s="54">
        <v>1201550</v>
      </c>
      <c r="B93" s="54" t="s">
        <v>393</v>
      </c>
      <c r="C93" s="55" t="s">
        <v>2</v>
      </c>
      <c r="D93" s="56"/>
      <c r="E93" s="57">
        <f>VLOOKUP(A93,'[153]MON 2013 Final TB '!$A$4:$D$1438,4,0)</f>
        <v>0</v>
      </c>
      <c r="F93" s="56"/>
      <c r="G93" s="52"/>
      <c r="H93" s="52"/>
    </row>
    <row r="94" spans="1:8">
      <c r="A94" s="54">
        <v>1201600</v>
      </c>
      <c r="B94" s="54" t="s">
        <v>394</v>
      </c>
      <c r="C94" s="55" t="s">
        <v>2</v>
      </c>
      <c r="D94" s="56"/>
      <c r="E94" s="57">
        <f>VLOOKUP(A94,'[153]MON 2013 Final TB '!$A$4:$D$1438,4,0)</f>
        <v>0</v>
      </c>
      <c r="F94" s="56"/>
      <c r="G94" s="52"/>
      <c r="H94" s="52"/>
    </row>
    <row r="95" spans="1:8">
      <c r="A95" s="54">
        <v>1201610</v>
      </c>
      <c r="B95" s="54" t="s">
        <v>395</v>
      </c>
      <c r="C95" s="55" t="s">
        <v>2</v>
      </c>
      <c r="D95" s="56"/>
      <c r="E95" s="57">
        <f>VLOOKUP(A95,'[153]MON 2013 Final TB '!$A$4:$D$1438,4,0)</f>
        <v>0</v>
      </c>
      <c r="F95" s="56"/>
      <c r="G95" s="52"/>
      <c r="H95" s="52"/>
    </row>
    <row r="96" spans="1:8">
      <c r="A96" s="54">
        <v>1201620</v>
      </c>
      <c r="B96" s="54" t="s">
        <v>396</v>
      </c>
      <c r="C96" s="55" t="s">
        <v>2</v>
      </c>
      <c r="D96" s="56"/>
      <c r="E96" s="57">
        <f>VLOOKUP(A96,'[153]MON 2013 Final TB '!$A$4:$D$1438,4,0)</f>
        <v>0</v>
      </c>
      <c r="F96" s="56"/>
      <c r="G96" s="52"/>
      <c r="H96" s="52"/>
    </row>
    <row r="97" spans="1:8">
      <c r="A97" s="54">
        <v>1201630</v>
      </c>
      <c r="B97" s="54" t="s">
        <v>397</v>
      </c>
      <c r="C97" s="55" t="s">
        <v>2</v>
      </c>
      <c r="D97" s="56"/>
      <c r="E97" s="57">
        <f>VLOOKUP(A97,'[153]MON 2013 Final TB '!$A$4:$D$1438,4,0)</f>
        <v>0</v>
      </c>
      <c r="F97" s="56"/>
      <c r="G97" s="52"/>
      <c r="H97" s="52"/>
    </row>
    <row r="98" spans="1:8">
      <c r="A98" s="54">
        <v>1201640</v>
      </c>
      <c r="B98" s="54" t="s">
        <v>398</v>
      </c>
      <c r="C98" s="55" t="s">
        <v>2</v>
      </c>
      <c r="D98" s="56"/>
      <c r="E98" s="57">
        <f>VLOOKUP(A98,'[153]MON 2013 Final TB '!$A$4:$D$1438,4,0)</f>
        <v>0</v>
      </c>
      <c r="F98" s="56"/>
      <c r="G98" s="52"/>
      <c r="H98" s="52"/>
    </row>
    <row r="99" spans="1:8">
      <c r="A99" s="54">
        <v>1201650</v>
      </c>
      <c r="B99" s="54" t="s">
        <v>399</v>
      </c>
      <c r="C99" s="55" t="s">
        <v>2</v>
      </c>
      <c r="D99" s="56"/>
      <c r="E99" s="57">
        <f>VLOOKUP(A99,'[153]MON 2013 Final TB '!$A$4:$D$1438,4,0)</f>
        <v>0</v>
      </c>
      <c r="F99" s="56"/>
      <c r="G99" s="52"/>
      <c r="H99" s="52"/>
    </row>
    <row r="100" spans="1:8">
      <c r="A100" s="54">
        <v>1201800</v>
      </c>
      <c r="B100" s="54" t="s">
        <v>400</v>
      </c>
      <c r="C100" s="55" t="s">
        <v>2</v>
      </c>
      <c r="D100" s="56"/>
      <c r="E100" s="57">
        <f>VLOOKUP(A100,'[153]MON 2013 Final TB '!$A$4:$D$1438,4,0)</f>
        <v>0</v>
      </c>
      <c r="F100" s="56"/>
      <c r="G100" s="52"/>
      <c r="H100" s="52"/>
    </row>
    <row r="101" spans="1:8">
      <c r="A101" s="54">
        <v>1201850</v>
      </c>
      <c r="B101" s="54" t="s">
        <v>401</v>
      </c>
      <c r="C101" s="55" t="s">
        <v>2</v>
      </c>
      <c r="D101" s="56"/>
      <c r="E101" s="57">
        <f>VLOOKUP(A101,'[153]MON 2013 Final TB '!$A$4:$D$1438,4,0)</f>
        <v>0</v>
      </c>
      <c r="F101" s="56"/>
      <c r="G101" s="52"/>
      <c r="H101" s="52"/>
    </row>
    <row r="102" spans="1:8">
      <c r="A102" s="54">
        <v>1201900</v>
      </c>
      <c r="B102" s="54" t="s">
        <v>402</v>
      </c>
      <c r="C102" s="55" t="s">
        <v>2</v>
      </c>
      <c r="D102" s="56"/>
      <c r="E102" s="57">
        <f>VLOOKUP(A102,'[153]MON 2013 Final TB '!$A$4:$D$1438,4,0)</f>
        <v>0</v>
      </c>
      <c r="F102" s="56"/>
      <c r="G102" s="52"/>
      <c r="H102" s="52"/>
    </row>
    <row r="103" spans="1:8">
      <c r="A103" s="54">
        <v>1201930</v>
      </c>
      <c r="B103" s="54" t="s">
        <v>403</v>
      </c>
      <c r="C103" s="55" t="s">
        <v>2</v>
      </c>
      <c r="D103" s="56"/>
      <c r="E103" s="57">
        <f>VLOOKUP(A103,'[153]MON 2013 Final TB '!$A$4:$D$1438,4,0)</f>
        <v>0</v>
      </c>
      <c r="F103" s="56"/>
      <c r="G103" s="52"/>
      <c r="H103" s="52"/>
    </row>
    <row r="104" spans="1:8">
      <c r="A104" s="54">
        <v>1201950</v>
      </c>
      <c r="B104" s="54" t="s">
        <v>404</v>
      </c>
      <c r="C104" s="55" t="s">
        <v>2</v>
      </c>
      <c r="D104" s="56"/>
      <c r="E104" s="57">
        <f>VLOOKUP(A104,'[153]MON 2013 Final TB '!$A$4:$D$1438,4,0)</f>
        <v>0</v>
      </c>
      <c r="F104" s="56"/>
      <c r="G104" s="52"/>
      <c r="H104" s="52"/>
    </row>
    <row r="105" spans="1:8">
      <c r="A105" s="54">
        <v>1202000</v>
      </c>
      <c r="B105" s="54" t="s">
        <v>405</v>
      </c>
      <c r="C105" s="55" t="s">
        <v>2</v>
      </c>
      <c r="D105" s="56"/>
      <c r="E105" s="57">
        <f>VLOOKUP(A105,'[153]MON 2013 Final TB '!$A$4:$D$1438,4,0)</f>
        <v>10051992.470000001</v>
      </c>
      <c r="F105" s="56"/>
      <c r="G105" s="52"/>
      <c r="H105" s="52"/>
    </row>
    <row r="106" spans="1:8">
      <c r="A106" s="54">
        <v>1202020</v>
      </c>
      <c r="B106" s="54" t="s">
        <v>406</v>
      </c>
      <c r="C106" s="55" t="s">
        <v>2</v>
      </c>
      <c r="D106" s="56"/>
      <c r="E106" s="57">
        <f>VLOOKUP(A106,'[153]MON 2013 Final TB '!$A$4:$D$1438,4,0)</f>
        <v>0</v>
      </c>
      <c r="F106" s="56"/>
      <c r="G106" s="52"/>
      <c r="H106" s="52"/>
    </row>
    <row r="107" spans="1:8">
      <c r="A107" s="54">
        <v>1202040</v>
      </c>
      <c r="B107" s="54" t="s">
        <v>407</v>
      </c>
      <c r="C107" s="55" t="s">
        <v>2</v>
      </c>
      <c r="D107" s="56"/>
      <c r="E107" s="57">
        <f>VLOOKUP(A107,'[153]MON 2013 Final TB '!$A$4:$D$1438,4,0)</f>
        <v>0</v>
      </c>
      <c r="F107" s="56"/>
      <c r="G107" s="52"/>
      <c r="H107" s="52"/>
    </row>
    <row r="108" spans="1:8">
      <c r="A108" s="54">
        <v>1202045</v>
      </c>
      <c r="B108" s="54" t="s">
        <v>408</v>
      </c>
      <c r="C108" s="55" t="s">
        <v>2</v>
      </c>
      <c r="D108" s="56"/>
      <c r="E108" s="57">
        <f>VLOOKUP(A108,'[153]MON 2013 Final TB '!$A$4:$D$1438,4,0)</f>
        <v>0</v>
      </c>
      <c r="F108" s="56"/>
      <c r="G108" s="52"/>
      <c r="H108" s="52"/>
    </row>
    <row r="109" spans="1:8">
      <c r="A109" s="54">
        <v>1202050</v>
      </c>
      <c r="B109" s="54" t="s">
        <v>409</v>
      </c>
      <c r="C109" s="55" t="s">
        <v>2</v>
      </c>
      <c r="D109" s="56"/>
      <c r="E109" s="57">
        <f>VLOOKUP(A109,'[153]MON 2013 Final TB '!$A$4:$D$1438,4,0)</f>
        <v>0</v>
      </c>
      <c r="F109" s="56"/>
      <c r="G109" s="52"/>
      <c r="H109" s="52"/>
    </row>
    <row r="110" spans="1:8">
      <c r="A110" s="54">
        <v>1202055</v>
      </c>
      <c r="B110" s="54" t="s">
        <v>410</v>
      </c>
      <c r="C110" s="55" t="s">
        <v>2</v>
      </c>
      <c r="D110" s="56"/>
      <c r="E110" s="57">
        <f>VLOOKUP(A110,'[153]MON 2013 Final TB '!$A$4:$D$1438,4,0)</f>
        <v>0</v>
      </c>
      <c r="F110" s="56"/>
      <c r="G110" s="52"/>
      <c r="H110" s="52"/>
    </row>
    <row r="111" spans="1:8">
      <c r="A111" s="54">
        <v>1202060</v>
      </c>
      <c r="B111" s="54" t="s">
        <v>411</v>
      </c>
      <c r="C111" s="55" t="s">
        <v>2</v>
      </c>
      <c r="D111" s="56"/>
      <c r="E111" s="57">
        <f>VLOOKUP(A111,'[153]MON 2013 Final TB '!$A$4:$D$1438,4,0)</f>
        <v>0</v>
      </c>
      <c r="F111" s="56"/>
      <c r="G111" s="52"/>
      <c r="H111" s="52"/>
    </row>
    <row r="112" spans="1:8">
      <c r="A112" s="54">
        <v>1202080</v>
      </c>
      <c r="B112" s="54" t="s">
        <v>412</v>
      </c>
      <c r="C112" s="55" t="s">
        <v>2</v>
      </c>
      <c r="D112" s="56"/>
      <c r="E112" s="57">
        <f>VLOOKUP(A112,'[153]MON 2013 Final TB '!$A$4:$D$1438,4,0)</f>
        <v>0</v>
      </c>
      <c r="F112" s="56"/>
      <c r="G112" s="52"/>
      <c r="H112" s="52"/>
    </row>
    <row r="113" spans="1:8">
      <c r="A113" s="54">
        <v>1202100</v>
      </c>
      <c r="B113" s="54" t="s">
        <v>413</v>
      </c>
      <c r="C113" s="55" t="s">
        <v>2</v>
      </c>
      <c r="D113" s="56"/>
      <c r="E113" s="57">
        <f>VLOOKUP(A113,'[153]MON 2013 Final TB '!$A$4:$D$1438,4,0)</f>
        <v>0</v>
      </c>
      <c r="F113" s="56"/>
      <c r="G113" s="52"/>
      <c r="H113" s="52"/>
    </row>
    <row r="114" spans="1:8">
      <c r="A114" s="54">
        <v>1202200</v>
      </c>
      <c r="B114" s="54" t="s">
        <v>414</v>
      </c>
      <c r="C114" s="55" t="s">
        <v>2</v>
      </c>
      <c r="D114" s="56"/>
      <c r="E114" s="57">
        <f>VLOOKUP(A114,'[153]MON 2013 Final TB '!$A$4:$D$1438,4,0)</f>
        <v>36332539.060000002</v>
      </c>
      <c r="F114" s="56"/>
      <c r="G114" s="52"/>
      <c r="H114" s="52"/>
    </row>
    <row r="115" spans="1:8">
      <c r="A115" s="54">
        <v>1202220</v>
      </c>
      <c r="B115" s="54" t="s">
        <v>415</v>
      </c>
      <c r="C115" s="55" t="s">
        <v>2</v>
      </c>
      <c r="D115" s="56"/>
      <c r="E115" s="57">
        <f>VLOOKUP(A115,'[153]MON 2013 Final TB '!$A$4:$D$1438,4,0)</f>
        <v>0</v>
      </c>
      <c r="F115" s="56"/>
      <c r="G115" s="52"/>
      <c r="H115" s="52"/>
    </row>
    <row r="116" spans="1:8">
      <c r="A116" s="54">
        <v>1202240</v>
      </c>
      <c r="B116" s="54" t="s">
        <v>416</v>
      </c>
      <c r="C116" s="55" t="s">
        <v>2</v>
      </c>
      <c r="D116" s="56"/>
      <c r="E116" s="57">
        <f>VLOOKUP(A116,'[153]MON 2013 Final TB '!$A$4:$D$1438,4,0)</f>
        <v>0</v>
      </c>
      <c r="F116" s="56"/>
      <c r="G116" s="52"/>
      <c r="H116" s="52"/>
    </row>
    <row r="117" spans="1:8">
      <c r="A117" s="54">
        <v>1202300</v>
      </c>
      <c r="B117" s="54" t="s">
        <v>417</v>
      </c>
      <c r="C117" s="55" t="s">
        <v>2</v>
      </c>
      <c r="D117" s="56"/>
      <c r="E117" s="57">
        <f>VLOOKUP(A117,'[153]MON 2013 Final TB '!$A$4:$D$1438,4,0)</f>
        <v>23158131.889801905</v>
      </c>
      <c r="F117" s="56"/>
      <c r="G117" s="52"/>
      <c r="H117" s="52"/>
    </row>
    <row r="118" spans="1:8">
      <c r="A118" s="54">
        <v>1202320</v>
      </c>
      <c r="B118" s="54" t="s">
        <v>418</v>
      </c>
      <c r="C118" s="55" t="s">
        <v>2</v>
      </c>
      <c r="D118" s="56"/>
      <c r="E118" s="57">
        <f>VLOOKUP(A118,'[153]MON 2013 Final TB '!$A$4:$D$1438,4,0)</f>
        <v>4683000</v>
      </c>
      <c r="F118" s="56"/>
      <c r="G118" s="52"/>
      <c r="H118" s="52"/>
    </row>
    <row r="119" spans="1:8">
      <c r="A119" s="54">
        <v>1202400</v>
      </c>
      <c r="B119" s="54" t="s">
        <v>419</v>
      </c>
      <c r="C119" s="55" t="s">
        <v>2</v>
      </c>
      <c r="D119" s="56"/>
      <c r="E119" s="57">
        <f>VLOOKUP(A119,'[153]MON 2013 Final TB '!$A$4:$D$1438,4,0)</f>
        <v>0</v>
      </c>
      <c r="F119" s="56"/>
      <c r="G119" s="52"/>
      <c r="H119" s="52"/>
    </row>
    <row r="120" spans="1:8">
      <c r="A120" s="54">
        <v>1202500</v>
      </c>
      <c r="B120" s="54" t="s">
        <v>420</v>
      </c>
      <c r="C120" s="55" t="s">
        <v>2</v>
      </c>
      <c r="D120" s="56"/>
      <c r="E120" s="57">
        <f>VLOOKUP(A120,'[153]MON 2013 Final TB '!$A$4:$D$1438,4,0)</f>
        <v>0</v>
      </c>
      <c r="F120" s="56"/>
      <c r="G120" s="52"/>
      <c r="H120" s="52"/>
    </row>
    <row r="121" spans="1:8">
      <c r="A121" s="54">
        <v>1202600</v>
      </c>
      <c r="B121" s="54" t="s">
        <v>421</v>
      </c>
      <c r="C121" s="55" t="s">
        <v>2</v>
      </c>
      <c r="D121" s="56"/>
      <c r="E121" s="57">
        <f>VLOOKUP(A121,'[153]MON 2013 Final TB '!$A$4:$D$1438,4,0)</f>
        <v>0</v>
      </c>
      <c r="F121" s="56"/>
      <c r="G121" s="52"/>
      <c r="H121" s="52"/>
    </row>
    <row r="122" spans="1:8">
      <c r="A122" s="54">
        <v>1202610</v>
      </c>
      <c r="B122" s="54" t="s">
        <v>422</v>
      </c>
      <c r="C122" s="55" t="s">
        <v>2</v>
      </c>
      <c r="D122" s="56"/>
      <c r="E122" s="57">
        <f>VLOOKUP(A122,'[153]MON 2013 Final TB '!$A$4:$D$1438,4,0)</f>
        <v>0</v>
      </c>
      <c r="F122" s="56"/>
      <c r="G122" s="52"/>
      <c r="H122" s="52"/>
    </row>
    <row r="123" spans="1:8">
      <c r="A123" s="54">
        <v>1202700</v>
      </c>
      <c r="B123" s="54" t="s">
        <v>423</v>
      </c>
      <c r="C123" s="55" t="s">
        <v>2</v>
      </c>
      <c r="D123" s="56"/>
      <c r="E123" s="57">
        <f>VLOOKUP(A123,'[153]MON 2013 Final TB '!$A$4:$D$1438,4,0)</f>
        <v>44572880.120000005</v>
      </c>
      <c r="F123" s="56"/>
      <c r="G123" s="52"/>
      <c r="H123" s="52"/>
    </row>
    <row r="124" spans="1:8">
      <c r="A124" s="54">
        <v>1202720</v>
      </c>
      <c r="B124" s="54" t="s">
        <v>424</v>
      </c>
      <c r="C124" s="55" t="s">
        <v>2</v>
      </c>
      <c r="D124" s="56"/>
      <c r="E124" s="57">
        <f>VLOOKUP(A124,'[153]MON 2013 Final TB '!$A$4:$D$1438,4,0)</f>
        <v>0</v>
      </c>
      <c r="F124" s="56"/>
      <c r="G124" s="52"/>
      <c r="H124" s="52"/>
    </row>
    <row r="125" spans="1:8">
      <c r="A125" s="54">
        <v>1202740</v>
      </c>
      <c r="B125" s="54" t="s">
        <v>425</v>
      </c>
      <c r="C125" s="55" t="s">
        <v>2</v>
      </c>
      <c r="D125" s="56"/>
      <c r="E125" s="57">
        <f>VLOOKUP(A125,'[153]MON 2013 Final TB '!$A$4:$D$1438,4,0)</f>
        <v>0</v>
      </c>
      <c r="F125" s="56"/>
      <c r="G125" s="52"/>
      <c r="H125" s="52"/>
    </row>
    <row r="126" spans="1:8">
      <c r="A126" s="54">
        <v>1202760</v>
      </c>
      <c r="B126" s="54" t="s">
        <v>426</v>
      </c>
      <c r="C126" s="55" t="s">
        <v>2</v>
      </c>
      <c r="D126" s="56"/>
      <c r="E126" s="57">
        <f>VLOOKUP(A126,'[153]MON 2013 Final TB '!$A$4:$D$1438,4,0)</f>
        <v>0</v>
      </c>
      <c r="F126" s="56"/>
      <c r="G126" s="52"/>
      <c r="H126" s="52"/>
    </row>
    <row r="127" spans="1:8">
      <c r="A127" s="54">
        <v>1202780</v>
      </c>
      <c r="B127" s="54" t="s">
        <v>427</v>
      </c>
      <c r="C127" s="55" t="s">
        <v>2</v>
      </c>
      <c r="D127" s="56"/>
      <c r="E127" s="57">
        <f>VLOOKUP(A127,'[153]MON 2013 Final TB '!$A$4:$D$1438,4,0)</f>
        <v>0</v>
      </c>
      <c r="F127" s="56"/>
      <c r="G127" s="52"/>
      <c r="H127" s="52"/>
    </row>
    <row r="128" spans="1:8">
      <c r="A128" s="54">
        <v>1202800</v>
      </c>
      <c r="B128" s="54" t="s">
        <v>428</v>
      </c>
      <c r="C128" s="55" t="s">
        <v>2</v>
      </c>
      <c r="D128" s="56"/>
      <c r="E128" s="57">
        <f>VLOOKUP(A128,'[153]MON 2013 Final TB '!$A$4:$D$1438,4,0)</f>
        <v>0</v>
      </c>
      <c r="F128" s="56"/>
      <c r="G128" s="52"/>
      <c r="H128" s="52"/>
    </row>
    <row r="129" spans="1:8">
      <c r="A129" s="54">
        <v>1202820</v>
      </c>
      <c r="B129" s="54" t="s">
        <v>429</v>
      </c>
      <c r="C129" s="55" t="s">
        <v>2</v>
      </c>
      <c r="D129" s="56"/>
      <c r="E129" s="57">
        <f>VLOOKUP(A129,'[153]MON 2013 Final TB '!$A$4:$D$1438,4,0)</f>
        <v>0</v>
      </c>
      <c r="F129" s="56"/>
      <c r="G129" s="52"/>
      <c r="H129" s="52"/>
    </row>
    <row r="130" spans="1:8">
      <c r="A130" s="54">
        <v>1202840</v>
      </c>
      <c r="B130" s="54" t="s">
        <v>430</v>
      </c>
      <c r="C130" s="55" t="s">
        <v>2</v>
      </c>
      <c r="D130" s="56"/>
      <c r="E130" s="57">
        <f>VLOOKUP(A130,'[153]MON 2013 Final TB '!$A$4:$D$1438,4,0)</f>
        <v>0</v>
      </c>
      <c r="F130" s="56"/>
      <c r="G130" s="52"/>
      <c r="H130" s="52"/>
    </row>
    <row r="131" spans="1:8">
      <c r="A131" s="54">
        <v>1202860</v>
      </c>
      <c r="B131" s="54" t="s">
        <v>431</v>
      </c>
      <c r="C131" s="55" t="s">
        <v>2</v>
      </c>
      <c r="D131" s="56"/>
      <c r="E131" s="57">
        <f>VLOOKUP(A131,'[153]MON 2013 Final TB '!$A$4:$D$1438,4,0)</f>
        <v>0</v>
      </c>
      <c r="F131" s="56"/>
      <c r="G131" s="52"/>
      <c r="H131" s="52"/>
    </row>
    <row r="132" spans="1:8">
      <c r="A132" s="54">
        <v>1202880</v>
      </c>
      <c r="B132" s="54" t="s">
        <v>432</v>
      </c>
      <c r="C132" s="55" t="s">
        <v>2</v>
      </c>
      <c r="D132" s="56"/>
      <c r="E132" s="57">
        <f>VLOOKUP(A132,'[153]MON 2013 Final TB '!$A$4:$D$1438,4,0)</f>
        <v>0</v>
      </c>
      <c r="F132" s="56"/>
      <c r="G132" s="52"/>
      <c r="H132" s="52"/>
    </row>
    <row r="133" spans="1:8">
      <c r="A133" s="54">
        <v>1203000</v>
      </c>
      <c r="B133" s="54" t="s">
        <v>433</v>
      </c>
      <c r="C133" s="55" t="s">
        <v>2</v>
      </c>
      <c r="D133" s="56"/>
      <c r="E133" s="57">
        <f>VLOOKUP(A133,'[153]MON 2013 Final TB '!$A$4:$D$1438,4,0)</f>
        <v>0</v>
      </c>
      <c r="F133" s="56"/>
      <c r="G133" s="52"/>
      <c r="H133" s="52"/>
    </row>
    <row r="134" spans="1:8">
      <c r="A134" s="54">
        <v>1203020</v>
      </c>
      <c r="B134" s="54" t="s">
        <v>434</v>
      </c>
      <c r="C134" s="55" t="s">
        <v>2</v>
      </c>
      <c r="D134" s="56"/>
      <c r="E134" s="57">
        <f>VLOOKUP(A134,'[153]MON 2013 Final TB '!$A$4:$D$1438,4,0)</f>
        <v>0</v>
      </c>
      <c r="F134" s="56"/>
      <c r="G134" s="52"/>
      <c r="H134" s="52"/>
    </row>
    <row r="135" spans="1:8">
      <c r="A135" s="54">
        <v>1203040</v>
      </c>
      <c r="B135" s="54" t="s">
        <v>435</v>
      </c>
      <c r="C135" s="55" t="s">
        <v>2</v>
      </c>
      <c r="D135" s="56"/>
      <c r="E135" s="57">
        <f>VLOOKUP(A135,'[153]MON 2013 Final TB '!$A$4:$D$1438,4,0)</f>
        <v>0</v>
      </c>
      <c r="F135" s="56"/>
      <c r="G135" s="52"/>
      <c r="H135" s="52"/>
    </row>
    <row r="136" spans="1:8">
      <c r="A136" s="54">
        <v>1203060</v>
      </c>
      <c r="B136" s="54" t="s">
        <v>436</v>
      </c>
      <c r="C136" s="55" t="s">
        <v>2</v>
      </c>
      <c r="D136" s="56"/>
      <c r="E136" s="57">
        <f>VLOOKUP(A136,'[153]MON 2013 Final TB '!$A$4:$D$1438,4,0)</f>
        <v>0</v>
      </c>
      <c r="F136" s="56"/>
      <c r="G136" s="52"/>
      <c r="H136" s="52"/>
    </row>
    <row r="137" spans="1:8">
      <c r="A137" s="54">
        <v>1203100</v>
      </c>
      <c r="B137" s="54" t="s">
        <v>437</v>
      </c>
      <c r="C137" s="55" t="s">
        <v>2</v>
      </c>
      <c r="D137" s="56"/>
      <c r="E137" s="57">
        <f>VLOOKUP(A137,'[153]MON 2013 Final TB '!$A$4:$D$1438,4,0)</f>
        <v>0</v>
      </c>
      <c r="F137" s="56"/>
      <c r="G137" s="52"/>
      <c r="H137" s="52"/>
    </row>
    <row r="138" spans="1:8">
      <c r="A138" s="54">
        <v>1203200</v>
      </c>
      <c r="B138" s="54" t="s">
        <v>438</v>
      </c>
      <c r="C138" s="55" t="s">
        <v>2</v>
      </c>
      <c r="D138" s="56"/>
      <c r="E138" s="57">
        <f>VLOOKUP(A138,'[153]MON 2013 Final TB '!$A$4:$D$1438,4,0)</f>
        <v>0</v>
      </c>
      <c r="F138" s="56"/>
      <c r="G138" s="52"/>
      <c r="H138" s="52"/>
    </row>
    <row r="139" spans="1:8">
      <c r="A139" s="54">
        <v>1203300</v>
      </c>
      <c r="B139" s="54" t="s">
        <v>439</v>
      </c>
      <c r="C139" s="55" t="s">
        <v>2</v>
      </c>
      <c r="D139" s="56"/>
      <c r="E139" s="57">
        <f>VLOOKUP(A139,'[153]MON 2013 Final TB '!$A$4:$D$1438,4,0)</f>
        <v>0</v>
      </c>
      <c r="F139" s="56"/>
      <c r="G139" s="52"/>
      <c r="H139" s="52"/>
    </row>
    <row r="140" spans="1:8">
      <c r="A140" s="54">
        <v>1203400</v>
      </c>
      <c r="B140" s="54" t="s">
        <v>440</v>
      </c>
      <c r="C140" s="55" t="s">
        <v>2</v>
      </c>
      <c r="D140" s="56"/>
      <c r="E140" s="57">
        <f>VLOOKUP(A140,'[153]MON 2013 Final TB '!$A$4:$D$1438,4,0)</f>
        <v>129863970.91999996</v>
      </c>
      <c r="F140" s="56"/>
      <c r="G140" s="52"/>
      <c r="H140" s="52"/>
    </row>
    <row r="141" spans="1:8">
      <c r="A141" s="54">
        <v>1203800</v>
      </c>
      <c r="B141" s="54" t="s">
        <v>441</v>
      </c>
      <c r="C141" s="55" t="s">
        <v>2</v>
      </c>
      <c r="D141" s="56"/>
      <c r="E141" s="57">
        <f>VLOOKUP(A141,'[153]MON 2013 Final TB '!$A$4:$D$1438,4,0)</f>
        <v>22563788</v>
      </c>
      <c r="F141" s="56"/>
      <c r="G141" s="52"/>
      <c r="H141" s="52"/>
    </row>
    <row r="142" spans="1:8">
      <c r="A142" s="54">
        <v>1203900</v>
      </c>
      <c r="B142" s="54" t="s">
        <v>442</v>
      </c>
      <c r="C142" s="55" t="s">
        <v>2</v>
      </c>
      <c r="D142" s="56"/>
      <c r="E142" s="57">
        <f>VLOOKUP(A142,'[153]MON 2013 Final TB '!$A$4:$D$1438,4,0)</f>
        <v>3559140</v>
      </c>
      <c r="F142" s="56"/>
      <c r="G142" s="52"/>
      <c r="H142" s="52"/>
    </row>
    <row r="143" spans="1:8">
      <c r="A143" s="54">
        <v>1204000</v>
      </c>
      <c r="B143" s="54" t="s">
        <v>443</v>
      </c>
      <c r="C143" s="55" t="s">
        <v>2</v>
      </c>
      <c r="D143" s="56"/>
      <c r="E143" s="57">
        <f>VLOOKUP(A143,'[153]MON 2013 Final TB '!$A$4:$D$1438,4,0)</f>
        <v>23324082.59</v>
      </c>
      <c r="F143" s="56"/>
      <c r="G143" s="52"/>
      <c r="H143" s="52"/>
    </row>
    <row r="144" spans="1:8">
      <c r="A144" s="54">
        <v>1205000</v>
      </c>
      <c r="B144" s="54" t="s">
        <v>444</v>
      </c>
      <c r="C144" s="55" t="s">
        <v>2</v>
      </c>
      <c r="D144" s="56"/>
      <c r="E144" s="57">
        <f>VLOOKUP(A144,'[153]MON 2013 Final TB '!$A$4:$D$1438,4,0)</f>
        <v>0</v>
      </c>
      <c r="F144" s="56"/>
      <c r="G144" s="52"/>
      <c r="H144" s="52"/>
    </row>
    <row r="145" spans="1:8">
      <c r="A145" s="54">
        <v>1211000</v>
      </c>
      <c r="B145" s="54" t="s">
        <v>445</v>
      </c>
      <c r="C145" s="55" t="s">
        <v>85</v>
      </c>
      <c r="D145" s="56"/>
      <c r="E145" s="57">
        <f>VLOOKUP(A145,'[153]MON 2013 Final TB '!$A$4:$D$1438,4,0)</f>
        <v>0</v>
      </c>
      <c r="F145" s="56"/>
      <c r="G145" s="52"/>
      <c r="H145" s="52"/>
    </row>
    <row r="146" spans="1:8">
      <c r="A146" s="54">
        <v>1211100</v>
      </c>
      <c r="B146" s="54" t="s">
        <v>446</v>
      </c>
      <c r="C146" s="55" t="s">
        <v>85</v>
      </c>
      <c r="D146" s="56"/>
      <c r="E146" s="57">
        <f>VLOOKUP(A146,'[153]MON 2013 Final TB '!$A$4:$D$1438,4,0)</f>
        <v>0</v>
      </c>
      <c r="F146" s="56"/>
      <c r="G146" s="52"/>
      <c r="H146" s="52"/>
    </row>
    <row r="147" spans="1:8">
      <c r="A147" s="54">
        <v>1211200</v>
      </c>
      <c r="B147" s="54" t="s">
        <v>447</v>
      </c>
      <c r="C147" s="55" t="s">
        <v>85</v>
      </c>
      <c r="D147" s="56"/>
      <c r="E147" s="57">
        <f>VLOOKUP(A147,'[153]MON 2013 Final TB '!$A$4:$D$1438,4,0)</f>
        <v>0</v>
      </c>
      <c r="F147" s="56"/>
      <c r="G147" s="52"/>
      <c r="H147" s="52"/>
    </row>
    <row r="148" spans="1:8">
      <c r="A148" s="54">
        <v>1211300</v>
      </c>
      <c r="B148" s="54" t="s">
        <v>448</v>
      </c>
      <c r="C148" s="55" t="s">
        <v>85</v>
      </c>
      <c r="D148" s="56"/>
      <c r="E148" s="57">
        <f>VLOOKUP(A148,'[153]MON 2013 Final TB '!$A$4:$D$1438,4,0)</f>
        <v>0</v>
      </c>
      <c r="F148" s="56"/>
      <c r="G148" s="58">
        <f>418953384.88/1000</f>
        <v>418953.38487999997</v>
      </c>
      <c r="H148" s="52"/>
    </row>
    <row r="149" spans="1:8">
      <c r="A149" s="54">
        <v>1211400</v>
      </c>
      <c r="B149" s="54" t="s">
        <v>449</v>
      </c>
      <c r="C149" s="55" t="s">
        <v>85</v>
      </c>
      <c r="D149" s="56"/>
      <c r="E149" s="57">
        <f>VLOOKUP(A149,'[153]MON 2013 Final TB '!$A$4:$D$1438,4,0)</f>
        <v>0</v>
      </c>
      <c r="F149" s="56"/>
      <c r="G149" s="58">
        <v>-125700</v>
      </c>
      <c r="H149" s="52"/>
    </row>
    <row r="150" spans="1:8">
      <c r="A150" s="54">
        <v>1211500</v>
      </c>
      <c r="B150" s="54" t="s">
        <v>450</v>
      </c>
      <c r="C150" s="55" t="s">
        <v>85</v>
      </c>
      <c r="D150" s="56"/>
      <c r="E150" s="57">
        <f>VLOOKUP(A150,'[153]MON 2013 Final TB '!$A$4:$D$1438,4,0)</f>
        <v>0</v>
      </c>
      <c r="F150" s="56"/>
      <c r="G150" s="52"/>
      <c r="H150" s="52"/>
    </row>
    <row r="151" spans="1:8">
      <c r="A151" s="54">
        <v>1212000</v>
      </c>
      <c r="B151" s="54" t="s">
        <v>451</v>
      </c>
      <c r="C151" s="55" t="s">
        <v>85</v>
      </c>
      <c r="D151" s="56"/>
      <c r="E151" s="57">
        <f>VLOOKUP(A151,'[153]MON 2013 Final TB '!$A$4:$D$1438,4,0)</f>
        <v>0</v>
      </c>
      <c r="F151" s="56"/>
      <c r="G151" s="52"/>
      <c r="H151" s="58">
        <v>-23079007.991666596</v>
      </c>
    </row>
    <row r="152" spans="1:8">
      <c r="A152" s="54">
        <v>1213000</v>
      </c>
      <c r="B152" s="54" t="s">
        <v>452</v>
      </c>
      <c r="C152" s="55" t="s">
        <v>85</v>
      </c>
      <c r="D152" s="56"/>
      <c r="E152" s="57">
        <f>VLOOKUP(A152,'[153]MON 2013 Final TB '!$A$4:$D$1438,4,0)</f>
        <v>-50185824.191666603</v>
      </c>
      <c r="F152" s="56"/>
      <c r="G152" s="56">
        <f>+E152+E153</f>
        <v>-98988228.021666601</v>
      </c>
      <c r="H152" s="58">
        <v>-16670129.42</v>
      </c>
    </row>
    <row r="153" spans="1:8">
      <c r="A153" s="54">
        <v>1213100</v>
      </c>
      <c r="B153" s="54" t="s">
        <v>453</v>
      </c>
      <c r="C153" s="55" t="s">
        <v>85</v>
      </c>
      <c r="D153" s="56"/>
      <c r="E153" s="57">
        <f>VLOOKUP(A153,'[153]MON 2013 Final TB '!$A$4:$D$1438,4,0)</f>
        <v>-48802403.829999998</v>
      </c>
      <c r="F153" s="56"/>
      <c r="G153" s="52"/>
      <c r="H153" s="56">
        <f>SUM(H151:H152)</f>
        <v>-39749137.411666594</v>
      </c>
    </row>
    <row r="154" spans="1:8">
      <c r="A154" s="54">
        <v>1214000</v>
      </c>
      <c r="B154" s="54" t="s">
        <v>454</v>
      </c>
      <c r="C154" s="55" t="s">
        <v>85</v>
      </c>
      <c r="D154" s="56"/>
      <c r="E154" s="57">
        <f>VLOOKUP(A154,'[153]MON 2013 Final TB '!$A$4:$D$1438,4,0)</f>
        <v>0</v>
      </c>
      <c r="F154" s="56"/>
      <c r="G154" s="52"/>
      <c r="H154" s="56">
        <f>+G152-H153</f>
        <v>-59239090.610000007</v>
      </c>
    </row>
    <row r="155" spans="1:8">
      <c r="A155" s="54">
        <v>1221000</v>
      </c>
      <c r="B155" s="54" t="s">
        <v>455</v>
      </c>
      <c r="C155" s="55" t="s">
        <v>2</v>
      </c>
      <c r="D155" s="56"/>
      <c r="E155" s="57">
        <f>VLOOKUP(A155,'[153]MON 2013 Final TB '!$A$4:$D$1438,4,0)</f>
        <v>0</v>
      </c>
      <c r="F155" s="56"/>
      <c r="G155" s="52"/>
      <c r="H155" s="56">
        <f>+H154+G1341</f>
        <v>0</v>
      </c>
    </row>
    <row r="156" spans="1:8">
      <c r="A156" s="54">
        <v>1231000</v>
      </c>
      <c r="B156" s="54" t="s">
        <v>456</v>
      </c>
      <c r="C156" s="55" t="s">
        <v>2</v>
      </c>
      <c r="D156" s="56"/>
      <c r="E156" s="57">
        <f>VLOOKUP(A156,'[153]MON 2013 Final TB '!$A$4:$D$1438,4,0)</f>
        <v>0</v>
      </c>
      <c r="F156" s="56"/>
      <c r="G156" s="52"/>
      <c r="H156" s="52"/>
    </row>
    <row r="157" spans="1:8">
      <c r="A157" s="54">
        <v>1241000</v>
      </c>
      <c r="B157" s="54" t="s">
        <v>457</v>
      </c>
      <c r="C157" s="55" t="s">
        <v>2</v>
      </c>
      <c r="D157" s="56"/>
      <c r="E157" s="57">
        <f>VLOOKUP(A157,'[153]MON 2013 Final TB '!$A$4:$D$1438,4,0)</f>
        <v>0</v>
      </c>
      <c r="F157" s="56"/>
      <c r="G157" s="52"/>
      <c r="H157" s="58">
        <v>83137.5</v>
      </c>
    </row>
    <row r="158" spans="1:8">
      <c r="A158" s="54">
        <v>1251000</v>
      </c>
      <c r="B158" s="54" t="s">
        <v>458</v>
      </c>
      <c r="C158" s="55" t="s">
        <v>2</v>
      </c>
      <c r="D158" s="56"/>
      <c r="E158" s="57">
        <f>VLOOKUP(A158,'[153]MON 2013 Final TB '!$A$4:$D$1438,4,0)</f>
        <v>0</v>
      </c>
      <c r="F158" s="56"/>
      <c r="G158" s="52"/>
      <c r="H158" s="52"/>
    </row>
    <row r="159" spans="1:8">
      <c r="A159" s="54">
        <v>1251100</v>
      </c>
      <c r="B159" s="54" t="s">
        <v>459</v>
      </c>
      <c r="C159" s="55" t="s">
        <v>2</v>
      </c>
      <c r="D159" s="56"/>
      <c r="E159" s="57">
        <f>VLOOKUP(A159,'[153]MON 2013 Final TB '!$A$4:$D$1438,4,0)</f>
        <v>0</v>
      </c>
      <c r="F159" s="56"/>
      <c r="G159" s="52"/>
      <c r="H159" s="56">
        <f>+H155-H157</f>
        <v>-83137.5</v>
      </c>
    </row>
    <row r="160" spans="1:8">
      <c r="A160" s="54">
        <v>1271000</v>
      </c>
      <c r="B160" s="54" t="s">
        <v>460</v>
      </c>
      <c r="C160" s="55" t="s">
        <v>2</v>
      </c>
      <c r="D160" s="56"/>
      <c r="E160" s="57">
        <f>VLOOKUP(A160,'[153]MON 2013 Final TB '!$A$4:$D$1438,4,0)</f>
        <v>-868937672.707793</v>
      </c>
      <c r="F160" s="56"/>
      <c r="G160" s="52"/>
      <c r="H160" s="52"/>
    </row>
    <row r="161" spans="1:8">
      <c r="A161" s="54">
        <v>1272000</v>
      </c>
      <c r="B161" s="54" t="s">
        <v>461</v>
      </c>
      <c r="C161" s="55" t="s">
        <v>2</v>
      </c>
      <c r="D161" s="56"/>
      <c r="E161" s="57">
        <f>VLOOKUP(A161,'[153]MON 2013 Final TB '!$A$4:$D$1438,4,0)</f>
        <v>0</v>
      </c>
      <c r="F161" s="56"/>
      <c r="G161" s="52"/>
      <c r="H161" s="52"/>
    </row>
    <row r="162" spans="1:8">
      <c r="A162" s="54">
        <v>1273000</v>
      </c>
      <c r="B162" s="54" t="s">
        <v>462</v>
      </c>
      <c r="C162" s="55" t="s">
        <v>2</v>
      </c>
      <c r="D162" s="56"/>
      <c r="E162" s="57">
        <f>VLOOKUP(A162,'[153]MON 2013 Final TB '!$A$4:$D$1438,4,0)</f>
        <v>0</v>
      </c>
      <c r="F162" s="56"/>
      <c r="G162" s="52"/>
      <c r="H162" s="52"/>
    </row>
    <row r="163" spans="1:8">
      <c r="A163" s="54">
        <v>1274000</v>
      </c>
      <c r="B163" s="54" t="s">
        <v>463</v>
      </c>
      <c r="C163" s="55" t="s">
        <v>2</v>
      </c>
      <c r="D163" s="56"/>
      <c r="E163" s="57">
        <f>VLOOKUP(A163,'[153]MON 2013 Final TB '!$A$4:$D$1438,4,0)</f>
        <v>0</v>
      </c>
      <c r="F163" s="56"/>
      <c r="G163" s="52"/>
      <c r="H163" s="52"/>
    </row>
    <row r="164" spans="1:8">
      <c r="A164" s="54">
        <v>1275000</v>
      </c>
      <c r="B164" s="54" t="s">
        <v>464</v>
      </c>
      <c r="C164" s="55" t="s">
        <v>2</v>
      </c>
      <c r="D164" s="56"/>
      <c r="E164" s="57">
        <f>VLOOKUP(A164,'[153]MON 2013 Final TB '!$A$4:$D$1438,4,0)</f>
        <v>-2814134.759100005</v>
      </c>
      <c r="F164" s="56"/>
      <c r="G164" s="52"/>
      <c r="H164" s="52"/>
    </row>
    <row r="165" spans="1:8">
      <c r="A165" s="54">
        <v>1276000</v>
      </c>
      <c r="B165" s="54" t="s">
        <v>465</v>
      </c>
      <c r="C165" s="55" t="s">
        <v>2</v>
      </c>
      <c r="D165" s="56"/>
      <c r="E165" s="57">
        <f>VLOOKUP(A165,'[153]MON 2013 Final TB '!$A$4:$D$1438,4,0)</f>
        <v>-11302239.999999989</v>
      </c>
      <c r="F165" s="56"/>
      <c r="G165" s="52"/>
      <c r="H165" s="52"/>
    </row>
    <row r="166" spans="1:8">
      <c r="A166" s="54">
        <v>1281100</v>
      </c>
      <c r="B166" s="54" t="s">
        <v>466</v>
      </c>
      <c r="C166" s="55" t="s">
        <v>2</v>
      </c>
      <c r="D166" s="56"/>
      <c r="E166" s="57">
        <f>VLOOKUP(A166,'[153]MON 2013 Final TB '!$A$4:$D$1438,4,0)</f>
        <v>0</v>
      </c>
      <c r="F166" s="56"/>
      <c r="G166" s="52"/>
      <c r="H166" s="52"/>
    </row>
    <row r="167" spans="1:8">
      <c r="A167" s="54">
        <v>1281200</v>
      </c>
      <c r="B167" s="54" t="s">
        <v>467</v>
      </c>
      <c r="C167" s="55" t="s">
        <v>2</v>
      </c>
      <c r="D167" s="56"/>
      <c r="E167" s="57">
        <f>VLOOKUP(A167,'[153]MON 2013 Final TB '!$A$4:$D$1438,4,0)</f>
        <v>-46278173.208077483</v>
      </c>
      <c r="F167" s="56"/>
      <c r="G167" s="52"/>
      <c r="H167" s="52"/>
    </row>
    <row r="168" spans="1:8">
      <c r="A168" s="54">
        <v>1281300</v>
      </c>
      <c r="B168" s="54" t="s">
        <v>468</v>
      </c>
      <c r="C168" s="55" t="s">
        <v>2</v>
      </c>
      <c r="D168" s="56"/>
      <c r="E168" s="57">
        <f>VLOOKUP(A168,'[153]MON 2013 Final TB '!$A$4:$D$1438,4,0)</f>
        <v>-300111.41249999998</v>
      </c>
      <c r="F168" s="56"/>
      <c r="G168" s="52"/>
      <c r="H168" s="52"/>
    </row>
    <row r="169" spans="1:8">
      <c r="A169" s="54">
        <v>1281400</v>
      </c>
      <c r="B169" s="54" t="s">
        <v>469</v>
      </c>
      <c r="C169" s="55" t="s">
        <v>2</v>
      </c>
      <c r="D169" s="56"/>
      <c r="E169" s="57">
        <f>VLOOKUP(A169,'[153]MON 2013 Final TB '!$A$4:$D$1438,4,0)</f>
        <v>-50957811.110710278</v>
      </c>
      <c r="F169" s="56"/>
      <c r="G169" s="52"/>
      <c r="H169" s="52"/>
    </row>
    <row r="170" spans="1:8">
      <c r="A170" s="54">
        <v>1281420</v>
      </c>
      <c r="B170" s="54" t="s">
        <v>470</v>
      </c>
      <c r="C170" s="55" t="s">
        <v>2</v>
      </c>
      <c r="D170" s="56"/>
      <c r="E170" s="57">
        <f>VLOOKUP(A170,'[153]MON 2013 Final TB '!$A$4:$D$1438,4,0)</f>
        <v>-61568510.616791233</v>
      </c>
      <c r="F170" s="56"/>
      <c r="G170" s="52"/>
      <c r="H170" s="52"/>
    </row>
    <row r="171" spans="1:8">
      <c r="A171" s="54">
        <v>1281450</v>
      </c>
      <c r="B171" s="54" t="s">
        <v>471</v>
      </c>
      <c r="C171" s="55" t="s">
        <v>2</v>
      </c>
      <c r="D171" s="56"/>
      <c r="E171" s="57">
        <f>VLOOKUP(A171,'[153]MON 2013 Final TB '!$A$4:$D$1438,4,0)</f>
        <v>-146270120.19983515</v>
      </c>
      <c r="F171" s="56"/>
      <c r="G171" s="52"/>
      <c r="H171" s="52"/>
    </row>
    <row r="172" spans="1:8">
      <c r="A172" s="54">
        <v>1281500</v>
      </c>
      <c r="B172" s="54" t="s">
        <v>472</v>
      </c>
      <c r="C172" s="55" t="s">
        <v>2</v>
      </c>
      <c r="D172" s="56"/>
      <c r="E172" s="57">
        <f>VLOOKUP(A172,'[153]MON 2013 Final TB '!$A$4:$D$1438,4,0)</f>
        <v>0</v>
      </c>
      <c r="F172" s="56"/>
      <c r="G172" s="52"/>
      <c r="H172" s="52"/>
    </row>
    <row r="173" spans="1:8">
      <c r="A173" s="54">
        <v>1281700</v>
      </c>
      <c r="B173" s="54" t="s">
        <v>473</v>
      </c>
      <c r="C173" s="55" t="s">
        <v>2</v>
      </c>
      <c r="D173" s="56"/>
      <c r="E173" s="57">
        <f>VLOOKUP(A173,'[153]MON 2013 Final TB '!$A$4:$D$1438,4,0)</f>
        <v>0</v>
      </c>
      <c r="F173" s="56"/>
      <c r="G173" s="52"/>
      <c r="H173" s="52"/>
    </row>
    <row r="174" spans="1:8">
      <c r="A174" s="54">
        <v>1281800</v>
      </c>
      <c r="B174" s="54" t="s">
        <v>474</v>
      </c>
      <c r="C174" s="55" t="s">
        <v>2</v>
      </c>
      <c r="D174" s="56"/>
      <c r="E174" s="57">
        <f>VLOOKUP(A174,'[153]MON 2013 Final TB '!$A$4:$D$1438,4,0)</f>
        <v>-12481614.163408183</v>
      </c>
      <c r="F174" s="56"/>
      <c r="G174" s="52"/>
      <c r="H174" s="52"/>
    </row>
    <row r="175" spans="1:8">
      <c r="A175" s="54">
        <v>1281900</v>
      </c>
      <c r="B175" s="54" t="s">
        <v>475</v>
      </c>
      <c r="C175" s="55" t="s">
        <v>2</v>
      </c>
      <c r="D175" s="56"/>
      <c r="E175" s="57">
        <f>VLOOKUP(A175,'[153]MON 2013 Final TB '!$A$4:$D$1438,4,0)</f>
        <v>0</v>
      </c>
      <c r="F175" s="56"/>
      <c r="G175" s="52"/>
      <c r="H175" s="52"/>
    </row>
    <row r="176" spans="1:8">
      <c r="A176" s="54">
        <v>1282000</v>
      </c>
      <c r="B176" s="54" t="s">
        <v>476</v>
      </c>
      <c r="C176" s="55" t="s">
        <v>2</v>
      </c>
      <c r="D176" s="56"/>
      <c r="E176" s="57">
        <f>VLOOKUP(A176,'[153]MON 2013 Final TB '!$A$4:$D$1438,4,0)</f>
        <v>0</v>
      </c>
      <c r="F176" s="56"/>
      <c r="G176" s="52"/>
      <c r="H176" s="52"/>
    </row>
    <row r="177" spans="1:8">
      <c r="A177" s="54">
        <v>1282050</v>
      </c>
      <c r="B177" s="54" t="s">
        <v>477</v>
      </c>
      <c r="C177" s="55" t="s">
        <v>2</v>
      </c>
      <c r="D177" s="56"/>
      <c r="E177" s="57">
        <f>VLOOKUP(A177,'[153]MON 2013 Final TB '!$A$4:$D$1438,4,0)</f>
        <v>0</v>
      </c>
      <c r="F177" s="56"/>
      <c r="G177" s="52"/>
      <c r="H177" s="52"/>
    </row>
    <row r="178" spans="1:8">
      <c r="A178" s="54">
        <v>1282100</v>
      </c>
      <c r="B178" s="54" t="s">
        <v>478</v>
      </c>
      <c r="C178" s="55" t="s">
        <v>2</v>
      </c>
      <c r="D178" s="56"/>
      <c r="E178" s="57">
        <f>VLOOKUP(A178,'[153]MON 2013 Final TB '!$A$4:$D$1438,4,0)</f>
        <v>-10983634.024813436</v>
      </c>
      <c r="F178" s="56"/>
      <c r="G178" s="52"/>
      <c r="H178" s="52"/>
    </row>
    <row r="179" spans="1:8">
      <c r="A179" s="54">
        <v>1282200</v>
      </c>
      <c r="B179" s="54" t="s">
        <v>479</v>
      </c>
      <c r="C179" s="55" t="s">
        <v>2</v>
      </c>
      <c r="D179" s="56"/>
      <c r="E179" s="57">
        <f>VLOOKUP(A179,'[153]MON 2013 Final TB '!$A$4:$D$1438,4,0)</f>
        <v>-62518972.970694438</v>
      </c>
      <c r="F179" s="56"/>
      <c r="G179" s="52"/>
      <c r="H179" s="52"/>
    </row>
    <row r="180" spans="1:8">
      <c r="A180" s="54">
        <v>1282300</v>
      </c>
      <c r="B180" s="54" t="s">
        <v>480</v>
      </c>
      <c r="C180" s="55" t="s">
        <v>2</v>
      </c>
      <c r="D180" s="56"/>
      <c r="E180" s="57">
        <f>VLOOKUP(A180,'[153]MON 2013 Final TB '!$A$4:$D$1438,4,0)</f>
        <v>0</v>
      </c>
      <c r="F180" s="56"/>
      <c r="G180" s="52"/>
      <c r="H180" s="52"/>
    </row>
    <row r="181" spans="1:8">
      <c r="A181" s="54">
        <v>1282400</v>
      </c>
      <c r="B181" s="54" t="s">
        <v>481</v>
      </c>
      <c r="C181" s="55" t="s">
        <v>2</v>
      </c>
      <c r="D181" s="56"/>
      <c r="E181" s="57">
        <f>VLOOKUP(A181,'[153]MON 2013 Final TB '!$A$4:$D$1438,4,0)</f>
        <v>-102152114.3471</v>
      </c>
      <c r="F181" s="56"/>
      <c r="G181" s="52"/>
      <c r="H181" s="52"/>
    </row>
    <row r="182" spans="1:8">
      <c r="A182" s="54">
        <v>1282500</v>
      </c>
      <c r="B182" s="54" t="s">
        <v>482</v>
      </c>
      <c r="C182" s="55" t="s">
        <v>2</v>
      </c>
      <c r="D182" s="56"/>
      <c r="E182" s="57">
        <f>VLOOKUP(A182,'[153]MON 2013 Final TB '!$A$4:$D$1438,4,0)</f>
        <v>-56022788.430634126</v>
      </c>
      <c r="F182" s="56"/>
      <c r="G182" s="52"/>
      <c r="H182" s="52"/>
    </row>
    <row r="183" spans="1:8">
      <c r="A183" s="54">
        <v>1282600</v>
      </c>
      <c r="B183" s="54" t="s">
        <v>483</v>
      </c>
      <c r="C183" s="55" t="s">
        <v>2</v>
      </c>
      <c r="D183" s="56"/>
      <c r="E183" s="57">
        <f>VLOOKUP(A183,'[153]MON 2013 Final TB '!$A$4:$D$1438,4,0)</f>
        <v>0</v>
      </c>
      <c r="F183" s="56"/>
      <c r="G183" s="52"/>
      <c r="H183" s="52"/>
    </row>
    <row r="184" spans="1:8">
      <c r="A184" s="54">
        <v>1282700</v>
      </c>
      <c r="B184" s="54" t="s">
        <v>484</v>
      </c>
      <c r="C184" s="55" t="s">
        <v>2</v>
      </c>
      <c r="D184" s="56"/>
      <c r="E184" s="57">
        <f>VLOOKUP(A184,'[153]MON 2013 Final TB '!$A$4:$D$1438,4,0)</f>
        <v>0</v>
      </c>
      <c r="F184" s="56"/>
      <c r="G184" s="52"/>
      <c r="H184" s="52"/>
    </row>
    <row r="185" spans="1:8">
      <c r="A185" s="54">
        <v>1282800</v>
      </c>
      <c r="B185" s="54" t="s">
        <v>485</v>
      </c>
      <c r="C185" s="55" t="s">
        <v>2</v>
      </c>
      <c r="D185" s="56"/>
      <c r="E185" s="57">
        <f>VLOOKUP(A185,'[153]MON 2013 Final TB '!$A$4:$D$1438,4,0)</f>
        <v>0</v>
      </c>
      <c r="F185" s="56"/>
      <c r="G185" s="52"/>
      <c r="H185" s="52"/>
    </row>
    <row r="186" spans="1:8">
      <c r="A186" s="54">
        <v>1282900</v>
      </c>
      <c r="B186" s="54" t="s">
        <v>486</v>
      </c>
      <c r="C186" s="55" t="s">
        <v>2</v>
      </c>
      <c r="D186" s="56"/>
      <c r="E186" s="57">
        <f>VLOOKUP(A186,'[153]MON 2013 Final TB '!$A$4:$D$1438,4,0)</f>
        <v>-2177517649.74578</v>
      </c>
      <c r="F186" s="56"/>
      <c r="G186" s="52"/>
      <c r="H186" s="52"/>
    </row>
    <row r="187" spans="1:8">
      <c r="A187" s="54">
        <v>1291000</v>
      </c>
      <c r="B187" s="54" t="s">
        <v>487</v>
      </c>
      <c r="C187" s="55" t="s">
        <v>2</v>
      </c>
      <c r="D187" s="56"/>
      <c r="E187" s="57">
        <f>VLOOKUP(A187,'[153]MON 2013 Final TB '!$A$4:$D$1438,4,0)</f>
        <v>-723590014.98954403</v>
      </c>
      <c r="F187" s="56"/>
      <c r="G187" s="52"/>
      <c r="H187" s="52"/>
    </row>
    <row r="188" spans="1:8">
      <c r="A188" s="54">
        <v>1291100</v>
      </c>
      <c r="B188" s="54" t="s">
        <v>488</v>
      </c>
      <c r="C188" s="55" t="s">
        <v>2</v>
      </c>
      <c r="D188" s="56"/>
      <c r="E188" s="57">
        <f>VLOOKUP(A188,'[153]MON 2013 Final TB '!$A$4:$D$1438,4,0)</f>
        <v>-367136723.04843503</v>
      </c>
      <c r="F188" s="56"/>
      <c r="G188" s="52"/>
      <c r="H188" s="52"/>
    </row>
    <row r="189" spans="1:8">
      <c r="A189" s="54">
        <v>1301000</v>
      </c>
      <c r="B189" s="54" t="s">
        <v>489</v>
      </c>
      <c r="C189" s="55" t="s">
        <v>2</v>
      </c>
      <c r="D189" s="56"/>
      <c r="E189" s="57">
        <f>VLOOKUP(A189,'[153]MON 2013 Final TB '!$A$4:$D$1438,4,0)</f>
        <v>-63828228.418132499</v>
      </c>
      <c r="F189" s="56"/>
      <c r="G189" s="52"/>
      <c r="H189" s="52"/>
    </row>
    <row r="190" spans="1:8">
      <c r="A190" s="54">
        <v>1311000</v>
      </c>
      <c r="B190" s="54" t="s">
        <v>490</v>
      </c>
      <c r="C190" s="55" t="s">
        <v>2</v>
      </c>
      <c r="D190" s="56"/>
      <c r="E190" s="57">
        <f>VLOOKUP(A190,'[153]MON 2013 Final TB '!$A$4:$D$1438,4,0)</f>
        <v>0</v>
      </c>
      <c r="F190" s="56"/>
      <c r="G190" s="52"/>
      <c r="H190" s="52"/>
    </row>
    <row r="191" spans="1:8">
      <c r="A191" s="54">
        <v>1311200</v>
      </c>
      <c r="B191" s="54" t="s">
        <v>491</v>
      </c>
      <c r="C191" s="55" t="s">
        <v>2</v>
      </c>
      <c r="D191" s="56"/>
      <c r="E191" s="57">
        <f>VLOOKUP(A191,'[153]MON 2013 Final TB '!$A$4:$D$1438,4,0)</f>
        <v>0</v>
      </c>
      <c r="F191" s="56"/>
      <c r="G191" s="52"/>
      <c r="H191" s="52"/>
    </row>
    <row r="192" spans="1:8">
      <c r="A192" s="54">
        <v>1341000</v>
      </c>
      <c r="B192" s="54" t="s">
        <v>492</v>
      </c>
      <c r="C192" s="55" t="s">
        <v>2</v>
      </c>
      <c r="D192" s="56"/>
      <c r="E192" s="57">
        <f>VLOOKUP(A192,'[153]MON 2013 Final TB '!$A$4:$D$1438,4,0)</f>
        <v>-138177907.212396</v>
      </c>
      <c r="F192" s="56"/>
      <c r="G192" s="52"/>
      <c r="H192" s="52"/>
    </row>
    <row r="193" spans="1:8">
      <c r="A193" s="54">
        <v>1351000</v>
      </c>
      <c r="B193" s="54" t="s">
        <v>493</v>
      </c>
      <c r="C193" s="55" t="s">
        <v>2</v>
      </c>
      <c r="D193" s="56"/>
      <c r="E193" s="57">
        <f>VLOOKUP(A193,'[153]MON 2013 Final TB '!$A$4:$D$1438,4,0)</f>
        <v>-156747997.8471705</v>
      </c>
      <c r="F193" s="56"/>
      <c r="G193" s="52"/>
      <c r="H193" s="52"/>
    </row>
    <row r="194" spans="1:8">
      <c r="A194" s="54">
        <v>1361000</v>
      </c>
      <c r="B194" s="54" t="s">
        <v>494</v>
      </c>
      <c r="C194" s="55" t="s">
        <v>2</v>
      </c>
      <c r="D194" s="56"/>
      <c r="E194" s="57">
        <f>VLOOKUP(A194,'[153]MON 2013 Final TB '!$A$4:$D$1438,4,0)</f>
        <v>-483315807.877083</v>
      </c>
      <c r="F194" s="56"/>
      <c r="G194" s="52"/>
      <c r="H194" s="52"/>
    </row>
    <row r="195" spans="1:8" ht="16.5" customHeight="1">
      <c r="A195" s="54">
        <v>1371000</v>
      </c>
      <c r="B195" s="54" t="s">
        <v>495</v>
      </c>
      <c r="C195" s="55" t="s">
        <v>2</v>
      </c>
      <c r="D195" s="56"/>
      <c r="E195" s="57">
        <f>VLOOKUP(A195,'[153]MON 2013 Final TB '!$A$4:$D$1438,4,0)</f>
        <v>0</v>
      </c>
      <c r="F195" s="56"/>
      <c r="G195" s="52"/>
      <c r="H195" s="52"/>
    </row>
    <row r="196" spans="1:8" ht="16.5" customHeight="1">
      <c r="A196" s="54">
        <v>1391000</v>
      </c>
      <c r="B196" s="54" t="s">
        <v>496</v>
      </c>
      <c r="C196" s="55" t="s">
        <v>2</v>
      </c>
      <c r="D196" s="56"/>
      <c r="E196" s="57">
        <f>VLOOKUP(A196,'[153]MON 2013 Final TB '!$A$4:$D$1438,4,0)</f>
        <v>0</v>
      </c>
      <c r="F196" s="56"/>
      <c r="G196" s="52"/>
      <c r="H196" s="52"/>
    </row>
    <row r="197" spans="1:8" ht="16.5" customHeight="1">
      <c r="A197" s="54">
        <v>1701000</v>
      </c>
      <c r="B197" s="54" t="s">
        <v>499</v>
      </c>
      <c r="C197" s="59" t="s">
        <v>509</v>
      </c>
      <c r="D197" s="56"/>
      <c r="E197" s="57">
        <f>VLOOKUP(A197,'[153]MON 2013 Final TB '!$A$4:$D$1438,4,0)</f>
        <v>0</v>
      </c>
      <c r="F197" s="56"/>
      <c r="G197" s="52"/>
      <c r="H197" s="52"/>
    </row>
    <row r="198" spans="1:8" ht="16.5" customHeight="1">
      <c r="A198" s="54">
        <v>1702000</v>
      </c>
      <c r="B198" s="54" t="s">
        <v>500</v>
      </c>
      <c r="C198" s="59" t="s">
        <v>509</v>
      </c>
      <c r="D198" s="56"/>
      <c r="E198" s="57">
        <f>VLOOKUP(A198,'[153]MON 2013 Final TB '!$A$4:$D$1438,4,0)</f>
        <v>0</v>
      </c>
      <c r="F198" s="56"/>
      <c r="G198" s="52"/>
      <c r="H198" s="52"/>
    </row>
    <row r="199" spans="1:8" ht="16.5" customHeight="1">
      <c r="A199" s="54">
        <v>1703000</v>
      </c>
      <c r="B199" s="54" t="s">
        <v>501</v>
      </c>
      <c r="C199" s="59" t="s">
        <v>509</v>
      </c>
      <c r="D199" s="56"/>
      <c r="E199" s="57">
        <f>VLOOKUP(A199,'[153]MON 2013 Final TB '!$A$4:$D$1438,4,0)</f>
        <v>0</v>
      </c>
      <c r="F199" s="56"/>
      <c r="G199" s="52"/>
      <c r="H199" s="52"/>
    </row>
    <row r="200" spans="1:8" ht="16.5" customHeight="1">
      <c r="A200" s="54">
        <v>1704000</v>
      </c>
      <c r="B200" s="54" t="s">
        <v>502</v>
      </c>
      <c r="C200" s="59" t="s">
        <v>509</v>
      </c>
      <c r="D200" s="56"/>
      <c r="E200" s="57">
        <f>VLOOKUP(A200,'[153]MON 2013 Final TB '!$A$4:$D$1438,4,0)</f>
        <v>0</v>
      </c>
      <c r="F200" s="56"/>
      <c r="G200" s="52"/>
      <c r="H200" s="52"/>
    </row>
    <row r="201" spans="1:8" ht="16.5" customHeight="1">
      <c r="A201" s="54">
        <v>1751000</v>
      </c>
      <c r="B201" s="54" t="s">
        <v>503</v>
      </c>
      <c r="C201" s="59" t="s">
        <v>509</v>
      </c>
      <c r="D201" s="56"/>
      <c r="E201" s="57">
        <f>VLOOKUP(A201,'[153]MON 2013 Final TB '!$A$4:$D$1438,4,0)</f>
        <v>20840052.199999999</v>
      </c>
      <c r="F201" s="56"/>
      <c r="G201" s="52"/>
      <c r="H201" s="52"/>
    </row>
    <row r="202" spans="1:8">
      <c r="A202" s="54">
        <v>1751100</v>
      </c>
      <c r="B202" s="54" t="s">
        <v>504</v>
      </c>
      <c r="C202" s="59" t="s">
        <v>509</v>
      </c>
      <c r="D202" s="56"/>
      <c r="E202" s="57">
        <f>VLOOKUP(A202,'[153]MON 2013 Final TB '!$A$4:$D$1438,4,0)</f>
        <v>0</v>
      </c>
      <c r="F202" s="56"/>
      <c r="G202" s="52"/>
      <c r="H202" s="52"/>
    </row>
    <row r="203" spans="1:8">
      <c r="A203" s="54">
        <v>1751200</v>
      </c>
      <c r="B203" s="54" t="s">
        <v>505</v>
      </c>
      <c r="C203" s="59" t="s">
        <v>509</v>
      </c>
      <c r="D203" s="56"/>
      <c r="E203" s="57">
        <f>VLOOKUP(A203,'[153]MON 2013 Final TB '!$A$4:$D$1438,4,0)</f>
        <v>0</v>
      </c>
      <c r="F203" s="56"/>
      <c r="G203" s="52"/>
      <c r="H203" s="52"/>
    </row>
    <row r="204" spans="1:8">
      <c r="A204" s="54">
        <v>1801000</v>
      </c>
      <c r="B204" s="54" t="s">
        <v>506</v>
      </c>
      <c r="C204" s="59" t="s">
        <v>509</v>
      </c>
      <c r="D204" s="56"/>
      <c r="E204" s="57">
        <f>VLOOKUP(A204,'[153]MON 2013 Final TB '!$A$4:$D$1438,4,0)</f>
        <v>20000</v>
      </c>
      <c r="F204" s="56"/>
      <c r="G204" s="52"/>
      <c r="H204" s="52"/>
    </row>
    <row r="205" spans="1:8">
      <c r="A205" s="54">
        <v>1801100</v>
      </c>
      <c r="B205" s="54" t="s">
        <v>507</v>
      </c>
      <c r="C205" s="59" t="s">
        <v>509</v>
      </c>
      <c r="D205" s="56"/>
      <c r="E205" s="57">
        <f>VLOOKUP(A205,'[153]MON 2013 Final TB '!$A$4:$D$1438,4,0)</f>
        <v>0</v>
      </c>
      <c r="F205" s="56"/>
      <c r="G205" s="52"/>
      <c r="H205" s="52"/>
    </row>
    <row r="206" spans="1:8">
      <c r="A206" s="54">
        <v>1801200</v>
      </c>
      <c r="B206" s="54" t="s">
        <v>508</v>
      </c>
      <c r="C206" s="59" t="s">
        <v>509</v>
      </c>
      <c r="D206" s="56"/>
      <c r="E206" s="57">
        <f>VLOOKUP(A206,'[153]MON 2013 Final TB '!$A$4:$D$1438,4,0)</f>
        <v>-0.06</v>
      </c>
      <c r="F206" s="56"/>
      <c r="G206" s="52"/>
      <c r="H206" s="52"/>
    </row>
    <row r="207" spans="1:8">
      <c r="A207" s="54">
        <v>1801250</v>
      </c>
      <c r="B207" s="54" t="s">
        <v>510</v>
      </c>
      <c r="C207" s="59" t="s">
        <v>509</v>
      </c>
      <c r="D207" s="56"/>
      <c r="E207" s="57">
        <f>VLOOKUP(A207,'[153]MON 2013 Final TB '!$A$4:$D$1438,4,0)</f>
        <v>0</v>
      </c>
      <c r="F207" s="56"/>
      <c r="G207" s="52"/>
      <c r="H207" s="52"/>
    </row>
    <row r="208" spans="1:8">
      <c r="A208" s="54">
        <v>1801300</v>
      </c>
      <c r="B208" s="54" t="s">
        <v>511</v>
      </c>
      <c r="C208" s="59" t="s">
        <v>509</v>
      </c>
      <c r="D208" s="56"/>
      <c r="E208" s="57">
        <f>VLOOKUP(A208,'[153]MON 2013 Final TB '!$A$4:$D$1438,4,0)</f>
        <v>-2002144</v>
      </c>
      <c r="F208" s="56"/>
      <c r="G208" s="52"/>
      <c r="H208" s="52"/>
    </row>
    <row r="209" spans="1:8">
      <c r="A209" s="54">
        <v>1801350</v>
      </c>
      <c r="B209" s="54" t="s">
        <v>512</v>
      </c>
      <c r="C209" s="59" t="s">
        <v>509</v>
      </c>
      <c r="D209" s="56"/>
      <c r="E209" s="57">
        <f>VLOOKUP(A209,'[153]MON 2013 Final TB '!$A$4:$D$1438,4,0)</f>
        <v>-353489.82</v>
      </c>
      <c r="F209" s="56"/>
      <c r="G209" s="52"/>
      <c r="H209" s="52"/>
    </row>
    <row r="210" spans="1:8">
      <c r="A210" s="54">
        <v>1801400</v>
      </c>
      <c r="B210" s="54" t="s">
        <v>513</v>
      </c>
      <c r="C210" s="55" t="s">
        <v>498</v>
      </c>
      <c r="D210" s="56"/>
      <c r="E210" s="57">
        <f>VLOOKUP(A210,'[153]MON 2013 Final TB '!$A$4:$D$1438,4,0)</f>
        <v>2986000</v>
      </c>
      <c r="F210" s="56"/>
      <c r="G210" s="52"/>
      <c r="H210" s="52"/>
    </row>
    <row r="211" spans="1:8">
      <c r="A211" s="54">
        <v>1851000</v>
      </c>
      <c r="B211" s="54" t="s">
        <v>516</v>
      </c>
      <c r="C211" s="59" t="s">
        <v>509</v>
      </c>
      <c r="D211" s="56"/>
      <c r="E211" s="57">
        <f>VLOOKUP(A211,'[153]MON 2013 Final TB '!$A$4:$D$1438,4,0)</f>
        <v>0</v>
      </c>
      <c r="F211" s="56"/>
      <c r="G211" s="52"/>
      <c r="H211" s="52"/>
    </row>
    <row r="212" spans="1:8">
      <c r="A212" s="54">
        <v>1852000</v>
      </c>
      <c r="B212" s="54" t="s">
        <v>517</v>
      </c>
      <c r="C212" s="59" t="s">
        <v>509</v>
      </c>
      <c r="D212" s="56"/>
      <c r="E212" s="57">
        <f>VLOOKUP(A212,'[153]MON 2013 Final TB '!$A$4:$D$1438,4,0)</f>
        <v>0</v>
      </c>
      <c r="F212" s="56"/>
      <c r="G212" s="52"/>
      <c r="H212" s="52"/>
    </row>
    <row r="213" spans="1:8">
      <c r="A213" s="54">
        <v>1853000</v>
      </c>
      <c r="B213" s="54" t="s">
        <v>518</v>
      </c>
      <c r="C213" s="59" t="s">
        <v>519</v>
      </c>
      <c r="D213" s="56"/>
      <c r="E213" s="57">
        <f>VLOOKUP(A213,'[153]MON 2013 Final TB '!$A$4:$D$1438,4,0)</f>
        <v>0</v>
      </c>
      <c r="F213" s="56"/>
      <c r="G213" s="52"/>
      <c r="H213" s="52"/>
    </row>
    <row r="214" spans="1:8">
      <c r="A214" s="54">
        <v>1854000</v>
      </c>
      <c r="B214" s="54" t="s">
        <v>520</v>
      </c>
      <c r="C214" s="59" t="s">
        <v>509</v>
      </c>
      <c r="D214" s="56"/>
      <c r="E214" s="57">
        <f>VLOOKUP(A214,'[153]MON 2013 Final TB '!$A$4:$D$1438,4,0)</f>
        <v>0</v>
      </c>
      <c r="F214" s="56"/>
      <c r="G214" s="52"/>
      <c r="H214" s="52"/>
    </row>
    <row r="215" spans="1:8">
      <c r="A215" s="54">
        <v>1855000</v>
      </c>
      <c r="B215" s="54" t="s">
        <v>521</v>
      </c>
      <c r="C215" s="59" t="s">
        <v>519</v>
      </c>
      <c r="D215" s="56"/>
      <c r="E215" s="57">
        <f>VLOOKUP(A215,'[153]MON 2013 Final TB '!$A$4:$D$1438,4,0)</f>
        <v>0</v>
      </c>
      <c r="F215" s="56"/>
      <c r="G215" s="52"/>
      <c r="H215" s="52"/>
    </row>
    <row r="216" spans="1:8">
      <c r="A216" s="54">
        <v>1856000</v>
      </c>
      <c r="B216" s="54" t="s">
        <v>522</v>
      </c>
      <c r="C216" s="59" t="s">
        <v>519</v>
      </c>
      <c r="D216" s="56"/>
      <c r="E216" s="57">
        <f>VLOOKUP(A216,'[153]MON 2013 Final TB '!$A$4:$D$1438,4,0)</f>
        <v>0</v>
      </c>
      <c r="F216" s="56"/>
      <c r="G216" s="52"/>
      <c r="H216" s="52"/>
    </row>
    <row r="217" spans="1:8">
      <c r="A217" s="54">
        <v>2011050</v>
      </c>
      <c r="B217" s="54" t="s">
        <v>523</v>
      </c>
      <c r="C217" s="50" t="s">
        <v>524</v>
      </c>
      <c r="D217" s="56" t="s">
        <v>1081</v>
      </c>
      <c r="E217" s="57">
        <f>VLOOKUP(A217,'[153]MON 2013 Final TB '!$A$4:$D$1438,4,0)</f>
        <v>501526801.43000001</v>
      </c>
      <c r="F217" s="56" t="s">
        <v>1081</v>
      </c>
      <c r="G217" s="52"/>
      <c r="H217" s="52"/>
    </row>
    <row r="218" spans="1:8">
      <c r="A218" s="54">
        <v>2011100</v>
      </c>
      <c r="B218" s="54" t="s">
        <v>525</v>
      </c>
      <c r="C218" s="50" t="s">
        <v>524</v>
      </c>
      <c r="D218" s="56" t="s">
        <v>1081</v>
      </c>
      <c r="E218" s="57">
        <f>VLOOKUP(A218,'[153]MON 2013 Final TB '!$A$4:$D$1438,4,0)</f>
        <v>0</v>
      </c>
      <c r="F218" s="56" t="s">
        <v>1081</v>
      </c>
      <c r="G218" s="52"/>
      <c r="H218" s="52"/>
    </row>
    <row r="219" spans="1:8">
      <c r="A219" s="54">
        <v>2011200</v>
      </c>
      <c r="B219" s="54" t="s">
        <v>526</v>
      </c>
      <c r="C219" s="50" t="s">
        <v>524</v>
      </c>
      <c r="D219" s="56"/>
      <c r="E219" s="57">
        <f>VLOOKUP(A219,'[153]MON 2013 Final TB '!$A$4:$D$1438,4,0)</f>
        <v>0</v>
      </c>
      <c r="F219" s="56"/>
      <c r="G219" s="52"/>
      <c r="H219" s="52"/>
    </row>
    <row r="220" spans="1:8">
      <c r="A220" s="54">
        <v>2011300</v>
      </c>
      <c r="B220" s="54" t="s">
        <v>527</v>
      </c>
      <c r="C220" s="50" t="s">
        <v>524</v>
      </c>
      <c r="D220" s="56" t="s">
        <v>1088</v>
      </c>
      <c r="E220" s="57">
        <f>VLOOKUP(A220,'[153]MON 2013 Final TB '!$A$4:$D$1438,4,0)</f>
        <v>4228580598.4899998</v>
      </c>
      <c r="F220" s="56" t="s">
        <v>1088</v>
      </c>
      <c r="G220" s="52"/>
      <c r="H220" s="52"/>
    </row>
    <row r="221" spans="1:8">
      <c r="A221" s="54">
        <v>2011400</v>
      </c>
      <c r="B221" s="54" t="s">
        <v>528</v>
      </c>
      <c r="C221" s="50" t="s">
        <v>524</v>
      </c>
      <c r="D221" s="56" t="s">
        <v>1091</v>
      </c>
      <c r="E221" s="57">
        <f>VLOOKUP(A221,'[153]MON 2013 Final TB '!$A$4:$D$1438,4,0)</f>
        <v>127024388.45</v>
      </c>
      <c r="F221" s="56" t="s">
        <v>1091</v>
      </c>
      <c r="G221" s="52"/>
      <c r="H221" s="52"/>
    </row>
    <row r="222" spans="1:8">
      <c r="A222" s="54">
        <v>2011500</v>
      </c>
      <c r="B222" s="54" t="s">
        <v>529</v>
      </c>
      <c r="C222" s="50" t="s">
        <v>524</v>
      </c>
      <c r="D222" s="56" t="s">
        <v>1094</v>
      </c>
      <c r="E222" s="57">
        <f>VLOOKUP(A222,'[153]MON 2013 Final TB '!$A$4:$D$1438,4,0)</f>
        <v>448531398.48000002</v>
      </c>
      <c r="F222" s="56" t="s">
        <v>1094</v>
      </c>
      <c r="G222" s="52"/>
      <c r="H222" s="52"/>
    </row>
    <row r="223" spans="1:8">
      <c r="A223" s="54">
        <v>2011600</v>
      </c>
      <c r="B223" s="54" t="s">
        <v>530</v>
      </c>
      <c r="C223" s="50" t="s">
        <v>524</v>
      </c>
      <c r="D223" s="56"/>
      <c r="E223" s="57">
        <f>VLOOKUP(A223,'[153]MON 2013 Final TB '!$A$4:$D$1438,4,0)</f>
        <v>0</v>
      </c>
      <c r="F223" s="56"/>
      <c r="G223" s="52"/>
      <c r="H223" s="52"/>
    </row>
    <row r="224" spans="1:8">
      <c r="A224" s="54">
        <v>2011700</v>
      </c>
      <c r="B224" s="54" t="s">
        <v>531</v>
      </c>
      <c r="C224" s="50" t="s">
        <v>524</v>
      </c>
      <c r="D224" s="56"/>
      <c r="E224" s="57">
        <f>VLOOKUP(A224,'[153]MON 2013 Final TB '!$A$4:$D$1438,4,0)</f>
        <v>0</v>
      </c>
      <c r="F224" s="56"/>
      <c r="G224" s="52"/>
      <c r="H224" s="52"/>
    </row>
    <row r="225" spans="1:8">
      <c r="A225" s="54">
        <v>2011800</v>
      </c>
      <c r="B225" s="54" t="s">
        <v>532</v>
      </c>
      <c r="C225" s="50" t="s">
        <v>524</v>
      </c>
      <c r="D225" s="56"/>
      <c r="E225" s="57">
        <f>VLOOKUP(A225,'[153]MON 2013 Final TB '!$A$4:$D$1438,4,0)</f>
        <v>0</v>
      </c>
      <c r="F225" s="56"/>
      <c r="G225" s="52"/>
      <c r="H225" s="52"/>
    </row>
    <row r="226" spans="1:8">
      <c r="A226" s="54">
        <v>2015999</v>
      </c>
      <c r="B226" s="54" t="s">
        <v>533</v>
      </c>
      <c r="C226" s="50" t="s">
        <v>524</v>
      </c>
      <c r="D226" s="56"/>
      <c r="E226" s="57">
        <f>VLOOKUP(A226,'[153]MON 2013 Final TB '!$A$4:$D$1438,4,0)</f>
        <v>0</v>
      </c>
      <c r="F226" s="56"/>
      <c r="G226" s="52"/>
      <c r="H226" s="52"/>
    </row>
    <row r="227" spans="1:8">
      <c r="A227" s="54">
        <v>2019050</v>
      </c>
      <c r="B227" s="54" t="s">
        <v>534</v>
      </c>
      <c r="C227" s="50" t="s">
        <v>524</v>
      </c>
      <c r="D227" s="56"/>
      <c r="E227" s="57">
        <f>VLOOKUP(A227,'[153]MON 2013 Final TB '!$A$4:$D$1438,4,0)</f>
        <v>0</v>
      </c>
      <c r="F227" s="56"/>
      <c r="G227" s="52"/>
      <c r="H227" s="52"/>
    </row>
    <row r="228" spans="1:8">
      <c r="A228" s="54">
        <v>2019100</v>
      </c>
      <c r="B228" s="54" t="s">
        <v>535</v>
      </c>
      <c r="C228" s="50" t="s">
        <v>524</v>
      </c>
      <c r="D228" s="56"/>
      <c r="E228" s="57">
        <f>VLOOKUP(A228,'[153]MON 2013 Final TB '!$A$4:$D$1438,4,0)</f>
        <v>0</v>
      </c>
      <c r="F228" s="56"/>
      <c r="G228" s="52"/>
      <c r="H228" s="52"/>
    </row>
    <row r="229" spans="1:8">
      <c r="A229" s="54">
        <v>2019150</v>
      </c>
      <c r="B229" s="54" t="s">
        <v>536</v>
      </c>
      <c r="C229" s="50" t="s">
        <v>524</v>
      </c>
      <c r="D229" s="56"/>
      <c r="E229" s="57">
        <f>VLOOKUP(A229,'[153]MON 2013 Final TB '!$A$4:$D$1438,4,0)</f>
        <v>0</v>
      </c>
      <c r="F229" s="56"/>
      <c r="G229" s="52"/>
      <c r="H229" s="52"/>
    </row>
    <row r="230" spans="1:8">
      <c r="A230" s="54">
        <v>2019200</v>
      </c>
      <c r="B230" s="54" t="s">
        <v>537</v>
      </c>
      <c r="C230" s="50" t="s">
        <v>524</v>
      </c>
      <c r="D230" s="56"/>
      <c r="E230" s="57">
        <f>VLOOKUP(A230,'[153]MON 2013 Final TB '!$A$4:$D$1438,4,0)</f>
        <v>0</v>
      </c>
      <c r="F230" s="56"/>
      <c r="G230" s="52"/>
      <c r="H230" s="52"/>
    </row>
    <row r="231" spans="1:8">
      <c r="A231" s="54">
        <v>2019250</v>
      </c>
      <c r="B231" s="54" t="s">
        <v>538</v>
      </c>
      <c r="C231" s="50" t="s">
        <v>524</v>
      </c>
      <c r="D231" s="56"/>
      <c r="E231" s="57">
        <f>VLOOKUP(A231,'[153]MON 2013 Final TB '!$A$4:$D$1438,4,0)</f>
        <v>0</v>
      </c>
      <c r="F231" s="56"/>
      <c r="G231" s="52"/>
      <c r="H231" s="52"/>
    </row>
    <row r="232" spans="1:8">
      <c r="A232" s="54">
        <v>2019300</v>
      </c>
      <c r="B232" s="54" t="s">
        <v>539</v>
      </c>
      <c r="C232" s="50" t="s">
        <v>524</v>
      </c>
      <c r="D232" s="56"/>
      <c r="E232" s="57">
        <f>VLOOKUP(A232,'[153]MON 2013 Final TB '!$A$4:$D$1438,4,0)</f>
        <v>0</v>
      </c>
      <c r="F232" s="56"/>
      <c r="G232" s="52"/>
      <c r="H232" s="52"/>
    </row>
    <row r="233" spans="1:8">
      <c r="A233" s="54">
        <v>2019350</v>
      </c>
      <c r="B233" s="54" t="s">
        <v>540</v>
      </c>
      <c r="C233" s="50" t="s">
        <v>524</v>
      </c>
      <c r="D233" s="56"/>
      <c r="E233" s="57">
        <f>VLOOKUP(A233,'[153]MON 2013 Final TB '!$A$4:$D$1438,4,0)</f>
        <v>0</v>
      </c>
      <c r="F233" s="56"/>
      <c r="G233" s="52"/>
      <c r="H233" s="52"/>
    </row>
    <row r="234" spans="1:8">
      <c r="A234" s="54">
        <v>2019400</v>
      </c>
      <c r="B234" s="54" t="s">
        <v>541</v>
      </c>
      <c r="C234" s="50" t="s">
        <v>524</v>
      </c>
      <c r="D234" s="56"/>
      <c r="E234" s="57">
        <f>VLOOKUP(A234,'[153]MON 2013 Final TB '!$A$4:$D$1438,4,0)</f>
        <v>0</v>
      </c>
      <c r="F234" s="56"/>
      <c r="G234" s="52"/>
      <c r="H234" s="52"/>
    </row>
    <row r="235" spans="1:8">
      <c r="A235" s="54">
        <v>2019450</v>
      </c>
      <c r="B235" s="54" t="s">
        <v>542</v>
      </c>
      <c r="C235" s="50" t="s">
        <v>524</v>
      </c>
      <c r="D235" s="56"/>
      <c r="E235" s="57">
        <f>VLOOKUP(A235,'[153]MON 2013 Final TB '!$A$4:$D$1438,4,0)</f>
        <v>0</v>
      </c>
      <c r="F235" s="56"/>
      <c r="G235" s="52"/>
      <c r="H235" s="52"/>
    </row>
    <row r="236" spans="1:8">
      <c r="A236" s="54">
        <v>2022000</v>
      </c>
      <c r="B236" s="54" t="s">
        <v>543</v>
      </c>
      <c r="C236" s="50" t="s">
        <v>524</v>
      </c>
      <c r="D236" s="56" t="s">
        <v>47</v>
      </c>
      <c r="E236" s="57">
        <f>VLOOKUP(A236,'[153]MON 2013 Final TB '!$A$4:$D$1438,4,0)</f>
        <v>986432640.22000003</v>
      </c>
      <c r="F236" s="56" t="s">
        <v>47</v>
      </c>
      <c r="G236" s="52"/>
      <c r="H236" s="52"/>
    </row>
    <row r="237" spans="1:8">
      <c r="A237" s="54">
        <v>2022100</v>
      </c>
      <c r="B237" s="54" t="s">
        <v>544</v>
      </c>
      <c r="C237" s="50" t="s">
        <v>524</v>
      </c>
      <c r="D237" s="56" t="s">
        <v>47</v>
      </c>
      <c r="E237" s="57">
        <f>VLOOKUP(A237,'[153]MON 2013 Final TB '!$A$4:$D$1438,4,0)</f>
        <v>685909458.77999997</v>
      </c>
      <c r="F237" s="56" t="s">
        <v>47</v>
      </c>
      <c r="G237" s="52"/>
      <c r="H237" s="52"/>
    </row>
    <row r="238" spans="1:8">
      <c r="A238" s="54">
        <v>2022200</v>
      </c>
      <c r="B238" s="54" t="s">
        <v>545</v>
      </c>
      <c r="C238" s="50" t="s">
        <v>524</v>
      </c>
      <c r="D238" s="56" t="s">
        <v>47</v>
      </c>
      <c r="E238" s="57">
        <f>VLOOKUP(A238,'[153]MON 2013 Final TB '!$A$4:$D$1438,4,0)</f>
        <v>326716391.91000003</v>
      </c>
      <c r="F238" s="56" t="s">
        <v>47</v>
      </c>
      <c r="G238" s="52"/>
      <c r="H238" s="52"/>
    </row>
    <row r="239" spans="1:8">
      <c r="A239" s="54">
        <v>2022300</v>
      </c>
      <c r="B239" s="54" t="s">
        <v>546</v>
      </c>
      <c r="C239" s="50" t="s">
        <v>524</v>
      </c>
      <c r="D239" s="56" t="s">
        <v>47</v>
      </c>
      <c r="E239" s="57">
        <f>VLOOKUP(A239,'[153]MON 2013 Final TB '!$A$4:$D$1438,4,0)</f>
        <v>30967010.539999999</v>
      </c>
      <c r="F239" s="56" t="s">
        <v>47</v>
      </c>
      <c r="G239" s="52"/>
      <c r="H239" s="52"/>
    </row>
    <row r="240" spans="1:8">
      <c r="A240" s="54">
        <v>2022400</v>
      </c>
      <c r="B240" s="54" t="s">
        <v>547</v>
      </c>
      <c r="C240" s="50" t="s">
        <v>524</v>
      </c>
      <c r="D240" s="56" t="s">
        <v>47</v>
      </c>
      <c r="E240" s="57">
        <f>VLOOKUP(A240,'[153]MON 2013 Final TB '!$A$4:$D$1438,4,0)</f>
        <v>38806534.93</v>
      </c>
      <c r="F240" s="56" t="s">
        <v>47</v>
      </c>
      <c r="G240" s="52"/>
      <c r="H240" s="52"/>
    </row>
    <row r="241" spans="1:8">
      <c r="A241" s="54">
        <v>2022500</v>
      </c>
      <c r="B241" s="54" t="s">
        <v>548</v>
      </c>
      <c r="C241" s="50" t="s">
        <v>524</v>
      </c>
      <c r="D241" s="56" t="s">
        <v>47</v>
      </c>
      <c r="E241" s="57">
        <f>VLOOKUP(A241,'[153]MON 2013 Final TB '!$A$4:$D$1438,4,0)</f>
        <v>342792.03</v>
      </c>
      <c r="F241" s="56" t="s">
        <v>47</v>
      </c>
      <c r="G241" s="52"/>
      <c r="H241" s="52"/>
    </row>
    <row r="242" spans="1:8">
      <c r="A242" s="54">
        <v>2022600</v>
      </c>
      <c r="B242" s="54" t="s">
        <v>549</v>
      </c>
      <c r="C242" s="50" t="s">
        <v>524</v>
      </c>
      <c r="D242" s="56" t="s">
        <v>47</v>
      </c>
      <c r="E242" s="57">
        <f>VLOOKUP(A242,'[153]MON 2013 Final TB '!$A$4:$D$1438,4,0)</f>
        <v>23792492.73</v>
      </c>
      <c r="F242" s="56" t="s">
        <v>47</v>
      </c>
      <c r="G242" s="52"/>
      <c r="H242" s="52"/>
    </row>
    <row r="243" spans="1:8">
      <c r="A243" s="54">
        <v>2023200</v>
      </c>
      <c r="B243" s="54" t="s">
        <v>550</v>
      </c>
      <c r="C243" s="50" t="s">
        <v>524</v>
      </c>
      <c r="D243" s="56" t="s">
        <v>47</v>
      </c>
      <c r="E243" s="57">
        <f>VLOOKUP(A243,'[153]MON 2013 Final TB '!$A$4:$D$1438,4,0)</f>
        <v>0</v>
      </c>
      <c r="F243" s="56" t="s">
        <v>47</v>
      </c>
      <c r="G243" s="52"/>
      <c r="H243" s="52"/>
    </row>
    <row r="244" spans="1:8">
      <c r="A244" s="54">
        <v>2023300</v>
      </c>
      <c r="B244" s="54" t="s">
        <v>551</v>
      </c>
      <c r="C244" s="50" t="s">
        <v>524</v>
      </c>
      <c r="D244" s="56" t="s">
        <v>47</v>
      </c>
      <c r="E244" s="57">
        <f>VLOOKUP(A244,'[153]MON 2013 Final TB '!$A$4:$D$1438,4,0)</f>
        <v>411859833.81999999</v>
      </c>
      <c r="F244" s="56" t="s">
        <v>47</v>
      </c>
      <c r="G244" s="52"/>
      <c r="H244" s="52"/>
    </row>
    <row r="245" spans="1:8">
      <c r="A245" s="54">
        <v>2023400</v>
      </c>
      <c r="B245" s="54" t="s">
        <v>552</v>
      </c>
      <c r="C245" s="50" t="s">
        <v>524</v>
      </c>
      <c r="D245" s="56" t="s">
        <v>47</v>
      </c>
      <c r="E245" s="57">
        <f>VLOOKUP(A245,'[153]MON 2013 Final TB '!$A$4:$D$1438,4,0)</f>
        <v>33226725.940000001</v>
      </c>
      <c r="F245" s="56" t="s">
        <v>47</v>
      </c>
      <c r="G245" s="52"/>
      <c r="H245" s="52"/>
    </row>
    <row r="246" spans="1:8">
      <c r="A246" s="54">
        <v>2025000</v>
      </c>
      <c r="B246" s="54" t="s">
        <v>553</v>
      </c>
      <c r="C246" s="50" t="s">
        <v>524</v>
      </c>
      <c r="D246" s="56" t="s">
        <v>47</v>
      </c>
      <c r="E246" s="57">
        <f>VLOOKUP(A246,'[153]MON 2013 Final TB '!$A$4:$D$1438,4,0)</f>
        <v>0</v>
      </c>
      <c r="F246" s="56" t="s">
        <v>47</v>
      </c>
      <c r="G246" s="52"/>
      <c r="H246" s="52"/>
    </row>
    <row r="247" spans="1:8">
      <c r="A247" s="54">
        <v>2029550</v>
      </c>
      <c r="B247" s="54" t="s">
        <v>554</v>
      </c>
      <c r="C247" s="50" t="s">
        <v>524</v>
      </c>
      <c r="D247" s="56"/>
      <c r="E247" s="57">
        <f>VLOOKUP(A247,'[153]MON 2013 Final TB '!$A$4:$D$1438,4,0)</f>
        <v>0</v>
      </c>
      <c r="F247" s="56"/>
      <c r="G247" s="52"/>
      <c r="H247" s="52"/>
    </row>
    <row r="248" spans="1:8">
      <c r="A248" s="54">
        <v>2029600</v>
      </c>
      <c r="B248" s="54" t="s">
        <v>555</v>
      </c>
      <c r="C248" s="50" t="s">
        <v>524</v>
      </c>
      <c r="D248" s="56"/>
      <c r="E248" s="57">
        <f>VLOOKUP(A248,'[153]MON 2013 Final TB '!$A$4:$D$1438,4,0)</f>
        <v>0</v>
      </c>
      <c r="F248" s="56"/>
      <c r="G248" s="52"/>
      <c r="H248" s="52"/>
    </row>
    <row r="249" spans="1:8">
      <c r="A249" s="54">
        <v>2029650</v>
      </c>
      <c r="B249" s="54" t="s">
        <v>556</v>
      </c>
      <c r="C249" s="50" t="s">
        <v>524</v>
      </c>
      <c r="D249" s="56"/>
      <c r="E249" s="57">
        <f>VLOOKUP(A249,'[153]MON 2013 Final TB '!$A$4:$D$1438,4,0)</f>
        <v>0</v>
      </c>
      <c r="F249" s="56"/>
      <c r="G249" s="52"/>
      <c r="H249" s="52"/>
    </row>
    <row r="250" spans="1:8">
      <c r="A250" s="54">
        <v>2029700</v>
      </c>
      <c r="B250" s="54" t="s">
        <v>557</v>
      </c>
      <c r="C250" s="50" t="s">
        <v>524</v>
      </c>
      <c r="D250" s="56"/>
      <c r="E250" s="57">
        <f>VLOOKUP(A250,'[153]MON 2013 Final TB '!$A$4:$D$1438,4,0)</f>
        <v>0</v>
      </c>
      <c r="F250" s="56"/>
      <c r="G250" s="52"/>
      <c r="H250" s="52"/>
    </row>
    <row r="251" spans="1:8">
      <c r="A251" s="54">
        <v>2029750</v>
      </c>
      <c r="B251" s="54" t="s">
        <v>558</v>
      </c>
      <c r="C251" s="50" t="s">
        <v>524</v>
      </c>
      <c r="D251" s="56"/>
      <c r="E251" s="57">
        <f>VLOOKUP(A251,'[153]MON 2013 Final TB '!$A$4:$D$1438,4,0)</f>
        <v>0</v>
      </c>
      <c r="F251" s="56"/>
      <c r="G251" s="52"/>
      <c r="H251" s="52"/>
    </row>
    <row r="252" spans="1:8">
      <c r="A252" s="54">
        <v>2029800</v>
      </c>
      <c r="B252" s="54" t="s">
        <v>559</v>
      </c>
      <c r="C252" s="50" t="s">
        <v>524</v>
      </c>
      <c r="D252" s="56"/>
      <c r="E252" s="57">
        <f>VLOOKUP(A252,'[153]MON 2013 Final TB '!$A$4:$D$1438,4,0)</f>
        <v>0</v>
      </c>
      <c r="F252" s="56"/>
      <c r="G252" s="52"/>
      <c r="H252" s="52"/>
    </row>
    <row r="253" spans="1:8">
      <c r="A253" s="54">
        <v>2029850</v>
      </c>
      <c r="B253" s="54" t="s">
        <v>560</v>
      </c>
      <c r="C253" s="50" t="s">
        <v>524</v>
      </c>
      <c r="D253" s="56"/>
      <c r="E253" s="57">
        <f>VLOOKUP(A253,'[153]MON 2013 Final TB '!$A$4:$D$1438,4,0)</f>
        <v>0</v>
      </c>
      <c r="F253" s="56"/>
      <c r="G253" s="52"/>
      <c r="H253" s="52"/>
    </row>
    <row r="254" spans="1:8">
      <c r="A254" s="54">
        <v>2035050</v>
      </c>
      <c r="B254" s="54" t="s">
        <v>561</v>
      </c>
      <c r="C254" s="50" t="s">
        <v>524</v>
      </c>
      <c r="D254" s="56"/>
      <c r="E254" s="57">
        <f>VLOOKUP(A254,'[153]MON 2013 Final TB '!$A$4:$D$1438,4,0)</f>
        <v>0</v>
      </c>
      <c r="F254" s="56"/>
      <c r="G254" s="52"/>
      <c r="H254" s="52"/>
    </row>
    <row r="255" spans="1:8">
      <c r="A255" s="54">
        <v>2035100</v>
      </c>
      <c r="B255" s="54" t="s">
        <v>562</v>
      </c>
      <c r="C255" s="50" t="s">
        <v>524</v>
      </c>
      <c r="D255" s="56"/>
      <c r="E255" s="57">
        <f>VLOOKUP(A255,'[153]MON 2013 Final TB '!$A$4:$D$1438,4,0)</f>
        <v>0</v>
      </c>
      <c r="F255" s="56"/>
      <c r="G255" s="52"/>
      <c r="H255" s="52"/>
    </row>
    <row r="256" spans="1:8">
      <c r="A256" s="54">
        <v>2035150</v>
      </c>
      <c r="B256" s="54" t="s">
        <v>563</v>
      </c>
      <c r="C256" s="50" t="s">
        <v>524</v>
      </c>
      <c r="D256" s="56"/>
      <c r="E256" s="57">
        <f>VLOOKUP(A256,'[153]MON 2013 Final TB '!$A$4:$D$1438,4,0)</f>
        <v>0</v>
      </c>
      <c r="F256" s="56"/>
      <c r="G256" s="52"/>
      <c r="H256" s="52"/>
    </row>
    <row r="257" spans="1:8">
      <c r="A257" s="54">
        <v>2035200</v>
      </c>
      <c r="B257" s="54" t="s">
        <v>564</v>
      </c>
      <c r="C257" s="50" t="s">
        <v>524</v>
      </c>
      <c r="D257" s="56"/>
      <c r="E257" s="57">
        <f>VLOOKUP(A257,'[153]MON 2013 Final TB '!$A$4:$D$1438,4,0)</f>
        <v>0</v>
      </c>
      <c r="F257" s="56"/>
      <c r="G257" s="52"/>
      <c r="H257" s="52"/>
    </row>
    <row r="258" spans="1:8">
      <c r="A258" s="54">
        <v>2035250</v>
      </c>
      <c r="B258" s="54" t="s">
        <v>565</v>
      </c>
      <c r="C258" s="50" t="s">
        <v>524</v>
      </c>
      <c r="D258" s="56"/>
      <c r="E258" s="57">
        <f>VLOOKUP(A258,'[153]MON 2013 Final TB '!$A$4:$D$1438,4,0)</f>
        <v>0</v>
      </c>
      <c r="F258" s="56"/>
      <c r="G258" s="52"/>
      <c r="H258" s="52"/>
    </row>
    <row r="259" spans="1:8">
      <c r="A259" s="54">
        <v>2035300</v>
      </c>
      <c r="B259" s="54" t="s">
        <v>566</v>
      </c>
      <c r="C259" s="50" t="s">
        <v>524</v>
      </c>
      <c r="D259" s="56"/>
      <c r="E259" s="57">
        <f>VLOOKUP(A259,'[153]MON 2013 Final TB '!$A$4:$D$1438,4,0)</f>
        <v>0</v>
      </c>
      <c r="F259" s="56"/>
      <c r="G259" s="52"/>
      <c r="H259" s="52"/>
    </row>
    <row r="260" spans="1:8">
      <c r="A260" s="54">
        <v>2035350</v>
      </c>
      <c r="B260" s="54" t="s">
        <v>567</v>
      </c>
      <c r="C260" s="50" t="s">
        <v>524</v>
      </c>
      <c r="D260" s="56"/>
      <c r="E260" s="57">
        <f>VLOOKUP(A260,'[153]MON 2013 Final TB '!$A$4:$D$1438,4,0)</f>
        <v>0</v>
      </c>
      <c r="F260" s="56"/>
      <c r="G260" s="52"/>
      <c r="H260" s="52"/>
    </row>
    <row r="261" spans="1:8">
      <c r="A261" s="54">
        <v>2035400</v>
      </c>
      <c r="B261" s="54" t="s">
        <v>568</v>
      </c>
      <c r="C261" s="50" t="s">
        <v>524</v>
      </c>
      <c r="D261" s="56"/>
      <c r="E261" s="57">
        <f>VLOOKUP(A261,'[153]MON 2013 Final TB '!$A$4:$D$1438,4,0)</f>
        <v>0</v>
      </c>
      <c r="F261" s="56"/>
      <c r="G261" s="52"/>
      <c r="H261" s="52"/>
    </row>
    <row r="262" spans="1:8">
      <c r="A262" s="54">
        <v>2035450</v>
      </c>
      <c r="B262" s="54" t="s">
        <v>569</v>
      </c>
      <c r="C262" s="50" t="s">
        <v>524</v>
      </c>
      <c r="D262" s="56"/>
      <c r="E262" s="57">
        <f>VLOOKUP(A262,'[153]MON 2013 Final TB '!$A$4:$D$1438,4,0)</f>
        <v>0</v>
      </c>
      <c r="F262" s="56"/>
      <c r="G262" s="52"/>
      <c r="H262" s="52"/>
    </row>
    <row r="263" spans="1:8">
      <c r="A263" s="54">
        <v>2035550</v>
      </c>
      <c r="B263" s="54" t="s">
        <v>570</v>
      </c>
      <c r="C263" s="50" t="s">
        <v>524</v>
      </c>
      <c r="D263" s="56"/>
      <c r="E263" s="57">
        <f>VLOOKUP(A263,'[153]MON 2013 Final TB '!$A$4:$D$1438,4,0)</f>
        <v>0</v>
      </c>
      <c r="F263" s="56"/>
      <c r="G263" s="52"/>
      <c r="H263" s="52"/>
    </row>
    <row r="264" spans="1:8">
      <c r="A264" s="54">
        <v>2035600</v>
      </c>
      <c r="B264" s="54" t="s">
        <v>571</v>
      </c>
      <c r="C264" s="50" t="s">
        <v>524</v>
      </c>
      <c r="D264" s="56"/>
      <c r="E264" s="57">
        <f>VLOOKUP(A264,'[153]MON 2013 Final TB '!$A$4:$D$1438,4,0)</f>
        <v>0</v>
      </c>
      <c r="F264" s="56"/>
      <c r="G264" s="52"/>
      <c r="H264" s="52"/>
    </row>
    <row r="265" spans="1:8">
      <c r="A265" s="54">
        <v>2035650</v>
      </c>
      <c r="B265" s="54" t="s">
        <v>572</v>
      </c>
      <c r="C265" s="50" t="s">
        <v>524</v>
      </c>
      <c r="D265" s="56"/>
      <c r="E265" s="57">
        <f>VLOOKUP(A265,'[153]MON 2013 Final TB '!$A$4:$D$1438,4,0)</f>
        <v>0</v>
      </c>
      <c r="F265" s="56"/>
      <c r="G265" s="52"/>
      <c r="H265" s="52"/>
    </row>
    <row r="266" spans="1:8">
      <c r="A266" s="54">
        <v>2035700</v>
      </c>
      <c r="B266" s="54" t="s">
        <v>573</v>
      </c>
      <c r="C266" s="50" t="s">
        <v>524</v>
      </c>
      <c r="D266" s="56"/>
      <c r="E266" s="57">
        <f>VLOOKUP(A266,'[153]MON 2013 Final TB '!$A$4:$D$1438,4,0)</f>
        <v>0</v>
      </c>
      <c r="F266" s="56"/>
      <c r="G266" s="52"/>
      <c r="H266" s="52"/>
    </row>
    <row r="267" spans="1:8">
      <c r="A267" s="54">
        <v>2035750</v>
      </c>
      <c r="B267" s="54" t="s">
        <v>574</v>
      </c>
      <c r="C267" s="50" t="s">
        <v>524</v>
      </c>
      <c r="D267" s="56"/>
      <c r="E267" s="57">
        <f>VLOOKUP(A267,'[153]MON 2013 Final TB '!$A$4:$D$1438,4,0)</f>
        <v>0</v>
      </c>
      <c r="F267" s="56"/>
      <c r="G267" s="52"/>
      <c r="H267" s="52"/>
    </row>
    <row r="268" spans="1:8">
      <c r="A268" s="54">
        <v>2035800</v>
      </c>
      <c r="B268" s="54" t="s">
        <v>575</v>
      </c>
      <c r="C268" s="50" t="s">
        <v>524</v>
      </c>
      <c r="D268" s="56"/>
      <c r="E268" s="57">
        <f>VLOOKUP(A268,'[153]MON 2013 Final TB '!$A$4:$D$1438,4,0)</f>
        <v>0</v>
      </c>
      <c r="F268" s="56"/>
      <c r="G268" s="52"/>
      <c r="H268" s="52"/>
    </row>
    <row r="269" spans="1:8">
      <c r="A269" s="54">
        <v>2035850</v>
      </c>
      <c r="B269" s="54" t="s">
        <v>576</v>
      </c>
      <c r="C269" s="50" t="s">
        <v>524</v>
      </c>
      <c r="D269" s="56"/>
      <c r="E269" s="57">
        <f>VLOOKUP(A269,'[153]MON 2013 Final TB '!$A$4:$D$1438,4,0)</f>
        <v>0</v>
      </c>
      <c r="F269" s="56"/>
      <c r="G269" s="52"/>
      <c r="H269" s="52"/>
    </row>
    <row r="270" spans="1:8">
      <c r="A270" s="54">
        <v>2052000</v>
      </c>
      <c r="B270" s="54" t="s">
        <v>577</v>
      </c>
      <c r="C270" s="50" t="s">
        <v>524</v>
      </c>
      <c r="D270" s="56"/>
      <c r="E270" s="57">
        <f>VLOOKUP(A270,'[153]MON 2013 Final TB '!$A$4:$D$1438,4,0)</f>
        <v>0</v>
      </c>
      <c r="F270" s="56"/>
      <c r="G270" s="52"/>
      <c r="H270" s="52"/>
    </row>
    <row r="271" spans="1:8">
      <c r="A271" s="54">
        <v>2052050</v>
      </c>
      <c r="B271" s="54" t="s">
        <v>578</v>
      </c>
      <c r="C271" s="50" t="s">
        <v>524</v>
      </c>
      <c r="D271" s="56"/>
      <c r="E271" s="57">
        <f>VLOOKUP(A271,'[153]MON 2013 Final TB '!$A$4:$D$1438,4,0)</f>
        <v>0</v>
      </c>
      <c r="F271" s="56"/>
      <c r="G271" s="52"/>
      <c r="H271" s="52"/>
    </row>
    <row r="272" spans="1:8">
      <c r="A272" s="54">
        <v>2052100</v>
      </c>
      <c r="B272" s="54" t="s">
        <v>579</v>
      </c>
      <c r="C272" s="50" t="s">
        <v>524</v>
      </c>
      <c r="D272" s="56" t="s">
        <v>1762</v>
      </c>
      <c r="E272" s="57">
        <f>VLOOKUP(A272,'[153]MON 2013 Final TB '!$A$4:$D$1438,4,0)</f>
        <v>13895</v>
      </c>
      <c r="F272" s="56" t="s">
        <v>1762</v>
      </c>
      <c r="G272" s="52"/>
      <c r="H272" s="52"/>
    </row>
    <row r="273" spans="1:8">
      <c r="A273" s="54">
        <v>2052150</v>
      </c>
      <c r="B273" s="54" t="s">
        <v>580</v>
      </c>
      <c r="C273" s="50" t="s">
        <v>524</v>
      </c>
      <c r="D273" s="56" t="s">
        <v>1762</v>
      </c>
      <c r="E273" s="57">
        <f>VLOOKUP(A273,'[153]MON 2013 Final TB '!$A$4:$D$1438,4,0)</f>
        <v>0</v>
      </c>
      <c r="F273" s="56" t="s">
        <v>1762</v>
      </c>
      <c r="G273" s="52"/>
      <c r="H273" s="52"/>
    </row>
    <row r="274" spans="1:8">
      <c r="A274" s="54">
        <v>2052200</v>
      </c>
      <c r="B274" s="54" t="s">
        <v>581</v>
      </c>
      <c r="C274" s="50" t="s">
        <v>524</v>
      </c>
      <c r="D274" s="56" t="s">
        <v>1762</v>
      </c>
      <c r="E274" s="57">
        <f>VLOOKUP(A274,'[153]MON 2013 Final TB '!$A$4:$D$1438,4,0)</f>
        <v>1794246.84</v>
      </c>
      <c r="F274" s="56" t="s">
        <v>1762</v>
      </c>
      <c r="G274" s="52"/>
      <c r="H274" s="52"/>
    </row>
    <row r="275" spans="1:8">
      <c r="A275" s="54">
        <v>2052250</v>
      </c>
      <c r="B275" s="54" t="s">
        <v>582</v>
      </c>
      <c r="C275" s="50" t="s">
        <v>524</v>
      </c>
      <c r="D275" s="56" t="s">
        <v>1762</v>
      </c>
      <c r="E275" s="57">
        <f>VLOOKUP(A275,'[153]MON 2013 Final TB '!$A$4:$D$1438,4,0)</f>
        <v>1219860.1200000001</v>
      </c>
      <c r="F275" s="56" t="s">
        <v>1762</v>
      </c>
      <c r="G275" s="52"/>
      <c r="H275" s="52"/>
    </row>
    <row r="276" spans="1:8">
      <c r="A276" s="54">
        <v>2052300</v>
      </c>
      <c r="B276" s="54" t="s">
        <v>583</v>
      </c>
      <c r="C276" s="50" t="s">
        <v>524</v>
      </c>
      <c r="D276" s="56" t="s">
        <v>1762</v>
      </c>
      <c r="E276" s="57">
        <f>VLOOKUP(A276,'[153]MON 2013 Final TB '!$A$4:$D$1438,4,0)</f>
        <v>0</v>
      </c>
      <c r="F276" s="56" t="s">
        <v>1762</v>
      </c>
      <c r="G276" s="52"/>
      <c r="H276" s="52"/>
    </row>
    <row r="277" spans="1:8">
      <c r="A277" s="54">
        <v>2052350</v>
      </c>
      <c r="B277" s="54" t="s">
        <v>584</v>
      </c>
      <c r="C277" s="50" t="s">
        <v>524</v>
      </c>
      <c r="D277" s="56" t="s">
        <v>1762</v>
      </c>
      <c r="E277" s="57">
        <f>VLOOKUP(A277,'[153]MON 2013 Final TB '!$A$4:$D$1438,4,0)</f>
        <v>0</v>
      </c>
      <c r="F277" s="56" t="s">
        <v>1762</v>
      </c>
      <c r="G277" s="52"/>
      <c r="H277" s="52"/>
    </row>
    <row r="278" spans="1:8">
      <c r="A278" s="54">
        <v>2052400</v>
      </c>
      <c r="B278" s="54" t="s">
        <v>585</v>
      </c>
      <c r="C278" s="50" t="s">
        <v>524</v>
      </c>
      <c r="D278" s="56"/>
      <c r="E278" s="57">
        <f>VLOOKUP(A278,'[153]MON 2013 Final TB '!$A$4:$D$1438,4,0)</f>
        <v>0</v>
      </c>
      <c r="F278" s="56"/>
      <c r="G278" s="52"/>
      <c r="H278" s="52"/>
    </row>
    <row r="279" spans="1:8">
      <c r="A279" s="54">
        <v>2052450</v>
      </c>
      <c r="B279" s="54" t="s">
        <v>586</v>
      </c>
      <c r="C279" s="50" t="s">
        <v>524</v>
      </c>
      <c r="D279" s="56"/>
      <c r="E279" s="57">
        <f>VLOOKUP(A279,'[153]MON 2013 Final TB '!$A$4:$D$1438,4,0)</f>
        <v>0</v>
      </c>
      <c r="F279" s="56"/>
      <c r="G279" s="52"/>
      <c r="H279" s="52"/>
    </row>
    <row r="280" spans="1:8">
      <c r="A280" s="54">
        <v>2052500</v>
      </c>
      <c r="B280" s="54" t="s">
        <v>587</v>
      </c>
      <c r="C280" s="50" t="s">
        <v>524</v>
      </c>
      <c r="D280" s="56"/>
      <c r="E280" s="57">
        <f>VLOOKUP(A280,'[153]MON 2013 Final TB '!$A$4:$D$1438,4,0)</f>
        <v>0</v>
      </c>
      <c r="F280" s="56"/>
      <c r="G280" s="52"/>
      <c r="H280" s="52"/>
    </row>
    <row r="281" spans="1:8">
      <c r="A281" s="54">
        <v>2052650</v>
      </c>
      <c r="B281" s="54" t="s">
        <v>588</v>
      </c>
      <c r="C281" s="50" t="s">
        <v>524</v>
      </c>
      <c r="D281" s="56"/>
      <c r="E281" s="57">
        <f>VLOOKUP(A281,'[153]MON 2013 Final TB '!$A$4:$D$1438,4,0)</f>
        <v>0</v>
      </c>
      <c r="F281" s="56"/>
      <c r="G281" s="52"/>
      <c r="H281" s="52"/>
    </row>
    <row r="282" spans="1:8">
      <c r="A282" s="54">
        <v>2059000</v>
      </c>
      <c r="B282" s="54" t="s">
        <v>589</v>
      </c>
      <c r="C282" s="50" t="s">
        <v>524</v>
      </c>
      <c r="D282" s="56"/>
      <c r="E282" s="57">
        <f>VLOOKUP(A282,'[153]MON 2013 Final TB '!$A$4:$D$1438,4,0)</f>
        <v>-98226149.579999998</v>
      </c>
      <c r="F282" s="56"/>
      <c r="G282" s="52"/>
      <c r="H282" s="52"/>
    </row>
    <row r="283" spans="1:8">
      <c r="A283" s="54">
        <v>2201000</v>
      </c>
      <c r="B283" s="54" t="s">
        <v>590</v>
      </c>
      <c r="C283" s="54" t="s">
        <v>509</v>
      </c>
      <c r="D283" s="56"/>
      <c r="E283" s="57">
        <f>VLOOKUP(A283,'[153]MON 2013 Final TB '!$A$4:$D$1438,4,0)</f>
        <v>31049947750.41</v>
      </c>
      <c r="F283" s="56"/>
      <c r="G283" s="52"/>
      <c r="H283" s="52"/>
    </row>
    <row r="284" spans="1:8">
      <c r="A284" s="54">
        <v>2203000</v>
      </c>
      <c r="B284" s="54" t="s">
        <v>591</v>
      </c>
      <c r="C284" s="54" t="s">
        <v>509</v>
      </c>
      <c r="D284" s="56"/>
      <c r="E284" s="57">
        <f>VLOOKUP(A284,'[153]MON 2013 Final TB '!$A$4:$D$1438,4,0)</f>
        <v>18449621969.780003</v>
      </c>
      <c r="F284" s="56"/>
      <c r="G284" s="52"/>
      <c r="H284" s="52"/>
    </row>
    <row r="285" spans="1:8">
      <c r="A285" s="54">
        <v>2203500</v>
      </c>
      <c r="B285" s="54" t="s">
        <v>592</v>
      </c>
      <c r="C285" s="59" t="s">
        <v>509</v>
      </c>
      <c r="D285" s="56"/>
      <c r="E285" s="57">
        <f>VLOOKUP(A285,'[153]MON 2013 Final TB '!$A$4:$D$1438,4,0)</f>
        <v>0</v>
      </c>
      <c r="F285" s="56"/>
      <c r="G285" s="52"/>
      <c r="H285" s="52"/>
    </row>
    <row r="286" spans="1:8">
      <c r="A286" s="54">
        <v>2204000</v>
      </c>
      <c r="B286" s="54" t="s">
        <v>593</v>
      </c>
      <c r="C286" s="59" t="s">
        <v>509</v>
      </c>
      <c r="D286" s="56"/>
      <c r="E286" s="57">
        <f>VLOOKUP(A286,'[153]MON 2013 Final TB '!$A$4:$D$1438,4,0)</f>
        <v>31870808.559999999</v>
      </c>
      <c r="F286" s="56"/>
      <c r="G286" s="52"/>
      <c r="H286" s="52"/>
    </row>
    <row r="287" spans="1:8">
      <c r="A287" s="54">
        <v>2209000</v>
      </c>
      <c r="B287" s="54" t="s">
        <v>594</v>
      </c>
      <c r="C287" s="59" t="s">
        <v>509</v>
      </c>
      <c r="D287" s="56"/>
      <c r="E287" s="57">
        <f>VLOOKUP(A287,'[153]MON 2013 Final TB '!$A$4:$D$1438,4,0)</f>
        <v>0</v>
      </c>
      <c r="F287" s="56"/>
      <c r="G287" s="52"/>
      <c r="H287" s="52"/>
    </row>
    <row r="288" spans="1:8">
      <c r="A288" s="54">
        <v>2231200</v>
      </c>
      <c r="B288" s="54" t="s">
        <v>595</v>
      </c>
      <c r="C288" s="59" t="s">
        <v>509</v>
      </c>
      <c r="D288" s="56"/>
      <c r="E288" s="57">
        <f>VLOOKUP(A288,'[153]MON 2013 Final TB '!$A$4:$D$1438,4,0)</f>
        <v>0.06</v>
      </c>
      <c r="F288" s="56"/>
      <c r="G288" s="52"/>
      <c r="H288" s="52"/>
    </row>
    <row r="289" spans="1:8">
      <c r="A289" s="54">
        <v>2259000</v>
      </c>
      <c r="B289" s="54" t="s">
        <v>596</v>
      </c>
      <c r="C289" s="59" t="s">
        <v>509</v>
      </c>
      <c r="D289" s="56"/>
      <c r="E289" s="57">
        <f>VLOOKUP(A289,'[153]MON 2013 Final TB '!$A$4:$D$1438,4,0)</f>
        <v>-378671416.02999997</v>
      </c>
      <c r="F289" s="56">
        <f>+E283+E457+E289</f>
        <v>2611711773.249999</v>
      </c>
      <c r="G289" s="52"/>
      <c r="H289" s="52"/>
    </row>
    <row r="290" spans="1:8">
      <c r="A290" s="54">
        <v>2259950</v>
      </c>
      <c r="B290" s="54" t="s">
        <v>597</v>
      </c>
      <c r="C290" s="59" t="s">
        <v>509</v>
      </c>
      <c r="D290" s="56"/>
      <c r="E290" s="57">
        <f>VLOOKUP(A290,'[153]MON 2013 Final TB '!$A$4:$D$1438,4,0)</f>
        <v>0</v>
      </c>
      <c r="F290" s="56">
        <f>+E290</f>
        <v>0</v>
      </c>
      <c r="G290" s="52"/>
      <c r="H290" s="52"/>
    </row>
    <row r="291" spans="1:8">
      <c r="A291" s="54">
        <v>2301000</v>
      </c>
      <c r="B291" s="54" t="s">
        <v>598</v>
      </c>
      <c r="C291" s="59" t="s">
        <v>509</v>
      </c>
      <c r="D291" s="56"/>
      <c r="E291" s="57">
        <f>VLOOKUP(A291,'[153]MON 2013 Final TB '!$A$4:$D$1438,4,0)</f>
        <v>0</v>
      </c>
      <c r="F291" s="56"/>
      <c r="G291" s="52"/>
      <c r="H291" s="52"/>
    </row>
    <row r="292" spans="1:8">
      <c r="A292" s="54">
        <v>2301100</v>
      </c>
      <c r="B292" s="54" t="s">
        <v>599</v>
      </c>
      <c r="C292" s="59" t="s">
        <v>509</v>
      </c>
      <c r="D292" s="56"/>
      <c r="E292" s="57">
        <f>VLOOKUP(A292,'[153]MON 2013 Final TB '!$A$4:$D$1438,4,0)</f>
        <v>0</v>
      </c>
      <c r="F292" s="56"/>
      <c r="G292" s="52"/>
      <c r="H292" s="52"/>
    </row>
    <row r="293" spans="1:8">
      <c r="A293" s="54">
        <v>2301200</v>
      </c>
      <c r="B293" s="54" t="s">
        <v>600</v>
      </c>
      <c r="C293" s="59" t="s">
        <v>509</v>
      </c>
      <c r="D293" s="56"/>
      <c r="E293" s="57">
        <f>VLOOKUP(A293,'[153]MON 2013 Final TB '!$A$4:$D$1438,4,0)</f>
        <v>0</v>
      </c>
      <c r="F293" s="56"/>
      <c r="G293" s="52"/>
      <c r="H293" s="52"/>
    </row>
    <row r="294" spans="1:8">
      <c r="A294" s="54">
        <v>2401000</v>
      </c>
      <c r="B294" s="54" t="s">
        <v>601</v>
      </c>
      <c r="C294" s="59" t="s">
        <v>509</v>
      </c>
      <c r="D294" s="56"/>
      <c r="E294" s="57">
        <f>VLOOKUP(A294,'[153]MON 2013 Final TB '!$A$4:$D$1438,4,0)</f>
        <v>0</v>
      </c>
      <c r="F294" s="56"/>
      <c r="G294" s="52"/>
      <c r="H294" s="52"/>
    </row>
    <row r="295" spans="1:8">
      <c r="A295" s="54">
        <v>2401200</v>
      </c>
      <c r="B295" s="54" t="s">
        <v>602</v>
      </c>
      <c r="C295" s="59" t="s">
        <v>509</v>
      </c>
      <c r="D295" s="56"/>
      <c r="E295" s="57">
        <f>VLOOKUP(A295,'[153]MON 2013 Final TB '!$A$4:$D$1438,4,0)</f>
        <v>39882025.270000003</v>
      </c>
      <c r="F295" s="56"/>
      <c r="G295" s="52"/>
      <c r="H295" s="52"/>
    </row>
    <row r="296" spans="1:8">
      <c r="A296" s="54">
        <v>2451000</v>
      </c>
      <c r="B296" s="54" t="s">
        <v>603</v>
      </c>
      <c r="C296" s="59" t="s">
        <v>509</v>
      </c>
      <c r="D296" s="56"/>
      <c r="E296" s="57">
        <f>VLOOKUP(A296,'[153]MON 2013 Final TB '!$A$4:$D$1438,4,0)</f>
        <v>2978583463.4200001</v>
      </c>
      <c r="F296" s="56"/>
      <c r="G296" s="52"/>
      <c r="H296" s="52"/>
    </row>
    <row r="297" spans="1:8">
      <c r="A297" s="54">
        <v>2451100</v>
      </c>
      <c r="B297" s="54" t="s">
        <v>604</v>
      </c>
      <c r="C297" s="59" t="s">
        <v>509</v>
      </c>
      <c r="D297" s="56"/>
      <c r="E297" s="57">
        <f>VLOOKUP(A297,'[153]MON 2013 Final TB '!$A$4:$D$1438,4,0)</f>
        <v>5793454480.8000002</v>
      </c>
      <c r="F297" s="56"/>
      <c r="G297" s="52"/>
      <c r="H297" s="52"/>
    </row>
    <row r="298" spans="1:8">
      <c r="A298" s="54">
        <v>2451150</v>
      </c>
      <c r="B298" s="54" t="s">
        <v>605</v>
      </c>
      <c r="C298" s="59" t="s">
        <v>509</v>
      </c>
      <c r="D298" s="56"/>
      <c r="E298" s="57">
        <f>VLOOKUP(A298,'[153]MON 2013 Final TB '!$A$4:$D$1438,4,0)</f>
        <v>0</v>
      </c>
      <c r="F298" s="56"/>
      <c r="G298" s="52"/>
      <c r="H298" s="52"/>
    </row>
    <row r="299" spans="1:8">
      <c r="A299" s="54">
        <v>2451160</v>
      </c>
      <c r="B299" s="54" t="s">
        <v>606</v>
      </c>
      <c r="C299" s="59" t="s">
        <v>509</v>
      </c>
      <c r="D299" s="56"/>
      <c r="E299" s="57">
        <f>VLOOKUP(A299,'[153]MON 2013 Final TB '!$A$4:$D$1438,4,0)</f>
        <v>0</v>
      </c>
      <c r="F299" s="56"/>
      <c r="G299" s="52"/>
      <c r="H299" s="52"/>
    </row>
    <row r="300" spans="1:8">
      <c r="A300" s="54">
        <v>2451200</v>
      </c>
      <c r="B300" s="54" t="s">
        <v>607</v>
      </c>
      <c r="C300" s="59" t="s">
        <v>509</v>
      </c>
      <c r="D300" s="56"/>
      <c r="E300" s="57">
        <f>VLOOKUP(A300,'[153]MON 2013 Final TB '!$A$4:$D$1438,4,0)</f>
        <v>0</v>
      </c>
      <c r="F300" s="56"/>
      <c r="G300" s="52"/>
      <c r="H300" s="52"/>
    </row>
    <row r="301" spans="1:8">
      <c r="A301" s="54">
        <v>2451300</v>
      </c>
      <c r="B301" s="54" t="s">
        <v>608</v>
      </c>
      <c r="C301" s="59" t="s">
        <v>509</v>
      </c>
      <c r="D301" s="56"/>
      <c r="E301" s="57">
        <f>VLOOKUP(A301,'[153]MON 2013 Final TB '!$A$4:$D$1438,4,0)</f>
        <v>0</v>
      </c>
      <c r="F301" s="56">
        <f>+E284+E285+E458+E306+E303</f>
        <v>7135414616.2800026</v>
      </c>
      <c r="G301" s="52"/>
      <c r="H301" s="52"/>
    </row>
    <row r="302" spans="1:8">
      <c r="A302" s="54">
        <v>2451400</v>
      </c>
      <c r="B302" s="54" t="s">
        <v>609</v>
      </c>
      <c r="C302" s="59" t="s">
        <v>509</v>
      </c>
      <c r="D302" s="56"/>
      <c r="E302" s="57">
        <f>VLOOKUP(A302,'[153]MON 2013 Final TB '!$A$4:$D$1438,4,0)</f>
        <v>0</v>
      </c>
      <c r="F302" s="56"/>
      <c r="G302" s="52"/>
      <c r="H302" s="52"/>
    </row>
    <row r="303" spans="1:8">
      <c r="A303" s="54">
        <v>2501000</v>
      </c>
      <c r="B303" s="54" t="s">
        <v>610</v>
      </c>
      <c r="C303" s="59" t="s">
        <v>509</v>
      </c>
      <c r="D303" s="56"/>
      <c r="E303" s="57">
        <f>VLOOKUP(A303,'[153]MON 2013 Final TB '!$A$4:$D$1438,4,0)</f>
        <v>1096943831.72</v>
      </c>
      <c r="F303" s="56"/>
      <c r="G303" s="52"/>
      <c r="H303" s="52"/>
    </row>
    <row r="304" spans="1:8">
      <c r="A304" s="54">
        <v>2511000</v>
      </c>
      <c r="B304" s="54" t="s">
        <v>611</v>
      </c>
      <c r="C304" s="59" t="s">
        <v>509</v>
      </c>
      <c r="D304" s="56"/>
      <c r="E304" s="57">
        <f>VLOOKUP(A304,'[153]MON 2013 Final TB '!$A$4:$D$1438,4,0)</f>
        <v>0</v>
      </c>
      <c r="F304" s="56"/>
      <c r="G304" s="52"/>
      <c r="H304" s="52"/>
    </row>
    <row r="305" spans="1:8">
      <c r="A305" s="54">
        <v>2559000</v>
      </c>
      <c r="B305" s="54" t="s">
        <v>612</v>
      </c>
      <c r="C305" s="59" t="s">
        <v>509</v>
      </c>
      <c r="D305" s="56"/>
      <c r="E305" s="57">
        <f>VLOOKUP(A305,'[153]MON 2013 Final TB '!$A$4:$D$1438,4,0)</f>
        <v>0</v>
      </c>
      <c r="F305" s="56"/>
      <c r="G305" s="52"/>
      <c r="H305" s="52"/>
    </row>
    <row r="306" spans="1:8">
      <c r="A306" s="54">
        <v>2601000</v>
      </c>
      <c r="B306" s="54" t="s">
        <v>613</v>
      </c>
      <c r="C306" s="59" t="s">
        <v>509</v>
      </c>
      <c r="D306" s="56"/>
      <c r="E306" s="57">
        <f>VLOOKUP(A306,'[153]MON 2013 Final TB '!$A$4:$D$1438,4,0)</f>
        <v>1.95</v>
      </c>
      <c r="F306" s="56"/>
      <c r="G306" s="52"/>
      <c r="H306" s="52"/>
    </row>
    <row r="307" spans="1:8">
      <c r="A307" s="55">
        <v>2608999</v>
      </c>
      <c r="B307" s="55" t="s">
        <v>614</v>
      </c>
      <c r="C307" s="59" t="s">
        <v>509</v>
      </c>
      <c r="D307" s="56"/>
      <c r="E307" s="57">
        <f>VLOOKUP(A307,'[153]MON 2013 Final TB '!$A$4:$D$1438,4,0)</f>
        <v>0</v>
      </c>
      <c r="F307" s="56"/>
      <c r="G307" s="52"/>
      <c r="H307" s="52"/>
    </row>
    <row r="308" spans="1:8">
      <c r="A308" s="54">
        <v>2651000</v>
      </c>
      <c r="B308" s="54" t="s">
        <v>615</v>
      </c>
      <c r="C308" s="59" t="s">
        <v>509</v>
      </c>
      <c r="D308" s="56"/>
      <c r="E308" s="57">
        <f>VLOOKUP(A308,'[153]MON 2013 Final TB '!$A$4:$D$1438,4,0)</f>
        <v>0</v>
      </c>
      <c r="F308" s="56"/>
      <c r="G308" s="52"/>
      <c r="H308" s="52"/>
    </row>
    <row r="309" spans="1:8">
      <c r="A309" s="54">
        <v>2701000</v>
      </c>
      <c r="B309" s="54" t="s">
        <v>616</v>
      </c>
      <c r="C309" s="59" t="s">
        <v>509</v>
      </c>
      <c r="D309" s="56"/>
      <c r="E309" s="57">
        <f>VLOOKUP(A309,'[153]MON 2013 Final TB '!$A$4:$D$1438,4,0)</f>
        <v>48408968.920000002</v>
      </c>
      <c r="F309" s="56"/>
      <c r="G309" s="52"/>
      <c r="H309" s="52"/>
    </row>
    <row r="310" spans="1:8">
      <c r="A310" s="55">
        <v>2701050</v>
      </c>
      <c r="B310" s="55" t="s">
        <v>617</v>
      </c>
      <c r="C310" s="59" t="s">
        <v>509</v>
      </c>
      <c r="D310" s="56"/>
      <c r="E310" s="57">
        <f>VLOOKUP(A310,'[153]MON 2013 Final TB '!$A$4:$D$1438,4,0)</f>
        <v>1630769091.01</v>
      </c>
      <c r="F310" s="56">
        <f>+E310/1000</f>
        <v>1630769.0910100001</v>
      </c>
      <c r="G310" s="52"/>
      <c r="H310" s="52"/>
    </row>
    <row r="311" spans="1:8">
      <c r="A311" s="54">
        <v>2701100</v>
      </c>
      <c r="B311" s="54" t="s">
        <v>618</v>
      </c>
      <c r="C311" s="59" t="s">
        <v>509</v>
      </c>
      <c r="D311" s="56"/>
      <c r="E311" s="57">
        <f>VLOOKUP(A311,'[153]MON 2013 Final TB '!$A$4:$D$1438,4,0)</f>
        <v>0.21</v>
      </c>
      <c r="F311" s="56"/>
      <c r="G311" s="52"/>
      <c r="H311" s="52"/>
    </row>
    <row r="312" spans="1:8">
      <c r="A312" s="54">
        <v>2701200</v>
      </c>
      <c r="B312" s="54" t="s">
        <v>619</v>
      </c>
      <c r="C312" s="59" t="s">
        <v>509</v>
      </c>
      <c r="D312" s="56"/>
      <c r="E312" s="57">
        <f>VLOOKUP(A312,'[153]MON 2013 Final TB '!$A$4:$D$1438,4,0)</f>
        <v>0</v>
      </c>
      <c r="F312" s="56"/>
      <c r="G312" s="52"/>
      <c r="H312" s="52"/>
    </row>
    <row r="313" spans="1:8">
      <c r="A313" s="54">
        <v>2701300</v>
      </c>
      <c r="B313" s="54" t="s">
        <v>620</v>
      </c>
      <c r="C313" s="59" t="s">
        <v>509</v>
      </c>
      <c r="D313" s="56"/>
      <c r="E313" s="57">
        <f>VLOOKUP(A313,'[153]MON 2013 Final TB '!$A$4:$D$1438,4,0)</f>
        <v>0</v>
      </c>
      <c r="F313" s="56"/>
      <c r="G313" s="52"/>
      <c r="H313" s="52"/>
    </row>
    <row r="314" spans="1:8">
      <c r="A314" s="54">
        <v>2701350</v>
      </c>
      <c r="B314" s="54" t="s">
        <v>621</v>
      </c>
      <c r="C314" s="59" t="s">
        <v>509</v>
      </c>
      <c r="D314" s="56"/>
      <c r="E314" s="57">
        <f>VLOOKUP(A314,'[153]MON 2013 Final TB '!$A$4:$D$1438,4,0)</f>
        <v>0</v>
      </c>
      <c r="F314" s="56"/>
      <c r="G314" s="52"/>
      <c r="H314" s="52"/>
    </row>
    <row r="315" spans="1:8">
      <c r="A315" s="54">
        <v>2701355</v>
      </c>
      <c r="B315" s="54" t="s">
        <v>622</v>
      </c>
      <c r="C315" s="59" t="s">
        <v>509</v>
      </c>
      <c r="D315" s="56"/>
      <c r="E315" s="57">
        <f>VLOOKUP(A315,'[153]MON 2013 Final TB '!$A$4:$D$1438,4,0)</f>
        <v>0</v>
      </c>
      <c r="F315" s="56">
        <f>22*3</f>
        <v>66</v>
      </c>
      <c r="G315" s="52"/>
      <c r="H315" s="52"/>
    </row>
    <row r="316" spans="1:8">
      <c r="A316" s="54">
        <v>2701400</v>
      </c>
      <c r="B316" s="54" t="s">
        <v>623</v>
      </c>
      <c r="C316" s="59" t="s">
        <v>509</v>
      </c>
      <c r="D316" s="56"/>
      <c r="E316" s="57">
        <f>VLOOKUP(A316,'[153]MON 2013 Final TB '!$A$4:$D$1438,4,0)</f>
        <v>0</v>
      </c>
      <c r="F316" s="56"/>
      <c r="G316" s="52"/>
      <c r="H316" s="52"/>
    </row>
    <row r="317" spans="1:8">
      <c r="A317" s="54">
        <v>2701500</v>
      </c>
      <c r="B317" s="54" t="s">
        <v>624</v>
      </c>
      <c r="C317" s="59" t="s">
        <v>509</v>
      </c>
      <c r="D317" s="56"/>
      <c r="E317" s="57">
        <f>VLOOKUP(A317,'[153]MON 2013 Final TB '!$A$4:$D$1438,4,0)</f>
        <v>0</v>
      </c>
      <c r="F317" s="56"/>
      <c r="G317" s="52"/>
      <c r="H317" s="52"/>
    </row>
    <row r="318" spans="1:8">
      <c r="A318" s="55">
        <v>2701600</v>
      </c>
      <c r="B318" s="55" t="s">
        <v>625</v>
      </c>
      <c r="C318" s="59" t="s">
        <v>509</v>
      </c>
      <c r="D318" s="56"/>
      <c r="E318" s="57">
        <f>VLOOKUP(A318,'[153]MON 2013 Final TB '!$A$4:$D$1438,4,0)</f>
        <v>0</v>
      </c>
      <c r="F318" s="56"/>
      <c r="G318" s="52"/>
      <c r="H318" s="52"/>
    </row>
    <row r="319" spans="1:8">
      <c r="A319" s="54">
        <v>2751000</v>
      </c>
      <c r="B319" s="54" t="s">
        <v>626</v>
      </c>
      <c r="C319" s="59" t="s">
        <v>509</v>
      </c>
      <c r="D319" s="56"/>
      <c r="E319" s="57">
        <f>VLOOKUP(A319,'[153]MON 2013 Final TB '!$A$4:$D$1438,4,0)</f>
        <v>0</v>
      </c>
      <c r="F319" s="56"/>
      <c r="G319" s="52"/>
      <c r="H319" s="52"/>
    </row>
    <row r="320" spans="1:8">
      <c r="A320" s="54">
        <v>2751100</v>
      </c>
      <c r="B320" s="54" t="s">
        <v>627</v>
      </c>
      <c r="C320" s="59" t="s">
        <v>509</v>
      </c>
      <c r="D320" s="56"/>
      <c r="E320" s="57">
        <f>VLOOKUP(A320,'[153]MON 2013 Final TB '!$A$4:$D$1438,4,0)</f>
        <v>0</v>
      </c>
      <c r="F320" s="56"/>
      <c r="G320" s="52"/>
      <c r="H320" s="52"/>
    </row>
    <row r="321" spans="1:8">
      <c r="A321" s="54">
        <v>2751200</v>
      </c>
      <c r="B321" s="54" t="s">
        <v>628</v>
      </c>
      <c r="C321" s="59" t="s">
        <v>509</v>
      </c>
      <c r="D321" s="56"/>
      <c r="E321" s="57">
        <f>VLOOKUP(A321,'[153]MON 2013 Final TB '!$A$4:$D$1438,4,0)</f>
        <v>0</v>
      </c>
      <c r="F321" s="56"/>
      <c r="G321" s="52"/>
      <c r="H321" s="52"/>
    </row>
    <row r="322" spans="1:8">
      <c r="A322" s="55">
        <v>2751800</v>
      </c>
      <c r="B322" s="55" t="s">
        <v>629</v>
      </c>
      <c r="C322" s="59" t="s">
        <v>509</v>
      </c>
      <c r="D322" s="56"/>
      <c r="E322" s="57">
        <f>VLOOKUP(A322,'[153]MON 2013 Final TB '!$A$4:$D$1438,4,0)</f>
        <v>11923743.609999999</v>
      </c>
      <c r="F322" s="56"/>
      <c r="G322" s="52"/>
      <c r="H322" s="52"/>
    </row>
    <row r="323" spans="1:8">
      <c r="A323" s="54">
        <v>2801000</v>
      </c>
      <c r="B323" s="54" t="s">
        <v>630</v>
      </c>
      <c r="C323" s="59" t="s">
        <v>509</v>
      </c>
      <c r="D323" s="56"/>
      <c r="E323" s="57">
        <f>VLOOKUP(A323,'[153]MON 2013 Final TB '!$A$4:$D$1438,4,0)</f>
        <v>0</v>
      </c>
      <c r="F323" s="56"/>
      <c r="G323" s="52"/>
      <c r="H323" s="52"/>
    </row>
    <row r="324" spans="1:8">
      <c r="A324" s="54">
        <v>2802000</v>
      </c>
      <c r="B324" s="54" t="s">
        <v>631</v>
      </c>
      <c r="C324" s="59" t="s">
        <v>509</v>
      </c>
      <c r="D324" s="56"/>
      <c r="E324" s="57">
        <f>VLOOKUP(A324,'[153]MON 2013 Final TB '!$A$4:$D$1438,4,0)</f>
        <v>19120731.550000001</v>
      </c>
      <c r="F324" s="56"/>
      <c r="G324" s="52"/>
      <c r="H324" s="52"/>
    </row>
    <row r="325" spans="1:8">
      <c r="A325" s="54">
        <v>2831000</v>
      </c>
      <c r="B325" s="54" t="s">
        <v>632</v>
      </c>
      <c r="C325" s="59" t="s">
        <v>509</v>
      </c>
      <c r="D325" s="56"/>
      <c r="E325" s="57">
        <f>VLOOKUP(A325,'[153]MON 2013 Final TB '!$A$4:$D$1438,4,0)</f>
        <v>31644253.120000001</v>
      </c>
      <c r="F325" s="56"/>
      <c r="G325" s="52"/>
      <c r="H325" s="52"/>
    </row>
    <row r="326" spans="1:8">
      <c r="A326" s="54">
        <v>2831100</v>
      </c>
      <c r="B326" s="54" t="s">
        <v>633</v>
      </c>
      <c r="C326" s="59" t="s">
        <v>509</v>
      </c>
      <c r="D326" s="56"/>
      <c r="E326" s="57">
        <f>VLOOKUP(A326,'[153]MON 2013 Final TB '!$A$4:$D$1438,4,0)</f>
        <v>5877374.9800000004</v>
      </c>
      <c r="F326" s="56"/>
      <c r="G326" s="52"/>
      <c r="H326" s="52"/>
    </row>
    <row r="327" spans="1:8">
      <c r="A327" s="54">
        <v>2831200</v>
      </c>
      <c r="B327" s="54" t="s">
        <v>634</v>
      </c>
      <c r="C327" s="59" t="s">
        <v>509</v>
      </c>
      <c r="D327" s="56"/>
      <c r="E327" s="57">
        <f>VLOOKUP(A327,'[153]MON 2013 Final TB '!$A$4:$D$1438,4,0)</f>
        <v>-490775.63</v>
      </c>
      <c r="F327" s="56"/>
      <c r="G327" s="52"/>
      <c r="H327" s="52"/>
    </row>
    <row r="328" spans="1:8">
      <c r="A328" s="54">
        <v>2831300</v>
      </c>
      <c r="B328" s="54" t="s">
        <v>635</v>
      </c>
      <c r="C328" s="59" t="s">
        <v>509</v>
      </c>
      <c r="D328" s="56"/>
      <c r="E328" s="57">
        <f>VLOOKUP(A328,'[153]MON 2013 Final TB '!$A$4:$D$1438,4,0)</f>
        <v>0</v>
      </c>
      <c r="F328" s="56"/>
      <c r="G328" s="52"/>
      <c r="H328" s="52"/>
    </row>
    <row r="329" spans="1:8">
      <c r="A329" s="54">
        <v>2831400</v>
      </c>
      <c r="B329" s="54" t="s">
        <v>636</v>
      </c>
      <c r="C329" s="59" t="s">
        <v>509</v>
      </c>
      <c r="D329" s="56"/>
      <c r="E329" s="57">
        <f>VLOOKUP(A329,'[153]MON 2013 Final TB '!$A$4:$D$1438,4,0)</f>
        <v>0</v>
      </c>
      <c r="F329" s="56"/>
      <c r="G329" s="52"/>
      <c r="H329" s="52"/>
    </row>
    <row r="330" spans="1:8">
      <c r="A330" s="54">
        <v>2831500</v>
      </c>
      <c r="B330" s="54" t="s">
        <v>637</v>
      </c>
      <c r="C330" s="59" t="s">
        <v>509</v>
      </c>
      <c r="D330" s="56"/>
      <c r="E330" s="57">
        <f>VLOOKUP(A330,'[153]MON 2013 Final TB '!$A$4:$D$1438,4,0)</f>
        <v>0</v>
      </c>
      <c r="F330" s="56"/>
      <c r="G330" s="52"/>
      <c r="H330" s="52"/>
    </row>
    <row r="331" spans="1:8">
      <c r="A331" s="54">
        <v>2831600</v>
      </c>
      <c r="B331" s="54" t="s">
        <v>638</v>
      </c>
      <c r="C331" s="59" t="s">
        <v>509</v>
      </c>
      <c r="D331" s="56"/>
      <c r="E331" s="57">
        <f>VLOOKUP(A331,'[153]MON 2013 Final TB '!$A$4:$D$1438,4,0)</f>
        <v>0</v>
      </c>
      <c r="F331" s="56"/>
      <c r="G331" s="52"/>
      <c r="H331" s="52"/>
    </row>
    <row r="332" spans="1:8">
      <c r="A332" s="54">
        <v>2831700</v>
      </c>
      <c r="B332" s="54" t="s">
        <v>639</v>
      </c>
      <c r="C332" s="59" t="s">
        <v>509</v>
      </c>
      <c r="D332" s="56"/>
      <c r="E332" s="57">
        <f>VLOOKUP(A332,'[153]MON 2013 Final TB '!$A$4:$D$1438,4,0)</f>
        <v>20083913.18</v>
      </c>
      <c r="F332" s="56"/>
      <c r="G332" s="52"/>
      <c r="H332" s="52"/>
    </row>
    <row r="333" spans="1:8">
      <c r="A333" s="54">
        <v>2831750</v>
      </c>
      <c r="B333" s="54" t="s">
        <v>640</v>
      </c>
      <c r="C333" s="50" t="s">
        <v>641</v>
      </c>
      <c r="D333" s="56"/>
      <c r="E333" s="57">
        <f>VLOOKUP(A333,'[153]MON 2013 Final TB '!$A$4:$D$1438,4,0)</f>
        <v>10505000</v>
      </c>
      <c r="F333" s="56"/>
      <c r="G333" s="52"/>
      <c r="H333" s="52"/>
    </row>
    <row r="334" spans="1:8">
      <c r="A334" s="54">
        <v>2831800</v>
      </c>
      <c r="B334" s="54" t="s">
        <v>642</v>
      </c>
      <c r="C334" s="59" t="s">
        <v>509</v>
      </c>
      <c r="D334" s="56"/>
      <c r="E334" s="57">
        <f>VLOOKUP(A334,'[153]MON 2013 Final TB '!$A$4:$D$1438,4,0)</f>
        <v>0</v>
      </c>
      <c r="F334" s="56"/>
      <c r="G334" s="52"/>
      <c r="H334" s="52"/>
    </row>
    <row r="335" spans="1:8">
      <c r="A335" s="54">
        <v>2831900</v>
      </c>
      <c r="B335" s="54" t="s">
        <v>643</v>
      </c>
      <c r="C335" s="59" t="s">
        <v>509</v>
      </c>
      <c r="D335" s="56"/>
      <c r="E335" s="57">
        <f>VLOOKUP(A335,'[153]MON 2013 Final TB '!$A$4:$D$1438,4,0)</f>
        <v>0</v>
      </c>
      <c r="F335" s="56"/>
      <c r="G335" s="52"/>
      <c r="H335" s="52"/>
    </row>
    <row r="336" spans="1:8">
      <c r="A336" s="54">
        <v>2832000</v>
      </c>
      <c r="B336" s="54" t="s">
        <v>644</v>
      </c>
      <c r="C336" s="59" t="s">
        <v>509</v>
      </c>
      <c r="D336" s="56"/>
      <c r="E336" s="57">
        <f>VLOOKUP(A336,'[153]MON 2013 Final TB '!$A$4:$D$1438,4,0)</f>
        <v>0</v>
      </c>
      <c r="F336" s="56"/>
      <c r="G336" s="52"/>
      <c r="H336" s="52"/>
    </row>
    <row r="337" spans="1:9">
      <c r="A337" s="54">
        <v>2832500</v>
      </c>
      <c r="B337" s="54" t="s">
        <v>645</v>
      </c>
      <c r="C337" s="59" t="s">
        <v>509</v>
      </c>
      <c r="D337" s="56"/>
      <c r="E337" s="57">
        <f>VLOOKUP(A337,'[153]MON 2013 Final TB '!$A$4:$D$1438,4,0)</f>
        <v>0</v>
      </c>
      <c r="F337" s="56"/>
      <c r="G337" s="52"/>
      <c r="H337" s="52"/>
    </row>
    <row r="338" spans="1:9">
      <c r="A338" s="54">
        <v>2832550</v>
      </c>
      <c r="B338" s="54" t="s">
        <v>646</v>
      </c>
      <c r="C338" s="59" t="s">
        <v>509</v>
      </c>
      <c r="D338" s="56"/>
      <c r="E338" s="57">
        <f>VLOOKUP(A338,'[153]MON 2013 Final TB '!$A$4:$D$1438,4,0)</f>
        <v>0</v>
      </c>
      <c r="F338" s="56"/>
      <c r="G338" s="52"/>
      <c r="H338" s="52"/>
    </row>
    <row r="339" spans="1:9">
      <c r="A339" s="55">
        <v>2839000</v>
      </c>
      <c r="B339" s="55" t="s">
        <v>514</v>
      </c>
      <c r="C339" s="59" t="s">
        <v>509</v>
      </c>
      <c r="D339" s="56"/>
      <c r="E339" s="57">
        <f>VLOOKUP(A339,'[153]MON 2013 Final TB '!$A$4:$D$1438,4,0)</f>
        <v>813000</v>
      </c>
      <c r="F339" s="56"/>
      <c r="G339" s="52"/>
      <c r="H339" s="52"/>
    </row>
    <row r="340" spans="1:9">
      <c r="A340" s="55">
        <v>2839050</v>
      </c>
      <c r="B340" s="55" t="s">
        <v>515</v>
      </c>
      <c r="C340" s="55" t="s">
        <v>498</v>
      </c>
      <c r="D340" s="56"/>
      <c r="E340" s="57">
        <f>VLOOKUP(A340,'[153]MON 2013 Final TB '!$A$4:$D$1438,4,0)</f>
        <v>4548000</v>
      </c>
      <c r="F340" s="56">
        <f>+E339+E340+E355+E306</f>
        <v>53737674.440000005</v>
      </c>
      <c r="G340" s="52"/>
      <c r="H340" s="52"/>
    </row>
    <row r="341" spans="1:9">
      <c r="A341" s="54">
        <v>2859000</v>
      </c>
      <c r="B341" s="54" t="s">
        <v>647</v>
      </c>
      <c r="C341" s="59" t="s">
        <v>509</v>
      </c>
      <c r="D341" s="56"/>
      <c r="E341" s="57">
        <f>VLOOKUP(A341,'[153]MON 2013 Final TB '!$A$4:$D$1438,4,0)</f>
        <v>0</v>
      </c>
      <c r="F341" s="56"/>
      <c r="G341" s="52"/>
      <c r="H341" s="52"/>
    </row>
    <row r="342" spans="1:9">
      <c r="A342" s="54">
        <v>2901000</v>
      </c>
      <c r="B342" s="54" t="s">
        <v>648</v>
      </c>
      <c r="C342" s="59" t="s">
        <v>509</v>
      </c>
      <c r="D342" s="56"/>
      <c r="E342" s="57">
        <f>VLOOKUP(A342,'[153]MON 2013 Final TB '!$A$4:$D$1438,4,0)</f>
        <v>0</v>
      </c>
      <c r="F342" s="56"/>
      <c r="G342" s="52"/>
      <c r="H342" s="52"/>
    </row>
    <row r="343" spans="1:9">
      <c r="A343" s="54">
        <v>2902000</v>
      </c>
      <c r="B343" s="54" t="s">
        <v>649</v>
      </c>
      <c r="C343" s="59" t="s">
        <v>509</v>
      </c>
      <c r="D343" s="56"/>
      <c r="E343" s="57">
        <f>VLOOKUP(A343,'[153]MON 2013 Final TB '!$A$4:$D$1438,4,0)</f>
        <v>119378360.05</v>
      </c>
      <c r="F343" s="56"/>
      <c r="G343" s="52"/>
      <c r="H343" s="52"/>
    </row>
    <row r="344" spans="1:9">
      <c r="A344" s="55">
        <v>2911000</v>
      </c>
      <c r="B344" s="55" t="s">
        <v>650</v>
      </c>
      <c r="C344" s="59" t="s">
        <v>509</v>
      </c>
      <c r="D344" s="56"/>
      <c r="E344" s="57">
        <f>VLOOKUP(A344,'[153]MON 2013 Final TB '!$A$4:$D$1438,4,0)</f>
        <v>7.7</v>
      </c>
      <c r="F344" s="56"/>
      <c r="G344" s="52"/>
      <c r="H344" s="52"/>
    </row>
    <row r="345" spans="1:9">
      <c r="A345" s="54">
        <v>2951000</v>
      </c>
      <c r="B345" s="54" t="s">
        <v>651</v>
      </c>
      <c r="C345" s="50" t="s">
        <v>641</v>
      </c>
      <c r="D345" s="56"/>
      <c r="E345" s="57">
        <f>VLOOKUP(A345,'[153]MON 2013 Final TB '!$A$4:$D$1438,4,0)</f>
        <v>340922686.42000002</v>
      </c>
      <c r="F345" s="56"/>
      <c r="G345" s="52"/>
      <c r="H345" s="52"/>
    </row>
    <row r="346" spans="1:9">
      <c r="A346" s="54">
        <v>2951100</v>
      </c>
      <c r="B346" s="54" t="s">
        <v>652</v>
      </c>
      <c r="C346" s="50" t="s">
        <v>641</v>
      </c>
      <c r="D346" s="56" t="s">
        <v>1772</v>
      </c>
      <c r="E346" s="57">
        <f>VLOOKUP(A346,'[153]MON 2013 Final TB '!$A$4:$D$1438,4,0)</f>
        <v>45000.02</v>
      </c>
      <c r="F346" s="56"/>
      <c r="G346" s="52"/>
      <c r="H346" s="52"/>
    </row>
    <row r="347" spans="1:9">
      <c r="A347" s="54">
        <v>2951200</v>
      </c>
      <c r="B347" s="54" t="s">
        <v>653</v>
      </c>
      <c r="C347" s="50" t="s">
        <v>641</v>
      </c>
      <c r="D347" s="56" t="s">
        <v>1772</v>
      </c>
      <c r="E347" s="57">
        <f>VLOOKUP(A347,'[153]MON 2013 Final TB '!$A$4:$D$1438,4,0)</f>
        <v>17060025.920000002</v>
      </c>
      <c r="F347" s="56"/>
      <c r="G347" s="52"/>
      <c r="H347" s="52"/>
    </row>
    <row r="348" spans="1:9" ht="18">
      <c r="A348" s="54">
        <v>2951300</v>
      </c>
      <c r="B348" s="54" t="s">
        <v>654</v>
      </c>
      <c r="C348" s="50" t="s">
        <v>641</v>
      </c>
      <c r="D348" s="56" t="s">
        <v>1772</v>
      </c>
      <c r="E348" s="57">
        <f>VLOOKUP(A348,'[153]MON 2013 Final TB '!$A$4:$D$1438,4,0)</f>
        <v>-2.2000000000000002</v>
      </c>
      <c r="F348" s="56">
        <f>+E345+E346+E347+E348+E351+E353+E333</f>
        <v>463133964.93000001</v>
      </c>
      <c r="G348" s="52"/>
      <c r="H348" s="52"/>
      <c r="I348" s="35"/>
    </row>
    <row r="349" spans="1:9" ht="18">
      <c r="A349" s="54">
        <v>3301000</v>
      </c>
      <c r="B349" s="54" t="s">
        <v>655</v>
      </c>
      <c r="C349" s="50" t="s">
        <v>641</v>
      </c>
      <c r="D349" s="56"/>
      <c r="E349" s="57">
        <f>VLOOKUP(A349,'[153]MON 2013 Final TB '!$A$4:$D$1438,4,0)</f>
        <v>0</v>
      </c>
      <c r="F349" s="56"/>
      <c r="G349" s="52"/>
      <c r="H349" s="52"/>
      <c r="I349" s="35"/>
    </row>
    <row r="350" spans="1:9" ht="18">
      <c r="A350" s="54">
        <v>3301400</v>
      </c>
      <c r="B350" s="54" t="s">
        <v>656</v>
      </c>
      <c r="C350" s="50" t="s">
        <v>641</v>
      </c>
      <c r="D350" s="56"/>
      <c r="E350" s="57">
        <f>VLOOKUP(A350,'[153]MON 2013 Final TB '!$A$4:$D$1438,4,0)</f>
        <v>0</v>
      </c>
      <c r="F350" s="56"/>
      <c r="G350" s="52"/>
      <c r="H350" s="52"/>
      <c r="I350" s="35"/>
    </row>
    <row r="351" spans="1:9" ht="18">
      <c r="A351" s="54">
        <v>3301600</v>
      </c>
      <c r="B351" s="54" t="s">
        <v>657</v>
      </c>
      <c r="C351" s="50" t="s">
        <v>641</v>
      </c>
      <c r="D351" s="56" t="s">
        <v>1772</v>
      </c>
      <c r="E351" s="57">
        <f>VLOOKUP(A351,'[153]MON 2013 Final TB '!$A$4:$D$1438,4,0)</f>
        <v>84826699.569999993</v>
      </c>
      <c r="F351" s="56"/>
      <c r="G351" s="52"/>
      <c r="H351" s="52"/>
      <c r="I351" s="35"/>
    </row>
    <row r="352" spans="1:9" ht="18">
      <c r="A352" s="54">
        <v>3301800</v>
      </c>
      <c r="B352" s="54" t="s">
        <v>658</v>
      </c>
      <c r="C352" s="50" t="s">
        <v>641</v>
      </c>
      <c r="D352" s="56"/>
      <c r="E352" s="57">
        <f>VLOOKUP(A352,'[153]MON 2013 Final TB '!$A$4:$D$1438,4,0)</f>
        <v>0</v>
      </c>
      <c r="F352" s="56"/>
      <c r="G352" s="52"/>
      <c r="H352" s="52"/>
      <c r="I352" s="35"/>
    </row>
    <row r="353" spans="1:9" ht="18">
      <c r="A353" s="54">
        <v>3302200</v>
      </c>
      <c r="B353" s="54" t="s">
        <v>659</v>
      </c>
      <c r="C353" s="50" t="s">
        <v>641</v>
      </c>
      <c r="D353" s="56"/>
      <c r="E353" s="57">
        <f>VLOOKUP(A353,'[153]MON 2013 Final TB '!$A$4:$D$1438,4,0)</f>
        <v>9774555.1999999993</v>
      </c>
      <c r="F353" s="56">
        <v>7546634.166666667</v>
      </c>
      <c r="G353" s="56">
        <f>+E353-F353</f>
        <v>2227921.0333333323</v>
      </c>
      <c r="H353" s="52"/>
      <c r="I353" s="35"/>
    </row>
    <row r="354" spans="1:9" ht="18">
      <c r="A354" s="54">
        <v>3302600</v>
      </c>
      <c r="B354" s="54" t="s">
        <v>660</v>
      </c>
      <c r="C354" s="59" t="s">
        <v>509</v>
      </c>
      <c r="D354" s="56"/>
      <c r="E354" s="57">
        <f>VLOOKUP(A354,'[153]MON 2013 Final TB '!$A$4:$D$1438,4,0)</f>
        <v>0</v>
      </c>
      <c r="F354" s="56"/>
      <c r="G354" s="52"/>
      <c r="H354" s="52"/>
      <c r="I354" s="35"/>
    </row>
    <row r="355" spans="1:9" ht="18">
      <c r="A355" s="54">
        <v>3302800</v>
      </c>
      <c r="B355" s="54" t="s">
        <v>661</v>
      </c>
      <c r="C355" s="59" t="s">
        <v>509</v>
      </c>
      <c r="D355" s="56"/>
      <c r="E355" s="57">
        <f>VLOOKUP(A355,'[153]MON 2013 Final TB '!$A$4:$D$1438,4,0)</f>
        <v>48376672.490000002</v>
      </c>
      <c r="F355" s="56"/>
      <c r="G355" s="52"/>
      <c r="H355" s="52"/>
      <c r="I355" s="35"/>
    </row>
    <row r="356" spans="1:9" ht="18">
      <c r="A356" s="54">
        <v>3501000</v>
      </c>
      <c r="B356" s="54" t="s">
        <v>662</v>
      </c>
      <c r="C356" s="55" t="s">
        <v>14</v>
      </c>
      <c r="D356" s="56"/>
      <c r="E356" s="57">
        <f>VLOOKUP(A356,'[153]MON 2013 Final TB '!$A$4:$D$1438,4,0)</f>
        <v>11846366169.700001</v>
      </c>
      <c r="F356" s="56"/>
      <c r="G356" s="52"/>
      <c r="H356" s="52"/>
      <c r="I356" s="35"/>
    </row>
    <row r="357" spans="1:9">
      <c r="A357" s="54">
        <v>4061000</v>
      </c>
      <c r="B357" s="54" t="s">
        <v>663</v>
      </c>
      <c r="C357" s="55" t="s">
        <v>14</v>
      </c>
      <c r="D357" s="56"/>
      <c r="E357" s="57">
        <f>VLOOKUP(A357,'[153]MON 2013 Final TB '!$A$4:$D$1438,4,0)</f>
        <v>79213.25</v>
      </c>
      <c r="F357" s="56"/>
      <c r="G357" s="52"/>
      <c r="H357" s="52"/>
    </row>
    <row r="358" spans="1:9">
      <c r="A358" s="54">
        <v>4061010</v>
      </c>
      <c r="B358" s="54" t="s">
        <v>664</v>
      </c>
      <c r="C358" s="55" t="s">
        <v>14</v>
      </c>
      <c r="D358" s="56"/>
      <c r="E358" s="57">
        <f>VLOOKUP(A358,'[153]MON 2013 Final TB '!$A$4:$D$1438,4,0)</f>
        <v>0</v>
      </c>
      <c r="F358" s="56"/>
      <c r="G358" s="52"/>
      <c r="H358" s="52"/>
    </row>
    <row r="359" spans="1:9">
      <c r="A359" s="54">
        <v>4061020</v>
      </c>
      <c r="B359" s="54" t="s">
        <v>665</v>
      </c>
      <c r="C359" s="55" t="s">
        <v>14</v>
      </c>
      <c r="D359" s="56"/>
      <c r="E359" s="57">
        <f>VLOOKUP(A359,'[153]MON 2013 Final TB '!$A$4:$D$1438,4,0)</f>
        <v>0</v>
      </c>
      <c r="F359" s="56"/>
      <c r="G359" s="52"/>
      <c r="H359" s="52"/>
    </row>
    <row r="360" spans="1:9">
      <c r="A360" s="54">
        <v>4061100</v>
      </c>
      <c r="B360" s="54" t="s">
        <v>666</v>
      </c>
      <c r="C360" s="55" t="s">
        <v>14</v>
      </c>
      <c r="D360" s="56"/>
      <c r="E360" s="57">
        <f>VLOOKUP(A360,'[153]MON 2013 Final TB '!$A$4:$D$1438,4,0)</f>
        <v>805586.82</v>
      </c>
      <c r="F360" s="56"/>
      <c r="G360" s="52"/>
      <c r="H360" s="52"/>
    </row>
    <row r="361" spans="1:9">
      <c r="A361" s="54">
        <v>4061110</v>
      </c>
      <c r="B361" s="54" t="s">
        <v>667</v>
      </c>
      <c r="C361" s="55" t="s">
        <v>14</v>
      </c>
      <c r="D361" s="56"/>
      <c r="E361" s="57">
        <f>VLOOKUP(A361,'[153]MON 2013 Final TB '!$A$4:$D$1438,4,0)</f>
        <v>52395010</v>
      </c>
      <c r="F361" s="56"/>
      <c r="G361" s="52"/>
      <c r="H361" s="52"/>
    </row>
    <row r="362" spans="1:9">
      <c r="A362" s="54">
        <v>4061120</v>
      </c>
      <c r="B362" s="54" t="s">
        <v>668</v>
      </c>
      <c r="C362" s="55" t="s">
        <v>14</v>
      </c>
      <c r="D362" s="56"/>
      <c r="E362" s="57">
        <f>VLOOKUP(A362,'[153]MON 2013 Final TB '!$A$4:$D$1438,4,0)</f>
        <v>-52886760</v>
      </c>
      <c r="F362" s="56"/>
      <c r="G362" s="52"/>
      <c r="H362" s="52"/>
    </row>
    <row r="363" spans="1:9">
      <c r="A363" s="54">
        <v>4061200</v>
      </c>
      <c r="B363" s="54" t="s">
        <v>669</v>
      </c>
      <c r="C363" s="55" t="s">
        <v>14</v>
      </c>
      <c r="D363" s="56"/>
      <c r="E363" s="57">
        <f>VLOOKUP(A363,'[153]MON 2013 Final TB '!$A$4:$D$1438,4,0)</f>
        <v>-397247236.31</v>
      </c>
      <c r="F363" s="56"/>
      <c r="G363" s="52"/>
      <c r="H363" s="52"/>
    </row>
    <row r="364" spans="1:9">
      <c r="A364" s="54">
        <v>4061210</v>
      </c>
      <c r="B364" s="54" t="s">
        <v>670</v>
      </c>
      <c r="C364" s="55" t="s">
        <v>14</v>
      </c>
      <c r="D364" s="56"/>
      <c r="E364" s="57">
        <f>VLOOKUP(A364,'[153]MON 2013 Final TB '!$A$4:$D$1438,4,0)</f>
        <v>8492699082.3100004</v>
      </c>
      <c r="F364" s="56"/>
      <c r="G364" s="52"/>
      <c r="H364" s="52"/>
    </row>
    <row r="365" spans="1:9">
      <c r="A365" s="54">
        <v>4061220</v>
      </c>
      <c r="B365" s="54" t="s">
        <v>671</v>
      </c>
      <c r="C365" s="55" t="s">
        <v>14</v>
      </c>
      <c r="D365" s="56"/>
      <c r="E365" s="57">
        <f>VLOOKUP(A365,'[153]MON 2013 Final TB '!$A$4:$D$1438,4,0)</f>
        <v>-7724241860.8299999</v>
      </c>
      <c r="F365" s="56"/>
      <c r="G365" s="52"/>
      <c r="H365" s="52"/>
    </row>
    <row r="366" spans="1:9">
      <c r="A366" s="54">
        <v>4061300</v>
      </c>
      <c r="B366" s="54" t="s">
        <v>672</v>
      </c>
      <c r="C366" s="55" t="s">
        <v>14</v>
      </c>
      <c r="D366" s="56"/>
      <c r="E366" s="57">
        <f>VLOOKUP(A366,'[153]MON 2013 Final TB '!$A$4:$D$1438,4,0)</f>
        <v>11069955.970000001</v>
      </c>
      <c r="F366" s="56"/>
      <c r="G366" s="52"/>
      <c r="H366" s="52"/>
    </row>
    <row r="367" spans="1:9">
      <c r="A367" s="54">
        <v>4061310</v>
      </c>
      <c r="B367" s="54" t="s">
        <v>673</v>
      </c>
      <c r="C367" s="55" t="s">
        <v>14</v>
      </c>
      <c r="D367" s="56"/>
      <c r="E367" s="57">
        <f>VLOOKUP(A367,'[153]MON 2013 Final TB '!$A$4:$D$1438,4,0)</f>
        <v>0</v>
      </c>
      <c r="F367" s="56"/>
      <c r="G367" s="52"/>
      <c r="H367" s="52"/>
    </row>
    <row r="368" spans="1:9">
      <c r="A368" s="54">
        <v>4061320</v>
      </c>
      <c r="B368" s="54" t="s">
        <v>674</v>
      </c>
      <c r="C368" s="55" t="s">
        <v>14</v>
      </c>
      <c r="D368" s="56"/>
      <c r="E368" s="57">
        <f>VLOOKUP(A368,'[153]MON 2013 Final TB '!$A$4:$D$1438,4,0)</f>
        <v>-11000000</v>
      </c>
      <c r="F368" s="56"/>
      <c r="G368" s="52"/>
      <c r="H368" s="52"/>
    </row>
    <row r="369" spans="1:8">
      <c r="A369" s="54">
        <v>4061400</v>
      </c>
      <c r="B369" s="54" t="s">
        <v>675</v>
      </c>
      <c r="C369" s="55" t="s">
        <v>14</v>
      </c>
      <c r="D369" s="56"/>
      <c r="E369" s="57">
        <f>VLOOKUP(A369,'[153]MON 2013 Final TB '!$A$4:$D$1438,4,0)</f>
        <v>0</v>
      </c>
      <c r="F369" s="56"/>
      <c r="G369" s="52"/>
      <c r="H369" s="52"/>
    </row>
    <row r="370" spans="1:8">
      <c r="A370" s="54">
        <v>4061410</v>
      </c>
      <c r="B370" s="54" t="s">
        <v>676</v>
      </c>
      <c r="C370" s="55" t="s">
        <v>14</v>
      </c>
      <c r="D370" s="56"/>
      <c r="E370" s="57">
        <f>VLOOKUP(A370,'[153]MON 2013 Final TB '!$A$4:$D$1438,4,0)</f>
        <v>0</v>
      </c>
      <c r="F370" s="56"/>
      <c r="G370" s="52"/>
      <c r="H370" s="52"/>
    </row>
    <row r="371" spans="1:8">
      <c r="A371" s="54">
        <v>4061420</v>
      </c>
      <c r="B371" s="54" t="s">
        <v>677</v>
      </c>
      <c r="C371" s="55" t="s">
        <v>14</v>
      </c>
      <c r="D371" s="56"/>
      <c r="E371" s="57">
        <f>VLOOKUP(A371,'[153]MON 2013 Final TB '!$A$4:$D$1438,4,0)</f>
        <v>0</v>
      </c>
      <c r="F371" s="56"/>
      <c r="G371" s="52"/>
      <c r="H371" s="52"/>
    </row>
    <row r="372" spans="1:8">
      <c r="A372" s="54">
        <v>4061500</v>
      </c>
      <c r="B372" s="54" t="s">
        <v>678</v>
      </c>
      <c r="C372" s="55" t="s">
        <v>14</v>
      </c>
      <c r="D372" s="56"/>
      <c r="E372" s="57">
        <f>VLOOKUP(A372,'[153]MON 2013 Final TB '!$A$4:$D$1438,4,0)</f>
        <v>5821093667.1999998</v>
      </c>
      <c r="F372" s="56"/>
      <c r="G372" s="52"/>
      <c r="H372" s="52"/>
    </row>
    <row r="373" spans="1:8">
      <c r="A373" s="54">
        <v>4061510</v>
      </c>
      <c r="B373" s="54" t="s">
        <v>679</v>
      </c>
      <c r="C373" s="55" t="s">
        <v>14</v>
      </c>
      <c r="D373" s="56"/>
      <c r="E373" s="57">
        <f>VLOOKUP(A373,'[153]MON 2013 Final TB '!$A$4:$D$1438,4,0)</f>
        <v>27936501808.889999</v>
      </c>
      <c r="F373" s="56"/>
      <c r="G373" s="52"/>
      <c r="H373" s="52"/>
    </row>
    <row r="374" spans="1:8">
      <c r="A374" s="54">
        <v>4061520</v>
      </c>
      <c r="B374" s="54" t="s">
        <v>680</v>
      </c>
      <c r="C374" s="55" t="s">
        <v>14</v>
      </c>
      <c r="D374" s="56"/>
      <c r="E374" s="57">
        <f>VLOOKUP(A374,'[153]MON 2013 Final TB '!$A$4:$D$1438,4,0)</f>
        <v>-33647222958.189999</v>
      </c>
      <c r="F374" s="56"/>
      <c r="G374" s="52"/>
      <c r="H374" s="52"/>
    </row>
    <row r="375" spans="1:8">
      <c r="A375" s="54">
        <v>4061600</v>
      </c>
      <c r="B375" s="54" t="s">
        <v>681</v>
      </c>
      <c r="C375" s="55" t="s">
        <v>14</v>
      </c>
      <c r="D375" s="56"/>
      <c r="E375" s="57">
        <f>VLOOKUP(A375,'[153]MON 2013 Final TB '!$A$4:$D$1438,4,0)</f>
        <v>3223118211.8099999</v>
      </c>
      <c r="F375" s="56"/>
      <c r="G375" s="52"/>
      <c r="H375" s="52"/>
    </row>
    <row r="376" spans="1:8">
      <c r="A376" s="54">
        <v>4061610</v>
      </c>
      <c r="B376" s="54" t="s">
        <v>682</v>
      </c>
      <c r="C376" s="55" t="s">
        <v>14</v>
      </c>
      <c r="D376" s="56"/>
      <c r="E376" s="57">
        <f>VLOOKUP(A376,'[153]MON 2013 Final TB '!$A$4:$D$1438,4,0)</f>
        <v>7131047277.3900003</v>
      </c>
      <c r="F376" s="56"/>
      <c r="G376" s="52"/>
      <c r="H376" s="52"/>
    </row>
    <row r="377" spans="1:8">
      <c r="A377" s="54">
        <v>4061620</v>
      </c>
      <c r="B377" s="54" t="s">
        <v>683</v>
      </c>
      <c r="C377" s="55" t="s">
        <v>14</v>
      </c>
      <c r="D377" s="56"/>
      <c r="E377" s="57">
        <f>VLOOKUP(A377,'[153]MON 2013 Final TB '!$A$4:$D$1438,4,0)</f>
        <v>-10278375209.75</v>
      </c>
      <c r="F377" s="56"/>
      <c r="G377" s="52"/>
      <c r="H377" s="52"/>
    </row>
    <row r="378" spans="1:8">
      <c r="A378" s="54">
        <v>4061700</v>
      </c>
      <c r="B378" s="54" t="s">
        <v>684</v>
      </c>
      <c r="C378" s="55" t="s">
        <v>14</v>
      </c>
      <c r="D378" s="56"/>
      <c r="E378" s="57">
        <f>VLOOKUP(A378,'[153]MON 2013 Final TB '!$A$4:$D$1438,4,0)</f>
        <v>0</v>
      </c>
      <c r="F378" s="56"/>
      <c r="G378" s="52"/>
      <c r="H378" s="52"/>
    </row>
    <row r="379" spans="1:8">
      <c r="A379" s="54">
        <v>4061710</v>
      </c>
      <c r="B379" s="54" t="s">
        <v>685</v>
      </c>
      <c r="C379" s="55" t="s">
        <v>14</v>
      </c>
      <c r="D379" s="56"/>
      <c r="E379" s="57">
        <f>VLOOKUP(A379,'[153]MON 2013 Final TB '!$A$4:$D$1438,4,0)</f>
        <v>0</v>
      </c>
      <c r="F379" s="56"/>
      <c r="G379" s="52"/>
      <c r="H379" s="52"/>
    </row>
    <row r="380" spans="1:8">
      <c r="A380" s="54">
        <v>4061720</v>
      </c>
      <c r="B380" s="54" t="s">
        <v>686</v>
      </c>
      <c r="C380" s="55" t="s">
        <v>14</v>
      </c>
      <c r="D380" s="56"/>
      <c r="E380" s="57">
        <f>VLOOKUP(A380,'[153]MON 2013 Final TB '!$A$4:$D$1438,4,0)</f>
        <v>0</v>
      </c>
      <c r="F380" s="56"/>
      <c r="G380" s="52"/>
      <c r="H380" s="52"/>
    </row>
    <row r="381" spans="1:8">
      <c r="A381" s="54">
        <v>4061800</v>
      </c>
      <c r="B381" s="54" t="s">
        <v>687</v>
      </c>
      <c r="C381" s="55" t="s">
        <v>14</v>
      </c>
      <c r="D381" s="56"/>
      <c r="E381" s="57">
        <f>VLOOKUP(A381,'[153]MON 2013 Final TB '!$A$4:$D$1438,4,0)</f>
        <v>-9530910.0500000007</v>
      </c>
      <c r="F381" s="56"/>
      <c r="G381" s="52"/>
      <c r="H381" s="52"/>
    </row>
    <row r="382" spans="1:8">
      <c r="A382" s="54">
        <v>4061810</v>
      </c>
      <c r="B382" s="54" t="s">
        <v>688</v>
      </c>
      <c r="C382" s="55" t="s">
        <v>14</v>
      </c>
      <c r="D382" s="56"/>
      <c r="E382" s="57">
        <f>VLOOKUP(A382,'[153]MON 2013 Final TB '!$A$4:$D$1438,4,0)</f>
        <v>208770333.24000001</v>
      </c>
      <c r="F382" s="56"/>
      <c r="G382" s="52"/>
      <c r="H382" s="52"/>
    </row>
    <row r="383" spans="1:8">
      <c r="A383" s="54">
        <v>4061820</v>
      </c>
      <c r="B383" s="54" t="s">
        <v>689</v>
      </c>
      <c r="C383" s="55" t="s">
        <v>14</v>
      </c>
      <c r="D383" s="56"/>
      <c r="E383" s="57">
        <f>VLOOKUP(A383,'[153]MON 2013 Final TB '!$A$4:$D$1438,4,0)</f>
        <v>-199076893.81999999</v>
      </c>
      <c r="F383" s="56"/>
      <c r="G383" s="52"/>
      <c r="H383" s="52"/>
    </row>
    <row r="384" spans="1:8">
      <c r="A384" s="54">
        <v>4061900</v>
      </c>
      <c r="B384" s="54" t="s">
        <v>690</v>
      </c>
      <c r="C384" s="55" t="s">
        <v>14</v>
      </c>
      <c r="D384" s="56"/>
      <c r="E384" s="57">
        <f>VLOOKUP(A384,'[153]MON 2013 Final TB '!$A$4:$D$1438,4,0)</f>
        <v>457351.78</v>
      </c>
      <c r="F384" s="56"/>
      <c r="G384" s="52"/>
      <c r="H384" s="52"/>
    </row>
    <row r="385" spans="1:8">
      <c r="A385" s="54">
        <v>4061910</v>
      </c>
      <c r="B385" s="54" t="s">
        <v>691</v>
      </c>
      <c r="C385" s="55" t="s">
        <v>14</v>
      </c>
      <c r="D385" s="56"/>
      <c r="E385" s="57">
        <f>VLOOKUP(A385,'[153]MON 2013 Final TB '!$A$4:$D$1438,4,0)</f>
        <v>0</v>
      </c>
      <c r="F385" s="56"/>
      <c r="G385" s="52"/>
      <c r="H385" s="52"/>
    </row>
    <row r="386" spans="1:8">
      <c r="A386" s="54">
        <v>4061920</v>
      </c>
      <c r="B386" s="54" t="s">
        <v>692</v>
      </c>
      <c r="C386" s="55" t="s">
        <v>14</v>
      </c>
      <c r="D386" s="56"/>
      <c r="E386" s="57">
        <f>VLOOKUP(A386,'[153]MON 2013 Final TB '!$A$4:$D$1438,4,0)</f>
        <v>0</v>
      </c>
      <c r="F386" s="56"/>
      <c r="G386" s="52"/>
      <c r="H386" s="52"/>
    </row>
    <row r="387" spans="1:8">
      <c r="A387" s="54">
        <v>4062000</v>
      </c>
      <c r="B387" s="54" t="s">
        <v>693</v>
      </c>
      <c r="C387" s="55" t="s">
        <v>14</v>
      </c>
      <c r="D387" s="56" t="s">
        <v>256</v>
      </c>
      <c r="E387" s="57">
        <f>VLOOKUP(A387,'[153]MON 2013 Final TB '!$A$4:$D$1438,4,0)</f>
        <v>4136380656.3099999</v>
      </c>
      <c r="F387" s="56" t="s">
        <v>256</v>
      </c>
      <c r="G387" s="52"/>
      <c r="H387" s="52"/>
    </row>
    <row r="388" spans="1:8">
      <c r="A388" s="54">
        <v>4062010</v>
      </c>
      <c r="B388" s="54" t="s">
        <v>694</v>
      </c>
      <c r="C388" s="55" t="s">
        <v>14</v>
      </c>
      <c r="D388" s="56" t="s">
        <v>256</v>
      </c>
      <c r="E388" s="57">
        <f>VLOOKUP(A388,'[153]MON 2013 Final TB '!$A$4:$D$1438,4,0)</f>
        <v>83379484623.559998</v>
      </c>
      <c r="F388" s="56" t="s">
        <v>256</v>
      </c>
      <c r="G388" s="52"/>
      <c r="H388" s="52"/>
    </row>
    <row r="389" spans="1:8">
      <c r="A389" s="54">
        <v>4062020</v>
      </c>
      <c r="B389" s="54" t="s">
        <v>695</v>
      </c>
      <c r="C389" s="55" t="s">
        <v>14</v>
      </c>
      <c r="D389" s="56" t="s">
        <v>256</v>
      </c>
      <c r="E389" s="57">
        <f>VLOOKUP(A389,'[153]MON 2013 Final TB '!$A$4:$D$1438,4,0)</f>
        <v>-88551369504.880005</v>
      </c>
      <c r="F389" s="56" t="s">
        <v>256</v>
      </c>
      <c r="G389" s="56"/>
      <c r="H389" s="52"/>
    </row>
    <row r="390" spans="1:8">
      <c r="A390" s="54">
        <v>4062100</v>
      </c>
      <c r="B390" s="54" t="s">
        <v>698</v>
      </c>
      <c r="C390" s="55" t="s">
        <v>14</v>
      </c>
      <c r="D390" s="56"/>
      <c r="E390" s="57">
        <f>VLOOKUP(A390,'[153]MON 2013 Final TB '!$A$4:$D$1438,4,0)</f>
        <v>4518272.99</v>
      </c>
      <c r="F390" s="56"/>
      <c r="G390" s="52"/>
      <c r="H390" s="52"/>
    </row>
    <row r="391" spans="1:8">
      <c r="A391" s="54">
        <v>4062110</v>
      </c>
      <c r="B391" s="54" t="s">
        <v>699</v>
      </c>
      <c r="C391" s="55" t="s">
        <v>14</v>
      </c>
      <c r="D391" s="56"/>
      <c r="E391" s="57">
        <f>VLOOKUP(A391,'[153]MON 2013 Final TB '!$A$4:$D$1438,4,0)</f>
        <v>850759600</v>
      </c>
      <c r="F391" s="56"/>
      <c r="G391" s="52"/>
      <c r="H391" s="52"/>
    </row>
    <row r="392" spans="1:8">
      <c r="A392" s="54">
        <v>4062120</v>
      </c>
      <c r="B392" s="54" t="s">
        <v>700</v>
      </c>
      <c r="C392" s="55" t="s">
        <v>14</v>
      </c>
      <c r="D392" s="56"/>
      <c r="E392" s="57">
        <f>VLOOKUP(A392,'[153]MON 2013 Final TB '!$A$4:$D$1438,4,0)</f>
        <v>-835500000</v>
      </c>
      <c r="F392" s="56"/>
      <c r="G392" s="52"/>
      <c r="H392" s="52"/>
    </row>
    <row r="393" spans="1:8">
      <c r="A393" s="54">
        <v>4062200</v>
      </c>
      <c r="B393" s="54" t="s">
        <v>696</v>
      </c>
      <c r="C393" s="55" t="s">
        <v>14</v>
      </c>
      <c r="D393" s="56"/>
      <c r="E393" s="57">
        <f>VLOOKUP(A393,'[153]MON 2013 Final TB '!$A$4:$D$1438,4,0)</f>
        <v>-64166481.450000003</v>
      </c>
      <c r="F393" s="56"/>
      <c r="G393" s="52"/>
      <c r="H393" s="52"/>
    </row>
    <row r="394" spans="1:8">
      <c r="A394" s="60">
        <v>4062210</v>
      </c>
      <c r="B394" s="61" t="s">
        <v>1769</v>
      </c>
      <c r="C394" s="55" t="s">
        <v>14</v>
      </c>
      <c r="D394" s="56"/>
      <c r="E394" s="57">
        <f>VLOOKUP(A394,'[153]MON 2013 Final TB '!$A$4:$D$1438,4,0)</f>
        <v>2986236.04</v>
      </c>
      <c r="F394" s="56"/>
      <c r="G394" s="52"/>
      <c r="H394" s="52"/>
    </row>
    <row r="395" spans="1:8">
      <c r="A395" s="54">
        <v>4062310</v>
      </c>
      <c r="B395" s="54" t="s">
        <v>697</v>
      </c>
      <c r="C395" s="55" t="s">
        <v>14</v>
      </c>
      <c r="D395" s="56"/>
      <c r="E395" s="57">
        <f>VLOOKUP(A395,'[153]MON 2013 Final TB '!$A$4:$D$1438,4,0)</f>
        <v>3674900</v>
      </c>
      <c r="F395" s="56"/>
      <c r="G395" s="52"/>
      <c r="H395" s="52"/>
    </row>
    <row r="396" spans="1:8">
      <c r="A396" s="61">
        <v>4062400</v>
      </c>
      <c r="B396" s="61" t="s">
        <v>1770</v>
      </c>
      <c r="C396" s="55" t="s">
        <v>14</v>
      </c>
      <c r="D396" s="56"/>
      <c r="E396" s="57">
        <f>VLOOKUP(A396,'[153]MON 2013 Final TB '!$A$4:$D$1438,4,0)</f>
        <v>59991578.990000002</v>
      </c>
      <c r="F396" s="56"/>
      <c r="G396" s="52"/>
      <c r="H396" s="52"/>
    </row>
    <row r="397" spans="1:8">
      <c r="A397" s="54">
        <v>4069999</v>
      </c>
      <c r="B397" s="54" t="s">
        <v>701</v>
      </c>
      <c r="C397" s="62" t="s">
        <v>519</v>
      </c>
      <c r="D397" s="56"/>
      <c r="E397" s="57">
        <f>VLOOKUP(A397,'[153]MON 2013 Final TB '!$A$4:$D$1438,4,0)</f>
        <v>18913863.510000002</v>
      </c>
      <c r="F397" s="56"/>
      <c r="G397" s="52"/>
      <c r="H397" s="52"/>
    </row>
    <row r="398" spans="1:8">
      <c r="A398" s="54">
        <v>4261000</v>
      </c>
      <c r="B398" s="54" t="s">
        <v>702</v>
      </c>
      <c r="C398" s="55" t="s">
        <v>14</v>
      </c>
      <c r="D398" s="56"/>
      <c r="E398" s="57">
        <f>VLOOKUP(A398,'[153]MON 2013 Final TB '!$A$4:$D$1438,4,0)</f>
        <v>-1929112758.6300001</v>
      </c>
      <c r="F398" s="56"/>
      <c r="G398" s="52"/>
      <c r="H398" s="52"/>
    </row>
    <row r="399" spans="1:8">
      <c r="A399" s="54">
        <v>4261010</v>
      </c>
      <c r="B399" s="54" t="s">
        <v>703</v>
      </c>
      <c r="C399" s="55" t="s">
        <v>14</v>
      </c>
      <c r="D399" s="56"/>
      <c r="E399" s="57">
        <f>VLOOKUP(A399,'[153]MON 2013 Final TB '!$A$4:$D$1438,4,0)</f>
        <v>5992236598.4200001</v>
      </c>
      <c r="F399" s="56"/>
      <c r="G399" s="52"/>
      <c r="H399" s="52"/>
    </row>
    <row r="400" spans="1:8">
      <c r="A400" s="54">
        <v>4261020</v>
      </c>
      <c r="B400" s="54" t="s">
        <v>704</v>
      </c>
      <c r="C400" s="55" t="s">
        <v>14</v>
      </c>
      <c r="D400" s="56"/>
      <c r="E400" s="57">
        <f>VLOOKUP(A400,'[153]MON 2013 Final TB '!$A$4:$D$1438,4,0)</f>
        <v>-3620657733.6399999</v>
      </c>
      <c r="F400" s="56"/>
      <c r="G400" s="52"/>
      <c r="H400" s="52"/>
    </row>
    <row r="401" spans="1:8">
      <c r="A401" s="54">
        <v>4261100</v>
      </c>
      <c r="B401" s="54" t="s">
        <v>705</v>
      </c>
      <c r="C401" s="55" t="s">
        <v>14</v>
      </c>
      <c r="D401" s="56"/>
      <c r="E401" s="57">
        <f>VLOOKUP(A401,'[153]MON 2013 Final TB '!$A$4:$D$1438,4,0)</f>
        <v>-36904197.840000004</v>
      </c>
      <c r="F401" s="56"/>
      <c r="G401" s="52"/>
      <c r="H401" s="52"/>
    </row>
    <row r="402" spans="1:8">
      <c r="A402" s="54">
        <v>4261110</v>
      </c>
      <c r="B402" s="54" t="s">
        <v>706</v>
      </c>
      <c r="C402" s="55" t="s">
        <v>14</v>
      </c>
      <c r="D402" s="56"/>
      <c r="E402" s="57">
        <f>VLOOKUP(A402,'[153]MON 2013 Final TB '!$A$4:$D$1438,4,0)</f>
        <v>0</v>
      </c>
      <c r="F402" s="56"/>
      <c r="G402" s="52"/>
      <c r="H402" s="52"/>
    </row>
    <row r="403" spans="1:8">
      <c r="A403" s="54">
        <v>4261120</v>
      </c>
      <c r="B403" s="54" t="s">
        <v>707</v>
      </c>
      <c r="C403" s="55" t="s">
        <v>14</v>
      </c>
      <c r="D403" s="56"/>
      <c r="E403" s="57">
        <f>VLOOKUP(A403,'[153]MON 2013 Final TB '!$A$4:$D$1438,4,0)</f>
        <v>0</v>
      </c>
      <c r="F403" s="56"/>
      <c r="G403" s="52"/>
      <c r="H403" s="52"/>
    </row>
    <row r="404" spans="1:8">
      <c r="A404" s="54">
        <v>4261200</v>
      </c>
      <c r="B404" s="54" t="s">
        <v>708</v>
      </c>
      <c r="C404" s="55" t="s">
        <v>14</v>
      </c>
      <c r="D404" s="56"/>
      <c r="E404" s="57">
        <f>VLOOKUP(A404,'[153]MON 2013 Final TB '!$A$4:$D$1438,4,0)</f>
        <v>192984844.38</v>
      </c>
      <c r="F404" s="56"/>
      <c r="G404" s="52"/>
      <c r="H404" s="52"/>
    </row>
    <row r="405" spans="1:8">
      <c r="A405" s="54">
        <v>4261210</v>
      </c>
      <c r="B405" s="54" t="s">
        <v>709</v>
      </c>
      <c r="C405" s="55" t="s">
        <v>14</v>
      </c>
      <c r="D405" s="56"/>
      <c r="E405" s="57">
        <f>VLOOKUP(A405,'[153]MON 2013 Final TB '!$A$4:$D$1438,4,0)</f>
        <v>98799130.980000004</v>
      </c>
      <c r="F405" s="56"/>
      <c r="G405" s="52"/>
      <c r="H405" s="52"/>
    </row>
    <row r="406" spans="1:8">
      <c r="A406" s="54">
        <v>4261220</v>
      </c>
      <c r="B406" s="54" t="s">
        <v>710</v>
      </c>
      <c r="C406" s="55" t="s">
        <v>14</v>
      </c>
      <c r="D406" s="56"/>
      <c r="E406" s="57">
        <f>VLOOKUP(A406,'[153]MON 2013 Final TB '!$A$4:$D$1438,4,0)</f>
        <v>-249749196.78</v>
      </c>
      <c r="F406" s="56"/>
      <c r="G406" s="52"/>
      <c r="H406" s="52"/>
    </row>
    <row r="407" spans="1:8">
      <c r="A407" s="54">
        <f>'[154]Monthly TB July 2013 '!A404</f>
        <v>4261300</v>
      </c>
      <c r="B407" s="54" t="str">
        <f>'[154]Monthly TB July 2013 '!B404</f>
        <v>Cash in Bank-Dom Main A/c-Zenith Bank PLC</v>
      </c>
      <c r="C407" s="55" t="s">
        <v>14</v>
      </c>
      <c r="D407" s="56"/>
      <c r="E407" s="57">
        <f>VLOOKUP(A407,'[153]MON 2013 Final TB '!$A$4:$D$1438,4,0)</f>
        <v>130565389.47</v>
      </c>
      <c r="F407" s="56"/>
      <c r="G407" s="52"/>
      <c r="H407" s="52"/>
    </row>
    <row r="408" spans="1:8">
      <c r="A408" s="54">
        <f>'[154]Monthly TB July 2013 '!A405</f>
        <v>4261320</v>
      </c>
      <c r="B408" s="54" t="str">
        <f>'[154]Monthly TB July 2013 '!B405</f>
        <v>Cash in Bank-DOM Outgoing  A/c-Zenith Bank PLC</v>
      </c>
      <c r="C408" s="55" t="s">
        <v>14</v>
      </c>
      <c r="D408" s="56"/>
      <c r="E408" s="57">
        <f>VLOOKUP(A408,'[153]MON 2013 Final TB '!$A$4:$D$1438,4,0)</f>
        <v>-132046492.06999999</v>
      </c>
      <c r="F408" s="56"/>
      <c r="G408" s="52"/>
      <c r="H408" s="52"/>
    </row>
    <row r="409" spans="1:8">
      <c r="A409" s="54">
        <v>4751400</v>
      </c>
      <c r="B409" s="54" t="s">
        <v>711</v>
      </c>
      <c r="C409" s="55" t="s">
        <v>14</v>
      </c>
      <c r="D409" s="56"/>
      <c r="E409" s="57">
        <f>VLOOKUP(A409,'[153]MON 2013 Final TB '!$A$4:$D$1438,4,0)</f>
        <v>752729</v>
      </c>
      <c r="F409" s="56"/>
      <c r="G409" s="52"/>
      <c r="H409" s="52"/>
    </row>
    <row r="410" spans="1:8">
      <c r="A410" s="54">
        <v>4752000</v>
      </c>
      <c r="B410" s="54" t="s">
        <v>712</v>
      </c>
      <c r="C410" s="55" t="s">
        <v>14</v>
      </c>
      <c r="D410" s="56"/>
      <c r="E410" s="57">
        <f>VLOOKUP(A410,'[153]MON 2013 Final TB '!$A$4:$D$1438,4,0)</f>
        <v>3115905.84</v>
      </c>
      <c r="F410" s="56"/>
      <c r="G410" s="52"/>
      <c r="H410" s="52"/>
    </row>
    <row r="411" spans="1:8">
      <c r="A411" s="54">
        <v>5011000</v>
      </c>
      <c r="B411" s="54" t="s">
        <v>713</v>
      </c>
      <c r="C411" s="55" t="s">
        <v>5</v>
      </c>
      <c r="D411" s="56"/>
      <c r="E411" s="57">
        <f>VLOOKUP(A411,'[153]MON 2013 Final TB '!$A$4:$D$1438,4,0)</f>
        <v>-126994336.2</v>
      </c>
      <c r="F411" s="56"/>
      <c r="G411" s="52"/>
      <c r="H411" s="52"/>
    </row>
    <row r="412" spans="1:8">
      <c r="A412" s="54">
        <v>5031000</v>
      </c>
      <c r="B412" s="54" t="s">
        <v>714</v>
      </c>
      <c r="C412" s="54" t="s">
        <v>38</v>
      </c>
      <c r="D412" s="56"/>
      <c r="E412" s="57">
        <f>VLOOKUP(A412,'[153]MON 2013 Final TB '!$A$4:$D$1438,4,0)</f>
        <v>0</v>
      </c>
      <c r="F412" s="56"/>
      <c r="G412" s="52"/>
      <c r="H412" s="52"/>
    </row>
    <row r="413" spans="1:8">
      <c r="A413" s="54">
        <v>5041300</v>
      </c>
      <c r="B413" s="54" t="s">
        <v>715</v>
      </c>
      <c r="C413" s="54" t="s">
        <v>38</v>
      </c>
      <c r="D413" s="56"/>
      <c r="E413" s="57">
        <f>VLOOKUP(A413,'[153]MON 2013 Final TB '!$A$4:$D$1438,4,0)</f>
        <v>0</v>
      </c>
      <c r="F413" s="56"/>
      <c r="G413" s="52"/>
      <c r="H413" s="52"/>
    </row>
    <row r="414" spans="1:8">
      <c r="A414" s="54">
        <v>5041400</v>
      </c>
      <c r="B414" s="54" t="s">
        <v>716</v>
      </c>
      <c r="C414" s="54" t="s">
        <v>38</v>
      </c>
      <c r="D414" s="56"/>
      <c r="E414" s="57">
        <f>VLOOKUP(A414,'[153]MON 2013 Final TB '!$A$4:$D$1438,4,0)</f>
        <v>0</v>
      </c>
      <c r="F414" s="56"/>
      <c r="G414" s="52"/>
      <c r="H414" s="52"/>
    </row>
    <row r="415" spans="1:8">
      <c r="A415" s="54">
        <v>5041900</v>
      </c>
      <c r="B415" s="54" t="s">
        <v>717</v>
      </c>
      <c r="C415" s="54" t="s">
        <v>38</v>
      </c>
      <c r="D415" s="56"/>
      <c r="E415" s="57">
        <f>VLOOKUP(A415,'[153]MON 2013 Final TB '!$A$4:$D$1438,4,0)</f>
        <v>0</v>
      </c>
      <c r="F415" s="56"/>
      <c r="G415" s="52"/>
      <c r="H415" s="52"/>
    </row>
    <row r="416" spans="1:8">
      <c r="A416" s="54">
        <v>5042000</v>
      </c>
      <c r="B416" s="54" t="s">
        <v>718</v>
      </c>
      <c r="C416" s="54" t="s">
        <v>38</v>
      </c>
      <c r="D416" s="56"/>
      <c r="E416" s="57">
        <f>VLOOKUP(A416,'[153]MON 2013 Final TB '!$A$4:$D$1438,4,0)</f>
        <v>0</v>
      </c>
      <c r="F416" s="56"/>
      <c r="G416" s="52"/>
      <c r="H416" s="52"/>
    </row>
    <row r="417" spans="1:8">
      <c r="A417" s="54">
        <v>5051000</v>
      </c>
      <c r="B417" s="54" t="s">
        <v>719</v>
      </c>
      <c r="C417" s="54" t="s">
        <v>38</v>
      </c>
      <c r="D417" s="56"/>
      <c r="E417" s="57">
        <f>VLOOKUP(A417,'[153]MON 2013 Final TB '!$A$4:$D$1438,4,0)</f>
        <v>0</v>
      </c>
      <c r="F417" s="56"/>
      <c r="G417" s="52"/>
      <c r="H417" s="52"/>
    </row>
    <row r="418" spans="1:8">
      <c r="A418" s="54">
        <v>5061000</v>
      </c>
      <c r="B418" s="54" t="s">
        <v>720</v>
      </c>
      <c r="C418" s="54" t="s">
        <v>38</v>
      </c>
      <c r="D418" s="56"/>
      <c r="E418" s="57">
        <f>VLOOKUP(A418,'[153]MON 2013 Final TB '!$A$4:$D$1438,4,0)</f>
        <v>-26514169904.34</v>
      </c>
      <c r="F418" s="56"/>
      <c r="G418" s="52"/>
      <c r="H418" s="52"/>
    </row>
    <row r="419" spans="1:8">
      <c r="A419" s="54">
        <v>5091000</v>
      </c>
      <c r="B419" s="54" t="s">
        <v>721</v>
      </c>
      <c r="C419" s="54" t="s">
        <v>38</v>
      </c>
      <c r="D419" s="56"/>
      <c r="E419" s="57">
        <f>VLOOKUP(A419,'[153]MON 2013 Final TB '!$A$4:$D$1438,4,0)</f>
        <v>7646609015.4200001</v>
      </c>
      <c r="F419" s="56"/>
      <c r="G419" s="52"/>
      <c r="H419" s="52"/>
    </row>
    <row r="420" spans="1:8">
      <c r="A420" s="54">
        <v>5101000</v>
      </c>
      <c r="B420" s="54" t="s">
        <v>722</v>
      </c>
      <c r="C420" s="54" t="s">
        <v>38</v>
      </c>
      <c r="D420" s="56"/>
      <c r="E420" s="57">
        <f>VLOOKUP(A420,'[153]MON 2013 Final TB '!$A$4:$D$1438,4,0)</f>
        <v>0</v>
      </c>
      <c r="F420" s="56"/>
      <c r="G420" s="52"/>
      <c r="H420" s="52"/>
    </row>
    <row r="421" spans="1:8">
      <c r="A421" s="54">
        <v>5201000</v>
      </c>
      <c r="B421" s="54" t="s">
        <v>723</v>
      </c>
      <c r="C421" s="62" t="s">
        <v>519</v>
      </c>
      <c r="D421" s="56"/>
      <c r="E421" s="57">
        <f>VLOOKUP(A421,'[153]MON 2013 Final TB '!$A$4:$D$1438,4,0)</f>
        <v>0</v>
      </c>
      <c r="F421" s="56"/>
      <c r="G421" s="52"/>
      <c r="H421" s="52"/>
    </row>
    <row r="422" spans="1:8">
      <c r="A422" s="54">
        <v>5201100</v>
      </c>
      <c r="B422" s="54" t="s">
        <v>724</v>
      </c>
      <c r="C422" s="62" t="s">
        <v>519</v>
      </c>
      <c r="D422" s="56"/>
      <c r="E422" s="57">
        <f>VLOOKUP(A422,'[153]MON 2013 Final TB '!$A$4:$D$1438,4,0)</f>
        <v>0</v>
      </c>
      <c r="F422" s="56"/>
      <c r="G422" s="52"/>
      <c r="H422" s="52"/>
    </row>
    <row r="423" spans="1:8">
      <c r="A423" s="54">
        <v>5201200</v>
      </c>
      <c r="B423" s="54" t="s">
        <v>725</v>
      </c>
      <c r="C423" s="62" t="s">
        <v>519</v>
      </c>
      <c r="D423" s="56"/>
      <c r="E423" s="57">
        <f>VLOOKUP(A423,'[153]MON 2013 Final TB '!$A$4:$D$1438,4,0)</f>
        <v>0</v>
      </c>
      <c r="F423" s="56"/>
      <c r="G423" s="52"/>
      <c r="H423" s="52"/>
    </row>
    <row r="424" spans="1:8">
      <c r="A424" s="54">
        <v>5201300</v>
      </c>
      <c r="B424" s="54" t="s">
        <v>726</v>
      </c>
      <c r="C424" s="62" t="s">
        <v>519</v>
      </c>
      <c r="D424" s="56"/>
      <c r="E424" s="57">
        <f>VLOOKUP(A424,'[153]MON 2013 Final TB '!$A$4:$D$1438,4,0)</f>
        <v>0</v>
      </c>
      <c r="F424" s="56"/>
      <c r="G424" s="52"/>
      <c r="H424" s="52"/>
    </row>
    <row r="425" spans="1:8">
      <c r="A425" s="54">
        <v>5201400</v>
      </c>
      <c r="B425" s="54" t="s">
        <v>727</v>
      </c>
      <c r="C425" s="62" t="s">
        <v>519</v>
      </c>
      <c r="D425" s="56"/>
      <c r="E425" s="57">
        <f>VLOOKUP(A425,'[153]MON 2013 Final TB '!$A$4:$D$1438,4,0)</f>
        <v>0</v>
      </c>
      <c r="F425" s="56"/>
      <c r="G425" s="52"/>
      <c r="H425" s="52"/>
    </row>
    <row r="426" spans="1:8">
      <c r="A426" s="54">
        <v>5201500</v>
      </c>
      <c r="B426" s="54" t="s">
        <v>728</v>
      </c>
      <c r="C426" s="62" t="s">
        <v>519</v>
      </c>
      <c r="D426" s="56"/>
      <c r="E426" s="57">
        <f>VLOOKUP(A426,'[153]MON 2013 Final TB '!$A$4:$D$1438,4,0)</f>
        <v>0</v>
      </c>
      <c r="F426" s="56"/>
      <c r="G426" s="52"/>
      <c r="H426" s="52"/>
    </row>
    <row r="427" spans="1:8">
      <c r="A427" s="54">
        <v>5401000</v>
      </c>
      <c r="B427" s="54" t="s">
        <v>729</v>
      </c>
      <c r="C427" s="55" t="s">
        <v>8</v>
      </c>
      <c r="D427" s="56"/>
      <c r="E427" s="57">
        <f>VLOOKUP(A427,'[153]MON 2013 Final TB '!$A$4:$D$1438,4,0)</f>
        <v>-6238600412.8000002</v>
      </c>
      <c r="F427" s="56"/>
      <c r="G427" s="52"/>
      <c r="H427" s="52"/>
    </row>
    <row r="428" spans="1:8">
      <c r="A428" s="54">
        <v>5401100</v>
      </c>
      <c r="B428" s="54" t="s">
        <v>730</v>
      </c>
      <c r="C428" s="55" t="s">
        <v>8</v>
      </c>
      <c r="D428" s="56"/>
      <c r="E428" s="57">
        <f>VLOOKUP(A428,'[153]MON 2013 Final TB '!$A$4:$D$1438,4,0)</f>
        <v>0</v>
      </c>
      <c r="F428" s="56"/>
      <c r="G428" s="52"/>
      <c r="H428" s="52"/>
    </row>
    <row r="429" spans="1:8">
      <c r="A429" s="54">
        <v>5401200</v>
      </c>
      <c r="B429" s="54" t="s">
        <v>731</v>
      </c>
      <c r="C429" s="62" t="s">
        <v>519</v>
      </c>
      <c r="D429" s="56"/>
      <c r="E429" s="57">
        <f>VLOOKUP(A429,'[153]MON 2013 Final TB '!$A$4:$D$1438,4,0)</f>
        <v>0</v>
      </c>
      <c r="F429" s="56"/>
      <c r="G429" s="52"/>
      <c r="H429" s="52"/>
    </row>
    <row r="430" spans="1:8">
      <c r="A430" s="54">
        <v>5501000</v>
      </c>
      <c r="B430" s="54" t="s">
        <v>732</v>
      </c>
      <c r="C430" s="62" t="s">
        <v>519</v>
      </c>
      <c r="D430" s="56"/>
      <c r="E430" s="57">
        <f>VLOOKUP(A430,'[153]MON 2013 Final TB '!$A$4:$D$1438,4,0)</f>
        <v>0</v>
      </c>
      <c r="F430" s="56"/>
      <c r="G430" s="52"/>
      <c r="H430" s="52"/>
    </row>
    <row r="431" spans="1:8">
      <c r="A431" s="54">
        <v>5551000</v>
      </c>
      <c r="B431" s="54" t="s">
        <v>733</v>
      </c>
      <c r="C431" s="62" t="s">
        <v>519</v>
      </c>
      <c r="D431" s="56"/>
      <c r="E431" s="57">
        <f>VLOOKUP(A431,'[153]MON 2013 Final TB '!$A$4:$D$1438,4,0)</f>
        <v>0</v>
      </c>
      <c r="F431" s="56"/>
      <c r="G431" s="52"/>
      <c r="H431" s="52"/>
    </row>
    <row r="432" spans="1:8">
      <c r="A432" s="54">
        <v>5551100</v>
      </c>
      <c r="B432" s="54" t="s">
        <v>734</v>
      </c>
      <c r="C432" s="62" t="s">
        <v>519</v>
      </c>
      <c r="D432" s="56"/>
      <c r="E432" s="57">
        <f>VLOOKUP(A432,'[153]MON 2013 Final TB '!$A$4:$D$1438,4,0)</f>
        <v>0</v>
      </c>
      <c r="F432" s="56"/>
      <c r="G432" s="52"/>
      <c r="H432" s="52"/>
    </row>
    <row r="433" spans="1:8">
      <c r="A433" s="54">
        <v>5551200</v>
      </c>
      <c r="B433" s="54" t="s">
        <v>735</v>
      </c>
      <c r="C433" s="62" t="s">
        <v>519</v>
      </c>
      <c r="D433" s="56"/>
      <c r="E433" s="57">
        <f>VLOOKUP(A433,'[153]MON 2013 Final TB '!$A$4:$D$1438,4,0)</f>
        <v>0</v>
      </c>
      <c r="F433" s="56"/>
      <c r="G433" s="52"/>
      <c r="H433" s="52"/>
    </row>
    <row r="434" spans="1:8">
      <c r="A434" s="54">
        <v>5551300</v>
      </c>
      <c r="B434" s="54" t="s">
        <v>736</v>
      </c>
      <c r="C434" s="62" t="s">
        <v>519</v>
      </c>
      <c r="D434" s="56"/>
      <c r="E434" s="57">
        <f>VLOOKUP(A434,'[153]MON 2013 Final TB '!$A$4:$D$1438,4,0)</f>
        <v>0</v>
      </c>
      <c r="F434" s="56"/>
      <c r="G434" s="52"/>
      <c r="H434" s="52"/>
    </row>
    <row r="435" spans="1:8">
      <c r="A435" s="54">
        <v>5571000</v>
      </c>
      <c r="B435" s="54" t="s">
        <v>737</v>
      </c>
      <c r="C435" s="62" t="s">
        <v>519</v>
      </c>
      <c r="D435" s="56"/>
      <c r="E435" s="57">
        <f>VLOOKUP(A435,'[153]MON 2013 Final TB '!$A$4:$D$1438,4,0)</f>
        <v>0</v>
      </c>
      <c r="F435" s="56"/>
      <c r="G435" s="52"/>
      <c r="H435" s="52"/>
    </row>
    <row r="436" spans="1:8">
      <c r="A436" s="54">
        <v>5601000</v>
      </c>
      <c r="B436" s="54" t="s">
        <v>738</v>
      </c>
      <c r="C436" s="55" t="s">
        <v>256</v>
      </c>
      <c r="D436" s="56"/>
      <c r="E436" s="57">
        <f>VLOOKUP(A436,'[153]MON 2013 Final TB '!$A$4:$D$1438,4,0)</f>
        <v>0</v>
      </c>
      <c r="F436" s="56"/>
      <c r="G436" s="52"/>
      <c r="H436" s="52"/>
    </row>
    <row r="437" spans="1:8">
      <c r="A437" s="54">
        <v>5601100</v>
      </c>
      <c r="B437" s="54" t="s">
        <v>738</v>
      </c>
      <c r="C437" s="55" t="s">
        <v>256</v>
      </c>
      <c r="D437" s="56"/>
      <c r="E437" s="57">
        <f>VLOOKUP(A437,'[153]MON 2013 Final TB '!$A$4:$D$1438,4,0)</f>
        <v>0</v>
      </c>
      <c r="F437" s="56"/>
      <c r="G437" s="52"/>
      <c r="H437" s="52"/>
    </row>
    <row r="438" spans="1:8">
      <c r="A438" s="54">
        <v>5602000</v>
      </c>
      <c r="B438" s="54" t="s">
        <v>739</v>
      </c>
      <c r="C438" s="55" t="s">
        <v>256</v>
      </c>
      <c r="D438" s="56"/>
      <c r="E438" s="57">
        <f>VLOOKUP(A438,'[153]MON 2013 Final TB '!$A$4:$D$1438,4,0)</f>
        <v>0</v>
      </c>
      <c r="F438" s="56"/>
      <c r="G438" s="52"/>
      <c r="H438" s="52"/>
    </row>
    <row r="439" spans="1:8">
      <c r="A439" s="54">
        <v>5602100</v>
      </c>
      <c r="B439" s="54" t="s">
        <v>740</v>
      </c>
      <c r="C439" s="55" t="s">
        <v>256</v>
      </c>
      <c r="D439" s="56"/>
      <c r="E439" s="57">
        <f>VLOOKUP(A439,'[153]MON 2013 Final TB '!$A$4:$D$1438,4,0)</f>
        <v>0</v>
      </c>
      <c r="F439" s="56"/>
      <c r="G439" s="52"/>
      <c r="H439" s="52"/>
    </row>
    <row r="440" spans="1:8">
      <c r="A440" s="55">
        <v>5602110</v>
      </c>
      <c r="B440" s="55" t="s">
        <v>741</v>
      </c>
      <c r="C440" s="55" t="s">
        <v>256</v>
      </c>
      <c r="D440" s="56"/>
      <c r="E440" s="57">
        <f>VLOOKUP(A440,'[153]MON 2013 Final TB '!$A$4:$D$1438,4,0)</f>
        <v>0</v>
      </c>
      <c r="F440" s="56"/>
      <c r="G440" s="52"/>
      <c r="H440" s="52"/>
    </row>
    <row r="441" spans="1:8">
      <c r="A441" s="54">
        <v>5602300</v>
      </c>
      <c r="B441" s="54" t="s">
        <v>742</v>
      </c>
      <c r="C441" s="55" t="s">
        <v>256</v>
      </c>
      <c r="D441" s="56"/>
      <c r="E441" s="57">
        <f>VLOOKUP(A441,'[153]MON 2013 Final TB '!$A$4:$D$1438,4,0)</f>
        <v>0</v>
      </c>
      <c r="F441" s="56"/>
      <c r="G441" s="52"/>
      <c r="H441" s="52"/>
    </row>
    <row r="442" spans="1:8">
      <c r="A442" s="54">
        <v>5602400</v>
      </c>
      <c r="B442" s="54" t="s">
        <v>743</v>
      </c>
      <c r="C442" s="55" t="s">
        <v>256</v>
      </c>
      <c r="D442" s="56"/>
      <c r="E442" s="57">
        <f>VLOOKUP(A442,'[153]MON 2013 Final TB '!$A$4:$D$1438,4,0)</f>
        <v>0</v>
      </c>
      <c r="F442" s="56"/>
      <c r="G442" s="56"/>
      <c r="H442" s="52"/>
    </row>
    <row r="443" spans="1:8">
      <c r="A443" s="54">
        <v>5651000</v>
      </c>
      <c r="B443" s="54" t="s">
        <v>744</v>
      </c>
      <c r="C443" s="55" t="s">
        <v>256</v>
      </c>
      <c r="D443" s="56"/>
      <c r="E443" s="57">
        <f>VLOOKUP(A443,'[153]MON 2013 Final TB '!$A$4:$D$1438,4,0)</f>
        <v>0</v>
      </c>
      <c r="F443" s="56"/>
      <c r="G443" s="52"/>
      <c r="H443" s="52"/>
    </row>
    <row r="444" spans="1:8">
      <c r="A444" s="54">
        <v>5651100</v>
      </c>
      <c r="B444" s="54" t="s">
        <v>745</v>
      </c>
      <c r="C444" s="55" t="s">
        <v>256</v>
      </c>
      <c r="D444" s="56"/>
      <c r="E444" s="57">
        <f>VLOOKUP(A444,'[153]MON 2013 Final TB '!$A$4:$D$1438,4,0)</f>
        <v>0</v>
      </c>
      <c r="F444" s="56"/>
      <c r="G444" s="52"/>
      <c r="H444" s="52"/>
    </row>
    <row r="445" spans="1:8">
      <c r="A445" s="54">
        <v>5701000</v>
      </c>
      <c r="B445" s="54" t="s">
        <v>746</v>
      </c>
      <c r="C445" s="62" t="s">
        <v>519</v>
      </c>
      <c r="D445" s="56"/>
      <c r="E445" s="57">
        <f>VLOOKUP(A445,'[153]MON 2013 Final TB '!$A$4:$D$1438,4,0)</f>
        <v>0</v>
      </c>
      <c r="F445" s="56"/>
      <c r="G445" s="52"/>
      <c r="H445" s="52"/>
    </row>
    <row r="446" spans="1:8">
      <c r="A446" s="54">
        <v>5701200</v>
      </c>
      <c r="B446" s="54" t="s">
        <v>747</v>
      </c>
      <c r="C446" s="62" t="s">
        <v>519</v>
      </c>
      <c r="D446" s="56"/>
      <c r="E446" s="57">
        <f>VLOOKUP(A446,'[153]MON 2013 Final TB '!$A$4:$D$1438,4,0)</f>
        <v>0</v>
      </c>
      <c r="F446" s="56"/>
      <c r="G446" s="52"/>
      <c r="H446" s="52"/>
    </row>
    <row r="447" spans="1:8">
      <c r="A447" s="54">
        <v>5751000</v>
      </c>
      <c r="B447" s="54" t="s">
        <v>748</v>
      </c>
      <c r="C447" s="62" t="s">
        <v>519</v>
      </c>
      <c r="D447" s="56"/>
      <c r="E447" s="57">
        <f>VLOOKUP(A447,'[153]MON 2013 Final TB '!$A$4:$D$1438,4,0)</f>
        <v>0</v>
      </c>
      <c r="F447" s="56"/>
      <c r="G447" s="52"/>
      <c r="H447" s="52"/>
    </row>
    <row r="448" spans="1:8">
      <c r="A448" s="54">
        <v>5761000</v>
      </c>
      <c r="B448" s="54" t="s">
        <v>749</v>
      </c>
      <c r="C448" s="62" t="s">
        <v>519</v>
      </c>
      <c r="D448" s="56"/>
      <c r="E448" s="57">
        <f>VLOOKUP(A448,'[153]MON 2013 Final TB '!$A$4:$D$1438,4,0)</f>
        <v>0</v>
      </c>
      <c r="F448" s="56"/>
      <c r="G448" s="52"/>
      <c r="H448" s="52"/>
    </row>
    <row r="449" spans="1:8">
      <c r="A449" s="54">
        <v>5851000</v>
      </c>
      <c r="B449" s="54" t="s">
        <v>750</v>
      </c>
      <c r="C449" s="62" t="s">
        <v>519</v>
      </c>
      <c r="D449" s="56"/>
      <c r="E449" s="57">
        <f>VLOOKUP(A449,'[153]MON 2013 Final TB '!$A$4:$D$1438,4,0)</f>
        <v>-15676674034.450001</v>
      </c>
      <c r="F449" s="56"/>
      <c r="G449" s="52"/>
      <c r="H449" s="52"/>
    </row>
    <row r="450" spans="1:8">
      <c r="A450" s="54">
        <v>5851500</v>
      </c>
      <c r="B450" s="54" t="s">
        <v>751</v>
      </c>
      <c r="C450" s="62" t="s">
        <v>519</v>
      </c>
      <c r="D450" s="56"/>
      <c r="E450" s="57">
        <f>VLOOKUP(A450,'[153]MON 2013 Final TB '!$A$4:$D$1438,4,0)</f>
        <v>-4401317618.9799995</v>
      </c>
      <c r="F450" s="56"/>
      <c r="G450" s="52"/>
      <c r="H450" s="52"/>
    </row>
    <row r="451" spans="1:8">
      <c r="A451" s="54">
        <v>5851750</v>
      </c>
      <c r="B451" s="54" t="s">
        <v>752</v>
      </c>
      <c r="C451" s="62" t="s">
        <v>519</v>
      </c>
      <c r="D451" s="56"/>
      <c r="E451" s="57">
        <f>VLOOKUP(A451,'[153]MON 2013 Final TB '!$A$4:$D$1438,4,0)</f>
        <v>-136412113.69999999</v>
      </c>
      <c r="F451" s="56"/>
      <c r="G451" s="52"/>
      <c r="H451" s="52"/>
    </row>
    <row r="452" spans="1:8">
      <c r="A452" s="54">
        <v>5852000</v>
      </c>
      <c r="B452" s="54" t="s">
        <v>753</v>
      </c>
      <c r="C452" s="62" t="s">
        <v>519</v>
      </c>
      <c r="D452" s="56"/>
      <c r="E452" s="57">
        <f>VLOOKUP(A452,'[153]MON 2013 Final TB '!$A$4:$D$1438,4,0)</f>
        <v>-19631691.989999998</v>
      </c>
      <c r="F452" s="56"/>
      <c r="G452" s="52"/>
      <c r="H452" s="52"/>
    </row>
    <row r="453" spans="1:8">
      <c r="A453" s="54">
        <v>5854000</v>
      </c>
      <c r="B453" s="54" t="s">
        <v>754</v>
      </c>
      <c r="C453" s="62" t="s">
        <v>519</v>
      </c>
      <c r="D453" s="56"/>
      <c r="E453" s="57">
        <f>VLOOKUP(A453,'[153]MON 2013 Final TB '!$A$4:$D$1438,4,0)</f>
        <v>-5052727607.8100004</v>
      </c>
      <c r="F453" s="56"/>
      <c r="G453" s="52"/>
      <c r="H453" s="52"/>
    </row>
    <row r="454" spans="1:8">
      <c r="A454" s="54">
        <v>5854100</v>
      </c>
      <c r="B454" s="54" t="s">
        <v>755</v>
      </c>
      <c r="C454" s="62" t="s">
        <v>519</v>
      </c>
      <c r="D454" s="56"/>
      <c r="E454" s="57">
        <f>VLOOKUP(A454,'[153]MON 2013 Final TB '!$A$4:$D$1438,4,0)</f>
        <v>0</v>
      </c>
      <c r="F454" s="56"/>
      <c r="G454" s="52"/>
      <c r="H454" s="52"/>
    </row>
    <row r="455" spans="1:8">
      <c r="A455" s="54">
        <v>5855000</v>
      </c>
      <c r="B455" s="54" t="s">
        <v>756</v>
      </c>
      <c r="C455" s="62" t="s">
        <v>519</v>
      </c>
      <c r="D455" s="56"/>
      <c r="E455" s="57">
        <f>VLOOKUP(A455,'[153]MON 2013 Final TB '!$A$4:$D$1438,4,0)</f>
        <v>0</v>
      </c>
      <c r="F455" s="56"/>
      <c r="G455" s="52"/>
      <c r="H455" s="52"/>
    </row>
    <row r="456" spans="1:8">
      <c r="A456" s="54">
        <v>5856000</v>
      </c>
      <c r="B456" s="54" t="s">
        <v>757</v>
      </c>
      <c r="C456" s="62" t="s">
        <v>519</v>
      </c>
      <c r="D456" s="56"/>
      <c r="E456" s="57">
        <f>VLOOKUP(A456,'[153]MON 2013 Final TB '!$A$4:$D$1438,4,0)</f>
        <v>0</v>
      </c>
      <c r="F456" s="56"/>
      <c r="G456" s="52"/>
      <c r="H456" s="52"/>
    </row>
    <row r="457" spans="1:8">
      <c r="A457" s="54">
        <v>5901000</v>
      </c>
      <c r="B457" s="54" t="s">
        <v>758</v>
      </c>
      <c r="C457" s="59" t="s">
        <v>509</v>
      </c>
      <c r="D457" s="56"/>
      <c r="E457" s="57">
        <f>VLOOKUP(A457,'[153]MON 2013 Final TB '!$A$4:$D$1438,4,0)</f>
        <v>-28059564561.130001</v>
      </c>
      <c r="F457" s="56"/>
      <c r="G457" s="52"/>
      <c r="H457" s="52"/>
    </row>
    <row r="458" spans="1:8">
      <c r="A458" s="54">
        <v>5901100</v>
      </c>
      <c r="B458" s="54" t="s">
        <v>759</v>
      </c>
      <c r="C458" s="59" t="s">
        <v>509</v>
      </c>
      <c r="D458" s="56"/>
      <c r="E458" s="57">
        <f>VLOOKUP(A458,'[153]MON 2013 Final TB '!$A$4:$D$1438,4,0)</f>
        <v>-12411151187.17</v>
      </c>
      <c r="F458" s="56"/>
      <c r="G458" s="52"/>
      <c r="H458" s="52"/>
    </row>
    <row r="459" spans="1:8">
      <c r="A459" s="54">
        <v>5901200</v>
      </c>
      <c r="B459" s="54" t="s">
        <v>760</v>
      </c>
      <c r="C459" s="62" t="s">
        <v>34</v>
      </c>
      <c r="D459" s="56"/>
      <c r="E459" s="57">
        <f>VLOOKUP(A459,'[153]MON 2013 Final TB '!$A$4:$D$1438,4,0)</f>
        <v>-31425205.920000002</v>
      </c>
      <c r="F459" s="56"/>
      <c r="G459" s="52"/>
      <c r="H459" s="52"/>
    </row>
    <row r="460" spans="1:8">
      <c r="A460" s="54">
        <v>5901240</v>
      </c>
      <c r="B460" s="54" t="s">
        <v>761</v>
      </c>
      <c r="C460" s="62" t="s">
        <v>519</v>
      </c>
      <c r="D460" s="56"/>
      <c r="E460" s="57">
        <f>VLOOKUP(A460,'[153]MON 2013 Final TB '!$A$4:$D$1438,4,0)</f>
        <v>-771.9</v>
      </c>
      <c r="F460" s="56"/>
      <c r="G460" s="52"/>
      <c r="H460" s="52"/>
    </row>
    <row r="461" spans="1:8">
      <c r="A461" s="54">
        <v>5901250</v>
      </c>
      <c r="B461" s="54" t="s">
        <v>762</v>
      </c>
      <c r="C461" s="62" t="s">
        <v>519</v>
      </c>
      <c r="D461" s="56"/>
      <c r="E461" s="57">
        <f>VLOOKUP(A461,'[153]MON 2013 Final TB '!$A$4:$D$1438,4,0)</f>
        <v>0</v>
      </c>
      <c r="F461" s="56"/>
      <c r="G461" s="52"/>
      <c r="H461" s="52"/>
    </row>
    <row r="462" spans="1:8">
      <c r="A462" s="54">
        <v>5901260</v>
      </c>
      <c r="B462" s="54" t="s">
        <v>763</v>
      </c>
      <c r="C462" s="62" t="s">
        <v>519</v>
      </c>
      <c r="D462" s="56"/>
      <c r="E462" s="57">
        <f>VLOOKUP(A462,'[153]MON 2013 Final TB '!$A$4:$D$1438,4,0)</f>
        <v>-1265852.6100000001</v>
      </c>
      <c r="F462" s="56"/>
      <c r="G462" s="52"/>
      <c r="H462" s="52"/>
    </row>
    <row r="463" spans="1:8">
      <c r="A463" s="54">
        <v>5901300</v>
      </c>
      <c r="B463" s="54" t="s">
        <v>764</v>
      </c>
      <c r="C463" s="62" t="s">
        <v>519</v>
      </c>
      <c r="D463" s="56"/>
      <c r="E463" s="57">
        <f>VLOOKUP(A463,'[153]MON 2013 Final TB '!$A$4:$D$1438,4,0)</f>
        <v>0</v>
      </c>
      <c r="F463" s="56"/>
      <c r="G463" s="52"/>
      <c r="H463" s="52"/>
    </row>
    <row r="464" spans="1:8">
      <c r="A464" s="54">
        <v>5921000</v>
      </c>
      <c r="B464" s="54" t="s">
        <v>765</v>
      </c>
      <c r="C464" s="62" t="s">
        <v>519</v>
      </c>
      <c r="D464" s="56"/>
      <c r="E464" s="57">
        <f>VLOOKUP(A464,'[153]MON 2013 Final TB '!$A$4:$D$1438,4,0)</f>
        <v>0</v>
      </c>
      <c r="F464" s="56"/>
      <c r="G464" s="52"/>
      <c r="H464" s="52"/>
    </row>
    <row r="465" spans="1:8">
      <c r="A465" s="54">
        <v>5922000</v>
      </c>
      <c r="B465" s="54" t="s">
        <v>766</v>
      </c>
      <c r="C465" s="62" t="s">
        <v>34</v>
      </c>
      <c r="D465" s="56"/>
      <c r="E465" s="57">
        <f>VLOOKUP(A465,'[153]MON 2013 Final TB '!$A$4:$D$1438,4,0)</f>
        <v>-1523428383.3099999</v>
      </c>
      <c r="F465" s="56"/>
      <c r="G465" s="52"/>
      <c r="H465" s="52"/>
    </row>
    <row r="466" spans="1:8">
      <c r="A466" s="54">
        <v>5923000</v>
      </c>
      <c r="B466" s="54" t="s">
        <v>767</v>
      </c>
      <c r="C466" s="62" t="s">
        <v>519</v>
      </c>
      <c r="D466" s="56"/>
      <c r="E466" s="57">
        <f>VLOOKUP(A466,'[153]MON 2013 Final TB '!$A$4:$D$1438,4,0)</f>
        <v>0</v>
      </c>
      <c r="F466" s="56"/>
      <c r="G466" s="52"/>
      <c r="H466" s="52"/>
    </row>
    <row r="467" spans="1:8">
      <c r="A467" s="54">
        <v>5941000</v>
      </c>
      <c r="B467" s="54" t="s">
        <v>768</v>
      </c>
      <c r="C467" s="62" t="s">
        <v>519</v>
      </c>
      <c r="D467" s="56"/>
      <c r="E467" s="57">
        <f>VLOOKUP(A467,'[153]MON 2013 Final TB '!$A$4:$D$1438,4,0)</f>
        <v>-6459686584.9399996</v>
      </c>
      <c r="F467" s="56"/>
      <c r="G467" s="52"/>
      <c r="H467" s="52"/>
    </row>
    <row r="468" spans="1:8">
      <c r="A468" s="54">
        <v>5942000</v>
      </c>
      <c r="B468" s="54" t="s">
        <v>769</v>
      </c>
      <c r="C468" s="62" t="s">
        <v>519</v>
      </c>
      <c r="D468" s="56"/>
      <c r="E468" s="57">
        <f>VLOOKUP(A468,'[153]MON 2013 Final TB '!$A$4:$D$1438,4,0)</f>
        <v>-202223156.86000001</v>
      </c>
      <c r="F468" s="56"/>
      <c r="G468" s="52"/>
      <c r="H468" s="52"/>
    </row>
    <row r="469" spans="1:8">
      <c r="A469" s="54">
        <v>5951000</v>
      </c>
      <c r="B469" s="54" t="s">
        <v>770</v>
      </c>
      <c r="C469" s="62" t="s">
        <v>519</v>
      </c>
      <c r="D469" s="56"/>
      <c r="E469" s="57">
        <f>VLOOKUP(A469,'[153]MON 2013 Final TB '!$A$4:$D$1438,4,0)</f>
        <v>0</v>
      </c>
      <c r="F469" s="56"/>
      <c r="G469" s="52"/>
      <c r="H469" s="52"/>
    </row>
    <row r="470" spans="1:8">
      <c r="A470" s="54">
        <v>5951050</v>
      </c>
      <c r="B470" s="54" t="s">
        <v>771</v>
      </c>
      <c r="C470" s="62" t="s">
        <v>519</v>
      </c>
      <c r="D470" s="56"/>
      <c r="E470" s="57">
        <f>VLOOKUP(A470,'[153]MON 2013 Final TB '!$A$4:$D$1438,4,0)</f>
        <v>0</v>
      </c>
      <c r="F470" s="56"/>
      <c r="G470" s="52"/>
      <c r="H470" s="52"/>
    </row>
    <row r="471" spans="1:8">
      <c r="A471" s="54">
        <v>5951100</v>
      </c>
      <c r="B471" s="54" t="s">
        <v>772</v>
      </c>
      <c r="C471" s="62" t="s">
        <v>519</v>
      </c>
      <c r="D471" s="56"/>
      <c r="E471" s="57">
        <f>VLOOKUP(A471,'[153]MON 2013 Final TB '!$A$4:$D$1438,4,0)</f>
        <v>0</v>
      </c>
      <c r="F471" s="56"/>
      <c r="G471" s="52"/>
      <c r="H471" s="52"/>
    </row>
    <row r="472" spans="1:8">
      <c r="A472" s="54">
        <v>5951150</v>
      </c>
      <c r="B472" s="54" t="s">
        <v>773</v>
      </c>
      <c r="C472" s="62" t="s">
        <v>519</v>
      </c>
      <c r="D472" s="56"/>
      <c r="E472" s="57">
        <f>VLOOKUP(A472,'[153]MON 2013 Final TB '!$A$4:$D$1438,4,0)</f>
        <v>0</v>
      </c>
      <c r="F472" s="56"/>
      <c r="G472" s="52"/>
      <c r="H472" s="52"/>
    </row>
    <row r="473" spans="1:8">
      <c r="A473" s="54">
        <v>5951200</v>
      </c>
      <c r="B473" s="54" t="s">
        <v>774</v>
      </c>
      <c r="C473" s="62" t="s">
        <v>519</v>
      </c>
      <c r="D473" s="56"/>
      <c r="E473" s="57">
        <f>VLOOKUP(A473,'[153]MON 2013 Final TB '!$A$4:$D$1438,4,0)</f>
        <v>0</v>
      </c>
      <c r="F473" s="56"/>
      <c r="G473" s="52"/>
      <c r="H473" s="52"/>
    </row>
    <row r="474" spans="1:8">
      <c r="A474" s="54">
        <v>5951250</v>
      </c>
      <c r="B474" s="54" t="s">
        <v>775</v>
      </c>
      <c r="C474" s="62" t="s">
        <v>519</v>
      </c>
      <c r="D474" s="56"/>
      <c r="E474" s="57">
        <f>VLOOKUP(A474,'[153]MON 2013 Final TB '!$A$4:$D$1438,4,0)</f>
        <v>0</v>
      </c>
      <c r="F474" s="56"/>
      <c r="G474" s="52"/>
      <c r="H474" s="52"/>
    </row>
    <row r="475" spans="1:8">
      <c r="A475" s="54">
        <v>5951300</v>
      </c>
      <c r="B475" s="54" t="s">
        <v>776</v>
      </c>
      <c r="C475" s="62" t="s">
        <v>519</v>
      </c>
      <c r="D475" s="56"/>
      <c r="E475" s="57">
        <f>VLOOKUP(A475,'[153]MON 2013 Final TB '!$A$4:$D$1438,4,0)</f>
        <v>0</v>
      </c>
      <c r="F475" s="56"/>
      <c r="G475" s="52"/>
      <c r="H475" s="52"/>
    </row>
    <row r="476" spans="1:8">
      <c r="A476" s="54">
        <v>5951400</v>
      </c>
      <c r="B476" s="54" t="s">
        <v>777</v>
      </c>
      <c r="C476" s="62" t="s">
        <v>519</v>
      </c>
      <c r="D476" s="56"/>
      <c r="E476" s="57">
        <f>VLOOKUP(A476,'[153]MON 2013 Final TB '!$A$4:$D$1438,4,0)</f>
        <v>0</v>
      </c>
      <c r="F476" s="56"/>
      <c r="G476" s="52"/>
      <c r="H476" s="52"/>
    </row>
    <row r="477" spans="1:8">
      <c r="A477" s="54">
        <v>5951500</v>
      </c>
      <c r="B477" s="54" t="s">
        <v>778</v>
      </c>
      <c r="C477" s="62" t="s">
        <v>519</v>
      </c>
      <c r="D477" s="56"/>
      <c r="E477" s="57">
        <f>VLOOKUP(A477,'[153]MON 2013 Final TB '!$A$4:$D$1438,4,0)</f>
        <v>0</v>
      </c>
      <c r="F477" s="56"/>
      <c r="G477" s="52"/>
      <c r="H477" s="52"/>
    </row>
    <row r="478" spans="1:8">
      <c r="A478" s="54">
        <v>5951600</v>
      </c>
      <c r="B478" s="54" t="s">
        <v>779</v>
      </c>
      <c r="C478" s="62" t="s">
        <v>519</v>
      </c>
      <c r="D478" s="56"/>
      <c r="E478" s="57">
        <f>VLOOKUP(A478,'[153]MON 2013 Final TB '!$A$4:$D$1438,4,0)</f>
        <v>0</v>
      </c>
      <c r="F478" s="56"/>
      <c r="G478" s="52"/>
      <c r="H478" s="52"/>
    </row>
    <row r="479" spans="1:8">
      <c r="A479" s="54">
        <v>5952000</v>
      </c>
      <c r="B479" s="54" t="s">
        <v>780</v>
      </c>
      <c r="C479" s="62" t="s">
        <v>519</v>
      </c>
      <c r="D479" s="56"/>
      <c r="E479" s="57">
        <f>VLOOKUP(A479,'[153]MON 2013 Final TB '!$A$4:$D$1438,4,0)</f>
        <v>0</v>
      </c>
      <c r="F479" s="56"/>
      <c r="G479" s="52"/>
      <c r="H479" s="52"/>
    </row>
    <row r="480" spans="1:8">
      <c r="A480" s="54">
        <v>5953002</v>
      </c>
      <c r="B480" s="54" t="s">
        <v>781</v>
      </c>
      <c r="C480" s="62" t="s">
        <v>519</v>
      </c>
      <c r="D480" s="56"/>
      <c r="E480" s="57">
        <f>VLOOKUP(A480,'[153]MON 2013 Final TB '!$A$4:$D$1438,4,0)</f>
        <v>0</v>
      </c>
      <c r="F480" s="56"/>
      <c r="G480" s="52"/>
      <c r="H480" s="52"/>
    </row>
    <row r="481" spans="1:8">
      <c r="A481" s="54">
        <v>5953004</v>
      </c>
      <c r="B481" s="54" t="s">
        <v>782</v>
      </c>
      <c r="C481" s="62" t="s">
        <v>519</v>
      </c>
      <c r="D481" s="56"/>
      <c r="E481" s="57">
        <f>VLOOKUP(A481,'[153]MON 2013 Final TB '!$A$4:$D$1438,4,0)</f>
        <v>0</v>
      </c>
      <c r="F481" s="56"/>
      <c r="G481" s="52"/>
      <c r="H481" s="52"/>
    </row>
    <row r="482" spans="1:8">
      <c r="A482" s="54">
        <v>5954010</v>
      </c>
      <c r="B482" s="54" t="s">
        <v>783</v>
      </c>
      <c r="C482" s="62" t="s">
        <v>519</v>
      </c>
      <c r="D482" s="56"/>
      <c r="E482" s="57">
        <f>VLOOKUP(A482,'[153]MON 2013 Final TB '!$A$4:$D$1438,4,0)</f>
        <v>0</v>
      </c>
      <c r="F482" s="56"/>
      <c r="G482" s="52"/>
      <c r="H482" s="52"/>
    </row>
    <row r="483" spans="1:8">
      <c r="A483" s="54">
        <v>5955000</v>
      </c>
      <c r="B483" s="54" t="s">
        <v>784</v>
      </c>
      <c r="C483" s="62" t="s">
        <v>519</v>
      </c>
      <c r="D483" s="56"/>
      <c r="E483" s="57">
        <f>VLOOKUP(A483,'[153]MON 2013 Final TB '!$A$4:$D$1438,4,0)</f>
        <v>0</v>
      </c>
      <c r="F483" s="56"/>
      <c r="G483" s="52"/>
      <c r="H483" s="52"/>
    </row>
    <row r="484" spans="1:8">
      <c r="A484" s="54">
        <v>5955050</v>
      </c>
      <c r="B484" s="54" t="s">
        <v>785</v>
      </c>
      <c r="C484" s="62" t="s">
        <v>519</v>
      </c>
      <c r="D484" s="56"/>
      <c r="E484" s="57">
        <f>VLOOKUP(A484,'[153]MON 2013 Final TB '!$A$4:$D$1438,4,0)</f>
        <v>0</v>
      </c>
      <c r="F484" s="56"/>
      <c r="G484" s="52"/>
      <c r="H484" s="52"/>
    </row>
    <row r="485" spans="1:8">
      <c r="A485" s="54">
        <v>5956000</v>
      </c>
      <c r="B485" s="54" t="s">
        <v>786</v>
      </c>
      <c r="C485" s="62" t="s">
        <v>519</v>
      </c>
      <c r="D485" s="56"/>
      <c r="E485" s="57">
        <f>VLOOKUP(A485,'[153]MON 2013 Final TB '!$A$4:$D$1438,4,0)</f>
        <v>0</v>
      </c>
      <c r="F485" s="56"/>
      <c r="G485" s="52"/>
      <c r="H485" s="52"/>
    </row>
    <row r="486" spans="1:8">
      <c r="A486" s="54">
        <v>5956001</v>
      </c>
      <c r="B486" s="54" t="s">
        <v>787</v>
      </c>
      <c r="C486" s="62" t="s">
        <v>519</v>
      </c>
      <c r="D486" s="56"/>
      <c r="E486" s="57">
        <f>VLOOKUP(A486,'[153]MON 2013 Final TB '!$A$4:$D$1438,4,0)</f>
        <v>0</v>
      </c>
      <c r="F486" s="56"/>
      <c r="G486" s="52"/>
      <c r="H486" s="52"/>
    </row>
    <row r="487" spans="1:8">
      <c r="A487" s="54">
        <v>5956002</v>
      </c>
      <c r="B487" s="54" t="s">
        <v>788</v>
      </c>
      <c r="C487" s="62" t="s">
        <v>519</v>
      </c>
      <c r="D487" s="56"/>
      <c r="E487" s="57">
        <f>VLOOKUP(A487,'[153]MON 2013 Final TB '!$A$4:$D$1438,4,0)</f>
        <v>0</v>
      </c>
      <c r="F487" s="56"/>
      <c r="G487" s="52"/>
      <c r="H487" s="52"/>
    </row>
    <row r="488" spans="1:8">
      <c r="A488" s="54">
        <v>5956003</v>
      </c>
      <c r="B488" s="54" t="s">
        <v>789</v>
      </c>
      <c r="C488" s="62" t="s">
        <v>519</v>
      </c>
      <c r="D488" s="56"/>
      <c r="E488" s="57">
        <f>VLOOKUP(A488,'[153]MON 2013 Final TB '!$A$4:$D$1438,4,0)</f>
        <v>0</v>
      </c>
      <c r="F488" s="56"/>
      <c r="G488" s="52"/>
      <c r="H488" s="52"/>
    </row>
    <row r="489" spans="1:8">
      <c r="A489" s="54">
        <v>5959997</v>
      </c>
      <c r="B489" s="54" t="s">
        <v>790</v>
      </c>
      <c r="C489" s="62" t="s">
        <v>519</v>
      </c>
      <c r="D489" s="56"/>
      <c r="E489" s="57">
        <f>VLOOKUP(A489,'[153]MON 2013 Final TB '!$A$4:$D$1438,4,0)</f>
        <v>97680</v>
      </c>
      <c r="F489" s="56"/>
      <c r="G489" s="52"/>
      <c r="H489" s="52"/>
    </row>
    <row r="490" spans="1:8">
      <c r="A490" s="54">
        <v>5959999</v>
      </c>
      <c r="B490" s="54" t="s">
        <v>791</v>
      </c>
      <c r="C490" s="62" t="s">
        <v>519</v>
      </c>
      <c r="D490" s="56"/>
      <c r="E490" s="57">
        <f>VLOOKUP(A490,'[153]MON 2013 Final TB '!$A$4:$D$1438,4,0)</f>
        <v>0</v>
      </c>
      <c r="F490" s="56"/>
      <c r="G490" s="52"/>
      <c r="H490" s="52"/>
    </row>
    <row r="491" spans="1:8">
      <c r="A491" s="54">
        <v>6001000</v>
      </c>
      <c r="B491" s="54" t="s">
        <v>792</v>
      </c>
      <c r="C491" s="62" t="s">
        <v>519</v>
      </c>
      <c r="D491" s="56"/>
      <c r="E491" s="57">
        <f>VLOOKUP(A491,'[153]MON 2013 Final TB '!$A$4:$D$1438,4,0)</f>
        <v>-114831635.54000001</v>
      </c>
      <c r="F491" s="56"/>
      <c r="G491" s="52"/>
      <c r="H491" s="52"/>
    </row>
    <row r="492" spans="1:8">
      <c r="A492" s="54">
        <v>6001100</v>
      </c>
      <c r="B492" s="54" t="s">
        <v>793</v>
      </c>
      <c r="C492" s="62" t="s">
        <v>794</v>
      </c>
      <c r="D492" s="56"/>
      <c r="E492" s="57">
        <f>VLOOKUP(A492,'[153]MON 2013 Final TB '!$A$4:$D$1438,4,0)</f>
        <v>-377755414.95999998</v>
      </c>
      <c r="F492" s="56"/>
      <c r="G492" s="52"/>
      <c r="H492" s="52"/>
    </row>
    <row r="493" spans="1:8">
      <c r="A493" s="55">
        <v>6001200</v>
      </c>
      <c r="B493" s="55" t="s">
        <v>795</v>
      </c>
      <c r="C493" s="62" t="s">
        <v>519</v>
      </c>
      <c r="D493" s="56"/>
      <c r="E493" s="57">
        <f>VLOOKUP(A493,'[153]MON 2013 Final TB '!$A$4:$D$1438,4,0)</f>
        <v>-49304326.590000004</v>
      </c>
      <c r="F493" s="56"/>
      <c r="G493" s="52"/>
      <c r="H493" s="52"/>
    </row>
    <row r="494" spans="1:8">
      <c r="A494" s="54">
        <v>6001300</v>
      </c>
      <c r="B494" s="54" t="s">
        <v>797</v>
      </c>
      <c r="C494" s="62" t="s">
        <v>519</v>
      </c>
      <c r="D494" s="56"/>
      <c r="E494" s="57">
        <f>VLOOKUP(A494,'[153]MON 2013 Final TB '!$A$4:$D$1438,4,0)</f>
        <v>0</v>
      </c>
      <c r="F494" s="56"/>
      <c r="G494" s="52"/>
      <c r="H494" s="52"/>
    </row>
    <row r="495" spans="1:8">
      <c r="A495" s="54">
        <v>6001400</v>
      </c>
      <c r="B495" s="54" t="s">
        <v>798</v>
      </c>
      <c r="C495" s="62" t="s">
        <v>519</v>
      </c>
      <c r="D495" s="56"/>
      <c r="E495" s="57">
        <f>VLOOKUP(A495,'[153]MON 2013 Final TB '!$A$4:$D$1438,4,0)</f>
        <v>0</v>
      </c>
      <c r="F495" s="56"/>
      <c r="G495" s="52"/>
      <c r="H495" s="52"/>
    </row>
    <row r="496" spans="1:8">
      <c r="A496" s="54">
        <v>6001500</v>
      </c>
      <c r="B496" s="54" t="s">
        <v>799</v>
      </c>
      <c r="C496" s="62" t="s">
        <v>519</v>
      </c>
      <c r="D496" s="56"/>
      <c r="E496" s="57">
        <f>VLOOKUP(A496,'[153]MON 2013 Final TB '!$A$4:$D$1438,4,0)</f>
        <v>-21306424.399999999</v>
      </c>
      <c r="F496" s="56"/>
      <c r="G496" s="52"/>
      <c r="H496" s="52"/>
    </row>
    <row r="497" spans="1:8">
      <c r="A497" s="55">
        <v>6001600</v>
      </c>
      <c r="B497" s="55" t="s">
        <v>800</v>
      </c>
      <c r="C497" s="62" t="s">
        <v>519</v>
      </c>
      <c r="D497" s="56"/>
      <c r="E497" s="57">
        <f>VLOOKUP(A497,'[153]MON 2013 Final TB '!$A$4:$D$1438,4,0)</f>
        <v>-4552634.03</v>
      </c>
      <c r="F497" s="56"/>
      <c r="G497" s="52"/>
      <c r="H497" s="52"/>
    </row>
    <row r="498" spans="1:8">
      <c r="A498" s="54">
        <v>6051300</v>
      </c>
      <c r="B498" s="54" t="s">
        <v>801</v>
      </c>
      <c r="C498" s="62" t="s">
        <v>519</v>
      </c>
      <c r="D498" s="56"/>
      <c r="E498" s="57">
        <f>VLOOKUP(A498,'[153]MON 2013 Final TB '!$A$4:$D$1438,4,0)</f>
        <v>0</v>
      </c>
      <c r="F498" s="56"/>
      <c r="G498" s="52"/>
      <c r="H498" s="52"/>
    </row>
    <row r="499" spans="1:8">
      <c r="A499" s="54">
        <v>6101000</v>
      </c>
      <c r="B499" s="54" t="s">
        <v>802</v>
      </c>
      <c r="C499" s="62" t="s">
        <v>519</v>
      </c>
      <c r="D499" s="56"/>
      <c r="E499" s="57">
        <f>VLOOKUP(A499,'[153]MON 2013 Final TB '!$A$4:$D$1438,4,0)</f>
        <v>-2784472.3299999982</v>
      </c>
      <c r="F499" s="56"/>
      <c r="G499" s="52"/>
      <c r="H499" s="52"/>
    </row>
    <row r="500" spans="1:8">
      <c r="A500" s="54">
        <v>6101050</v>
      </c>
      <c r="B500" s="54" t="s">
        <v>803</v>
      </c>
      <c r="C500" s="62" t="s">
        <v>519</v>
      </c>
      <c r="D500" s="56"/>
      <c r="E500" s="57">
        <f>VLOOKUP(A500,'[153]MON 2013 Final TB '!$A$4:$D$1438,4,0)</f>
        <v>0</v>
      </c>
      <c r="F500" s="56"/>
      <c r="G500" s="52"/>
      <c r="H500" s="52"/>
    </row>
    <row r="501" spans="1:8">
      <c r="A501" s="54">
        <v>6101100</v>
      </c>
      <c r="B501" s="54" t="s">
        <v>804</v>
      </c>
      <c r="C501" s="62" t="s">
        <v>519</v>
      </c>
      <c r="D501" s="56"/>
      <c r="E501" s="57">
        <f>VLOOKUP(A501,'[153]MON 2013 Final TB '!$A$4:$D$1438,4,0)</f>
        <v>0</v>
      </c>
      <c r="F501" s="56"/>
      <c r="G501" s="52"/>
      <c r="H501" s="52"/>
    </row>
    <row r="502" spans="1:8">
      <c r="A502" s="54">
        <v>6101105</v>
      </c>
      <c r="B502" s="54" t="s">
        <v>805</v>
      </c>
      <c r="C502" s="62" t="s">
        <v>519</v>
      </c>
      <c r="D502" s="56"/>
      <c r="E502" s="57">
        <f>VLOOKUP(A502,'[153]MON 2013 Final TB '!$A$4:$D$1438,4,0)</f>
        <v>0</v>
      </c>
      <c r="F502" s="56"/>
      <c r="G502" s="52"/>
      <c r="H502" s="52"/>
    </row>
    <row r="503" spans="1:8">
      <c r="A503" s="54">
        <v>6101110</v>
      </c>
      <c r="B503" s="54" t="s">
        <v>806</v>
      </c>
      <c r="C503" s="62" t="s">
        <v>519</v>
      </c>
      <c r="D503" s="56"/>
      <c r="E503" s="57">
        <f>VLOOKUP(A503,'[153]MON 2013 Final TB '!$A$4:$D$1438,4,0)</f>
        <v>0</v>
      </c>
      <c r="F503" s="56"/>
      <c r="G503" s="52"/>
      <c r="H503" s="52"/>
    </row>
    <row r="504" spans="1:8">
      <c r="A504" s="54">
        <v>6101200</v>
      </c>
      <c r="B504" s="54" t="s">
        <v>807</v>
      </c>
      <c r="C504" s="62" t="s">
        <v>519</v>
      </c>
      <c r="D504" s="56"/>
      <c r="E504" s="57">
        <f>VLOOKUP(A504,'[153]MON 2013 Final TB '!$A$4:$D$1438,4,0)</f>
        <v>-98355.49</v>
      </c>
      <c r="F504" s="56"/>
      <c r="G504" s="52"/>
      <c r="H504" s="52"/>
    </row>
    <row r="505" spans="1:8">
      <c r="A505" s="54">
        <v>6101300</v>
      </c>
      <c r="B505" s="54" t="s">
        <v>808</v>
      </c>
      <c r="C505" s="62" t="s">
        <v>519</v>
      </c>
      <c r="D505" s="56"/>
      <c r="E505" s="57">
        <f>VLOOKUP(A505,'[153]MON 2013 Final TB '!$A$4:$D$1438,4,0)</f>
        <v>0</v>
      </c>
      <c r="F505" s="56"/>
      <c r="G505" s="52"/>
      <c r="H505" s="52"/>
    </row>
    <row r="506" spans="1:8">
      <c r="A506" s="54">
        <v>6101350</v>
      </c>
      <c r="B506" s="54" t="s">
        <v>809</v>
      </c>
      <c r="C506" s="62" t="s">
        <v>519</v>
      </c>
      <c r="D506" s="56"/>
      <c r="E506" s="57">
        <f>VLOOKUP(A506,'[153]MON 2013 Final TB '!$A$4:$D$1438,4,0)</f>
        <v>0</v>
      </c>
      <c r="F506" s="56"/>
      <c r="G506" s="52"/>
      <c r="H506" s="52"/>
    </row>
    <row r="507" spans="1:8">
      <c r="A507" s="54">
        <v>6101400</v>
      </c>
      <c r="B507" s="54" t="s">
        <v>810</v>
      </c>
      <c r="C507" s="62" t="s">
        <v>519</v>
      </c>
      <c r="D507" s="56"/>
      <c r="E507" s="57">
        <f>VLOOKUP(A507,'[153]MON 2013 Final TB '!$A$4:$D$1438,4,0)</f>
        <v>0</v>
      </c>
      <c r="F507" s="56"/>
      <c r="G507" s="52"/>
      <c r="H507" s="52"/>
    </row>
    <row r="508" spans="1:8">
      <c r="A508" s="54">
        <v>6101500</v>
      </c>
      <c r="B508" s="54" t="s">
        <v>811</v>
      </c>
      <c r="C508" s="62" t="s">
        <v>519</v>
      </c>
      <c r="D508" s="56"/>
      <c r="E508" s="57">
        <f>VLOOKUP(A508,'[153]MON 2013 Final TB '!$A$4:$D$1438,4,0)</f>
        <v>-4195275.45</v>
      </c>
      <c r="F508" s="56"/>
      <c r="G508" s="52"/>
      <c r="H508" s="52"/>
    </row>
    <row r="509" spans="1:8">
      <c r="A509" s="54">
        <v>6101600</v>
      </c>
      <c r="B509" s="54" t="s">
        <v>812</v>
      </c>
      <c r="C509" s="62" t="s">
        <v>519</v>
      </c>
      <c r="D509" s="56"/>
      <c r="E509" s="57">
        <f>VLOOKUP(A509,'[153]MON 2013 Final TB '!$A$4:$D$1438,4,0)</f>
        <v>-33292643.399999999</v>
      </c>
      <c r="F509" s="56"/>
      <c r="G509" s="52"/>
      <c r="H509" s="52"/>
    </row>
    <row r="510" spans="1:8">
      <c r="A510" s="54">
        <v>6101700</v>
      </c>
      <c r="B510" s="54" t="s">
        <v>813</v>
      </c>
      <c r="C510" s="62" t="s">
        <v>519</v>
      </c>
      <c r="D510" s="56"/>
      <c r="E510" s="57">
        <f>VLOOKUP(A510,'[153]MON 2013 Final TB '!$A$4:$D$1438,4,0)</f>
        <v>0</v>
      </c>
      <c r="F510" s="56"/>
      <c r="G510" s="52"/>
      <c r="H510" s="52"/>
    </row>
    <row r="511" spans="1:8">
      <c r="A511" s="54">
        <v>6101800</v>
      </c>
      <c r="B511" s="54" t="s">
        <v>814</v>
      </c>
      <c r="C511" s="62" t="s">
        <v>519</v>
      </c>
      <c r="D511" s="56"/>
      <c r="E511" s="57">
        <f>VLOOKUP(A511,'[153]MON 2013 Final TB '!$A$4:$D$1438,4,0)</f>
        <v>0</v>
      </c>
      <c r="F511" s="56"/>
      <c r="G511" s="52"/>
      <c r="H511" s="52"/>
    </row>
    <row r="512" spans="1:8">
      <c r="A512" s="54">
        <v>6101850</v>
      </c>
      <c r="B512" s="54" t="s">
        <v>815</v>
      </c>
      <c r="C512" s="62" t="s">
        <v>519</v>
      </c>
      <c r="D512" s="56"/>
      <c r="E512" s="57">
        <f>VLOOKUP(A512,'[153]MON 2013 Final TB '!$A$4:$D$1438,4,0)</f>
        <v>0</v>
      </c>
      <c r="F512" s="56"/>
      <c r="G512" s="52"/>
      <c r="H512" s="52"/>
    </row>
    <row r="513" spans="1:8">
      <c r="A513" s="54">
        <v>6101855</v>
      </c>
      <c r="B513" s="54" t="s">
        <v>816</v>
      </c>
      <c r="C513" s="62" t="s">
        <v>519</v>
      </c>
      <c r="D513" s="56"/>
      <c r="E513" s="57">
        <f>VLOOKUP(A513,'[153]MON 2013 Final TB '!$A$4:$D$1438,4,0)</f>
        <v>0</v>
      </c>
      <c r="F513" s="56"/>
      <c r="G513" s="52"/>
      <c r="H513" s="52"/>
    </row>
    <row r="514" spans="1:8">
      <c r="A514" s="54">
        <v>6101870</v>
      </c>
      <c r="B514" s="54" t="s">
        <v>817</v>
      </c>
      <c r="C514" s="62" t="s">
        <v>519</v>
      </c>
      <c r="D514" s="56"/>
      <c r="E514" s="57">
        <f>VLOOKUP(A514,'[153]MON 2013 Final TB '!$A$4:$D$1438,4,0)</f>
        <v>0.01</v>
      </c>
      <c r="F514" s="56"/>
      <c r="G514" s="52"/>
      <c r="H514" s="52"/>
    </row>
    <row r="515" spans="1:8">
      <c r="A515" s="54">
        <v>6101875</v>
      </c>
      <c r="B515" s="54" t="s">
        <v>818</v>
      </c>
      <c r="C515" s="62" t="s">
        <v>519</v>
      </c>
      <c r="D515" s="56"/>
      <c r="E515" s="57">
        <f>VLOOKUP(A515,'[153]MON 2013 Final TB '!$A$4:$D$1438,4,0)</f>
        <v>0</v>
      </c>
      <c r="F515" s="56"/>
      <c r="G515" s="52"/>
      <c r="H515" s="52"/>
    </row>
    <row r="516" spans="1:8">
      <c r="A516" s="54">
        <v>6101880</v>
      </c>
      <c r="B516" s="54" t="s">
        <v>819</v>
      </c>
      <c r="C516" s="62" t="s">
        <v>519</v>
      </c>
      <c r="D516" s="56"/>
      <c r="E516" s="57">
        <f>VLOOKUP(A516,'[153]MON 2013 Final TB '!$A$4:$D$1438,4,0)</f>
        <v>0</v>
      </c>
      <c r="F516" s="56"/>
      <c r="G516" s="52"/>
      <c r="H516" s="52"/>
    </row>
    <row r="517" spans="1:8">
      <c r="A517" s="54">
        <v>6101900</v>
      </c>
      <c r="B517" s="54" t="s">
        <v>820</v>
      </c>
      <c r="C517" s="62" t="s">
        <v>519</v>
      </c>
      <c r="D517" s="56"/>
      <c r="E517" s="57">
        <f>VLOOKUP(A517,'[153]MON 2013 Final TB '!$A$4:$D$1438,4,0)</f>
        <v>0</v>
      </c>
      <c r="F517" s="56"/>
      <c r="G517" s="52"/>
      <c r="H517" s="52"/>
    </row>
    <row r="518" spans="1:8">
      <c r="A518" s="54">
        <v>6101910</v>
      </c>
      <c r="B518" s="54" t="s">
        <v>821</v>
      </c>
      <c r="C518" s="62" t="s">
        <v>519</v>
      </c>
      <c r="D518" s="56"/>
      <c r="E518" s="57">
        <f>VLOOKUP(A518,'[153]MON 2013 Final TB '!$A$4:$D$1438,4,0)</f>
        <v>0</v>
      </c>
      <c r="F518" s="56"/>
      <c r="G518" s="52"/>
      <c r="H518" s="52"/>
    </row>
    <row r="519" spans="1:8">
      <c r="A519" s="54">
        <v>6102010</v>
      </c>
      <c r="B519" s="54" t="s">
        <v>822</v>
      </c>
      <c r="C519" s="62" t="s">
        <v>519</v>
      </c>
      <c r="D519" s="56"/>
      <c r="E519" s="57">
        <f>VLOOKUP(A519,'[153]MON 2013 Final TB '!$A$4:$D$1438,4,0)</f>
        <v>0</v>
      </c>
      <c r="F519" s="56"/>
      <c r="G519" s="52"/>
      <c r="H519" s="52"/>
    </row>
    <row r="520" spans="1:8">
      <c r="A520" s="54">
        <v>6102025</v>
      </c>
      <c r="B520" s="54" t="s">
        <v>823</v>
      </c>
      <c r="C520" s="62" t="s">
        <v>519</v>
      </c>
      <c r="D520" s="56"/>
      <c r="E520" s="57">
        <f>VLOOKUP(A520,'[153]MON 2013 Final TB '!$A$4:$D$1438,4,0)</f>
        <v>31551.03</v>
      </c>
      <c r="F520" s="56"/>
      <c r="G520" s="52"/>
      <c r="H520" s="52"/>
    </row>
    <row r="521" spans="1:8">
      <c r="A521" s="54">
        <v>6102035</v>
      </c>
      <c r="B521" s="54" t="s">
        <v>824</v>
      </c>
      <c r="C521" s="62" t="s">
        <v>519</v>
      </c>
      <c r="D521" s="56"/>
      <c r="E521" s="57">
        <f>VLOOKUP(A521,'[153]MON 2013 Final TB '!$A$4:$D$1438,4,0)</f>
        <v>0</v>
      </c>
      <c r="F521" s="56"/>
      <c r="G521" s="52"/>
      <c r="H521" s="52"/>
    </row>
    <row r="522" spans="1:8">
      <c r="A522" s="55">
        <v>6102100</v>
      </c>
      <c r="B522" s="55" t="s">
        <v>796</v>
      </c>
      <c r="C522" s="49" t="s">
        <v>84</v>
      </c>
      <c r="D522" s="56"/>
      <c r="E522" s="57">
        <f>VLOOKUP(A522,'[153]MON 2013 Final TB '!$A$4:$D$1438,4,0)</f>
        <v>-15541000</v>
      </c>
      <c r="F522" s="56"/>
      <c r="G522" s="52"/>
      <c r="H522" s="52"/>
    </row>
    <row r="523" spans="1:8">
      <c r="A523" s="54">
        <v>6139999</v>
      </c>
      <c r="B523" s="54" t="s">
        <v>497</v>
      </c>
      <c r="C523" s="55" t="s">
        <v>498</v>
      </c>
      <c r="D523" s="56"/>
      <c r="E523" s="57">
        <f>VLOOKUP(A523,'[153]MON 2013 Final TB '!$A$4:$D$1438,4,0)</f>
        <v>0</v>
      </c>
      <c r="F523" s="56"/>
      <c r="G523" s="52"/>
      <c r="H523" s="52"/>
    </row>
    <row r="524" spans="1:8">
      <c r="A524" s="54">
        <v>6151100</v>
      </c>
      <c r="B524" s="54" t="s">
        <v>825</v>
      </c>
      <c r="C524" s="49" t="s">
        <v>84</v>
      </c>
      <c r="D524" s="56"/>
      <c r="E524" s="57">
        <f>VLOOKUP(A524,'[153]MON 2013 Final TB '!$A$4:$D$1438,4,0)</f>
        <v>-13107512.380000001</v>
      </c>
      <c r="F524" s="56"/>
      <c r="G524" s="52"/>
      <c r="H524" s="52"/>
    </row>
    <row r="525" spans="1:8">
      <c r="A525" s="54">
        <v>6151150</v>
      </c>
      <c r="B525" s="54" t="s">
        <v>826</v>
      </c>
      <c r="C525" s="62" t="s">
        <v>519</v>
      </c>
      <c r="D525" s="56"/>
      <c r="E525" s="57">
        <f>VLOOKUP(A525,'[153]MON 2013 Final TB '!$A$4:$D$1438,4,0)</f>
        <v>0</v>
      </c>
      <c r="F525" s="56"/>
      <c r="G525" s="52"/>
      <c r="H525" s="52"/>
    </row>
    <row r="526" spans="1:8">
      <c r="A526" s="54">
        <v>6151200</v>
      </c>
      <c r="B526" s="54" t="s">
        <v>827</v>
      </c>
      <c r="C526" s="49" t="s">
        <v>84</v>
      </c>
      <c r="D526" s="56"/>
      <c r="E526" s="57">
        <f>VLOOKUP(A526,'[153]MON 2013 Final TB '!$A$4:$D$1438,4,0)</f>
        <v>500002.82</v>
      </c>
      <c r="F526" s="56"/>
      <c r="G526" s="52"/>
      <c r="H526" s="52"/>
    </row>
    <row r="527" spans="1:8">
      <c r="A527" s="54">
        <v>6201000</v>
      </c>
      <c r="B527" s="54" t="s">
        <v>828</v>
      </c>
      <c r="C527" s="62" t="s">
        <v>519</v>
      </c>
      <c r="D527" s="56"/>
      <c r="E527" s="57">
        <f>VLOOKUP(A527,'[153]MON 2013 Final TB '!$A$4:$D$1438,4,0)</f>
        <v>0</v>
      </c>
      <c r="F527" s="56"/>
      <c r="G527" s="52"/>
      <c r="H527" s="52"/>
    </row>
    <row r="528" spans="1:8">
      <c r="A528" s="54">
        <v>6251000</v>
      </c>
      <c r="B528" s="54" t="s">
        <v>829</v>
      </c>
      <c r="C528" s="62" t="s">
        <v>519</v>
      </c>
      <c r="D528" s="56"/>
      <c r="E528" s="57">
        <f>VLOOKUP(A528,'[153]MON 2013 Final TB '!$A$4:$D$1438,4,0)</f>
        <v>-7494946.8300000001</v>
      </c>
      <c r="F528" s="56"/>
      <c r="G528" s="52"/>
      <c r="H528" s="52"/>
    </row>
    <row r="529" spans="1:8">
      <c r="A529" s="54">
        <v>6251100</v>
      </c>
      <c r="B529" s="54" t="s">
        <v>830</v>
      </c>
      <c r="C529" s="62" t="s">
        <v>519</v>
      </c>
      <c r="D529" s="56"/>
      <c r="E529" s="57">
        <f>VLOOKUP(A529,'[153]MON 2013 Final TB '!$A$4:$D$1438,4,0)</f>
        <v>-25762046.129999999</v>
      </c>
      <c r="F529" s="56"/>
      <c r="G529" s="52"/>
      <c r="H529" s="52"/>
    </row>
    <row r="530" spans="1:8">
      <c r="A530" s="54">
        <v>6251300</v>
      </c>
      <c r="B530" s="54" t="s">
        <v>831</v>
      </c>
      <c r="C530" s="62" t="s">
        <v>519</v>
      </c>
      <c r="D530" s="56"/>
      <c r="E530" s="57">
        <f>VLOOKUP(A530,'[153]MON 2013 Final TB '!$A$4:$D$1438,4,0)</f>
        <v>0</v>
      </c>
      <c r="F530" s="56"/>
      <c r="G530" s="52"/>
      <c r="H530" s="52"/>
    </row>
    <row r="531" spans="1:8">
      <c r="A531" s="54">
        <v>6251400</v>
      </c>
      <c r="B531" s="54" t="s">
        <v>832</v>
      </c>
      <c r="C531" s="62" t="s">
        <v>519</v>
      </c>
      <c r="D531" s="56"/>
      <c r="E531" s="57">
        <f>VLOOKUP(A531,'[153]MON 2013 Final TB '!$A$4:$D$1438,4,0)</f>
        <v>0</v>
      </c>
      <c r="F531" s="56"/>
      <c r="G531" s="52"/>
      <c r="H531" s="52"/>
    </row>
    <row r="532" spans="1:8">
      <c r="A532" s="54">
        <v>6251500</v>
      </c>
      <c r="B532" s="54" t="s">
        <v>833</v>
      </c>
      <c r="C532" s="62" t="s">
        <v>519</v>
      </c>
      <c r="D532" s="56"/>
      <c r="E532" s="57">
        <f>VLOOKUP(A532,'[153]MON 2013 Final TB '!$A$4:$D$1438,4,0)</f>
        <v>0</v>
      </c>
      <c r="F532" s="56"/>
      <c r="G532" s="52"/>
      <c r="H532" s="52"/>
    </row>
    <row r="533" spans="1:8">
      <c r="A533" s="54">
        <v>6251700</v>
      </c>
      <c r="B533" s="54" t="s">
        <v>834</v>
      </c>
      <c r="C533" s="62" t="s">
        <v>519</v>
      </c>
      <c r="D533" s="56"/>
      <c r="E533" s="57">
        <f>VLOOKUP(A533,'[153]MON 2013 Final TB '!$A$4:$D$1438,4,0)</f>
        <v>-4343516.7</v>
      </c>
      <c r="F533" s="56"/>
      <c r="G533" s="52"/>
      <c r="H533" s="52"/>
    </row>
    <row r="534" spans="1:8">
      <c r="A534" s="54">
        <v>6251800</v>
      </c>
      <c r="B534" s="54" t="s">
        <v>835</v>
      </c>
      <c r="C534" s="62" t="s">
        <v>519</v>
      </c>
      <c r="D534" s="56"/>
      <c r="E534" s="57">
        <f>VLOOKUP(A534,'[153]MON 2013 Final TB '!$A$4:$D$1438,4,0)</f>
        <v>0</v>
      </c>
      <c r="F534" s="56"/>
      <c r="G534" s="52"/>
      <c r="H534" s="52"/>
    </row>
    <row r="535" spans="1:8">
      <c r="A535" s="54">
        <v>6251900</v>
      </c>
      <c r="B535" s="54" t="s">
        <v>836</v>
      </c>
      <c r="C535" s="62" t="s">
        <v>519</v>
      </c>
      <c r="D535" s="56"/>
      <c r="E535" s="57">
        <f>VLOOKUP(A535,'[153]MON 2013 Final TB '!$A$4:$D$1438,4,0)</f>
        <v>0</v>
      </c>
      <c r="F535" s="56"/>
      <c r="G535" s="52"/>
      <c r="H535" s="52"/>
    </row>
    <row r="536" spans="1:8">
      <c r="A536" s="54">
        <v>6251950</v>
      </c>
      <c r="B536" s="54" t="s">
        <v>837</v>
      </c>
      <c r="C536" s="62" t="s">
        <v>519</v>
      </c>
      <c r="D536" s="56"/>
      <c r="E536" s="57">
        <f>VLOOKUP(A536,'[153]MON 2013 Final TB '!$A$4:$D$1438,4,0)</f>
        <v>0</v>
      </c>
      <c r="F536" s="56"/>
      <c r="G536" s="52"/>
      <c r="H536" s="52"/>
    </row>
    <row r="537" spans="1:8">
      <c r="A537" s="54">
        <v>6301000</v>
      </c>
      <c r="B537" s="54" t="s">
        <v>838</v>
      </c>
      <c r="C537" s="62" t="s">
        <v>519</v>
      </c>
      <c r="D537" s="56"/>
      <c r="E537" s="57">
        <f>VLOOKUP(A537,'[153]MON 2013 Final TB '!$A$4:$D$1438,4,0)</f>
        <v>0</v>
      </c>
      <c r="F537" s="56"/>
      <c r="G537" s="52"/>
      <c r="H537" s="52"/>
    </row>
    <row r="538" spans="1:8">
      <c r="A538" s="54">
        <v>6301100</v>
      </c>
      <c r="B538" s="54" t="s">
        <v>839</v>
      </c>
      <c r="C538" s="62" t="s">
        <v>519</v>
      </c>
      <c r="D538" s="56"/>
      <c r="E538" s="57">
        <f>VLOOKUP(A538,'[153]MON 2013 Final TB '!$A$4:$D$1438,4,0)</f>
        <v>-21282885.609999999</v>
      </c>
      <c r="F538" s="56"/>
      <c r="G538" s="52"/>
      <c r="H538" s="52"/>
    </row>
    <row r="539" spans="1:8">
      <c r="A539" s="54">
        <v>6301400</v>
      </c>
      <c r="B539" s="54" t="s">
        <v>840</v>
      </c>
      <c r="C539" s="62" t="s">
        <v>519</v>
      </c>
      <c r="D539" s="56"/>
      <c r="E539" s="57">
        <f>VLOOKUP(A539,'[153]MON 2013 Final TB '!$A$4:$D$1438,4,0)</f>
        <v>0</v>
      </c>
      <c r="F539" s="56"/>
      <c r="G539" s="52"/>
      <c r="H539" s="52"/>
    </row>
    <row r="540" spans="1:8">
      <c r="A540" s="54">
        <v>6301500</v>
      </c>
      <c r="B540" s="54" t="s">
        <v>841</v>
      </c>
      <c r="C540" s="62" t="s">
        <v>519</v>
      </c>
      <c r="D540" s="56"/>
      <c r="E540" s="57">
        <f>VLOOKUP(A540,'[153]MON 2013 Final TB '!$A$4:$D$1438,4,0)</f>
        <v>-58784276.090000004</v>
      </c>
      <c r="F540" s="56"/>
      <c r="G540" s="52"/>
      <c r="H540" s="52"/>
    </row>
    <row r="541" spans="1:8">
      <c r="A541" s="54">
        <v>6301710</v>
      </c>
      <c r="B541" s="54" t="s">
        <v>842</v>
      </c>
      <c r="C541" s="62" t="s">
        <v>519</v>
      </c>
      <c r="D541" s="56"/>
      <c r="E541" s="57">
        <f>VLOOKUP(A541,'[153]MON 2013 Final TB '!$A$4:$D$1438,4,0)</f>
        <v>0</v>
      </c>
      <c r="F541" s="56"/>
      <c r="G541" s="52"/>
      <c r="H541" s="52"/>
    </row>
    <row r="542" spans="1:8">
      <c r="A542" s="54">
        <v>6301800</v>
      </c>
      <c r="B542" s="54" t="s">
        <v>843</v>
      </c>
      <c r="C542" s="62" t="s">
        <v>519</v>
      </c>
      <c r="D542" s="56"/>
      <c r="E542" s="57">
        <f>VLOOKUP(A542,'[153]MON 2013 Final TB '!$A$4:$D$1438,4,0)</f>
        <v>0</v>
      </c>
      <c r="F542" s="56"/>
      <c r="G542" s="52"/>
      <c r="H542" s="52"/>
    </row>
    <row r="543" spans="1:8">
      <c r="A543" s="54">
        <v>6301900</v>
      </c>
      <c r="B543" s="54" t="s">
        <v>844</v>
      </c>
      <c r="C543" s="62" t="s">
        <v>519</v>
      </c>
      <c r="D543" s="56"/>
      <c r="E543" s="57">
        <f>VLOOKUP(A543,'[153]MON 2013 Final TB '!$A$4:$D$1438,4,0)</f>
        <v>6489927.75</v>
      </c>
      <c r="F543" s="56"/>
      <c r="G543" s="52"/>
      <c r="H543" s="52"/>
    </row>
    <row r="544" spans="1:8">
      <c r="A544" s="54">
        <v>6302000</v>
      </c>
      <c r="B544" s="54" t="s">
        <v>845</v>
      </c>
      <c r="C544" s="62" t="s">
        <v>519</v>
      </c>
      <c r="D544" s="56"/>
      <c r="E544" s="57">
        <f>VLOOKUP(A544,'[153]MON 2013 Final TB '!$A$4:$D$1438,4,0)</f>
        <v>-45302946.560000002</v>
      </c>
      <c r="F544" s="56"/>
      <c r="G544" s="52"/>
      <c r="H544" s="52"/>
    </row>
    <row r="545" spans="1:8">
      <c r="A545" s="54">
        <v>6401000</v>
      </c>
      <c r="B545" s="54" t="s">
        <v>846</v>
      </c>
      <c r="C545" s="55" t="s">
        <v>36</v>
      </c>
      <c r="D545" s="56"/>
      <c r="E545" s="57">
        <f>VLOOKUP(A545,'[153]MON 2013 Final TB '!$A$4:$D$1438,4,0)</f>
        <v>-606609855.94000006</v>
      </c>
      <c r="F545" s="56"/>
      <c r="G545" s="52"/>
      <c r="H545" s="52"/>
    </row>
    <row r="546" spans="1:8">
      <c r="A546" s="54">
        <v>6501000</v>
      </c>
      <c r="B546" s="54" t="s">
        <v>847</v>
      </c>
      <c r="C546" s="55" t="s">
        <v>36</v>
      </c>
      <c r="D546" s="56"/>
      <c r="E546" s="57">
        <f>VLOOKUP(A546,'[153]MON 2013 Final TB '!$A$4:$D$1438,4,0)</f>
        <v>1583653.6300000027</v>
      </c>
      <c r="F546" s="56"/>
      <c r="G546" s="52"/>
      <c r="H546" s="52"/>
    </row>
    <row r="547" spans="1:8">
      <c r="A547" s="54">
        <v>6701000</v>
      </c>
      <c r="B547" s="54" t="s">
        <v>518</v>
      </c>
      <c r="C547" s="62" t="s">
        <v>519</v>
      </c>
      <c r="D547" s="56"/>
      <c r="E547" s="57">
        <f>VLOOKUP(A547,'[153]MON 2013 Final TB '!$A$4:$D$1438,4,0)</f>
        <v>-37359999</v>
      </c>
      <c r="F547" s="56"/>
      <c r="G547" s="52"/>
      <c r="H547" s="52"/>
    </row>
    <row r="548" spans="1:8">
      <c r="A548" s="54">
        <v>6801000</v>
      </c>
      <c r="B548" s="54" t="s">
        <v>848</v>
      </c>
      <c r="C548" s="62" t="s">
        <v>519</v>
      </c>
      <c r="D548" s="56"/>
      <c r="E548" s="57">
        <f>VLOOKUP(A548,'[153]MON 2013 Final TB '!$A$4:$D$1438,4,0)</f>
        <v>-123980734.47</v>
      </c>
      <c r="F548" s="56"/>
      <c r="G548" s="52"/>
      <c r="H548" s="52"/>
    </row>
    <row r="549" spans="1:8">
      <c r="A549" s="54">
        <v>6801100</v>
      </c>
      <c r="B549" s="54" t="s">
        <v>849</v>
      </c>
      <c r="C549" s="62" t="s">
        <v>519</v>
      </c>
      <c r="D549" s="56"/>
      <c r="E549" s="57">
        <f>VLOOKUP(A549,'[153]MON 2013 Final TB '!$A$4:$D$1438,4,0)</f>
        <v>-95204104.159999996</v>
      </c>
      <c r="F549" s="56"/>
      <c r="G549" s="52"/>
      <c r="H549" s="52"/>
    </row>
    <row r="550" spans="1:8">
      <c r="A550" s="54">
        <v>6801200</v>
      </c>
      <c r="B550" s="54" t="s">
        <v>850</v>
      </c>
      <c r="C550" s="62" t="s">
        <v>519</v>
      </c>
      <c r="D550" s="56"/>
      <c r="E550" s="57">
        <f>VLOOKUP(A550,'[153]MON 2013 Final TB '!$A$4:$D$1438,4,0)</f>
        <v>0</v>
      </c>
      <c r="F550" s="56"/>
      <c r="G550" s="52"/>
      <c r="H550" s="52"/>
    </row>
    <row r="551" spans="1:8">
      <c r="A551" s="54">
        <v>6801300</v>
      </c>
      <c r="B551" s="54" t="s">
        <v>851</v>
      </c>
      <c r="C551" s="62" t="s">
        <v>519</v>
      </c>
      <c r="D551" s="56"/>
      <c r="E551" s="57">
        <f>VLOOKUP(A551,'[153]MON 2013 Final TB '!$A$4:$D$1438,4,0)</f>
        <v>1090170541.45</v>
      </c>
      <c r="F551" s="56"/>
      <c r="G551" s="52"/>
      <c r="H551" s="52"/>
    </row>
    <row r="552" spans="1:8">
      <c r="A552" s="54">
        <v>6801400</v>
      </c>
      <c r="B552" s="54" t="s">
        <v>852</v>
      </c>
      <c r="C552" s="62" t="s">
        <v>519</v>
      </c>
      <c r="D552" s="56"/>
      <c r="E552" s="57">
        <f>VLOOKUP(A552,'[153]MON 2013 Final TB '!$A$4:$D$1438,4,0)</f>
        <v>-78995598.900000006</v>
      </c>
      <c r="F552" s="56"/>
      <c r="G552" s="52"/>
      <c r="H552" s="52"/>
    </row>
    <row r="553" spans="1:8">
      <c r="A553" s="54">
        <v>6801500</v>
      </c>
      <c r="B553" s="54" t="s">
        <v>853</v>
      </c>
      <c r="C553" s="62" t="s">
        <v>519</v>
      </c>
      <c r="D553" s="56"/>
      <c r="E553" s="57">
        <f>VLOOKUP(A553,'[153]MON 2013 Final TB '!$A$4:$D$1438,4,0)</f>
        <v>-115849816.14</v>
      </c>
      <c r="F553" s="56"/>
      <c r="G553" s="52"/>
      <c r="H553" s="52"/>
    </row>
    <row r="554" spans="1:8">
      <c r="A554" s="54">
        <v>6801600</v>
      </c>
      <c r="B554" s="54" t="s">
        <v>854</v>
      </c>
      <c r="C554" s="62" t="s">
        <v>519</v>
      </c>
      <c r="D554" s="56"/>
      <c r="E554" s="57">
        <f>VLOOKUP(A554,'[153]MON 2013 Final TB '!$A$4:$D$1438,4,0)</f>
        <v>0</v>
      </c>
      <c r="F554" s="56"/>
      <c r="G554" s="52"/>
      <c r="H554" s="52"/>
    </row>
    <row r="555" spans="1:8">
      <c r="A555" s="54">
        <v>6801700</v>
      </c>
      <c r="B555" s="54" t="s">
        <v>855</v>
      </c>
      <c r="C555" s="62" t="s">
        <v>519</v>
      </c>
      <c r="D555" s="56"/>
      <c r="E555" s="57">
        <f>VLOOKUP(A555,'[153]MON 2013 Final TB '!$A$4:$D$1438,4,0)</f>
        <v>0</v>
      </c>
      <c r="F555" s="56"/>
      <c r="G555" s="52"/>
      <c r="H555" s="52"/>
    </row>
    <row r="556" spans="1:8">
      <c r="A556" s="54">
        <v>6801800</v>
      </c>
      <c r="B556" s="54" t="s">
        <v>856</v>
      </c>
      <c r="C556" s="62" t="s">
        <v>519</v>
      </c>
      <c r="D556" s="56"/>
      <c r="E556" s="57">
        <f>VLOOKUP(A556,'[153]MON 2013 Final TB '!$A$4:$D$1438,4,0)</f>
        <v>0</v>
      </c>
      <c r="F556" s="56"/>
      <c r="G556" s="52"/>
      <c r="H556" s="52"/>
    </row>
    <row r="557" spans="1:8">
      <c r="A557" s="54">
        <v>6802000</v>
      </c>
      <c r="B557" s="54" t="s">
        <v>857</v>
      </c>
      <c r="C557" s="62" t="s">
        <v>519</v>
      </c>
      <c r="D557" s="56"/>
      <c r="E557" s="57">
        <f>VLOOKUP(A557,'[153]MON 2013 Final TB '!$A$4:$D$1438,4,0)</f>
        <v>0</v>
      </c>
      <c r="F557" s="56"/>
      <c r="G557" s="52"/>
      <c r="H557" s="52"/>
    </row>
    <row r="558" spans="1:8">
      <c r="A558" s="54">
        <v>6802100</v>
      </c>
      <c r="B558" s="54" t="s">
        <v>858</v>
      </c>
      <c r="C558" s="62" t="s">
        <v>519</v>
      </c>
      <c r="D558" s="56"/>
      <c r="E558" s="57">
        <f>VLOOKUP(A558,'[153]MON 2013 Final TB '!$A$4:$D$1438,4,0)</f>
        <v>0</v>
      </c>
      <c r="F558" s="56"/>
      <c r="G558" s="52"/>
      <c r="H558" s="52"/>
    </row>
    <row r="559" spans="1:8">
      <c r="A559" s="54">
        <v>6802200</v>
      </c>
      <c r="B559" s="54" t="s">
        <v>859</v>
      </c>
      <c r="C559" s="62" t="s">
        <v>519</v>
      </c>
      <c r="D559" s="56"/>
      <c r="E559" s="57">
        <f>VLOOKUP(A559,'[153]MON 2013 Final TB '!$A$4:$D$1438,4,0)</f>
        <v>0</v>
      </c>
      <c r="F559" s="56"/>
      <c r="G559" s="52"/>
      <c r="H559" s="52"/>
    </row>
    <row r="560" spans="1:8">
      <c r="A560" s="54">
        <v>6802300</v>
      </c>
      <c r="B560" s="54" t="s">
        <v>860</v>
      </c>
      <c r="C560" s="62" t="s">
        <v>519</v>
      </c>
      <c r="D560" s="56"/>
      <c r="E560" s="57">
        <f>VLOOKUP(A560,'[153]MON 2013 Final TB '!$A$4:$D$1438,4,0)</f>
        <v>0</v>
      </c>
      <c r="F560" s="56"/>
      <c r="G560" s="52"/>
      <c r="H560" s="52"/>
    </row>
    <row r="561" spans="1:8">
      <c r="A561" s="54">
        <v>6802400</v>
      </c>
      <c r="B561" s="54" t="s">
        <v>861</v>
      </c>
      <c r="C561" s="62" t="s">
        <v>519</v>
      </c>
      <c r="D561" s="56"/>
      <c r="E561" s="57">
        <f>VLOOKUP(A561,'[153]MON 2013 Final TB '!$A$4:$D$1438,4,0)</f>
        <v>0</v>
      </c>
      <c r="F561" s="56"/>
      <c r="G561" s="52"/>
      <c r="H561" s="52"/>
    </row>
    <row r="562" spans="1:8">
      <c r="A562" s="54">
        <v>6802500</v>
      </c>
      <c r="B562" s="54" t="s">
        <v>862</v>
      </c>
      <c r="C562" s="62" t="s">
        <v>519</v>
      </c>
      <c r="D562" s="56"/>
      <c r="E562" s="57">
        <f>VLOOKUP(A562,'[153]MON 2013 Final TB '!$A$4:$D$1438,4,0)</f>
        <v>0</v>
      </c>
      <c r="F562" s="56"/>
      <c r="G562" s="52"/>
      <c r="H562" s="52"/>
    </row>
    <row r="563" spans="1:8">
      <c r="A563" s="54">
        <v>6802600</v>
      </c>
      <c r="B563" s="54" t="s">
        <v>863</v>
      </c>
      <c r="C563" s="62" t="s">
        <v>519</v>
      </c>
      <c r="D563" s="56"/>
      <c r="E563" s="57">
        <f>VLOOKUP(A563,'[153]MON 2013 Final TB '!$A$4:$D$1438,4,0)</f>
        <v>0</v>
      </c>
      <c r="F563" s="56"/>
      <c r="G563" s="52"/>
      <c r="H563" s="52"/>
    </row>
    <row r="564" spans="1:8" ht="17.25" customHeight="1">
      <c r="A564" s="54">
        <v>6802700</v>
      </c>
      <c r="B564" s="54" t="s">
        <v>864</v>
      </c>
      <c r="C564" s="62" t="s">
        <v>519</v>
      </c>
      <c r="D564" s="56"/>
      <c r="E564" s="57">
        <f>VLOOKUP(A564,'[153]MON 2013 Final TB '!$A$4:$D$1438,4,0)</f>
        <v>0</v>
      </c>
      <c r="F564" s="56"/>
      <c r="G564" s="52"/>
      <c r="H564" s="52"/>
    </row>
    <row r="565" spans="1:8">
      <c r="A565" s="54">
        <v>6802800</v>
      </c>
      <c r="B565" s="54" t="s">
        <v>865</v>
      </c>
      <c r="C565" s="62" t="s">
        <v>519</v>
      </c>
      <c r="D565" s="56"/>
      <c r="E565" s="57">
        <f>VLOOKUP(A565,'[153]MON 2013 Final TB '!$A$4:$D$1438,4,0)</f>
        <v>0</v>
      </c>
      <c r="F565" s="56"/>
      <c r="G565" s="52"/>
      <c r="H565" s="52"/>
    </row>
    <row r="566" spans="1:8">
      <c r="A566" s="54">
        <v>6802900</v>
      </c>
      <c r="B566" s="54" t="s">
        <v>866</v>
      </c>
      <c r="C566" s="62" t="s">
        <v>519</v>
      </c>
      <c r="D566" s="56"/>
      <c r="E566" s="57">
        <f>VLOOKUP(A566,'[153]MON 2013 Final TB '!$A$4:$D$1438,4,0)</f>
        <v>-252189114</v>
      </c>
      <c r="F566" s="56"/>
      <c r="G566" s="52"/>
      <c r="H566" s="52"/>
    </row>
    <row r="567" spans="1:8">
      <c r="A567" s="54">
        <v>6803000</v>
      </c>
      <c r="B567" s="54" t="s">
        <v>867</v>
      </c>
      <c r="C567" s="62" t="s">
        <v>519</v>
      </c>
      <c r="D567" s="56"/>
      <c r="E567" s="57">
        <f>VLOOKUP(A567,'[153]MON 2013 Final TB '!$A$4:$D$1438,4,0)</f>
        <v>-1673004659.1400001</v>
      </c>
      <c r="F567" s="56"/>
      <c r="G567" s="52"/>
      <c r="H567" s="52"/>
    </row>
    <row r="568" spans="1:8">
      <c r="A568" s="54">
        <v>6803100</v>
      </c>
      <c r="B568" s="54" t="s">
        <v>868</v>
      </c>
      <c r="C568" s="62" t="s">
        <v>519</v>
      </c>
      <c r="D568" s="56"/>
      <c r="E568" s="57">
        <f>VLOOKUP(A568,'[153]MON 2013 Final TB '!$A$4:$D$1438,4,0)</f>
        <v>0</v>
      </c>
      <c r="F568" s="56"/>
      <c r="G568" s="52"/>
      <c r="H568" s="52"/>
    </row>
    <row r="569" spans="1:8">
      <c r="A569" s="54">
        <v>6803200</v>
      </c>
      <c r="B569" s="54" t="s">
        <v>869</v>
      </c>
      <c r="C569" s="62" t="s">
        <v>519</v>
      </c>
      <c r="D569" s="56"/>
      <c r="E569" s="57">
        <f>VLOOKUP(A569,'[153]MON 2013 Final TB '!$A$4:$D$1438,4,0)</f>
        <v>0</v>
      </c>
      <c r="F569" s="56"/>
      <c r="G569" s="52"/>
      <c r="H569" s="52"/>
    </row>
    <row r="570" spans="1:8">
      <c r="A570" s="55">
        <v>6803300</v>
      </c>
      <c r="B570" s="55" t="s">
        <v>884</v>
      </c>
      <c r="C570" s="62" t="s">
        <v>519</v>
      </c>
      <c r="D570" s="56"/>
      <c r="E570" s="57">
        <f>VLOOKUP(A570,'[153]MON 2013 Final TB '!$A$4:$D$1438,4,0)</f>
        <v>-15454646.4</v>
      </c>
      <c r="F570" s="56"/>
      <c r="G570" s="52"/>
      <c r="H570" s="52"/>
    </row>
    <row r="571" spans="1:8">
      <c r="A571" s="54">
        <v>6901000</v>
      </c>
      <c r="B571" s="54" t="s">
        <v>870</v>
      </c>
      <c r="C571" s="62" t="s">
        <v>519</v>
      </c>
      <c r="D571" s="56"/>
      <c r="E571" s="57">
        <f>VLOOKUP(A571,'[153]MON 2013 Final TB '!$A$4:$D$1438,4,0)</f>
        <v>0</v>
      </c>
      <c r="F571" s="56"/>
      <c r="G571" s="52"/>
      <c r="H571" s="52"/>
    </row>
    <row r="572" spans="1:8">
      <c r="A572" s="54">
        <v>6901100</v>
      </c>
      <c r="B572" s="54" t="s">
        <v>871</v>
      </c>
      <c r="C572" s="62" t="s">
        <v>519</v>
      </c>
      <c r="D572" s="56"/>
      <c r="E572" s="57">
        <f>VLOOKUP(A572,'[153]MON 2013 Final TB '!$A$4:$D$1438,4,0)</f>
        <v>0</v>
      </c>
      <c r="F572" s="56"/>
      <c r="G572" s="52"/>
      <c r="H572" s="52"/>
    </row>
    <row r="573" spans="1:8">
      <c r="A573" s="54">
        <v>6901200</v>
      </c>
      <c r="B573" s="54" t="s">
        <v>872</v>
      </c>
      <c r="C573" s="62" t="s">
        <v>519</v>
      </c>
      <c r="D573" s="56"/>
      <c r="E573" s="57">
        <f>VLOOKUP(A573,'[153]MON 2013 Final TB '!$A$4:$D$1438,4,0)</f>
        <v>0</v>
      </c>
      <c r="F573" s="56"/>
      <c r="G573" s="52"/>
      <c r="H573" s="52"/>
    </row>
    <row r="574" spans="1:8">
      <c r="A574" s="54">
        <v>6901300</v>
      </c>
      <c r="B574" s="54" t="s">
        <v>873</v>
      </c>
      <c r="C574" s="62" t="s">
        <v>519</v>
      </c>
      <c r="D574" s="56"/>
      <c r="E574" s="57">
        <f>VLOOKUP(A574,'[153]MON 2013 Final TB '!$A$4:$D$1438,4,0)</f>
        <v>0</v>
      </c>
      <c r="F574" s="56"/>
      <c r="G574" s="52"/>
      <c r="H574" s="52"/>
    </row>
    <row r="575" spans="1:8">
      <c r="A575" s="54">
        <v>6901400</v>
      </c>
      <c r="B575" s="54" t="s">
        <v>874</v>
      </c>
      <c r="C575" s="62" t="s">
        <v>519</v>
      </c>
      <c r="D575" s="56"/>
      <c r="E575" s="57">
        <f>VLOOKUP(A575,'[153]MON 2013 Final TB '!$A$4:$D$1438,4,0)</f>
        <v>0</v>
      </c>
      <c r="F575" s="56"/>
      <c r="G575" s="52"/>
      <c r="H575" s="52"/>
    </row>
    <row r="576" spans="1:8">
      <c r="A576" s="54">
        <v>6901500</v>
      </c>
      <c r="B576" s="54" t="s">
        <v>875</v>
      </c>
      <c r="C576" s="62" t="s">
        <v>519</v>
      </c>
      <c r="D576" s="56"/>
      <c r="E576" s="57">
        <f>VLOOKUP(A576,'[153]MON 2013 Final TB '!$A$4:$D$1438,4,0)</f>
        <v>0</v>
      </c>
      <c r="F576" s="56"/>
      <c r="G576" s="52"/>
      <c r="H576" s="52"/>
    </row>
    <row r="577" spans="1:8">
      <c r="A577" s="54">
        <v>6901600</v>
      </c>
      <c r="B577" s="54" t="s">
        <v>876</v>
      </c>
      <c r="C577" s="62" t="s">
        <v>519</v>
      </c>
      <c r="D577" s="56"/>
      <c r="E577" s="57">
        <f>VLOOKUP(A577,'[153]MON 2013 Final TB '!$A$4:$D$1438,4,0)</f>
        <v>-5748004.5199999996</v>
      </c>
      <c r="F577" s="56"/>
      <c r="G577" s="52"/>
      <c r="H577" s="52"/>
    </row>
    <row r="578" spans="1:8">
      <c r="A578" s="54">
        <v>6901700</v>
      </c>
      <c r="B578" s="54" t="s">
        <v>877</v>
      </c>
      <c r="C578" s="62" t="s">
        <v>519</v>
      </c>
      <c r="D578" s="56"/>
      <c r="E578" s="57">
        <f>VLOOKUP(A578,'[153]MON 2013 Final TB '!$A$4:$D$1438,4,0)</f>
        <v>-18042274.140000001</v>
      </c>
      <c r="F578" s="56"/>
      <c r="G578" s="52"/>
      <c r="H578" s="52"/>
    </row>
    <row r="579" spans="1:8">
      <c r="A579" s="54">
        <v>6901800</v>
      </c>
      <c r="B579" s="54" t="s">
        <v>878</v>
      </c>
      <c r="C579" s="62" t="s">
        <v>519</v>
      </c>
      <c r="D579" s="56"/>
      <c r="E579" s="57">
        <f>VLOOKUP(A579,'[153]MON 2013 Final TB '!$A$4:$D$1438,4,0)</f>
        <v>-36480338.200000003</v>
      </c>
      <c r="F579" s="56"/>
      <c r="G579" s="52"/>
      <c r="H579" s="52"/>
    </row>
    <row r="580" spans="1:8">
      <c r="A580" s="54">
        <v>6901850</v>
      </c>
      <c r="B580" s="54" t="s">
        <v>879</v>
      </c>
      <c r="C580" s="62" t="s">
        <v>519</v>
      </c>
      <c r="D580" s="56"/>
      <c r="E580" s="57">
        <f>VLOOKUP(A580,'[153]MON 2013 Final TB '!$A$4:$D$1438,4,0)</f>
        <v>0</v>
      </c>
      <c r="F580" s="56"/>
      <c r="G580" s="52"/>
      <c r="H580" s="52"/>
    </row>
    <row r="581" spans="1:8">
      <c r="A581" s="54">
        <v>6902000</v>
      </c>
      <c r="B581" s="54" t="s">
        <v>880</v>
      </c>
      <c r="C581" s="62" t="s">
        <v>519</v>
      </c>
      <c r="D581" s="56"/>
      <c r="E581" s="57">
        <f>VLOOKUP(A581,'[153]MON 2013 Final TB '!$A$4:$D$1438,4,0)</f>
        <v>0</v>
      </c>
      <c r="F581" s="56"/>
      <c r="G581" s="52"/>
      <c r="H581" s="52"/>
    </row>
    <row r="582" spans="1:8">
      <c r="A582" s="54">
        <v>6902100</v>
      </c>
      <c r="B582" s="54" t="s">
        <v>881</v>
      </c>
      <c r="C582" s="62" t="s">
        <v>519</v>
      </c>
      <c r="D582" s="56"/>
      <c r="E582" s="57">
        <f>VLOOKUP(A582,'[153]MON 2013 Final TB '!$A$4:$D$1438,4,0)</f>
        <v>0</v>
      </c>
      <c r="F582" s="56"/>
      <c r="G582" s="52"/>
      <c r="H582" s="52"/>
    </row>
    <row r="583" spans="1:8">
      <c r="A583" s="54">
        <v>6902200</v>
      </c>
      <c r="B583" s="54" t="s">
        <v>882</v>
      </c>
      <c r="C583" s="62" t="s">
        <v>519</v>
      </c>
      <c r="D583" s="56"/>
      <c r="E583" s="57">
        <f>VLOOKUP(A583,'[153]MON 2013 Final TB '!$A$4:$D$1438,4,0)</f>
        <v>0</v>
      </c>
      <c r="F583" s="56"/>
      <c r="G583" s="52"/>
      <c r="H583" s="52"/>
    </row>
    <row r="584" spans="1:8">
      <c r="A584" s="54">
        <v>6902400</v>
      </c>
      <c r="B584" s="54" t="s">
        <v>883</v>
      </c>
      <c r="C584" s="62" t="s">
        <v>519</v>
      </c>
      <c r="D584" s="56"/>
      <c r="E584" s="57">
        <f>VLOOKUP(A584,'[153]MON 2013 Final TB '!$A$4:$D$1438,4,0)</f>
        <v>0</v>
      </c>
      <c r="F584" s="56"/>
      <c r="G584" s="52"/>
      <c r="H584" s="52"/>
    </row>
    <row r="585" spans="1:8">
      <c r="A585" s="54">
        <v>6902500</v>
      </c>
      <c r="B585" s="54" t="s">
        <v>885</v>
      </c>
      <c r="C585" s="62" t="s">
        <v>519</v>
      </c>
      <c r="D585" s="56"/>
      <c r="E585" s="57">
        <f>VLOOKUP(A585,'[153]MON 2013 Final TB '!$A$4:$D$1438,4,0)</f>
        <v>0</v>
      </c>
      <c r="F585" s="56"/>
      <c r="G585" s="52"/>
      <c r="H585" s="52"/>
    </row>
    <row r="586" spans="1:8" s="36" customFormat="1">
      <c r="A586" s="54">
        <f>'[154]Monthly TB July 2013 '!A586</f>
        <v>6902550</v>
      </c>
      <c r="B586" s="54" t="str">
        <f>'[154]Monthly TB July 2013 '!B586</f>
        <v>Accruals - Joint Aviation Expenses</v>
      </c>
      <c r="C586" s="62" t="s">
        <v>519</v>
      </c>
      <c r="D586" s="56"/>
      <c r="E586" s="57">
        <f>VLOOKUP(A586,'[153]MON 2013 Final TB '!$A$4:$D$1438,4,0)</f>
        <v>-66780028.18</v>
      </c>
      <c r="F586" s="56"/>
      <c r="G586" s="58"/>
      <c r="H586" s="58"/>
    </row>
    <row r="587" spans="1:8" s="36" customFormat="1">
      <c r="A587" s="54">
        <v>6902600</v>
      </c>
      <c r="B587" s="54" t="s">
        <v>886</v>
      </c>
      <c r="C587" s="62" t="s">
        <v>519</v>
      </c>
      <c r="D587" s="56"/>
      <c r="E587" s="57">
        <f>VLOOKUP(A587,'[153]MON 2013 Final TB '!$A$4:$D$1438,4,0)</f>
        <v>0</v>
      </c>
      <c r="F587" s="56"/>
      <c r="G587" s="58"/>
      <c r="H587" s="58"/>
    </row>
    <row r="588" spans="1:8" s="36" customFormat="1">
      <c r="A588" s="54">
        <v>6902700</v>
      </c>
      <c r="B588" s="54" t="s">
        <v>887</v>
      </c>
      <c r="C588" s="62" t="s">
        <v>519</v>
      </c>
      <c r="D588" s="56"/>
      <c r="E588" s="57">
        <f>VLOOKUP(A588,'[153]MON 2013 Final TB '!$A$4:$D$1438,4,0)</f>
        <v>0</v>
      </c>
      <c r="F588" s="56"/>
      <c r="G588" s="58"/>
      <c r="H588" s="58"/>
    </row>
    <row r="589" spans="1:8" s="36" customFormat="1">
      <c r="A589" s="54">
        <v>6902750</v>
      </c>
      <c r="B589" s="54" t="s">
        <v>888</v>
      </c>
      <c r="C589" s="62" t="s">
        <v>519</v>
      </c>
      <c r="D589" s="56"/>
      <c r="E589" s="57">
        <f>VLOOKUP(A589,'[153]MON 2013 Final TB '!$A$4:$D$1438,4,0)</f>
        <v>0</v>
      </c>
      <c r="F589" s="56"/>
      <c r="G589" s="58"/>
      <c r="H589" s="58"/>
    </row>
    <row r="590" spans="1:8" s="36" customFormat="1">
      <c r="A590" s="54">
        <v>6902800</v>
      </c>
      <c r="B590" s="54" t="s">
        <v>889</v>
      </c>
      <c r="C590" s="62" t="s">
        <v>519</v>
      </c>
      <c r="D590" s="56"/>
      <c r="E590" s="57">
        <f>VLOOKUP(A590,'[153]MON 2013 Final TB '!$A$4:$D$1438,4,0)</f>
        <v>-72078342.560000002</v>
      </c>
      <c r="F590" s="56"/>
      <c r="G590" s="58"/>
      <c r="H590" s="58"/>
    </row>
    <row r="591" spans="1:8" s="36" customFormat="1">
      <c r="A591" s="54">
        <v>6902900</v>
      </c>
      <c r="B591" s="54" t="s">
        <v>890</v>
      </c>
      <c r="C591" s="62" t="s">
        <v>519</v>
      </c>
      <c r="D591" s="56"/>
      <c r="E591" s="57">
        <f>VLOOKUP(A591,'[153]MON 2013 Final TB '!$A$4:$D$1438,4,0)</f>
        <v>-22374530</v>
      </c>
      <c r="F591" s="56"/>
      <c r="G591" s="58"/>
      <c r="H591" s="58"/>
    </row>
    <row r="592" spans="1:8" s="36" customFormat="1">
      <c r="A592" s="55">
        <v>6905000</v>
      </c>
      <c r="B592" s="55" t="s">
        <v>891</v>
      </c>
      <c r="C592" s="62" t="s">
        <v>519</v>
      </c>
      <c r="D592" s="56"/>
      <c r="E592" s="57">
        <f>VLOOKUP(A592,'[153]MON 2013 Final TB '!$A$4:$D$1438,4,0)</f>
        <v>-1772061.9800000004</v>
      </c>
      <c r="F592" s="56"/>
      <c r="G592" s="58"/>
      <c r="H592" s="58"/>
    </row>
    <row r="593" spans="1:8" s="36" customFormat="1">
      <c r="A593" s="54">
        <v>6921050</v>
      </c>
      <c r="B593" s="54" t="s">
        <v>892</v>
      </c>
      <c r="C593" s="62" t="s">
        <v>519</v>
      </c>
      <c r="D593" s="56"/>
      <c r="E593" s="57">
        <f>VLOOKUP(A593,'[153]MON 2013 Final TB '!$A$4:$D$1438,4,0)</f>
        <v>0</v>
      </c>
      <c r="F593" s="56"/>
      <c r="G593" s="58"/>
      <c r="H593" s="58"/>
    </row>
    <row r="594" spans="1:8" s="36" customFormat="1">
      <c r="A594" s="54">
        <v>6951000</v>
      </c>
      <c r="B594" s="54" t="s">
        <v>893</v>
      </c>
      <c r="C594" s="62" t="s">
        <v>519</v>
      </c>
      <c r="D594" s="56"/>
      <c r="E594" s="57">
        <f>VLOOKUP(A594,'[153]MON 2013 Final TB '!$A$4:$D$1438,4,0)</f>
        <v>0</v>
      </c>
      <c r="F594" s="56"/>
      <c r="G594" s="58"/>
      <c r="H594" s="58"/>
    </row>
    <row r="595" spans="1:8" s="36" customFormat="1">
      <c r="A595" s="54"/>
      <c r="B595" s="54"/>
      <c r="C595" s="62"/>
      <c r="D595" s="56"/>
      <c r="E595" s="57">
        <v>0</v>
      </c>
      <c r="F595" s="56"/>
      <c r="G595" s="58"/>
      <c r="H595" s="58"/>
    </row>
    <row r="596" spans="1:8" s="36" customFormat="1">
      <c r="A596" s="54">
        <v>7001050</v>
      </c>
      <c r="B596" s="54" t="s">
        <v>894</v>
      </c>
      <c r="C596" s="63" t="s">
        <v>0</v>
      </c>
      <c r="D596" s="56"/>
      <c r="E596" s="57">
        <f>VLOOKUP(A596,'[153]MON 2013 Final TB '!$A$4:$D$1438,4,0)</f>
        <v>-10580545235.639999</v>
      </c>
      <c r="F596" s="56"/>
      <c r="G596" s="58"/>
      <c r="H596" s="58"/>
    </row>
    <row r="597" spans="1:8" s="36" customFormat="1">
      <c r="A597" s="54">
        <v>7001100</v>
      </c>
      <c r="B597" s="54" t="s">
        <v>895</v>
      </c>
      <c r="C597" s="63" t="s">
        <v>0</v>
      </c>
      <c r="D597" s="56"/>
      <c r="E597" s="57">
        <f>VLOOKUP(A597,'[153]MON 2013 Final TB '!$A$4:$D$1438,4,0)</f>
        <v>0</v>
      </c>
      <c r="F597" s="56"/>
      <c r="G597" s="58"/>
      <c r="H597" s="58"/>
    </row>
    <row r="598" spans="1:8" s="36" customFormat="1">
      <c r="A598" s="54">
        <v>7001200</v>
      </c>
      <c r="B598" s="54" t="s">
        <v>896</v>
      </c>
      <c r="C598" s="63" t="s">
        <v>0</v>
      </c>
      <c r="D598" s="56"/>
      <c r="E598" s="57">
        <f>VLOOKUP(A598,'[153]MON 2013 Final TB '!$A$4:$D$1438,4,0)</f>
        <v>0</v>
      </c>
      <c r="F598" s="56"/>
      <c r="G598" s="58"/>
      <c r="H598" s="58"/>
    </row>
    <row r="599" spans="1:8" s="36" customFormat="1">
      <c r="A599" s="54">
        <v>7001300</v>
      </c>
      <c r="B599" s="54" t="s">
        <v>897</v>
      </c>
      <c r="C599" s="63" t="s">
        <v>0</v>
      </c>
      <c r="D599" s="56"/>
      <c r="E599" s="57">
        <f>VLOOKUP(A599,'[153]MON 2013 Final TB '!$A$4:$D$1438,4,0)</f>
        <v>-65331839694.230003</v>
      </c>
      <c r="F599" s="56"/>
      <c r="G599" s="58"/>
      <c r="H599" s="58"/>
    </row>
    <row r="600" spans="1:8" s="36" customFormat="1">
      <c r="A600" s="54">
        <v>7001400</v>
      </c>
      <c r="B600" s="54" t="s">
        <v>898</v>
      </c>
      <c r="C600" s="63" t="s">
        <v>0</v>
      </c>
      <c r="D600" s="56"/>
      <c r="E600" s="57">
        <f>VLOOKUP(A600,'[153]MON 2013 Final TB '!$A$4:$D$1438,4,0)</f>
        <v>-1125113469.03</v>
      </c>
      <c r="F600" s="56"/>
      <c r="G600" s="58"/>
      <c r="H600" s="58"/>
    </row>
    <row r="601" spans="1:8" s="36" customFormat="1">
      <c r="A601" s="54">
        <v>7001500</v>
      </c>
      <c r="B601" s="54" t="s">
        <v>899</v>
      </c>
      <c r="C601" s="63" t="s">
        <v>0</v>
      </c>
      <c r="D601" s="56"/>
      <c r="E601" s="57">
        <f>VLOOKUP(A601,'[153]MON 2013 Final TB '!$A$4:$D$1438,4,0)</f>
        <v>-9690278474.3600006</v>
      </c>
      <c r="F601" s="56"/>
      <c r="G601" s="58"/>
      <c r="H601" s="58"/>
    </row>
    <row r="602" spans="1:8" s="36" customFormat="1">
      <c r="A602" s="54">
        <v>7001600</v>
      </c>
      <c r="B602" s="54" t="s">
        <v>900</v>
      </c>
      <c r="C602" s="63" t="s">
        <v>0</v>
      </c>
      <c r="D602" s="56"/>
      <c r="E602" s="57">
        <f>VLOOKUP(A602,'[153]MON 2013 Final TB '!$A$4:$D$1438,4,0)</f>
        <v>0</v>
      </c>
      <c r="F602" s="56"/>
      <c r="G602" s="58"/>
      <c r="H602" s="58"/>
    </row>
    <row r="603" spans="1:8" s="36" customFormat="1">
      <c r="A603" s="54">
        <v>7001700</v>
      </c>
      <c r="B603" s="54" t="s">
        <v>901</v>
      </c>
      <c r="C603" s="63" t="s">
        <v>0</v>
      </c>
      <c r="D603" s="56"/>
      <c r="E603" s="57">
        <f>VLOOKUP(A603,'[153]MON 2013 Final TB '!$A$4:$D$1438,4,0)</f>
        <v>0</v>
      </c>
      <c r="F603" s="56"/>
      <c r="G603" s="58"/>
      <c r="H603" s="58"/>
    </row>
    <row r="604" spans="1:8" s="36" customFormat="1">
      <c r="A604" s="54">
        <v>7001800</v>
      </c>
      <c r="B604" s="54" t="s">
        <v>902</v>
      </c>
      <c r="C604" s="63" t="s">
        <v>0</v>
      </c>
      <c r="D604" s="56"/>
      <c r="E604" s="57">
        <f>VLOOKUP(A604,'[153]MON 2013 Final TB '!$A$4:$D$1438,4,0)</f>
        <v>0</v>
      </c>
      <c r="F604" s="56"/>
      <c r="G604" s="58"/>
      <c r="H604" s="58"/>
    </row>
    <row r="605" spans="1:8" s="36" customFormat="1">
      <c r="A605" s="54">
        <v>7001900</v>
      </c>
      <c r="B605" s="54" t="s">
        <v>903</v>
      </c>
      <c r="C605" s="63" t="s">
        <v>0</v>
      </c>
      <c r="D605" s="56"/>
      <c r="E605" s="57">
        <f>VLOOKUP(A605,'[153]MON 2013 Final TB '!$A$4:$D$1438,4,0)</f>
        <v>0</v>
      </c>
      <c r="F605" s="56"/>
      <c r="G605" s="58"/>
      <c r="H605" s="58"/>
    </row>
    <row r="606" spans="1:8" s="36" customFormat="1">
      <c r="A606" s="54">
        <v>7002000</v>
      </c>
      <c r="B606" s="54" t="s">
        <v>904</v>
      </c>
      <c r="C606" s="63" t="s">
        <v>0</v>
      </c>
      <c r="D606" s="56"/>
      <c r="E606" s="57">
        <f>VLOOKUP(A606,'[153]MON 2013 Final TB '!$A$4:$D$1438,4,0)</f>
        <v>-142500</v>
      </c>
      <c r="F606" s="56"/>
      <c r="G606" s="58"/>
      <c r="H606" s="58"/>
    </row>
    <row r="607" spans="1:8" s="36" customFormat="1">
      <c r="A607" s="54">
        <v>7002100</v>
      </c>
      <c r="B607" s="54" t="s">
        <v>905</v>
      </c>
      <c r="C607" s="63" t="s">
        <v>0</v>
      </c>
      <c r="D607" s="56"/>
      <c r="E607" s="57">
        <f>VLOOKUP(A607,'[153]MON 2013 Final TB '!$A$4:$D$1438,4,0)</f>
        <v>-2077261935.21</v>
      </c>
      <c r="F607" s="56"/>
      <c r="G607" s="58"/>
      <c r="H607" s="58"/>
    </row>
    <row r="608" spans="1:8" s="36" customFormat="1">
      <c r="A608" s="54">
        <v>7002200</v>
      </c>
      <c r="B608" s="54" t="s">
        <v>906</v>
      </c>
      <c r="C608" s="63" t="s">
        <v>0</v>
      </c>
      <c r="D608" s="56"/>
      <c r="E608" s="57">
        <f>VLOOKUP(A608,'[153]MON 2013 Final TB '!$A$4:$D$1438,4,0)</f>
        <v>0</v>
      </c>
      <c r="F608" s="56"/>
      <c r="G608" s="58"/>
      <c r="H608" s="58"/>
    </row>
    <row r="609" spans="1:8" s="36" customFormat="1">
      <c r="A609" s="54">
        <v>7002300</v>
      </c>
      <c r="B609" s="54" t="s">
        <v>907</v>
      </c>
      <c r="C609" s="63" t="s">
        <v>0</v>
      </c>
      <c r="D609" s="56"/>
      <c r="E609" s="57">
        <f>VLOOKUP(A609,'[153]MON 2013 Final TB '!$A$4:$D$1438,4,0)</f>
        <v>-526745039.89999998</v>
      </c>
      <c r="F609" s="56"/>
      <c r="G609" s="58"/>
      <c r="H609" s="58"/>
    </row>
    <row r="610" spans="1:8" s="36" customFormat="1">
      <c r="A610" s="54">
        <v>7002400</v>
      </c>
      <c r="B610" s="54" t="s">
        <v>908</v>
      </c>
      <c r="C610" s="63" t="s">
        <v>0</v>
      </c>
      <c r="D610" s="56"/>
      <c r="E610" s="57">
        <f>VLOOKUP(A610,'[153]MON 2013 Final TB '!$A$4:$D$1438,4,0)</f>
        <v>-2250070</v>
      </c>
      <c r="F610" s="56"/>
      <c r="G610" s="58"/>
      <c r="H610" s="58"/>
    </row>
    <row r="611" spans="1:8" s="36" customFormat="1">
      <c r="A611" s="54">
        <v>7002500</v>
      </c>
      <c r="B611" s="54" t="s">
        <v>909</v>
      </c>
      <c r="C611" s="63" t="s">
        <v>0</v>
      </c>
      <c r="D611" s="56"/>
      <c r="E611" s="57">
        <f>VLOOKUP(A611,'[153]MON 2013 Final TB '!$A$4:$D$1438,4,0)</f>
        <v>0</v>
      </c>
      <c r="F611" s="56"/>
      <c r="G611" s="58"/>
      <c r="H611" s="58"/>
    </row>
    <row r="612" spans="1:8" s="36" customFormat="1">
      <c r="A612" s="54">
        <v>7002600</v>
      </c>
      <c r="B612" s="54" t="s">
        <v>910</v>
      </c>
      <c r="C612" s="63" t="s">
        <v>0</v>
      </c>
      <c r="D612" s="56"/>
      <c r="E612" s="57">
        <f>VLOOKUP(A612,'[153]MON 2013 Final TB '!$A$4:$D$1438,4,0)</f>
        <v>0</v>
      </c>
      <c r="F612" s="56"/>
      <c r="G612" s="58"/>
      <c r="H612" s="58"/>
    </row>
    <row r="613" spans="1:8" s="36" customFormat="1">
      <c r="A613" s="54">
        <v>7002700</v>
      </c>
      <c r="B613" s="54" t="s">
        <v>911</v>
      </c>
      <c r="C613" s="63" t="s">
        <v>0</v>
      </c>
      <c r="D613" s="56"/>
      <c r="E613" s="57">
        <f>VLOOKUP(A613,'[153]MON 2013 Final TB '!$A$4:$D$1438,4,0)</f>
        <v>-424968245.41000003</v>
      </c>
      <c r="F613" s="56"/>
      <c r="G613" s="58"/>
      <c r="H613" s="58"/>
    </row>
    <row r="614" spans="1:8" s="36" customFormat="1">
      <c r="A614" s="54">
        <v>7002800</v>
      </c>
      <c r="B614" s="54" t="s">
        <v>912</v>
      </c>
      <c r="C614" s="63" t="s">
        <v>0</v>
      </c>
      <c r="D614" s="56"/>
      <c r="E614" s="57">
        <f>VLOOKUP(A614,'[153]MON 2013 Final TB '!$A$4:$D$1438,4,0)</f>
        <v>-2587385.66</v>
      </c>
      <c r="F614" s="56"/>
      <c r="G614" s="58"/>
      <c r="H614" s="58"/>
    </row>
    <row r="615" spans="1:8" s="36" customFormat="1">
      <c r="A615" s="54">
        <v>7031050</v>
      </c>
      <c r="B615" s="54" t="s">
        <v>913</v>
      </c>
      <c r="C615" s="63" t="s">
        <v>0</v>
      </c>
      <c r="D615" s="56"/>
      <c r="E615" s="57">
        <f>VLOOKUP(A615,'[153]MON 2013 Final TB '!$A$4:$D$1438,4,0)</f>
        <v>0</v>
      </c>
      <c r="F615" s="56"/>
      <c r="G615" s="58"/>
      <c r="H615" s="58"/>
    </row>
    <row r="616" spans="1:8" s="36" customFormat="1">
      <c r="A616" s="54">
        <v>7031100</v>
      </c>
      <c r="B616" s="54" t="s">
        <v>914</v>
      </c>
      <c r="C616" s="63" t="s">
        <v>0</v>
      </c>
      <c r="D616" s="56"/>
      <c r="E616" s="57">
        <f>VLOOKUP(A616,'[153]MON 2013 Final TB '!$A$4:$D$1438,4,0)</f>
        <v>0</v>
      </c>
      <c r="F616" s="56"/>
      <c r="G616" s="58"/>
      <c r="H616" s="58"/>
    </row>
    <row r="617" spans="1:8" s="36" customFormat="1">
      <c r="A617" s="54">
        <v>7031200</v>
      </c>
      <c r="B617" s="54" t="s">
        <v>915</v>
      </c>
      <c r="C617" s="63" t="s">
        <v>0</v>
      </c>
      <c r="D617" s="56"/>
      <c r="E617" s="57">
        <f>VLOOKUP(A617,'[153]MON 2013 Final TB '!$A$4:$D$1438,4,0)</f>
        <v>0</v>
      </c>
      <c r="F617" s="56"/>
      <c r="G617" s="58"/>
      <c r="H617" s="58"/>
    </row>
    <row r="618" spans="1:8" s="36" customFormat="1">
      <c r="A618" s="54">
        <v>7031300</v>
      </c>
      <c r="B618" s="54" t="s">
        <v>916</v>
      </c>
      <c r="C618" s="63" t="s">
        <v>0</v>
      </c>
      <c r="D618" s="56"/>
      <c r="E618" s="57">
        <f>VLOOKUP(A618,'[153]MON 2013 Final TB '!$A$4:$D$1438,4,0)</f>
        <v>0</v>
      </c>
      <c r="F618" s="56">
        <f>+E606+E633+E645+E647+E651</f>
        <v>335703.99</v>
      </c>
      <c r="G618" s="58"/>
      <c r="H618" s="58"/>
    </row>
    <row r="619" spans="1:8" s="36" customFormat="1">
      <c r="A619" s="54">
        <v>7031400</v>
      </c>
      <c r="B619" s="54" t="s">
        <v>917</v>
      </c>
      <c r="C619" s="63" t="s">
        <v>0</v>
      </c>
      <c r="D619" s="56"/>
      <c r="E619" s="57">
        <f>VLOOKUP(A619,'[153]MON 2013 Final TB '!$A$4:$D$1438,4,0)</f>
        <v>0</v>
      </c>
      <c r="F619" s="56"/>
      <c r="G619" s="58"/>
      <c r="H619" s="58"/>
    </row>
    <row r="620" spans="1:8" s="36" customFormat="1">
      <c r="A620" s="54">
        <v>7031500</v>
      </c>
      <c r="B620" s="54" t="s">
        <v>918</v>
      </c>
      <c r="C620" s="63" t="s">
        <v>0</v>
      </c>
      <c r="D620" s="56"/>
      <c r="E620" s="57">
        <f>VLOOKUP(A620,'[153]MON 2013 Final TB '!$A$4:$D$1438,4,0)</f>
        <v>0</v>
      </c>
      <c r="F620" s="56"/>
      <c r="G620" s="58"/>
      <c r="H620" s="58"/>
    </row>
    <row r="621" spans="1:8" s="36" customFormat="1">
      <c r="A621" s="54">
        <v>7031600</v>
      </c>
      <c r="B621" s="54" t="s">
        <v>919</v>
      </c>
      <c r="C621" s="63" t="s">
        <v>0</v>
      </c>
      <c r="D621" s="56"/>
      <c r="E621" s="57">
        <f>VLOOKUP(A621,'[153]MON 2013 Final TB '!$A$4:$D$1438,4,0)</f>
        <v>0</v>
      </c>
      <c r="F621" s="56"/>
      <c r="G621" s="58"/>
      <c r="H621" s="58"/>
    </row>
    <row r="622" spans="1:8" s="36" customFormat="1">
      <c r="A622" s="54">
        <v>7031700</v>
      </c>
      <c r="B622" s="54" t="s">
        <v>920</v>
      </c>
      <c r="C622" s="63" t="s">
        <v>0</v>
      </c>
      <c r="D622" s="56"/>
      <c r="E622" s="57">
        <f>VLOOKUP(A622,'[153]MON 2013 Final TB '!$A$4:$D$1438,4,0)</f>
        <v>0</v>
      </c>
      <c r="F622" s="56"/>
      <c r="G622" s="58"/>
      <c r="H622" s="58"/>
    </row>
    <row r="623" spans="1:8" s="36" customFormat="1">
      <c r="A623" s="54">
        <v>7031800</v>
      </c>
      <c r="B623" s="54" t="s">
        <v>921</v>
      </c>
      <c r="C623" s="63" t="s">
        <v>0</v>
      </c>
      <c r="D623" s="56"/>
      <c r="E623" s="57">
        <f>VLOOKUP(A623,'[153]MON 2013 Final TB '!$A$4:$D$1438,4,0)</f>
        <v>0</v>
      </c>
      <c r="F623" s="56"/>
      <c r="G623" s="58"/>
      <c r="H623" s="58"/>
    </row>
    <row r="624" spans="1:8" s="36" customFormat="1">
      <c r="A624" s="54">
        <v>7031900</v>
      </c>
      <c r="B624" s="54" t="s">
        <v>922</v>
      </c>
      <c r="C624" s="63" t="s">
        <v>0</v>
      </c>
      <c r="D624" s="56"/>
      <c r="E624" s="57">
        <f>VLOOKUP(A624,'[153]MON 2013 Final TB '!$A$4:$D$1438,4,0)</f>
        <v>0</v>
      </c>
      <c r="F624" s="56"/>
      <c r="G624" s="58"/>
      <c r="H624" s="58"/>
    </row>
    <row r="625" spans="1:8" s="36" customFormat="1">
      <c r="A625" s="54">
        <v>7032000</v>
      </c>
      <c r="B625" s="54" t="s">
        <v>923</v>
      </c>
      <c r="C625" s="63" t="s">
        <v>0</v>
      </c>
      <c r="D625" s="56"/>
      <c r="E625" s="57">
        <f>VLOOKUP(A625,'[153]MON 2013 Final TB '!$A$4:$D$1438,4,0)</f>
        <v>0</v>
      </c>
      <c r="F625" s="56"/>
      <c r="G625" s="58"/>
      <c r="H625" s="58"/>
    </row>
    <row r="626" spans="1:8" s="36" customFormat="1">
      <c r="A626" s="54">
        <v>7032100</v>
      </c>
      <c r="B626" s="54" t="s">
        <v>924</v>
      </c>
      <c r="C626" s="63" t="s">
        <v>0</v>
      </c>
      <c r="D626" s="56"/>
      <c r="E626" s="57">
        <f>VLOOKUP(A626,'[153]MON 2013 Final TB '!$A$4:$D$1438,4,0)</f>
        <v>101053588.02</v>
      </c>
      <c r="F626" s="56"/>
      <c r="G626" s="58"/>
      <c r="H626" s="58"/>
    </row>
    <row r="627" spans="1:8" s="36" customFormat="1">
      <c r="A627" s="54">
        <v>7032200</v>
      </c>
      <c r="B627" s="54" t="s">
        <v>925</v>
      </c>
      <c r="C627" s="63" t="s">
        <v>0</v>
      </c>
      <c r="D627" s="56"/>
      <c r="E627" s="57">
        <f>VLOOKUP(A627,'[153]MON 2013 Final TB '!$A$4:$D$1438,4,0)</f>
        <v>0</v>
      </c>
      <c r="F627" s="56"/>
      <c r="G627" s="58"/>
      <c r="H627" s="58"/>
    </row>
    <row r="628" spans="1:8" s="36" customFormat="1">
      <c r="A628" s="54">
        <v>7032300</v>
      </c>
      <c r="B628" s="54" t="s">
        <v>926</v>
      </c>
      <c r="C628" s="63" t="s">
        <v>0</v>
      </c>
      <c r="D628" s="56"/>
      <c r="E628" s="57">
        <f>VLOOKUP(A628,'[153]MON 2013 Final TB '!$A$4:$D$1438,4,0)</f>
        <v>25108109.800000001</v>
      </c>
      <c r="F628" s="56"/>
      <c r="G628" s="58"/>
      <c r="H628" s="58"/>
    </row>
    <row r="629" spans="1:8" s="36" customFormat="1">
      <c r="A629" s="54">
        <v>7032400</v>
      </c>
      <c r="B629" s="54" t="s">
        <v>927</v>
      </c>
      <c r="C629" s="63" t="s">
        <v>0</v>
      </c>
      <c r="D629" s="56"/>
      <c r="E629" s="57">
        <f>VLOOKUP(A629,'[153]MON 2013 Final TB '!$A$4:$D$1438,4,0)</f>
        <v>0</v>
      </c>
      <c r="F629" s="56"/>
      <c r="G629" s="58"/>
      <c r="H629" s="58"/>
    </row>
    <row r="630" spans="1:8" s="36" customFormat="1">
      <c r="A630" s="54">
        <v>7032500</v>
      </c>
      <c r="B630" s="54" t="s">
        <v>928</v>
      </c>
      <c r="C630" s="63" t="s">
        <v>0</v>
      </c>
      <c r="D630" s="56"/>
      <c r="E630" s="57">
        <f>VLOOKUP(A630,'[153]MON 2013 Final TB '!$A$4:$D$1438,4,0)</f>
        <v>0</v>
      </c>
      <c r="F630" s="56"/>
      <c r="G630" s="58"/>
      <c r="H630" s="58"/>
    </row>
    <row r="631" spans="1:8" s="36" customFormat="1">
      <c r="A631" s="54">
        <v>7032600</v>
      </c>
      <c r="B631" s="54" t="s">
        <v>929</v>
      </c>
      <c r="C631" s="63" t="s">
        <v>0</v>
      </c>
      <c r="D631" s="56"/>
      <c r="E631" s="57">
        <f>VLOOKUP(A631,'[153]MON 2013 Final TB '!$A$4:$D$1438,4,0)</f>
        <v>0</v>
      </c>
      <c r="F631" s="56"/>
      <c r="G631" s="58"/>
      <c r="H631" s="58"/>
    </row>
    <row r="632" spans="1:8" s="36" customFormat="1">
      <c r="A632" s="54">
        <v>7032700</v>
      </c>
      <c r="B632" s="54" t="s">
        <v>930</v>
      </c>
      <c r="C632" s="63" t="s">
        <v>0</v>
      </c>
      <c r="D632" s="56"/>
      <c r="E632" s="57">
        <f>VLOOKUP(A632,'[153]MON 2013 Final TB '!$A$4:$D$1438,4,0)</f>
        <v>4944368.74</v>
      </c>
      <c r="F632" s="56"/>
      <c r="G632" s="58"/>
      <c r="H632" s="58"/>
    </row>
    <row r="633" spans="1:8" s="36" customFormat="1">
      <c r="A633" s="54">
        <v>7032800</v>
      </c>
      <c r="B633" s="54" t="s">
        <v>931</v>
      </c>
      <c r="C633" s="63" t="s">
        <v>0</v>
      </c>
      <c r="D633" s="56"/>
      <c r="E633" s="57">
        <f>VLOOKUP(A633,'[153]MON 2013 Final TB '!$A$4:$D$1438,4,0)</f>
        <v>266887.59000000003</v>
      </c>
      <c r="F633" s="56"/>
      <c r="G633" s="58"/>
      <c r="H633" s="58"/>
    </row>
    <row r="634" spans="1:8" s="36" customFormat="1">
      <c r="A634" s="54">
        <v>7041050</v>
      </c>
      <c r="B634" s="54" t="s">
        <v>932</v>
      </c>
      <c r="C634" s="63" t="s">
        <v>0</v>
      </c>
      <c r="D634" s="56"/>
      <c r="E634" s="57">
        <f>VLOOKUP(A634,'[153]MON 2013 Final TB '!$A$4:$D$1438,4,0)</f>
        <v>0</v>
      </c>
      <c r="F634" s="56"/>
      <c r="G634" s="58"/>
      <c r="H634" s="58"/>
    </row>
    <row r="635" spans="1:8" s="36" customFormat="1">
      <c r="A635" s="54">
        <v>7041100</v>
      </c>
      <c r="B635" s="54" t="s">
        <v>933</v>
      </c>
      <c r="C635" s="63" t="s">
        <v>0</v>
      </c>
      <c r="D635" s="56"/>
      <c r="E635" s="57">
        <f>VLOOKUP(A635,'[153]MON 2013 Final TB '!$A$4:$D$1438,4,0)</f>
        <v>0</v>
      </c>
      <c r="F635" s="56"/>
      <c r="G635" s="58"/>
      <c r="H635" s="58"/>
    </row>
    <row r="636" spans="1:8" s="36" customFormat="1">
      <c r="A636" s="54">
        <v>7041200</v>
      </c>
      <c r="B636" s="54" t="s">
        <v>934</v>
      </c>
      <c r="C636" s="63" t="s">
        <v>0</v>
      </c>
      <c r="D636" s="56"/>
      <c r="E636" s="57">
        <f>VLOOKUP(A636,'[153]MON 2013 Final TB '!$A$4:$D$1438,4,0)</f>
        <v>0</v>
      </c>
      <c r="F636" s="56"/>
      <c r="G636" s="58"/>
      <c r="H636" s="58"/>
    </row>
    <row r="637" spans="1:8" s="36" customFormat="1">
      <c r="A637" s="54">
        <v>7041300</v>
      </c>
      <c r="B637" s="54" t="s">
        <v>935</v>
      </c>
      <c r="C637" s="63" t="s">
        <v>0</v>
      </c>
      <c r="D637" s="56"/>
      <c r="E637" s="57">
        <f>VLOOKUP(A637,'[153]MON 2013 Final TB '!$A$4:$D$1438,4,0)</f>
        <v>0</v>
      </c>
      <c r="F637" s="56"/>
      <c r="G637" s="58"/>
      <c r="H637" s="58"/>
    </row>
    <row r="638" spans="1:8" s="36" customFormat="1">
      <c r="A638" s="54">
        <v>7041400</v>
      </c>
      <c r="B638" s="54" t="s">
        <v>936</v>
      </c>
      <c r="C638" s="63" t="s">
        <v>0</v>
      </c>
      <c r="D638" s="56"/>
      <c r="E638" s="57">
        <f>VLOOKUP(A638,'[153]MON 2013 Final TB '!$A$4:$D$1438,4,0)</f>
        <v>0</v>
      </c>
      <c r="F638" s="56"/>
      <c r="G638" s="58"/>
      <c r="H638" s="58"/>
    </row>
    <row r="639" spans="1:8" s="36" customFormat="1">
      <c r="A639" s="54">
        <v>7041500</v>
      </c>
      <c r="B639" s="54" t="s">
        <v>937</v>
      </c>
      <c r="C639" s="63" t="s">
        <v>0</v>
      </c>
      <c r="D639" s="56"/>
      <c r="E639" s="57">
        <f>VLOOKUP(A639,'[153]MON 2013 Final TB '!$A$4:$D$1438,4,0)</f>
        <v>0</v>
      </c>
      <c r="F639" s="56"/>
      <c r="G639" s="58"/>
      <c r="H639" s="58"/>
    </row>
    <row r="640" spans="1:8" s="36" customFormat="1">
      <c r="A640" s="54">
        <v>7041600</v>
      </c>
      <c r="B640" s="54" t="s">
        <v>938</v>
      </c>
      <c r="C640" s="63" t="s">
        <v>0</v>
      </c>
      <c r="D640" s="56"/>
      <c r="E640" s="57">
        <f>VLOOKUP(A640,'[153]MON 2013 Final TB '!$A$4:$D$1438,4,0)</f>
        <v>0</v>
      </c>
      <c r="F640" s="56"/>
      <c r="G640" s="58"/>
      <c r="H640" s="58"/>
    </row>
    <row r="641" spans="1:8" s="36" customFormat="1">
      <c r="A641" s="54">
        <v>7041700</v>
      </c>
      <c r="B641" s="54" t="s">
        <v>939</v>
      </c>
      <c r="C641" s="63" t="s">
        <v>0</v>
      </c>
      <c r="D641" s="56"/>
      <c r="E641" s="57">
        <f>VLOOKUP(A641,'[153]MON 2013 Final TB '!$A$4:$D$1438,4,0)</f>
        <v>0</v>
      </c>
      <c r="F641" s="56"/>
      <c r="G641" s="58"/>
      <c r="H641" s="58"/>
    </row>
    <row r="642" spans="1:8" s="36" customFormat="1">
      <c r="A642" s="54">
        <v>7041800</v>
      </c>
      <c r="B642" s="54" t="s">
        <v>940</v>
      </c>
      <c r="C642" s="63" t="s">
        <v>0</v>
      </c>
      <c r="D642" s="56"/>
      <c r="E642" s="57">
        <f>VLOOKUP(A642,'[153]MON 2013 Final TB '!$A$4:$D$1438,4,0)</f>
        <v>0</v>
      </c>
      <c r="F642" s="56"/>
      <c r="G642" s="58"/>
      <c r="H642" s="58"/>
    </row>
    <row r="643" spans="1:8" s="36" customFormat="1">
      <c r="A643" s="54">
        <v>7041900</v>
      </c>
      <c r="B643" s="54" t="s">
        <v>941</v>
      </c>
      <c r="C643" s="63" t="s">
        <v>0</v>
      </c>
      <c r="D643" s="56"/>
      <c r="E643" s="57">
        <f>VLOOKUP(A643,'[153]MON 2013 Final TB '!$A$4:$D$1438,4,0)</f>
        <v>0</v>
      </c>
      <c r="F643" s="56"/>
      <c r="G643" s="58"/>
      <c r="H643" s="58"/>
    </row>
    <row r="644" spans="1:8" s="36" customFormat="1">
      <c r="A644" s="54">
        <v>7042000</v>
      </c>
      <c r="B644" s="54" t="s">
        <v>942</v>
      </c>
      <c r="C644" s="63" t="s">
        <v>0</v>
      </c>
      <c r="D644" s="56"/>
      <c r="E644" s="57">
        <f>VLOOKUP(A644,'[153]MON 2013 Final TB '!$A$4:$D$1438,4,0)</f>
        <v>0</v>
      </c>
      <c r="F644" s="56"/>
      <c r="G644" s="58"/>
      <c r="H644" s="58"/>
    </row>
    <row r="645" spans="1:8" s="36" customFormat="1">
      <c r="A645" s="54">
        <v>7042100</v>
      </c>
      <c r="B645" s="54" t="s">
        <v>943</v>
      </c>
      <c r="C645" s="63" t="s">
        <v>0</v>
      </c>
      <c r="D645" s="56"/>
      <c r="E645" s="57">
        <f>VLOOKUP(A645,'[153]MON 2013 Final TB '!$A$4:$D$1438,4,0)</f>
        <v>202588.4</v>
      </c>
      <c r="F645" s="56"/>
      <c r="G645" s="58"/>
      <c r="H645" s="58"/>
    </row>
    <row r="646" spans="1:8" s="36" customFormat="1">
      <c r="A646" s="54">
        <v>7042200</v>
      </c>
      <c r="B646" s="54" t="s">
        <v>944</v>
      </c>
      <c r="C646" s="63" t="s">
        <v>0</v>
      </c>
      <c r="D646" s="56"/>
      <c r="E646" s="57">
        <f>VLOOKUP(A646,'[153]MON 2013 Final TB '!$A$4:$D$1438,4,0)</f>
        <v>0</v>
      </c>
      <c r="F646" s="56"/>
      <c r="G646" s="58"/>
      <c r="H646" s="58"/>
    </row>
    <row r="647" spans="1:8" s="36" customFormat="1">
      <c r="A647" s="54">
        <v>7042300</v>
      </c>
      <c r="B647" s="54" t="s">
        <v>945</v>
      </c>
      <c r="C647" s="63" t="s">
        <v>0</v>
      </c>
      <c r="D647" s="56"/>
      <c r="E647" s="57">
        <f>VLOOKUP(A647,'[153]MON 2013 Final TB '!$A$4:$D$1438,4,0)</f>
        <v>5577</v>
      </c>
      <c r="F647" s="56"/>
      <c r="G647" s="58"/>
      <c r="H647" s="58"/>
    </row>
    <row r="648" spans="1:8" s="36" customFormat="1">
      <c r="A648" s="54">
        <v>7042400</v>
      </c>
      <c r="B648" s="54" t="s">
        <v>946</v>
      </c>
      <c r="C648" s="63" t="s">
        <v>0</v>
      </c>
      <c r="D648" s="56"/>
      <c r="E648" s="57">
        <f>VLOOKUP(A648,'[153]MON 2013 Final TB '!$A$4:$D$1438,4,0)</f>
        <v>0</v>
      </c>
      <c r="F648" s="56"/>
      <c r="G648" s="58"/>
      <c r="H648" s="58"/>
    </row>
    <row r="649" spans="1:8" s="36" customFormat="1">
      <c r="A649" s="54">
        <v>7042500</v>
      </c>
      <c r="B649" s="54" t="s">
        <v>947</v>
      </c>
      <c r="C649" s="63" t="s">
        <v>0</v>
      </c>
      <c r="D649" s="56"/>
      <c r="E649" s="57">
        <f>VLOOKUP(A649,'[153]MON 2013 Final TB '!$A$4:$D$1438,4,0)</f>
        <v>0</v>
      </c>
      <c r="F649" s="56"/>
      <c r="G649" s="58"/>
      <c r="H649" s="58"/>
    </row>
    <row r="650" spans="1:8" s="36" customFormat="1">
      <c r="A650" s="54">
        <v>7042600</v>
      </c>
      <c r="B650" s="54" t="s">
        <v>948</v>
      </c>
      <c r="C650" s="63" t="s">
        <v>0</v>
      </c>
      <c r="D650" s="56"/>
      <c r="E650" s="57">
        <f>VLOOKUP(A650,'[153]MON 2013 Final TB '!$A$4:$D$1438,4,0)</f>
        <v>0</v>
      </c>
      <c r="F650" s="56"/>
      <c r="G650" s="58"/>
      <c r="H650" s="58"/>
    </row>
    <row r="651" spans="1:8" s="36" customFormat="1">
      <c r="A651" s="54">
        <v>7042700</v>
      </c>
      <c r="B651" s="54" t="s">
        <v>949</v>
      </c>
      <c r="C651" s="63" t="s">
        <v>0</v>
      </c>
      <c r="D651" s="56"/>
      <c r="E651" s="57">
        <f>VLOOKUP(A651,'[153]MON 2013 Final TB '!$A$4:$D$1438,4,0)</f>
        <v>3151</v>
      </c>
      <c r="F651" s="56"/>
      <c r="G651" s="58"/>
      <c r="H651" s="58"/>
    </row>
    <row r="652" spans="1:8" s="36" customFormat="1">
      <c r="A652" s="54">
        <v>7042800</v>
      </c>
      <c r="B652" s="54" t="s">
        <v>950</v>
      </c>
      <c r="C652" s="63" t="s">
        <v>0</v>
      </c>
      <c r="D652" s="56"/>
      <c r="E652" s="57">
        <f>VLOOKUP(A652,'[153]MON 2013 Final TB '!$A$4:$D$1438,4,0)</f>
        <v>0</v>
      </c>
      <c r="F652" s="56"/>
      <c r="G652" s="58"/>
      <c r="H652" s="58"/>
    </row>
    <row r="653" spans="1:8" s="36" customFormat="1">
      <c r="A653" s="54">
        <v>7061050</v>
      </c>
      <c r="B653" s="54" t="s">
        <v>951</v>
      </c>
      <c r="C653" s="63" t="s">
        <v>0</v>
      </c>
      <c r="D653" s="56"/>
      <c r="E653" s="57">
        <f>VLOOKUP(A653,'[153]MON 2013 Final TB '!$A$4:$D$1438,4,0)</f>
        <v>0</v>
      </c>
      <c r="F653" s="56"/>
      <c r="G653" s="58"/>
      <c r="H653" s="58"/>
    </row>
    <row r="654" spans="1:8" s="36" customFormat="1">
      <c r="A654" s="54">
        <v>7061200</v>
      </c>
      <c r="B654" s="54" t="s">
        <v>952</v>
      </c>
      <c r="C654" s="63" t="s">
        <v>0</v>
      </c>
      <c r="D654" s="56"/>
      <c r="E654" s="57">
        <f>VLOOKUP(A654,'[153]MON 2013 Final TB '!$A$4:$D$1438,4,0)</f>
        <v>0</v>
      </c>
      <c r="F654" s="56"/>
      <c r="G654" s="58"/>
      <c r="H654" s="58"/>
    </row>
    <row r="655" spans="1:8" s="36" customFormat="1">
      <c r="A655" s="54">
        <v>7061300</v>
      </c>
      <c r="B655" s="54" t="s">
        <v>953</v>
      </c>
      <c r="C655" s="63" t="s">
        <v>0</v>
      </c>
      <c r="D655" s="56"/>
      <c r="E655" s="57">
        <f>VLOOKUP(A655,'[153]MON 2013 Final TB '!$A$4:$D$1438,4,0)</f>
        <v>0</v>
      </c>
      <c r="F655" s="56"/>
      <c r="G655" s="58"/>
      <c r="H655" s="58"/>
    </row>
    <row r="656" spans="1:8" s="36" customFormat="1">
      <c r="A656" s="54">
        <v>7061400</v>
      </c>
      <c r="B656" s="54" t="s">
        <v>954</v>
      </c>
      <c r="C656" s="63" t="s">
        <v>0</v>
      </c>
      <c r="D656" s="56"/>
      <c r="E656" s="57">
        <f>VLOOKUP(A656,'[153]MON 2013 Final TB '!$A$4:$D$1438,4,0)</f>
        <v>0</v>
      </c>
      <c r="F656" s="56"/>
      <c r="G656" s="58"/>
      <c r="H656" s="58"/>
    </row>
    <row r="657" spans="1:8" s="36" customFormat="1">
      <c r="A657" s="54">
        <v>7061500</v>
      </c>
      <c r="B657" s="54" t="s">
        <v>955</v>
      </c>
      <c r="C657" s="63" t="s">
        <v>0</v>
      </c>
      <c r="D657" s="56"/>
      <c r="E657" s="57">
        <f>VLOOKUP(A657,'[153]MON 2013 Final TB '!$A$4:$D$1438,4,0)</f>
        <v>0</v>
      </c>
      <c r="F657" s="56"/>
      <c r="G657" s="58"/>
      <c r="H657" s="58"/>
    </row>
    <row r="658" spans="1:8" s="36" customFormat="1">
      <c r="A658" s="54">
        <v>7061600</v>
      </c>
      <c r="B658" s="54" t="s">
        <v>956</v>
      </c>
      <c r="C658" s="63" t="s">
        <v>0</v>
      </c>
      <c r="D658" s="56"/>
      <c r="E658" s="57">
        <f>VLOOKUP(A658,'[153]MON 2013 Final TB '!$A$4:$D$1438,4,0)</f>
        <v>0</v>
      </c>
      <c r="F658" s="56"/>
      <c r="G658" s="58"/>
      <c r="H658" s="58"/>
    </row>
    <row r="659" spans="1:8" s="36" customFormat="1">
      <c r="A659" s="54">
        <v>7061700</v>
      </c>
      <c r="B659" s="54" t="s">
        <v>957</v>
      </c>
      <c r="C659" s="63" t="s">
        <v>0</v>
      </c>
      <c r="D659" s="56"/>
      <c r="E659" s="57">
        <f>VLOOKUP(A659,'[153]MON 2013 Final TB '!$A$4:$D$1438,4,0)</f>
        <v>0</v>
      </c>
      <c r="F659" s="56"/>
      <c r="G659" s="58"/>
      <c r="H659" s="58"/>
    </row>
    <row r="660" spans="1:8" s="36" customFormat="1">
      <c r="A660" s="54">
        <v>7061800</v>
      </c>
      <c r="B660" s="54" t="s">
        <v>958</v>
      </c>
      <c r="C660" s="63" t="s">
        <v>0</v>
      </c>
      <c r="D660" s="56"/>
      <c r="E660" s="57">
        <f>VLOOKUP(A660,'[153]MON 2013 Final TB '!$A$4:$D$1438,4,0)</f>
        <v>0</v>
      </c>
      <c r="F660" s="56"/>
      <c r="G660" s="58"/>
      <c r="H660" s="58"/>
    </row>
    <row r="661" spans="1:8" s="36" customFormat="1">
      <c r="A661" s="54">
        <v>7061900</v>
      </c>
      <c r="B661" s="54" t="s">
        <v>959</v>
      </c>
      <c r="C661" s="63" t="s">
        <v>0</v>
      </c>
      <c r="D661" s="56"/>
      <c r="E661" s="57">
        <f>VLOOKUP(A661,'[153]MON 2013 Final TB '!$A$4:$D$1438,4,0)</f>
        <v>0</v>
      </c>
      <c r="F661" s="56"/>
      <c r="G661" s="58"/>
      <c r="H661" s="58"/>
    </row>
    <row r="662" spans="1:8" s="36" customFormat="1">
      <c r="A662" s="54">
        <v>7062000</v>
      </c>
      <c r="B662" s="54" t="s">
        <v>960</v>
      </c>
      <c r="C662" s="63" t="s">
        <v>0</v>
      </c>
      <c r="D662" s="56"/>
      <c r="E662" s="57">
        <f>VLOOKUP(A662,'[153]MON 2013 Final TB '!$A$4:$D$1438,4,0)</f>
        <v>0</v>
      </c>
      <c r="F662" s="56"/>
      <c r="G662" s="58"/>
      <c r="H662" s="58"/>
    </row>
    <row r="663" spans="1:8" s="36" customFormat="1">
      <c r="A663" s="54">
        <v>7062100</v>
      </c>
      <c r="B663" s="54" t="s">
        <v>961</v>
      </c>
      <c r="C663" s="63" t="s">
        <v>0</v>
      </c>
      <c r="D663" s="56"/>
      <c r="E663" s="57">
        <f>VLOOKUP(A663,'[153]MON 2013 Final TB '!$A$4:$D$1438,4,0)</f>
        <v>0</v>
      </c>
      <c r="F663" s="56"/>
      <c r="G663" s="58"/>
      <c r="H663" s="58"/>
    </row>
    <row r="664" spans="1:8" s="36" customFormat="1">
      <c r="A664" s="54">
        <v>7062200</v>
      </c>
      <c r="B664" s="54" t="s">
        <v>962</v>
      </c>
      <c r="C664" s="63" t="s">
        <v>0</v>
      </c>
      <c r="D664" s="56"/>
      <c r="E664" s="57">
        <f>VLOOKUP(A664,'[153]MON 2013 Final TB '!$A$4:$D$1438,4,0)</f>
        <v>0</v>
      </c>
      <c r="F664" s="56"/>
      <c r="G664" s="58"/>
      <c r="H664" s="58"/>
    </row>
    <row r="665" spans="1:8" s="36" customFormat="1">
      <c r="A665" s="54">
        <v>7062300</v>
      </c>
      <c r="B665" s="54" t="s">
        <v>963</v>
      </c>
      <c r="C665" s="63" t="s">
        <v>0</v>
      </c>
      <c r="D665" s="56"/>
      <c r="E665" s="57">
        <f>VLOOKUP(A665,'[153]MON 2013 Final TB '!$A$4:$D$1438,4,0)</f>
        <v>0</v>
      </c>
      <c r="F665" s="56"/>
      <c r="G665" s="58"/>
      <c r="H665" s="58"/>
    </row>
    <row r="666" spans="1:8" s="36" customFormat="1">
      <c r="A666" s="54">
        <v>7062400</v>
      </c>
      <c r="B666" s="54" t="s">
        <v>964</v>
      </c>
      <c r="C666" s="63" t="s">
        <v>0</v>
      </c>
      <c r="D666" s="56"/>
      <c r="E666" s="57">
        <f>VLOOKUP(A666,'[153]MON 2013 Final TB '!$A$4:$D$1438,4,0)</f>
        <v>0</v>
      </c>
      <c r="F666" s="56"/>
      <c r="G666" s="58"/>
      <c r="H666" s="58"/>
    </row>
    <row r="667" spans="1:8" s="36" customFormat="1">
      <c r="A667" s="54">
        <v>7062500</v>
      </c>
      <c r="B667" s="54" t="s">
        <v>965</v>
      </c>
      <c r="C667" s="63" t="s">
        <v>0</v>
      </c>
      <c r="D667" s="56"/>
      <c r="E667" s="57">
        <f>VLOOKUP(A667,'[153]MON 2013 Final TB '!$A$4:$D$1438,4,0)</f>
        <v>0</v>
      </c>
      <c r="F667" s="56"/>
      <c r="G667" s="58"/>
      <c r="H667" s="58"/>
    </row>
    <row r="668" spans="1:8" s="36" customFormat="1">
      <c r="A668" s="54">
        <v>7062600</v>
      </c>
      <c r="B668" s="54" t="s">
        <v>966</v>
      </c>
      <c r="C668" s="63" t="s">
        <v>0</v>
      </c>
      <c r="D668" s="56"/>
      <c r="E668" s="57">
        <f>VLOOKUP(A668,'[153]MON 2013 Final TB '!$A$4:$D$1438,4,0)</f>
        <v>0</v>
      </c>
      <c r="F668" s="56"/>
      <c r="G668" s="58"/>
      <c r="H668" s="58"/>
    </row>
    <row r="669" spans="1:8" s="36" customFormat="1">
      <c r="A669" s="54">
        <v>7062700</v>
      </c>
      <c r="B669" s="54" t="s">
        <v>967</v>
      </c>
      <c r="C669" s="63" t="s">
        <v>0</v>
      </c>
      <c r="D669" s="56"/>
      <c r="E669" s="57">
        <f>VLOOKUP(A669,'[153]MON 2013 Final TB '!$A$4:$D$1438,4,0)</f>
        <v>0</v>
      </c>
      <c r="F669" s="56"/>
      <c r="G669" s="58"/>
      <c r="H669" s="58"/>
    </row>
    <row r="670" spans="1:8" s="36" customFormat="1">
      <c r="A670" s="54">
        <v>7062800</v>
      </c>
      <c r="B670" s="54" t="s">
        <v>968</v>
      </c>
      <c r="C670" s="63" t="s">
        <v>0</v>
      </c>
      <c r="D670" s="56"/>
      <c r="E670" s="57">
        <f>VLOOKUP(A670,'[153]MON 2013 Final TB '!$A$4:$D$1438,4,0)</f>
        <v>0</v>
      </c>
      <c r="F670" s="56"/>
      <c r="G670" s="58"/>
      <c r="H670" s="58"/>
    </row>
    <row r="671" spans="1:8" s="36" customFormat="1">
      <c r="A671" s="54">
        <v>7071050</v>
      </c>
      <c r="B671" s="54" t="s">
        <v>969</v>
      </c>
      <c r="C671" s="63" t="s">
        <v>0</v>
      </c>
      <c r="D671" s="56"/>
      <c r="E671" s="57">
        <f>VLOOKUP(A671,'[153]MON 2013 Final TB '!$A$4:$D$1438,4,0)</f>
        <v>0</v>
      </c>
      <c r="F671" s="56"/>
      <c r="G671" s="58"/>
      <c r="H671" s="58"/>
    </row>
    <row r="672" spans="1:8" s="36" customFormat="1">
      <c r="A672" s="54">
        <v>7071200</v>
      </c>
      <c r="B672" s="54" t="s">
        <v>970</v>
      </c>
      <c r="C672" s="63" t="s">
        <v>0</v>
      </c>
      <c r="D672" s="56"/>
      <c r="E672" s="57">
        <f>VLOOKUP(A672,'[153]MON 2013 Final TB '!$A$4:$D$1438,4,0)</f>
        <v>0</v>
      </c>
      <c r="F672" s="56"/>
      <c r="G672" s="58"/>
      <c r="H672" s="58"/>
    </row>
    <row r="673" spans="1:8" s="36" customFormat="1">
      <c r="A673" s="54">
        <v>7071300</v>
      </c>
      <c r="B673" s="54" t="s">
        <v>971</v>
      </c>
      <c r="C673" s="63" t="s">
        <v>0</v>
      </c>
      <c r="D673" s="56"/>
      <c r="E673" s="57">
        <f>VLOOKUP(A673,'[153]MON 2013 Final TB '!$A$4:$D$1438,4,0)</f>
        <v>0</v>
      </c>
      <c r="F673" s="56"/>
      <c r="G673" s="58"/>
      <c r="H673" s="58"/>
    </row>
    <row r="674" spans="1:8" s="36" customFormat="1">
      <c r="A674" s="54">
        <v>7071400</v>
      </c>
      <c r="B674" s="54" t="s">
        <v>972</v>
      </c>
      <c r="C674" s="63" t="s">
        <v>0</v>
      </c>
      <c r="D674" s="56"/>
      <c r="E674" s="57">
        <f>VLOOKUP(A674,'[153]MON 2013 Final TB '!$A$4:$D$1438,4,0)</f>
        <v>0</v>
      </c>
      <c r="F674" s="56"/>
      <c r="G674" s="58"/>
      <c r="H674" s="58"/>
    </row>
    <row r="675" spans="1:8" s="36" customFormat="1">
      <c r="A675" s="54">
        <v>7071500</v>
      </c>
      <c r="B675" s="54" t="s">
        <v>973</v>
      </c>
      <c r="C675" s="63" t="s">
        <v>0</v>
      </c>
      <c r="D675" s="56"/>
      <c r="E675" s="57">
        <f>VLOOKUP(A675,'[153]MON 2013 Final TB '!$A$4:$D$1438,4,0)</f>
        <v>0</v>
      </c>
      <c r="F675" s="56"/>
      <c r="G675" s="58"/>
      <c r="H675" s="58"/>
    </row>
    <row r="676" spans="1:8" s="36" customFormat="1">
      <c r="A676" s="54">
        <v>7071600</v>
      </c>
      <c r="B676" s="54" t="s">
        <v>974</v>
      </c>
      <c r="C676" s="63" t="s">
        <v>0</v>
      </c>
      <c r="D676" s="56"/>
      <c r="E676" s="57">
        <f>VLOOKUP(A676,'[153]MON 2013 Final TB '!$A$4:$D$1438,4,0)</f>
        <v>0</v>
      </c>
      <c r="F676" s="56"/>
      <c r="G676" s="58"/>
      <c r="H676" s="58"/>
    </row>
    <row r="677" spans="1:8" s="36" customFormat="1">
      <c r="A677" s="54">
        <v>7071700</v>
      </c>
      <c r="B677" s="54" t="s">
        <v>975</v>
      </c>
      <c r="C677" s="63" t="s">
        <v>0</v>
      </c>
      <c r="D677" s="56"/>
      <c r="E677" s="57">
        <f>VLOOKUP(A677,'[153]MON 2013 Final TB '!$A$4:$D$1438,4,0)</f>
        <v>0</v>
      </c>
      <c r="F677" s="56"/>
      <c r="G677" s="58"/>
      <c r="H677" s="58"/>
    </row>
    <row r="678" spans="1:8" s="36" customFormat="1">
      <c r="A678" s="54">
        <v>7071800</v>
      </c>
      <c r="B678" s="54" t="s">
        <v>976</v>
      </c>
      <c r="C678" s="63" t="s">
        <v>0</v>
      </c>
      <c r="D678" s="56"/>
      <c r="E678" s="57">
        <f>VLOOKUP(A678,'[153]MON 2013 Final TB '!$A$4:$D$1438,4,0)</f>
        <v>0</v>
      </c>
      <c r="F678" s="56"/>
      <c r="G678" s="58"/>
      <c r="H678" s="58"/>
    </row>
    <row r="679" spans="1:8" s="36" customFormat="1">
      <c r="A679" s="54">
        <v>7071900</v>
      </c>
      <c r="B679" s="54" t="s">
        <v>977</v>
      </c>
      <c r="C679" s="63" t="s">
        <v>0</v>
      </c>
      <c r="D679" s="56"/>
      <c r="E679" s="57">
        <f>VLOOKUP(A679,'[153]MON 2013 Final TB '!$A$4:$D$1438,4,0)</f>
        <v>0</v>
      </c>
      <c r="F679" s="56"/>
      <c r="G679" s="58"/>
      <c r="H679" s="58"/>
    </row>
    <row r="680" spans="1:8" s="36" customFormat="1">
      <c r="A680" s="54">
        <v>7072000</v>
      </c>
      <c r="B680" s="54" t="s">
        <v>978</v>
      </c>
      <c r="C680" s="63" t="s">
        <v>0</v>
      </c>
      <c r="D680" s="56"/>
      <c r="E680" s="57">
        <f>VLOOKUP(A680,'[153]MON 2013 Final TB '!$A$4:$D$1438,4,0)</f>
        <v>0</v>
      </c>
      <c r="F680" s="56"/>
      <c r="G680" s="58"/>
      <c r="H680" s="58"/>
    </row>
    <row r="681" spans="1:8" s="36" customFormat="1">
      <c r="A681" s="54">
        <v>7072100</v>
      </c>
      <c r="B681" s="54" t="s">
        <v>979</v>
      </c>
      <c r="C681" s="63" t="s">
        <v>0</v>
      </c>
      <c r="D681" s="56"/>
      <c r="E681" s="57">
        <f>VLOOKUP(A681,'[153]MON 2013 Final TB '!$A$4:$D$1438,4,0)</f>
        <v>0</v>
      </c>
      <c r="F681" s="56"/>
      <c r="G681" s="58"/>
      <c r="H681" s="58"/>
    </row>
    <row r="682" spans="1:8" s="36" customFormat="1">
      <c r="A682" s="54">
        <v>7072200</v>
      </c>
      <c r="B682" s="54" t="s">
        <v>980</v>
      </c>
      <c r="C682" s="63" t="s">
        <v>0</v>
      </c>
      <c r="D682" s="56"/>
      <c r="E682" s="57">
        <f>VLOOKUP(A682,'[153]MON 2013 Final TB '!$A$4:$D$1438,4,0)</f>
        <v>0</v>
      </c>
      <c r="F682" s="56"/>
      <c r="G682" s="58"/>
      <c r="H682" s="58"/>
    </row>
    <row r="683" spans="1:8" s="36" customFormat="1">
      <c r="A683" s="54">
        <v>7072300</v>
      </c>
      <c r="B683" s="54" t="s">
        <v>981</v>
      </c>
      <c r="C683" s="63" t="s">
        <v>0</v>
      </c>
      <c r="D683" s="56"/>
      <c r="E683" s="57">
        <f>VLOOKUP(A683,'[153]MON 2013 Final TB '!$A$4:$D$1438,4,0)</f>
        <v>0</v>
      </c>
      <c r="F683" s="56"/>
      <c r="G683" s="58"/>
      <c r="H683" s="58"/>
    </row>
    <row r="684" spans="1:8" s="36" customFormat="1">
      <c r="A684" s="54">
        <v>7072400</v>
      </c>
      <c r="B684" s="54" t="s">
        <v>982</v>
      </c>
      <c r="C684" s="63" t="s">
        <v>0</v>
      </c>
      <c r="D684" s="56"/>
      <c r="E684" s="57">
        <f>VLOOKUP(A684,'[153]MON 2013 Final TB '!$A$4:$D$1438,4,0)</f>
        <v>0</v>
      </c>
      <c r="F684" s="56"/>
      <c r="G684" s="58"/>
      <c r="H684" s="58"/>
    </row>
    <row r="685" spans="1:8" s="36" customFormat="1">
      <c r="A685" s="54">
        <v>7072500</v>
      </c>
      <c r="B685" s="54" t="s">
        <v>983</v>
      </c>
      <c r="C685" s="63" t="s">
        <v>0</v>
      </c>
      <c r="D685" s="56"/>
      <c r="E685" s="57">
        <f>VLOOKUP(A685,'[153]MON 2013 Final TB '!$A$4:$D$1438,4,0)</f>
        <v>0</v>
      </c>
      <c r="F685" s="56"/>
      <c r="G685" s="58"/>
      <c r="H685" s="58"/>
    </row>
    <row r="686" spans="1:8" s="36" customFormat="1">
      <c r="A686" s="54">
        <v>7072600</v>
      </c>
      <c r="B686" s="54" t="s">
        <v>984</v>
      </c>
      <c r="C686" s="63" t="s">
        <v>0</v>
      </c>
      <c r="D686" s="56"/>
      <c r="E686" s="57">
        <f>VLOOKUP(A686,'[153]MON 2013 Final TB '!$A$4:$D$1438,4,0)</f>
        <v>0</v>
      </c>
      <c r="F686" s="56"/>
      <c r="G686" s="58"/>
      <c r="H686" s="58"/>
    </row>
    <row r="687" spans="1:8" s="36" customFormat="1">
      <c r="A687" s="54">
        <v>7072700</v>
      </c>
      <c r="B687" s="54" t="s">
        <v>985</v>
      </c>
      <c r="C687" s="63" t="s">
        <v>0</v>
      </c>
      <c r="D687" s="56"/>
      <c r="E687" s="57">
        <f>VLOOKUP(A687,'[153]MON 2013 Final TB '!$A$4:$D$1438,4,0)</f>
        <v>0</v>
      </c>
      <c r="F687" s="56"/>
      <c r="G687" s="58"/>
      <c r="H687" s="58"/>
    </row>
    <row r="688" spans="1:8" s="36" customFormat="1">
      <c r="A688" s="54">
        <v>7072800</v>
      </c>
      <c r="B688" s="54" t="s">
        <v>986</v>
      </c>
      <c r="C688" s="63" t="s">
        <v>0</v>
      </c>
      <c r="D688" s="56"/>
      <c r="E688" s="57">
        <f>VLOOKUP(A688,'[153]MON 2013 Final TB '!$A$4:$D$1438,4,0)</f>
        <v>0</v>
      </c>
      <c r="F688" s="56"/>
      <c r="G688" s="58"/>
      <c r="H688" s="58"/>
    </row>
    <row r="689" spans="1:8" s="36" customFormat="1">
      <c r="A689" s="54">
        <v>7081000</v>
      </c>
      <c r="B689" s="54" t="s">
        <v>987</v>
      </c>
      <c r="C689" s="54" t="s">
        <v>77</v>
      </c>
      <c r="D689" s="50" t="s">
        <v>988</v>
      </c>
      <c r="E689" s="57">
        <f>VLOOKUP(A689,'[153]MON 2013 Final TB '!$A$4:$D$1438,4,0)</f>
        <v>0</v>
      </c>
      <c r="F689" s="50" t="s">
        <v>988</v>
      </c>
      <c r="G689" s="58"/>
      <c r="H689" s="58"/>
    </row>
    <row r="690" spans="1:8" s="36" customFormat="1">
      <c r="A690" s="54">
        <v>7081050</v>
      </c>
      <c r="B690" s="54" t="s">
        <v>989</v>
      </c>
      <c r="C690" s="54" t="s">
        <v>77</v>
      </c>
      <c r="D690" s="50" t="s">
        <v>988</v>
      </c>
      <c r="E690" s="57">
        <f>VLOOKUP(A690,'[153]MON 2013 Final TB '!$A$4:$D$1438,4,0)</f>
        <v>34680417</v>
      </c>
      <c r="F690" s="50" t="s">
        <v>988</v>
      </c>
      <c r="G690" s="58"/>
      <c r="H690" s="58"/>
    </row>
    <row r="691" spans="1:8" s="36" customFormat="1">
      <c r="A691" s="54">
        <v>7081100</v>
      </c>
      <c r="B691" s="54" t="s">
        <v>990</v>
      </c>
      <c r="C691" s="54" t="s">
        <v>77</v>
      </c>
      <c r="D691" s="50" t="s">
        <v>988</v>
      </c>
      <c r="E691" s="57">
        <f>VLOOKUP(A691,'[153]MON 2013 Final TB '!$A$4:$D$1438,4,0)</f>
        <v>0</v>
      </c>
      <c r="F691" s="50" t="s">
        <v>988</v>
      </c>
      <c r="G691" s="58"/>
      <c r="H691" s="58"/>
    </row>
    <row r="692" spans="1:8" s="36" customFormat="1">
      <c r="A692" s="54">
        <v>7081150</v>
      </c>
      <c r="B692" s="54" t="s">
        <v>991</v>
      </c>
      <c r="C692" s="54" t="s">
        <v>77</v>
      </c>
      <c r="D692" s="50" t="s">
        <v>988</v>
      </c>
      <c r="E692" s="57">
        <f>VLOOKUP(A692,'[153]MON 2013 Final TB '!$A$4:$D$1438,4,0)</f>
        <v>4502128</v>
      </c>
      <c r="F692" s="50" t="s">
        <v>988</v>
      </c>
      <c r="G692" s="58"/>
      <c r="H692" s="58"/>
    </row>
    <row r="693" spans="1:8" s="36" customFormat="1">
      <c r="A693" s="54">
        <v>7081200</v>
      </c>
      <c r="B693" s="54" t="s">
        <v>992</v>
      </c>
      <c r="C693" s="54" t="s">
        <v>77</v>
      </c>
      <c r="D693" s="50" t="s">
        <v>988</v>
      </c>
      <c r="E693" s="57">
        <f>VLOOKUP(A693,'[153]MON 2013 Final TB '!$A$4:$D$1438,4,0)</f>
        <v>0</v>
      </c>
      <c r="F693" s="50" t="s">
        <v>988</v>
      </c>
      <c r="G693" s="58"/>
      <c r="H693" s="58"/>
    </row>
    <row r="694" spans="1:8" s="36" customFormat="1">
      <c r="A694" s="54">
        <v>7081250</v>
      </c>
      <c r="B694" s="54" t="s">
        <v>993</v>
      </c>
      <c r="C694" s="54" t="s">
        <v>77</v>
      </c>
      <c r="D694" s="50" t="s">
        <v>988</v>
      </c>
      <c r="E694" s="57">
        <f>VLOOKUP(A694,'[153]MON 2013 Final TB '!$A$4:$D$1438,4,0)</f>
        <v>0</v>
      </c>
      <c r="F694" s="50" t="s">
        <v>988</v>
      </c>
      <c r="G694" s="58"/>
      <c r="H694" s="58"/>
    </row>
    <row r="695" spans="1:8" s="36" customFormat="1">
      <c r="A695" s="54">
        <v>7081300</v>
      </c>
      <c r="B695" s="54" t="s">
        <v>994</v>
      </c>
      <c r="C695" s="54" t="s">
        <v>77</v>
      </c>
      <c r="D695" s="50" t="s">
        <v>988</v>
      </c>
      <c r="E695" s="57">
        <f>VLOOKUP(A695,'[153]MON 2013 Final TB '!$A$4:$D$1438,4,0)</f>
        <v>0</v>
      </c>
      <c r="F695" s="50" t="s">
        <v>988</v>
      </c>
      <c r="G695" s="58"/>
      <c r="H695" s="58"/>
    </row>
    <row r="696" spans="1:8" s="36" customFormat="1">
      <c r="A696" s="54">
        <v>7081350</v>
      </c>
      <c r="B696" s="54" t="s">
        <v>995</v>
      </c>
      <c r="C696" s="54" t="s">
        <v>77</v>
      </c>
      <c r="D696" s="50" t="s">
        <v>988</v>
      </c>
      <c r="E696" s="57">
        <f>VLOOKUP(A696,'[153]MON 2013 Final TB '!$A$4:$D$1438,4,0)</f>
        <v>0</v>
      </c>
      <c r="F696" s="50" t="s">
        <v>988</v>
      </c>
      <c r="G696" s="58"/>
      <c r="H696" s="58"/>
    </row>
    <row r="697" spans="1:8" s="36" customFormat="1">
      <c r="A697" s="54">
        <v>7081400</v>
      </c>
      <c r="B697" s="54" t="s">
        <v>996</v>
      </c>
      <c r="C697" s="54" t="s">
        <v>77</v>
      </c>
      <c r="D697" s="50" t="s">
        <v>988</v>
      </c>
      <c r="E697" s="57">
        <f>VLOOKUP(A697,'[153]MON 2013 Final TB '!$A$4:$D$1438,4,0)</f>
        <v>0</v>
      </c>
      <c r="F697" s="50" t="s">
        <v>988</v>
      </c>
      <c r="G697" s="58"/>
      <c r="H697" s="58"/>
    </row>
    <row r="698" spans="1:8" s="36" customFormat="1">
      <c r="A698" s="54">
        <v>7081450</v>
      </c>
      <c r="B698" s="54" t="s">
        <v>997</v>
      </c>
      <c r="C698" s="54" t="s">
        <v>77</v>
      </c>
      <c r="D698" s="50" t="s">
        <v>988</v>
      </c>
      <c r="E698" s="57">
        <f>VLOOKUP(A698,'[153]MON 2013 Final TB '!$A$4:$D$1438,4,0)</f>
        <v>0</v>
      </c>
      <c r="F698" s="50" t="s">
        <v>988</v>
      </c>
      <c r="G698" s="58"/>
      <c r="H698" s="58"/>
    </row>
    <row r="699" spans="1:8" s="36" customFormat="1">
      <c r="A699" s="54">
        <v>7081550</v>
      </c>
      <c r="B699" s="54" t="s">
        <v>998</v>
      </c>
      <c r="C699" s="54" t="s">
        <v>77</v>
      </c>
      <c r="D699" s="50" t="s">
        <v>988</v>
      </c>
      <c r="E699" s="57">
        <f>VLOOKUP(A699,'[153]MON 2013 Final TB '!$A$4:$D$1438,4,0)</f>
        <v>0</v>
      </c>
      <c r="F699" s="50" t="s">
        <v>988</v>
      </c>
      <c r="G699" s="58"/>
      <c r="H699" s="58"/>
    </row>
    <row r="700" spans="1:8" s="36" customFormat="1">
      <c r="A700" s="54">
        <v>7101000</v>
      </c>
      <c r="B700" s="54" t="s">
        <v>999</v>
      </c>
      <c r="C700" s="63" t="s">
        <v>0</v>
      </c>
      <c r="D700" s="56"/>
      <c r="E700" s="57">
        <f>VLOOKUP(A700,'[153]MON 2013 Final TB '!$A$4:$D$1438,4,0)</f>
        <v>0</v>
      </c>
      <c r="F700" s="56"/>
      <c r="G700" s="58"/>
      <c r="H700" s="58"/>
    </row>
    <row r="701" spans="1:8" s="36" customFormat="1">
      <c r="A701" s="54">
        <v>7101050</v>
      </c>
      <c r="B701" s="54" t="s">
        <v>1000</v>
      </c>
      <c r="C701" s="63" t="s">
        <v>0</v>
      </c>
      <c r="D701" s="56"/>
      <c r="E701" s="57">
        <f>VLOOKUP(A701,'[153]MON 2013 Final TB '!$A$4:$D$1438,4,0)</f>
        <v>0</v>
      </c>
      <c r="F701" s="56"/>
      <c r="G701" s="58"/>
      <c r="H701" s="58"/>
    </row>
    <row r="702" spans="1:8" s="36" customFormat="1">
      <c r="A702" s="54">
        <v>7101100</v>
      </c>
      <c r="B702" s="54" t="s">
        <v>1001</v>
      </c>
      <c r="C702" s="63" t="s">
        <v>0</v>
      </c>
      <c r="D702" s="56"/>
      <c r="E702" s="57">
        <f>VLOOKUP(A702,'[153]MON 2013 Final TB '!$A$4:$D$1438,4,0)</f>
        <v>0</v>
      </c>
      <c r="F702" s="56"/>
      <c r="G702" s="58"/>
      <c r="H702" s="58"/>
    </row>
    <row r="703" spans="1:8" s="36" customFormat="1">
      <c r="A703" s="54">
        <v>7101150</v>
      </c>
      <c r="B703" s="54" t="s">
        <v>1002</v>
      </c>
      <c r="C703" s="63" t="s">
        <v>0</v>
      </c>
      <c r="D703" s="56"/>
      <c r="E703" s="57">
        <f>VLOOKUP(A703,'[153]MON 2013 Final TB '!$A$4:$D$1438,4,0)</f>
        <v>0</v>
      </c>
      <c r="F703" s="56"/>
      <c r="G703" s="58"/>
      <c r="H703" s="58"/>
    </row>
    <row r="704" spans="1:8" s="36" customFormat="1">
      <c r="A704" s="54">
        <v>7101200</v>
      </c>
      <c r="B704" s="54" t="s">
        <v>1003</v>
      </c>
      <c r="C704" s="63" t="s">
        <v>0</v>
      </c>
      <c r="D704" s="56"/>
      <c r="E704" s="57">
        <f>VLOOKUP(A704,'[153]MON 2013 Final TB '!$A$4:$D$1438,4,0)</f>
        <v>0</v>
      </c>
      <c r="F704" s="56"/>
      <c r="G704" s="58"/>
      <c r="H704" s="58"/>
    </row>
    <row r="705" spans="1:8" s="36" customFormat="1">
      <c r="A705" s="54">
        <v>7101250</v>
      </c>
      <c r="B705" s="54" t="s">
        <v>1004</v>
      </c>
      <c r="C705" s="63" t="s">
        <v>0</v>
      </c>
      <c r="D705" s="56"/>
      <c r="E705" s="57">
        <f>VLOOKUP(A705,'[153]MON 2013 Final TB '!$A$4:$D$1438,4,0)</f>
        <v>0</v>
      </c>
      <c r="F705" s="56"/>
      <c r="G705" s="58"/>
      <c r="H705" s="58"/>
    </row>
    <row r="706" spans="1:8" s="36" customFormat="1">
      <c r="A706" s="54">
        <v>7101300</v>
      </c>
      <c r="B706" s="54" t="s">
        <v>1005</v>
      </c>
      <c r="C706" s="63" t="s">
        <v>0</v>
      </c>
      <c r="D706" s="56"/>
      <c r="E706" s="57">
        <f>VLOOKUP(A706,'[153]MON 2013 Final TB '!$A$4:$D$1438,4,0)</f>
        <v>0</v>
      </c>
      <c r="F706" s="56"/>
      <c r="G706" s="58"/>
      <c r="H706" s="58"/>
    </row>
    <row r="707" spans="1:8" s="36" customFormat="1">
      <c r="A707" s="54">
        <v>7101350</v>
      </c>
      <c r="B707" s="54" t="s">
        <v>1006</v>
      </c>
      <c r="C707" s="63" t="s">
        <v>0</v>
      </c>
      <c r="D707" s="56"/>
      <c r="E707" s="57">
        <f>VLOOKUP(A707,'[153]MON 2013 Final TB '!$A$4:$D$1438,4,0)</f>
        <v>0</v>
      </c>
      <c r="F707" s="56"/>
      <c r="G707" s="58"/>
      <c r="H707" s="58"/>
    </row>
    <row r="708" spans="1:8" s="36" customFormat="1">
      <c r="A708" s="54">
        <v>7101400</v>
      </c>
      <c r="B708" s="54" t="s">
        <v>1007</v>
      </c>
      <c r="C708" s="63" t="s">
        <v>0</v>
      </c>
      <c r="D708" s="56"/>
      <c r="E708" s="57">
        <f>VLOOKUP(A708,'[153]MON 2013 Final TB '!$A$4:$D$1438,4,0)</f>
        <v>0</v>
      </c>
      <c r="F708" s="56"/>
      <c r="G708" s="58"/>
      <c r="H708" s="58"/>
    </row>
    <row r="709" spans="1:8" s="36" customFormat="1">
      <c r="A709" s="54">
        <v>7101450</v>
      </c>
      <c r="B709" s="54" t="s">
        <v>1008</v>
      </c>
      <c r="C709" s="63" t="s">
        <v>0</v>
      </c>
      <c r="D709" s="56"/>
      <c r="E709" s="57">
        <f>VLOOKUP(A709,'[153]MON 2013 Final TB '!$A$4:$D$1438,4,0)</f>
        <v>0</v>
      </c>
      <c r="F709" s="56"/>
      <c r="G709" s="58"/>
      <c r="H709" s="58"/>
    </row>
    <row r="710" spans="1:8" s="36" customFormat="1">
      <c r="A710" s="54">
        <v>7101500</v>
      </c>
      <c r="B710" s="54" t="s">
        <v>1009</v>
      </c>
      <c r="C710" s="63" t="s">
        <v>0</v>
      </c>
      <c r="D710" s="56"/>
      <c r="E710" s="57">
        <f>VLOOKUP(A710,'[153]MON 2013 Final TB '!$A$4:$D$1438,4,0)</f>
        <v>0</v>
      </c>
      <c r="F710" s="56"/>
      <c r="G710" s="58"/>
      <c r="H710" s="58"/>
    </row>
    <row r="711" spans="1:8" s="36" customFormat="1">
      <c r="A711" s="54">
        <v>7101550</v>
      </c>
      <c r="B711" s="54" t="s">
        <v>1010</v>
      </c>
      <c r="C711" s="63" t="s">
        <v>0</v>
      </c>
      <c r="D711" s="56"/>
      <c r="E711" s="57">
        <f>VLOOKUP(A711,'[153]MON 2013 Final TB '!$A$4:$D$1438,4,0)</f>
        <v>0</v>
      </c>
      <c r="F711" s="56"/>
      <c r="G711" s="58"/>
      <c r="H711" s="58"/>
    </row>
    <row r="712" spans="1:8" s="36" customFormat="1">
      <c r="A712" s="54">
        <v>7101600</v>
      </c>
      <c r="B712" s="54" t="s">
        <v>1011</v>
      </c>
      <c r="C712" s="63" t="s">
        <v>0</v>
      </c>
      <c r="D712" s="56"/>
      <c r="E712" s="57">
        <f>VLOOKUP(A712,'[153]MON 2013 Final TB '!$A$4:$D$1438,4,0)</f>
        <v>0</v>
      </c>
      <c r="F712" s="56"/>
      <c r="G712" s="58"/>
      <c r="H712" s="58"/>
    </row>
    <row r="713" spans="1:8" s="36" customFormat="1">
      <c r="A713" s="54">
        <v>7101650</v>
      </c>
      <c r="B713" s="54" t="s">
        <v>1012</v>
      </c>
      <c r="C713" s="63" t="s">
        <v>0</v>
      </c>
      <c r="D713" s="56"/>
      <c r="E713" s="57">
        <f>VLOOKUP(A713,'[153]MON 2013 Final TB '!$A$4:$D$1438,4,0)</f>
        <v>0</v>
      </c>
      <c r="F713" s="56"/>
      <c r="G713" s="58"/>
      <c r="H713" s="58"/>
    </row>
    <row r="714" spans="1:8" s="36" customFormat="1">
      <c r="A714" s="54">
        <v>7101700</v>
      </c>
      <c r="B714" s="54" t="s">
        <v>1013</v>
      </c>
      <c r="C714" s="63" t="s">
        <v>0</v>
      </c>
      <c r="D714" s="56"/>
      <c r="E714" s="57">
        <f>VLOOKUP(A714,'[153]MON 2013 Final TB '!$A$4:$D$1438,4,0)</f>
        <v>0</v>
      </c>
      <c r="F714" s="56"/>
      <c r="G714" s="58"/>
      <c r="H714" s="58"/>
    </row>
    <row r="715" spans="1:8" s="36" customFormat="1">
      <c r="A715" s="54">
        <v>7101750</v>
      </c>
      <c r="B715" s="54" t="s">
        <v>1014</v>
      </c>
      <c r="C715" s="63" t="s">
        <v>0</v>
      </c>
      <c r="D715" s="56"/>
      <c r="E715" s="57">
        <f>VLOOKUP(A715,'[153]MON 2013 Final TB '!$A$4:$D$1438,4,0)</f>
        <v>0</v>
      </c>
      <c r="F715" s="56"/>
      <c r="G715" s="58"/>
      <c r="H715" s="58"/>
    </row>
    <row r="716" spans="1:8" s="36" customFormat="1">
      <c r="A716" s="54">
        <v>7151050</v>
      </c>
      <c r="B716" s="54" t="s">
        <v>1015</v>
      </c>
      <c r="C716" s="54" t="s">
        <v>111</v>
      </c>
      <c r="D716" s="56"/>
      <c r="E716" s="57">
        <f>VLOOKUP(A716,'[153]MON 2013 Final TB '!$A$4:$D$1438,4,0)</f>
        <v>-22466.799999999999</v>
      </c>
      <c r="F716" s="56"/>
      <c r="G716" s="58"/>
      <c r="H716" s="58"/>
    </row>
    <row r="717" spans="1:8" s="36" customFormat="1">
      <c r="A717" s="54">
        <v>7151100</v>
      </c>
      <c r="B717" s="54" t="s">
        <v>1016</v>
      </c>
      <c r="C717" s="54" t="s">
        <v>111</v>
      </c>
      <c r="D717" s="56"/>
      <c r="E717" s="57">
        <f>VLOOKUP(A717,'[153]MON 2013 Final TB '!$A$4:$D$1438,4,0)</f>
        <v>0</v>
      </c>
      <c r="F717" s="56"/>
      <c r="G717" s="58"/>
      <c r="H717" s="58"/>
    </row>
    <row r="718" spans="1:8" s="36" customFormat="1">
      <c r="A718" s="54">
        <v>7151200</v>
      </c>
      <c r="B718" s="54" t="s">
        <v>1017</v>
      </c>
      <c r="C718" s="54" t="s">
        <v>111</v>
      </c>
      <c r="D718" s="56"/>
      <c r="E718" s="57">
        <f>VLOOKUP(A718,'[153]MON 2013 Final TB '!$A$4:$D$1438,4,0)</f>
        <v>0</v>
      </c>
      <c r="F718" s="56"/>
      <c r="G718" s="58"/>
      <c r="H718" s="58"/>
    </row>
    <row r="719" spans="1:8" s="36" customFormat="1">
      <c r="A719" s="54">
        <v>7201000</v>
      </c>
      <c r="B719" s="54" t="s">
        <v>1018</v>
      </c>
      <c r="C719" s="54" t="s">
        <v>111</v>
      </c>
      <c r="D719" s="56"/>
      <c r="E719" s="57">
        <f>VLOOKUP(A719,'[153]MON 2013 Final TB '!$A$4:$D$1438,4,0)</f>
        <v>0</v>
      </c>
      <c r="F719" s="56"/>
      <c r="G719" s="58"/>
      <c r="H719" s="58"/>
    </row>
    <row r="720" spans="1:8" s="36" customFormat="1">
      <c r="A720" s="54">
        <v>7251050</v>
      </c>
      <c r="B720" s="54" t="s">
        <v>1019</v>
      </c>
      <c r="C720" s="54" t="s">
        <v>111</v>
      </c>
      <c r="D720" s="56"/>
      <c r="E720" s="57">
        <f>VLOOKUP(A720,'[153]MON 2013 Final TB '!$A$4:$D$1438,4,0)</f>
        <v>0</v>
      </c>
      <c r="F720" s="56"/>
      <c r="G720" s="58"/>
      <c r="H720" s="58"/>
    </row>
    <row r="721" spans="1:8" s="36" customFormat="1">
      <c r="A721" s="54">
        <v>7251100</v>
      </c>
      <c r="B721" s="54" t="s">
        <v>1020</v>
      </c>
      <c r="C721" s="54" t="s">
        <v>111</v>
      </c>
      <c r="D721" s="56"/>
      <c r="E721" s="57">
        <f>VLOOKUP(A721,'[153]MON 2013 Final TB '!$A$4:$D$1438,4,0)</f>
        <v>0</v>
      </c>
      <c r="F721" s="56"/>
      <c r="G721" s="58"/>
      <c r="H721" s="58"/>
    </row>
    <row r="722" spans="1:8" s="36" customFormat="1">
      <c r="A722" s="54">
        <v>7251200</v>
      </c>
      <c r="B722" s="54" t="s">
        <v>1021</v>
      </c>
      <c r="C722" s="54" t="s">
        <v>111</v>
      </c>
      <c r="D722" s="56"/>
      <c r="E722" s="57">
        <f>VLOOKUP(A722,'[153]MON 2013 Final TB '!$A$4:$D$1438,4,0)</f>
        <v>-14458896.91</v>
      </c>
      <c r="F722" s="56"/>
      <c r="G722" s="58"/>
      <c r="H722" s="58"/>
    </row>
    <row r="723" spans="1:8" s="36" customFormat="1">
      <c r="A723" s="54">
        <v>7251210</v>
      </c>
      <c r="B723" s="54" t="s">
        <v>1022</v>
      </c>
      <c r="C723" s="54" t="s">
        <v>111</v>
      </c>
      <c r="D723" s="56"/>
      <c r="E723" s="57">
        <f>VLOOKUP(A723,'[153]MON 2013 Final TB '!$A$4:$D$1438,4,0)</f>
        <v>0</v>
      </c>
      <c r="F723" s="56"/>
      <c r="G723" s="58"/>
      <c r="H723" s="58"/>
    </row>
    <row r="724" spans="1:8" s="36" customFormat="1">
      <c r="A724" s="54">
        <v>7301000</v>
      </c>
      <c r="B724" s="54" t="s">
        <v>1023</v>
      </c>
      <c r="C724" s="54" t="s">
        <v>111</v>
      </c>
      <c r="D724" s="56"/>
      <c r="E724" s="57">
        <f>VLOOKUP(A724,'[153]MON 2013 Final TB '!$A$4:$D$1438,4,0)</f>
        <v>0</v>
      </c>
      <c r="F724" s="56"/>
      <c r="G724" s="58"/>
      <c r="H724" s="58"/>
    </row>
    <row r="725" spans="1:8" s="36" customFormat="1">
      <c r="A725" s="54">
        <v>7331000</v>
      </c>
      <c r="B725" s="54" t="s">
        <v>1024</v>
      </c>
      <c r="C725" s="54" t="s">
        <v>111</v>
      </c>
      <c r="D725" s="56"/>
      <c r="E725" s="57">
        <f>VLOOKUP(A725,'[153]MON 2013 Final TB '!$A$4:$D$1438,4,0)</f>
        <v>0</v>
      </c>
      <c r="F725" s="56"/>
      <c r="G725" s="58"/>
      <c r="H725" s="58"/>
    </row>
    <row r="726" spans="1:8" s="36" customFormat="1">
      <c r="A726" s="54">
        <v>7331050</v>
      </c>
      <c r="B726" s="54" t="s">
        <v>1025</v>
      </c>
      <c r="C726" s="54" t="s">
        <v>111</v>
      </c>
      <c r="D726" s="56"/>
      <c r="E726" s="57">
        <f>VLOOKUP(A726,'[153]MON 2013 Final TB '!$A$4:$D$1438,4,0)</f>
        <v>0</v>
      </c>
      <c r="F726" s="56"/>
      <c r="G726" s="58"/>
      <c r="H726" s="58"/>
    </row>
    <row r="727" spans="1:8" s="36" customFormat="1">
      <c r="A727" s="54">
        <v>7351050</v>
      </c>
      <c r="B727" s="54" t="s">
        <v>1026</v>
      </c>
      <c r="C727" s="54" t="s">
        <v>111</v>
      </c>
      <c r="D727" s="56"/>
      <c r="E727" s="57">
        <f>VLOOKUP(A727,'[153]MON 2013 Final TB '!$A$4:$D$1438,4,0)</f>
        <v>0</v>
      </c>
      <c r="F727" s="56"/>
      <c r="G727" s="58"/>
      <c r="H727" s="58"/>
    </row>
    <row r="728" spans="1:8" s="36" customFormat="1">
      <c r="A728" s="54">
        <v>7351100</v>
      </c>
      <c r="B728" s="54" t="s">
        <v>1027</v>
      </c>
      <c r="C728" s="54" t="s">
        <v>111</v>
      </c>
      <c r="D728" s="56"/>
      <c r="E728" s="57">
        <f>VLOOKUP(A728,'[153]MON 2013 Final TB '!$A$4:$D$1438,4,0)</f>
        <v>0</v>
      </c>
      <c r="F728" s="56"/>
      <c r="G728" s="58"/>
      <c r="H728" s="58"/>
    </row>
    <row r="729" spans="1:8" s="36" customFormat="1">
      <c r="A729" s="54">
        <v>7351150</v>
      </c>
      <c r="B729" s="54" t="s">
        <v>1028</v>
      </c>
      <c r="C729" s="54" t="s">
        <v>111</v>
      </c>
      <c r="D729" s="56"/>
      <c r="E729" s="57">
        <f>VLOOKUP(A729,'[153]MON 2013 Final TB '!$A$4:$D$1438,4,0)</f>
        <v>0</v>
      </c>
      <c r="F729" s="56"/>
      <c r="G729" s="58"/>
      <c r="H729" s="58"/>
    </row>
    <row r="730" spans="1:8" s="36" customFormat="1">
      <c r="A730" s="54">
        <v>7351200</v>
      </c>
      <c r="B730" s="54" t="s">
        <v>1029</v>
      </c>
      <c r="C730" s="54" t="s">
        <v>111</v>
      </c>
      <c r="D730" s="56"/>
      <c r="E730" s="57">
        <f>VLOOKUP(A730,'[153]MON 2013 Final TB '!$A$4:$D$1438,4,0)</f>
        <v>0</v>
      </c>
      <c r="F730" s="56"/>
      <c r="G730" s="58"/>
      <c r="H730" s="58"/>
    </row>
    <row r="731" spans="1:8" s="36" customFormat="1">
      <c r="A731" s="54">
        <v>7351250</v>
      </c>
      <c r="B731" s="54" t="s">
        <v>1030</v>
      </c>
      <c r="C731" s="54" t="s">
        <v>111</v>
      </c>
      <c r="D731" s="56"/>
      <c r="E731" s="57">
        <f>VLOOKUP(A731,'[153]MON 2013 Final TB '!$A$4:$D$1438,4,0)</f>
        <v>0</v>
      </c>
      <c r="F731" s="56"/>
      <c r="G731" s="58"/>
      <c r="H731" s="58"/>
    </row>
    <row r="732" spans="1:8" s="36" customFormat="1">
      <c r="A732" s="54">
        <v>7351300</v>
      </c>
      <c r="B732" s="54" t="s">
        <v>1031</v>
      </c>
      <c r="C732" s="54" t="s">
        <v>111</v>
      </c>
      <c r="D732" s="56"/>
      <c r="E732" s="57">
        <f>VLOOKUP(A732,'[153]MON 2013 Final TB '!$A$4:$D$1438,4,0)</f>
        <v>0</v>
      </c>
      <c r="F732" s="56"/>
      <c r="G732" s="58"/>
      <c r="H732" s="58"/>
    </row>
    <row r="733" spans="1:8" s="36" customFormat="1">
      <c r="A733" s="54">
        <v>7351350</v>
      </c>
      <c r="B733" s="54" t="s">
        <v>1032</v>
      </c>
      <c r="C733" s="54" t="s">
        <v>1033</v>
      </c>
      <c r="D733" s="88" t="s">
        <v>1941</v>
      </c>
      <c r="E733" s="57">
        <f>VLOOKUP(A733,'[153]MON 2013 Final TB '!$A$4:$D$1438,4,0)</f>
        <v>-29111341.559999999</v>
      </c>
      <c r="F733" s="56"/>
      <c r="G733" s="58"/>
      <c r="H733" s="58"/>
    </row>
    <row r="734" spans="1:8" s="36" customFormat="1">
      <c r="A734" s="54">
        <v>7351400</v>
      </c>
      <c r="B734" s="54" t="s">
        <v>1034</v>
      </c>
      <c r="C734" s="54" t="s">
        <v>111</v>
      </c>
      <c r="D734" s="56"/>
      <c r="E734" s="57">
        <f>VLOOKUP(A734,'[153]MON 2013 Final TB '!$A$4:$D$1438,4,0)</f>
        <v>0</v>
      </c>
      <c r="F734" s="56"/>
      <c r="G734" s="58"/>
      <c r="H734" s="58"/>
    </row>
    <row r="735" spans="1:8" s="36" customFormat="1">
      <c r="A735" s="54">
        <v>7351410</v>
      </c>
      <c r="B735" s="54" t="s">
        <v>1035</v>
      </c>
      <c r="C735" s="54" t="s">
        <v>111</v>
      </c>
      <c r="D735" s="56"/>
      <c r="E735" s="57">
        <f>VLOOKUP(A735,'[153]MON 2013 Final TB '!$A$4:$D$1438,4,0)</f>
        <v>0</v>
      </c>
      <c r="F735" s="56"/>
      <c r="G735" s="58"/>
      <c r="H735" s="58"/>
    </row>
    <row r="736" spans="1:8" s="36" customFormat="1">
      <c r="A736" s="60">
        <v>7351450</v>
      </c>
      <c r="B736" s="54" t="s">
        <v>1036</v>
      </c>
      <c r="C736" s="54" t="s">
        <v>111</v>
      </c>
      <c r="D736" s="56"/>
      <c r="E736" s="57">
        <f>VLOOKUP(A736,'[153]MON 2013 Final TB '!$A$4:$D$1438,4,0)</f>
        <v>-342350130</v>
      </c>
      <c r="F736" s="56"/>
      <c r="G736" s="58"/>
      <c r="H736" s="58"/>
    </row>
    <row r="737" spans="1:8" s="36" customFormat="1">
      <c r="A737" s="54">
        <v>7351500</v>
      </c>
      <c r="B737" s="54" t="s">
        <v>1037</v>
      </c>
      <c r="C737" s="54" t="s">
        <v>111</v>
      </c>
      <c r="D737" s="56"/>
      <c r="E737" s="57">
        <f>VLOOKUP(A737,'[153]MON 2013 Final TB '!$A$4:$D$1438,4,0)</f>
        <v>-12561.27</v>
      </c>
      <c r="F737" s="56"/>
      <c r="G737" s="58"/>
      <c r="H737" s="58"/>
    </row>
    <row r="738" spans="1:8" s="36" customFormat="1">
      <c r="A738" s="54">
        <v>7351510</v>
      </c>
      <c r="B738" s="54" t="s">
        <v>1038</v>
      </c>
      <c r="C738" s="54" t="s">
        <v>111</v>
      </c>
      <c r="D738" s="56"/>
      <c r="E738" s="57">
        <f>VLOOKUP(A738,'[153]MON 2013 Final TB '!$A$4:$D$1438,4,0)</f>
        <v>-525047.12</v>
      </c>
      <c r="F738" s="56"/>
      <c r="G738" s="58"/>
      <c r="H738" s="58"/>
    </row>
    <row r="739" spans="1:8" s="36" customFormat="1">
      <c r="A739" s="54">
        <v>7351550</v>
      </c>
      <c r="B739" s="54" t="s">
        <v>1039</v>
      </c>
      <c r="C739" s="54" t="s">
        <v>111</v>
      </c>
      <c r="D739" s="56"/>
      <c r="E739" s="57">
        <f>VLOOKUP(A739,'[153]MON 2013 Final TB '!$A$4:$D$1438,4,0)</f>
        <v>-67042095.460000001</v>
      </c>
      <c r="F739" s="56"/>
      <c r="G739" s="58"/>
      <c r="H739" s="58"/>
    </row>
    <row r="740" spans="1:8" s="36" customFormat="1">
      <c r="A740" s="54">
        <v>7351555</v>
      </c>
      <c r="B740" s="54" t="s">
        <v>1040</v>
      </c>
      <c r="C740" s="54" t="s">
        <v>111</v>
      </c>
      <c r="D740" s="56"/>
      <c r="E740" s="57">
        <f>VLOOKUP(A740,'[153]MON 2013 Final TB '!$A$4:$D$1438,4,0)</f>
        <v>-96182157.200000003</v>
      </c>
      <c r="F740" s="56"/>
      <c r="G740" s="58"/>
      <c r="H740" s="58"/>
    </row>
    <row r="741" spans="1:8" s="36" customFormat="1">
      <c r="A741" s="54">
        <v>7351560</v>
      </c>
      <c r="B741" s="54" t="s">
        <v>1041</v>
      </c>
      <c r="C741" s="54" t="s">
        <v>111</v>
      </c>
      <c r="D741" s="56"/>
      <c r="E741" s="57">
        <f>VLOOKUP(A741,'[153]MON 2013 Final TB '!$A$4:$D$1438,4,0)</f>
        <v>-116380915.89</v>
      </c>
      <c r="F741" s="56"/>
      <c r="G741" s="58"/>
      <c r="H741" s="58"/>
    </row>
    <row r="742" spans="1:8" s="36" customFormat="1">
      <c r="A742" s="54">
        <v>7351570</v>
      </c>
      <c r="B742" s="54" t="s">
        <v>1042</v>
      </c>
      <c r="C742" s="54" t="s">
        <v>111</v>
      </c>
      <c r="D742" s="56"/>
      <c r="E742" s="57">
        <f>VLOOKUP(A742,'[153]MON 2013 Final TB '!$A$4:$D$1438,4,0)</f>
        <v>0</v>
      </c>
      <c r="F742" s="56"/>
      <c r="G742" s="58"/>
      <c r="H742" s="58"/>
    </row>
    <row r="743" spans="1:8" s="36" customFormat="1">
      <c r="A743" s="54">
        <v>7351600</v>
      </c>
      <c r="B743" s="54" t="s">
        <v>1043</v>
      </c>
      <c r="C743" s="54" t="s">
        <v>111</v>
      </c>
      <c r="D743" s="56"/>
      <c r="E743" s="57">
        <f>VLOOKUP(A743,'[153]MON 2013 Final TB '!$A$4:$D$1438,4,0)</f>
        <v>0</v>
      </c>
      <c r="F743" s="56"/>
      <c r="G743" s="58"/>
      <c r="H743" s="58"/>
    </row>
    <row r="744" spans="1:8" s="36" customFormat="1">
      <c r="A744" s="54">
        <v>7351650</v>
      </c>
      <c r="B744" s="54" t="s">
        <v>1044</v>
      </c>
      <c r="C744" s="54" t="s">
        <v>111</v>
      </c>
      <c r="D744" s="56"/>
      <c r="E744" s="57">
        <f>VLOOKUP(A744,'[153]MON 2013 Final TB '!$A$4:$D$1438,4,0)</f>
        <v>0</v>
      </c>
      <c r="F744" s="56"/>
      <c r="G744" s="58"/>
      <c r="H744" s="58"/>
    </row>
    <row r="745" spans="1:8" s="36" customFormat="1">
      <c r="A745" s="54">
        <v>7351700</v>
      </c>
      <c r="B745" s="54" t="s">
        <v>1045</v>
      </c>
      <c r="C745" s="54" t="s">
        <v>111</v>
      </c>
      <c r="D745" s="56"/>
      <c r="E745" s="57">
        <f>VLOOKUP(A745,'[153]MON 2013 Final TB '!$A$4:$D$1438,4,0)</f>
        <v>0</v>
      </c>
      <c r="F745" s="56"/>
      <c r="G745" s="58"/>
      <c r="H745" s="58"/>
    </row>
    <row r="746" spans="1:8" s="36" customFormat="1">
      <c r="A746" s="54">
        <v>7351750</v>
      </c>
      <c r="B746" s="54" t="s">
        <v>1046</v>
      </c>
      <c r="C746" s="54" t="s">
        <v>111</v>
      </c>
      <c r="D746" s="56"/>
      <c r="E746" s="57">
        <f>VLOOKUP(A746,'[153]MON 2013 Final TB '!$A$4:$D$1438,4,0)</f>
        <v>0</v>
      </c>
      <c r="F746" s="56"/>
      <c r="G746" s="58"/>
      <c r="H746" s="58"/>
    </row>
    <row r="747" spans="1:8" s="36" customFormat="1">
      <c r="A747" s="54">
        <v>7401050</v>
      </c>
      <c r="B747" s="54" t="s">
        <v>1047</v>
      </c>
      <c r="C747" s="54" t="s">
        <v>111</v>
      </c>
      <c r="D747" s="56"/>
      <c r="E747" s="57">
        <f>VLOOKUP(A747,'[153]MON 2013 Final TB '!$A$4:$D$1438,4,0)</f>
        <v>-1669725.28</v>
      </c>
      <c r="F747" s="56"/>
      <c r="G747" s="58"/>
      <c r="H747" s="58"/>
    </row>
    <row r="748" spans="1:8" s="36" customFormat="1">
      <c r="A748" s="54">
        <v>7401100</v>
      </c>
      <c r="B748" s="54" t="s">
        <v>1048</v>
      </c>
      <c r="C748" s="54" t="s">
        <v>111</v>
      </c>
      <c r="D748" s="56"/>
      <c r="E748" s="57">
        <f>VLOOKUP(A748,'[153]MON 2013 Final TB '!$A$4:$D$1438,4,0)</f>
        <v>0</v>
      </c>
      <c r="F748" s="56"/>
      <c r="G748" s="58"/>
      <c r="H748" s="58"/>
    </row>
    <row r="749" spans="1:8" s="36" customFormat="1">
      <c r="A749" s="54">
        <v>7401150</v>
      </c>
      <c r="B749" s="54" t="s">
        <v>1049</v>
      </c>
      <c r="C749" s="54" t="s">
        <v>111</v>
      </c>
      <c r="D749" s="56"/>
      <c r="E749" s="57">
        <f>VLOOKUP(A749,'[153]MON 2013 Final TB '!$A$4:$D$1438,4,0)</f>
        <v>-1400000</v>
      </c>
      <c r="F749" s="56"/>
      <c r="G749" s="58"/>
      <c r="H749" s="58"/>
    </row>
    <row r="750" spans="1:8" s="36" customFormat="1">
      <c r="A750" s="54">
        <v>7451050</v>
      </c>
      <c r="B750" s="54" t="s">
        <v>1050</v>
      </c>
      <c r="C750" s="54" t="s">
        <v>111</v>
      </c>
      <c r="D750" s="56"/>
      <c r="E750" s="57">
        <f>VLOOKUP(A750,'[153]MON 2013 Final TB '!$A$4:$D$1438,4,0)</f>
        <v>0</v>
      </c>
      <c r="F750" s="56"/>
      <c r="G750" s="58"/>
      <c r="H750" s="58"/>
    </row>
    <row r="751" spans="1:8" s="36" customFormat="1">
      <c r="A751" s="54">
        <v>7471050</v>
      </c>
      <c r="B751" s="54" t="s">
        <v>1051</v>
      </c>
      <c r="C751" s="54" t="s">
        <v>111</v>
      </c>
      <c r="D751" s="56"/>
      <c r="E751" s="57">
        <f>VLOOKUP(A751,'[153]MON 2013 Final TB '!$A$4:$D$1438,4,0)</f>
        <v>0</v>
      </c>
      <c r="F751" s="56"/>
      <c r="G751" s="58"/>
      <c r="H751" s="58"/>
    </row>
    <row r="752" spans="1:8" s="36" customFormat="1">
      <c r="A752" s="54">
        <v>7631000</v>
      </c>
      <c r="B752" s="54" t="s">
        <v>1052</v>
      </c>
      <c r="C752" s="54" t="s">
        <v>1053</v>
      </c>
      <c r="D752" s="56"/>
      <c r="E752" s="57">
        <f>VLOOKUP(A752,'[153]MON 2013 Final TB '!$A$4:$D$1438,4,0)</f>
        <v>0</v>
      </c>
      <c r="F752" s="56"/>
      <c r="G752" s="58"/>
      <c r="H752" s="58"/>
    </row>
    <row r="753" spans="1:8" s="36" customFormat="1">
      <c r="A753" s="54">
        <v>7631050</v>
      </c>
      <c r="B753" s="54" t="s">
        <v>1054</v>
      </c>
      <c r="C753" s="54" t="s">
        <v>1053</v>
      </c>
      <c r="D753" s="56"/>
      <c r="E753" s="57">
        <f>VLOOKUP(A753,'[153]MON 2013 Final TB '!$A$4:$D$1438,4,0)</f>
        <v>7285263730.2299995</v>
      </c>
      <c r="F753" s="56"/>
      <c r="G753" s="58"/>
      <c r="H753" s="58"/>
    </row>
    <row r="754" spans="1:8" s="36" customFormat="1">
      <c r="A754" s="54">
        <v>7631100</v>
      </c>
      <c r="B754" s="54" t="s">
        <v>1055</v>
      </c>
      <c r="C754" s="54" t="s">
        <v>1053</v>
      </c>
      <c r="D754" s="56"/>
      <c r="E754" s="57">
        <f>VLOOKUP(A754,'[153]MON 2013 Final TB '!$A$4:$D$1438,4,0)</f>
        <v>0</v>
      </c>
      <c r="F754" s="56"/>
      <c r="G754" s="58"/>
      <c r="H754" s="58"/>
    </row>
    <row r="755" spans="1:8" s="36" customFormat="1">
      <c r="A755" s="54">
        <v>7631200</v>
      </c>
      <c r="B755" s="54" t="s">
        <v>1056</v>
      </c>
      <c r="C755" s="54" t="s">
        <v>1053</v>
      </c>
      <c r="D755" s="56"/>
      <c r="E755" s="57">
        <f>VLOOKUP(A755,'[153]MON 2013 Final TB '!$A$4:$D$1438,4,0)</f>
        <v>0</v>
      </c>
      <c r="F755" s="56"/>
      <c r="G755" s="58"/>
      <c r="H755" s="58"/>
    </row>
    <row r="756" spans="1:8" s="36" customFormat="1">
      <c r="A756" s="54">
        <v>7631300</v>
      </c>
      <c r="B756" s="54" t="s">
        <v>1057</v>
      </c>
      <c r="C756" s="54" t="s">
        <v>1053</v>
      </c>
      <c r="D756" s="56"/>
      <c r="E756" s="57">
        <f>VLOOKUP(A756,'[153]MON 2013 Final TB '!$A$4:$D$1438,4,0)</f>
        <v>66350530317.699997</v>
      </c>
      <c r="F756" s="56"/>
      <c r="G756" s="58"/>
      <c r="H756" s="58"/>
    </row>
    <row r="757" spans="1:8" s="36" customFormat="1">
      <c r="A757" s="54">
        <v>7631400</v>
      </c>
      <c r="B757" s="54" t="s">
        <v>1058</v>
      </c>
      <c r="C757" s="54" t="s">
        <v>1053</v>
      </c>
      <c r="D757" s="56"/>
      <c r="E757" s="57">
        <f>VLOOKUP(A757,'[153]MON 2013 Final TB '!$A$4:$D$1438,4,0)</f>
        <v>981406666.60000002</v>
      </c>
      <c r="F757" s="56"/>
      <c r="G757" s="58"/>
      <c r="H757" s="58"/>
    </row>
    <row r="758" spans="1:8" s="36" customFormat="1">
      <c r="A758" s="54">
        <v>7631500</v>
      </c>
      <c r="B758" s="54" t="s">
        <v>1059</v>
      </c>
      <c r="C758" s="54" t="s">
        <v>1053</v>
      </c>
      <c r="D758" s="56"/>
      <c r="E758" s="57">
        <f>VLOOKUP(A758,'[153]MON 2013 Final TB '!$A$4:$D$1438,4,0)</f>
        <v>10879385617.57</v>
      </c>
      <c r="F758" s="56"/>
      <c r="G758" s="58"/>
      <c r="H758" s="58"/>
    </row>
    <row r="759" spans="1:8" s="36" customFormat="1">
      <c r="A759" s="54">
        <v>7631600</v>
      </c>
      <c r="B759" s="54" t="s">
        <v>1060</v>
      </c>
      <c r="C759" s="54" t="s">
        <v>1053</v>
      </c>
      <c r="D759" s="56"/>
      <c r="E759" s="57">
        <f>VLOOKUP(A759,'[153]MON 2013 Final TB '!$A$4:$D$1438,4,0)</f>
        <v>0</v>
      </c>
      <c r="F759" s="56"/>
      <c r="G759" s="58"/>
      <c r="H759" s="58"/>
    </row>
    <row r="760" spans="1:8" s="36" customFormat="1">
      <c r="A760" s="54">
        <v>7631700</v>
      </c>
      <c r="B760" s="54" t="s">
        <v>1061</v>
      </c>
      <c r="C760" s="54" t="s">
        <v>1053</v>
      </c>
      <c r="D760" s="56"/>
      <c r="E760" s="57">
        <f>VLOOKUP(A760,'[153]MON 2013 Final TB '!$A$4:$D$1438,4,0)</f>
        <v>0</v>
      </c>
      <c r="F760" s="56"/>
      <c r="G760" s="58"/>
      <c r="H760" s="58"/>
    </row>
    <row r="761" spans="1:8" s="36" customFormat="1">
      <c r="A761" s="54">
        <v>7631800</v>
      </c>
      <c r="B761" s="54" t="s">
        <v>1062</v>
      </c>
      <c r="C761" s="54" t="s">
        <v>1053</v>
      </c>
      <c r="D761" s="56"/>
      <c r="E761" s="57">
        <f>VLOOKUP(A761,'[153]MON 2013 Final TB '!$A$4:$D$1438,4,0)</f>
        <v>0</v>
      </c>
      <c r="F761" s="56"/>
      <c r="G761" s="58"/>
      <c r="H761" s="58"/>
    </row>
    <row r="762" spans="1:8" s="36" customFormat="1">
      <c r="A762" s="54">
        <v>7631900</v>
      </c>
      <c r="B762" s="54" t="s">
        <v>1063</v>
      </c>
      <c r="C762" s="54" t="s">
        <v>1053</v>
      </c>
      <c r="D762" s="56"/>
      <c r="E762" s="57">
        <f>VLOOKUP(A762,'[153]MON 2013 Final TB '!$A$4:$D$1438,4,0)</f>
        <v>0</v>
      </c>
      <c r="F762" s="56"/>
      <c r="G762" s="58"/>
      <c r="H762" s="58"/>
    </row>
    <row r="763" spans="1:8" s="36" customFormat="1">
      <c r="A763" s="54">
        <v>7632000</v>
      </c>
      <c r="B763" s="54" t="s">
        <v>1064</v>
      </c>
      <c r="C763" s="54" t="s">
        <v>1053</v>
      </c>
      <c r="D763" s="56"/>
      <c r="E763" s="57">
        <f>VLOOKUP(A763,'[153]MON 2013 Final TB '!$A$4:$D$1438,4,0)</f>
        <v>1752645029.04</v>
      </c>
      <c r="F763" s="56"/>
      <c r="G763" s="58"/>
      <c r="H763" s="58"/>
    </row>
    <row r="764" spans="1:8" s="36" customFormat="1">
      <c r="A764" s="54">
        <v>7632100</v>
      </c>
      <c r="B764" s="54" t="s">
        <v>1065</v>
      </c>
      <c r="C764" s="54" t="s">
        <v>1053</v>
      </c>
      <c r="D764" s="56"/>
      <c r="E764" s="57">
        <f>VLOOKUP(A764,'[153]MON 2013 Final TB '!$A$4:$D$1438,4,0)</f>
        <v>7764402.4000000004</v>
      </c>
      <c r="F764" s="56"/>
      <c r="G764" s="58"/>
      <c r="H764" s="58"/>
    </row>
    <row r="765" spans="1:8" s="36" customFormat="1">
      <c r="A765" s="54">
        <v>7632200</v>
      </c>
      <c r="B765" s="54" t="s">
        <v>1066</v>
      </c>
      <c r="C765" s="54" t="s">
        <v>1053</v>
      </c>
      <c r="D765" s="56"/>
      <c r="E765" s="57">
        <f>VLOOKUP(A765,'[153]MON 2013 Final TB '!$A$4:$D$1438,4,0)</f>
        <v>335223800.49000001</v>
      </c>
      <c r="F765" s="56"/>
      <c r="G765" s="58"/>
      <c r="H765" s="58"/>
    </row>
    <row r="766" spans="1:8" s="36" customFormat="1">
      <c r="A766" s="54">
        <v>7632300</v>
      </c>
      <c r="B766" s="54" t="s">
        <v>1067</v>
      </c>
      <c r="C766" s="54" t="s">
        <v>1053</v>
      </c>
      <c r="D766" s="56"/>
      <c r="E766" s="57">
        <f>VLOOKUP(A766,'[153]MON 2013 Final TB '!$A$4:$D$1438,4,0)</f>
        <v>0</v>
      </c>
      <c r="F766" s="56"/>
      <c r="G766" s="58"/>
      <c r="H766" s="58"/>
    </row>
    <row r="767" spans="1:8" s="36" customFormat="1">
      <c r="A767" s="54">
        <v>7632400</v>
      </c>
      <c r="B767" s="54" t="s">
        <v>1068</v>
      </c>
      <c r="C767" s="54" t="s">
        <v>1053</v>
      </c>
      <c r="D767" s="56"/>
      <c r="E767" s="57">
        <f>VLOOKUP(A767,'[153]MON 2013 Final TB '!$A$4:$D$1438,4,0)</f>
        <v>52043617.100000001</v>
      </c>
      <c r="F767" s="56"/>
      <c r="G767" s="58"/>
      <c r="H767" s="58"/>
    </row>
    <row r="768" spans="1:8" s="36" customFormat="1">
      <c r="A768" s="54">
        <v>7632500</v>
      </c>
      <c r="B768" s="54" t="s">
        <v>1069</v>
      </c>
      <c r="C768" s="54" t="s">
        <v>1053</v>
      </c>
      <c r="D768" s="56"/>
      <c r="E768" s="57">
        <f>VLOOKUP(A768,'[153]MON 2013 Final TB '!$A$4:$D$1438,4,0)</f>
        <v>0</v>
      </c>
      <c r="F768" s="56"/>
      <c r="G768" s="58"/>
      <c r="H768" s="58"/>
    </row>
    <row r="769" spans="1:8" s="36" customFormat="1">
      <c r="A769" s="54">
        <v>7632600</v>
      </c>
      <c r="B769" s="54" t="s">
        <v>1070</v>
      </c>
      <c r="C769" s="54" t="s">
        <v>1053</v>
      </c>
      <c r="D769" s="56"/>
      <c r="E769" s="57">
        <f>VLOOKUP(A769,'[153]MON 2013 Final TB '!$A$4:$D$1438,4,0)</f>
        <v>230997869.83000001</v>
      </c>
      <c r="F769" s="56"/>
      <c r="G769" s="58"/>
      <c r="H769" s="58"/>
    </row>
    <row r="770" spans="1:8" s="36" customFormat="1">
      <c r="A770" s="54">
        <v>7632800</v>
      </c>
      <c r="B770" s="54" t="s">
        <v>1071</v>
      </c>
      <c r="C770" s="54" t="s">
        <v>1053</v>
      </c>
      <c r="D770" s="56"/>
      <c r="E770" s="57">
        <f>VLOOKUP(A770,'[153]MON 2013 Final TB '!$A$4:$D$1438,4,0)</f>
        <v>0</v>
      </c>
      <c r="F770" s="56"/>
      <c r="G770" s="58"/>
      <c r="H770" s="58"/>
    </row>
    <row r="771" spans="1:8" s="36" customFormat="1">
      <c r="A771" s="54">
        <v>7632850</v>
      </c>
      <c r="B771" s="54" t="s">
        <v>1072</v>
      </c>
      <c r="C771" s="54" t="s">
        <v>1053</v>
      </c>
      <c r="D771" s="56"/>
      <c r="E771" s="57">
        <f>VLOOKUP(A771,'[153]MON 2013 Final TB '!$A$4:$D$1438,4,0)</f>
        <v>475259135.10000002</v>
      </c>
      <c r="F771" s="56"/>
      <c r="G771" s="58"/>
      <c r="H771" s="58"/>
    </row>
    <row r="772" spans="1:8" s="36" customFormat="1">
      <c r="A772" s="54">
        <v>7632900</v>
      </c>
      <c r="B772" s="54" t="s">
        <v>1073</v>
      </c>
      <c r="C772" s="54" t="s">
        <v>1053</v>
      </c>
      <c r="D772" s="56"/>
      <c r="E772" s="57">
        <f>VLOOKUP(A772,'[153]MON 2013 Final TB '!$A$4:$D$1438,4,0)</f>
        <v>9801071.2799999993</v>
      </c>
      <c r="F772" s="56"/>
      <c r="G772" s="58"/>
      <c r="H772" s="58"/>
    </row>
    <row r="773" spans="1:8" s="36" customFormat="1">
      <c r="A773" s="54">
        <v>7639999</v>
      </c>
      <c r="B773" s="54" t="s">
        <v>1074</v>
      </c>
      <c r="C773" s="54" t="s">
        <v>1053</v>
      </c>
      <c r="D773" s="56"/>
      <c r="E773" s="57">
        <f>VLOOKUP(A773,'[153]MON 2013 Final TB '!$A$4:$D$1438,4,0)</f>
        <v>-88360321257.339996</v>
      </c>
      <c r="F773" s="56"/>
      <c r="G773" s="58"/>
      <c r="H773" s="58"/>
    </row>
    <row r="774" spans="1:8" s="36" customFormat="1">
      <c r="A774" s="54">
        <v>7641050</v>
      </c>
      <c r="B774" s="54" t="s">
        <v>1075</v>
      </c>
      <c r="C774" s="54" t="s">
        <v>1053</v>
      </c>
      <c r="D774" s="56"/>
      <c r="E774" s="57">
        <f>VLOOKUP(A774,'[153]MON 2013 Final TB '!$A$4:$D$1438,4,0)</f>
        <v>0</v>
      </c>
      <c r="F774" s="56"/>
      <c r="G774" s="58"/>
      <c r="H774" s="58"/>
    </row>
    <row r="775" spans="1:8" s="36" customFormat="1">
      <c r="A775" s="54">
        <v>7641100</v>
      </c>
      <c r="B775" s="54" t="s">
        <v>1076</v>
      </c>
      <c r="C775" s="54" t="s">
        <v>1053</v>
      </c>
      <c r="D775" s="56"/>
      <c r="E775" s="57">
        <f>VLOOKUP(A775,'[153]MON 2013 Final TB '!$A$4:$D$1438,4,0)</f>
        <v>2466688.75</v>
      </c>
      <c r="F775" s="56"/>
      <c r="G775" s="58"/>
      <c r="H775" s="58"/>
    </row>
    <row r="776" spans="1:8" s="36" customFormat="1">
      <c r="A776" s="54">
        <v>7641199</v>
      </c>
      <c r="B776" s="54" t="s">
        <v>1077</v>
      </c>
      <c r="C776" s="54" t="s">
        <v>1053</v>
      </c>
      <c r="D776" s="56"/>
      <c r="E776" s="57">
        <f>VLOOKUP(A776,'[153]MON 2013 Final TB '!$A$4:$D$1438,4,0)</f>
        <v>-2466688.75</v>
      </c>
      <c r="F776" s="56"/>
      <c r="G776" s="58"/>
      <c r="H776" s="58"/>
    </row>
    <row r="777" spans="1:8" s="36" customFormat="1">
      <c r="A777" s="54">
        <v>7701000</v>
      </c>
      <c r="B777" s="54" t="s">
        <v>1078</v>
      </c>
      <c r="C777" s="54" t="s">
        <v>77</v>
      </c>
      <c r="D777" s="90" t="s">
        <v>1935</v>
      </c>
      <c r="E777" s="57">
        <f>VLOOKUP(A777,'[153]MON 2013 Final TB '!$A$4:$D$1438,4,0)</f>
        <v>0</v>
      </c>
      <c r="F777" s="56"/>
      <c r="G777" s="58"/>
      <c r="H777" s="58"/>
    </row>
    <row r="778" spans="1:8" s="36" customFormat="1">
      <c r="A778" s="54">
        <v>7701001</v>
      </c>
      <c r="B778" s="54" t="s">
        <v>1079</v>
      </c>
      <c r="C778" s="54" t="s">
        <v>77</v>
      </c>
      <c r="D778" s="90" t="s">
        <v>1935</v>
      </c>
      <c r="E778" s="57">
        <f>VLOOKUP(A778,'[153]MON 2013 Final TB '!$A$4:$D$1438,4,0)</f>
        <v>0</v>
      </c>
      <c r="F778" s="56"/>
      <c r="G778" s="58"/>
      <c r="H778" s="58"/>
    </row>
    <row r="779" spans="1:8" s="36" customFormat="1">
      <c r="A779" s="54">
        <v>7701050</v>
      </c>
      <c r="B779" s="54" t="s">
        <v>1080</v>
      </c>
      <c r="C779" s="54" t="s">
        <v>77</v>
      </c>
      <c r="D779" s="90" t="s">
        <v>1935</v>
      </c>
      <c r="E779" s="57">
        <f>VLOOKUP(A779,'[153]MON 2013 Final TB '!$A$4:$D$1438,4,0)</f>
        <v>9462248983.5300007</v>
      </c>
      <c r="F779" s="56" t="s">
        <v>1081</v>
      </c>
      <c r="G779" s="58"/>
      <c r="H779" s="58"/>
    </row>
    <row r="780" spans="1:8" s="36" customFormat="1">
      <c r="A780" s="54">
        <v>7701051</v>
      </c>
      <c r="B780" s="54" t="s">
        <v>1082</v>
      </c>
      <c r="C780" s="54" t="s">
        <v>77</v>
      </c>
      <c r="D780" s="90" t="s">
        <v>1935</v>
      </c>
      <c r="E780" s="57">
        <f>VLOOKUP(A780,'[153]MON 2013 Final TB '!$A$4:$D$1438,4,0)</f>
        <v>0</v>
      </c>
      <c r="F780" s="56"/>
      <c r="G780" s="58"/>
      <c r="H780" s="58"/>
    </row>
    <row r="781" spans="1:8" s="36" customFormat="1">
      <c r="A781" s="54">
        <v>7701100</v>
      </c>
      <c r="B781" s="54" t="s">
        <v>1083</v>
      </c>
      <c r="C781" s="54" t="s">
        <v>77</v>
      </c>
      <c r="D781" s="90" t="s">
        <v>1935</v>
      </c>
      <c r="E781" s="57">
        <f>VLOOKUP(A781,'[153]MON 2013 Final TB '!$A$4:$D$1438,4,0)</f>
        <v>0</v>
      </c>
      <c r="F781" s="56"/>
      <c r="G781" s="58"/>
      <c r="H781" s="58"/>
    </row>
    <row r="782" spans="1:8" s="36" customFormat="1">
      <c r="A782" s="54">
        <v>7701101</v>
      </c>
      <c r="B782" s="54" t="s">
        <v>1084</v>
      </c>
      <c r="C782" s="54" t="s">
        <v>77</v>
      </c>
      <c r="D782" s="90" t="s">
        <v>1935</v>
      </c>
      <c r="E782" s="57">
        <f>VLOOKUP(A782,'[153]MON 2013 Final TB '!$A$4:$D$1438,4,0)</f>
        <v>0</v>
      </c>
      <c r="F782" s="56"/>
      <c r="G782" s="58"/>
      <c r="H782" s="58"/>
    </row>
    <row r="783" spans="1:8" s="36" customFormat="1">
      <c r="A783" s="54">
        <v>7701200</v>
      </c>
      <c r="B783" s="54" t="s">
        <v>1085</v>
      </c>
      <c r="C783" s="54" t="s">
        <v>77</v>
      </c>
      <c r="D783" s="90" t="s">
        <v>1935</v>
      </c>
      <c r="E783" s="57">
        <f>VLOOKUP(A783,'[153]MON 2013 Final TB '!$A$4:$D$1438,4,0)</f>
        <v>0</v>
      </c>
      <c r="F783" s="56"/>
      <c r="G783" s="58"/>
      <c r="H783" s="58"/>
    </row>
    <row r="784" spans="1:8" s="36" customFormat="1">
      <c r="A784" s="54">
        <v>7701201</v>
      </c>
      <c r="B784" s="54" t="s">
        <v>1086</v>
      </c>
      <c r="C784" s="54" t="s">
        <v>77</v>
      </c>
      <c r="D784" s="90" t="s">
        <v>1935</v>
      </c>
      <c r="E784" s="57">
        <f>VLOOKUP(A784,'[153]MON 2013 Final TB '!$A$4:$D$1438,4,0)</f>
        <v>0</v>
      </c>
      <c r="F784" s="56"/>
      <c r="G784" s="58"/>
      <c r="H784" s="58"/>
    </row>
    <row r="785" spans="1:8" s="36" customFormat="1">
      <c r="A785" s="54">
        <v>7701300</v>
      </c>
      <c r="B785" s="54" t="s">
        <v>1087</v>
      </c>
      <c r="C785" s="54" t="s">
        <v>77</v>
      </c>
      <c r="D785" s="90" t="s">
        <v>1935</v>
      </c>
      <c r="E785" s="57">
        <f>VLOOKUP(A785,'[153]MON 2013 Final TB '!$A$4:$D$1438,4,0)</f>
        <v>61461129499.540001</v>
      </c>
      <c r="F785" s="56" t="s">
        <v>1088</v>
      </c>
      <c r="G785" s="58"/>
      <c r="H785" s="58"/>
    </row>
    <row r="786" spans="1:8" s="36" customFormat="1">
      <c r="A786" s="54">
        <v>7701301</v>
      </c>
      <c r="B786" s="54" t="s">
        <v>1089</v>
      </c>
      <c r="C786" s="54" t="s">
        <v>77</v>
      </c>
      <c r="D786" s="90" t="s">
        <v>1935</v>
      </c>
      <c r="E786" s="57">
        <f>VLOOKUP(A786,'[153]MON 2013 Final TB '!$A$4:$D$1438,4,0)</f>
        <v>0</v>
      </c>
      <c r="F786" s="56"/>
      <c r="G786" s="58"/>
      <c r="H786" s="58"/>
    </row>
    <row r="787" spans="1:8" s="36" customFormat="1">
      <c r="A787" s="54">
        <v>7701400</v>
      </c>
      <c r="B787" s="54" t="s">
        <v>1090</v>
      </c>
      <c r="C787" s="54" t="s">
        <v>77</v>
      </c>
      <c r="D787" s="90" t="s">
        <v>1935</v>
      </c>
      <c r="E787" s="57">
        <f>VLOOKUP(A787,'[153]MON 2013 Final TB '!$A$4:$D$1438,4,0)</f>
        <v>949371168.10000002</v>
      </c>
      <c r="F787" s="56" t="s">
        <v>1091</v>
      </c>
      <c r="G787" s="58"/>
      <c r="H787" s="58"/>
    </row>
    <row r="788" spans="1:8" s="36" customFormat="1">
      <c r="A788" s="54">
        <v>7701401</v>
      </c>
      <c r="B788" s="54" t="s">
        <v>1092</v>
      </c>
      <c r="C788" s="54" t="s">
        <v>77</v>
      </c>
      <c r="D788" s="90" t="s">
        <v>1935</v>
      </c>
      <c r="E788" s="57">
        <f>VLOOKUP(A788,'[153]MON 2013 Final TB '!$A$4:$D$1438,4,0)</f>
        <v>0</v>
      </c>
      <c r="F788" s="56"/>
      <c r="G788" s="58"/>
      <c r="H788" s="58"/>
    </row>
    <row r="789" spans="1:8" s="36" customFormat="1">
      <c r="A789" s="54">
        <v>7701500</v>
      </c>
      <c r="B789" s="54" t="s">
        <v>1093</v>
      </c>
      <c r="C789" s="54" t="s">
        <v>77</v>
      </c>
      <c r="D789" s="90" t="s">
        <v>1935</v>
      </c>
      <c r="E789" s="57">
        <f>VLOOKUP(A789,'[153]MON 2013 Final TB '!$A$4:$D$1438,4,0)</f>
        <v>8937813812.6800003</v>
      </c>
      <c r="F789" s="56" t="s">
        <v>1094</v>
      </c>
      <c r="G789" s="58"/>
      <c r="H789" s="58"/>
    </row>
    <row r="790" spans="1:8" s="36" customFormat="1">
      <c r="A790" s="54">
        <v>7701501</v>
      </c>
      <c r="B790" s="54" t="s">
        <v>1095</v>
      </c>
      <c r="C790" s="54" t="s">
        <v>77</v>
      </c>
      <c r="D790" s="90" t="s">
        <v>1935</v>
      </c>
      <c r="E790" s="57">
        <f>VLOOKUP(A790,'[153]MON 2013 Final TB '!$A$4:$D$1438,4,0)</f>
        <v>0</v>
      </c>
      <c r="F790" s="56"/>
      <c r="G790" s="58"/>
      <c r="H790" s="58"/>
    </row>
    <row r="791" spans="1:8" s="36" customFormat="1">
      <c r="A791" s="54">
        <v>7701600</v>
      </c>
      <c r="B791" s="54" t="s">
        <v>1096</v>
      </c>
      <c r="C791" s="54" t="s">
        <v>77</v>
      </c>
      <c r="D791" s="90" t="s">
        <v>1935</v>
      </c>
      <c r="E791" s="57">
        <f>VLOOKUP(A791,'[153]MON 2013 Final TB '!$A$4:$D$1438,4,0)</f>
        <v>0</v>
      </c>
      <c r="F791" s="56"/>
      <c r="G791" s="58"/>
      <c r="H791" s="58"/>
    </row>
    <row r="792" spans="1:8" s="36" customFormat="1">
      <c r="A792" s="54">
        <v>7701601</v>
      </c>
      <c r="B792" s="54" t="s">
        <v>1097</v>
      </c>
      <c r="C792" s="54" t="s">
        <v>77</v>
      </c>
      <c r="D792" s="90" t="s">
        <v>1935</v>
      </c>
      <c r="E792" s="57">
        <f>VLOOKUP(A792,'[153]MON 2013 Final TB '!$A$4:$D$1438,4,0)</f>
        <v>0</v>
      </c>
      <c r="F792" s="56"/>
      <c r="G792" s="58"/>
      <c r="H792" s="58"/>
    </row>
    <row r="793" spans="1:8" s="36" customFormat="1">
      <c r="A793" s="54">
        <v>7701700</v>
      </c>
      <c r="B793" s="54" t="s">
        <v>1098</v>
      </c>
      <c r="C793" s="54" t="s">
        <v>77</v>
      </c>
      <c r="D793" s="90" t="s">
        <v>1935</v>
      </c>
      <c r="E793" s="57">
        <f>VLOOKUP(A793,'[153]MON 2013 Final TB '!$A$4:$D$1438,4,0)</f>
        <v>0</v>
      </c>
      <c r="F793" s="56"/>
      <c r="G793" s="58"/>
      <c r="H793" s="58"/>
    </row>
    <row r="794" spans="1:8" s="36" customFormat="1">
      <c r="A794" s="54">
        <v>7701701</v>
      </c>
      <c r="B794" s="54" t="s">
        <v>1099</v>
      </c>
      <c r="C794" s="54" t="s">
        <v>77</v>
      </c>
      <c r="D794" s="90" t="s">
        <v>1935</v>
      </c>
      <c r="E794" s="57">
        <f>VLOOKUP(A794,'[153]MON 2013 Final TB '!$A$4:$D$1438,4,0)</f>
        <v>0</v>
      </c>
      <c r="F794" s="56"/>
      <c r="G794" s="58"/>
      <c r="H794" s="58"/>
    </row>
    <row r="795" spans="1:8" s="36" customFormat="1">
      <c r="A795" s="54">
        <v>7701800</v>
      </c>
      <c r="B795" s="54" t="s">
        <v>1100</v>
      </c>
      <c r="C795" s="54" t="s">
        <v>77</v>
      </c>
      <c r="D795" s="90" t="s">
        <v>1935</v>
      </c>
      <c r="E795" s="57">
        <f>VLOOKUP(A795,'[153]MON 2013 Final TB '!$A$4:$D$1438,4,0)</f>
        <v>0</v>
      </c>
      <c r="F795" s="56"/>
      <c r="G795" s="58"/>
      <c r="H795" s="58"/>
    </row>
    <row r="796" spans="1:8" s="36" customFormat="1">
      <c r="A796" s="54">
        <v>7701801</v>
      </c>
      <c r="B796" s="54" t="s">
        <v>1101</v>
      </c>
      <c r="C796" s="54" t="s">
        <v>77</v>
      </c>
      <c r="D796" s="90" t="s">
        <v>1935</v>
      </c>
      <c r="E796" s="57">
        <f>VLOOKUP(A796,'[153]MON 2013 Final TB '!$A$4:$D$1438,4,0)</f>
        <v>0</v>
      </c>
      <c r="F796" s="56"/>
      <c r="G796" s="58"/>
      <c r="H796" s="58"/>
    </row>
    <row r="797" spans="1:8" s="36" customFormat="1">
      <c r="A797" s="54">
        <v>7701900</v>
      </c>
      <c r="B797" s="54" t="s">
        <v>1102</v>
      </c>
      <c r="C797" s="54" t="s">
        <v>77</v>
      </c>
      <c r="D797" s="90" t="s">
        <v>1935</v>
      </c>
      <c r="E797" s="57">
        <f>VLOOKUP(A797,'[153]MON 2013 Final TB '!$A$4:$D$1438,4,0)</f>
        <v>0</v>
      </c>
      <c r="F797" s="56"/>
      <c r="G797" s="58"/>
      <c r="H797" s="58"/>
    </row>
    <row r="798" spans="1:8" s="36" customFormat="1">
      <c r="A798" s="54">
        <v>7701901</v>
      </c>
      <c r="B798" s="54" t="s">
        <v>1103</v>
      </c>
      <c r="C798" s="54" t="s">
        <v>77</v>
      </c>
      <c r="D798" s="90" t="s">
        <v>1935</v>
      </c>
      <c r="E798" s="57">
        <f>VLOOKUP(A798,'[153]MON 2013 Final TB '!$A$4:$D$1438,4,0)</f>
        <v>0</v>
      </c>
      <c r="F798" s="56"/>
      <c r="G798" s="58"/>
      <c r="H798" s="58"/>
    </row>
    <row r="799" spans="1:8" s="36" customFormat="1">
      <c r="A799" s="54">
        <v>7702000</v>
      </c>
      <c r="B799" s="54" t="s">
        <v>1104</v>
      </c>
      <c r="C799" s="54" t="s">
        <v>77</v>
      </c>
      <c r="D799" s="90" t="s">
        <v>1935</v>
      </c>
      <c r="E799" s="57">
        <f>VLOOKUP(A799,'[153]MON 2013 Final TB '!$A$4:$D$1438,4,0)</f>
        <v>122500</v>
      </c>
      <c r="F799" s="56" t="s">
        <v>47</v>
      </c>
      <c r="G799" s="58"/>
      <c r="H799" s="58"/>
    </row>
    <row r="800" spans="1:8" s="36" customFormat="1">
      <c r="A800" s="54">
        <v>7702001</v>
      </c>
      <c r="B800" s="54" t="s">
        <v>1105</v>
      </c>
      <c r="C800" s="54" t="s">
        <v>77</v>
      </c>
      <c r="D800" s="90" t="s">
        <v>1935</v>
      </c>
      <c r="E800" s="57">
        <f>VLOOKUP(A800,'[153]MON 2013 Final TB '!$A$4:$D$1438,4,0)</f>
        <v>0</v>
      </c>
      <c r="F800" s="56"/>
      <c r="G800" s="58"/>
      <c r="H800" s="58"/>
    </row>
    <row r="801" spans="1:8" s="36" customFormat="1">
      <c r="A801" s="54">
        <v>7702100</v>
      </c>
      <c r="B801" s="54" t="s">
        <v>1106</v>
      </c>
      <c r="C801" s="54" t="s">
        <v>77</v>
      </c>
      <c r="D801" s="90" t="s">
        <v>1935</v>
      </c>
      <c r="E801" s="57">
        <f>VLOOKUP(A801,'[153]MON 2013 Final TB '!$A$4:$D$1438,4,0)</f>
        <v>1602579685.47</v>
      </c>
      <c r="F801" s="56" t="s">
        <v>47</v>
      </c>
      <c r="G801" s="58"/>
      <c r="H801" s="58"/>
    </row>
    <row r="802" spans="1:8" s="36" customFormat="1">
      <c r="A802" s="54">
        <v>7702101</v>
      </c>
      <c r="B802" s="54" t="s">
        <v>1107</v>
      </c>
      <c r="C802" s="54" t="s">
        <v>77</v>
      </c>
      <c r="D802" s="90" t="s">
        <v>1935</v>
      </c>
      <c r="E802" s="57">
        <f>VLOOKUP(A802,'[153]MON 2013 Final TB '!$A$4:$D$1438,4,0)</f>
        <v>0</v>
      </c>
      <c r="F802" s="56"/>
      <c r="G802" s="58"/>
      <c r="H802" s="58"/>
    </row>
    <row r="803" spans="1:8" s="36" customFormat="1">
      <c r="A803" s="54">
        <v>7702200</v>
      </c>
      <c r="B803" s="54" t="s">
        <v>1108</v>
      </c>
      <c r="C803" s="54" t="s">
        <v>77</v>
      </c>
      <c r="D803" s="90" t="s">
        <v>1935</v>
      </c>
      <c r="E803" s="57">
        <f>VLOOKUP(A803,'[153]MON 2013 Final TB '!$A$4:$D$1438,4,0)</f>
        <v>0</v>
      </c>
      <c r="F803" s="56"/>
      <c r="G803" s="58"/>
      <c r="H803" s="58"/>
    </row>
    <row r="804" spans="1:8" s="36" customFormat="1">
      <c r="A804" s="54">
        <v>7702201</v>
      </c>
      <c r="B804" s="54" t="s">
        <v>1109</v>
      </c>
      <c r="C804" s="54" t="s">
        <v>77</v>
      </c>
      <c r="D804" s="90" t="s">
        <v>1935</v>
      </c>
      <c r="E804" s="57">
        <f>VLOOKUP(A804,'[153]MON 2013 Final TB '!$A$4:$D$1438,4,0)</f>
        <v>0</v>
      </c>
      <c r="F804" s="56"/>
      <c r="G804" s="58"/>
      <c r="H804" s="58"/>
    </row>
    <row r="805" spans="1:8" s="36" customFormat="1">
      <c r="A805" s="54">
        <v>7702300</v>
      </c>
      <c r="B805" s="54" t="s">
        <v>1110</v>
      </c>
      <c r="C805" s="54" t="s">
        <v>77</v>
      </c>
      <c r="D805" s="90" t="s">
        <v>1935</v>
      </c>
      <c r="E805" s="57">
        <f>VLOOKUP(A805,'[153]MON 2013 Final TB '!$A$4:$D$1438,4,0)</f>
        <v>395760404.98000002</v>
      </c>
      <c r="F805" s="56" t="s">
        <v>47</v>
      </c>
      <c r="G805" s="58"/>
      <c r="H805" s="58"/>
    </row>
    <row r="806" spans="1:8" s="36" customFormat="1">
      <c r="A806" s="54">
        <v>7702301</v>
      </c>
      <c r="B806" s="54" t="s">
        <v>1111</v>
      </c>
      <c r="C806" s="54" t="s">
        <v>77</v>
      </c>
      <c r="D806" s="90" t="s">
        <v>1935</v>
      </c>
      <c r="E806" s="57">
        <f>VLOOKUP(A806,'[153]MON 2013 Final TB '!$A$4:$D$1438,4,0)</f>
        <v>0</v>
      </c>
      <c r="F806" s="56"/>
      <c r="G806" s="58"/>
      <c r="H806" s="58"/>
    </row>
    <row r="807" spans="1:8" s="36" customFormat="1">
      <c r="A807" s="54">
        <v>7702400</v>
      </c>
      <c r="B807" s="54" t="s">
        <v>1112</v>
      </c>
      <c r="C807" s="54" t="s">
        <v>77</v>
      </c>
      <c r="D807" s="90" t="s">
        <v>1935</v>
      </c>
      <c r="E807" s="57">
        <f>VLOOKUP(A807,'[153]MON 2013 Final TB '!$A$4:$D$1438,4,0)</f>
        <v>0</v>
      </c>
      <c r="F807" s="56"/>
      <c r="G807" s="58"/>
      <c r="H807" s="58"/>
    </row>
    <row r="808" spans="1:8" s="36" customFormat="1">
      <c r="A808" s="54">
        <v>7702401</v>
      </c>
      <c r="B808" s="54" t="s">
        <v>1113</v>
      </c>
      <c r="C808" s="54" t="s">
        <v>77</v>
      </c>
      <c r="D808" s="90" t="s">
        <v>1935</v>
      </c>
      <c r="E808" s="57">
        <f>VLOOKUP(A808,'[153]MON 2013 Final TB '!$A$4:$D$1438,4,0)</f>
        <v>0</v>
      </c>
      <c r="F808" s="56"/>
      <c r="G808" s="58"/>
      <c r="H808" s="58"/>
    </row>
    <row r="809" spans="1:8" s="36" customFormat="1">
      <c r="A809" s="54">
        <v>7702500</v>
      </c>
      <c r="B809" s="54" t="s">
        <v>1114</v>
      </c>
      <c r="C809" s="54" t="s">
        <v>77</v>
      </c>
      <c r="D809" s="90" t="s">
        <v>1935</v>
      </c>
      <c r="E809" s="57">
        <f>VLOOKUP(A809,'[153]MON 2013 Final TB '!$A$4:$D$1438,4,0)</f>
        <v>0</v>
      </c>
      <c r="F809" s="56"/>
      <c r="G809" s="58"/>
      <c r="H809" s="58"/>
    </row>
    <row r="810" spans="1:8" s="36" customFormat="1">
      <c r="A810" s="54">
        <v>7702501</v>
      </c>
      <c r="B810" s="54" t="s">
        <v>1115</v>
      </c>
      <c r="C810" s="54" t="s">
        <v>77</v>
      </c>
      <c r="D810" s="90" t="s">
        <v>1935</v>
      </c>
      <c r="E810" s="57">
        <f>VLOOKUP(A810,'[153]MON 2013 Final TB '!$A$4:$D$1438,4,0)</f>
        <v>0</v>
      </c>
      <c r="F810" s="56"/>
      <c r="G810" s="58"/>
      <c r="H810" s="58"/>
    </row>
    <row r="811" spans="1:8" s="36" customFormat="1">
      <c r="A811" s="54">
        <v>7702600</v>
      </c>
      <c r="B811" s="54" t="s">
        <v>1116</v>
      </c>
      <c r="C811" s="54" t="s">
        <v>77</v>
      </c>
      <c r="D811" s="90" t="s">
        <v>1935</v>
      </c>
      <c r="E811" s="57">
        <f>VLOOKUP(A811,'[153]MON 2013 Final TB '!$A$4:$D$1438,4,0)</f>
        <v>0</v>
      </c>
      <c r="F811" s="56"/>
      <c r="G811" s="58"/>
      <c r="H811" s="58"/>
    </row>
    <row r="812" spans="1:8" s="36" customFormat="1">
      <c r="A812" s="54">
        <v>7702601</v>
      </c>
      <c r="B812" s="54" t="s">
        <v>1117</v>
      </c>
      <c r="C812" s="54" t="s">
        <v>77</v>
      </c>
      <c r="D812" s="90" t="s">
        <v>1935</v>
      </c>
      <c r="E812" s="57">
        <f>VLOOKUP(A812,'[153]MON 2013 Final TB '!$A$4:$D$1438,4,0)</f>
        <v>0</v>
      </c>
      <c r="F812" s="56"/>
      <c r="G812" s="58"/>
      <c r="H812" s="58"/>
    </row>
    <row r="813" spans="1:8" s="36" customFormat="1">
      <c r="A813" s="54">
        <v>7702650</v>
      </c>
      <c r="B813" s="54" t="s">
        <v>1118</v>
      </c>
      <c r="C813" s="54" t="s">
        <v>77</v>
      </c>
      <c r="D813" s="90" t="s">
        <v>1935</v>
      </c>
      <c r="E813" s="57">
        <f>VLOOKUP(A813,'[153]MON 2013 Final TB '!$A$4:$D$1438,4,0)</f>
        <v>313148702.66000003</v>
      </c>
      <c r="F813" s="56" t="s">
        <v>47</v>
      </c>
      <c r="G813" s="58"/>
      <c r="H813" s="58"/>
    </row>
    <row r="814" spans="1:8" s="36" customFormat="1">
      <c r="A814" s="54">
        <v>7702651</v>
      </c>
      <c r="B814" s="54" t="s">
        <v>1119</v>
      </c>
      <c r="C814" s="54" t="s">
        <v>77</v>
      </c>
      <c r="D814" s="90" t="s">
        <v>1935</v>
      </c>
      <c r="E814" s="57">
        <f>VLOOKUP(A814,'[153]MON 2013 Final TB '!$A$4:$D$1438,4,0)</f>
        <v>0</v>
      </c>
      <c r="F814" s="56"/>
      <c r="G814" s="58"/>
      <c r="H814" s="58"/>
    </row>
    <row r="815" spans="1:8" s="36" customFormat="1">
      <c r="A815" s="54">
        <v>7702700</v>
      </c>
      <c r="B815" s="54" t="s">
        <v>1120</v>
      </c>
      <c r="C815" s="54" t="s">
        <v>77</v>
      </c>
      <c r="D815" s="90" t="s">
        <v>1935</v>
      </c>
      <c r="E815" s="57">
        <f>VLOOKUP(A815,'[153]MON 2013 Final TB '!$A$4:$D$1438,4,0)</f>
        <v>0</v>
      </c>
      <c r="F815" s="56" t="s">
        <v>47</v>
      </c>
      <c r="G815" s="58"/>
      <c r="H815" s="58"/>
    </row>
    <row r="816" spans="1:8" s="36" customFormat="1">
      <c r="A816" s="54">
        <v>7702701</v>
      </c>
      <c r="B816" s="54" t="s">
        <v>1121</v>
      </c>
      <c r="C816" s="54" t="s">
        <v>77</v>
      </c>
      <c r="D816" s="90" t="s">
        <v>1935</v>
      </c>
      <c r="E816" s="57">
        <f>VLOOKUP(A816,'[153]MON 2013 Final TB '!$A$4:$D$1438,4,0)</f>
        <v>0</v>
      </c>
      <c r="F816" s="56"/>
      <c r="G816" s="58"/>
      <c r="H816" s="58"/>
    </row>
    <row r="817" spans="1:8" s="36" customFormat="1">
      <c r="A817" s="54">
        <v>7751000</v>
      </c>
      <c r="B817" s="54" t="s">
        <v>1122</v>
      </c>
      <c r="C817" s="54" t="s">
        <v>77</v>
      </c>
      <c r="D817" s="90" t="s">
        <v>1935</v>
      </c>
      <c r="E817" s="57">
        <f>VLOOKUP(A817,'[153]MON 2013 Final TB '!$A$4:$D$1438,4,0)</f>
        <v>0</v>
      </c>
      <c r="F817" s="56"/>
      <c r="G817" s="58"/>
      <c r="H817" s="58"/>
    </row>
    <row r="818" spans="1:8" s="36" customFormat="1">
      <c r="A818" s="54">
        <v>7751145</v>
      </c>
      <c r="B818" s="54" t="s">
        <v>1123</v>
      </c>
      <c r="C818" s="54" t="s">
        <v>77</v>
      </c>
      <c r="D818" s="90" t="s">
        <v>1935</v>
      </c>
      <c r="E818" s="57">
        <f>VLOOKUP(A818,'[153]MON 2013 Final TB '!$A$4:$D$1438,4,0)</f>
        <v>0</v>
      </c>
      <c r="F818" s="56"/>
      <c r="G818" s="58"/>
      <c r="H818" s="58"/>
    </row>
    <row r="819" spans="1:8" s="36" customFormat="1">
      <c r="A819" s="54">
        <v>7751150</v>
      </c>
      <c r="B819" s="54" t="s">
        <v>1124</v>
      </c>
      <c r="C819" s="54" t="s">
        <v>77</v>
      </c>
      <c r="D819" s="90" t="s">
        <v>1935</v>
      </c>
      <c r="E819" s="57">
        <f>VLOOKUP(A819,'[153]MON 2013 Final TB '!$A$4:$D$1438,4,0)</f>
        <v>0</v>
      </c>
      <c r="F819" s="56"/>
      <c r="G819" s="58"/>
      <c r="H819" s="58"/>
    </row>
    <row r="820" spans="1:8" s="36" customFormat="1">
      <c r="A820" s="54">
        <v>7751155</v>
      </c>
      <c r="B820" s="54" t="s">
        <v>1125</v>
      </c>
      <c r="C820" s="54" t="s">
        <v>77</v>
      </c>
      <c r="D820" s="90" t="s">
        <v>1935</v>
      </c>
      <c r="E820" s="57">
        <f>VLOOKUP(A820,'[153]MON 2013 Final TB '!$A$4:$D$1438,4,0)</f>
        <v>0</v>
      </c>
      <c r="F820" s="56"/>
      <c r="G820" s="58"/>
      <c r="H820" s="58"/>
    </row>
    <row r="821" spans="1:8" s="36" customFormat="1">
      <c r="A821" s="54">
        <v>7751300</v>
      </c>
      <c r="B821" s="54" t="s">
        <v>1126</v>
      </c>
      <c r="C821" s="54" t="s">
        <v>77</v>
      </c>
      <c r="D821" s="90" t="s">
        <v>1935</v>
      </c>
      <c r="E821" s="57">
        <f>VLOOKUP(A821,'[153]MON 2013 Final TB '!$A$4:$D$1438,4,0)</f>
        <v>0</v>
      </c>
      <c r="F821" s="56"/>
      <c r="G821" s="58"/>
      <c r="H821" s="58"/>
    </row>
    <row r="822" spans="1:8" s="36" customFormat="1">
      <c r="A822" s="54">
        <v>7751450</v>
      </c>
      <c r="B822" s="54" t="s">
        <v>1127</v>
      </c>
      <c r="C822" s="54" t="s">
        <v>77</v>
      </c>
      <c r="D822" s="90" t="s">
        <v>1935</v>
      </c>
      <c r="E822" s="57">
        <f>VLOOKUP(A822,'[153]MON 2013 Final TB '!$A$4:$D$1438,4,0)</f>
        <v>0</v>
      </c>
      <c r="F822" s="56"/>
      <c r="G822" s="58"/>
      <c r="H822" s="58"/>
    </row>
    <row r="823" spans="1:8" s="36" customFormat="1">
      <c r="A823" s="54">
        <v>7751600</v>
      </c>
      <c r="B823" s="54" t="s">
        <v>1128</v>
      </c>
      <c r="C823" s="54" t="s">
        <v>77</v>
      </c>
      <c r="D823" s="90" t="s">
        <v>1935</v>
      </c>
      <c r="E823" s="57">
        <f>VLOOKUP(A823,'[153]MON 2013 Final TB '!$A$4:$D$1438,4,0)</f>
        <v>0</v>
      </c>
      <c r="F823" s="56"/>
      <c r="G823" s="58"/>
      <c r="H823" s="58"/>
    </row>
    <row r="824" spans="1:8" s="36" customFormat="1">
      <c r="A824" s="54">
        <v>7751605</v>
      </c>
      <c r="B824" s="54" t="s">
        <v>1129</v>
      </c>
      <c r="C824" s="54" t="s">
        <v>77</v>
      </c>
      <c r="D824" s="90" t="s">
        <v>1935</v>
      </c>
      <c r="E824" s="57">
        <f>VLOOKUP(A824,'[153]MON 2013 Final TB '!$A$4:$D$1438,4,0)</f>
        <v>0</v>
      </c>
      <c r="F824" s="56"/>
      <c r="G824" s="58"/>
      <c r="H824" s="58"/>
    </row>
    <row r="825" spans="1:8" s="36" customFormat="1">
      <c r="A825" s="54">
        <v>7751610</v>
      </c>
      <c r="B825" s="54" t="s">
        <v>1130</v>
      </c>
      <c r="C825" s="54" t="s">
        <v>77</v>
      </c>
      <c r="D825" s="90" t="s">
        <v>1935</v>
      </c>
      <c r="E825" s="57">
        <f>VLOOKUP(A825,'[153]MON 2013 Final TB '!$A$4:$D$1438,4,0)</f>
        <v>0</v>
      </c>
      <c r="F825" s="56"/>
      <c r="G825" s="58"/>
      <c r="H825" s="58"/>
    </row>
    <row r="826" spans="1:8" s="36" customFormat="1">
      <c r="A826" s="54">
        <v>7751615</v>
      </c>
      <c r="B826" s="54" t="s">
        <v>1131</v>
      </c>
      <c r="C826" s="54" t="s">
        <v>77</v>
      </c>
      <c r="D826" s="90" t="s">
        <v>1935</v>
      </c>
      <c r="E826" s="57">
        <f>VLOOKUP(A826,'[153]MON 2013 Final TB '!$A$4:$D$1438,4,0)</f>
        <v>373671</v>
      </c>
      <c r="F826" s="56" t="s">
        <v>1081</v>
      </c>
      <c r="G826" s="58"/>
      <c r="H826" s="58"/>
    </row>
    <row r="827" spans="1:8" s="36" customFormat="1">
      <c r="A827" s="54">
        <v>7751650</v>
      </c>
      <c r="B827" s="54" t="s">
        <v>1132</v>
      </c>
      <c r="C827" s="64" t="s">
        <v>148</v>
      </c>
      <c r="D827" s="88" t="s">
        <v>1941</v>
      </c>
      <c r="E827" s="57">
        <f>VLOOKUP(A827,'[153]MON 2013 Final TB '!$A$4:$D$1438,4,0)</f>
        <v>-9240081.3900000006</v>
      </c>
      <c r="F827" s="56"/>
      <c r="G827" s="58"/>
      <c r="H827" s="58"/>
    </row>
    <row r="828" spans="1:8" s="36" customFormat="1">
      <c r="A828" s="54">
        <v>7751750</v>
      </c>
      <c r="B828" s="54" t="s">
        <v>1133</v>
      </c>
      <c r="C828" s="54" t="s">
        <v>1033</v>
      </c>
      <c r="D828" s="88" t="s">
        <v>1941</v>
      </c>
      <c r="E828" s="57">
        <f>VLOOKUP(A828,'[153]MON 2013 Final TB '!$A$4:$D$1438,4,0)</f>
        <v>0</v>
      </c>
      <c r="F828" s="56"/>
      <c r="G828" s="58"/>
      <c r="H828" s="58"/>
    </row>
    <row r="829" spans="1:8" s="36" customFormat="1">
      <c r="A829" s="54">
        <v>7751900</v>
      </c>
      <c r="B829" s="54" t="s">
        <v>1134</v>
      </c>
      <c r="C829" s="54" t="s">
        <v>77</v>
      </c>
      <c r="D829" s="90" t="s">
        <v>1935</v>
      </c>
      <c r="E829" s="57">
        <f>VLOOKUP(A829,'[153]MON 2013 Final TB '!$A$4:$D$1438,4,0)</f>
        <v>0</v>
      </c>
      <c r="F829" s="56"/>
      <c r="G829" s="58"/>
      <c r="H829" s="58"/>
    </row>
    <row r="830" spans="1:8" s="36" customFormat="1">
      <c r="A830" s="54">
        <v>7752050</v>
      </c>
      <c r="B830" s="54" t="s">
        <v>1135</v>
      </c>
      <c r="C830" s="54" t="s">
        <v>77</v>
      </c>
      <c r="D830" s="90" t="s">
        <v>1935</v>
      </c>
      <c r="E830" s="57">
        <f>VLOOKUP(A830,'[153]MON 2013 Final TB '!$A$4:$D$1438,4,0)</f>
        <v>0</v>
      </c>
      <c r="F830" s="56"/>
      <c r="G830" s="58"/>
      <c r="H830" s="58"/>
    </row>
    <row r="831" spans="1:8" s="36" customFormat="1">
      <c r="A831" s="54">
        <v>7752100</v>
      </c>
      <c r="B831" s="54" t="s">
        <v>1136</v>
      </c>
      <c r="C831" s="54" t="s">
        <v>77</v>
      </c>
      <c r="D831" s="90" t="s">
        <v>1935</v>
      </c>
      <c r="E831" s="57">
        <f>VLOOKUP(A831,'[153]MON 2013 Final TB '!$A$4:$D$1438,4,0)</f>
        <v>0</v>
      </c>
      <c r="F831" s="56"/>
      <c r="G831" s="58"/>
      <c r="H831" s="58"/>
    </row>
    <row r="832" spans="1:8" s="36" customFormat="1">
      <c r="A832" s="54">
        <v>7752150</v>
      </c>
      <c r="B832" s="54" t="s">
        <v>1137</v>
      </c>
      <c r="C832" s="54" t="s">
        <v>77</v>
      </c>
      <c r="D832" s="90" t="s">
        <v>1935</v>
      </c>
      <c r="E832" s="57">
        <f>VLOOKUP(A832,'[153]MON 2013 Final TB '!$A$4:$D$1438,4,0)</f>
        <v>0</v>
      </c>
      <c r="F832" s="56"/>
      <c r="G832" s="58"/>
      <c r="H832" s="58"/>
    </row>
    <row r="833" spans="1:8" s="36" customFormat="1">
      <c r="A833" s="54">
        <v>7752155</v>
      </c>
      <c r="B833" s="54" t="s">
        <v>1138</v>
      </c>
      <c r="C833" s="54" t="s">
        <v>77</v>
      </c>
      <c r="D833" s="90" t="s">
        <v>1935</v>
      </c>
      <c r="E833" s="57">
        <f>VLOOKUP(A833,'[153]MON 2013 Final TB '!$A$4:$D$1438,4,0)</f>
        <v>0</v>
      </c>
      <c r="F833" s="56"/>
      <c r="G833" s="58"/>
      <c r="H833" s="58"/>
    </row>
    <row r="834" spans="1:8" s="36" customFormat="1">
      <c r="A834" s="54">
        <v>7752160</v>
      </c>
      <c r="B834" s="54" t="s">
        <v>1139</v>
      </c>
      <c r="C834" s="54" t="s">
        <v>77</v>
      </c>
      <c r="D834" s="90" t="s">
        <v>1935</v>
      </c>
      <c r="E834" s="57">
        <f>VLOOKUP(A834,'[153]MON 2013 Final TB '!$A$4:$D$1438,4,0)</f>
        <v>0</v>
      </c>
      <c r="F834" s="56"/>
      <c r="G834" s="58"/>
      <c r="H834" s="58"/>
    </row>
    <row r="835" spans="1:8" s="36" customFormat="1">
      <c r="A835" s="54">
        <v>7752200</v>
      </c>
      <c r="B835" s="54" t="s">
        <v>1140</v>
      </c>
      <c r="C835" s="54" t="s">
        <v>77</v>
      </c>
      <c r="D835" s="90" t="s">
        <v>1935</v>
      </c>
      <c r="E835" s="57">
        <f>VLOOKUP(A835,'[153]MON 2013 Final TB '!$A$4:$D$1438,4,0)</f>
        <v>0</v>
      </c>
      <c r="F835" s="56"/>
      <c r="G835" s="58"/>
      <c r="H835" s="58"/>
    </row>
    <row r="836" spans="1:8" s="36" customFormat="1">
      <c r="A836" s="54">
        <v>7752300</v>
      </c>
      <c r="B836" s="54" t="s">
        <v>1141</v>
      </c>
      <c r="C836" s="54" t="s">
        <v>77</v>
      </c>
      <c r="D836" s="90" t="s">
        <v>1935</v>
      </c>
      <c r="E836" s="57">
        <f>VLOOKUP(A836,'[153]MON 2013 Final TB '!$A$4:$D$1438,4,0)</f>
        <v>0</v>
      </c>
      <c r="F836" s="56"/>
      <c r="G836" s="58"/>
      <c r="H836" s="58"/>
    </row>
    <row r="837" spans="1:8" s="36" customFormat="1">
      <c r="A837" s="54">
        <v>7752350</v>
      </c>
      <c r="B837" s="54" t="s">
        <v>1142</v>
      </c>
      <c r="C837" s="54" t="s">
        <v>77</v>
      </c>
      <c r="D837" s="90" t="s">
        <v>1935</v>
      </c>
      <c r="E837" s="57">
        <f>VLOOKUP(A837,'[153]MON 2013 Final TB '!$A$4:$D$1438,4,0)</f>
        <v>0</v>
      </c>
      <c r="F837" s="56"/>
      <c r="G837" s="58"/>
      <c r="H837" s="58"/>
    </row>
    <row r="838" spans="1:8" s="36" customFormat="1">
      <c r="A838" s="54">
        <v>7752400</v>
      </c>
      <c r="B838" s="54" t="s">
        <v>1143</v>
      </c>
      <c r="C838" s="54" t="s">
        <v>77</v>
      </c>
      <c r="D838" s="90" t="s">
        <v>1935</v>
      </c>
      <c r="E838" s="57">
        <f>VLOOKUP(A838,'[153]MON 2013 Final TB '!$A$4:$D$1438,4,0)</f>
        <v>0</v>
      </c>
      <c r="F838" s="56"/>
      <c r="G838" s="58"/>
      <c r="H838" s="58"/>
    </row>
    <row r="839" spans="1:8" s="36" customFormat="1">
      <c r="A839" s="54">
        <v>7752500</v>
      </c>
      <c r="B839" s="54" t="s">
        <v>1144</v>
      </c>
      <c r="C839" s="54" t="s">
        <v>77</v>
      </c>
      <c r="D839" s="90" t="s">
        <v>1935</v>
      </c>
      <c r="E839" s="57">
        <f>VLOOKUP(A839,'[153]MON 2013 Final TB '!$A$4:$D$1438,4,0)</f>
        <v>0</v>
      </c>
      <c r="F839" s="56"/>
      <c r="G839" s="58"/>
      <c r="H839" s="58"/>
    </row>
    <row r="840" spans="1:8" s="36" customFormat="1">
      <c r="A840" s="54">
        <v>7752520</v>
      </c>
      <c r="B840" s="54" t="s">
        <v>1145</v>
      </c>
      <c r="C840" s="54" t="s">
        <v>77</v>
      </c>
      <c r="D840" s="90" t="s">
        <v>1935</v>
      </c>
      <c r="E840" s="57">
        <f>VLOOKUP(A840,'[153]MON 2013 Final TB '!$A$4:$D$1438,4,0)</f>
        <v>0</v>
      </c>
      <c r="F840" s="56"/>
      <c r="G840" s="58"/>
      <c r="H840" s="58"/>
    </row>
    <row r="841" spans="1:8" s="36" customFormat="1">
      <c r="A841" s="54">
        <v>7752530</v>
      </c>
      <c r="B841" s="54" t="s">
        <v>1146</v>
      </c>
      <c r="C841" s="54" t="s">
        <v>77</v>
      </c>
      <c r="D841" s="90" t="s">
        <v>1935</v>
      </c>
      <c r="E841" s="57">
        <f>VLOOKUP(A841,'[153]MON 2013 Final TB '!$A$4:$D$1438,4,0)</f>
        <v>0</v>
      </c>
      <c r="F841" s="56"/>
      <c r="G841" s="58"/>
      <c r="H841" s="58"/>
    </row>
    <row r="842" spans="1:8" s="36" customFormat="1">
      <c r="A842" s="54">
        <v>7752535</v>
      </c>
      <c r="B842" s="54" t="s">
        <v>1147</v>
      </c>
      <c r="C842" s="54" t="s">
        <v>77</v>
      </c>
      <c r="D842" s="90" t="s">
        <v>1935</v>
      </c>
      <c r="E842" s="57">
        <f>VLOOKUP(A842,'[153]MON 2013 Final TB '!$A$4:$D$1438,4,0)</f>
        <v>0</v>
      </c>
      <c r="F842" s="56"/>
      <c r="G842" s="58"/>
      <c r="H842" s="58"/>
    </row>
    <row r="843" spans="1:8" s="36" customFormat="1">
      <c r="A843" s="54">
        <v>7752540</v>
      </c>
      <c r="B843" s="54" t="s">
        <v>1148</v>
      </c>
      <c r="C843" s="54" t="s">
        <v>77</v>
      </c>
      <c r="D843" s="90" t="s">
        <v>1935</v>
      </c>
      <c r="E843" s="57">
        <f>VLOOKUP(A843,'[153]MON 2013 Final TB '!$A$4:$D$1438,4,0)</f>
        <v>0</v>
      </c>
      <c r="F843" s="56"/>
      <c r="G843" s="58"/>
      <c r="H843" s="58"/>
    </row>
    <row r="844" spans="1:8" s="36" customFormat="1">
      <c r="A844" s="54">
        <v>7752545</v>
      </c>
      <c r="B844" s="54" t="s">
        <v>1149</v>
      </c>
      <c r="C844" s="54" t="s">
        <v>77</v>
      </c>
      <c r="D844" s="90" t="s">
        <v>1935</v>
      </c>
      <c r="E844" s="57">
        <f>VLOOKUP(A844,'[153]MON 2013 Final TB '!$A$4:$D$1438,4,0)</f>
        <v>0</v>
      </c>
      <c r="F844" s="56"/>
      <c r="G844" s="58"/>
      <c r="H844" s="58"/>
    </row>
    <row r="845" spans="1:8" s="36" customFormat="1">
      <c r="A845" s="54">
        <v>7752550</v>
      </c>
      <c r="B845" s="54" t="s">
        <v>1150</v>
      </c>
      <c r="C845" s="54" t="s">
        <v>77</v>
      </c>
      <c r="D845" s="90" t="s">
        <v>1935</v>
      </c>
      <c r="E845" s="57">
        <f>VLOOKUP(A845,'[153]MON 2013 Final TB '!$A$4:$D$1438,4,0)</f>
        <v>0</v>
      </c>
      <c r="F845" s="56"/>
      <c r="G845" s="58"/>
      <c r="H845" s="58"/>
    </row>
    <row r="846" spans="1:8" s="36" customFormat="1">
      <c r="A846" s="54">
        <v>7752560</v>
      </c>
      <c r="B846" s="54" t="s">
        <v>1151</v>
      </c>
      <c r="C846" s="54" t="s">
        <v>77</v>
      </c>
      <c r="D846" s="90" t="s">
        <v>1935</v>
      </c>
      <c r="E846" s="57">
        <f>VLOOKUP(A846,'[153]MON 2013 Final TB '!$A$4:$D$1438,4,0)</f>
        <v>0</v>
      </c>
      <c r="F846" s="56"/>
      <c r="G846" s="58"/>
      <c r="H846" s="58"/>
    </row>
    <row r="847" spans="1:8" s="36" customFormat="1">
      <c r="A847" s="54">
        <v>7752570</v>
      </c>
      <c r="B847" s="54" t="s">
        <v>1152</v>
      </c>
      <c r="C847" s="54" t="s">
        <v>77</v>
      </c>
      <c r="D847" s="90" t="s">
        <v>1935</v>
      </c>
      <c r="E847" s="57">
        <f>VLOOKUP(A847,'[153]MON 2013 Final TB '!$A$4:$D$1438,4,0)</f>
        <v>0</v>
      </c>
      <c r="F847" s="56"/>
      <c r="G847" s="58"/>
      <c r="H847" s="58"/>
    </row>
    <row r="848" spans="1:8" s="36" customFormat="1">
      <c r="A848" s="54">
        <v>7752575</v>
      </c>
      <c r="B848" s="54" t="s">
        <v>1153</v>
      </c>
      <c r="C848" s="54" t="s">
        <v>77</v>
      </c>
      <c r="D848" s="90" t="s">
        <v>1935</v>
      </c>
      <c r="E848" s="57">
        <f>VLOOKUP(A848,'[153]MON 2013 Final TB '!$A$4:$D$1438,4,0)</f>
        <v>0</v>
      </c>
      <c r="F848" s="56"/>
      <c r="G848" s="58"/>
      <c r="H848" s="58"/>
    </row>
    <row r="849" spans="1:8" s="36" customFormat="1">
      <c r="A849" s="54">
        <v>7752580</v>
      </c>
      <c r="B849" s="54" t="s">
        <v>1154</v>
      </c>
      <c r="C849" s="54" t="s">
        <v>77</v>
      </c>
      <c r="D849" s="90" t="s">
        <v>1935</v>
      </c>
      <c r="E849" s="57">
        <f>VLOOKUP(A849,'[153]MON 2013 Final TB '!$A$4:$D$1438,4,0)</f>
        <v>0</v>
      </c>
      <c r="F849" s="56"/>
      <c r="G849" s="58"/>
      <c r="H849" s="58"/>
    </row>
    <row r="850" spans="1:8" s="36" customFormat="1">
      <c r="A850" s="54">
        <v>7752585</v>
      </c>
      <c r="B850" s="54" t="s">
        <v>1155</v>
      </c>
      <c r="C850" s="54" t="s">
        <v>77</v>
      </c>
      <c r="D850" s="90" t="s">
        <v>1935</v>
      </c>
      <c r="E850" s="57">
        <f>VLOOKUP(A850,'[153]MON 2013 Final TB '!$A$4:$D$1438,4,0)</f>
        <v>0</v>
      </c>
      <c r="F850" s="56"/>
      <c r="G850" s="58"/>
      <c r="H850" s="58"/>
    </row>
    <row r="851" spans="1:8" s="36" customFormat="1">
      <c r="A851" s="54">
        <v>7761050</v>
      </c>
      <c r="B851" s="54" t="s">
        <v>1156</v>
      </c>
      <c r="C851" s="54" t="s">
        <v>77</v>
      </c>
      <c r="D851" s="90" t="s">
        <v>1935</v>
      </c>
      <c r="E851" s="57">
        <f>VLOOKUP(A851,'[153]MON 2013 Final TB '!$A$4:$D$1438,4,0)</f>
        <v>0</v>
      </c>
      <c r="F851" s="56"/>
      <c r="G851" s="58"/>
      <c r="H851" s="58"/>
    </row>
    <row r="852" spans="1:8" s="36" customFormat="1">
      <c r="A852" s="54">
        <v>7761200</v>
      </c>
      <c r="B852" s="54" t="s">
        <v>1157</v>
      </c>
      <c r="C852" s="54" t="s">
        <v>77</v>
      </c>
      <c r="D852" s="90" t="s">
        <v>1935</v>
      </c>
      <c r="E852" s="57">
        <f>VLOOKUP(A852,'[153]MON 2013 Final TB '!$A$4:$D$1438,4,0)</f>
        <v>0</v>
      </c>
      <c r="F852" s="56"/>
      <c r="G852" s="58"/>
      <c r="H852" s="58"/>
    </row>
    <row r="853" spans="1:8" s="36" customFormat="1">
      <c r="A853" s="54">
        <v>7761300</v>
      </c>
      <c r="B853" s="54" t="s">
        <v>1158</v>
      </c>
      <c r="C853" s="54" t="s">
        <v>77</v>
      </c>
      <c r="D853" s="90" t="s">
        <v>1935</v>
      </c>
      <c r="E853" s="57">
        <f>VLOOKUP(A853,'[153]MON 2013 Final TB '!$A$4:$D$1438,4,0)</f>
        <v>0</v>
      </c>
      <c r="F853" s="56"/>
      <c r="G853" s="58"/>
      <c r="H853" s="58"/>
    </row>
    <row r="854" spans="1:8" s="36" customFormat="1">
      <c r="A854" s="54">
        <v>7761400</v>
      </c>
      <c r="B854" s="54" t="s">
        <v>1159</v>
      </c>
      <c r="C854" s="54" t="s">
        <v>77</v>
      </c>
      <c r="D854" s="90" t="s">
        <v>1935</v>
      </c>
      <c r="E854" s="57">
        <f>VLOOKUP(A854,'[153]MON 2013 Final TB '!$A$4:$D$1438,4,0)</f>
        <v>0</v>
      </c>
      <c r="F854" s="56"/>
      <c r="G854" s="58"/>
      <c r="H854" s="58"/>
    </row>
    <row r="855" spans="1:8" s="36" customFormat="1">
      <c r="A855" s="54">
        <v>7761500</v>
      </c>
      <c r="B855" s="54" t="s">
        <v>1160</v>
      </c>
      <c r="C855" s="54" t="s">
        <v>77</v>
      </c>
      <c r="D855" s="90" t="s">
        <v>1935</v>
      </c>
      <c r="E855" s="57">
        <f>VLOOKUP(A855,'[153]MON 2013 Final TB '!$A$4:$D$1438,4,0)</f>
        <v>0</v>
      </c>
      <c r="F855" s="56"/>
      <c r="G855" s="58"/>
      <c r="H855" s="58"/>
    </row>
    <row r="856" spans="1:8" s="36" customFormat="1">
      <c r="A856" s="54">
        <v>7761600</v>
      </c>
      <c r="B856" s="54" t="s">
        <v>1161</v>
      </c>
      <c r="C856" s="54" t="s">
        <v>77</v>
      </c>
      <c r="D856" s="90" t="s">
        <v>1935</v>
      </c>
      <c r="E856" s="57">
        <f>VLOOKUP(A856,'[153]MON 2013 Final TB '!$A$4:$D$1438,4,0)</f>
        <v>0</v>
      </c>
      <c r="F856" s="56"/>
      <c r="G856" s="58"/>
      <c r="H856" s="58"/>
    </row>
    <row r="857" spans="1:8" s="36" customFormat="1">
      <c r="A857" s="54">
        <v>7761700</v>
      </c>
      <c r="B857" s="54" t="s">
        <v>1162</v>
      </c>
      <c r="C857" s="54" t="s">
        <v>77</v>
      </c>
      <c r="D857" s="90" t="s">
        <v>1935</v>
      </c>
      <c r="E857" s="57">
        <f>VLOOKUP(A857,'[153]MON 2013 Final TB '!$A$4:$D$1438,4,0)</f>
        <v>0</v>
      </c>
      <c r="F857" s="56"/>
      <c r="G857" s="58"/>
      <c r="H857" s="58"/>
    </row>
    <row r="858" spans="1:8" s="36" customFormat="1">
      <c r="A858" s="54">
        <v>7761800</v>
      </c>
      <c r="B858" s="54" t="s">
        <v>1163</v>
      </c>
      <c r="C858" s="54" t="s">
        <v>77</v>
      </c>
      <c r="D858" s="90" t="s">
        <v>1935</v>
      </c>
      <c r="E858" s="57">
        <f>VLOOKUP(A858,'[153]MON 2013 Final TB '!$A$4:$D$1438,4,0)</f>
        <v>0</v>
      </c>
      <c r="F858" s="56"/>
      <c r="G858" s="58"/>
      <c r="H858" s="58"/>
    </row>
    <row r="859" spans="1:8" s="36" customFormat="1">
      <c r="A859" s="54">
        <v>7761900</v>
      </c>
      <c r="B859" s="54" t="s">
        <v>1164</v>
      </c>
      <c r="C859" s="54" t="s">
        <v>77</v>
      </c>
      <c r="D859" s="90" t="s">
        <v>1935</v>
      </c>
      <c r="E859" s="57">
        <f>VLOOKUP(A859,'[153]MON 2013 Final TB '!$A$4:$D$1438,4,0)</f>
        <v>0</v>
      </c>
      <c r="F859" s="56"/>
      <c r="G859" s="58"/>
      <c r="H859" s="58"/>
    </row>
    <row r="860" spans="1:8" s="36" customFormat="1">
      <c r="A860" s="54">
        <v>7762000</v>
      </c>
      <c r="B860" s="54" t="s">
        <v>1165</v>
      </c>
      <c r="C860" s="54" t="s">
        <v>77</v>
      </c>
      <c r="D860" s="90" t="s">
        <v>1935</v>
      </c>
      <c r="E860" s="57">
        <f>VLOOKUP(A860,'[153]MON 2013 Final TB '!$A$4:$D$1438,4,0)</f>
        <v>0</v>
      </c>
      <c r="F860" s="56"/>
      <c r="G860" s="58"/>
      <c r="H860" s="58"/>
    </row>
    <row r="861" spans="1:8" s="36" customFormat="1">
      <c r="A861" s="54">
        <v>7762100</v>
      </c>
      <c r="B861" s="54" t="s">
        <v>1166</v>
      </c>
      <c r="C861" s="54" t="s">
        <v>77</v>
      </c>
      <c r="D861" s="90" t="s">
        <v>1935</v>
      </c>
      <c r="E861" s="57">
        <f>VLOOKUP(A861,'[153]MON 2013 Final TB '!$A$4:$D$1438,4,0)</f>
        <v>0</v>
      </c>
      <c r="F861" s="56"/>
      <c r="G861" s="58"/>
      <c r="H861" s="58"/>
    </row>
    <row r="862" spans="1:8" s="36" customFormat="1">
      <c r="A862" s="54">
        <v>7762200</v>
      </c>
      <c r="B862" s="54" t="s">
        <v>1167</v>
      </c>
      <c r="C862" s="54" t="s">
        <v>77</v>
      </c>
      <c r="D862" s="90" t="s">
        <v>1935</v>
      </c>
      <c r="E862" s="57">
        <f>VLOOKUP(A862,'[153]MON 2013 Final TB '!$A$4:$D$1438,4,0)</f>
        <v>0</v>
      </c>
      <c r="F862" s="56"/>
      <c r="G862" s="58"/>
      <c r="H862" s="58"/>
    </row>
    <row r="863" spans="1:8" s="36" customFormat="1">
      <c r="A863" s="54">
        <v>7762300</v>
      </c>
      <c r="B863" s="54" t="s">
        <v>1168</v>
      </c>
      <c r="C863" s="54" t="s">
        <v>77</v>
      </c>
      <c r="D863" s="90" t="s">
        <v>1935</v>
      </c>
      <c r="E863" s="57">
        <f>VLOOKUP(A863,'[153]MON 2013 Final TB '!$A$4:$D$1438,4,0)</f>
        <v>0</v>
      </c>
      <c r="F863" s="56"/>
      <c r="G863" s="58"/>
      <c r="H863" s="58"/>
    </row>
    <row r="864" spans="1:8" s="36" customFormat="1">
      <c r="A864" s="54">
        <v>7762400</v>
      </c>
      <c r="B864" s="54" t="s">
        <v>1169</v>
      </c>
      <c r="C864" s="54" t="s">
        <v>77</v>
      </c>
      <c r="D864" s="90" t="s">
        <v>1935</v>
      </c>
      <c r="E864" s="57">
        <f>VLOOKUP(A864,'[153]MON 2013 Final TB '!$A$4:$D$1438,4,0)</f>
        <v>0</v>
      </c>
      <c r="F864" s="56"/>
      <c r="G864" s="58"/>
      <c r="H864" s="58"/>
    </row>
    <row r="865" spans="1:8" s="36" customFormat="1">
      <c r="A865" s="54">
        <v>7762500</v>
      </c>
      <c r="B865" s="54" t="s">
        <v>1170</v>
      </c>
      <c r="C865" s="54" t="s">
        <v>77</v>
      </c>
      <c r="D865" s="90" t="s">
        <v>1935</v>
      </c>
      <c r="E865" s="57">
        <f>VLOOKUP(A865,'[153]MON 2013 Final TB '!$A$4:$D$1438,4,0)</f>
        <v>0</v>
      </c>
      <c r="F865" s="56"/>
      <c r="G865" s="58"/>
      <c r="H865" s="58"/>
    </row>
    <row r="866" spans="1:8" s="36" customFormat="1">
      <c r="A866" s="54">
        <v>7762600</v>
      </c>
      <c r="B866" s="54" t="s">
        <v>1171</v>
      </c>
      <c r="C866" s="54" t="s">
        <v>77</v>
      </c>
      <c r="D866" s="90" t="s">
        <v>1935</v>
      </c>
      <c r="E866" s="57">
        <f>VLOOKUP(A866,'[153]MON 2013 Final TB '!$A$4:$D$1438,4,0)</f>
        <v>0</v>
      </c>
      <c r="F866" s="56"/>
      <c r="G866" s="58"/>
      <c r="H866" s="58"/>
    </row>
    <row r="867" spans="1:8" s="36" customFormat="1">
      <c r="A867" s="54">
        <v>7762700</v>
      </c>
      <c r="B867" s="54" t="s">
        <v>1172</v>
      </c>
      <c r="C867" s="54" t="s">
        <v>77</v>
      </c>
      <c r="D867" s="90" t="s">
        <v>1935</v>
      </c>
      <c r="E867" s="57">
        <f>VLOOKUP(A867,'[153]MON 2013 Final TB '!$A$4:$D$1438,4,0)</f>
        <v>0</v>
      </c>
      <c r="F867" s="56"/>
      <c r="G867" s="58"/>
      <c r="H867" s="58"/>
    </row>
    <row r="868" spans="1:8" s="36" customFormat="1">
      <c r="A868" s="54">
        <v>7762800</v>
      </c>
      <c r="B868" s="54" t="s">
        <v>1173</v>
      </c>
      <c r="C868" s="54" t="s">
        <v>77</v>
      </c>
      <c r="D868" s="90" t="s">
        <v>1935</v>
      </c>
      <c r="E868" s="57">
        <f>VLOOKUP(A868,'[153]MON 2013 Final TB '!$A$4:$D$1438,4,0)</f>
        <v>0</v>
      </c>
      <c r="F868" s="56"/>
      <c r="G868" s="58"/>
      <c r="H868" s="58"/>
    </row>
    <row r="869" spans="1:8" s="36" customFormat="1">
      <c r="A869" s="54">
        <v>7781000</v>
      </c>
      <c r="B869" s="54" t="s">
        <v>1174</v>
      </c>
      <c r="C869" s="54" t="s">
        <v>77</v>
      </c>
      <c r="D869" s="90" t="s">
        <v>1935</v>
      </c>
      <c r="E869" s="57">
        <f>VLOOKUP(A869,'[153]MON 2013 Final TB '!$A$4:$D$1438,4,0)</f>
        <v>0</v>
      </c>
      <c r="F869" s="56"/>
      <c r="G869" s="58"/>
      <c r="H869" s="58"/>
    </row>
    <row r="870" spans="1:8" s="36" customFormat="1">
      <c r="A870" s="54">
        <v>7781050</v>
      </c>
      <c r="B870" s="54" t="s">
        <v>1175</v>
      </c>
      <c r="C870" s="54" t="s">
        <v>77</v>
      </c>
      <c r="D870" s="90" t="s">
        <v>1935</v>
      </c>
      <c r="E870" s="57">
        <f>VLOOKUP(A870,'[153]MON 2013 Final TB '!$A$4:$D$1438,4,0)</f>
        <v>0</v>
      </c>
      <c r="F870" s="56"/>
      <c r="G870" s="58"/>
      <c r="H870" s="58"/>
    </row>
    <row r="871" spans="1:8" s="36" customFormat="1">
      <c r="A871" s="54">
        <v>7781100</v>
      </c>
      <c r="B871" s="54" t="s">
        <v>1176</v>
      </c>
      <c r="C871" s="54" t="s">
        <v>77</v>
      </c>
      <c r="D871" s="90" t="s">
        <v>1935</v>
      </c>
      <c r="E871" s="57">
        <f>VLOOKUP(A871,'[153]MON 2013 Final TB '!$A$4:$D$1438,4,0)</f>
        <v>0</v>
      </c>
      <c r="F871" s="56"/>
      <c r="G871" s="58"/>
      <c r="H871" s="58"/>
    </row>
    <row r="872" spans="1:8" s="36" customFormat="1">
      <c r="A872" s="54">
        <v>7781200</v>
      </c>
      <c r="B872" s="54" t="s">
        <v>1177</v>
      </c>
      <c r="C872" s="54" t="s">
        <v>77</v>
      </c>
      <c r="D872" s="90" t="s">
        <v>1935</v>
      </c>
      <c r="E872" s="57">
        <f>VLOOKUP(A872,'[153]MON 2013 Final TB '!$A$4:$D$1438,4,0)</f>
        <v>0</v>
      </c>
      <c r="F872" s="56"/>
      <c r="G872" s="58"/>
      <c r="H872" s="58"/>
    </row>
    <row r="873" spans="1:8" s="36" customFormat="1">
      <c r="A873" s="54">
        <v>7781300</v>
      </c>
      <c r="B873" s="54" t="s">
        <v>1178</v>
      </c>
      <c r="C873" s="54" t="s">
        <v>77</v>
      </c>
      <c r="D873" s="90" t="s">
        <v>1935</v>
      </c>
      <c r="E873" s="57">
        <f>VLOOKUP(A873,'[153]MON 2013 Final TB '!$A$4:$D$1438,4,0)</f>
        <v>0</v>
      </c>
      <c r="F873" s="56"/>
      <c r="G873" s="58"/>
      <c r="H873" s="58"/>
    </row>
    <row r="874" spans="1:8" s="36" customFormat="1">
      <c r="A874" s="54">
        <v>7781400</v>
      </c>
      <c r="B874" s="54" t="s">
        <v>1179</v>
      </c>
      <c r="C874" s="54" t="s">
        <v>77</v>
      </c>
      <c r="D874" s="90" t="s">
        <v>1935</v>
      </c>
      <c r="E874" s="57">
        <f>VLOOKUP(A874,'[153]MON 2013 Final TB '!$A$4:$D$1438,4,0)</f>
        <v>0</v>
      </c>
      <c r="F874" s="56"/>
      <c r="G874" s="58"/>
      <c r="H874" s="58"/>
    </row>
    <row r="875" spans="1:8" s="36" customFormat="1">
      <c r="A875" s="54">
        <v>7781500</v>
      </c>
      <c r="B875" s="54" t="s">
        <v>1180</v>
      </c>
      <c r="C875" s="54" t="s">
        <v>77</v>
      </c>
      <c r="D875" s="90" t="s">
        <v>1935</v>
      </c>
      <c r="E875" s="57">
        <f>VLOOKUP(A875,'[153]MON 2013 Final TB '!$A$4:$D$1438,4,0)</f>
        <v>0</v>
      </c>
      <c r="F875" s="56"/>
      <c r="G875" s="58"/>
      <c r="H875" s="58"/>
    </row>
    <row r="876" spans="1:8" s="36" customFormat="1">
      <c r="A876" s="54">
        <v>7781600</v>
      </c>
      <c r="B876" s="54" t="s">
        <v>1181</v>
      </c>
      <c r="C876" s="54" t="s">
        <v>77</v>
      </c>
      <c r="D876" s="90" t="s">
        <v>1935</v>
      </c>
      <c r="E876" s="57">
        <f>VLOOKUP(A876,'[153]MON 2013 Final TB '!$A$4:$D$1438,4,0)</f>
        <v>0</v>
      </c>
      <c r="F876" s="56"/>
      <c r="G876" s="58"/>
      <c r="H876" s="58"/>
    </row>
    <row r="877" spans="1:8" s="36" customFormat="1">
      <c r="A877" s="54">
        <v>7781700</v>
      </c>
      <c r="B877" s="54" t="s">
        <v>1182</v>
      </c>
      <c r="C877" s="54" t="s">
        <v>77</v>
      </c>
      <c r="D877" s="90" t="s">
        <v>1935</v>
      </c>
      <c r="E877" s="57">
        <f>VLOOKUP(A877,'[153]MON 2013 Final TB '!$A$4:$D$1438,4,0)</f>
        <v>0</v>
      </c>
      <c r="F877" s="56"/>
      <c r="G877" s="58"/>
      <c r="H877" s="58"/>
    </row>
    <row r="878" spans="1:8" s="36" customFormat="1">
      <c r="A878" s="54">
        <v>7781800</v>
      </c>
      <c r="B878" s="54" t="s">
        <v>1183</v>
      </c>
      <c r="C878" s="54" t="s">
        <v>77</v>
      </c>
      <c r="D878" s="90" t="s">
        <v>1935</v>
      </c>
      <c r="E878" s="57">
        <f>VLOOKUP(A878,'[153]MON 2013 Final TB '!$A$4:$D$1438,4,0)</f>
        <v>0</v>
      </c>
      <c r="F878" s="56"/>
      <c r="G878" s="58"/>
      <c r="H878" s="58"/>
    </row>
    <row r="879" spans="1:8" s="36" customFormat="1">
      <c r="A879" s="54">
        <v>7781900</v>
      </c>
      <c r="B879" s="54" t="s">
        <v>1184</v>
      </c>
      <c r="C879" s="54" t="s">
        <v>77</v>
      </c>
      <c r="D879" s="90" t="s">
        <v>1935</v>
      </c>
      <c r="E879" s="57">
        <f>VLOOKUP(A879,'[153]MON 2013 Final TB '!$A$4:$D$1438,4,0)</f>
        <v>0</v>
      </c>
      <c r="F879" s="56"/>
      <c r="G879" s="58"/>
      <c r="H879" s="58"/>
    </row>
    <row r="880" spans="1:8" s="36" customFormat="1">
      <c r="A880" s="54">
        <v>7782000</v>
      </c>
      <c r="B880" s="54" t="s">
        <v>1185</v>
      </c>
      <c r="C880" s="54" t="s">
        <v>77</v>
      </c>
      <c r="D880" s="90" t="s">
        <v>1935</v>
      </c>
      <c r="E880" s="57">
        <f>VLOOKUP(A880,'[153]MON 2013 Final TB '!$A$4:$D$1438,4,0)</f>
        <v>0</v>
      </c>
      <c r="F880" s="56"/>
      <c r="G880" s="58"/>
      <c r="H880" s="58"/>
    </row>
    <row r="881" spans="1:8" s="36" customFormat="1">
      <c r="A881" s="54">
        <v>7782100</v>
      </c>
      <c r="B881" s="54" t="s">
        <v>1186</v>
      </c>
      <c r="C881" s="54" t="s">
        <v>77</v>
      </c>
      <c r="D881" s="90" t="s">
        <v>1935</v>
      </c>
      <c r="E881" s="57">
        <f>VLOOKUP(A881,'[153]MON 2013 Final TB '!$A$4:$D$1438,4,0)</f>
        <v>0</v>
      </c>
      <c r="F881" s="56"/>
      <c r="G881" s="58"/>
      <c r="H881" s="58"/>
    </row>
    <row r="882" spans="1:8" s="36" customFormat="1">
      <c r="A882" s="54">
        <v>7782200</v>
      </c>
      <c r="B882" s="54" t="s">
        <v>1187</v>
      </c>
      <c r="C882" s="54" t="s">
        <v>77</v>
      </c>
      <c r="D882" s="90" t="s">
        <v>1935</v>
      </c>
      <c r="E882" s="57">
        <f>VLOOKUP(A882,'[153]MON 2013 Final TB '!$A$4:$D$1438,4,0)</f>
        <v>0</v>
      </c>
      <c r="F882" s="56"/>
      <c r="G882" s="58"/>
      <c r="H882" s="58"/>
    </row>
    <row r="883" spans="1:8" s="36" customFormat="1">
      <c r="A883" s="54">
        <v>7782300</v>
      </c>
      <c r="B883" s="54" t="s">
        <v>1188</v>
      </c>
      <c r="C883" s="54" t="s">
        <v>77</v>
      </c>
      <c r="D883" s="90" t="s">
        <v>1935</v>
      </c>
      <c r="E883" s="57">
        <f>VLOOKUP(A883,'[153]MON 2013 Final TB '!$A$4:$D$1438,4,0)</f>
        <v>0</v>
      </c>
      <c r="F883" s="56"/>
      <c r="G883" s="58"/>
      <c r="H883" s="58"/>
    </row>
    <row r="884" spans="1:8" s="36" customFormat="1">
      <c r="A884" s="54">
        <v>7782400</v>
      </c>
      <c r="B884" s="54" t="s">
        <v>1189</v>
      </c>
      <c r="C884" s="54" t="s">
        <v>77</v>
      </c>
      <c r="D884" s="90" t="s">
        <v>1935</v>
      </c>
      <c r="E884" s="57">
        <f>VLOOKUP(A884,'[153]MON 2013 Final TB '!$A$4:$D$1438,4,0)</f>
        <v>0</v>
      </c>
      <c r="F884" s="56"/>
      <c r="G884" s="58"/>
      <c r="H884" s="58"/>
    </row>
    <row r="885" spans="1:8" s="36" customFormat="1">
      <c r="A885" s="54">
        <v>7782500</v>
      </c>
      <c r="B885" s="54" t="s">
        <v>1190</v>
      </c>
      <c r="C885" s="54" t="s">
        <v>77</v>
      </c>
      <c r="D885" s="90" t="s">
        <v>1935</v>
      </c>
      <c r="E885" s="57">
        <f>VLOOKUP(A885,'[153]MON 2013 Final TB '!$A$4:$D$1438,4,0)</f>
        <v>0</v>
      </c>
      <c r="F885" s="56"/>
      <c r="G885" s="58"/>
      <c r="H885" s="58"/>
    </row>
    <row r="886" spans="1:8" s="36" customFormat="1">
      <c r="A886" s="54">
        <v>7782600</v>
      </c>
      <c r="B886" s="54" t="s">
        <v>1191</v>
      </c>
      <c r="C886" s="54" t="s">
        <v>77</v>
      </c>
      <c r="D886" s="90" t="s">
        <v>1935</v>
      </c>
      <c r="E886" s="57">
        <f>VLOOKUP(A886,'[153]MON 2013 Final TB '!$A$4:$D$1438,4,0)</f>
        <v>0</v>
      </c>
      <c r="F886" s="56"/>
      <c r="G886" s="58"/>
      <c r="H886" s="58"/>
    </row>
    <row r="887" spans="1:8" s="36" customFormat="1">
      <c r="A887" s="54">
        <v>7782850</v>
      </c>
      <c r="B887" s="54" t="s">
        <v>1192</v>
      </c>
      <c r="C887" s="54" t="s">
        <v>77</v>
      </c>
      <c r="D887" s="90" t="s">
        <v>1935</v>
      </c>
      <c r="E887" s="57">
        <f>VLOOKUP(A887,'[153]MON 2013 Final TB '!$A$4:$D$1438,4,0)</f>
        <v>0</v>
      </c>
      <c r="F887" s="56"/>
      <c r="G887" s="58"/>
      <c r="H887" s="58"/>
    </row>
    <row r="888" spans="1:8" s="36" customFormat="1">
      <c r="A888" s="54">
        <v>7782900</v>
      </c>
      <c r="B888" s="54" t="s">
        <v>1193</v>
      </c>
      <c r="C888" s="54" t="s">
        <v>77</v>
      </c>
      <c r="D888" s="90" t="s">
        <v>1935</v>
      </c>
      <c r="E888" s="57">
        <f>VLOOKUP(A888,'[153]MON 2013 Final TB '!$A$4:$D$1438,4,0)</f>
        <v>0</v>
      </c>
      <c r="F888" s="56"/>
      <c r="G888" s="58"/>
      <c r="H888" s="58"/>
    </row>
    <row r="889" spans="1:8" s="36" customFormat="1">
      <c r="A889" s="54">
        <v>7782950</v>
      </c>
      <c r="B889" s="54" t="s">
        <v>1194</v>
      </c>
      <c r="C889" s="54" t="s">
        <v>77</v>
      </c>
      <c r="D889" s="90" t="s">
        <v>1935</v>
      </c>
      <c r="E889" s="57">
        <f>VLOOKUP(A889,'[153]MON 2013 Final TB '!$A$4:$D$1438,4,0)</f>
        <v>0</v>
      </c>
      <c r="F889" s="56"/>
      <c r="G889" s="58"/>
      <c r="H889" s="58"/>
    </row>
    <row r="890" spans="1:8" s="36" customFormat="1">
      <c r="A890" s="54">
        <v>7801000</v>
      </c>
      <c r="B890" s="54" t="s">
        <v>1195</v>
      </c>
      <c r="C890" s="54" t="s">
        <v>77</v>
      </c>
      <c r="D890" s="90" t="s">
        <v>1935</v>
      </c>
      <c r="E890" s="57">
        <f>VLOOKUP(A890,'[153]MON 2013 Final TB '!$A$4:$D$1438,4,0)</f>
        <v>0</v>
      </c>
      <c r="F890" s="56"/>
      <c r="G890" s="58"/>
      <c r="H890" s="58"/>
    </row>
    <row r="891" spans="1:8" s="36" customFormat="1">
      <c r="A891" s="54">
        <v>7801050</v>
      </c>
      <c r="B891" s="54" t="s">
        <v>1196</v>
      </c>
      <c r="C891" s="54" t="s">
        <v>77</v>
      </c>
      <c r="D891" s="90" t="s">
        <v>1935</v>
      </c>
      <c r="E891" s="57">
        <f>VLOOKUP(A891,'[153]MON 2013 Final TB '!$A$4:$D$1438,4,0)</f>
        <v>187913998.66</v>
      </c>
      <c r="F891" s="56" t="s">
        <v>1081</v>
      </c>
      <c r="G891" s="58"/>
      <c r="H891" s="58"/>
    </row>
    <row r="892" spans="1:8" s="36" customFormat="1">
      <c r="A892" s="54">
        <v>7801100</v>
      </c>
      <c r="B892" s="54" t="s">
        <v>1197</v>
      </c>
      <c r="C892" s="54" t="s">
        <v>77</v>
      </c>
      <c r="D892" s="90" t="s">
        <v>1935</v>
      </c>
      <c r="E892" s="57">
        <f>VLOOKUP(A892,'[153]MON 2013 Final TB '!$A$4:$D$1438,4,0)</f>
        <v>-309689.28000000003</v>
      </c>
      <c r="F892" s="56" t="s">
        <v>1081</v>
      </c>
      <c r="G892" s="58"/>
      <c r="H892" s="58"/>
    </row>
    <row r="893" spans="1:8" s="36" customFormat="1">
      <c r="A893" s="54">
        <v>7801200</v>
      </c>
      <c r="B893" s="54" t="s">
        <v>1198</v>
      </c>
      <c r="C893" s="54" t="s">
        <v>77</v>
      </c>
      <c r="D893" s="90" t="s">
        <v>1935</v>
      </c>
      <c r="E893" s="57">
        <f>VLOOKUP(A893,'[153]MON 2013 Final TB '!$A$4:$D$1438,4,0)</f>
        <v>0</v>
      </c>
      <c r="F893" s="56"/>
      <c r="G893" s="58"/>
      <c r="H893" s="58"/>
    </row>
    <row r="894" spans="1:8" s="36" customFormat="1">
      <c r="A894" s="54">
        <v>7801300</v>
      </c>
      <c r="B894" s="54" t="s">
        <v>1199</v>
      </c>
      <c r="C894" s="54" t="s">
        <v>77</v>
      </c>
      <c r="D894" s="90" t="s">
        <v>1935</v>
      </c>
      <c r="E894" s="57">
        <f>VLOOKUP(A894,'[153]MON 2013 Final TB '!$A$4:$D$1438,4,0)</f>
        <v>-359259672.25999999</v>
      </c>
      <c r="F894" s="56" t="s">
        <v>1088</v>
      </c>
      <c r="G894" s="58"/>
      <c r="H894" s="58"/>
    </row>
    <row r="895" spans="1:8" s="36" customFormat="1">
      <c r="A895" s="54">
        <v>7801400</v>
      </c>
      <c r="B895" s="54" t="s">
        <v>1200</v>
      </c>
      <c r="C895" s="54" t="s">
        <v>77</v>
      </c>
      <c r="D895" s="90" t="s">
        <v>1935</v>
      </c>
      <c r="E895" s="57">
        <f>VLOOKUP(A895,'[153]MON 2013 Final TB '!$A$4:$D$1438,4,0)</f>
        <v>77129804.400000006</v>
      </c>
      <c r="F895" s="56" t="s">
        <v>1091</v>
      </c>
      <c r="G895" s="58"/>
      <c r="H895" s="58"/>
    </row>
    <row r="896" spans="1:8" s="36" customFormat="1">
      <c r="A896" s="54">
        <v>7801500</v>
      </c>
      <c r="B896" s="54" t="s">
        <v>1201</v>
      </c>
      <c r="C896" s="54" t="s">
        <v>77</v>
      </c>
      <c r="D896" s="90" t="s">
        <v>1935</v>
      </c>
      <c r="E896" s="57">
        <f>VLOOKUP(A896,'[153]MON 2013 Final TB '!$A$4:$D$1438,4,0)</f>
        <v>37786272.710000001</v>
      </c>
      <c r="F896" s="56" t="s">
        <v>1094</v>
      </c>
      <c r="G896" s="58"/>
      <c r="H896" s="58"/>
    </row>
    <row r="897" spans="1:8" s="36" customFormat="1">
      <c r="A897" s="54">
        <v>7801600</v>
      </c>
      <c r="B897" s="54" t="s">
        <v>1202</v>
      </c>
      <c r="C897" s="54" t="s">
        <v>77</v>
      </c>
      <c r="D897" s="90" t="s">
        <v>1935</v>
      </c>
      <c r="E897" s="57">
        <f>VLOOKUP(A897,'[153]MON 2013 Final TB '!$A$4:$D$1438,4,0)</f>
        <v>0</v>
      </c>
      <c r="F897" s="56"/>
      <c r="G897" s="58"/>
      <c r="H897" s="58"/>
    </row>
    <row r="898" spans="1:8" s="36" customFormat="1">
      <c r="A898" s="54">
        <v>7801700</v>
      </c>
      <c r="B898" s="54" t="s">
        <v>1203</v>
      </c>
      <c r="C898" s="54" t="s">
        <v>77</v>
      </c>
      <c r="D898" s="90" t="s">
        <v>1935</v>
      </c>
      <c r="E898" s="57">
        <f>VLOOKUP(A898,'[153]MON 2013 Final TB '!$A$4:$D$1438,4,0)</f>
        <v>0</v>
      </c>
      <c r="F898" s="56"/>
      <c r="G898" s="58"/>
      <c r="H898" s="58"/>
    </row>
    <row r="899" spans="1:8" s="36" customFormat="1">
      <c r="A899" s="54">
        <v>7801800</v>
      </c>
      <c r="B899" s="54" t="s">
        <v>1204</v>
      </c>
      <c r="C899" s="54" t="s">
        <v>77</v>
      </c>
      <c r="D899" s="90" t="s">
        <v>1935</v>
      </c>
      <c r="E899" s="57">
        <f>VLOOKUP(A899,'[153]MON 2013 Final TB '!$A$4:$D$1438,4,0)</f>
        <v>5880000</v>
      </c>
      <c r="F899" s="56" t="s">
        <v>1088</v>
      </c>
      <c r="G899" s="58"/>
      <c r="H899" s="58"/>
    </row>
    <row r="900" spans="1:8" s="36" customFormat="1">
      <c r="A900" s="54">
        <v>7801900</v>
      </c>
      <c r="B900" s="54" t="s">
        <v>1205</v>
      </c>
      <c r="C900" s="54" t="s">
        <v>77</v>
      </c>
      <c r="D900" s="90" t="s">
        <v>1935</v>
      </c>
      <c r="E900" s="57">
        <f>VLOOKUP(A900,'[153]MON 2013 Final TB '!$A$4:$D$1438,4,0)</f>
        <v>0</v>
      </c>
      <c r="F900" s="56"/>
      <c r="G900" s="58"/>
      <c r="H900" s="58"/>
    </row>
    <row r="901" spans="1:8" s="36" customFormat="1">
      <c r="A901" s="54">
        <v>7802000</v>
      </c>
      <c r="B901" s="54" t="s">
        <v>1206</v>
      </c>
      <c r="C901" s="54" t="s">
        <v>77</v>
      </c>
      <c r="D901" s="90" t="s">
        <v>1935</v>
      </c>
      <c r="E901" s="57">
        <f>VLOOKUP(A901,'[153]MON 2013 Final TB '!$A$4:$D$1438,4,0)</f>
        <v>17713192.82</v>
      </c>
      <c r="F901" s="56" t="s">
        <v>47</v>
      </c>
      <c r="G901" s="58"/>
      <c r="H901" s="58"/>
    </row>
    <row r="902" spans="1:8" s="36" customFormat="1">
      <c r="A902" s="54">
        <v>7802100</v>
      </c>
      <c r="B902" s="54" t="s">
        <v>1207</v>
      </c>
      <c r="C902" s="54" t="s">
        <v>77</v>
      </c>
      <c r="D902" s="90" t="s">
        <v>1935</v>
      </c>
      <c r="E902" s="57">
        <f>VLOOKUP(A902,'[153]MON 2013 Final TB '!$A$4:$D$1438,4,0)</f>
        <v>-51435592.439999998</v>
      </c>
      <c r="F902" s="56" t="s">
        <v>47</v>
      </c>
      <c r="G902" s="58"/>
      <c r="H902" s="58"/>
    </row>
    <row r="903" spans="1:8" s="36" customFormat="1">
      <c r="A903" s="54">
        <v>7802200</v>
      </c>
      <c r="B903" s="54" t="s">
        <v>1208</v>
      </c>
      <c r="C903" s="54" t="s">
        <v>77</v>
      </c>
      <c r="D903" s="90" t="s">
        <v>1935</v>
      </c>
      <c r="E903" s="57">
        <f>VLOOKUP(A903,'[153]MON 2013 Final TB '!$A$4:$D$1438,4,0)</f>
        <v>42967878.420000002</v>
      </c>
      <c r="F903" s="56" t="s">
        <v>47</v>
      </c>
      <c r="G903" s="58"/>
      <c r="H903" s="58"/>
    </row>
    <row r="904" spans="1:8" s="36" customFormat="1">
      <c r="A904" s="54">
        <v>7802300</v>
      </c>
      <c r="B904" s="54" t="s">
        <v>1209</v>
      </c>
      <c r="C904" s="54" t="s">
        <v>77</v>
      </c>
      <c r="D904" s="90" t="s">
        <v>1935</v>
      </c>
      <c r="E904" s="57">
        <f>VLOOKUP(A904,'[153]MON 2013 Final TB '!$A$4:$D$1438,4,0)</f>
        <v>2146044.21</v>
      </c>
      <c r="F904" s="56" t="s">
        <v>47</v>
      </c>
      <c r="G904" s="58"/>
      <c r="H904" s="58"/>
    </row>
    <row r="905" spans="1:8" s="36" customFormat="1">
      <c r="A905" s="54">
        <v>7802400</v>
      </c>
      <c r="B905" s="54" t="s">
        <v>1210</v>
      </c>
      <c r="C905" s="54" t="s">
        <v>77</v>
      </c>
      <c r="D905" s="90" t="s">
        <v>1935</v>
      </c>
      <c r="E905" s="57">
        <f>VLOOKUP(A905,'[153]MON 2013 Final TB '!$A$4:$D$1438,4,0)</f>
        <v>-39763742.200000003</v>
      </c>
      <c r="F905" s="56" t="s">
        <v>47</v>
      </c>
      <c r="G905" s="58"/>
      <c r="H905" s="58"/>
    </row>
    <row r="906" spans="1:8" s="36" customFormat="1">
      <c r="A906" s="54">
        <v>7802500</v>
      </c>
      <c r="B906" s="54" t="s">
        <v>1211</v>
      </c>
      <c r="C906" s="54" t="s">
        <v>77</v>
      </c>
      <c r="D906" s="90" t="s">
        <v>1935</v>
      </c>
      <c r="E906" s="57">
        <f>VLOOKUP(A906,'[153]MON 2013 Final TB '!$A$4:$D$1438,4,0)</f>
        <v>0</v>
      </c>
      <c r="F906" s="56"/>
      <c r="G906" s="58"/>
      <c r="H906" s="58"/>
    </row>
    <row r="907" spans="1:8" s="36" customFormat="1">
      <c r="A907" s="54">
        <v>7802600</v>
      </c>
      <c r="B907" s="54" t="s">
        <v>1212</v>
      </c>
      <c r="C907" s="54" t="s">
        <v>77</v>
      </c>
      <c r="D907" s="90" t="s">
        <v>1935</v>
      </c>
      <c r="E907" s="57">
        <f>VLOOKUP(A907,'[153]MON 2013 Final TB '!$A$4:$D$1438,4,0)</f>
        <v>2811325.26</v>
      </c>
      <c r="F907" s="56" t="s">
        <v>47</v>
      </c>
      <c r="G907" s="58"/>
      <c r="H907" s="58"/>
    </row>
    <row r="908" spans="1:8" s="36" customFormat="1">
      <c r="A908" s="54">
        <v>7802700</v>
      </c>
      <c r="B908" s="54" t="s">
        <v>1213</v>
      </c>
      <c r="C908" s="54" t="s">
        <v>77</v>
      </c>
      <c r="D908" s="90" t="s">
        <v>1935</v>
      </c>
      <c r="E908" s="57">
        <f>VLOOKUP(A908,'[153]MON 2013 Final TB '!$A$4:$D$1438,4,0)</f>
        <v>3386414.52</v>
      </c>
      <c r="F908" s="56" t="s">
        <v>47</v>
      </c>
      <c r="G908" s="58"/>
      <c r="H908" s="58"/>
    </row>
    <row r="909" spans="1:8" s="36" customFormat="1">
      <c r="A909" s="54">
        <v>7802850</v>
      </c>
      <c r="B909" s="54" t="s">
        <v>1214</v>
      </c>
      <c r="C909" s="54" t="s">
        <v>77</v>
      </c>
      <c r="D909" s="90" t="s">
        <v>1935</v>
      </c>
      <c r="E909" s="57">
        <f>VLOOKUP(A909,'[153]MON 2013 Final TB '!$A$4:$D$1438,4,0)</f>
        <v>1770296.85</v>
      </c>
      <c r="F909" s="56" t="s">
        <v>47</v>
      </c>
      <c r="G909" s="58"/>
      <c r="H909" s="58"/>
    </row>
    <row r="910" spans="1:8" s="36" customFormat="1">
      <c r="A910" s="54">
        <v>7802900</v>
      </c>
      <c r="B910" s="54" t="s">
        <v>1215</v>
      </c>
      <c r="C910" s="54" t="s">
        <v>77</v>
      </c>
      <c r="D910" s="90" t="s">
        <v>1935</v>
      </c>
      <c r="E910" s="57">
        <f>VLOOKUP(A910,'[153]MON 2013 Final TB '!$A$4:$D$1438,4,0)</f>
        <v>13306079.380000001</v>
      </c>
      <c r="F910" s="56" t="s">
        <v>47</v>
      </c>
      <c r="G910" s="58"/>
      <c r="H910" s="58"/>
    </row>
    <row r="911" spans="1:8" s="36" customFormat="1">
      <c r="A911" s="54">
        <v>7802950</v>
      </c>
      <c r="B911" s="54" t="s">
        <v>1216</v>
      </c>
      <c r="C911" s="54" t="s">
        <v>77</v>
      </c>
      <c r="D911" s="90" t="s">
        <v>1935</v>
      </c>
      <c r="E911" s="57">
        <f>VLOOKUP(A911,'[153]MON 2013 Final TB '!$A$4:$D$1438,4,0)</f>
        <v>331633.14</v>
      </c>
      <c r="F911" s="56" t="s">
        <v>47</v>
      </c>
      <c r="G911" s="58"/>
      <c r="H911" s="58"/>
    </row>
    <row r="912" spans="1:8" s="36" customFormat="1">
      <c r="A912" s="54">
        <v>7806000</v>
      </c>
      <c r="B912" s="54" t="s">
        <v>1217</v>
      </c>
      <c r="C912" s="54" t="s">
        <v>77</v>
      </c>
      <c r="D912" s="90" t="s">
        <v>1935</v>
      </c>
      <c r="E912" s="57">
        <f>VLOOKUP(A912,'[153]MON 2013 Final TB '!$A$4:$D$1438,4,0)</f>
        <v>0</v>
      </c>
      <c r="F912" s="56"/>
      <c r="G912" s="58"/>
      <c r="H912" s="58"/>
    </row>
    <row r="913" spans="1:8" s="36" customFormat="1">
      <c r="A913" s="54">
        <v>7806001</v>
      </c>
      <c r="B913" s="54" t="s">
        <v>1218</v>
      </c>
      <c r="C913" s="54" t="s">
        <v>77</v>
      </c>
      <c r="D913" s="90" t="s">
        <v>1935</v>
      </c>
      <c r="E913" s="57">
        <f>VLOOKUP(A913,'[153]MON 2013 Final TB '!$A$4:$D$1438,4,0)</f>
        <v>390613</v>
      </c>
      <c r="F913" s="56"/>
      <c r="G913" s="58"/>
      <c r="H913" s="58"/>
    </row>
    <row r="914" spans="1:8" s="36" customFormat="1">
      <c r="A914" s="54">
        <v>7806002</v>
      </c>
      <c r="B914" s="54" t="s">
        <v>1219</v>
      </c>
      <c r="C914" s="54" t="s">
        <v>77</v>
      </c>
      <c r="D914" s="90" t="s">
        <v>1935</v>
      </c>
      <c r="E914" s="57">
        <f>VLOOKUP(A914,'[153]MON 2013 Final TB '!$A$4:$D$1438,4,0)</f>
        <v>0</v>
      </c>
      <c r="F914" s="56"/>
      <c r="G914" s="58"/>
      <c r="H914" s="58"/>
    </row>
    <row r="915" spans="1:8" s="36" customFormat="1">
      <c r="A915" s="54">
        <v>7806003</v>
      </c>
      <c r="B915" s="54" t="s">
        <v>1220</v>
      </c>
      <c r="C915" s="54" t="s">
        <v>77</v>
      </c>
      <c r="D915" s="90" t="s">
        <v>1935</v>
      </c>
      <c r="E915" s="57">
        <f>VLOOKUP(A915,'[153]MON 2013 Final TB '!$A$4:$D$1438,4,0)</f>
        <v>0</v>
      </c>
      <c r="F915" s="56"/>
      <c r="G915" s="58"/>
      <c r="H915" s="58"/>
    </row>
    <row r="916" spans="1:8" s="36" customFormat="1">
      <c r="A916" s="54">
        <v>7808000</v>
      </c>
      <c r="B916" s="54" t="s">
        <v>1221</v>
      </c>
      <c r="C916" s="54" t="s">
        <v>77</v>
      </c>
      <c r="D916" s="90" t="s">
        <v>1935</v>
      </c>
      <c r="E916" s="57">
        <f>VLOOKUP(A916,'[153]MON 2013 Final TB '!$A$4:$D$1438,4,0)</f>
        <v>0</v>
      </c>
      <c r="F916" s="56"/>
      <c r="G916" s="58"/>
      <c r="H916" s="58"/>
    </row>
    <row r="917" spans="1:8" s="36" customFormat="1">
      <c r="A917" s="54">
        <v>7808001</v>
      </c>
      <c r="B917" s="54" t="s">
        <v>1222</v>
      </c>
      <c r="C917" s="54" t="s">
        <v>77</v>
      </c>
      <c r="D917" s="90" t="s">
        <v>1935</v>
      </c>
      <c r="E917" s="57">
        <f>VLOOKUP(A917,'[153]MON 2013 Final TB '!$A$4:$D$1438,4,0)</f>
        <v>792760.79</v>
      </c>
      <c r="F917" s="56"/>
      <c r="G917" s="58"/>
      <c r="H917" s="58"/>
    </row>
    <row r="918" spans="1:8" s="36" customFormat="1">
      <c r="A918" s="54">
        <v>7808002</v>
      </c>
      <c r="B918" s="54" t="s">
        <v>1223</v>
      </c>
      <c r="C918" s="54" t="s">
        <v>77</v>
      </c>
      <c r="D918" s="90" t="s">
        <v>1935</v>
      </c>
      <c r="E918" s="57">
        <f>VLOOKUP(A918,'[153]MON 2013 Final TB '!$A$4:$D$1438,4,0)</f>
        <v>5055963.6900000004</v>
      </c>
      <c r="F918" s="56"/>
      <c r="G918" s="58"/>
      <c r="H918" s="58"/>
    </row>
    <row r="919" spans="1:8" s="36" customFormat="1">
      <c r="A919" s="54">
        <v>7808003</v>
      </c>
      <c r="B919" s="54" t="s">
        <v>1224</v>
      </c>
      <c r="C919" s="54" t="s">
        <v>77</v>
      </c>
      <c r="D919" s="90" t="s">
        <v>1935</v>
      </c>
      <c r="E919" s="57">
        <f>VLOOKUP(A919,'[153]MON 2013 Final TB '!$A$4:$D$1438,4,0)</f>
        <v>0</v>
      </c>
      <c r="F919" s="56"/>
      <c r="G919" s="58"/>
      <c r="H919" s="58"/>
    </row>
    <row r="920" spans="1:8" s="36" customFormat="1">
      <c r="A920" s="54">
        <v>7808004</v>
      </c>
      <c r="B920" s="54" t="s">
        <v>1225</v>
      </c>
      <c r="C920" s="64" t="s">
        <v>148</v>
      </c>
      <c r="D920" s="88" t="s">
        <v>1941</v>
      </c>
      <c r="E920" s="57">
        <f>VLOOKUP(A920,'[153]MON 2013 Final TB '!$A$4:$D$1438,4,0)</f>
        <v>979856.5</v>
      </c>
      <c r="F920" s="56"/>
      <c r="G920" s="58"/>
      <c r="H920" s="58"/>
    </row>
    <row r="921" spans="1:8" s="36" customFormat="1">
      <c r="A921" s="54">
        <v>7808005</v>
      </c>
      <c r="B921" s="54" t="s">
        <v>1226</v>
      </c>
      <c r="C921" s="54" t="s">
        <v>77</v>
      </c>
      <c r="D921" s="90" t="s">
        <v>1935</v>
      </c>
      <c r="E921" s="57">
        <f>VLOOKUP(A921,'[153]MON 2013 Final TB '!$A$4:$D$1438,4,0)</f>
        <v>0</v>
      </c>
      <c r="F921" s="56"/>
      <c r="G921" s="58"/>
      <c r="H921" s="58"/>
    </row>
    <row r="922" spans="1:8" s="36" customFormat="1">
      <c r="A922" s="54">
        <v>7808006</v>
      </c>
      <c r="B922" s="54" t="s">
        <v>1227</v>
      </c>
      <c r="C922" s="54" t="s">
        <v>77</v>
      </c>
      <c r="D922" s="90" t="s">
        <v>1935</v>
      </c>
      <c r="E922" s="57">
        <f>VLOOKUP(A922,'[153]MON 2013 Final TB '!$A$4:$D$1438,4,0)</f>
        <v>0</v>
      </c>
      <c r="F922" s="56"/>
      <c r="G922" s="58"/>
      <c r="H922" s="58"/>
    </row>
    <row r="923" spans="1:8" s="36" customFormat="1">
      <c r="A923" s="54">
        <v>7808007</v>
      </c>
      <c r="B923" s="54" t="s">
        <v>1228</v>
      </c>
      <c r="C923" s="54" t="s">
        <v>77</v>
      </c>
      <c r="D923" s="90" t="s">
        <v>1935</v>
      </c>
      <c r="E923" s="57">
        <f>VLOOKUP(A923,'[153]MON 2013 Final TB '!$A$4:$D$1438,4,0)</f>
        <v>0</v>
      </c>
      <c r="F923" s="56"/>
      <c r="G923" s="58"/>
      <c r="H923" s="58"/>
    </row>
    <row r="924" spans="1:8" s="36" customFormat="1">
      <c r="A924" s="54">
        <v>7808008</v>
      </c>
      <c r="B924" s="54" t="s">
        <v>1229</v>
      </c>
      <c r="C924" s="54" t="s">
        <v>77</v>
      </c>
      <c r="D924" s="90" t="s">
        <v>1935</v>
      </c>
      <c r="E924" s="57">
        <f>VLOOKUP(A924,'[153]MON 2013 Final TB '!$A$4:$D$1438,4,0)</f>
        <v>0</v>
      </c>
      <c r="F924" s="56"/>
      <c r="G924" s="58"/>
      <c r="H924" s="58"/>
    </row>
    <row r="925" spans="1:8" s="36" customFormat="1">
      <c r="A925" s="54">
        <v>7808009</v>
      </c>
      <c r="B925" s="54" t="s">
        <v>1230</v>
      </c>
      <c r="C925" s="54" t="s">
        <v>77</v>
      </c>
      <c r="D925" s="90" t="s">
        <v>1935</v>
      </c>
      <c r="E925" s="57">
        <f>VLOOKUP(A925,'[153]MON 2013 Final TB '!$A$4:$D$1438,4,0)</f>
        <v>-6635502.4000000004</v>
      </c>
      <c r="F925" s="56"/>
      <c r="G925" s="58"/>
      <c r="H925" s="58"/>
    </row>
    <row r="926" spans="1:8" s="36" customFormat="1">
      <c r="A926" s="54">
        <v>7851050</v>
      </c>
      <c r="B926" s="54" t="s">
        <v>1231</v>
      </c>
      <c r="C926" s="54" t="s">
        <v>77</v>
      </c>
      <c r="D926" s="90" t="s">
        <v>1935</v>
      </c>
      <c r="E926" s="57">
        <f>VLOOKUP(A926,'[153]MON 2013 Final TB '!$A$4:$D$1438,4,0)</f>
        <v>0</v>
      </c>
      <c r="F926" s="56"/>
      <c r="G926" s="58"/>
      <c r="H926" s="58"/>
    </row>
    <row r="927" spans="1:8" s="36" customFormat="1">
      <c r="A927" s="54">
        <v>7851100</v>
      </c>
      <c r="B927" s="54" t="s">
        <v>1232</v>
      </c>
      <c r="C927" s="54" t="s">
        <v>77</v>
      </c>
      <c r="D927" s="90" t="s">
        <v>1935</v>
      </c>
      <c r="E927" s="57">
        <f>VLOOKUP(A927,'[153]MON 2013 Final TB '!$A$4:$D$1438,4,0)</f>
        <v>0</v>
      </c>
      <c r="F927" s="56"/>
      <c r="G927" s="58"/>
      <c r="H927" s="58"/>
    </row>
    <row r="928" spans="1:8" s="36" customFormat="1">
      <c r="A928" s="54">
        <v>7851200</v>
      </c>
      <c r="B928" s="54" t="s">
        <v>1233</v>
      </c>
      <c r="C928" s="54" t="s">
        <v>77</v>
      </c>
      <c r="D928" s="90" t="s">
        <v>1935</v>
      </c>
      <c r="E928" s="57">
        <f>VLOOKUP(A928,'[153]MON 2013 Final TB '!$A$4:$D$1438,4,0)</f>
        <v>0</v>
      </c>
      <c r="F928" s="56"/>
      <c r="G928" s="58"/>
      <c r="H928" s="58"/>
    </row>
    <row r="929" spans="1:8" s="36" customFormat="1">
      <c r="A929" s="54">
        <v>7851300</v>
      </c>
      <c r="B929" s="54" t="s">
        <v>1234</v>
      </c>
      <c r="C929" s="54" t="s">
        <v>77</v>
      </c>
      <c r="D929" s="90" t="s">
        <v>1935</v>
      </c>
      <c r="E929" s="57">
        <f>VLOOKUP(A929,'[153]MON 2013 Final TB '!$A$4:$D$1438,4,0)</f>
        <v>0</v>
      </c>
      <c r="F929" s="56"/>
      <c r="G929" s="58"/>
      <c r="H929" s="58"/>
    </row>
    <row r="930" spans="1:8" s="36" customFormat="1">
      <c r="A930" s="54">
        <v>7851400</v>
      </c>
      <c r="B930" s="54" t="s">
        <v>1235</v>
      </c>
      <c r="C930" s="54" t="s">
        <v>77</v>
      </c>
      <c r="D930" s="90" t="s">
        <v>1935</v>
      </c>
      <c r="E930" s="57">
        <f>VLOOKUP(A930,'[153]MON 2013 Final TB '!$A$4:$D$1438,4,0)</f>
        <v>0</v>
      </c>
      <c r="F930" s="56"/>
      <c r="G930" s="58"/>
      <c r="H930" s="58"/>
    </row>
    <row r="931" spans="1:8" s="36" customFormat="1">
      <c r="A931" s="54">
        <v>7851500</v>
      </c>
      <c r="B931" s="54" t="s">
        <v>1236</v>
      </c>
      <c r="C931" s="54" t="s">
        <v>77</v>
      </c>
      <c r="D931" s="90" t="s">
        <v>1935</v>
      </c>
      <c r="E931" s="57">
        <f>VLOOKUP(A931,'[153]MON 2013 Final TB '!$A$4:$D$1438,4,0)</f>
        <v>0</v>
      </c>
      <c r="F931" s="56"/>
      <c r="G931" s="58"/>
      <c r="H931" s="58"/>
    </row>
    <row r="932" spans="1:8" s="36" customFormat="1">
      <c r="A932" s="54">
        <v>7851600</v>
      </c>
      <c r="B932" s="54" t="s">
        <v>1237</v>
      </c>
      <c r="C932" s="54" t="s">
        <v>77</v>
      </c>
      <c r="D932" s="90" t="s">
        <v>1935</v>
      </c>
      <c r="E932" s="57">
        <f>VLOOKUP(A932,'[153]MON 2013 Final TB '!$A$4:$D$1438,4,0)</f>
        <v>0</v>
      </c>
      <c r="F932" s="56"/>
      <c r="G932" s="58"/>
      <c r="H932" s="58"/>
    </row>
    <row r="933" spans="1:8" s="36" customFormat="1">
      <c r="A933" s="54">
        <v>7851700</v>
      </c>
      <c r="B933" s="54" t="s">
        <v>1238</v>
      </c>
      <c r="C933" s="54" t="s">
        <v>77</v>
      </c>
      <c r="D933" s="90" t="s">
        <v>1935</v>
      </c>
      <c r="E933" s="57">
        <f>VLOOKUP(A933,'[153]MON 2013 Final TB '!$A$4:$D$1438,4,0)</f>
        <v>0</v>
      </c>
      <c r="F933" s="56"/>
      <c r="G933" s="58"/>
      <c r="H933" s="58"/>
    </row>
    <row r="934" spans="1:8" s="36" customFormat="1">
      <c r="A934" s="54">
        <v>7851800</v>
      </c>
      <c r="B934" s="54" t="s">
        <v>1239</v>
      </c>
      <c r="C934" s="54" t="s">
        <v>77</v>
      </c>
      <c r="D934" s="90" t="s">
        <v>1935</v>
      </c>
      <c r="E934" s="57">
        <f>VLOOKUP(A934,'[153]MON 2013 Final TB '!$A$4:$D$1438,4,0)</f>
        <v>0</v>
      </c>
      <c r="F934" s="56"/>
      <c r="G934" s="58"/>
      <c r="H934" s="58"/>
    </row>
    <row r="935" spans="1:8" s="36" customFormat="1">
      <c r="A935" s="54">
        <v>7851900</v>
      </c>
      <c r="B935" s="54" t="s">
        <v>1240</v>
      </c>
      <c r="C935" s="54" t="s">
        <v>77</v>
      </c>
      <c r="D935" s="90" t="s">
        <v>1935</v>
      </c>
      <c r="E935" s="57">
        <f>VLOOKUP(A935,'[153]MON 2013 Final TB '!$A$4:$D$1438,4,0)</f>
        <v>0</v>
      </c>
      <c r="F935" s="56"/>
      <c r="G935" s="58"/>
      <c r="H935" s="58"/>
    </row>
    <row r="936" spans="1:8" s="36" customFormat="1">
      <c r="A936" s="54">
        <v>7852000</v>
      </c>
      <c r="B936" s="54" t="s">
        <v>1241</v>
      </c>
      <c r="C936" s="54" t="s">
        <v>77</v>
      </c>
      <c r="D936" s="90" t="s">
        <v>1935</v>
      </c>
      <c r="E936" s="57">
        <f>VLOOKUP(A936,'[153]MON 2013 Final TB '!$A$4:$D$1438,4,0)</f>
        <v>0</v>
      </c>
      <c r="F936" s="56"/>
      <c r="G936" s="58"/>
      <c r="H936" s="58"/>
    </row>
    <row r="937" spans="1:8" s="36" customFormat="1">
      <c r="A937" s="54">
        <v>7852100</v>
      </c>
      <c r="B937" s="54" t="s">
        <v>1242</v>
      </c>
      <c r="C937" s="54" t="s">
        <v>77</v>
      </c>
      <c r="D937" s="90" t="s">
        <v>1935</v>
      </c>
      <c r="E937" s="57">
        <f>VLOOKUP(A937,'[153]MON 2013 Final TB '!$A$4:$D$1438,4,0)</f>
        <v>0</v>
      </c>
      <c r="F937" s="56"/>
      <c r="G937" s="58"/>
      <c r="H937" s="58"/>
    </row>
    <row r="938" spans="1:8" s="36" customFormat="1">
      <c r="A938" s="54">
        <v>7852200</v>
      </c>
      <c r="B938" s="54" t="s">
        <v>1243</v>
      </c>
      <c r="C938" s="54" t="s">
        <v>77</v>
      </c>
      <c r="D938" s="90" t="s">
        <v>1935</v>
      </c>
      <c r="E938" s="57">
        <f>VLOOKUP(A938,'[153]MON 2013 Final TB '!$A$4:$D$1438,4,0)</f>
        <v>0</v>
      </c>
      <c r="F938" s="56"/>
      <c r="G938" s="58"/>
      <c r="H938" s="58"/>
    </row>
    <row r="939" spans="1:8" s="36" customFormat="1">
      <c r="A939" s="54">
        <v>7852300</v>
      </c>
      <c r="B939" s="54" t="s">
        <v>1244</v>
      </c>
      <c r="C939" s="54" t="s">
        <v>77</v>
      </c>
      <c r="D939" s="90" t="s">
        <v>1935</v>
      </c>
      <c r="E939" s="57">
        <f>VLOOKUP(A939,'[153]MON 2013 Final TB '!$A$4:$D$1438,4,0)</f>
        <v>0</v>
      </c>
      <c r="F939" s="56"/>
      <c r="G939" s="58"/>
      <c r="H939" s="58"/>
    </row>
    <row r="940" spans="1:8" s="36" customFormat="1">
      <c r="A940" s="54">
        <v>7852400</v>
      </c>
      <c r="B940" s="54" t="s">
        <v>1245</v>
      </c>
      <c r="C940" s="54" t="s">
        <v>77</v>
      </c>
      <c r="D940" s="90" t="s">
        <v>1935</v>
      </c>
      <c r="E940" s="57">
        <f>VLOOKUP(A940,'[153]MON 2013 Final TB '!$A$4:$D$1438,4,0)</f>
        <v>0</v>
      </c>
      <c r="F940" s="56"/>
      <c r="G940" s="58"/>
      <c r="H940" s="58"/>
    </row>
    <row r="941" spans="1:8" s="36" customFormat="1">
      <c r="A941" s="54">
        <v>7852500</v>
      </c>
      <c r="B941" s="54" t="s">
        <v>1246</v>
      </c>
      <c r="C941" s="54" t="s">
        <v>77</v>
      </c>
      <c r="D941" s="90" t="s">
        <v>1935</v>
      </c>
      <c r="E941" s="57">
        <f>VLOOKUP(A941,'[153]MON 2013 Final TB '!$A$4:$D$1438,4,0)</f>
        <v>0</v>
      </c>
      <c r="F941" s="56"/>
      <c r="G941" s="58"/>
      <c r="H941" s="58"/>
    </row>
    <row r="942" spans="1:8" s="36" customFormat="1">
      <c r="A942" s="54">
        <v>7852600</v>
      </c>
      <c r="B942" s="54" t="s">
        <v>1247</v>
      </c>
      <c r="C942" s="54" t="s">
        <v>77</v>
      </c>
      <c r="D942" s="90" t="s">
        <v>1935</v>
      </c>
      <c r="E942" s="57">
        <f>VLOOKUP(A942,'[153]MON 2013 Final TB '!$A$4:$D$1438,4,0)</f>
        <v>0</v>
      </c>
      <c r="F942" s="56"/>
      <c r="G942" s="58"/>
      <c r="H942" s="58"/>
    </row>
    <row r="943" spans="1:8" s="36" customFormat="1">
      <c r="A943" s="54">
        <v>7852850</v>
      </c>
      <c r="B943" s="54" t="s">
        <v>1248</v>
      </c>
      <c r="C943" s="54" t="s">
        <v>77</v>
      </c>
      <c r="D943" s="90" t="s">
        <v>1935</v>
      </c>
      <c r="E943" s="57">
        <f>VLOOKUP(A943,'[153]MON 2013 Final TB '!$A$4:$D$1438,4,0)</f>
        <v>0</v>
      </c>
      <c r="F943" s="56"/>
      <c r="G943" s="58"/>
      <c r="H943" s="58"/>
    </row>
    <row r="944" spans="1:8" s="36" customFormat="1">
      <c r="A944" s="54">
        <v>7852900</v>
      </c>
      <c r="B944" s="54" t="s">
        <v>1249</v>
      </c>
      <c r="C944" s="54" t="s">
        <v>77</v>
      </c>
      <c r="D944" s="90" t="s">
        <v>1935</v>
      </c>
      <c r="E944" s="57">
        <f>VLOOKUP(A944,'[153]MON 2013 Final TB '!$A$4:$D$1438,4,0)</f>
        <v>0</v>
      </c>
      <c r="F944" s="56"/>
      <c r="G944" s="58"/>
      <c r="H944" s="58"/>
    </row>
    <row r="945" spans="1:8" s="36" customFormat="1">
      <c r="A945" s="54">
        <v>7852950</v>
      </c>
      <c r="B945" s="54" t="s">
        <v>1250</v>
      </c>
      <c r="C945" s="54" t="s">
        <v>77</v>
      </c>
      <c r="D945" s="90" t="s">
        <v>1935</v>
      </c>
      <c r="E945" s="57">
        <f>VLOOKUP(A945,'[153]MON 2013 Final TB '!$A$4:$D$1438,4,0)</f>
        <v>0</v>
      </c>
      <c r="F945" s="56"/>
      <c r="G945" s="58"/>
      <c r="H945" s="58"/>
    </row>
    <row r="946" spans="1:8" s="36" customFormat="1">
      <c r="A946" s="54">
        <v>7871000</v>
      </c>
      <c r="B946" s="54" t="s">
        <v>1251</v>
      </c>
      <c r="C946" s="54" t="s">
        <v>77</v>
      </c>
      <c r="D946" s="90" t="s">
        <v>1935</v>
      </c>
      <c r="E946" s="57">
        <f>VLOOKUP(A946,'[153]MON 2013 Final TB '!$A$4:$D$1438,4,0)</f>
        <v>0</v>
      </c>
      <c r="F946" s="56"/>
      <c r="G946" s="58"/>
      <c r="H946" s="58"/>
    </row>
    <row r="947" spans="1:8" s="36" customFormat="1">
      <c r="A947" s="54">
        <v>7871050</v>
      </c>
      <c r="B947" s="54" t="s">
        <v>1252</v>
      </c>
      <c r="C947" s="54" t="s">
        <v>77</v>
      </c>
      <c r="D947" s="90" t="s">
        <v>1935</v>
      </c>
      <c r="E947" s="57">
        <f>VLOOKUP(A947,'[153]MON 2013 Final TB '!$A$4:$D$1438,4,0)</f>
        <v>-0.02</v>
      </c>
      <c r="F947" s="56"/>
      <c r="G947" s="58"/>
      <c r="H947" s="58"/>
    </row>
    <row r="948" spans="1:8" s="36" customFormat="1">
      <c r="A948" s="54">
        <v>7871100</v>
      </c>
      <c r="B948" s="54" t="s">
        <v>1253</v>
      </c>
      <c r="C948" s="54" t="s">
        <v>77</v>
      </c>
      <c r="D948" s="90" t="s">
        <v>1935</v>
      </c>
      <c r="E948" s="57">
        <f>VLOOKUP(A948,'[153]MON 2013 Final TB '!$A$4:$D$1438,4,0)</f>
        <v>0</v>
      </c>
      <c r="F948" s="56"/>
      <c r="G948" s="58"/>
      <c r="H948" s="58"/>
    </row>
    <row r="949" spans="1:8" s="36" customFormat="1">
      <c r="A949" s="54">
        <v>7871150</v>
      </c>
      <c r="B949" s="54" t="s">
        <v>1254</v>
      </c>
      <c r="C949" s="54" t="s">
        <v>77</v>
      </c>
      <c r="D949" s="90" t="s">
        <v>1935</v>
      </c>
      <c r="E949" s="57">
        <f>VLOOKUP(A949,'[153]MON 2013 Final TB '!$A$4:$D$1438,4,0)</f>
        <v>67420.710000000006</v>
      </c>
      <c r="F949" s="56" t="s">
        <v>47</v>
      </c>
      <c r="G949" s="58"/>
      <c r="H949" s="58"/>
    </row>
    <row r="950" spans="1:8" s="36" customFormat="1">
      <c r="A950" s="54">
        <v>7871200</v>
      </c>
      <c r="B950" s="54" t="s">
        <v>1255</v>
      </c>
      <c r="C950" s="54" t="s">
        <v>77</v>
      </c>
      <c r="D950" s="90" t="s">
        <v>1935</v>
      </c>
      <c r="E950" s="57">
        <f>VLOOKUP(A950,'[153]MON 2013 Final TB '!$A$4:$D$1438,4,0)</f>
        <v>0</v>
      </c>
      <c r="F950" s="56"/>
      <c r="G950" s="58"/>
      <c r="H950" s="58"/>
    </row>
    <row r="951" spans="1:8" s="36" customFormat="1">
      <c r="A951" s="54">
        <v>7871300</v>
      </c>
      <c r="B951" s="54" t="s">
        <v>1256</v>
      </c>
      <c r="C951" s="54" t="s">
        <v>77</v>
      </c>
      <c r="D951" s="90" t="s">
        <v>1935</v>
      </c>
      <c r="E951" s="57">
        <f>VLOOKUP(A951,'[153]MON 2013 Final TB '!$A$4:$D$1438,4,0)</f>
        <v>322745033.32999998</v>
      </c>
      <c r="F951" s="56" t="s">
        <v>1088</v>
      </c>
      <c r="G951" s="58"/>
      <c r="H951" s="58"/>
    </row>
    <row r="952" spans="1:8" s="36" customFormat="1">
      <c r="A952" s="54">
        <v>7871400</v>
      </c>
      <c r="B952" s="54" t="s">
        <v>1257</v>
      </c>
      <c r="C952" s="54" t="s">
        <v>77</v>
      </c>
      <c r="D952" s="90" t="s">
        <v>1935</v>
      </c>
      <c r="E952" s="57">
        <f>VLOOKUP(A952,'[153]MON 2013 Final TB '!$A$4:$D$1438,4,0)</f>
        <v>0</v>
      </c>
      <c r="F952" s="56"/>
      <c r="G952" s="58"/>
      <c r="H952" s="58"/>
    </row>
    <row r="953" spans="1:8" s="36" customFormat="1">
      <c r="A953" s="54">
        <v>7871500</v>
      </c>
      <c r="B953" s="54" t="s">
        <v>1258</v>
      </c>
      <c r="C953" s="54" t="s">
        <v>77</v>
      </c>
      <c r="D953" s="90" t="s">
        <v>1935</v>
      </c>
      <c r="E953" s="57">
        <f>VLOOKUP(A953,'[153]MON 2013 Final TB '!$A$4:$D$1438,4,0)</f>
        <v>2931167.22</v>
      </c>
      <c r="F953" s="56" t="s">
        <v>1094</v>
      </c>
      <c r="G953" s="58"/>
      <c r="H953" s="58"/>
    </row>
    <row r="954" spans="1:8" s="36" customFormat="1">
      <c r="A954" s="54">
        <v>7871600</v>
      </c>
      <c r="B954" s="54" t="s">
        <v>1259</v>
      </c>
      <c r="C954" s="54" t="s">
        <v>77</v>
      </c>
      <c r="D954" s="90" t="s">
        <v>1935</v>
      </c>
      <c r="E954" s="57">
        <f>VLOOKUP(A954,'[153]MON 2013 Final TB '!$A$4:$D$1438,4,0)</f>
        <v>0</v>
      </c>
      <c r="F954" s="56"/>
      <c r="G954" s="58"/>
      <c r="H954" s="58"/>
    </row>
    <row r="955" spans="1:8" s="36" customFormat="1">
      <c r="A955" s="54">
        <v>7871700</v>
      </c>
      <c r="B955" s="54" t="s">
        <v>1260</v>
      </c>
      <c r="C955" s="54" t="s">
        <v>77</v>
      </c>
      <c r="D955" s="90" t="s">
        <v>1935</v>
      </c>
      <c r="E955" s="57">
        <f>VLOOKUP(A955,'[153]MON 2013 Final TB '!$A$4:$D$1438,4,0)</f>
        <v>0</v>
      </c>
      <c r="F955" s="56"/>
      <c r="G955" s="58"/>
      <c r="H955" s="58"/>
    </row>
    <row r="956" spans="1:8" s="36" customFormat="1">
      <c r="A956" s="54">
        <v>7871800</v>
      </c>
      <c r="B956" s="54" t="s">
        <v>1261</v>
      </c>
      <c r="C956" s="54" t="s">
        <v>77</v>
      </c>
      <c r="D956" s="90" t="s">
        <v>1935</v>
      </c>
      <c r="E956" s="57">
        <f>VLOOKUP(A956,'[153]MON 2013 Final TB '!$A$4:$D$1438,4,0)</f>
        <v>0</v>
      </c>
      <c r="F956" s="56"/>
      <c r="G956" s="58"/>
      <c r="H956" s="58"/>
    </row>
    <row r="957" spans="1:8" s="36" customFormat="1">
      <c r="A957" s="54">
        <v>7871900</v>
      </c>
      <c r="B957" s="54" t="s">
        <v>1262</v>
      </c>
      <c r="C957" s="54" t="s">
        <v>77</v>
      </c>
      <c r="D957" s="90" t="s">
        <v>1935</v>
      </c>
      <c r="E957" s="57">
        <f>VLOOKUP(A957,'[153]MON 2013 Final TB '!$A$4:$D$1438,4,0)</f>
        <v>0</v>
      </c>
      <c r="F957" s="56"/>
      <c r="G957" s="58"/>
      <c r="H957" s="58"/>
    </row>
    <row r="958" spans="1:8" s="36" customFormat="1">
      <c r="A958" s="54">
        <v>7872000</v>
      </c>
      <c r="B958" s="54" t="s">
        <v>1263</v>
      </c>
      <c r="C958" s="54" t="s">
        <v>77</v>
      </c>
      <c r="D958" s="90" t="s">
        <v>1935</v>
      </c>
      <c r="E958" s="57">
        <f>VLOOKUP(A958,'[153]MON 2013 Final TB '!$A$4:$D$1438,4,0)</f>
        <v>0</v>
      </c>
      <c r="F958" s="56"/>
      <c r="G958" s="58"/>
      <c r="H958" s="58"/>
    </row>
    <row r="959" spans="1:8" s="36" customFormat="1">
      <c r="A959" s="54">
        <v>7872100</v>
      </c>
      <c r="B959" s="54" t="s">
        <v>1264</v>
      </c>
      <c r="C959" s="54" t="s">
        <v>77</v>
      </c>
      <c r="D959" s="90" t="s">
        <v>1935</v>
      </c>
      <c r="E959" s="57">
        <f>VLOOKUP(A959,'[153]MON 2013 Final TB '!$A$4:$D$1438,4,0)</f>
        <v>71855094.260000005</v>
      </c>
      <c r="F959" s="56" t="s">
        <v>47</v>
      </c>
      <c r="G959" s="58"/>
      <c r="H959" s="58"/>
    </row>
    <row r="960" spans="1:8" s="36" customFormat="1">
      <c r="A960" s="54">
        <v>7872200</v>
      </c>
      <c r="B960" s="54" t="s">
        <v>1265</v>
      </c>
      <c r="C960" s="54" t="s">
        <v>77</v>
      </c>
      <c r="D960" s="90" t="s">
        <v>1935</v>
      </c>
      <c r="E960" s="57">
        <f>VLOOKUP(A960,'[153]MON 2013 Final TB '!$A$4:$D$1438,4,0)</f>
        <v>0</v>
      </c>
      <c r="F960" s="56"/>
      <c r="G960" s="58"/>
      <c r="H960" s="58"/>
    </row>
    <row r="961" spans="1:8" s="36" customFormat="1">
      <c r="A961" s="54">
        <v>7872300</v>
      </c>
      <c r="B961" s="54" t="s">
        <v>1266</v>
      </c>
      <c r="C961" s="54" t="s">
        <v>77</v>
      </c>
      <c r="D961" s="90" t="s">
        <v>1935</v>
      </c>
      <c r="E961" s="57">
        <f>VLOOKUP(A961,'[153]MON 2013 Final TB '!$A$4:$D$1438,4,0)</f>
        <v>1346336.2</v>
      </c>
      <c r="F961" s="56" t="s">
        <v>47</v>
      </c>
      <c r="G961" s="58"/>
      <c r="H961" s="58"/>
    </row>
    <row r="962" spans="1:8" s="36" customFormat="1">
      <c r="A962" s="54">
        <v>7872400</v>
      </c>
      <c r="B962" s="54" t="s">
        <v>1267</v>
      </c>
      <c r="C962" s="54" t="s">
        <v>77</v>
      </c>
      <c r="D962" s="90" t="s">
        <v>1935</v>
      </c>
      <c r="E962" s="57">
        <f>VLOOKUP(A962,'[153]MON 2013 Final TB '!$A$4:$D$1438,4,0)</f>
        <v>0</v>
      </c>
      <c r="F962" s="56"/>
      <c r="G962" s="58"/>
      <c r="H962" s="58"/>
    </row>
    <row r="963" spans="1:8" s="36" customFormat="1">
      <c r="A963" s="54">
        <v>7872500</v>
      </c>
      <c r="B963" s="54" t="s">
        <v>1268</v>
      </c>
      <c r="C963" s="54" t="s">
        <v>77</v>
      </c>
      <c r="D963" s="90" t="s">
        <v>1935</v>
      </c>
      <c r="E963" s="57">
        <f>VLOOKUP(A963,'[153]MON 2013 Final TB '!$A$4:$D$1438,4,0)</f>
        <v>0</v>
      </c>
      <c r="F963" s="56"/>
      <c r="G963" s="58"/>
      <c r="H963" s="58"/>
    </row>
    <row r="964" spans="1:8" s="36" customFormat="1">
      <c r="A964" s="54">
        <v>7872600</v>
      </c>
      <c r="B964" s="54" t="s">
        <v>1269</v>
      </c>
      <c r="C964" s="54" t="s">
        <v>77</v>
      </c>
      <c r="D964" s="90" t="s">
        <v>1935</v>
      </c>
      <c r="E964" s="57">
        <f>VLOOKUP(A964,'[153]MON 2013 Final TB '!$A$4:$D$1438,4,0)</f>
        <v>225.56</v>
      </c>
      <c r="F964" s="56" t="s">
        <v>47</v>
      </c>
      <c r="G964" s="58"/>
      <c r="H964" s="58"/>
    </row>
    <row r="965" spans="1:8" s="36" customFormat="1">
      <c r="A965" s="54">
        <v>7872700</v>
      </c>
      <c r="B965" s="54" t="s">
        <v>1270</v>
      </c>
      <c r="C965" s="54" t="s">
        <v>77</v>
      </c>
      <c r="D965" s="90" t="s">
        <v>1935</v>
      </c>
      <c r="E965" s="57">
        <f>VLOOKUP(A965,'[153]MON 2013 Final TB '!$A$4:$D$1438,4,0)</f>
        <v>-15755.94</v>
      </c>
      <c r="F965" s="56" t="s">
        <v>47</v>
      </c>
      <c r="G965" s="58"/>
      <c r="H965" s="58"/>
    </row>
    <row r="966" spans="1:8" s="36" customFormat="1">
      <c r="A966" s="54">
        <v>7872800</v>
      </c>
      <c r="B966" s="54" t="s">
        <v>1271</v>
      </c>
      <c r="C966" s="54" t="s">
        <v>77</v>
      </c>
      <c r="D966" s="90" t="s">
        <v>1935</v>
      </c>
      <c r="E966" s="57">
        <f>VLOOKUP(A966,'[153]MON 2013 Final TB '!$A$4:$D$1438,4,0)</f>
        <v>-5096597.26</v>
      </c>
      <c r="F966" s="56" t="s">
        <v>47</v>
      </c>
      <c r="G966" s="58"/>
      <c r="H966" s="58"/>
    </row>
    <row r="967" spans="1:8" s="36" customFormat="1">
      <c r="A967" s="54">
        <v>7872850</v>
      </c>
      <c r="B967" s="54" t="s">
        <v>1272</v>
      </c>
      <c r="C967" s="54" t="s">
        <v>77</v>
      </c>
      <c r="D967" s="90" t="s">
        <v>1935</v>
      </c>
      <c r="E967" s="57">
        <f>VLOOKUP(A967,'[153]MON 2013 Final TB '!$A$4:$D$1438,4,0)</f>
        <v>-38971607.109999999</v>
      </c>
      <c r="F967" s="56" t="s">
        <v>47</v>
      </c>
      <c r="G967" s="58"/>
      <c r="H967" s="58"/>
    </row>
    <row r="968" spans="1:8" s="36" customFormat="1">
      <c r="A968" s="54">
        <v>7872900</v>
      </c>
      <c r="B968" s="54" t="s">
        <v>1273</v>
      </c>
      <c r="C968" s="54" t="s">
        <v>77</v>
      </c>
      <c r="D968" s="90" t="s">
        <v>1935</v>
      </c>
      <c r="E968" s="57">
        <f>VLOOKUP(A968,'[153]MON 2013 Final TB '!$A$4:$D$1438,4,0)</f>
        <v>-3808825.22</v>
      </c>
      <c r="F968" s="56"/>
      <c r="G968" s="58"/>
      <c r="H968" s="58"/>
    </row>
    <row r="969" spans="1:8" s="36" customFormat="1">
      <c r="A969" s="54">
        <v>7872950</v>
      </c>
      <c r="B969" s="54" t="s">
        <v>1274</v>
      </c>
      <c r="C969" s="54" t="s">
        <v>77</v>
      </c>
      <c r="D969" s="90" t="s">
        <v>1935</v>
      </c>
      <c r="E969" s="57">
        <f>VLOOKUP(A969,'[153]MON 2013 Final TB '!$A$4:$D$1438,4,0)</f>
        <v>-35170.1</v>
      </c>
      <c r="F969" s="56" t="s">
        <v>47</v>
      </c>
      <c r="G969" s="58"/>
      <c r="H969" s="58"/>
    </row>
    <row r="970" spans="1:8" s="36" customFormat="1">
      <c r="A970" s="54">
        <v>7879000</v>
      </c>
      <c r="B970" s="54" t="s">
        <v>1275</v>
      </c>
      <c r="C970" s="54" t="s">
        <v>77</v>
      </c>
      <c r="D970" s="90" t="s">
        <v>1935</v>
      </c>
      <c r="E970" s="57">
        <f>VLOOKUP(A970,'[153]MON 2013 Final TB '!$A$4:$D$1438,4,0)</f>
        <v>3.86</v>
      </c>
      <c r="F970" s="56" t="s">
        <v>47</v>
      </c>
      <c r="G970" s="58"/>
      <c r="H970" s="58"/>
    </row>
    <row r="971" spans="1:8" s="36" customFormat="1">
      <c r="A971" s="54">
        <v>7901050</v>
      </c>
      <c r="B971" s="54" t="s">
        <v>1276</v>
      </c>
      <c r="C971" s="54" t="s">
        <v>77</v>
      </c>
      <c r="D971" s="90" t="s">
        <v>1935</v>
      </c>
      <c r="E971" s="57">
        <f>VLOOKUP(A971,'[153]MON 2013 Final TB '!$A$4:$D$1438,4,0)</f>
        <v>0</v>
      </c>
      <c r="F971" s="56"/>
      <c r="G971" s="58"/>
      <c r="H971" s="58"/>
    </row>
    <row r="972" spans="1:8" s="36" customFormat="1">
      <c r="A972" s="54">
        <v>7901100</v>
      </c>
      <c r="B972" s="54" t="s">
        <v>1277</v>
      </c>
      <c r="C972" s="54" t="s">
        <v>77</v>
      </c>
      <c r="D972" s="90" t="s">
        <v>1935</v>
      </c>
      <c r="E972" s="57">
        <f>VLOOKUP(A972,'[153]MON 2013 Final TB '!$A$4:$D$1438,4,0)</f>
        <v>0</v>
      </c>
      <c r="F972" s="56"/>
      <c r="G972" s="58"/>
      <c r="H972" s="58"/>
    </row>
    <row r="973" spans="1:8" s="36" customFormat="1">
      <c r="A973" s="54">
        <v>7901200</v>
      </c>
      <c r="B973" s="54" t="s">
        <v>1278</v>
      </c>
      <c r="C973" s="54" t="s">
        <v>77</v>
      </c>
      <c r="D973" s="90" t="s">
        <v>1935</v>
      </c>
      <c r="E973" s="57">
        <f>VLOOKUP(A973,'[153]MON 2013 Final TB '!$A$4:$D$1438,4,0)</f>
        <v>0</v>
      </c>
      <c r="F973" s="56"/>
      <c r="G973" s="58"/>
      <c r="H973" s="58"/>
    </row>
    <row r="974" spans="1:8" s="36" customFormat="1">
      <c r="A974" s="54">
        <v>7901300</v>
      </c>
      <c r="B974" s="54" t="s">
        <v>1279</v>
      </c>
      <c r="C974" s="54" t="s">
        <v>77</v>
      </c>
      <c r="D974" s="90" t="s">
        <v>1935</v>
      </c>
      <c r="E974" s="57">
        <f>VLOOKUP(A974,'[153]MON 2013 Final TB '!$A$4:$D$1438,4,0)</f>
        <v>0</v>
      </c>
      <c r="F974" s="56"/>
      <c r="G974" s="58"/>
      <c r="H974" s="58"/>
    </row>
    <row r="975" spans="1:8" s="36" customFormat="1">
      <c r="A975" s="54">
        <v>7901400</v>
      </c>
      <c r="B975" s="54" t="s">
        <v>1280</v>
      </c>
      <c r="C975" s="54" t="s">
        <v>77</v>
      </c>
      <c r="D975" s="90" t="s">
        <v>1935</v>
      </c>
      <c r="E975" s="57">
        <f>VLOOKUP(A975,'[153]MON 2013 Final TB '!$A$4:$D$1438,4,0)</f>
        <v>0</v>
      </c>
      <c r="F975" s="56"/>
      <c r="G975" s="58"/>
      <c r="H975" s="58"/>
    </row>
    <row r="976" spans="1:8" s="36" customFormat="1">
      <c r="A976" s="54">
        <v>7901500</v>
      </c>
      <c r="B976" s="54" t="s">
        <v>1281</v>
      </c>
      <c r="C976" s="54" t="s">
        <v>77</v>
      </c>
      <c r="D976" s="90" t="s">
        <v>1935</v>
      </c>
      <c r="E976" s="57">
        <f>VLOOKUP(A976,'[153]MON 2013 Final TB '!$A$4:$D$1438,4,0)</f>
        <v>0</v>
      </c>
      <c r="F976" s="56"/>
      <c r="G976" s="58"/>
      <c r="H976" s="58"/>
    </row>
    <row r="977" spans="1:8" s="36" customFormat="1">
      <c r="A977" s="54">
        <v>7901600</v>
      </c>
      <c r="B977" s="54" t="s">
        <v>1282</v>
      </c>
      <c r="C977" s="54" t="s">
        <v>77</v>
      </c>
      <c r="D977" s="90" t="s">
        <v>1935</v>
      </c>
      <c r="E977" s="57">
        <f>VLOOKUP(A977,'[153]MON 2013 Final TB '!$A$4:$D$1438,4,0)</f>
        <v>0</v>
      </c>
      <c r="F977" s="56"/>
      <c r="G977" s="58"/>
      <c r="H977" s="58"/>
    </row>
    <row r="978" spans="1:8" s="36" customFormat="1">
      <c r="A978" s="54">
        <v>7901700</v>
      </c>
      <c r="B978" s="54" t="s">
        <v>1283</v>
      </c>
      <c r="C978" s="54" t="s">
        <v>77</v>
      </c>
      <c r="D978" s="90" t="s">
        <v>1935</v>
      </c>
      <c r="E978" s="57">
        <f>VLOOKUP(A978,'[153]MON 2013 Final TB '!$A$4:$D$1438,4,0)</f>
        <v>0</v>
      </c>
      <c r="F978" s="56"/>
      <c r="G978" s="58"/>
      <c r="H978" s="58"/>
    </row>
    <row r="979" spans="1:8" s="36" customFormat="1">
      <c r="A979" s="54">
        <v>7901800</v>
      </c>
      <c r="B979" s="54" t="s">
        <v>1284</v>
      </c>
      <c r="C979" s="54" t="s">
        <v>77</v>
      </c>
      <c r="D979" s="90" t="s">
        <v>1935</v>
      </c>
      <c r="E979" s="57">
        <f>VLOOKUP(A979,'[153]MON 2013 Final TB '!$A$4:$D$1438,4,0)</f>
        <v>0</v>
      </c>
      <c r="F979" s="56"/>
      <c r="G979" s="58"/>
      <c r="H979" s="58"/>
    </row>
    <row r="980" spans="1:8" s="36" customFormat="1">
      <c r="A980" s="54">
        <v>7901900</v>
      </c>
      <c r="B980" s="54" t="s">
        <v>1285</v>
      </c>
      <c r="C980" s="54" t="s">
        <v>77</v>
      </c>
      <c r="D980" s="90" t="s">
        <v>1935</v>
      </c>
      <c r="E980" s="57">
        <f>VLOOKUP(A980,'[153]MON 2013 Final TB '!$A$4:$D$1438,4,0)</f>
        <v>0</v>
      </c>
      <c r="F980" s="56"/>
      <c r="G980" s="58"/>
      <c r="H980" s="58"/>
    </row>
    <row r="981" spans="1:8" s="36" customFormat="1">
      <c r="A981" s="54">
        <v>7902000</v>
      </c>
      <c r="B981" s="54" t="s">
        <v>1286</v>
      </c>
      <c r="C981" s="54" t="s">
        <v>77</v>
      </c>
      <c r="D981" s="90" t="s">
        <v>1935</v>
      </c>
      <c r="E981" s="57">
        <f>VLOOKUP(A981,'[153]MON 2013 Final TB '!$A$4:$D$1438,4,0)</f>
        <v>0</v>
      </c>
      <c r="F981" s="56"/>
      <c r="G981" s="58"/>
      <c r="H981" s="58"/>
    </row>
    <row r="982" spans="1:8" s="36" customFormat="1">
      <c r="A982" s="54">
        <v>7902100</v>
      </c>
      <c r="B982" s="54" t="s">
        <v>1287</v>
      </c>
      <c r="C982" s="54" t="s">
        <v>77</v>
      </c>
      <c r="D982" s="90" t="s">
        <v>1935</v>
      </c>
      <c r="E982" s="57">
        <f>VLOOKUP(A982,'[153]MON 2013 Final TB '!$A$4:$D$1438,4,0)</f>
        <v>-1424778759.21</v>
      </c>
      <c r="F982" s="56" t="s">
        <v>47</v>
      </c>
      <c r="G982" s="58"/>
      <c r="H982" s="58"/>
    </row>
    <row r="983" spans="1:8" s="36" customFormat="1">
      <c r="A983" s="54">
        <v>7902200</v>
      </c>
      <c r="B983" s="54" t="s">
        <v>1288</v>
      </c>
      <c r="C983" s="54" t="s">
        <v>77</v>
      </c>
      <c r="D983" s="90" t="s">
        <v>1935</v>
      </c>
      <c r="E983" s="57">
        <f>VLOOKUP(A983,'[153]MON 2013 Final TB '!$A$4:$D$1438,4,0)</f>
        <v>0</v>
      </c>
      <c r="F983" s="56"/>
      <c r="G983" s="58"/>
      <c r="H983" s="58"/>
    </row>
    <row r="984" spans="1:8" s="36" customFormat="1">
      <c r="A984" s="54">
        <v>7902300</v>
      </c>
      <c r="B984" s="54" t="s">
        <v>1289</v>
      </c>
      <c r="C984" s="54" t="s">
        <v>77</v>
      </c>
      <c r="D984" s="90" t="s">
        <v>1935</v>
      </c>
      <c r="E984" s="57">
        <f>VLOOKUP(A984,'[153]MON 2013 Final TB '!$A$4:$D$1438,4,0)</f>
        <v>-330122817.61000001</v>
      </c>
      <c r="F984" s="56" t="s">
        <v>47</v>
      </c>
      <c r="G984" s="58"/>
      <c r="H984" s="58"/>
    </row>
    <row r="985" spans="1:8" s="36" customFormat="1">
      <c r="A985" s="54">
        <v>7902400</v>
      </c>
      <c r="B985" s="54" t="s">
        <v>1290</v>
      </c>
      <c r="C985" s="54" t="s">
        <v>77</v>
      </c>
      <c r="D985" s="90" t="s">
        <v>1935</v>
      </c>
      <c r="E985" s="57">
        <f>VLOOKUP(A985,'[153]MON 2013 Final TB '!$A$4:$D$1438,4,0)</f>
        <v>0</v>
      </c>
      <c r="F985" s="56"/>
      <c r="G985" s="58"/>
      <c r="H985" s="58"/>
    </row>
    <row r="986" spans="1:8" s="36" customFormat="1">
      <c r="A986" s="54">
        <v>7902500</v>
      </c>
      <c r="B986" s="54" t="s">
        <v>1291</v>
      </c>
      <c r="C986" s="54" t="s">
        <v>77</v>
      </c>
      <c r="D986" s="90" t="s">
        <v>1935</v>
      </c>
      <c r="E986" s="57">
        <f>VLOOKUP(A986,'[153]MON 2013 Final TB '!$A$4:$D$1438,4,0)</f>
        <v>0</v>
      </c>
      <c r="F986" s="56"/>
      <c r="G986" s="58"/>
      <c r="H986" s="58"/>
    </row>
    <row r="987" spans="1:8" s="36" customFormat="1">
      <c r="A987" s="54">
        <v>7902600</v>
      </c>
      <c r="B987" s="54" t="s">
        <v>1292</v>
      </c>
      <c r="C987" s="54" t="s">
        <v>77</v>
      </c>
      <c r="D987" s="90" t="s">
        <v>1935</v>
      </c>
      <c r="E987" s="57">
        <f>VLOOKUP(A987,'[153]MON 2013 Final TB '!$A$4:$D$1438,4,0)</f>
        <v>0</v>
      </c>
      <c r="F987" s="56"/>
      <c r="G987" s="58"/>
      <c r="H987" s="58"/>
    </row>
    <row r="988" spans="1:8" s="36" customFormat="1">
      <c r="A988" s="54">
        <v>7902700</v>
      </c>
      <c r="B988" s="54" t="s">
        <v>1293</v>
      </c>
      <c r="C988" s="54" t="s">
        <v>77</v>
      </c>
      <c r="D988" s="90" t="s">
        <v>1935</v>
      </c>
      <c r="E988" s="57">
        <f>VLOOKUP(A988,'[153]MON 2013 Final TB '!$A$4:$D$1438,4,0)</f>
        <v>-1261618419.27</v>
      </c>
      <c r="F988" s="56" t="s">
        <v>47</v>
      </c>
      <c r="G988" s="58"/>
      <c r="H988" s="58"/>
    </row>
    <row r="989" spans="1:8" s="36" customFormat="1">
      <c r="A989" s="54">
        <v>7902800</v>
      </c>
      <c r="B989" s="54" t="s">
        <v>1294</v>
      </c>
      <c r="C989" s="54" t="s">
        <v>77</v>
      </c>
      <c r="D989" s="90" t="s">
        <v>1935</v>
      </c>
      <c r="E989" s="57">
        <f>VLOOKUP(A989,'[153]MON 2013 Final TB '!$A$4:$D$1438,4,0)</f>
        <v>-269826780.69</v>
      </c>
      <c r="F989" s="56" t="s">
        <v>47</v>
      </c>
      <c r="G989" s="58"/>
      <c r="H989" s="58"/>
    </row>
    <row r="990" spans="1:8" s="36" customFormat="1">
      <c r="A990" s="54">
        <v>7902850</v>
      </c>
      <c r="B990" s="54" t="s">
        <v>1295</v>
      </c>
      <c r="C990" s="54" t="s">
        <v>77</v>
      </c>
      <c r="D990" s="90" t="s">
        <v>1935</v>
      </c>
      <c r="E990" s="57">
        <f>VLOOKUP(A990,'[153]MON 2013 Final TB '!$A$4:$D$1438,4,0)</f>
        <v>0</v>
      </c>
      <c r="F990" s="56"/>
      <c r="G990" s="58"/>
      <c r="H990" s="58"/>
    </row>
    <row r="991" spans="1:8" s="36" customFormat="1">
      <c r="A991" s="54">
        <v>7902900</v>
      </c>
      <c r="B991" s="54" t="s">
        <v>1296</v>
      </c>
      <c r="C991" s="54" t="s">
        <v>77</v>
      </c>
      <c r="D991" s="90" t="s">
        <v>1935</v>
      </c>
      <c r="E991" s="57">
        <f>VLOOKUP(A991,'[153]MON 2013 Final TB '!$A$4:$D$1438,4,0)</f>
        <v>0</v>
      </c>
      <c r="F991" s="56"/>
      <c r="G991" s="58"/>
      <c r="H991" s="58"/>
    </row>
    <row r="992" spans="1:8" s="36" customFormat="1">
      <c r="A992" s="54">
        <v>7902950</v>
      </c>
      <c r="B992" s="54" t="s">
        <v>1297</v>
      </c>
      <c r="C992" s="54" t="s">
        <v>77</v>
      </c>
      <c r="D992" s="90" t="s">
        <v>1935</v>
      </c>
      <c r="E992" s="57">
        <f>VLOOKUP(A992,'[153]MON 2013 Final TB '!$A$4:$D$1438,4,0)</f>
        <v>0</v>
      </c>
      <c r="F992" s="56"/>
      <c r="G992" s="58"/>
      <c r="H992" s="58"/>
    </row>
    <row r="993" spans="1:8" s="36" customFormat="1">
      <c r="A993" s="54">
        <v>7905000</v>
      </c>
      <c r="B993" s="54" t="s">
        <v>1298</v>
      </c>
      <c r="C993" s="54" t="s">
        <v>77</v>
      </c>
      <c r="D993" s="90" t="s">
        <v>1935</v>
      </c>
      <c r="E993" s="57">
        <f>VLOOKUP(A993,'[153]MON 2013 Final TB '!$A$4:$D$1438,4,0)</f>
        <v>0</v>
      </c>
      <c r="F993" s="56"/>
      <c r="G993" s="58"/>
      <c r="H993" s="58"/>
    </row>
    <row r="994" spans="1:8" s="36" customFormat="1">
      <c r="A994" s="54">
        <v>7905050</v>
      </c>
      <c r="B994" s="54" t="s">
        <v>1299</v>
      </c>
      <c r="C994" s="54" t="s">
        <v>77</v>
      </c>
      <c r="D994" s="90" t="s">
        <v>1935</v>
      </c>
      <c r="E994" s="57">
        <f>VLOOKUP(A994,'[153]MON 2013 Final TB '!$A$4:$D$1438,4,0)</f>
        <v>0</v>
      </c>
      <c r="F994" s="56"/>
      <c r="G994" s="58"/>
      <c r="H994" s="58"/>
    </row>
    <row r="995" spans="1:8" s="36" customFormat="1">
      <c r="A995" s="54">
        <v>7905100</v>
      </c>
      <c r="B995" s="54" t="s">
        <v>1300</v>
      </c>
      <c r="C995" s="54" t="s">
        <v>77</v>
      </c>
      <c r="D995" s="90" t="s">
        <v>1935</v>
      </c>
      <c r="E995" s="57">
        <f>VLOOKUP(A995,'[153]MON 2013 Final TB '!$A$4:$D$1438,4,0)</f>
        <v>0</v>
      </c>
      <c r="F995" s="56"/>
      <c r="G995" s="58"/>
      <c r="H995" s="58"/>
    </row>
    <row r="996" spans="1:8" s="36" customFormat="1">
      <c r="A996" s="54">
        <v>7905150</v>
      </c>
      <c r="B996" s="54" t="s">
        <v>1301</v>
      </c>
      <c r="C996" s="54" t="s">
        <v>77</v>
      </c>
      <c r="D996" s="90" t="s">
        <v>1935</v>
      </c>
      <c r="E996" s="57">
        <f>VLOOKUP(A996,'[153]MON 2013 Final TB '!$A$4:$D$1438,4,0)</f>
        <v>0</v>
      </c>
      <c r="F996" s="56"/>
      <c r="G996" s="58"/>
      <c r="H996" s="58"/>
    </row>
    <row r="997" spans="1:8" s="36" customFormat="1">
      <c r="A997" s="54">
        <v>7905200</v>
      </c>
      <c r="B997" s="54" t="s">
        <v>1302</v>
      </c>
      <c r="C997" s="54" t="s">
        <v>77</v>
      </c>
      <c r="D997" s="90" t="s">
        <v>1935</v>
      </c>
      <c r="E997" s="57">
        <f>VLOOKUP(A997,'[153]MON 2013 Final TB '!$A$4:$D$1438,4,0)</f>
        <v>0</v>
      </c>
      <c r="F997" s="56"/>
      <c r="G997" s="58"/>
      <c r="H997" s="58"/>
    </row>
    <row r="998" spans="1:8" s="36" customFormat="1">
      <c r="A998" s="54">
        <v>7905250</v>
      </c>
      <c r="B998" s="54" t="s">
        <v>1303</v>
      </c>
      <c r="C998" s="54" t="s">
        <v>77</v>
      </c>
      <c r="D998" s="90" t="s">
        <v>1935</v>
      </c>
      <c r="E998" s="57">
        <f>VLOOKUP(A998,'[153]MON 2013 Final TB '!$A$4:$D$1438,4,0)</f>
        <v>5517191.1900000004</v>
      </c>
      <c r="F998" s="56" t="s">
        <v>1091</v>
      </c>
      <c r="G998" s="58"/>
      <c r="H998" s="58"/>
    </row>
    <row r="999" spans="1:8" s="36" customFormat="1">
      <c r="A999" s="54">
        <v>7905300</v>
      </c>
      <c r="B999" s="54" t="s">
        <v>1304</v>
      </c>
      <c r="C999" s="54" t="s">
        <v>77</v>
      </c>
      <c r="D999" s="90" t="s">
        <v>1935</v>
      </c>
      <c r="E999" s="57">
        <f>VLOOKUP(A999,'[153]MON 2013 Final TB '!$A$4:$D$1438,4,0)</f>
        <v>0</v>
      </c>
      <c r="F999" s="56"/>
      <c r="G999" s="58"/>
      <c r="H999" s="58"/>
    </row>
    <row r="1000" spans="1:8" s="36" customFormat="1">
      <c r="A1000" s="54">
        <v>7905350</v>
      </c>
      <c r="B1000" s="54" t="s">
        <v>1305</v>
      </c>
      <c r="C1000" s="54" t="s">
        <v>77</v>
      </c>
      <c r="D1000" s="90" t="s">
        <v>1935</v>
      </c>
      <c r="E1000" s="57">
        <f>VLOOKUP(A1000,'[153]MON 2013 Final TB '!$A$4:$D$1438,4,0)</f>
        <v>0</v>
      </c>
      <c r="F1000" s="56"/>
      <c r="G1000" s="58"/>
      <c r="H1000" s="58"/>
    </row>
    <row r="1001" spans="1:8" s="36" customFormat="1">
      <c r="A1001" s="54">
        <v>7905400</v>
      </c>
      <c r="B1001" s="54" t="s">
        <v>1306</v>
      </c>
      <c r="C1001" s="54" t="s">
        <v>77</v>
      </c>
      <c r="D1001" s="90" t="s">
        <v>1935</v>
      </c>
      <c r="E1001" s="57">
        <f>VLOOKUP(A1001,'[153]MON 2013 Final TB '!$A$4:$D$1438,4,0)</f>
        <v>0</v>
      </c>
      <c r="F1001" s="56"/>
      <c r="G1001" s="58"/>
      <c r="H1001" s="58"/>
    </row>
    <row r="1002" spans="1:8" s="36" customFormat="1">
      <c r="A1002" s="54">
        <v>7905450</v>
      </c>
      <c r="B1002" s="54" t="s">
        <v>1307</v>
      </c>
      <c r="C1002" s="54" t="s">
        <v>77</v>
      </c>
      <c r="D1002" s="90" t="s">
        <v>1935</v>
      </c>
      <c r="E1002" s="57">
        <f>VLOOKUP(A1002,'[153]MON 2013 Final TB '!$A$4:$D$1438,4,0)</f>
        <v>0</v>
      </c>
      <c r="F1002" s="56"/>
      <c r="G1002" s="58"/>
      <c r="H1002" s="58"/>
    </row>
    <row r="1003" spans="1:8" s="36" customFormat="1">
      <c r="A1003" s="54">
        <v>7905500</v>
      </c>
      <c r="B1003" s="54" t="s">
        <v>1308</v>
      </c>
      <c r="C1003" s="54" t="s">
        <v>77</v>
      </c>
      <c r="D1003" s="90" t="s">
        <v>1935</v>
      </c>
      <c r="E1003" s="57">
        <f>VLOOKUP(A1003,'[153]MON 2013 Final TB '!$A$4:$D$1438,4,0)</f>
        <v>0</v>
      </c>
      <c r="F1003" s="56"/>
      <c r="G1003" s="58"/>
      <c r="H1003" s="58"/>
    </row>
    <row r="1004" spans="1:8" s="36" customFormat="1">
      <c r="A1004" s="54">
        <v>7905550</v>
      </c>
      <c r="B1004" s="54" t="s">
        <v>1309</v>
      </c>
      <c r="C1004" s="54" t="s">
        <v>77</v>
      </c>
      <c r="D1004" s="90" t="s">
        <v>1935</v>
      </c>
      <c r="E1004" s="57">
        <f>VLOOKUP(A1004,'[153]MON 2013 Final TB '!$A$4:$D$1438,4,0)</f>
        <v>0</v>
      </c>
      <c r="F1004" s="56"/>
      <c r="G1004" s="58"/>
      <c r="H1004" s="58"/>
    </row>
    <row r="1005" spans="1:8" s="36" customFormat="1">
      <c r="A1005" s="54">
        <v>7905600</v>
      </c>
      <c r="B1005" s="54" t="s">
        <v>1310</v>
      </c>
      <c r="C1005" s="54" t="s">
        <v>77</v>
      </c>
      <c r="D1005" s="90" t="s">
        <v>1935</v>
      </c>
      <c r="E1005" s="57">
        <f>VLOOKUP(A1005,'[153]MON 2013 Final TB '!$A$4:$D$1438,4,0)</f>
        <v>11042.02</v>
      </c>
      <c r="F1005" s="56" t="s">
        <v>47</v>
      </c>
      <c r="G1005" s="58"/>
      <c r="H1005" s="58"/>
    </row>
    <row r="1006" spans="1:8" s="36" customFormat="1">
      <c r="A1006" s="54">
        <v>7905650</v>
      </c>
      <c r="B1006" s="54" t="s">
        <v>1311</v>
      </c>
      <c r="C1006" s="54" t="s">
        <v>77</v>
      </c>
      <c r="D1006" s="90" t="s">
        <v>1935</v>
      </c>
      <c r="E1006" s="57">
        <f>VLOOKUP(A1006,'[153]MON 2013 Final TB '!$A$4:$D$1438,4,0)</f>
        <v>0</v>
      </c>
      <c r="F1006" s="56"/>
      <c r="G1006" s="58"/>
      <c r="H1006" s="58"/>
    </row>
    <row r="1007" spans="1:8" s="36" customFormat="1">
      <c r="A1007" s="54">
        <v>7905700</v>
      </c>
      <c r="B1007" s="54" t="s">
        <v>1312</v>
      </c>
      <c r="C1007" s="54" t="s">
        <v>77</v>
      </c>
      <c r="D1007" s="90" t="s">
        <v>1935</v>
      </c>
      <c r="E1007" s="57">
        <f>VLOOKUP(A1007,'[153]MON 2013 Final TB '!$A$4:$D$1438,4,0)</f>
        <v>0</v>
      </c>
      <c r="F1007" s="56"/>
      <c r="G1007" s="58"/>
      <c r="H1007" s="58"/>
    </row>
    <row r="1008" spans="1:8" s="36" customFormat="1">
      <c r="A1008" s="54">
        <v>7905750</v>
      </c>
      <c r="B1008" s="54" t="s">
        <v>1313</v>
      </c>
      <c r="C1008" s="54" t="s">
        <v>77</v>
      </c>
      <c r="D1008" s="90" t="s">
        <v>1935</v>
      </c>
      <c r="E1008" s="57">
        <f>VLOOKUP(A1008,'[153]MON 2013 Final TB '!$A$4:$D$1438,4,0)</f>
        <v>0</v>
      </c>
      <c r="F1008" s="56"/>
      <c r="G1008" s="58"/>
      <c r="H1008" s="58"/>
    </row>
    <row r="1009" spans="1:8" s="36" customFormat="1">
      <c r="A1009" s="54">
        <v>7905800</v>
      </c>
      <c r="B1009" s="54" t="s">
        <v>1314</v>
      </c>
      <c r="C1009" s="54" t="s">
        <v>77</v>
      </c>
      <c r="D1009" s="90" t="s">
        <v>1935</v>
      </c>
      <c r="E1009" s="57">
        <f>VLOOKUP(A1009,'[153]MON 2013 Final TB '!$A$4:$D$1438,4,0)</f>
        <v>0</v>
      </c>
      <c r="F1009" s="56"/>
      <c r="G1009" s="58"/>
      <c r="H1009" s="58"/>
    </row>
    <row r="1010" spans="1:8" s="36" customFormat="1">
      <c r="A1010" s="54">
        <v>7905850</v>
      </c>
      <c r="B1010" s="54" t="s">
        <v>1315</v>
      </c>
      <c r="C1010" s="54" t="s">
        <v>77</v>
      </c>
      <c r="D1010" s="90" t="s">
        <v>1935</v>
      </c>
      <c r="E1010" s="57">
        <f>VLOOKUP(A1010,'[153]MON 2013 Final TB '!$A$4:$D$1438,4,0)</f>
        <v>0</v>
      </c>
      <c r="F1010" s="56"/>
      <c r="G1010" s="58"/>
      <c r="H1010" s="58"/>
    </row>
    <row r="1011" spans="1:8" s="36" customFormat="1">
      <c r="A1011" s="54">
        <v>7906000</v>
      </c>
      <c r="B1011" s="54" t="s">
        <v>1316</v>
      </c>
      <c r="C1011" s="54" t="s">
        <v>77</v>
      </c>
      <c r="D1011" s="90" t="s">
        <v>1935</v>
      </c>
      <c r="E1011" s="57">
        <f>VLOOKUP(A1011,'[153]MON 2013 Final TB '!$A$4:$D$1438,4,0)</f>
        <v>0</v>
      </c>
      <c r="F1011" s="56"/>
      <c r="G1011" s="58"/>
      <c r="H1011" s="58"/>
    </row>
    <row r="1012" spans="1:8" s="36" customFormat="1">
      <c r="A1012" s="54">
        <v>7906050</v>
      </c>
      <c r="B1012" s="54" t="s">
        <v>1317</v>
      </c>
      <c r="C1012" s="54" t="s">
        <v>77</v>
      </c>
      <c r="D1012" s="90" t="s">
        <v>1935</v>
      </c>
      <c r="E1012" s="57">
        <f>VLOOKUP(A1012,'[153]MON 2013 Final TB '!$A$4:$D$1438,4,0)</f>
        <v>0</v>
      </c>
      <c r="F1012" s="56"/>
      <c r="G1012" s="58"/>
      <c r="H1012" s="58"/>
    </row>
    <row r="1013" spans="1:8" s="36" customFormat="1">
      <c r="A1013" s="54">
        <v>7906100</v>
      </c>
      <c r="B1013" s="54" t="s">
        <v>1318</v>
      </c>
      <c r="C1013" s="54" t="s">
        <v>77</v>
      </c>
      <c r="D1013" s="90" t="s">
        <v>1935</v>
      </c>
      <c r="E1013" s="57">
        <f>VLOOKUP(A1013,'[153]MON 2013 Final TB '!$A$4:$D$1438,4,0)</f>
        <v>0</v>
      </c>
      <c r="F1013" s="56"/>
      <c r="G1013" s="58"/>
      <c r="H1013" s="58"/>
    </row>
    <row r="1014" spans="1:8" s="36" customFormat="1">
      <c r="A1014" s="54">
        <v>7911000</v>
      </c>
      <c r="B1014" s="54" t="s">
        <v>1319</v>
      </c>
      <c r="C1014" s="54" t="s">
        <v>77</v>
      </c>
      <c r="D1014" s="90" t="s">
        <v>1935</v>
      </c>
      <c r="E1014" s="57">
        <f>VLOOKUP(A1014,'[153]MON 2013 Final TB '!$A$4:$D$1438,4,0)</f>
        <v>0</v>
      </c>
      <c r="F1014" s="56"/>
      <c r="G1014" s="58"/>
      <c r="H1014" s="58"/>
    </row>
    <row r="1015" spans="1:8" s="36" customFormat="1">
      <c r="A1015" s="54">
        <v>7911050</v>
      </c>
      <c r="B1015" s="54" t="s">
        <v>1320</v>
      </c>
      <c r="C1015" s="54" t="s">
        <v>77</v>
      </c>
      <c r="D1015" s="90" t="s">
        <v>1935</v>
      </c>
      <c r="E1015" s="57">
        <f>VLOOKUP(A1015,'[153]MON 2013 Final TB '!$A$4:$D$1438,4,0)</f>
        <v>0</v>
      </c>
      <c r="F1015" s="56"/>
      <c r="G1015" s="58"/>
      <c r="H1015" s="58"/>
    </row>
    <row r="1016" spans="1:8" s="36" customFormat="1">
      <c r="A1016" s="54">
        <v>7911100</v>
      </c>
      <c r="B1016" s="54" t="s">
        <v>1321</v>
      </c>
      <c r="C1016" s="54" t="s">
        <v>77</v>
      </c>
      <c r="D1016" s="90" t="s">
        <v>1935</v>
      </c>
      <c r="E1016" s="57">
        <f>VLOOKUP(A1016,'[153]MON 2013 Final TB '!$A$4:$D$1438,4,0)</f>
        <v>0</v>
      </c>
      <c r="F1016" s="56"/>
      <c r="G1016" s="58"/>
      <c r="H1016" s="58"/>
    </row>
    <row r="1017" spans="1:8" s="36" customFormat="1">
      <c r="A1017" s="54">
        <v>7911200</v>
      </c>
      <c r="B1017" s="54" t="s">
        <v>1322</v>
      </c>
      <c r="C1017" s="54" t="s">
        <v>77</v>
      </c>
      <c r="D1017" s="90" t="s">
        <v>1935</v>
      </c>
      <c r="E1017" s="57">
        <f>VLOOKUP(A1017,'[153]MON 2013 Final TB '!$A$4:$D$1438,4,0)</f>
        <v>0</v>
      </c>
      <c r="F1017" s="56"/>
      <c r="G1017" s="58"/>
      <c r="H1017" s="58"/>
    </row>
    <row r="1018" spans="1:8" s="36" customFormat="1">
      <c r="A1018" s="54">
        <v>7911300</v>
      </c>
      <c r="B1018" s="54" t="s">
        <v>1323</v>
      </c>
      <c r="C1018" s="54" t="s">
        <v>77</v>
      </c>
      <c r="D1018" s="90" t="s">
        <v>1935</v>
      </c>
      <c r="E1018" s="57">
        <f>VLOOKUP(A1018,'[153]MON 2013 Final TB '!$A$4:$D$1438,4,0)</f>
        <v>0</v>
      </c>
      <c r="F1018" s="56"/>
      <c r="G1018" s="58"/>
      <c r="H1018" s="58"/>
    </row>
    <row r="1019" spans="1:8" s="36" customFormat="1">
      <c r="A1019" s="54">
        <v>7911400</v>
      </c>
      <c r="B1019" s="54" t="s">
        <v>1324</v>
      </c>
      <c r="C1019" s="54" t="s">
        <v>77</v>
      </c>
      <c r="D1019" s="90" t="s">
        <v>1935</v>
      </c>
      <c r="E1019" s="57">
        <f>VLOOKUP(A1019,'[153]MON 2013 Final TB '!$A$4:$D$1438,4,0)</f>
        <v>0</v>
      </c>
      <c r="F1019" s="56"/>
      <c r="G1019" s="58"/>
      <c r="H1019" s="58"/>
    </row>
    <row r="1020" spans="1:8" s="36" customFormat="1">
      <c r="A1020" s="54">
        <v>7911500</v>
      </c>
      <c r="B1020" s="54" t="s">
        <v>1325</v>
      </c>
      <c r="C1020" s="54" t="s">
        <v>77</v>
      </c>
      <c r="D1020" s="90" t="s">
        <v>1935</v>
      </c>
      <c r="E1020" s="57">
        <f>VLOOKUP(A1020,'[153]MON 2013 Final TB '!$A$4:$D$1438,4,0)</f>
        <v>0</v>
      </c>
      <c r="F1020" s="56"/>
      <c r="G1020" s="58"/>
      <c r="H1020" s="58"/>
    </row>
    <row r="1021" spans="1:8" s="36" customFormat="1">
      <c r="A1021" s="54">
        <v>7911600</v>
      </c>
      <c r="B1021" s="54" t="s">
        <v>1326</v>
      </c>
      <c r="C1021" s="54" t="s">
        <v>77</v>
      </c>
      <c r="D1021" s="90" t="s">
        <v>1935</v>
      </c>
      <c r="E1021" s="57">
        <f>VLOOKUP(A1021,'[153]MON 2013 Final TB '!$A$4:$D$1438,4,0)</f>
        <v>0</v>
      </c>
      <c r="F1021" s="56"/>
      <c r="G1021" s="58"/>
      <c r="H1021" s="58"/>
    </row>
    <row r="1022" spans="1:8" s="36" customFormat="1">
      <c r="A1022" s="54">
        <v>7911700</v>
      </c>
      <c r="B1022" s="54" t="s">
        <v>1327</v>
      </c>
      <c r="C1022" s="54" t="s">
        <v>77</v>
      </c>
      <c r="D1022" s="90" t="s">
        <v>1935</v>
      </c>
      <c r="E1022" s="57">
        <f>VLOOKUP(A1022,'[153]MON 2013 Final TB '!$A$4:$D$1438,4,0)</f>
        <v>0</v>
      </c>
      <c r="F1022" s="56"/>
      <c r="G1022" s="58"/>
      <c r="H1022" s="58"/>
    </row>
    <row r="1023" spans="1:8" s="36" customFormat="1">
      <c r="A1023" s="54">
        <v>7911800</v>
      </c>
      <c r="B1023" s="54" t="s">
        <v>1328</v>
      </c>
      <c r="C1023" s="54" t="s">
        <v>77</v>
      </c>
      <c r="D1023" s="90" t="s">
        <v>1935</v>
      </c>
      <c r="E1023" s="57">
        <f>VLOOKUP(A1023,'[153]MON 2013 Final TB '!$A$4:$D$1438,4,0)</f>
        <v>0</v>
      </c>
      <c r="F1023" s="56"/>
      <c r="G1023" s="58"/>
      <c r="H1023" s="58"/>
    </row>
    <row r="1024" spans="1:8" s="36" customFormat="1">
      <c r="A1024" s="54">
        <v>7911900</v>
      </c>
      <c r="B1024" s="54" t="s">
        <v>1329</v>
      </c>
      <c r="C1024" s="54" t="s">
        <v>77</v>
      </c>
      <c r="D1024" s="90" t="s">
        <v>1935</v>
      </c>
      <c r="E1024" s="57">
        <f>VLOOKUP(A1024,'[153]MON 2013 Final TB '!$A$4:$D$1438,4,0)</f>
        <v>0</v>
      </c>
      <c r="F1024" s="56"/>
      <c r="G1024" s="58"/>
      <c r="H1024" s="58"/>
    </row>
    <row r="1025" spans="1:8" s="36" customFormat="1">
      <c r="A1025" s="54">
        <v>7912000</v>
      </c>
      <c r="B1025" s="54" t="s">
        <v>1330</v>
      </c>
      <c r="C1025" s="54" t="s">
        <v>77</v>
      </c>
      <c r="D1025" s="90" t="s">
        <v>1935</v>
      </c>
      <c r="E1025" s="57">
        <f>VLOOKUP(A1025,'[153]MON 2013 Final TB '!$A$4:$D$1438,4,0)</f>
        <v>0</v>
      </c>
      <c r="F1025" s="56"/>
      <c r="G1025" s="58"/>
      <c r="H1025" s="58"/>
    </row>
    <row r="1026" spans="1:8" s="36" customFormat="1">
      <c r="A1026" s="54">
        <v>7912100</v>
      </c>
      <c r="B1026" s="54" t="s">
        <v>1331</v>
      </c>
      <c r="C1026" s="54" t="s">
        <v>77</v>
      </c>
      <c r="D1026" s="90" t="s">
        <v>1935</v>
      </c>
      <c r="E1026" s="57">
        <f>VLOOKUP(A1026,'[153]MON 2013 Final TB '!$A$4:$D$1438,4,0)</f>
        <v>0</v>
      </c>
      <c r="F1026" s="56"/>
      <c r="G1026" s="58"/>
      <c r="H1026" s="58"/>
    </row>
    <row r="1027" spans="1:8" s="36" customFormat="1">
      <c r="A1027" s="54">
        <v>7912200</v>
      </c>
      <c r="B1027" s="54" t="s">
        <v>1332</v>
      </c>
      <c r="C1027" s="54" t="s">
        <v>77</v>
      </c>
      <c r="D1027" s="90" t="s">
        <v>1935</v>
      </c>
      <c r="E1027" s="57">
        <f>VLOOKUP(A1027,'[153]MON 2013 Final TB '!$A$4:$D$1438,4,0)</f>
        <v>0</v>
      </c>
      <c r="F1027" s="56"/>
      <c r="G1027" s="58"/>
      <c r="H1027" s="58"/>
    </row>
    <row r="1028" spans="1:8" s="36" customFormat="1">
      <c r="A1028" s="54">
        <v>7912300</v>
      </c>
      <c r="B1028" s="54" t="s">
        <v>1333</v>
      </c>
      <c r="C1028" s="54" t="s">
        <v>77</v>
      </c>
      <c r="D1028" s="90" t="s">
        <v>1935</v>
      </c>
      <c r="E1028" s="57">
        <f>VLOOKUP(A1028,'[153]MON 2013 Final TB '!$A$4:$D$1438,4,0)</f>
        <v>0</v>
      </c>
      <c r="F1028" s="56"/>
      <c r="G1028" s="58"/>
      <c r="H1028" s="58"/>
    </row>
    <row r="1029" spans="1:8" s="36" customFormat="1">
      <c r="A1029" s="54">
        <v>7912400</v>
      </c>
      <c r="B1029" s="54" t="s">
        <v>1334</v>
      </c>
      <c r="C1029" s="54" t="s">
        <v>77</v>
      </c>
      <c r="D1029" s="90" t="s">
        <v>1935</v>
      </c>
      <c r="E1029" s="57">
        <f>VLOOKUP(A1029,'[153]MON 2013 Final TB '!$A$4:$D$1438,4,0)</f>
        <v>0</v>
      </c>
      <c r="F1029" s="56"/>
      <c r="G1029" s="58"/>
      <c r="H1029" s="58"/>
    </row>
    <row r="1030" spans="1:8" s="36" customFormat="1">
      <c r="A1030" s="54">
        <v>7912500</v>
      </c>
      <c r="B1030" s="54" t="s">
        <v>1335</v>
      </c>
      <c r="C1030" s="54" t="s">
        <v>77</v>
      </c>
      <c r="D1030" s="90" t="s">
        <v>1935</v>
      </c>
      <c r="E1030" s="57">
        <f>VLOOKUP(A1030,'[153]MON 2013 Final TB '!$A$4:$D$1438,4,0)</f>
        <v>0</v>
      </c>
      <c r="F1030" s="56"/>
      <c r="G1030" s="58"/>
      <c r="H1030" s="58"/>
    </row>
    <row r="1031" spans="1:8" s="36" customFormat="1">
      <c r="A1031" s="54">
        <v>7912600</v>
      </c>
      <c r="B1031" s="54" t="s">
        <v>1336</v>
      </c>
      <c r="C1031" s="54" t="s">
        <v>77</v>
      </c>
      <c r="D1031" s="90" t="s">
        <v>1935</v>
      </c>
      <c r="E1031" s="57">
        <f>VLOOKUP(A1031,'[153]MON 2013 Final TB '!$A$4:$D$1438,4,0)</f>
        <v>0</v>
      </c>
      <c r="F1031" s="56"/>
      <c r="G1031" s="58"/>
      <c r="H1031" s="58"/>
    </row>
    <row r="1032" spans="1:8" s="36" customFormat="1">
      <c r="A1032" s="54">
        <v>7912850</v>
      </c>
      <c r="B1032" s="54" t="s">
        <v>1337</v>
      </c>
      <c r="C1032" s="54" t="s">
        <v>77</v>
      </c>
      <c r="D1032" s="90" t="s">
        <v>1935</v>
      </c>
      <c r="E1032" s="57">
        <f>VLOOKUP(A1032,'[153]MON 2013 Final TB '!$A$4:$D$1438,4,0)</f>
        <v>0</v>
      </c>
      <c r="F1032" s="56"/>
      <c r="G1032" s="58"/>
      <c r="H1032" s="58"/>
    </row>
    <row r="1033" spans="1:8" s="36" customFormat="1">
      <c r="A1033" s="54">
        <v>7912900</v>
      </c>
      <c r="B1033" s="54" t="s">
        <v>1338</v>
      </c>
      <c r="C1033" s="54" t="s">
        <v>77</v>
      </c>
      <c r="D1033" s="90" t="s">
        <v>1935</v>
      </c>
      <c r="E1033" s="57">
        <f>VLOOKUP(A1033,'[153]MON 2013 Final TB '!$A$4:$D$1438,4,0)</f>
        <v>0</v>
      </c>
      <c r="F1033" s="56"/>
      <c r="G1033" s="58"/>
      <c r="H1033" s="58"/>
    </row>
    <row r="1034" spans="1:8" s="36" customFormat="1">
      <c r="A1034" s="54">
        <v>7912950</v>
      </c>
      <c r="B1034" s="54" t="s">
        <v>1339</v>
      </c>
      <c r="C1034" s="54" t="s">
        <v>77</v>
      </c>
      <c r="D1034" s="90" t="s">
        <v>1935</v>
      </c>
      <c r="E1034" s="57">
        <f>VLOOKUP(A1034,'[153]MON 2013 Final TB '!$A$4:$D$1438,4,0)</f>
        <v>0</v>
      </c>
      <c r="F1034" s="56"/>
      <c r="G1034" s="58"/>
      <c r="H1034" s="58"/>
    </row>
    <row r="1035" spans="1:8" s="36" customFormat="1">
      <c r="A1035" s="54">
        <v>7921050</v>
      </c>
      <c r="B1035" s="54" t="s">
        <v>1340</v>
      </c>
      <c r="C1035" s="63" t="s">
        <v>0</v>
      </c>
      <c r="D1035" s="50" t="s">
        <v>1341</v>
      </c>
      <c r="E1035" s="57">
        <f>VLOOKUP(A1035,'[153]MON 2013 Final TB '!$A$4:$D$1438,4,0)</f>
        <v>0</v>
      </c>
      <c r="F1035" s="50" t="s">
        <v>1341</v>
      </c>
      <c r="G1035" s="58"/>
      <c r="H1035" s="58"/>
    </row>
    <row r="1036" spans="1:8" s="36" customFormat="1">
      <c r="A1036" s="54">
        <v>7921100</v>
      </c>
      <c r="B1036" s="54" t="s">
        <v>1342</v>
      </c>
      <c r="C1036" s="63" t="s">
        <v>0</v>
      </c>
      <c r="D1036" s="50" t="s">
        <v>1341</v>
      </c>
      <c r="E1036" s="57">
        <f>VLOOKUP(A1036,'[153]MON 2013 Final TB '!$A$4:$D$1438,4,0)</f>
        <v>356448745.11000001</v>
      </c>
      <c r="F1036" s="50" t="s">
        <v>1341</v>
      </c>
      <c r="G1036" s="58"/>
      <c r="H1036" s="58"/>
    </row>
    <row r="1037" spans="1:8" s="36" customFormat="1">
      <c r="A1037" s="54">
        <v>7921200</v>
      </c>
      <c r="B1037" s="54" t="s">
        <v>1343</v>
      </c>
      <c r="C1037" s="63" t="s">
        <v>0</v>
      </c>
      <c r="D1037" s="50" t="s">
        <v>1341</v>
      </c>
      <c r="E1037" s="57">
        <f>VLOOKUP(A1037,'[153]MON 2013 Final TB '!$A$4:$D$1438,4,0)</f>
        <v>0</v>
      </c>
      <c r="F1037" s="50" t="s">
        <v>1341</v>
      </c>
      <c r="G1037" s="58"/>
      <c r="H1037" s="58"/>
    </row>
    <row r="1038" spans="1:8" s="36" customFormat="1">
      <c r="A1038" s="54">
        <v>7921300</v>
      </c>
      <c r="B1038" s="54" t="s">
        <v>1344</v>
      </c>
      <c r="C1038" s="63" t="s">
        <v>0</v>
      </c>
      <c r="D1038" s="50" t="s">
        <v>1341</v>
      </c>
      <c r="E1038" s="57">
        <f>VLOOKUP(A1038,'[153]MON 2013 Final TB '!$A$4:$D$1438,4,0)</f>
        <v>1822796069.9300001</v>
      </c>
      <c r="F1038" s="50" t="s">
        <v>1341</v>
      </c>
      <c r="G1038" s="58"/>
      <c r="H1038" s="58"/>
    </row>
    <row r="1039" spans="1:8" s="36" customFormat="1">
      <c r="A1039" s="54">
        <v>7921400</v>
      </c>
      <c r="B1039" s="54" t="s">
        <v>1345</v>
      </c>
      <c r="C1039" s="63" t="s">
        <v>0</v>
      </c>
      <c r="D1039" s="50" t="s">
        <v>1341</v>
      </c>
      <c r="E1039" s="57">
        <f>VLOOKUP(A1039,'[153]MON 2013 Final TB '!$A$4:$D$1438,4,0)</f>
        <v>48119445.399999999</v>
      </c>
      <c r="F1039" s="50" t="s">
        <v>1341</v>
      </c>
      <c r="G1039" s="58"/>
      <c r="H1039" s="58"/>
    </row>
    <row r="1040" spans="1:8" s="36" customFormat="1">
      <c r="A1040" s="54">
        <v>7921500</v>
      </c>
      <c r="B1040" s="54" t="s">
        <v>1346</v>
      </c>
      <c r="C1040" s="63" t="s">
        <v>0</v>
      </c>
      <c r="D1040" s="50" t="s">
        <v>1341</v>
      </c>
      <c r="E1040" s="57">
        <f>VLOOKUP(A1040,'[153]MON 2013 Final TB '!$A$4:$D$1438,4,0)</f>
        <v>249375115.36000001</v>
      </c>
      <c r="F1040" s="50" t="s">
        <v>1341</v>
      </c>
      <c r="G1040" s="58"/>
      <c r="H1040" s="58"/>
    </row>
    <row r="1041" spans="1:8" s="36" customFormat="1">
      <c r="A1041" s="54">
        <v>7921600</v>
      </c>
      <c r="B1041" s="54" t="s">
        <v>1347</v>
      </c>
      <c r="C1041" s="63" t="s">
        <v>0</v>
      </c>
      <c r="D1041" s="50" t="s">
        <v>1341</v>
      </c>
      <c r="E1041" s="57">
        <f>VLOOKUP(A1041,'[153]MON 2013 Final TB '!$A$4:$D$1438,4,0)</f>
        <v>0</v>
      </c>
      <c r="F1041" s="50" t="s">
        <v>1341</v>
      </c>
      <c r="G1041" s="58"/>
      <c r="H1041" s="58"/>
    </row>
    <row r="1042" spans="1:8" s="36" customFormat="1">
      <c r="A1042" s="54">
        <v>7921700</v>
      </c>
      <c r="B1042" s="54" t="s">
        <v>1348</v>
      </c>
      <c r="C1042" s="63" t="s">
        <v>0</v>
      </c>
      <c r="D1042" s="50" t="s">
        <v>1341</v>
      </c>
      <c r="E1042" s="57">
        <f>VLOOKUP(A1042,'[153]MON 2013 Final TB '!$A$4:$D$1438,4,0)</f>
        <v>0</v>
      </c>
      <c r="F1042" s="50" t="s">
        <v>1341</v>
      </c>
      <c r="G1042" s="58"/>
      <c r="H1042" s="58"/>
    </row>
    <row r="1043" spans="1:8" s="36" customFormat="1">
      <c r="A1043" s="54">
        <v>7921800</v>
      </c>
      <c r="B1043" s="54" t="s">
        <v>1349</v>
      </c>
      <c r="C1043" s="63" t="s">
        <v>0</v>
      </c>
      <c r="D1043" s="50" t="s">
        <v>1341</v>
      </c>
      <c r="E1043" s="57">
        <f>VLOOKUP(A1043,'[153]MON 2013 Final TB '!$A$4:$D$1438,4,0)</f>
        <v>0</v>
      </c>
      <c r="F1043" s="50" t="s">
        <v>1341</v>
      </c>
      <c r="G1043" s="58"/>
      <c r="H1043" s="58"/>
    </row>
    <row r="1044" spans="1:8" s="36" customFormat="1">
      <c r="A1044" s="54">
        <v>7921900</v>
      </c>
      <c r="B1044" s="54" t="s">
        <v>1350</v>
      </c>
      <c r="C1044" s="63" t="s">
        <v>0</v>
      </c>
      <c r="D1044" s="50" t="s">
        <v>1341</v>
      </c>
      <c r="E1044" s="57">
        <f>VLOOKUP(A1044,'[153]MON 2013 Final TB '!$A$4:$D$1438,4,0)</f>
        <v>0</v>
      </c>
      <c r="F1044" s="50" t="s">
        <v>1341</v>
      </c>
      <c r="G1044" s="58"/>
      <c r="H1044" s="58"/>
    </row>
    <row r="1045" spans="1:8" s="36" customFormat="1">
      <c r="A1045" s="54">
        <v>7922000</v>
      </c>
      <c r="B1045" s="54" t="s">
        <v>1351</v>
      </c>
      <c r="C1045" s="63" t="s">
        <v>0</v>
      </c>
      <c r="D1045" s="50" t="s">
        <v>1341</v>
      </c>
      <c r="E1045" s="57">
        <f>VLOOKUP(A1045,'[153]MON 2013 Final TB '!$A$4:$D$1438,4,0)</f>
        <v>0</v>
      </c>
      <c r="F1045" s="50" t="s">
        <v>1341</v>
      </c>
      <c r="G1045" s="58"/>
      <c r="H1045" s="58"/>
    </row>
    <row r="1046" spans="1:8" s="36" customFormat="1">
      <c r="A1046" s="54">
        <v>7922100</v>
      </c>
      <c r="B1046" s="54" t="s">
        <v>1352</v>
      </c>
      <c r="C1046" s="63" t="s">
        <v>0</v>
      </c>
      <c r="D1046" s="50" t="s">
        <v>1341</v>
      </c>
      <c r="E1046" s="57">
        <f>VLOOKUP(A1046,'[153]MON 2013 Final TB '!$A$4:$D$1438,4,0)</f>
        <v>44513321.560000002</v>
      </c>
      <c r="F1046" s="50" t="s">
        <v>1341</v>
      </c>
      <c r="G1046" s="58"/>
      <c r="H1046" s="58"/>
    </row>
    <row r="1047" spans="1:8" s="36" customFormat="1">
      <c r="A1047" s="54">
        <v>7922200</v>
      </c>
      <c r="B1047" s="54" t="s">
        <v>1353</v>
      </c>
      <c r="C1047" s="63" t="s">
        <v>0</v>
      </c>
      <c r="D1047" s="50" t="s">
        <v>1341</v>
      </c>
      <c r="E1047" s="57">
        <f>VLOOKUP(A1047,'[153]MON 2013 Final TB '!$A$4:$D$1438,4,0)</f>
        <v>0</v>
      </c>
      <c r="F1047" s="50" t="s">
        <v>1341</v>
      </c>
      <c r="G1047" s="58"/>
      <c r="H1047" s="58"/>
    </row>
    <row r="1048" spans="1:8" s="36" customFormat="1">
      <c r="A1048" s="54">
        <v>7922300</v>
      </c>
      <c r="B1048" s="54" t="s">
        <v>1354</v>
      </c>
      <c r="C1048" s="63" t="s">
        <v>0</v>
      </c>
      <c r="D1048" s="50" t="s">
        <v>1341</v>
      </c>
      <c r="E1048" s="57">
        <f>VLOOKUP(A1048,'[153]MON 2013 Final TB '!$A$4:$D$1438,4,0)</f>
        <v>0</v>
      </c>
      <c r="F1048" s="50" t="s">
        <v>1341</v>
      </c>
      <c r="G1048" s="58"/>
      <c r="H1048" s="58"/>
    </row>
    <row r="1049" spans="1:8" s="36" customFormat="1">
      <c r="A1049" s="54">
        <v>7922400</v>
      </c>
      <c r="B1049" s="54" t="s">
        <v>1355</v>
      </c>
      <c r="C1049" s="63" t="s">
        <v>0</v>
      </c>
      <c r="D1049" s="50" t="s">
        <v>1341</v>
      </c>
      <c r="E1049" s="57">
        <f>VLOOKUP(A1049,'[153]MON 2013 Final TB '!$A$4:$D$1438,4,0)</f>
        <v>0</v>
      </c>
      <c r="F1049" s="50" t="s">
        <v>1341</v>
      </c>
      <c r="G1049" s="58"/>
      <c r="H1049" s="58"/>
    </row>
    <row r="1050" spans="1:8" s="36" customFormat="1">
      <c r="A1050" s="54">
        <v>7922500</v>
      </c>
      <c r="B1050" s="54" t="s">
        <v>1356</v>
      </c>
      <c r="C1050" s="63" t="s">
        <v>0</v>
      </c>
      <c r="D1050" s="50" t="s">
        <v>1341</v>
      </c>
      <c r="E1050" s="57">
        <f>VLOOKUP(A1050,'[153]MON 2013 Final TB '!$A$4:$D$1438,4,0)</f>
        <v>0</v>
      </c>
      <c r="F1050" s="50" t="s">
        <v>1341</v>
      </c>
      <c r="G1050" s="65"/>
      <c r="H1050" s="52"/>
    </row>
    <row r="1051" spans="1:8" s="36" customFormat="1">
      <c r="A1051" s="54">
        <v>7922600</v>
      </c>
      <c r="B1051" s="54" t="s">
        <v>1357</v>
      </c>
      <c r="C1051" s="63" t="s">
        <v>0</v>
      </c>
      <c r="D1051" s="50" t="s">
        <v>1341</v>
      </c>
      <c r="E1051" s="57">
        <f>VLOOKUP(A1051,'[153]MON 2013 Final TB '!$A$4:$D$1438,4,0)</f>
        <v>0</v>
      </c>
      <c r="F1051" s="50" t="s">
        <v>1341</v>
      </c>
      <c r="G1051" s="65"/>
      <c r="H1051" s="52"/>
    </row>
    <row r="1052" spans="1:8" s="36" customFormat="1">
      <c r="A1052" s="54">
        <v>7922850</v>
      </c>
      <c r="B1052" s="54" t="s">
        <v>1358</v>
      </c>
      <c r="C1052" s="63" t="s">
        <v>0</v>
      </c>
      <c r="D1052" s="50" t="s">
        <v>1341</v>
      </c>
      <c r="E1052" s="57">
        <f>VLOOKUP(A1052,'[153]MON 2013 Final TB '!$A$4:$D$1438,4,0)</f>
        <v>0</v>
      </c>
      <c r="F1052" s="50" t="s">
        <v>1341</v>
      </c>
      <c r="G1052" s="65"/>
      <c r="H1052" s="52"/>
    </row>
    <row r="1053" spans="1:8" s="36" customFormat="1">
      <c r="A1053" s="54">
        <v>7922950</v>
      </c>
      <c r="B1053" s="54" t="s">
        <v>1359</v>
      </c>
      <c r="C1053" s="63" t="s">
        <v>0</v>
      </c>
      <c r="D1053" s="50" t="s">
        <v>1341</v>
      </c>
      <c r="E1053" s="57">
        <f>VLOOKUP(A1053,'[153]MON 2013 Final TB '!$A$4:$D$1438,4,0)</f>
        <v>0</v>
      </c>
      <c r="F1053" s="50" t="s">
        <v>1341</v>
      </c>
      <c r="G1053" s="65"/>
      <c r="H1053" s="52"/>
    </row>
    <row r="1054" spans="1:8" s="36" customFormat="1">
      <c r="A1054" s="54">
        <v>7923000</v>
      </c>
      <c r="B1054" s="54" t="s">
        <v>1360</v>
      </c>
      <c r="C1054" s="54" t="s">
        <v>77</v>
      </c>
      <c r="D1054" s="90" t="s">
        <v>1935</v>
      </c>
      <c r="E1054" s="57">
        <f>VLOOKUP(A1054,'[153]MON 2013 Final TB '!$A$4:$D$1438,4,0)</f>
        <v>0</v>
      </c>
      <c r="F1054" s="56"/>
      <c r="G1054" s="65"/>
      <c r="H1054" s="52"/>
    </row>
    <row r="1055" spans="1:8" s="36" customFormat="1">
      <c r="A1055" s="54">
        <v>7931000</v>
      </c>
      <c r="B1055" s="54" t="s">
        <v>1361</v>
      </c>
      <c r="C1055" s="54" t="s">
        <v>77</v>
      </c>
      <c r="D1055" s="90" t="s">
        <v>1935</v>
      </c>
      <c r="E1055" s="57">
        <f>VLOOKUP(A1055,'[153]MON 2013 Final TB '!$A$4:$D$1438,4,0)</f>
        <v>0</v>
      </c>
      <c r="F1055" s="56"/>
      <c r="G1055" s="65"/>
      <c r="H1055" s="52"/>
    </row>
    <row r="1056" spans="1:8" s="36" customFormat="1">
      <c r="A1056" s="54">
        <v>7940001</v>
      </c>
      <c r="B1056" s="54" t="s">
        <v>1362</v>
      </c>
      <c r="C1056" s="54" t="s">
        <v>77</v>
      </c>
      <c r="D1056" s="90" t="s">
        <v>1935</v>
      </c>
      <c r="E1056" s="57">
        <f>VLOOKUP(A1056,'[153]MON 2013 Final TB '!$A$4:$D$1438,4,0)</f>
        <v>0</v>
      </c>
      <c r="F1056" s="56"/>
      <c r="G1056" s="65"/>
      <c r="H1056" s="52"/>
    </row>
    <row r="1057" spans="1:9" s="36" customFormat="1">
      <c r="A1057" s="54">
        <v>7941000</v>
      </c>
      <c r="B1057" s="54" t="s">
        <v>1363</v>
      </c>
      <c r="C1057" s="54" t="s">
        <v>77</v>
      </c>
      <c r="D1057" s="90" t="s">
        <v>1935</v>
      </c>
      <c r="E1057" s="57">
        <f>VLOOKUP(A1057,'[153]MON 2013 Final TB '!$A$4:$D$1438,4,0)</f>
        <v>0</v>
      </c>
      <c r="F1057" s="56"/>
      <c r="G1057" s="65"/>
      <c r="H1057" s="52"/>
    </row>
    <row r="1058" spans="1:9" s="36" customFormat="1">
      <c r="A1058" s="54">
        <v>7942000</v>
      </c>
      <c r="B1058" s="54" t="s">
        <v>1364</v>
      </c>
      <c r="C1058" s="54" t="s">
        <v>77</v>
      </c>
      <c r="D1058" s="90" t="s">
        <v>1935</v>
      </c>
      <c r="E1058" s="57">
        <f>VLOOKUP(A1058,'[153]MON 2013 Final TB '!$A$4:$D$1438,4,0)</f>
        <v>0</v>
      </c>
      <c r="F1058" s="56"/>
      <c r="G1058" s="65"/>
      <c r="H1058" s="52"/>
    </row>
    <row r="1059" spans="1:9" s="36" customFormat="1">
      <c r="A1059" s="54">
        <v>7951000</v>
      </c>
      <c r="B1059" s="54" t="s">
        <v>1365</v>
      </c>
      <c r="C1059" s="54" t="s">
        <v>77</v>
      </c>
      <c r="D1059" s="90" t="s">
        <v>1935</v>
      </c>
      <c r="E1059" s="57">
        <f>VLOOKUP(A1059,'[153]MON 2013 Final TB '!$A$4:$D$1438,4,0)</f>
        <v>0</v>
      </c>
      <c r="F1059" s="56"/>
      <c r="G1059" s="65"/>
      <c r="H1059" s="52"/>
    </row>
    <row r="1060" spans="1:9" s="36" customFormat="1">
      <c r="A1060" s="54">
        <v>7961000</v>
      </c>
      <c r="B1060" s="54" t="s">
        <v>1366</v>
      </c>
      <c r="C1060" s="54" t="s">
        <v>77</v>
      </c>
      <c r="D1060" s="90" t="s">
        <v>1935</v>
      </c>
      <c r="E1060" s="57">
        <f>VLOOKUP(A1060,'[153]MON 2013 Final TB '!$A$4:$D$1438,4,0)</f>
        <v>0</v>
      </c>
      <c r="F1060" s="56"/>
      <c r="G1060" s="65"/>
      <c r="H1060" s="52"/>
    </row>
    <row r="1061" spans="1:9" s="36" customFormat="1">
      <c r="A1061" s="54">
        <v>7961050</v>
      </c>
      <c r="B1061" s="54" t="s">
        <v>1367</v>
      </c>
      <c r="C1061" s="54" t="s">
        <v>77</v>
      </c>
      <c r="D1061" s="90" t="s">
        <v>1935</v>
      </c>
      <c r="E1061" s="57">
        <f>VLOOKUP(A1061,'[153]MON 2013 Final TB '!$A$4:$D$1438,4,0)</f>
        <v>0</v>
      </c>
      <c r="F1061" s="56"/>
      <c r="G1061" s="65"/>
      <c r="H1061" s="52"/>
    </row>
    <row r="1062" spans="1:9" s="36" customFormat="1">
      <c r="A1062" s="54">
        <v>7961100</v>
      </c>
      <c r="B1062" s="54" t="s">
        <v>1368</v>
      </c>
      <c r="C1062" s="54" t="s">
        <v>77</v>
      </c>
      <c r="D1062" s="90" t="s">
        <v>1935</v>
      </c>
      <c r="E1062" s="57">
        <f>VLOOKUP(A1062,'[153]MON 2013 Final TB '!$A$4:$D$1438,4,0)</f>
        <v>0</v>
      </c>
      <c r="F1062" s="56"/>
      <c r="G1062" s="65"/>
      <c r="H1062" s="52"/>
    </row>
    <row r="1063" spans="1:9" s="36" customFormat="1">
      <c r="A1063" s="54">
        <v>7961200</v>
      </c>
      <c r="B1063" s="54" t="s">
        <v>1369</v>
      </c>
      <c r="C1063" s="54" t="s">
        <v>77</v>
      </c>
      <c r="D1063" s="90" t="s">
        <v>1935</v>
      </c>
      <c r="E1063" s="57">
        <f>VLOOKUP(A1063,'[153]MON 2013 Final TB '!$A$4:$D$1438,4,0)</f>
        <v>0</v>
      </c>
      <c r="F1063" s="56"/>
      <c r="G1063" s="65"/>
      <c r="H1063" s="52"/>
    </row>
    <row r="1064" spans="1:9" s="36" customFormat="1">
      <c r="A1064" s="54">
        <v>7961300</v>
      </c>
      <c r="B1064" s="54" t="s">
        <v>1370</v>
      </c>
      <c r="C1064" s="54" t="s">
        <v>77</v>
      </c>
      <c r="D1064" s="90" t="s">
        <v>1935</v>
      </c>
      <c r="E1064" s="57">
        <f>VLOOKUP(A1064,'[153]MON 2013 Final TB '!$A$4:$D$1438,4,0)</f>
        <v>0</v>
      </c>
      <c r="F1064" s="56"/>
      <c r="G1064" s="65"/>
      <c r="H1064" s="52"/>
    </row>
    <row r="1065" spans="1:9" s="36" customFormat="1">
      <c r="A1065" s="54">
        <v>7961400</v>
      </c>
      <c r="B1065" s="54" t="s">
        <v>1371</v>
      </c>
      <c r="C1065" s="54" t="s">
        <v>77</v>
      </c>
      <c r="D1065" s="90" t="s">
        <v>1935</v>
      </c>
      <c r="E1065" s="57">
        <f>VLOOKUP(A1065,'[153]MON 2013 Final TB '!$A$4:$D$1438,4,0)</f>
        <v>0</v>
      </c>
      <c r="F1065" s="56"/>
      <c r="G1065" s="65"/>
      <c r="H1065" s="52"/>
    </row>
    <row r="1066" spans="1:9" s="36" customFormat="1">
      <c r="A1066" s="54">
        <v>7961500</v>
      </c>
      <c r="B1066" s="54" t="s">
        <v>1372</v>
      </c>
      <c r="C1066" s="54" t="s">
        <v>77</v>
      </c>
      <c r="D1066" s="90" t="s">
        <v>1935</v>
      </c>
      <c r="E1066" s="57">
        <f>VLOOKUP(A1066,'[153]MON 2013 Final TB '!$A$4:$D$1438,4,0)</f>
        <v>0</v>
      </c>
      <c r="F1066" s="56"/>
      <c r="G1066" s="65"/>
      <c r="H1066" s="52"/>
    </row>
    <row r="1067" spans="1:9" s="36" customFormat="1">
      <c r="A1067" s="54">
        <v>7961600</v>
      </c>
      <c r="B1067" s="54" t="s">
        <v>1373</v>
      </c>
      <c r="C1067" s="54" t="s">
        <v>77</v>
      </c>
      <c r="D1067" s="90" t="s">
        <v>1935</v>
      </c>
      <c r="E1067" s="57">
        <f>VLOOKUP(A1067,'[153]MON 2013 Final TB '!$A$4:$D$1438,4,0)</f>
        <v>0</v>
      </c>
      <c r="F1067" s="56"/>
      <c r="G1067" s="65"/>
      <c r="H1067" s="52"/>
    </row>
    <row r="1068" spans="1:9" s="36" customFormat="1">
      <c r="A1068" s="54">
        <v>7961700</v>
      </c>
      <c r="B1068" s="54" t="s">
        <v>1374</v>
      </c>
      <c r="C1068" s="54" t="s">
        <v>77</v>
      </c>
      <c r="D1068" s="90" t="s">
        <v>1935</v>
      </c>
      <c r="E1068" s="57">
        <f>VLOOKUP(A1068,'[153]MON 2013 Final TB '!$A$4:$D$1438,4,0)</f>
        <v>0</v>
      </c>
      <c r="F1068" s="56"/>
      <c r="G1068" s="65"/>
      <c r="H1068" s="52"/>
    </row>
    <row r="1069" spans="1:9" s="36" customFormat="1">
      <c r="A1069" s="54">
        <v>7961800</v>
      </c>
      <c r="B1069" s="54" t="s">
        <v>1375</v>
      </c>
      <c r="C1069" s="54" t="s">
        <v>77</v>
      </c>
      <c r="D1069" s="90" t="s">
        <v>1935</v>
      </c>
      <c r="E1069" s="57">
        <f>VLOOKUP(A1069,'[153]MON 2013 Final TB '!$A$4:$D$1438,4,0)</f>
        <v>0</v>
      </c>
      <c r="F1069" s="56"/>
      <c r="G1069" s="65"/>
      <c r="H1069" s="52"/>
    </row>
    <row r="1070" spans="1:9" s="36" customFormat="1">
      <c r="A1070" s="54">
        <v>7961900</v>
      </c>
      <c r="B1070" s="54" t="s">
        <v>1376</v>
      </c>
      <c r="C1070" s="54" t="s">
        <v>77</v>
      </c>
      <c r="D1070" s="90" t="s">
        <v>1935</v>
      </c>
      <c r="E1070" s="57">
        <f>VLOOKUP(A1070,'[153]MON 2013 Final TB '!$A$4:$D$1438,4,0)</f>
        <v>0</v>
      </c>
      <c r="F1070" s="56"/>
      <c r="G1070" s="65"/>
      <c r="H1070" s="52"/>
    </row>
    <row r="1071" spans="1:9" s="36" customFormat="1">
      <c r="A1071" s="54">
        <v>7962000</v>
      </c>
      <c r="B1071" s="54" t="s">
        <v>1377</v>
      </c>
      <c r="C1071" s="54" t="s">
        <v>77</v>
      </c>
      <c r="D1071" s="90" t="s">
        <v>1935</v>
      </c>
      <c r="E1071" s="57">
        <f>VLOOKUP(A1071,'[153]MON 2013 Final TB '!$A$4:$D$1438,4,0)</f>
        <v>1080292259.97</v>
      </c>
      <c r="F1071" s="56"/>
      <c r="G1071" s="65"/>
      <c r="H1071" s="52"/>
    </row>
    <row r="1072" spans="1:9" s="36" customFormat="1" ht="15.75">
      <c r="A1072" s="54">
        <v>7962100</v>
      </c>
      <c r="B1072" s="54" t="s">
        <v>1378</v>
      </c>
      <c r="C1072" s="54" t="s">
        <v>77</v>
      </c>
      <c r="D1072" s="90" t="s">
        <v>1935</v>
      </c>
      <c r="E1072" s="57">
        <f>VLOOKUP(A1072,'[153]MON 2013 Final TB '!$A$4:$D$1438,4,0)</f>
        <v>30590692.84</v>
      </c>
      <c r="F1072" s="56"/>
      <c r="G1072" s="65"/>
      <c r="H1072" s="52"/>
      <c r="I1072" s="37"/>
    </row>
    <row r="1073" spans="1:9" s="36" customFormat="1" ht="15.75">
      <c r="A1073" s="54">
        <v>7962200</v>
      </c>
      <c r="B1073" s="54" t="s">
        <v>1379</v>
      </c>
      <c r="C1073" s="54" t="s">
        <v>77</v>
      </c>
      <c r="D1073" s="90" t="s">
        <v>1935</v>
      </c>
      <c r="E1073" s="57">
        <f>VLOOKUP(A1073,'[153]MON 2013 Final TB '!$A$4:$D$1438,4,0)</f>
        <v>209857803.94999999</v>
      </c>
      <c r="F1073" s="56"/>
      <c r="G1073" s="65"/>
      <c r="H1073" s="52"/>
      <c r="I1073" s="37"/>
    </row>
    <row r="1074" spans="1:9" s="36" customFormat="1" ht="15.75">
      <c r="A1074" s="54">
        <v>7962300</v>
      </c>
      <c r="B1074" s="54" t="s">
        <v>1380</v>
      </c>
      <c r="C1074" s="54" t="s">
        <v>77</v>
      </c>
      <c r="D1074" s="90" t="s">
        <v>1935</v>
      </c>
      <c r="E1074" s="57">
        <f>VLOOKUP(A1074,'[153]MON 2013 Final TB '!$A$4:$D$1438,4,0)</f>
        <v>0</v>
      </c>
      <c r="F1074" s="56"/>
      <c r="G1074" s="65"/>
      <c r="H1074" s="52"/>
      <c r="I1074" s="37"/>
    </row>
    <row r="1075" spans="1:9" s="36" customFormat="1" ht="15.75">
      <c r="A1075" s="54">
        <v>7962400</v>
      </c>
      <c r="B1075" s="54" t="s">
        <v>1381</v>
      </c>
      <c r="C1075" s="54" t="s">
        <v>77</v>
      </c>
      <c r="D1075" s="90" t="s">
        <v>1935</v>
      </c>
      <c r="E1075" s="57">
        <f>VLOOKUP(A1075,'[153]MON 2013 Final TB '!$A$4:$D$1438,4,0)</f>
        <v>27939679.780000001</v>
      </c>
      <c r="F1075" s="56"/>
      <c r="G1075" s="65"/>
      <c r="H1075" s="66"/>
      <c r="I1075" s="37"/>
    </row>
    <row r="1076" spans="1:9" s="36" customFormat="1" ht="15.75">
      <c r="A1076" s="54">
        <v>7962500</v>
      </c>
      <c r="B1076" s="54" t="s">
        <v>1382</v>
      </c>
      <c r="C1076" s="54" t="s">
        <v>77</v>
      </c>
      <c r="D1076" s="90" t="s">
        <v>1935</v>
      </c>
      <c r="E1076" s="57">
        <f>VLOOKUP(A1076,'[153]MON 2013 Final TB '!$A$4:$D$1438,4,0)</f>
        <v>178215.94</v>
      </c>
      <c r="F1076" s="56"/>
      <c r="G1076" s="65"/>
      <c r="H1076" s="52"/>
      <c r="I1076" s="37"/>
    </row>
    <row r="1077" spans="1:9" s="36" customFormat="1" ht="15.75">
      <c r="A1077" s="54">
        <v>7962600</v>
      </c>
      <c r="B1077" s="54" t="s">
        <v>1383</v>
      </c>
      <c r="C1077" s="54" t="s">
        <v>77</v>
      </c>
      <c r="D1077" s="90" t="s">
        <v>1935</v>
      </c>
      <c r="E1077" s="57">
        <f>VLOOKUP(A1077,'[153]MON 2013 Final TB '!$A$4:$D$1438,4,0)</f>
        <v>195747666.44999999</v>
      </c>
      <c r="F1077" s="56"/>
      <c r="G1077" s="65"/>
      <c r="H1077" s="52"/>
      <c r="I1077" s="37"/>
    </row>
    <row r="1078" spans="1:9" s="36" customFormat="1" ht="15.75">
      <c r="A1078" s="54">
        <v>7962700</v>
      </c>
      <c r="B1078" s="54" t="s">
        <v>1384</v>
      </c>
      <c r="C1078" s="54" t="s">
        <v>77</v>
      </c>
      <c r="D1078" s="90" t="s">
        <v>1935</v>
      </c>
      <c r="E1078" s="57">
        <f>VLOOKUP(A1078,'[153]MON 2013 Final TB '!$A$4:$D$1438,4,0)</f>
        <v>1306864423.2</v>
      </c>
      <c r="F1078" s="56"/>
      <c r="G1078" s="65"/>
      <c r="H1078" s="52"/>
      <c r="I1078" s="37"/>
    </row>
    <row r="1079" spans="1:9" s="36" customFormat="1" ht="15.75">
      <c r="A1079" s="54">
        <v>7962800</v>
      </c>
      <c r="B1079" s="54" t="s">
        <v>1385</v>
      </c>
      <c r="C1079" s="54" t="s">
        <v>77</v>
      </c>
      <c r="D1079" s="90" t="s">
        <v>1935</v>
      </c>
      <c r="E1079" s="57">
        <f>VLOOKUP(A1079,'[153]MON 2013 Final TB '!$A$4:$D$1438,4,0)</f>
        <v>261987907.90000001</v>
      </c>
      <c r="F1079" s="56"/>
      <c r="G1079" s="65"/>
      <c r="H1079" s="52"/>
      <c r="I1079" s="37"/>
    </row>
    <row r="1080" spans="1:9" s="36" customFormat="1" ht="15.75">
      <c r="A1080" s="54">
        <v>7962850</v>
      </c>
      <c r="B1080" s="54" t="s">
        <v>1386</v>
      </c>
      <c r="C1080" s="54" t="s">
        <v>77</v>
      </c>
      <c r="D1080" s="90" t="s">
        <v>1935</v>
      </c>
      <c r="E1080" s="57">
        <f>VLOOKUP(A1080,'[153]MON 2013 Final TB '!$A$4:$D$1438,4,0)</f>
        <v>415110.15</v>
      </c>
      <c r="F1080" s="56"/>
      <c r="G1080" s="65"/>
      <c r="H1080" s="52"/>
      <c r="I1080" s="37"/>
    </row>
    <row r="1081" spans="1:9" s="36" customFormat="1" ht="15.75">
      <c r="A1081" s="54">
        <v>7962900</v>
      </c>
      <c r="B1081" s="54" t="s">
        <v>1387</v>
      </c>
      <c r="C1081" s="54" t="s">
        <v>77</v>
      </c>
      <c r="D1081" s="90" t="s">
        <v>1935</v>
      </c>
      <c r="E1081" s="57">
        <f>VLOOKUP(A1081,'[153]MON 2013 Final TB '!$A$4:$D$1438,4,0)</f>
        <v>5350354.79</v>
      </c>
      <c r="F1081" s="56"/>
      <c r="G1081" s="65"/>
      <c r="H1081" s="52"/>
      <c r="I1081" s="37"/>
    </row>
    <row r="1082" spans="1:9" s="36" customFormat="1" ht="15.75">
      <c r="A1082" s="54">
        <v>7962950</v>
      </c>
      <c r="B1082" s="54" t="s">
        <v>1388</v>
      </c>
      <c r="C1082" s="54" t="s">
        <v>77</v>
      </c>
      <c r="D1082" s="90" t="s">
        <v>1935</v>
      </c>
      <c r="E1082" s="57">
        <f>VLOOKUP(A1082,'[153]MON 2013 Final TB '!$A$4:$D$1438,4,0)</f>
        <v>0</v>
      </c>
      <c r="F1082" s="56"/>
      <c r="G1082" s="65"/>
      <c r="H1082" s="2235"/>
      <c r="I1082" s="37"/>
    </row>
    <row r="1083" spans="1:9" s="36" customFormat="1" ht="15.75">
      <c r="A1083" s="54">
        <v>7969000</v>
      </c>
      <c r="B1083" s="54" t="s">
        <v>1389</v>
      </c>
      <c r="C1083" s="54" t="s">
        <v>77</v>
      </c>
      <c r="D1083" s="90" t="s">
        <v>1935</v>
      </c>
      <c r="E1083" s="57">
        <f>VLOOKUP(A1083,'[153]MON 2013 Final TB '!$A$4:$D$1438,4,0)</f>
        <v>0</v>
      </c>
      <c r="F1083" s="56"/>
      <c r="G1083" s="65"/>
      <c r="H1083" s="2235"/>
      <c r="I1083" s="37"/>
    </row>
    <row r="1084" spans="1:9" s="36" customFormat="1" ht="15.75">
      <c r="A1084" s="54">
        <v>7969050</v>
      </c>
      <c r="B1084" s="54" t="s">
        <v>1390</v>
      </c>
      <c r="C1084" s="54" t="s">
        <v>77</v>
      </c>
      <c r="D1084" s="90" t="s">
        <v>1935</v>
      </c>
      <c r="E1084" s="57">
        <f>VLOOKUP(A1084,'[153]MON 2013 Final TB '!$A$4:$D$1438,4,0)</f>
        <v>0</v>
      </c>
      <c r="F1084" s="56"/>
      <c r="G1084" s="65"/>
      <c r="H1084" s="2235"/>
      <c r="I1084" s="37"/>
    </row>
    <row r="1085" spans="1:9" s="36" customFormat="1" ht="15.75">
      <c r="A1085" s="54">
        <v>7969100</v>
      </c>
      <c r="B1085" s="54" t="s">
        <v>1391</v>
      </c>
      <c r="C1085" s="54" t="s">
        <v>77</v>
      </c>
      <c r="D1085" s="90" t="s">
        <v>1935</v>
      </c>
      <c r="E1085" s="57">
        <f>VLOOKUP(A1085,'[153]MON 2013 Final TB '!$A$4:$D$1438,4,0)</f>
        <v>0</v>
      </c>
      <c r="F1085" s="56"/>
      <c r="G1085" s="65"/>
      <c r="H1085" s="52"/>
      <c r="I1085" s="37"/>
    </row>
    <row r="1086" spans="1:9" s="36" customFormat="1" ht="15.75">
      <c r="A1086" s="54">
        <v>7969150</v>
      </c>
      <c r="B1086" s="54" t="s">
        <v>1392</v>
      </c>
      <c r="C1086" s="54" t="s">
        <v>77</v>
      </c>
      <c r="D1086" s="90" t="s">
        <v>1935</v>
      </c>
      <c r="E1086" s="57">
        <f>VLOOKUP(A1086,'[153]MON 2013 Final TB '!$A$4:$D$1438,4,0)</f>
        <v>0</v>
      </c>
      <c r="F1086" s="56"/>
      <c r="G1086" s="65"/>
      <c r="H1086" s="52"/>
      <c r="I1086" s="37"/>
    </row>
    <row r="1087" spans="1:9" s="36" customFormat="1" ht="15.75">
      <c r="A1087" s="54">
        <v>7969200</v>
      </c>
      <c r="B1087" s="54" t="s">
        <v>1393</v>
      </c>
      <c r="C1087" s="54" t="s">
        <v>77</v>
      </c>
      <c r="D1087" s="90" t="s">
        <v>1935</v>
      </c>
      <c r="E1087" s="57">
        <f>VLOOKUP(A1087,'[153]MON 2013 Final TB '!$A$4:$D$1438,4,0)</f>
        <v>0</v>
      </c>
      <c r="F1087" s="56"/>
      <c r="G1087" s="65"/>
      <c r="H1087" s="52"/>
      <c r="I1087" s="37"/>
    </row>
    <row r="1088" spans="1:9" s="36" customFormat="1" ht="15.75">
      <c r="A1088" s="54">
        <v>7969250</v>
      </c>
      <c r="B1088" s="54" t="s">
        <v>1394</v>
      </c>
      <c r="C1088" s="54" t="s">
        <v>77</v>
      </c>
      <c r="D1088" s="90" t="s">
        <v>1935</v>
      </c>
      <c r="E1088" s="57">
        <f>VLOOKUP(A1088,'[153]MON 2013 Final TB '!$A$4:$D$1438,4,0)</f>
        <v>0</v>
      </c>
      <c r="F1088" s="56"/>
      <c r="G1088" s="65"/>
      <c r="H1088" s="52"/>
      <c r="I1088" s="37"/>
    </row>
    <row r="1089" spans="1:9" s="36" customFormat="1" ht="15.75">
      <c r="A1089" s="54">
        <v>7969300</v>
      </c>
      <c r="B1089" s="54" t="s">
        <v>1395</v>
      </c>
      <c r="C1089" s="54" t="s">
        <v>77</v>
      </c>
      <c r="D1089" s="90" t="s">
        <v>1935</v>
      </c>
      <c r="E1089" s="57">
        <f>VLOOKUP(A1089,'[153]MON 2013 Final TB '!$A$4:$D$1438,4,0)</f>
        <v>2974221.98</v>
      </c>
      <c r="F1089" s="56" t="s">
        <v>1094</v>
      </c>
      <c r="G1089" s="65"/>
      <c r="H1089" s="52"/>
      <c r="I1089" s="37"/>
    </row>
    <row r="1090" spans="1:9" s="36" customFormat="1" ht="15.75">
      <c r="A1090" s="54">
        <v>7969350</v>
      </c>
      <c r="B1090" s="54" t="s">
        <v>1396</v>
      </c>
      <c r="C1090" s="54" t="s">
        <v>77</v>
      </c>
      <c r="D1090" s="90" t="s">
        <v>1935</v>
      </c>
      <c r="E1090" s="57">
        <f>VLOOKUP(A1090,'[153]MON 2013 Final TB '!$A$4:$D$1438,4,0)</f>
        <v>0</v>
      </c>
      <c r="F1090" s="56"/>
      <c r="G1090" s="65"/>
      <c r="H1090" s="52"/>
      <c r="I1090" s="37"/>
    </row>
    <row r="1091" spans="1:9" s="36" customFormat="1" ht="15.75">
      <c r="A1091" s="54">
        <v>7969400</v>
      </c>
      <c r="B1091" s="54" t="s">
        <v>1397</v>
      </c>
      <c r="C1091" s="54" t="s">
        <v>77</v>
      </c>
      <c r="D1091" s="90" t="s">
        <v>1935</v>
      </c>
      <c r="E1091" s="57">
        <f>VLOOKUP(A1091,'[153]MON 2013 Final TB '!$A$4:$D$1438,4,0)</f>
        <v>0</v>
      </c>
      <c r="F1091" s="56"/>
      <c r="G1091" s="65"/>
      <c r="H1091" s="52"/>
      <c r="I1091" s="37"/>
    </row>
    <row r="1092" spans="1:9" s="36" customFormat="1" ht="15.75">
      <c r="A1092" s="54">
        <v>7969450</v>
      </c>
      <c r="B1092" s="54" t="s">
        <v>1398</v>
      </c>
      <c r="C1092" s="54" t="s">
        <v>77</v>
      </c>
      <c r="D1092" s="90" t="s">
        <v>1935</v>
      </c>
      <c r="E1092" s="57">
        <f>VLOOKUP(A1092,'[153]MON 2013 Final TB '!$A$4:$D$1438,4,0)</f>
        <v>0</v>
      </c>
      <c r="F1092" s="56"/>
      <c r="G1092" s="65"/>
      <c r="H1092" s="52"/>
      <c r="I1092" s="37"/>
    </row>
    <row r="1093" spans="1:9" s="36" customFormat="1" ht="15.75">
      <c r="A1093" s="54">
        <v>7969500</v>
      </c>
      <c r="B1093" s="54" t="s">
        <v>1399</v>
      </c>
      <c r="C1093" s="54" t="s">
        <v>77</v>
      </c>
      <c r="D1093" s="90" t="s">
        <v>1935</v>
      </c>
      <c r="E1093" s="57">
        <f>VLOOKUP(A1093,'[153]MON 2013 Final TB '!$A$4:$D$1438,4,0)</f>
        <v>0</v>
      </c>
      <c r="F1093" s="56"/>
      <c r="G1093" s="65"/>
      <c r="H1093" s="52"/>
      <c r="I1093" s="37"/>
    </row>
    <row r="1094" spans="1:9" s="36" customFormat="1" ht="15.75">
      <c r="A1094" s="54">
        <v>7969550</v>
      </c>
      <c r="B1094" s="54" t="s">
        <v>1400</v>
      </c>
      <c r="C1094" s="54" t="s">
        <v>77</v>
      </c>
      <c r="D1094" s="90" t="s">
        <v>1935</v>
      </c>
      <c r="E1094" s="57">
        <f>VLOOKUP(A1094,'[153]MON 2013 Final TB '!$A$4:$D$1438,4,0)</f>
        <v>0</v>
      </c>
      <c r="F1094" s="56"/>
      <c r="G1094" s="65"/>
      <c r="H1094" s="52"/>
      <c r="I1094" s="37"/>
    </row>
    <row r="1095" spans="1:9" s="36" customFormat="1" ht="15.75">
      <c r="A1095" s="54">
        <v>7969600</v>
      </c>
      <c r="B1095" s="54" t="s">
        <v>1401</v>
      </c>
      <c r="C1095" s="54" t="s">
        <v>77</v>
      </c>
      <c r="D1095" s="90" t="s">
        <v>1935</v>
      </c>
      <c r="E1095" s="57">
        <f>VLOOKUP(A1095,'[153]MON 2013 Final TB '!$A$4:$D$1438,4,0)</f>
        <v>0</v>
      </c>
      <c r="F1095" s="56"/>
      <c r="G1095" s="65"/>
      <c r="H1095" s="52"/>
      <c r="I1095" s="37"/>
    </row>
    <row r="1096" spans="1:9" s="36" customFormat="1" ht="15.75">
      <c r="A1096" s="54">
        <v>7969650</v>
      </c>
      <c r="B1096" s="54" t="s">
        <v>1402</v>
      </c>
      <c r="C1096" s="54" t="s">
        <v>77</v>
      </c>
      <c r="D1096" s="90" t="s">
        <v>1935</v>
      </c>
      <c r="E1096" s="57">
        <f>VLOOKUP(A1096,'[153]MON 2013 Final TB '!$A$4:$D$1438,4,0)</f>
        <v>0</v>
      </c>
      <c r="F1096" s="56"/>
      <c r="G1096" s="65"/>
      <c r="H1096" s="52"/>
      <c r="I1096" s="37"/>
    </row>
    <row r="1097" spans="1:9" s="36" customFormat="1" ht="15.75">
      <c r="A1097" s="54">
        <v>7969700</v>
      </c>
      <c r="B1097" s="54" t="s">
        <v>1403</v>
      </c>
      <c r="C1097" s="54" t="s">
        <v>77</v>
      </c>
      <c r="D1097" s="90" t="s">
        <v>1935</v>
      </c>
      <c r="E1097" s="57">
        <f>VLOOKUP(A1097,'[153]MON 2013 Final TB '!$A$4:$D$1438,4,0)</f>
        <v>0</v>
      </c>
      <c r="F1097" s="56"/>
      <c r="G1097" s="65"/>
      <c r="H1097" s="52"/>
      <c r="I1097" s="37"/>
    </row>
    <row r="1098" spans="1:9" s="36" customFormat="1" ht="15.75">
      <c r="A1098" s="54">
        <v>7969750</v>
      </c>
      <c r="B1098" s="54" t="s">
        <v>1404</v>
      </c>
      <c r="C1098" s="54" t="s">
        <v>77</v>
      </c>
      <c r="D1098" s="90" t="s">
        <v>1935</v>
      </c>
      <c r="E1098" s="57">
        <f>VLOOKUP(A1098,'[153]MON 2013 Final TB '!$A$4:$D$1438,4,0)</f>
        <v>0</v>
      </c>
      <c r="F1098" s="56"/>
      <c r="G1098" s="65"/>
      <c r="H1098" s="52"/>
      <c r="I1098" s="37"/>
    </row>
    <row r="1099" spans="1:9" s="36" customFormat="1" ht="15.75">
      <c r="A1099" s="54">
        <v>7969800</v>
      </c>
      <c r="B1099" s="54" t="s">
        <v>1405</v>
      </c>
      <c r="C1099" s="54" t="s">
        <v>77</v>
      </c>
      <c r="D1099" s="90" t="s">
        <v>1935</v>
      </c>
      <c r="E1099" s="57">
        <f>VLOOKUP(A1099,'[153]MON 2013 Final TB '!$A$4:$D$1438,4,0)</f>
        <v>0</v>
      </c>
      <c r="F1099" s="56"/>
      <c r="G1099" s="65"/>
      <c r="H1099" s="52"/>
      <c r="I1099" s="37"/>
    </row>
    <row r="1100" spans="1:9" s="36" customFormat="1" ht="15.75">
      <c r="A1100" s="54">
        <v>7969850</v>
      </c>
      <c r="B1100" s="54" t="s">
        <v>1406</v>
      </c>
      <c r="C1100" s="54" t="s">
        <v>77</v>
      </c>
      <c r="D1100" s="90" t="s">
        <v>1935</v>
      </c>
      <c r="E1100" s="57">
        <f>VLOOKUP(A1100,'[153]MON 2013 Final TB '!$A$4:$D$1438,4,0)</f>
        <v>0</v>
      </c>
      <c r="F1100" s="56"/>
      <c r="G1100" s="65"/>
      <c r="H1100" s="52"/>
      <c r="I1100" s="37"/>
    </row>
    <row r="1101" spans="1:9" s="36" customFormat="1" ht="15.75">
      <c r="A1101" s="54">
        <v>7969910</v>
      </c>
      <c r="B1101" s="54" t="s">
        <v>1407</v>
      </c>
      <c r="C1101" s="54" t="s">
        <v>77</v>
      </c>
      <c r="D1101" s="90" t="s">
        <v>1935</v>
      </c>
      <c r="E1101" s="57">
        <f>VLOOKUP(A1101,'[153]MON 2013 Final TB '!$A$4:$D$1438,4,0)</f>
        <v>0</v>
      </c>
      <c r="F1101" s="56"/>
      <c r="G1101" s="65"/>
      <c r="H1101" s="52"/>
      <c r="I1101" s="37"/>
    </row>
    <row r="1102" spans="1:9" s="36" customFormat="1" ht="15.75">
      <c r="A1102" s="54">
        <v>7969915</v>
      </c>
      <c r="B1102" s="54" t="s">
        <v>1408</v>
      </c>
      <c r="C1102" s="54" t="s">
        <v>77</v>
      </c>
      <c r="D1102" s="90" t="s">
        <v>1935</v>
      </c>
      <c r="E1102" s="57">
        <f>VLOOKUP(A1102,'[153]MON 2013 Final TB '!$A$4:$D$1438,4,0)</f>
        <v>0</v>
      </c>
      <c r="F1102" s="56"/>
      <c r="G1102" s="65"/>
      <c r="H1102" s="52"/>
      <c r="I1102" s="37"/>
    </row>
    <row r="1103" spans="1:9" s="36" customFormat="1" ht="15.75">
      <c r="A1103" s="54">
        <v>7969920</v>
      </c>
      <c r="B1103" s="54" t="s">
        <v>1409</v>
      </c>
      <c r="C1103" s="54" t="s">
        <v>77</v>
      </c>
      <c r="D1103" s="90" t="s">
        <v>1935</v>
      </c>
      <c r="E1103" s="57">
        <f>VLOOKUP(A1103,'[153]MON 2013 Final TB '!$A$4:$D$1438,4,0)</f>
        <v>0</v>
      </c>
      <c r="F1103" s="56"/>
      <c r="G1103" s="65"/>
      <c r="H1103" s="52"/>
      <c r="I1103" s="37"/>
    </row>
    <row r="1104" spans="1:9" s="36" customFormat="1" ht="15.75">
      <c r="A1104" s="54">
        <v>7971000</v>
      </c>
      <c r="B1104" s="54" t="s">
        <v>1410</v>
      </c>
      <c r="C1104" s="54" t="s">
        <v>77</v>
      </c>
      <c r="D1104" s="90" t="s">
        <v>1935</v>
      </c>
      <c r="E1104" s="57">
        <f>VLOOKUP(A1104,'[153]MON 2013 Final TB '!$A$4:$D$1438,4,0)</f>
        <v>0</v>
      </c>
      <c r="F1104" s="56"/>
      <c r="G1104" s="65"/>
      <c r="H1104" s="52"/>
      <c r="I1104" s="37"/>
    </row>
    <row r="1105" spans="1:9" s="36" customFormat="1" ht="15.75">
      <c r="A1105" s="54">
        <v>7981050</v>
      </c>
      <c r="B1105" s="54" t="s">
        <v>1411</v>
      </c>
      <c r="C1105" s="54" t="s">
        <v>77</v>
      </c>
      <c r="D1105" s="90" t="s">
        <v>1935</v>
      </c>
      <c r="E1105" s="57">
        <f>VLOOKUP(A1105,'[153]MON 2013 Final TB '!$A$4:$D$1438,4,0)</f>
        <v>0</v>
      </c>
      <c r="F1105" s="56"/>
      <c r="G1105" s="65"/>
      <c r="H1105" s="52"/>
      <c r="I1105" s="37"/>
    </row>
    <row r="1106" spans="1:9" s="36" customFormat="1" ht="15.75">
      <c r="A1106" s="54">
        <v>7981100</v>
      </c>
      <c r="B1106" s="54" t="s">
        <v>1412</v>
      </c>
      <c r="C1106" s="54" t="s">
        <v>77</v>
      </c>
      <c r="D1106" s="90" t="s">
        <v>1935</v>
      </c>
      <c r="E1106" s="57">
        <f>VLOOKUP(A1106,'[153]MON 2013 Final TB '!$A$4:$D$1438,4,0)</f>
        <v>0</v>
      </c>
      <c r="F1106" s="56"/>
      <c r="G1106" s="65"/>
      <c r="H1106" s="52"/>
      <c r="I1106" s="37"/>
    </row>
    <row r="1107" spans="1:9" s="36" customFormat="1" ht="15.75">
      <c r="A1107" s="54">
        <v>7981200</v>
      </c>
      <c r="B1107" s="54" t="s">
        <v>1413</v>
      </c>
      <c r="C1107" s="54" t="s">
        <v>77</v>
      </c>
      <c r="D1107" s="90" t="s">
        <v>1935</v>
      </c>
      <c r="E1107" s="57">
        <f>VLOOKUP(A1107,'[153]MON 2013 Final TB '!$A$4:$D$1438,4,0)</f>
        <v>0</v>
      </c>
      <c r="F1107" s="56"/>
      <c r="G1107" s="65"/>
      <c r="H1107" s="52"/>
      <c r="I1107" s="37"/>
    </row>
    <row r="1108" spans="1:9" s="36" customFormat="1" ht="15.75">
      <c r="A1108" s="54">
        <v>7981300</v>
      </c>
      <c r="B1108" s="54" t="s">
        <v>1414</v>
      </c>
      <c r="C1108" s="54" t="s">
        <v>77</v>
      </c>
      <c r="D1108" s="90" t="s">
        <v>1935</v>
      </c>
      <c r="E1108" s="57">
        <f>VLOOKUP(A1108,'[153]MON 2013 Final TB '!$A$4:$D$1438,4,0)</f>
        <v>0</v>
      </c>
      <c r="F1108" s="56"/>
      <c r="G1108" s="65"/>
      <c r="H1108" s="52"/>
      <c r="I1108" s="37"/>
    </row>
    <row r="1109" spans="1:9" s="36" customFormat="1" ht="15.75">
      <c r="A1109" s="54">
        <v>7981400</v>
      </c>
      <c r="B1109" s="54" t="s">
        <v>1415</v>
      </c>
      <c r="C1109" s="54" t="s">
        <v>77</v>
      </c>
      <c r="D1109" s="90" t="s">
        <v>1935</v>
      </c>
      <c r="E1109" s="57">
        <f>VLOOKUP(A1109,'[153]MON 2013 Final TB '!$A$4:$D$1438,4,0)</f>
        <v>0</v>
      </c>
      <c r="F1109" s="56"/>
      <c r="G1109" s="65"/>
      <c r="H1109" s="52"/>
      <c r="I1109" s="37"/>
    </row>
    <row r="1110" spans="1:9" s="36" customFormat="1" ht="15.75">
      <c r="A1110" s="54">
        <v>7981500</v>
      </c>
      <c r="B1110" s="54" t="s">
        <v>1416</v>
      </c>
      <c r="C1110" s="54" t="s">
        <v>77</v>
      </c>
      <c r="D1110" s="90" t="s">
        <v>1935</v>
      </c>
      <c r="E1110" s="57">
        <f>VLOOKUP(A1110,'[153]MON 2013 Final TB '!$A$4:$D$1438,4,0)</f>
        <v>0</v>
      </c>
      <c r="F1110" s="56"/>
      <c r="G1110" s="65"/>
      <c r="H1110" s="52"/>
      <c r="I1110" s="37"/>
    </row>
    <row r="1111" spans="1:9" s="36" customFormat="1" ht="15.75">
      <c r="A1111" s="54">
        <v>7981600</v>
      </c>
      <c r="B1111" s="54" t="s">
        <v>1417</v>
      </c>
      <c r="C1111" s="54" t="s">
        <v>77</v>
      </c>
      <c r="D1111" s="90" t="s">
        <v>1935</v>
      </c>
      <c r="E1111" s="57">
        <f>VLOOKUP(A1111,'[153]MON 2013 Final TB '!$A$4:$D$1438,4,0)</f>
        <v>0</v>
      </c>
      <c r="F1111" s="56"/>
      <c r="G1111" s="65"/>
      <c r="H1111" s="52"/>
      <c r="I1111" s="37"/>
    </row>
    <row r="1112" spans="1:9" s="36" customFormat="1" ht="15.75">
      <c r="A1112" s="54">
        <v>7981700</v>
      </c>
      <c r="B1112" s="54" t="s">
        <v>1418</v>
      </c>
      <c r="C1112" s="54" t="s">
        <v>77</v>
      </c>
      <c r="D1112" s="90" t="s">
        <v>1935</v>
      </c>
      <c r="E1112" s="57">
        <f>VLOOKUP(A1112,'[153]MON 2013 Final TB '!$A$4:$D$1438,4,0)</f>
        <v>0</v>
      </c>
      <c r="F1112" s="56"/>
      <c r="G1112" s="65"/>
      <c r="H1112" s="52"/>
      <c r="I1112" s="37"/>
    </row>
    <row r="1113" spans="1:9" s="36" customFormat="1" ht="15.75">
      <c r="A1113" s="54">
        <v>7981800</v>
      </c>
      <c r="B1113" s="54" t="s">
        <v>1419</v>
      </c>
      <c r="C1113" s="54" t="s">
        <v>77</v>
      </c>
      <c r="D1113" s="90" t="s">
        <v>1935</v>
      </c>
      <c r="E1113" s="57">
        <f>VLOOKUP(A1113,'[153]MON 2013 Final TB '!$A$4:$D$1438,4,0)</f>
        <v>0</v>
      </c>
      <c r="F1113" s="56"/>
      <c r="G1113" s="65"/>
      <c r="H1113" s="52"/>
      <c r="I1113" s="37"/>
    </row>
    <row r="1114" spans="1:9" s="36" customFormat="1" ht="15.75">
      <c r="A1114" s="54">
        <v>7981900</v>
      </c>
      <c r="B1114" s="54" t="s">
        <v>1420</v>
      </c>
      <c r="C1114" s="54" t="s">
        <v>77</v>
      </c>
      <c r="D1114" s="90" t="s">
        <v>1935</v>
      </c>
      <c r="E1114" s="57">
        <f>VLOOKUP(A1114,'[153]MON 2013 Final TB '!$A$4:$D$1438,4,0)</f>
        <v>0</v>
      </c>
      <c r="F1114" s="56"/>
      <c r="G1114" s="65"/>
      <c r="H1114" s="52"/>
      <c r="I1114" s="37"/>
    </row>
    <row r="1115" spans="1:9" s="36" customFormat="1" ht="15.75">
      <c r="A1115" s="54">
        <v>7982000</v>
      </c>
      <c r="B1115" s="54" t="s">
        <v>1421</v>
      </c>
      <c r="C1115" s="54" t="s">
        <v>77</v>
      </c>
      <c r="D1115" s="90" t="s">
        <v>1935</v>
      </c>
      <c r="E1115" s="57">
        <f>VLOOKUP(A1115,'[153]MON 2013 Final TB '!$A$4:$D$1438,4,0)</f>
        <v>0</v>
      </c>
      <c r="F1115" s="56"/>
      <c r="G1115" s="65"/>
      <c r="H1115" s="52"/>
      <c r="I1115" s="37"/>
    </row>
    <row r="1116" spans="1:9" s="36" customFormat="1" ht="15.75">
      <c r="A1116" s="54">
        <v>7982100</v>
      </c>
      <c r="B1116" s="54" t="s">
        <v>1422</v>
      </c>
      <c r="C1116" s="54" t="s">
        <v>77</v>
      </c>
      <c r="D1116" s="90" t="s">
        <v>1935</v>
      </c>
      <c r="E1116" s="57">
        <f>VLOOKUP(A1116,'[153]MON 2013 Final TB '!$A$4:$D$1438,4,0)</f>
        <v>0</v>
      </c>
      <c r="F1116" s="56"/>
      <c r="G1116" s="65"/>
      <c r="H1116" s="52"/>
      <c r="I1116" s="37"/>
    </row>
    <row r="1117" spans="1:9" s="36" customFormat="1" ht="15.75">
      <c r="A1117" s="54">
        <v>7982200</v>
      </c>
      <c r="B1117" s="54" t="s">
        <v>1423</v>
      </c>
      <c r="C1117" s="54" t="s">
        <v>77</v>
      </c>
      <c r="D1117" s="90" t="s">
        <v>1935</v>
      </c>
      <c r="E1117" s="57">
        <f>VLOOKUP(A1117,'[153]MON 2013 Final TB '!$A$4:$D$1438,4,0)</f>
        <v>0</v>
      </c>
      <c r="F1117" s="56"/>
      <c r="G1117" s="65"/>
      <c r="H1117" s="52"/>
      <c r="I1117" s="37"/>
    </row>
    <row r="1118" spans="1:9" s="36" customFormat="1" ht="15.75">
      <c r="A1118" s="54">
        <v>7982300</v>
      </c>
      <c r="B1118" s="54" t="s">
        <v>1424</v>
      </c>
      <c r="C1118" s="54" t="s">
        <v>77</v>
      </c>
      <c r="D1118" s="90" t="s">
        <v>1935</v>
      </c>
      <c r="E1118" s="57">
        <f>VLOOKUP(A1118,'[153]MON 2013 Final TB '!$A$4:$D$1438,4,0)</f>
        <v>0</v>
      </c>
      <c r="F1118" s="56"/>
      <c r="G1118" s="65"/>
      <c r="H1118" s="52"/>
      <c r="I1118" s="37"/>
    </row>
    <row r="1119" spans="1:9" s="36" customFormat="1" ht="15.75">
      <c r="A1119" s="54">
        <v>7982400</v>
      </c>
      <c r="B1119" s="54" t="s">
        <v>1425</v>
      </c>
      <c r="C1119" s="54" t="s">
        <v>77</v>
      </c>
      <c r="D1119" s="90" t="s">
        <v>1935</v>
      </c>
      <c r="E1119" s="57">
        <f>VLOOKUP(A1119,'[153]MON 2013 Final TB '!$A$4:$D$1438,4,0)</f>
        <v>0</v>
      </c>
      <c r="F1119" s="56"/>
      <c r="G1119" s="65"/>
      <c r="H1119" s="52"/>
      <c r="I1119" s="37"/>
    </row>
    <row r="1120" spans="1:9" s="36" customFormat="1" ht="15.75">
      <c r="A1120" s="54">
        <v>7982500</v>
      </c>
      <c r="B1120" s="54" t="s">
        <v>1426</v>
      </c>
      <c r="C1120" s="54" t="s">
        <v>77</v>
      </c>
      <c r="D1120" s="90" t="s">
        <v>1935</v>
      </c>
      <c r="E1120" s="57">
        <f>VLOOKUP(A1120,'[153]MON 2013 Final TB '!$A$4:$D$1438,4,0)</f>
        <v>0</v>
      </c>
      <c r="F1120" s="56"/>
      <c r="G1120" s="65"/>
      <c r="H1120" s="52"/>
      <c r="I1120" s="37"/>
    </row>
    <row r="1121" spans="1:9" s="36" customFormat="1" ht="15.75">
      <c r="A1121" s="54">
        <v>7982600</v>
      </c>
      <c r="B1121" s="54" t="s">
        <v>1427</v>
      </c>
      <c r="C1121" s="54" t="s">
        <v>77</v>
      </c>
      <c r="D1121" s="90" t="s">
        <v>1935</v>
      </c>
      <c r="E1121" s="57">
        <f>VLOOKUP(A1121,'[153]MON 2013 Final TB '!$A$4:$D$1438,4,0)</f>
        <v>0</v>
      </c>
      <c r="F1121" s="56"/>
      <c r="G1121" s="65"/>
      <c r="H1121" s="52"/>
      <c r="I1121" s="37"/>
    </row>
    <row r="1122" spans="1:9" s="36" customFormat="1" ht="15.75">
      <c r="A1122" s="54">
        <v>8011050</v>
      </c>
      <c r="B1122" s="54" t="s">
        <v>1428</v>
      </c>
      <c r="C1122" s="64" t="s">
        <v>148</v>
      </c>
      <c r="D1122" s="88" t="s">
        <v>1756</v>
      </c>
      <c r="E1122" s="57">
        <f>VLOOKUP(A1122,'[153]MON 2013 Final TB '!$A$4:$D$1438,4,0)</f>
        <v>156780325.21000001</v>
      </c>
      <c r="F1122" s="56" t="s">
        <v>58</v>
      </c>
      <c r="G1122" s="65"/>
      <c r="H1122" s="2236"/>
      <c r="I1122" s="37"/>
    </row>
    <row r="1123" spans="1:9" s="36" customFormat="1" ht="15.75">
      <c r="A1123" s="54">
        <v>8011100</v>
      </c>
      <c r="B1123" s="54" t="s">
        <v>1429</v>
      </c>
      <c r="C1123" s="64" t="s">
        <v>148</v>
      </c>
      <c r="D1123" s="88" t="s">
        <v>1756</v>
      </c>
      <c r="E1123" s="57">
        <f>VLOOKUP(A1123,'[153]MON 2013 Final TB '!$A$4:$D$1438,4,0)</f>
        <v>141765149.31</v>
      </c>
      <c r="F1123" s="56" t="s">
        <v>58</v>
      </c>
      <c r="G1123" s="65"/>
      <c r="H1123" s="2236"/>
      <c r="I1123" s="37"/>
    </row>
    <row r="1124" spans="1:9" s="36" customFormat="1" ht="15.75">
      <c r="A1124" s="54">
        <v>8011150</v>
      </c>
      <c r="B1124" s="54" t="s">
        <v>1430</v>
      </c>
      <c r="C1124" s="64" t="s">
        <v>148</v>
      </c>
      <c r="D1124" s="88" t="s">
        <v>1756</v>
      </c>
      <c r="E1124" s="57">
        <f>VLOOKUP(A1124,'[153]MON 2013 Final TB '!$A$4:$D$1438,4,0)</f>
        <v>11669933.68</v>
      </c>
      <c r="F1124" s="56" t="s">
        <v>58</v>
      </c>
      <c r="G1124" s="65"/>
      <c r="H1124" s="2236"/>
      <c r="I1124" s="37"/>
    </row>
    <row r="1125" spans="1:9" s="36" customFormat="1" ht="15.75">
      <c r="A1125" s="54">
        <v>8011200</v>
      </c>
      <c r="B1125" s="54" t="s">
        <v>1431</v>
      </c>
      <c r="C1125" s="64" t="s">
        <v>148</v>
      </c>
      <c r="D1125" s="88" t="s">
        <v>1756</v>
      </c>
      <c r="E1125" s="57">
        <f>VLOOKUP(A1125,'[153]MON 2013 Final TB '!$A$4:$D$1438,4,0)</f>
        <v>16896225.760000002</v>
      </c>
      <c r="F1125" s="56" t="s">
        <v>58</v>
      </c>
      <c r="G1125" s="65"/>
      <c r="H1125" s="2236"/>
      <c r="I1125" s="37"/>
    </row>
    <row r="1126" spans="1:9" s="36" customFormat="1" ht="15.75">
      <c r="A1126" s="54">
        <v>8011250</v>
      </c>
      <c r="B1126" s="54" t="s">
        <v>1432</v>
      </c>
      <c r="C1126" s="64" t="s">
        <v>148</v>
      </c>
      <c r="D1126" s="88" t="s">
        <v>1756</v>
      </c>
      <c r="E1126" s="57">
        <f>VLOOKUP(A1126,'[153]MON 2013 Final TB '!$A$4:$D$1438,4,0)</f>
        <v>0</v>
      </c>
      <c r="F1126" s="56" t="s">
        <v>58</v>
      </c>
      <c r="G1126" s="65"/>
      <c r="H1126" s="2236"/>
      <c r="I1126" s="37"/>
    </row>
    <row r="1127" spans="1:9" s="36" customFormat="1" ht="15.75">
      <c r="A1127" s="54">
        <v>8011255</v>
      </c>
      <c r="B1127" s="54" t="s">
        <v>1433</v>
      </c>
      <c r="C1127" s="64" t="s">
        <v>148</v>
      </c>
      <c r="D1127" s="88" t="s">
        <v>1756</v>
      </c>
      <c r="E1127" s="57">
        <f>VLOOKUP(A1127,'[153]MON 2013 Final TB '!$A$4:$D$1438,4,0)</f>
        <v>0</v>
      </c>
      <c r="F1127" s="56" t="s">
        <v>58</v>
      </c>
      <c r="G1127" s="65"/>
      <c r="H1127" s="52"/>
      <c r="I1127" s="37"/>
    </row>
    <row r="1128" spans="1:9" s="36" customFormat="1" ht="15.75">
      <c r="A1128" s="54">
        <v>8011260</v>
      </c>
      <c r="B1128" s="54" t="s">
        <v>1434</v>
      </c>
      <c r="C1128" s="64" t="s">
        <v>148</v>
      </c>
      <c r="D1128" s="88" t="s">
        <v>1756</v>
      </c>
      <c r="E1128" s="57">
        <f>VLOOKUP(A1128,'[153]MON 2013 Final TB '!$A$4:$D$1438,4,0)</f>
        <v>0</v>
      </c>
      <c r="F1128" s="56" t="s">
        <v>58</v>
      </c>
      <c r="G1128" s="65"/>
      <c r="H1128" s="52"/>
      <c r="I1128" s="37"/>
    </row>
    <row r="1129" spans="1:9" s="36" customFormat="1" ht="15.75">
      <c r="A1129" s="54">
        <v>8011270</v>
      </c>
      <c r="B1129" s="54" t="s">
        <v>1435</v>
      </c>
      <c r="C1129" s="64" t="s">
        <v>148</v>
      </c>
      <c r="D1129" s="88" t="s">
        <v>1756</v>
      </c>
      <c r="E1129" s="57">
        <f>VLOOKUP(A1129,'[153]MON 2013 Final TB '!$A$4:$D$1438,4,0)</f>
        <v>0</v>
      </c>
      <c r="F1129" s="56" t="s">
        <v>58</v>
      </c>
      <c r="G1129" s="65"/>
      <c r="H1129" s="52"/>
      <c r="I1129" s="37"/>
    </row>
    <row r="1130" spans="1:9" s="36" customFormat="1" ht="15.75">
      <c r="A1130" s="54">
        <v>8011280</v>
      </c>
      <c r="B1130" s="54" t="s">
        <v>1436</v>
      </c>
      <c r="C1130" s="64" t="s">
        <v>148</v>
      </c>
      <c r="D1130" s="88" t="s">
        <v>1756</v>
      </c>
      <c r="E1130" s="57">
        <f>VLOOKUP(A1130,'[153]MON 2013 Final TB '!$A$4:$D$1438,4,0)</f>
        <v>28350</v>
      </c>
      <c r="F1130" s="56" t="s">
        <v>58</v>
      </c>
      <c r="G1130" s="65"/>
      <c r="H1130" s="52"/>
      <c r="I1130" s="37"/>
    </row>
    <row r="1131" spans="1:9" s="36" customFormat="1" ht="15.75">
      <c r="A1131" s="54">
        <v>8011300</v>
      </c>
      <c r="B1131" s="54" t="s">
        <v>1437</v>
      </c>
      <c r="C1131" s="64" t="s">
        <v>148</v>
      </c>
      <c r="D1131" s="88" t="s">
        <v>1756</v>
      </c>
      <c r="E1131" s="57">
        <f>VLOOKUP(A1131,'[153]MON 2013 Final TB '!$A$4:$D$1438,4,0)</f>
        <v>0</v>
      </c>
      <c r="F1131" s="56" t="s">
        <v>58</v>
      </c>
      <c r="G1131" s="65"/>
      <c r="H1131" s="52"/>
      <c r="I1131" s="37"/>
    </row>
    <row r="1132" spans="1:9" s="36" customFormat="1" ht="15.75">
      <c r="A1132" s="54">
        <v>8011320</v>
      </c>
      <c r="B1132" s="54" t="s">
        <v>1438</v>
      </c>
      <c r="C1132" s="64" t="s">
        <v>148</v>
      </c>
      <c r="D1132" s="88" t="s">
        <v>1756</v>
      </c>
      <c r="E1132" s="57">
        <f>VLOOKUP(A1132,'[153]MON 2013 Final TB '!$A$4:$D$1438,4,0)</f>
        <v>0</v>
      </c>
      <c r="F1132" s="56" t="s">
        <v>58</v>
      </c>
      <c r="G1132" s="65"/>
      <c r="H1132" s="52"/>
      <c r="I1132" s="37"/>
    </row>
    <row r="1133" spans="1:9" s="36" customFormat="1" ht="15.75">
      <c r="A1133" s="54">
        <v>8011330</v>
      </c>
      <c r="B1133" s="54" t="s">
        <v>1439</v>
      </c>
      <c r="C1133" s="64" t="s">
        <v>148</v>
      </c>
      <c r="D1133" s="88" t="s">
        <v>1756</v>
      </c>
      <c r="E1133" s="57">
        <f>VLOOKUP(A1133,'[153]MON 2013 Final TB '!$A$4:$D$1438,4,0)</f>
        <v>0</v>
      </c>
      <c r="F1133" s="56" t="s">
        <v>58</v>
      </c>
      <c r="G1133" s="65"/>
      <c r="H1133" s="52"/>
      <c r="I1133" s="37"/>
    </row>
    <row r="1134" spans="1:9" s="36" customFormat="1" ht="15.75">
      <c r="A1134" s="54">
        <v>8011340</v>
      </c>
      <c r="B1134" s="54" t="s">
        <v>1440</v>
      </c>
      <c r="C1134" s="64" t="s">
        <v>148</v>
      </c>
      <c r="D1134" s="88" t="s">
        <v>1756</v>
      </c>
      <c r="E1134" s="57">
        <f>VLOOKUP(A1134,'[153]MON 2013 Final TB '!$A$4:$D$1438,4,0)</f>
        <v>6195200</v>
      </c>
      <c r="F1134" s="56" t="s">
        <v>58</v>
      </c>
      <c r="G1134" s="65"/>
      <c r="H1134" s="52"/>
      <c r="I1134" s="37"/>
    </row>
    <row r="1135" spans="1:9" s="36" customFormat="1" ht="15.75">
      <c r="A1135" s="54">
        <v>8011345</v>
      </c>
      <c r="B1135" s="54" t="s">
        <v>1441</v>
      </c>
      <c r="C1135" s="64" t="s">
        <v>148</v>
      </c>
      <c r="D1135" s="88" t="s">
        <v>1756</v>
      </c>
      <c r="E1135" s="57">
        <f>VLOOKUP(A1135,'[153]MON 2013 Final TB '!$A$4:$D$1438,4,0)</f>
        <v>0</v>
      </c>
      <c r="F1135" s="56" t="s">
        <v>58</v>
      </c>
      <c r="G1135" s="65"/>
      <c r="H1135" s="52"/>
      <c r="I1135" s="37"/>
    </row>
    <row r="1136" spans="1:9" s="36" customFormat="1" ht="15.75">
      <c r="A1136" s="54">
        <v>8011350</v>
      </c>
      <c r="B1136" s="54" t="s">
        <v>1442</v>
      </c>
      <c r="C1136" s="64" t="s">
        <v>148</v>
      </c>
      <c r="D1136" s="88" t="s">
        <v>1756</v>
      </c>
      <c r="E1136" s="57">
        <f>VLOOKUP(A1136,'[153]MON 2013 Final TB '!$A$4:$D$1438,4,0)</f>
        <v>11726214.43</v>
      </c>
      <c r="F1136" s="56" t="s">
        <v>58</v>
      </c>
      <c r="G1136" s="65"/>
      <c r="H1136" s="52"/>
      <c r="I1136" s="37"/>
    </row>
    <row r="1137" spans="1:9" s="36" customFormat="1" ht="15.75">
      <c r="A1137" s="54">
        <v>8011370</v>
      </c>
      <c r="B1137" s="54" t="s">
        <v>1443</v>
      </c>
      <c r="C1137" s="64" t="s">
        <v>148</v>
      </c>
      <c r="D1137" s="88" t="s">
        <v>1756</v>
      </c>
      <c r="E1137" s="57">
        <f>VLOOKUP(A1137,'[153]MON 2013 Final TB '!$A$4:$D$1438,4,0)</f>
        <v>15358905.57</v>
      </c>
      <c r="F1137" s="56" t="s">
        <v>58</v>
      </c>
      <c r="G1137" s="65"/>
      <c r="H1137" s="52"/>
      <c r="I1137" s="37"/>
    </row>
    <row r="1138" spans="1:9" s="36" customFormat="1" ht="15.75">
      <c r="A1138" s="54">
        <v>8011375</v>
      </c>
      <c r="B1138" s="54" t="s">
        <v>1444</v>
      </c>
      <c r="C1138" s="64" t="s">
        <v>148</v>
      </c>
      <c r="D1138" s="88" t="s">
        <v>1756</v>
      </c>
      <c r="E1138" s="57">
        <f>VLOOKUP(A1138,'[153]MON 2013 Final TB '!$A$4:$D$1438,4,0)</f>
        <v>0</v>
      </c>
      <c r="F1138" s="56" t="s">
        <v>58</v>
      </c>
      <c r="G1138" s="65"/>
      <c r="H1138" s="52"/>
      <c r="I1138" s="37"/>
    </row>
    <row r="1139" spans="1:9" s="36" customFormat="1" ht="15.75">
      <c r="A1139" s="54">
        <v>8011400</v>
      </c>
      <c r="B1139" s="54" t="s">
        <v>1445</v>
      </c>
      <c r="C1139" s="64" t="s">
        <v>148</v>
      </c>
      <c r="D1139" s="88" t="s">
        <v>1756</v>
      </c>
      <c r="E1139" s="57">
        <f>VLOOKUP(A1139,'[153]MON 2013 Final TB '!$A$4:$D$1438,4,0)</f>
        <v>0</v>
      </c>
      <c r="F1139" s="56" t="s">
        <v>58</v>
      </c>
      <c r="G1139" s="65"/>
      <c r="H1139" s="52"/>
      <c r="I1139" s="37"/>
    </row>
    <row r="1140" spans="1:9" s="36" customFormat="1" ht="15.75">
      <c r="A1140" s="54">
        <v>8011450</v>
      </c>
      <c r="B1140" s="54" t="s">
        <v>1446</v>
      </c>
      <c r="C1140" s="64" t="s">
        <v>148</v>
      </c>
      <c r="D1140" s="88" t="s">
        <v>1756</v>
      </c>
      <c r="E1140" s="57">
        <f>VLOOKUP(A1140,'[153]MON 2013 Final TB '!$A$4:$D$1438,4,0)</f>
        <v>0</v>
      </c>
      <c r="F1140" s="56" t="s">
        <v>58</v>
      </c>
      <c r="G1140" s="65"/>
      <c r="H1140" s="52"/>
      <c r="I1140" s="37"/>
    </row>
    <row r="1141" spans="1:9" s="36" customFormat="1" ht="15.75">
      <c r="A1141" s="54">
        <v>8011500</v>
      </c>
      <c r="B1141" s="54" t="s">
        <v>1447</v>
      </c>
      <c r="C1141" s="64" t="s">
        <v>148</v>
      </c>
      <c r="D1141" s="88" t="s">
        <v>1756</v>
      </c>
      <c r="E1141" s="57">
        <f>VLOOKUP(A1141,'[153]MON 2013 Final TB '!$A$4:$D$1438,4,0)</f>
        <v>0</v>
      </c>
      <c r="F1141" s="56" t="s">
        <v>58</v>
      </c>
      <c r="G1141" s="65"/>
      <c r="H1141" s="52"/>
      <c r="I1141" s="37"/>
    </row>
    <row r="1142" spans="1:9" s="36" customFormat="1" ht="15.75">
      <c r="A1142" s="54">
        <v>8011550</v>
      </c>
      <c r="B1142" s="54" t="s">
        <v>1448</v>
      </c>
      <c r="C1142" s="64" t="s">
        <v>148</v>
      </c>
      <c r="D1142" s="88" t="s">
        <v>1756</v>
      </c>
      <c r="E1142" s="57">
        <f>VLOOKUP(A1142,'[153]MON 2013 Final TB '!$A$4:$D$1438,4,0)</f>
        <v>0</v>
      </c>
      <c r="F1142" s="56" t="s">
        <v>58</v>
      </c>
      <c r="G1142" s="65"/>
      <c r="H1142" s="52"/>
      <c r="I1142" s="37"/>
    </row>
    <row r="1143" spans="1:9" s="36" customFormat="1" ht="15.75">
      <c r="A1143" s="54">
        <v>8011575</v>
      </c>
      <c r="B1143" s="54" t="s">
        <v>1449</v>
      </c>
      <c r="C1143" s="64" t="s">
        <v>148</v>
      </c>
      <c r="D1143" s="88" t="s">
        <v>1756</v>
      </c>
      <c r="E1143" s="57">
        <f>VLOOKUP(A1143,'[153]MON 2013 Final TB '!$A$4:$D$1438,4,0)</f>
        <v>0</v>
      </c>
      <c r="F1143" s="56" t="s">
        <v>58</v>
      </c>
      <c r="G1143" s="65"/>
      <c r="H1143" s="52"/>
      <c r="I1143" s="37"/>
    </row>
    <row r="1144" spans="1:9" s="36" customFormat="1" ht="15.75">
      <c r="A1144" s="54">
        <v>8011600</v>
      </c>
      <c r="B1144" s="54" t="s">
        <v>1450</v>
      </c>
      <c r="C1144" s="64" t="s">
        <v>148</v>
      </c>
      <c r="D1144" s="88" t="s">
        <v>1756</v>
      </c>
      <c r="E1144" s="57">
        <f>VLOOKUP(A1144,'[153]MON 2013 Final TB '!$A$4:$D$1438,4,0)</f>
        <v>0</v>
      </c>
      <c r="F1144" s="56" t="s">
        <v>58</v>
      </c>
      <c r="G1144" s="65"/>
      <c r="H1144" s="66"/>
      <c r="I1144" s="37"/>
    </row>
    <row r="1145" spans="1:9" s="36" customFormat="1" ht="15.75">
      <c r="A1145" s="54">
        <v>8011650</v>
      </c>
      <c r="B1145" s="54" t="s">
        <v>1451</v>
      </c>
      <c r="C1145" s="64" t="s">
        <v>148</v>
      </c>
      <c r="D1145" s="88" t="s">
        <v>1756</v>
      </c>
      <c r="E1145" s="57">
        <f>VLOOKUP(A1145,'[153]MON 2013 Final TB '!$A$4:$D$1438,4,0)</f>
        <v>1328485</v>
      </c>
      <c r="F1145" s="56" t="s">
        <v>58</v>
      </c>
      <c r="G1145" s="65"/>
      <c r="H1145" s="66"/>
      <c r="I1145" s="37"/>
    </row>
    <row r="1146" spans="1:9" s="36" customFormat="1" ht="15.75">
      <c r="A1146" s="54">
        <v>8011700</v>
      </c>
      <c r="B1146" s="54" t="s">
        <v>1452</v>
      </c>
      <c r="C1146" s="64" t="s">
        <v>148</v>
      </c>
      <c r="D1146" s="88" t="s">
        <v>1756</v>
      </c>
      <c r="E1146" s="57">
        <f>VLOOKUP(A1146,'[153]MON 2013 Final TB '!$A$4:$D$1438,4,0)</f>
        <v>0</v>
      </c>
      <c r="F1146" s="56" t="s">
        <v>58</v>
      </c>
      <c r="G1146" s="65"/>
      <c r="H1146" s="52"/>
      <c r="I1146" s="37"/>
    </row>
    <row r="1147" spans="1:9" s="36" customFormat="1" ht="15.75">
      <c r="A1147" s="54">
        <v>8031025</v>
      </c>
      <c r="B1147" s="54" t="s">
        <v>1453</v>
      </c>
      <c r="C1147" s="64" t="s">
        <v>148</v>
      </c>
      <c r="D1147" s="88" t="s">
        <v>1756</v>
      </c>
      <c r="E1147" s="57">
        <f>VLOOKUP(A1147,'[153]MON 2013 Final TB '!$A$4:$D$1438,4,0)</f>
        <v>47277021.240000002</v>
      </c>
      <c r="F1147" s="50" t="s">
        <v>59</v>
      </c>
      <c r="G1147" s="65"/>
      <c r="H1147" s="52"/>
      <c r="I1147" s="37"/>
    </row>
    <row r="1148" spans="1:9" s="36" customFormat="1" ht="15.75">
      <c r="A1148" s="54">
        <v>8031050</v>
      </c>
      <c r="B1148" s="54" t="s">
        <v>1454</v>
      </c>
      <c r="C1148" s="64" t="s">
        <v>148</v>
      </c>
      <c r="D1148" s="88" t="s">
        <v>1756</v>
      </c>
      <c r="E1148" s="57">
        <f>VLOOKUP(A1148,'[153]MON 2013 Final TB '!$A$4:$D$1438,4,0)</f>
        <v>32230</v>
      </c>
      <c r="F1148" s="50" t="s">
        <v>59</v>
      </c>
      <c r="G1148" s="65"/>
      <c r="H1148" s="52"/>
      <c r="I1148" s="37"/>
    </row>
    <row r="1149" spans="1:9" s="36" customFormat="1" ht="15.75">
      <c r="A1149" s="54">
        <v>8031075</v>
      </c>
      <c r="B1149" s="54" t="s">
        <v>1455</v>
      </c>
      <c r="C1149" s="64" t="s">
        <v>148</v>
      </c>
      <c r="D1149" s="88" t="s">
        <v>1756</v>
      </c>
      <c r="E1149" s="57">
        <f>VLOOKUP(A1149,'[153]MON 2013 Final TB '!$A$4:$D$1438,4,0)</f>
        <v>0</v>
      </c>
      <c r="F1149" s="50" t="s">
        <v>59</v>
      </c>
      <c r="G1149" s="65"/>
      <c r="H1149" s="63"/>
      <c r="I1149" s="37"/>
    </row>
    <row r="1150" spans="1:9" s="36" customFormat="1" ht="15.75">
      <c r="A1150" s="54">
        <v>8031100</v>
      </c>
      <c r="B1150" s="54" t="s">
        <v>1456</v>
      </c>
      <c r="C1150" s="64" t="s">
        <v>148</v>
      </c>
      <c r="D1150" s="88" t="s">
        <v>1756</v>
      </c>
      <c r="E1150" s="57">
        <f>VLOOKUP(A1150,'[153]MON 2013 Final TB '!$A$4:$D$1438,4,0)</f>
        <v>45913379.549999997</v>
      </c>
      <c r="F1150" s="50" t="s">
        <v>59</v>
      </c>
      <c r="G1150" s="65"/>
      <c r="H1150" s="63"/>
      <c r="I1150" s="37"/>
    </row>
    <row r="1151" spans="1:9" s="36" customFormat="1" ht="15.75">
      <c r="A1151" s="54">
        <v>8031125</v>
      </c>
      <c r="B1151" s="54" t="s">
        <v>1457</v>
      </c>
      <c r="C1151" s="64" t="s">
        <v>148</v>
      </c>
      <c r="D1151" s="88" t="s">
        <v>1756</v>
      </c>
      <c r="E1151" s="57">
        <f>VLOOKUP(A1151,'[153]MON 2013 Final TB '!$A$4:$D$1438,4,0)</f>
        <v>0</v>
      </c>
      <c r="F1151" s="50" t="s">
        <v>59</v>
      </c>
      <c r="G1151" s="65"/>
      <c r="H1151" s="63"/>
      <c r="I1151" s="37"/>
    </row>
    <row r="1152" spans="1:9" s="36" customFormat="1" ht="15.75">
      <c r="A1152" s="54">
        <v>8031150</v>
      </c>
      <c r="B1152" s="54" t="s">
        <v>1458</v>
      </c>
      <c r="C1152" s="64" t="s">
        <v>148</v>
      </c>
      <c r="D1152" s="88" t="s">
        <v>1756</v>
      </c>
      <c r="E1152" s="57">
        <f>VLOOKUP(A1152,'[153]MON 2013 Final TB '!$A$4:$D$1438,4,0)</f>
        <v>10035913.439999999</v>
      </c>
      <c r="F1152" s="50" t="s">
        <v>59</v>
      </c>
      <c r="G1152" s="65"/>
      <c r="H1152" s="52"/>
      <c r="I1152" s="37"/>
    </row>
    <row r="1153" spans="1:9" s="36" customFormat="1" ht="15.75">
      <c r="A1153" s="54">
        <v>8031175</v>
      </c>
      <c r="B1153" s="54" t="s">
        <v>1459</v>
      </c>
      <c r="C1153" s="64" t="s">
        <v>148</v>
      </c>
      <c r="D1153" s="88" t="s">
        <v>1756</v>
      </c>
      <c r="E1153" s="57">
        <f>VLOOKUP(A1153,'[153]MON 2013 Final TB '!$A$4:$D$1438,4,0)</f>
        <v>0</v>
      </c>
      <c r="F1153" s="50" t="s">
        <v>59</v>
      </c>
      <c r="G1153" s="65"/>
      <c r="H1153" s="52"/>
      <c r="I1153" s="37"/>
    </row>
    <row r="1154" spans="1:9" s="36" customFormat="1" ht="15.75">
      <c r="A1154" s="54">
        <v>8031200</v>
      </c>
      <c r="B1154" s="54" t="s">
        <v>1460</v>
      </c>
      <c r="C1154" s="64" t="s">
        <v>148</v>
      </c>
      <c r="D1154" s="88" t="s">
        <v>1756</v>
      </c>
      <c r="E1154" s="57">
        <f>VLOOKUP(A1154,'[153]MON 2013 Final TB '!$A$4:$D$1438,4,0)</f>
        <v>0</v>
      </c>
      <c r="F1154" s="50" t="s">
        <v>59</v>
      </c>
      <c r="G1154" s="65"/>
      <c r="H1154" s="67"/>
      <c r="I1154" s="37"/>
    </row>
    <row r="1155" spans="1:9" s="36" customFormat="1" ht="15.75">
      <c r="A1155" s="54">
        <v>8031225</v>
      </c>
      <c r="B1155" s="54" t="s">
        <v>1461</v>
      </c>
      <c r="C1155" s="64" t="s">
        <v>148</v>
      </c>
      <c r="D1155" s="88" t="s">
        <v>1756</v>
      </c>
      <c r="E1155" s="57">
        <f>VLOOKUP(A1155,'[153]MON 2013 Final TB '!$A$4:$D$1438,4,0)</f>
        <v>0</v>
      </c>
      <c r="F1155" s="50" t="s">
        <v>59</v>
      </c>
      <c r="G1155" s="58"/>
      <c r="H1155" s="58"/>
      <c r="I1155" s="37"/>
    </row>
    <row r="1156" spans="1:9" s="36" customFormat="1" ht="15.75">
      <c r="A1156" s="54">
        <v>8031250</v>
      </c>
      <c r="B1156" s="54" t="s">
        <v>1462</v>
      </c>
      <c r="C1156" s="64" t="s">
        <v>148</v>
      </c>
      <c r="D1156" s="88" t="s">
        <v>1756</v>
      </c>
      <c r="E1156" s="57">
        <f>VLOOKUP(A1156,'[153]MON 2013 Final TB '!$A$4:$D$1438,4,0)</f>
        <v>0</v>
      </c>
      <c r="F1156" s="50" t="s">
        <v>59</v>
      </c>
      <c r="G1156" s="58"/>
      <c r="H1156" s="58"/>
      <c r="I1156" s="37"/>
    </row>
    <row r="1157" spans="1:9" s="36" customFormat="1" ht="15.75">
      <c r="A1157" s="54">
        <v>8031275</v>
      </c>
      <c r="B1157" s="54" t="s">
        <v>1463</v>
      </c>
      <c r="C1157" s="64" t="s">
        <v>148</v>
      </c>
      <c r="D1157" s="88" t="s">
        <v>1756</v>
      </c>
      <c r="E1157" s="57">
        <f>VLOOKUP(A1157,'[153]MON 2013 Final TB '!$A$4:$D$1438,4,0)</f>
        <v>0</v>
      </c>
      <c r="F1157" s="50" t="s">
        <v>59</v>
      </c>
      <c r="G1157" s="58"/>
      <c r="H1157" s="58"/>
      <c r="I1157" s="37"/>
    </row>
    <row r="1158" spans="1:9" s="36" customFormat="1" ht="15.75">
      <c r="A1158" s="54">
        <v>8031300</v>
      </c>
      <c r="B1158" s="54" t="s">
        <v>1464</v>
      </c>
      <c r="C1158" s="64" t="s">
        <v>148</v>
      </c>
      <c r="D1158" s="88" t="s">
        <v>1756</v>
      </c>
      <c r="E1158" s="57">
        <f>VLOOKUP(A1158,'[153]MON 2013 Final TB '!$A$4:$D$1438,4,0)</f>
        <v>0</v>
      </c>
      <c r="F1158" s="50" t="s">
        <v>59</v>
      </c>
      <c r="G1158" s="58"/>
      <c r="H1158" s="58"/>
      <c r="I1158" s="37"/>
    </row>
    <row r="1159" spans="1:9" s="36" customFormat="1" ht="15.75">
      <c r="A1159" s="54">
        <v>8031325</v>
      </c>
      <c r="B1159" s="54" t="s">
        <v>1465</v>
      </c>
      <c r="C1159" s="64" t="s">
        <v>148</v>
      </c>
      <c r="D1159" s="88" t="s">
        <v>1756</v>
      </c>
      <c r="E1159" s="57">
        <f>VLOOKUP(A1159,'[153]MON 2013 Final TB '!$A$4:$D$1438,4,0)</f>
        <v>79758760.25</v>
      </c>
      <c r="F1159" s="50" t="s">
        <v>59</v>
      </c>
      <c r="G1159" s="58"/>
      <c r="H1159" s="58"/>
      <c r="I1159" s="37"/>
    </row>
    <row r="1160" spans="1:9" s="36" customFormat="1" ht="15.75">
      <c r="A1160" s="54">
        <v>8031350</v>
      </c>
      <c r="B1160" s="54" t="s">
        <v>1466</v>
      </c>
      <c r="C1160" s="64" t="s">
        <v>148</v>
      </c>
      <c r="D1160" s="88" t="s">
        <v>1756</v>
      </c>
      <c r="E1160" s="57">
        <f>VLOOKUP(A1160,'[153]MON 2013 Final TB '!$A$4:$D$1438,4,0)</f>
        <v>0</v>
      </c>
      <c r="F1160" s="50" t="s">
        <v>59</v>
      </c>
      <c r="G1160" s="58"/>
      <c r="H1160" s="58"/>
      <c r="I1160" s="37"/>
    </row>
    <row r="1161" spans="1:9" s="36" customFormat="1" ht="15.75">
      <c r="A1161" s="54">
        <v>8031375</v>
      </c>
      <c r="B1161" s="54" t="s">
        <v>1467</v>
      </c>
      <c r="C1161" s="64" t="s">
        <v>148</v>
      </c>
      <c r="D1161" s="88" t="s">
        <v>1756</v>
      </c>
      <c r="E1161" s="57">
        <f>VLOOKUP(A1161,'[153]MON 2013 Final TB '!$A$4:$D$1438,4,0)</f>
        <v>0</v>
      </c>
      <c r="F1161" s="50" t="s">
        <v>59</v>
      </c>
      <c r="G1161" s="58"/>
      <c r="H1161" s="58"/>
      <c r="I1161" s="37"/>
    </row>
    <row r="1162" spans="1:9" s="36" customFormat="1" ht="15.75">
      <c r="A1162" s="54">
        <v>8031400</v>
      </c>
      <c r="B1162" s="54" t="s">
        <v>1468</v>
      </c>
      <c r="C1162" s="64" t="s">
        <v>148</v>
      </c>
      <c r="D1162" s="88" t="s">
        <v>1756</v>
      </c>
      <c r="E1162" s="57">
        <f>VLOOKUP(A1162,'[153]MON 2013 Final TB '!$A$4:$D$1438,4,0)</f>
        <v>0</v>
      </c>
      <c r="F1162" s="50" t="s">
        <v>59</v>
      </c>
      <c r="G1162" s="58"/>
      <c r="H1162" s="58"/>
      <c r="I1162" s="37"/>
    </row>
    <row r="1163" spans="1:9" s="36" customFormat="1" ht="15.75">
      <c r="A1163" s="54">
        <v>8031425</v>
      </c>
      <c r="B1163" s="54" t="s">
        <v>1469</v>
      </c>
      <c r="C1163" s="64" t="s">
        <v>148</v>
      </c>
      <c r="D1163" s="88" t="s">
        <v>1756</v>
      </c>
      <c r="E1163" s="57">
        <f>VLOOKUP(A1163,'[153]MON 2013 Final TB '!$A$4:$D$1438,4,0)</f>
        <v>22759000</v>
      </c>
      <c r="F1163" s="50" t="s">
        <v>59</v>
      </c>
      <c r="G1163" s="58"/>
      <c r="H1163" s="58"/>
      <c r="I1163" s="37"/>
    </row>
    <row r="1164" spans="1:9" s="36" customFormat="1" ht="15.75">
      <c r="A1164" s="54">
        <v>8031450</v>
      </c>
      <c r="B1164" s="54" t="s">
        <v>1470</v>
      </c>
      <c r="C1164" s="64" t="s">
        <v>148</v>
      </c>
      <c r="D1164" s="88" t="s">
        <v>1756</v>
      </c>
      <c r="E1164" s="57">
        <f>VLOOKUP(A1164,'[153]MON 2013 Final TB '!$A$4:$D$1438,4,0)</f>
        <v>202405.28</v>
      </c>
      <c r="F1164" s="50" t="s">
        <v>59</v>
      </c>
      <c r="G1164" s="58"/>
      <c r="H1164" s="58"/>
      <c r="I1164" s="37"/>
    </row>
    <row r="1165" spans="1:9" s="36" customFormat="1" ht="15.75">
      <c r="A1165" s="54">
        <v>8031475</v>
      </c>
      <c r="B1165" s="54" t="s">
        <v>1471</v>
      </c>
      <c r="C1165" s="64" t="s">
        <v>148</v>
      </c>
      <c r="D1165" s="88" t="s">
        <v>1756</v>
      </c>
      <c r="E1165" s="57">
        <f>VLOOKUP(A1165,'[153]MON 2013 Final TB '!$A$4:$D$1438,4,0)</f>
        <v>3488550</v>
      </c>
      <c r="F1165" s="50" t="s">
        <v>59</v>
      </c>
      <c r="G1165" s="58"/>
      <c r="H1165" s="58"/>
      <c r="I1165" s="37"/>
    </row>
    <row r="1166" spans="1:9" s="36" customFormat="1" ht="15.75">
      <c r="A1166" s="54">
        <v>8031500</v>
      </c>
      <c r="B1166" s="54" t="s">
        <v>1472</v>
      </c>
      <c r="C1166" s="64" t="s">
        <v>148</v>
      </c>
      <c r="D1166" s="88" t="s">
        <v>1756</v>
      </c>
      <c r="E1166" s="57">
        <f>VLOOKUP(A1166,'[153]MON 2013 Final TB '!$A$4:$D$1438,4,0)</f>
        <v>7231690.3300000001</v>
      </c>
      <c r="F1166" s="56" t="s">
        <v>1473</v>
      </c>
      <c r="G1166" s="58"/>
      <c r="H1166" s="58"/>
      <c r="I1166" s="37"/>
    </row>
    <row r="1167" spans="1:9" s="36" customFormat="1" ht="15.75">
      <c r="A1167" s="54">
        <v>8031510</v>
      </c>
      <c r="B1167" s="54" t="s">
        <v>1474</v>
      </c>
      <c r="C1167" s="64" t="s">
        <v>148</v>
      </c>
      <c r="D1167" s="88" t="s">
        <v>1756</v>
      </c>
      <c r="E1167" s="57">
        <f>VLOOKUP(A1167,'[153]MON 2013 Final TB '!$A$4:$D$1438,4,0)</f>
        <v>5332500</v>
      </c>
      <c r="F1167" s="56" t="s">
        <v>1473</v>
      </c>
      <c r="G1167" s="58"/>
      <c r="H1167" s="58"/>
      <c r="I1167" s="37"/>
    </row>
    <row r="1168" spans="1:9" s="36" customFormat="1" ht="15.75">
      <c r="A1168" s="54">
        <v>8031520</v>
      </c>
      <c r="B1168" s="54" t="s">
        <v>1475</v>
      </c>
      <c r="C1168" s="64" t="s">
        <v>148</v>
      </c>
      <c r="D1168" s="88" t="s">
        <v>1756</v>
      </c>
      <c r="E1168" s="57">
        <f>VLOOKUP(A1168,'[153]MON 2013 Final TB '!$A$4:$D$1438,4,0)</f>
        <v>150000</v>
      </c>
      <c r="F1168" s="56" t="s">
        <v>1473</v>
      </c>
      <c r="G1168" s="58"/>
      <c r="H1168" s="58"/>
      <c r="I1168" s="37"/>
    </row>
    <row r="1169" spans="1:9" s="36" customFormat="1" ht="15.75">
      <c r="A1169" s="54">
        <v>8031525</v>
      </c>
      <c r="B1169" s="54" t="s">
        <v>1476</v>
      </c>
      <c r="C1169" s="64" t="s">
        <v>148</v>
      </c>
      <c r="D1169" s="88" t="s">
        <v>1756</v>
      </c>
      <c r="E1169" s="57">
        <f>VLOOKUP(A1169,'[153]MON 2013 Final TB '!$A$4:$D$1438,4,0)</f>
        <v>0</v>
      </c>
      <c r="F1169" s="56" t="s">
        <v>1473</v>
      </c>
      <c r="G1169" s="58"/>
      <c r="H1169" s="58"/>
      <c r="I1169" s="37"/>
    </row>
    <row r="1170" spans="1:9" s="36" customFormat="1" ht="15.75">
      <c r="A1170" s="54">
        <v>8031530</v>
      </c>
      <c r="B1170" s="54" t="s">
        <v>1477</v>
      </c>
      <c r="C1170" s="64" t="s">
        <v>148</v>
      </c>
      <c r="D1170" s="88" t="s">
        <v>1756</v>
      </c>
      <c r="E1170" s="57">
        <f>VLOOKUP(A1170,'[153]MON 2013 Final TB '!$A$4:$D$1438,4,0)</f>
        <v>0</v>
      </c>
      <c r="F1170" s="56" t="s">
        <v>1473</v>
      </c>
      <c r="G1170" s="58"/>
      <c r="H1170" s="58"/>
      <c r="I1170" s="37"/>
    </row>
    <row r="1171" spans="1:9" s="36" customFormat="1" ht="15.75">
      <c r="A1171" s="54">
        <v>8031550</v>
      </c>
      <c r="B1171" s="54" t="s">
        <v>1478</v>
      </c>
      <c r="C1171" s="64" t="s">
        <v>148</v>
      </c>
      <c r="D1171" s="88" t="s">
        <v>1756</v>
      </c>
      <c r="E1171" s="57">
        <f>VLOOKUP(A1171,'[153]MON 2013 Final TB '!$A$4:$D$1438,4,0)</f>
        <v>49866396.140000001</v>
      </c>
      <c r="F1171" s="56" t="s">
        <v>1473</v>
      </c>
      <c r="G1171" s="58"/>
      <c r="H1171" s="58"/>
      <c r="I1171" s="37"/>
    </row>
    <row r="1172" spans="1:9" s="36" customFormat="1" ht="15.75">
      <c r="A1172" s="54">
        <v>8031555</v>
      </c>
      <c r="B1172" s="54" t="s">
        <v>735</v>
      </c>
      <c r="C1172" s="64" t="s">
        <v>148</v>
      </c>
      <c r="D1172" s="88" t="s">
        <v>1756</v>
      </c>
      <c r="E1172" s="57">
        <f>VLOOKUP(A1172,'[153]MON 2013 Final TB '!$A$4:$D$1438,4,0)</f>
        <v>6836129.2999999998</v>
      </c>
      <c r="F1172" s="56" t="s">
        <v>1473</v>
      </c>
      <c r="G1172" s="58"/>
      <c r="H1172" s="58"/>
      <c r="I1172" s="37"/>
    </row>
    <row r="1173" spans="1:9" s="36" customFormat="1" ht="15.75">
      <c r="A1173" s="54">
        <v>8031560</v>
      </c>
      <c r="B1173" s="54" t="s">
        <v>1479</v>
      </c>
      <c r="C1173" s="64" t="s">
        <v>148</v>
      </c>
      <c r="D1173" s="88" t="s">
        <v>1756</v>
      </c>
      <c r="E1173" s="57">
        <f>VLOOKUP(A1173,'[153]MON 2013 Final TB '!$A$4:$D$1438,4,0)</f>
        <v>0</v>
      </c>
      <c r="F1173" s="56" t="s">
        <v>1473</v>
      </c>
      <c r="G1173" s="58"/>
      <c r="H1173" s="58"/>
      <c r="I1173" s="37"/>
    </row>
    <row r="1174" spans="1:9" s="36" customFormat="1" ht="15.75">
      <c r="A1174" s="54">
        <v>8031800</v>
      </c>
      <c r="B1174" s="54" t="s">
        <v>1480</v>
      </c>
      <c r="C1174" s="64" t="s">
        <v>148</v>
      </c>
      <c r="D1174" s="88" t="s">
        <v>1756</v>
      </c>
      <c r="E1174" s="57">
        <f>VLOOKUP(A1174,'[153]MON 2013 Final TB '!$A$4:$D$1438,4,0)</f>
        <v>4787375.91</v>
      </c>
      <c r="F1174" s="56" t="s">
        <v>1473</v>
      </c>
      <c r="G1174" s="58"/>
      <c r="H1174" s="58"/>
      <c r="I1174" s="37"/>
    </row>
    <row r="1175" spans="1:9" s="36" customFormat="1" ht="15.75">
      <c r="A1175" s="54">
        <v>8051025</v>
      </c>
      <c r="B1175" s="54" t="s">
        <v>1482</v>
      </c>
      <c r="C1175" s="64" t="s">
        <v>148</v>
      </c>
      <c r="D1175" s="88" t="s">
        <v>1941</v>
      </c>
      <c r="E1175" s="57">
        <f>VLOOKUP(A1175,'[153]MON 2013 Final TB '!$A$4:$D$1438,4,0)</f>
        <v>22254695.120000001</v>
      </c>
      <c r="F1175" s="56" t="s">
        <v>1481</v>
      </c>
      <c r="G1175" s="58"/>
      <c r="H1175" s="58"/>
      <c r="I1175" s="37"/>
    </row>
    <row r="1176" spans="1:9" s="36" customFormat="1" ht="15.75">
      <c r="A1176" s="54">
        <v>8051050</v>
      </c>
      <c r="B1176" s="54" t="s">
        <v>1483</v>
      </c>
      <c r="C1176" s="64" t="s">
        <v>148</v>
      </c>
      <c r="D1176" s="88" t="s">
        <v>1941</v>
      </c>
      <c r="E1176" s="57">
        <f>VLOOKUP(A1176,'[153]MON 2013 Final TB '!$A$4:$D$1438,4,0)</f>
        <v>3498226.48</v>
      </c>
      <c r="F1176" s="56" t="s">
        <v>1481</v>
      </c>
      <c r="G1176" s="58"/>
      <c r="H1176" s="58"/>
      <c r="I1176" s="37"/>
    </row>
    <row r="1177" spans="1:9" s="36" customFormat="1" ht="15.75">
      <c r="A1177" s="54">
        <v>8051075</v>
      </c>
      <c r="B1177" s="54" t="s">
        <v>1484</v>
      </c>
      <c r="C1177" s="64" t="s">
        <v>148</v>
      </c>
      <c r="D1177" s="88" t="s">
        <v>1941</v>
      </c>
      <c r="E1177" s="57">
        <f>VLOOKUP(A1177,'[153]MON 2013 Final TB '!$A$4:$D$1438,4,0)</f>
        <v>0</v>
      </c>
      <c r="F1177" s="56" t="s">
        <v>1481</v>
      </c>
      <c r="G1177" s="58"/>
      <c r="H1177" s="58"/>
      <c r="I1177" s="37"/>
    </row>
    <row r="1178" spans="1:9" s="36" customFormat="1" ht="15.75">
      <c r="A1178" s="54">
        <v>8051100</v>
      </c>
      <c r="B1178" s="54" t="s">
        <v>1485</v>
      </c>
      <c r="C1178" s="64" t="s">
        <v>148</v>
      </c>
      <c r="D1178" s="88" t="s">
        <v>1941</v>
      </c>
      <c r="E1178" s="57">
        <f>VLOOKUP(A1178,'[153]MON 2013 Final TB '!$A$4:$D$1438,4,0)</f>
        <v>3429886.34</v>
      </c>
      <c r="F1178" s="56" t="s">
        <v>1481</v>
      </c>
      <c r="G1178" s="58"/>
      <c r="H1178" s="58"/>
      <c r="I1178" s="37"/>
    </row>
    <row r="1179" spans="1:9" s="36" customFormat="1" ht="15.75">
      <c r="A1179" s="54">
        <v>8071025</v>
      </c>
      <c r="B1179" s="54" t="s">
        <v>1486</v>
      </c>
      <c r="C1179" s="64" t="s">
        <v>148</v>
      </c>
      <c r="D1179" s="56" t="s">
        <v>1487</v>
      </c>
      <c r="E1179" s="57">
        <f>VLOOKUP(A1179,'[153]MON 2013 Final TB '!$A$4:$D$1438,4,0)</f>
        <v>50505915.299999997</v>
      </c>
      <c r="F1179" s="56" t="s">
        <v>1487</v>
      </c>
      <c r="G1179" s="58"/>
      <c r="H1179" s="58"/>
      <c r="I1179" s="37"/>
    </row>
    <row r="1180" spans="1:9" s="36" customFormat="1" ht="15.75">
      <c r="A1180" s="54">
        <v>8071050</v>
      </c>
      <c r="B1180" s="54" t="s">
        <v>1488</v>
      </c>
      <c r="C1180" s="64" t="s">
        <v>148</v>
      </c>
      <c r="D1180" s="56" t="s">
        <v>1487</v>
      </c>
      <c r="E1180" s="57">
        <f>VLOOKUP(A1180,'[153]MON 2013 Final TB '!$A$4:$D$1438,4,0)</f>
        <v>8036215.3200000003</v>
      </c>
      <c r="F1180" s="56" t="s">
        <v>1487</v>
      </c>
      <c r="G1180" s="58"/>
      <c r="H1180" s="58"/>
      <c r="I1180" s="37"/>
    </row>
    <row r="1181" spans="1:9" s="36" customFormat="1" ht="15.75">
      <c r="A1181" s="54">
        <v>8071055</v>
      </c>
      <c r="B1181" s="54" t="s">
        <v>1489</v>
      </c>
      <c r="C1181" s="64" t="s">
        <v>148</v>
      </c>
      <c r="D1181" s="56" t="s">
        <v>1487</v>
      </c>
      <c r="E1181" s="57">
        <f>VLOOKUP(A1181,'[153]MON 2013 Final TB '!$A$4:$D$1438,4,0)</f>
        <v>0</v>
      </c>
      <c r="F1181" s="56" t="s">
        <v>1487</v>
      </c>
      <c r="G1181" s="58"/>
      <c r="H1181" s="58"/>
      <c r="I1181" s="37"/>
    </row>
    <row r="1182" spans="1:9" s="36" customFormat="1" ht="15.75">
      <c r="A1182" s="54">
        <v>8071075</v>
      </c>
      <c r="B1182" s="54" t="s">
        <v>1490</v>
      </c>
      <c r="C1182" s="64" t="s">
        <v>148</v>
      </c>
      <c r="D1182" s="56" t="s">
        <v>1487</v>
      </c>
      <c r="E1182" s="57">
        <f>VLOOKUP(A1182,'[153]MON 2013 Final TB '!$A$4:$D$1438,4,0)</f>
        <v>212730</v>
      </c>
      <c r="F1182" s="56" t="s">
        <v>1487</v>
      </c>
      <c r="G1182" s="58"/>
      <c r="H1182" s="58"/>
      <c r="I1182" s="37"/>
    </row>
    <row r="1183" spans="1:9" s="36" customFormat="1" ht="15.75">
      <c r="A1183" s="54">
        <v>8071080</v>
      </c>
      <c r="B1183" s="54" t="s">
        <v>1491</v>
      </c>
      <c r="C1183" s="64" t="s">
        <v>148</v>
      </c>
      <c r="D1183" s="56" t="s">
        <v>1487</v>
      </c>
      <c r="E1183" s="57">
        <f>VLOOKUP(A1183,'[153]MON 2013 Final TB '!$A$4:$D$1438,4,0)</f>
        <v>805510</v>
      </c>
      <c r="F1183" s="56" t="s">
        <v>1487</v>
      </c>
      <c r="G1183" s="58"/>
      <c r="H1183" s="58"/>
      <c r="I1183" s="37"/>
    </row>
    <row r="1184" spans="1:9" s="36" customFormat="1" ht="15.75">
      <c r="A1184" s="54">
        <v>8071100</v>
      </c>
      <c r="B1184" s="54" t="s">
        <v>1492</v>
      </c>
      <c r="C1184" s="64" t="s">
        <v>148</v>
      </c>
      <c r="D1184" s="56" t="s">
        <v>1487</v>
      </c>
      <c r="E1184" s="57">
        <f>VLOOKUP(A1184,'[153]MON 2013 Final TB '!$A$4:$D$1438,4,0)</f>
        <v>23522801</v>
      </c>
      <c r="F1184" s="56" t="s">
        <v>1487</v>
      </c>
      <c r="G1184" s="58"/>
      <c r="H1184" s="58"/>
      <c r="I1184" s="37"/>
    </row>
    <row r="1185" spans="1:9" s="36" customFormat="1" ht="15.75">
      <c r="A1185" s="54">
        <v>8071125</v>
      </c>
      <c r="B1185" s="54" t="s">
        <v>1493</v>
      </c>
      <c r="C1185" s="64" t="s">
        <v>148</v>
      </c>
      <c r="D1185" s="56" t="s">
        <v>1487</v>
      </c>
      <c r="E1185" s="57">
        <f>VLOOKUP(A1185,'[153]MON 2013 Final TB '!$A$4:$D$1438,4,0)</f>
        <v>4101839</v>
      </c>
      <c r="F1185" s="56" t="s">
        <v>1487</v>
      </c>
      <c r="G1185" s="58"/>
      <c r="H1185" s="58"/>
      <c r="I1185" s="37"/>
    </row>
    <row r="1186" spans="1:9" s="36" customFormat="1" ht="15.75">
      <c r="A1186" s="54">
        <v>8071150</v>
      </c>
      <c r="B1186" s="54" t="s">
        <v>1494</v>
      </c>
      <c r="C1186" s="64" t="s">
        <v>148</v>
      </c>
      <c r="D1186" s="56" t="s">
        <v>1487</v>
      </c>
      <c r="E1186" s="57">
        <f>VLOOKUP(A1186,'[153]MON 2013 Final TB '!$A$4:$D$1438,4,0)</f>
        <v>17373827.219999999</v>
      </c>
      <c r="F1186" s="56" t="s">
        <v>1487</v>
      </c>
      <c r="G1186" s="58"/>
      <c r="H1186" s="58"/>
      <c r="I1186" s="37"/>
    </row>
    <row r="1187" spans="1:9" s="36" customFormat="1" ht="15.75">
      <c r="A1187" s="54">
        <v>8071175</v>
      </c>
      <c r="B1187" s="54" t="s">
        <v>1495</v>
      </c>
      <c r="C1187" s="64" t="s">
        <v>148</v>
      </c>
      <c r="D1187" s="56" t="s">
        <v>1487</v>
      </c>
      <c r="E1187" s="57">
        <f>VLOOKUP(A1187,'[153]MON 2013 Final TB '!$A$4:$D$1438,4,0)</f>
        <v>2085846</v>
      </c>
      <c r="F1187" s="56" t="s">
        <v>1487</v>
      </c>
      <c r="G1187" s="58"/>
      <c r="H1187" s="58"/>
      <c r="I1187" s="37"/>
    </row>
    <row r="1188" spans="1:9" s="36" customFormat="1" ht="15.75">
      <c r="A1188" s="54">
        <v>8071200</v>
      </c>
      <c r="B1188" s="54" t="s">
        <v>1496</v>
      </c>
      <c r="C1188" s="64" t="s">
        <v>148</v>
      </c>
      <c r="D1188" s="56" t="s">
        <v>1487</v>
      </c>
      <c r="E1188" s="57">
        <f>VLOOKUP(A1188,'[153]MON 2013 Final TB '!$A$4:$D$1438,4,0)</f>
        <v>1471215</v>
      </c>
      <c r="F1188" s="56" t="s">
        <v>1487</v>
      </c>
      <c r="G1188" s="58"/>
      <c r="H1188" s="58"/>
      <c r="I1188" s="37"/>
    </row>
    <row r="1189" spans="1:9" s="36" customFormat="1" ht="15.75">
      <c r="A1189" s="54">
        <v>8071225</v>
      </c>
      <c r="B1189" s="54" t="s">
        <v>1497</v>
      </c>
      <c r="C1189" s="64" t="s">
        <v>148</v>
      </c>
      <c r="D1189" s="56" t="s">
        <v>1487</v>
      </c>
      <c r="E1189" s="57">
        <f>VLOOKUP(A1189,'[153]MON 2013 Final TB '!$A$4:$D$1438,4,0)</f>
        <v>3065582.06</v>
      </c>
      <c r="F1189" s="56" t="s">
        <v>1487</v>
      </c>
      <c r="G1189" s="58"/>
      <c r="H1189" s="58"/>
      <c r="I1189" s="37"/>
    </row>
    <row r="1190" spans="1:9" s="36" customFormat="1" ht="15.75">
      <c r="A1190" s="54">
        <v>8091025</v>
      </c>
      <c r="B1190" s="54" t="s">
        <v>1498</v>
      </c>
      <c r="C1190" s="54" t="s">
        <v>1033</v>
      </c>
      <c r="D1190" s="88" t="s">
        <v>1941</v>
      </c>
      <c r="E1190" s="57">
        <f>VLOOKUP(A1190,'[153]MON 2013 Final TB '!$A$4:$D$1438,4,0)</f>
        <v>25649789.640000001</v>
      </c>
      <c r="F1190" s="56" t="s">
        <v>1481</v>
      </c>
      <c r="G1190" s="58"/>
      <c r="H1190" s="58"/>
      <c r="I1190" s="37"/>
    </row>
    <row r="1191" spans="1:9" s="36" customFormat="1" ht="15.75">
      <c r="A1191" s="54">
        <v>8091050</v>
      </c>
      <c r="B1191" s="54" t="s">
        <v>1499</v>
      </c>
      <c r="C1191" s="64" t="s">
        <v>148</v>
      </c>
      <c r="D1191" s="88" t="s">
        <v>1941</v>
      </c>
      <c r="E1191" s="57">
        <f>VLOOKUP(A1191,'[153]MON 2013 Final TB '!$A$4:$D$1438,4,0)</f>
        <v>469140</v>
      </c>
      <c r="F1191" s="56" t="s">
        <v>1481</v>
      </c>
      <c r="G1191" s="58"/>
      <c r="H1191" s="58"/>
      <c r="I1191" s="37"/>
    </row>
    <row r="1192" spans="1:9" s="36" customFormat="1" ht="15.75">
      <c r="A1192" s="54">
        <v>8091075</v>
      </c>
      <c r="B1192" s="54" t="s">
        <v>1500</v>
      </c>
      <c r="C1192" s="64" t="s">
        <v>148</v>
      </c>
      <c r="D1192" s="88" t="s">
        <v>1941</v>
      </c>
      <c r="E1192" s="57">
        <f>VLOOKUP(A1192,'[153]MON 2013 Final TB '!$A$4:$D$1438,4,0)</f>
        <v>39370952.450000003</v>
      </c>
      <c r="F1192" s="56" t="s">
        <v>1481</v>
      </c>
      <c r="G1192" s="58"/>
      <c r="H1192" s="58"/>
      <c r="I1192" s="37"/>
    </row>
    <row r="1193" spans="1:9" s="36" customFormat="1" ht="15.75">
      <c r="A1193" s="54">
        <v>8091100</v>
      </c>
      <c r="B1193" s="54" t="s">
        <v>1501</v>
      </c>
      <c r="C1193" s="64" t="s">
        <v>148</v>
      </c>
      <c r="D1193" s="88" t="s">
        <v>1941</v>
      </c>
      <c r="E1193" s="57">
        <f>VLOOKUP(A1193,'[153]MON 2013 Final TB '!$A$4:$D$1438,4,0)</f>
        <v>14746605.119999999</v>
      </c>
      <c r="F1193" s="56" t="s">
        <v>1481</v>
      </c>
      <c r="G1193" s="58"/>
      <c r="H1193" s="58"/>
      <c r="I1193" s="37"/>
    </row>
    <row r="1194" spans="1:9" s="36" customFormat="1" ht="15.75">
      <c r="A1194" s="54">
        <v>8091125</v>
      </c>
      <c r="B1194" s="54" t="s">
        <v>1502</v>
      </c>
      <c r="C1194" s="64" t="s">
        <v>148</v>
      </c>
      <c r="D1194" s="88" t="s">
        <v>1941</v>
      </c>
      <c r="E1194" s="57">
        <f>VLOOKUP(A1194,'[153]MON 2013 Final TB '!$A$4:$D$1438,4,0)</f>
        <v>0</v>
      </c>
      <c r="F1194" s="56" t="s">
        <v>1481</v>
      </c>
      <c r="G1194" s="58"/>
      <c r="H1194" s="58"/>
      <c r="I1194" s="37"/>
    </row>
    <row r="1195" spans="1:9" s="36" customFormat="1" ht="15.75">
      <c r="A1195" s="54">
        <v>8091150</v>
      </c>
      <c r="B1195" s="54" t="s">
        <v>1503</v>
      </c>
      <c r="C1195" s="64" t="s">
        <v>148</v>
      </c>
      <c r="D1195" s="88" t="s">
        <v>1941</v>
      </c>
      <c r="E1195" s="57">
        <f>VLOOKUP(A1195,'[153]MON 2013 Final TB '!$A$4:$D$1438,4,0)</f>
        <v>0</v>
      </c>
      <c r="F1195" s="56" t="s">
        <v>1481</v>
      </c>
      <c r="G1195" s="58"/>
      <c r="H1195" s="58"/>
      <c r="I1195" s="37"/>
    </row>
    <row r="1196" spans="1:9" s="36" customFormat="1" ht="15.75">
      <c r="A1196" s="54">
        <v>8091175</v>
      </c>
      <c r="B1196" s="54" t="s">
        <v>1504</v>
      </c>
      <c r="C1196" s="64" t="s">
        <v>148</v>
      </c>
      <c r="D1196" s="88" t="s">
        <v>1941</v>
      </c>
      <c r="E1196" s="57">
        <f>VLOOKUP(A1196,'[153]MON 2013 Final TB '!$A$4:$D$1438,4,0)</f>
        <v>1872100</v>
      </c>
      <c r="F1196" s="56" t="s">
        <v>1481</v>
      </c>
      <c r="G1196" s="58"/>
      <c r="H1196" s="58"/>
      <c r="I1196" s="37"/>
    </row>
    <row r="1197" spans="1:9" s="36" customFormat="1" ht="15.75">
      <c r="A1197" s="54">
        <v>8091200</v>
      </c>
      <c r="B1197" s="54" t="s">
        <v>1505</v>
      </c>
      <c r="C1197" s="64" t="s">
        <v>148</v>
      </c>
      <c r="D1197" s="88" t="s">
        <v>1941</v>
      </c>
      <c r="E1197" s="57">
        <f>VLOOKUP(A1197,'[153]MON 2013 Final TB '!$A$4:$D$1438,4,0)</f>
        <v>20429017.5</v>
      </c>
      <c r="F1197" s="56" t="s">
        <v>1481</v>
      </c>
      <c r="G1197" s="58"/>
      <c r="H1197" s="58"/>
      <c r="I1197" s="37"/>
    </row>
    <row r="1198" spans="1:9" s="36" customFormat="1" ht="15.75">
      <c r="A1198" s="54">
        <v>8091225</v>
      </c>
      <c r="B1198" s="54" t="s">
        <v>1506</v>
      </c>
      <c r="C1198" s="64" t="s">
        <v>148</v>
      </c>
      <c r="D1198" s="88" t="s">
        <v>1941</v>
      </c>
      <c r="E1198" s="57">
        <f>VLOOKUP(A1198,'[153]MON 2013 Final TB '!$A$4:$D$1438,4,0)</f>
        <v>372022434.17000002</v>
      </c>
      <c r="F1198" s="56" t="s">
        <v>1481</v>
      </c>
      <c r="G1198" s="58"/>
      <c r="H1198" s="58"/>
      <c r="I1198" s="37"/>
    </row>
    <row r="1199" spans="1:9" s="36" customFormat="1" ht="15.75">
      <c r="A1199" s="54">
        <v>8131000</v>
      </c>
      <c r="B1199" s="54" t="s">
        <v>1507</v>
      </c>
      <c r="C1199" s="64" t="s">
        <v>148</v>
      </c>
      <c r="D1199" s="88" t="s">
        <v>1941</v>
      </c>
      <c r="E1199" s="57">
        <f>VLOOKUP(A1199,'[153]MON 2013 Final TB '!$A$4:$D$1438,4,0)</f>
        <v>4822188.66</v>
      </c>
      <c r="F1199" s="56" t="s">
        <v>1481</v>
      </c>
      <c r="G1199" s="58"/>
      <c r="H1199" s="58"/>
      <c r="I1199" s="37"/>
    </row>
    <row r="1200" spans="1:9" s="36" customFormat="1" ht="15.75">
      <c r="A1200" s="54">
        <v>8131050</v>
      </c>
      <c r="B1200" s="54" t="s">
        <v>1508</v>
      </c>
      <c r="C1200" s="64" t="s">
        <v>148</v>
      </c>
      <c r="D1200" s="88" t="s">
        <v>1941</v>
      </c>
      <c r="E1200" s="57">
        <f>VLOOKUP(A1200,'[153]MON 2013 Final TB '!$A$4:$D$1438,4,0)</f>
        <v>0</v>
      </c>
      <c r="F1200" s="56" t="s">
        <v>1481</v>
      </c>
      <c r="G1200" s="58"/>
      <c r="H1200" s="58"/>
      <c r="I1200" s="37"/>
    </row>
    <row r="1201" spans="1:9" s="36" customFormat="1" ht="15.75">
      <c r="A1201" s="54">
        <v>8131075</v>
      </c>
      <c r="B1201" s="54" t="s">
        <v>1509</v>
      </c>
      <c r="C1201" s="64" t="s">
        <v>148</v>
      </c>
      <c r="D1201" s="88" t="s">
        <v>1941</v>
      </c>
      <c r="E1201" s="57">
        <f>VLOOKUP(A1201,'[153]MON 2013 Final TB '!$A$4:$D$1438,4,0)</f>
        <v>29065719.68</v>
      </c>
      <c r="F1201" s="56" t="s">
        <v>1481</v>
      </c>
      <c r="G1201" s="58"/>
      <c r="H1201" s="58"/>
      <c r="I1201" s="37"/>
    </row>
    <row r="1202" spans="1:9" s="36" customFormat="1" ht="15.75">
      <c r="A1202" s="54">
        <v>8131100</v>
      </c>
      <c r="B1202" s="54" t="s">
        <v>1510</v>
      </c>
      <c r="C1202" s="64" t="s">
        <v>148</v>
      </c>
      <c r="D1202" s="88" t="s">
        <v>1941</v>
      </c>
      <c r="E1202" s="57">
        <f>VLOOKUP(A1202,'[153]MON 2013 Final TB '!$A$4:$D$1438,4,0)</f>
        <v>0</v>
      </c>
      <c r="F1202" s="56" t="s">
        <v>1481</v>
      </c>
      <c r="G1202" s="58"/>
      <c r="H1202" s="58"/>
      <c r="I1202" s="37"/>
    </row>
    <row r="1203" spans="1:9" s="36" customFormat="1">
      <c r="A1203" s="54">
        <v>8131125</v>
      </c>
      <c r="B1203" s="54" t="s">
        <v>1511</v>
      </c>
      <c r="C1203" s="64" t="s">
        <v>148</v>
      </c>
      <c r="D1203" s="88" t="s">
        <v>1941</v>
      </c>
      <c r="E1203" s="57">
        <f>VLOOKUP(A1203,'[153]MON 2013 Final TB '!$A$4:$D$1438,4,0)</f>
        <v>10823210.039999999</v>
      </c>
      <c r="F1203" s="56" t="s">
        <v>1481</v>
      </c>
      <c r="G1203" s="58"/>
      <c r="H1203" s="58"/>
    </row>
    <row r="1204" spans="1:9" s="36" customFormat="1">
      <c r="A1204" s="54">
        <v>8131150</v>
      </c>
      <c r="B1204" s="54" t="s">
        <v>1512</v>
      </c>
      <c r="C1204" s="64" t="s">
        <v>148</v>
      </c>
      <c r="D1204" s="88" t="s">
        <v>1941</v>
      </c>
      <c r="E1204" s="57">
        <f>VLOOKUP(A1204,'[153]MON 2013 Final TB '!$A$4:$D$1438,4,0)</f>
        <v>73436397.5</v>
      </c>
      <c r="F1204" s="56" t="s">
        <v>1481</v>
      </c>
      <c r="G1204" s="58"/>
      <c r="H1204" s="58"/>
    </row>
    <row r="1205" spans="1:9" s="36" customFormat="1">
      <c r="A1205" s="54">
        <v>8131175</v>
      </c>
      <c r="B1205" s="54" t="s">
        <v>1513</v>
      </c>
      <c r="C1205" s="64" t="s">
        <v>148</v>
      </c>
      <c r="D1205" s="88" t="s">
        <v>1941</v>
      </c>
      <c r="E1205" s="57">
        <f>VLOOKUP(A1205,'[153]MON 2013 Final TB '!$A$4:$D$1438,4,0)</f>
        <v>2121283.2799999998</v>
      </c>
      <c r="F1205" s="56" t="s">
        <v>1481</v>
      </c>
      <c r="G1205" s="58"/>
      <c r="H1205" s="58"/>
    </row>
    <row r="1206" spans="1:9" s="36" customFormat="1">
      <c r="A1206" s="54">
        <v>8131200</v>
      </c>
      <c r="B1206" s="54" t="s">
        <v>1514</v>
      </c>
      <c r="C1206" s="64" t="s">
        <v>148</v>
      </c>
      <c r="D1206" s="88" t="s">
        <v>1941</v>
      </c>
      <c r="E1206" s="57">
        <f>VLOOKUP(A1206,'[153]MON 2013 Final TB '!$A$4:$D$1438,4,0)</f>
        <v>33100</v>
      </c>
      <c r="F1206" s="56" t="s">
        <v>1481</v>
      </c>
      <c r="G1206" s="58"/>
      <c r="H1206" s="58"/>
    </row>
    <row r="1207" spans="1:9" s="36" customFormat="1">
      <c r="A1207" s="54">
        <v>8151025</v>
      </c>
      <c r="B1207" s="54" t="s">
        <v>1515</v>
      </c>
      <c r="C1207" s="64" t="s">
        <v>148</v>
      </c>
      <c r="D1207" s="88" t="s">
        <v>1937</v>
      </c>
      <c r="E1207" s="57">
        <f>VLOOKUP(A1207,'[153]MON 2013 Final TB '!$A$4:$D$1438,4,0)</f>
        <v>60866654.200000003</v>
      </c>
      <c r="F1207" s="56" t="s">
        <v>1516</v>
      </c>
      <c r="G1207" s="58"/>
      <c r="H1207" s="58"/>
    </row>
    <row r="1208" spans="1:9" s="36" customFormat="1">
      <c r="A1208" s="54">
        <v>8151050</v>
      </c>
      <c r="B1208" s="54" t="s">
        <v>1517</v>
      </c>
      <c r="C1208" s="64" t="s">
        <v>148</v>
      </c>
      <c r="D1208" s="88" t="s">
        <v>1937</v>
      </c>
      <c r="E1208" s="57">
        <f>VLOOKUP(A1208,'[153]MON 2013 Final TB '!$A$4:$D$1438,4,0)</f>
        <v>0</v>
      </c>
      <c r="F1208" s="56" t="s">
        <v>1516</v>
      </c>
      <c r="G1208" s="58"/>
      <c r="H1208" s="58"/>
    </row>
    <row r="1209" spans="1:9" s="36" customFormat="1">
      <c r="A1209" s="54">
        <v>8151075</v>
      </c>
      <c r="B1209" s="54" t="s">
        <v>1518</v>
      </c>
      <c r="C1209" s="64" t="s">
        <v>148</v>
      </c>
      <c r="D1209" s="88" t="s">
        <v>1937</v>
      </c>
      <c r="E1209" s="57">
        <f>VLOOKUP(A1209,'[153]MON 2013 Final TB '!$A$4:$D$1438,4,0)</f>
        <v>3419376.51</v>
      </c>
      <c r="F1209" s="56" t="s">
        <v>1516</v>
      </c>
      <c r="G1209" s="58"/>
      <c r="H1209" s="58"/>
    </row>
    <row r="1210" spans="1:9" s="36" customFormat="1">
      <c r="A1210" s="54">
        <v>8151100</v>
      </c>
      <c r="B1210" s="54" t="s">
        <v>1519</v>
      </c>
      <c r="C1210" s="64" t="s">
        <v>148</v>
      </c>
      <c r="D1210" s="88" t="s">
        <v>161</v>
      </c>
      <c r="E1210" s="57">
        <f>VLOOKUP(A1210,'[153]MON 2013 Final TB '!$A$4:$D$1438,4,0)</f>
        <v>27154554.280000001</v>
      </c>
      <c r="F1210" s="56" t="s">
        <v>1520</v>
      </c>
      <c r="G1210" s="58"/>
      <c r="H1210" s="58"/>
    </row>
    <row r="1211" spans="1:9" s="36" customFormat="1">
      <c r="A1211" s="54">
        <v>8151125</v>
      </c>
      <c r="B1211" s="54" t="s">
        <v>1521</v>
      </c>
      <c r="C1211" s="64" t="s">
        <v>148</v>
      </c>
      <c r="D1211" s="88" t="s">
        <v>1937</v>
      </c>
      <c r="E1211" s="57">
        <f>VLOOKUP(A1211,'[153]MON 2013 Final TB '!$A$4:$D$1438,4,0)</f>
        <v>652228715.44000006</v>
      </c>
      <c r="F1211" s="56" t="s">
        <v>1516</v>
      </c>
      <c r="G1211" s="58"/>
      <c r="H1211" s="58"/>
    </row>
    <row r="1212" spans="1:9" s="36" customFormat="1">
      <c r="A1212" s="54">
        <v>8151150</v>
      </c>
      <c r="B1212" s="54" t="s">
        <v>1522</v>
      </c>
      <c r="C1212" s="64" t="s">
        <v>148</v>
      </c>
      <c r="D1212" s="88" t="s">
        <v>1937</v>
      </c>
      <c r="E1212" s="57">
        <f>VLOOKUP(A1212,'[153]MON 2013 Final TB '!$A$4:$D$1438,4,0)</f>
        <v>0</v>
      </c>
      <c r="F1212" s="56" t="s">
        <v>1481</v>
      </c>
      <c r="G1212" s="58"/>
      <c r="H1212" s="58"/>
    </row>
    <row r="1213" spans="1:9">
      <c r="A1213" s="54">
        <v>8171025</v>
      </c>
      <c r="B1213" s="54" t="s">
        <v>1523</v>
      </c>
      <c r="C1213" s="64" t="s">
        <v>148</v>
      </c>
      <c r="D1213" s="88" t="s">
        <v>1941</v>
      </c>
      <c r="E1213" s="57">
        <f>VLOOKUP(A1213,'[153]MON 2013 Final TB '!$A$4:$D$1438,4,0)</f>
        <v>0</v>
      </c>
      <c r="F1213" s="56" t="s">
        <v>1481</v>
      </c>
      <c r="G1213" s="52"/>
      <c r="H1213" s="52"/>
    </row>
    <row r="1214" spans="1:9">
      <c r="A1214" s="54">
        <v>8171050</v>
      </c>
      <c r="B1214" s="54" t="s">
        <v>1524</v>
      </c>
      <c r="C1214" s="64" t="s">
        <v>148</v>
      </c>
      <c r="D1214" s="88" t="s">
        <v>1941</v>
      </c>
      <c r="E1214" s="57">
        <f>VLOOKUP(A1214,'[153]MON 2013 Final TB '!$A$4:$D$1438,4,0)</f>
        <v>0</v>
      </c>
      <c r="F1214" s="56" t="s">
        <v>1481</v>
      </c>
      <c r="G1214" s="52"/>
      <c r="H1214" s="52"/>
    </row>
    <row r="1215" spans="1:9">
      <c r="A1215" s="54">
        <v>8171075</v>
      </c>
      <c r="B1215" s="54" t="s">
        <v>1525</v>
      </c>
      <c r="C1215" s="64" t="s">
        <v>148</v>
      </c>
      <c r="D1215" s="88" t="s">
        <v>1941</v>
      </c>
      <c r="E1215" s="57">
        <f>VLOOKUP(A1215,'[153]MON 2013 Final TB '!$A$4:$D$1438,4,0)</f>
        <v>0</v>
      </c>
      <c r="F1215" s="56" t="s">
        <v>1481</v>
      </c>
      <c r="G1215" s="52"/>
      <c r="H1215" s="52"/>
    </row>
    <row r="1216" spans="1:9">
      <c r="A1216" s="54">
        <v>8171100</v>
      </c>
      <c r="B1216" s="54" t="s">
        <v>1526</v>
      </c>
      <c r="C1216" s="64" t="s">
        <v>148</v>
      </c>
      <c r="D1216" s="88" t="s">
        <v>1941</v>
      </c>
      <c r="E1216" s="57">
        <f>VLOOKUP(A1216,'[153]MON 2013 Final TB '!$A$4:$D$1438,4,0)</f>
        <v>0</v>
      </c>
      <c r="F1216" s="56" t="s">
        <v>1481</v>
      </c>
      <c r="G1216" s="52"/>
      <c r="H1216" s="52"/>
    </row>
    <row r="1217" spans="1:8">
      <c r="A1217" s="54">
        <v>8171125</v>
      </c>
      <c r="B1217" s="54" t="s">
        <v>1527</v>
      </c>
      <c r="C1217" s="64" t="s">
        <v>148</v>
      </c>
      <c r="D1217" s="88" t="s">
        <v>1941</v>
      </c>
      <c r="E1217" s="57">
        <f>VLOOKUP(A1217,'[153]MON 2013 Final TB '!$A$4:$D$1438,4,0)</f>
        <v>0</v>
      </c>
      <c r="F1217" s="56" t="s">
        <v>1481</v>
      </c>
      <c r="G1217" s="52"/>
      <c r="H1217" s="52"/>
    </row>
    <row r="1218" spans="1:8">
      <c r="A1218" s="54">
        <v>8171150</v>
      </c>
      <c r="B1218" s="54" t="s">
        <v>1528</v>
      </c>
      <c r="C1218" s="64" t="s">
        <v>148</v>
      </c>
      <c r="D1218" s="88" t="s">
        <v>1941</v>
      </c>
      <c r="E1218" s="57">
        <f>VLOOKUP(A1218,'[153]MON 2013 Final TB '!$A$4:$D$1438,4,0)</f>
        <v>0</v>
      </c>
      <c r="F1218" s="56" t="s">
        <v>1481</v>
      </c>
      <c r="G1218" s="52"/>
      <c r="H1218" s="52"/>
    </row>
    <row r="1219" spans="1:8">
      <c r="A1219" s="54">
        <v>8181025</v>
      </c>
      <c r="B1219" s="54" t="s">
        <v>1529</v>
      </c>
      <c r="C1219" s="64" t="s">
        <v>148</v>
      </c>
      <c r="D1219" s="88" t="s">
        <v>1941</v>
      </c>
      <c r="E1219" s="57">
        <f>VLOOKUP(A1219,'[153]MON 2013 Final TB '!$A$4:$D$1438,4,0)</f>
        <v>27411187.120000001</v>
      </c>
      <c r="F1219" s="56" t="s">
        <v>1481</v>
      </c>
      <c r="G1219" s="52"/>
      <c r="H1219" s="52"/>
    </row>
    <row r="1220" spans="1:8">
      <c r="A1220" s="54">
        <v>8181050</v>
      </c>
      <c r="B1220" s="54" t="s">
        <v>1530</v>
      </c>
      <c r="C1220" s="64" t="s">
        <v>148</v>
      </c>
      <c r="D1220" s="88" t="s">
        <v>1941</v>
      </c>
      <c r="E1220" s="57">
        <f>VLOOKUP(A1220,'[153]MON 2013 Final TB '!$A$4:$D$1438,4,0)</f>
        <v>9599397.1600000001</v>
      </c>
      <c r="F1220" s="56" t="s">
        <v>1481</v>
      </c>
      <c r="G1220" s="52"/>
      <c r="H1220" s="52"/>
    </row>
    <row r="1221" spans="1:8">
      <c r="A1221" s="54">
        <v>8181075</v>
      </c>
      <c r="B1221" s="54" t="s">
        <v>1531</v>
      </c>
      <c r="C1221" s="64" t="s">
        <v>148</v>
      </c>
      <c r="D1221" s="88" t="s">
        <v>1941</v>
      </c>
      <c r="E1221" s="57">
        <f>VLOOKUP(A1221,'[153]MON 2013 Final TB '!$A$4:$D$1438,4,0)</f>
        <v>0</v>
      </c>
      <c r="F1221" s="56" t="s">
        <v>1481</v>
      </c>
      <c r="G1221" s="52"/>
      <c r="H1221" s="52"/>
    </row>
    <row r="1222" spans="1:8">
      <c r="A1222" s="54">
        <v>8181100</v>
      </c>
      <c r="B1222" s="54" t="s">
        <v>1532</v>
      </c>
      <c r="C1222" s="64" t="s">
        <v>148</v>
      </c>
      <c r="D1222" s="88" t="s">
        <v>1941</v>
      </c>
      <c r="E1222" s="57">
        <f>VLOOKUP(A1222,'[153]MON 2013 Final TB '!$A$4:$D$1438,4,0)</f>
        <v>1329706.25</v>
      </c>
      <c r="F1222" s="56" t="s">
        <v>1481</v>
      </c>
      <c r="G1222" s="52"/>
      <c r="H1222" s="52"/>
    </row>
    <row r="1223" spans="1:8">
      <c r="A1223" s="54">
        <v>8201025</v>
      </c>
      <c r="B1223" s="54" t="s">
        <v>1533</v>
      </c>
      <c r="C1223" s="64" t="s">
        <v>148</v>
      </c>
      <c r="D1223" s="88" t="s">
        <v>1938</v>
      </c>
      <c r="E1223" s="57">
        <f>VLOOKUP(A1223,'[153]MON 2013 Final TB '!$A$4:$D$1438,4,0)</f>
        <v>68005735.230000004</v>
      </c>
      <c r="F1223" s="56" t="s">
        <v>1481</v>
      </c>
      <c r="G1223" s="52"/>
      <c r="H1223" s="52"/>
    </row>
    <row r="1224" spans="1:8">
      <c r="A1224" s="54">
        <v>8201050</v>
      </c>
      <c r="B1224" s="54" t="s">
        <v>1534</v>
      </c>
      <c r="C1224" s="64" t="s">
        <v>148</v>
      </c>
      <c r="D1224" s="88" t="s">
        <v>1938</v>
      </c>
      <c r="E1224" s="57">
        <f>VLOOKUP(A1224,'[153]MON 2013 Final TB '!$A$4:$D$1438,4,0)</f>
        <v>17597227.949999999</v>
      </c>
      <c r="F1224" s="56" t="s">
        <v>1481</v>
      </c>
      <c r="G1224" s="52"/>
      <c r="H1224" s="52"/>
    </row>
    <row r="1225" spans="1:8">
      <c r="A1225" s="54">
        <v>8201075</v>
      </c>
      <c r="B1225" s="54" t="s">
        <v>1535</v>
      </c>
      <c r="C1225" s="64" t="s">
        <v>148</v>
      </c>
      <c r="D1225" s="88" t="s">
        <v>1938</v>
      </c>
      <c r="E1225" s="57">
        <f>VLOOKUP(A1225,'[153]MON 2013 Final TB '!$A$4:$D$1438,4,0)</f>
        <v>888922.27</v>
      </c>
      <c r="F1225" s="56" t="s">
        <v>1481</v>
      </c>
      <c r="G1225" s="52"/>
      <c r="H1225" s="52"/>
    </row>
    <row r="1226" spans="1:8">
      <c r="A1226" s="54">
        <v>8201100</v>
      </c>
      <c r="B1226" s="54" t="s">
        <v>1536</v>
      </c>
      <c r="C1226" s="64" t="s">
        <v>148</v>
      </c>
      <c r="D1226" s="88" t="s">
        <v>1938</v>
      </c>
      <c r="E1226" s="57">
        <f>VLOOKUP(A1226,'[153]MON 2013 Final TB '!$A$4:$D$1438,4,0)</f>
        <v>2144218.38</v>
      </c>
      <c r="F1226" s="56" t="s">
        <v>1481</v>
      </c>
      <c r="G1226" s="52"/>
      <c r="H1226" s="52"/>
    </row>
    <row r="1227" spans="1:8">
      <c r="A1227" s="54">
        <v>8201115</v>
      </c>
      <c r="B1227" s="54" t="s">
        <v>1537</v>
      </c>
      <c r="C1227" s="64" t="s">
        <v>148</v>
      </c>
      <c r="D1227" s="88" t="s">
        <v>1938</v>
      </c>
      <c r="E1227" s="57">
        <f>VLOOKUP(A1227,'[153]MON 2013 Final TB '!$A$4:$D$1438,4,0)</f>
        <v>13505684.5</v>
      </c>
      <c r="F1227" s="56" t="s">
        <v>1481</v>
      </c>
      <c r="G1227" s="52"/>
      <c r="H1227" s="52"/>
    </row>
    <row r="1228" spans="1:8">
      <c r="A1228" s="54">
        <v>8201125</v>
      </c>
      <c r="B1228" s="54" t="s">
        <v>1538</v>
      </c>
      <c r="C1228" s="64" t="s">
        <v>148</v>
      </c>
      <c r="D1228" s="88" t="s">
        <v>1938</v>
      </c>
      <c r="E1228" s="57">
        <f>VLOOKUP(A1228,'[153]MON 2013 Final TB '!$A$4:$D$1438,4,0)</f>
        <v>23258928.27</v>
      </c>
      <c r="F1228" s="56" t="s">
        <v>1481</v>
      </c>
      <c r="G1228" s="52"/>
      <c r="H1228" s="52"/>
    </row>
    <row r="1229" spans="1:8" s="36" customFormat="1">
      <c r="A1229" s="54">
        <v>8201150</v>
      </c>
      <c r="B1229" s="54" t="s">
        <v>1539</v>
      </c>
      <c r="C1229" s="64" t="s">
        <v>148</v>
      </c>
      <c r="D1229" s="88" t="s">
        <v>1938</v>
      </c>
      <c r="E1229" s="57">
        <f>VLOOKUP(A1229,'[153]MON 2013 Final TB '!$A$4:$D$1438,4,0)</f>
        <v>3433580</v>
      </c>
      <c r="F1229" s="56" t="s">
        <v>1481</v>
      </c>
      <c r="G1229" s="58"/>
      <c r="H1229" s="58"/>
    </row>
    <row r="1230" spans="1:8" s="36" customFormat="1">
      <c r="A1230" s="54">
        <v>8201175</v>
      </c>
      <c r="B1230" s="54" t="s">
        <v>1540</v>
      </c>
      <c r="C1230" s="64" t="s">
        <v>148</v>
      </c>
      <c r="D1230" s="88" t="s">
        <v>1938</v>
      </c>
      <c r="E1230" s="57">
        <f>VLOOKUP(A1230,'[153]MON 2013 Final TB '!$A$4:$D$1438,4,0)</f>
        <v>0</v>
      </c>
      <c r="F1230" s="56" t="s">
        <v>1481</v>
      </c>
      <c r="G1230" s="58"/>
      <c r="H1230" s="58"/>
    </row>
    <row r="1231" spans="1:8" s="36" customFormat="1">
      <c r="A1231" s="54">
        <v>8201180</v>
      </c>
      <c r="B1231" s="54" t="s">
        <v>1541</v>
      </c>
      <c r="C1231" s="64" t="s">
        <v>148</v>
      </c>
      <c r="D1231" s="88" t="s">
        <v>1938</v>
      </c>
      <c r="E1231" s="57">
        <f>VLOOKUP(A1231,'[153]MON 2013 Final TB '!$A$4:$D$1438,4,0)</f>
        <v>199900</v>
      </c>
      <c r="F1231" s="56" t="s">
        <v>1481</v>
      </c>
      <c r="G1231" s="58"/>
      <c r="H1231" s="58"/>
    </row>
    <row r="1232" spans="1:8" s="36" customFormat="1">
      <c r="A1232" s="54">
        <v>8201200</v>
      </c>
      <c r="B1232" s="54" t="s">
        <v>1542</v>
      </c>
      <c r="C1232" s="64" t="s">
        <v>148</v>
      </c>
      <c r="D1232" s="88" t="s">
        <v>1938</v>
      </c>
      <c r="E1232" s="57">
        <f>VLOOKUP(A1232,'[153]MON 2013 Final TB '!$A$4:$D$1438,4,0)</f>
        <v>8262358.0199999996</v>
      </c>
      <c r="F1232" s="56" t="s">
        <v>1481</v>
      </c>
      <c r="G1232" s="58"/>
      <c r="H1232" s="58"/>
    </row>
    <row r="1233" spans="1:9" s="36" customFormat="1">
      <c r="A1233" s="54">
        <v>8201225</v>
      </c>
      <c r="B1233" s="54" t="s">
        <v>1543</v>
      </c>
      <c r="C1233" s="64" t="s">
        <v>148</v>
      </c>
      <c r="D1233" s="88" t="s">
        <v>1544</v>
      </c>
      <c r="E1233" s="57">
        <f>VLOOKUP(A1233,'[153]MON 2013 Final TB '!$A$4:$D$1438,4,0)</f>
        <v>7617655.3099999996</v>
      </c>
      <c r="F1233" s="56" t="s">
        <v>1544</v>
      </c>
      <c r="G1233" s="58"/>
      <c r="H1233" s="58"/>
    </row>
    <row r="1234" spans="1:9" s="36" customFormat="1">
      <c r="A1234" s="54">
        <v>8201250</v>
      </c>
      <c r="B1234" s="54" t="s">
        <v>1545</v>
      </c>
      <c r="C1234" s="64" t="s">
        <v>148</v>
      </c>
      <c r="D1234" s="88" t="s">
        <v>1938</v>
      </c>
      <c r="E1234" s="57">
        <f>VLOOKUP(A1234,'[153]MON 2013 Final TB '!$A$4:$D$1438,4,0)</f>
        <v>4548413.68</v>
      </c>
      <c r="F1234" s="56" t="s">
        <v>1546</v>
      </c>
      <c r="G1234" s="58"/>
      <c r="H1234" s="58"/>
    </row>
    <row r="1235" spans="1:9" s="36" customFormat="1">
      <c r="A1235" s="54">
        <v>8201275</v>
      </c>
      <c r="B1235" s="54" t="s">
        <v>1547</v>
      </c>
      <c r="C1235" s="64" t="s">
        <v>148</v>
      </c>
      <c r="D1235" s="88" t="s">
        <v>1938</v>
      </c>
      <c r="E1235" s="57">
        <f>VLOOKUP(A1235,'[153]MON 2013 Final TB '!$A$4:$D$1438,4,0)</f>
        <v>817850</v>
      </c>
      <c r="F1235" s="56"/>
      <c r="G1235" s="58"/>
      <c r="H1235" s="58"/>
    </row>
    <row r="1236" spans="1:9" s="36" customFormat="1">
      <c r="A1236" s="54">
        <v>8201300</v>
      </c>
      <c r="B1236" s="54" t="s">
        <v>1548</v>
      </c>
      <c r="C1236" s="64" t="s">
        <v>148</v>
      </c>
      <c r="D1236" s="88" t="s">
        <v>1544</v>
      </c>
      <c r="E1236" s="57">
        <f>VLOOKUP(A1236,'[153]MON 2013 Final TB '!$A$4:$D$1438,4,0)</f>
        <v>9107429.0399999991</v>
      </c>
      <c r="F1236" s="56" t="s">
        <v>1544</v>
      </c>
      <c r="G1236" s="58"/>
      <c r="H1236" s="58"/>
    </row>
    <row r="1237" spans="1:9" s="36" customFormat="1">
      <c r="A1237" s="54">
        <v>8201325</v>
      </c>
      <c r="B1237" s="54" t="s">
        <v>1549</v>
      </c>
      <c r="C1237" s="64" t="s">
        <v>148</v>
      </c>
      <c r="D1237" s="88" t="s">
        <v>1544</v>
      </c>
      <c r="E1237" s="57">
        <f>VLOOKUP(A1237,'[153]MON 2013 Final TB '!$A$4:$D$1438,4,0)</f>
        <v>13250</v>
      </c>
      <c r="F1237" s="56" t="s">
        <v>1544</v>
      </c>
      <c r="G1237" s="58"/>
      <c r="H1237" s="58"/>
    </row>
    <row r="1238" spans="1:9" s="36" customFormat="1">
      <c r="A1238" s="54">
        <v>8201350</v>
      </c>
      <c r="B1238" s="54" t="s">
        <v>1550</v>
      </c>
      <c r="C1238" s="64" t="s">
        <v>148</v>
      </c>
      <c r="D1238" s="88" t="s">
        <v>1544</v>
      </c>
      <c r="E1238" s="57">
        <f>VLOOKUP(A1238,'[153]MON 2013 Final TB '!$A$4:$D$1438,4,0)</f>
        <v>7490340.6500000004</v>
      </c>
      <c r="F1238" s="56" t="s">
        <v>1544</v>
      </c>
      <c r="G1238" s="58"/>
      <c r="H1238" s="58"/>
    </row>
    <row r="1239" spans="1:9" s="36" customFormat="1">
      <c r="A1239" s="54">
        <v>8201375</v>
      </c>
      <c r="B1239" s="54" t="s">
        <v>1551</v>
      </c>
      <c r="C1239" s="64" t="s">
        <v>148</v>
      </c>
      <c r="D1239" s="88" t="s">
        <v>1544</v>
      </c>
      <c r="E1239" s="57">
        <f>VLOOKUP(A1239,'[153]MON 2013 Final TB '!$A$4:$D$1438,4,0)</f>
        <v>0</v>
      </c>
      <c r="F1239" s="56" t="s">
        <v>1544</v>
      </c>
      <c r="G1239" s="58"/>
      <c r="H1239" s="58"/>
    </row>
    <row r="1240" spans="1:9" s="36" customFormat="1">
      <c r="A1240" s="54">
        <v>8201400</v>
      </c>
      <c r="B1240" s="54" t="s">
        <v>1552</v>
      </c>
      <c r="C1240" s="64" t="s">
        <v>148</v>
      </c>
      <c r="D1240" s="88" t="s">
        <v>1544</v>
      </c>
      <c r="E1240" s="57">
        <f>VLOOKUP(A1240,'[153]MON 2013 Final TB '!$A$4:$D$1438,4,0)</f>
        <v>0</v>
      </c>
      <c r="F1240" s="56" t="s">
        <v>1544</v>
      </c>
      <c r="G1240" s="58"/>
      <c r="H1240" s="58"/>
    </row>
    <row r="1241" spans="1:9" s="36" customFormat="1">
      <c r="A1241" s="54">
        <v>8201425</v>
      </c>
      <c r="B1241" s="54" t="s">
        <v>1553</v>
      </c>
      <c r="C1241" s="64" t="s">
        <v>148</v>
      </c>
      <c r="D1241" s="88" t="s">
        <v>1544</v>
      </c>
      <c r="E1241" s="57">
        <f>VLOOKUP(A1241,'[153]MON 2013 Final TB '!$A$4:$D$1438,4,0)</f>
        <v>1549040.62</v>
      </c>
      <c r="F1241" s="56" t="s">
        <v>1544</v>
      </c>
      <c r="G1241" s="58"/>
      <c r="H1241" s="58"/>
    </row>
    <row r="1242" spans="1:9" s="36" customFormat="1">
      <c r="A1242" s="54">
        <v>8201450</v>
      </c>
      <c r="B1242" s="54" t="s">
        <v>1554</v>
      </c>
      <c r="C1242" s="54" t="s">
        <v>1033</v>
      </c>
      <c r="D1242" s="88" t="s">
        <v>1544</v>
      </c>
      <c r="E1242" s="57">
        <f>VLOOKUP(A1242,'[153]MON 2013 Final TB '!$A$4:$D$1438,4,0)</f>
        <v>15385557.619999999</v>
      </c>
      <c r="F1242" s="56" t="s">
        <v>1544</v>
      </c>
      <c r="G1242" s="58"/>
      <c r="H1242" s="58"/>
    </row>
    <row r="1243" spans="1:9" s="36" customFormat="1">
      <c r="A1243" s="54">
        <v>8201475</v>
      </c>
      <c r="B1243" s="54" t="s">
        <v>1555</v>
      </c>
      <c r="C1243" s="64" t="s">
        <v>148</v>
      </c>
      <c r="D1243" s="88" t="s">
        <v>1938</v>
      </c>
      <c r="E1243" s="57">
        <f>VLOOKUP(A1243,'[153]MON 2013 Final TB '!$A$4:$D$1438,4,0)</f>
        <v>28000</v>
      </c>
      <c r="F1243" s="56" t="s">
        <v>1546</v>
      </c>
      <c r="G1243" s="58"/>
      <c r="H1243" s="58"/>
    </row>
    <row r="1244" spans="1:9" s="36" customFormat="1">
      <c r="A1244" s="54">
        <v>8201500</v>
      </c>
      <c r="B1244" s="54" t="s">
        <v>1556</v>
      </c>
      <c r="C1244" s="64" t="s">
        <v>148</v>
      </c>
      <c r="D1244" s="88" t="s">
        <v>1938</v>
      </c>
      <c r="E1244" s="57">
        <f>VLOOKUP(A1244,'[153]MON 2013 Final TB '!$A$4:$D$1438,4,0)</f>
        <v>7273043.54</v>
      </c>
      <c r="F1244" s="56" t="s">
        <v>1546</v>
      </c>
      <c r="G1244" s="58"/>
      <c r="H1244" s="58"/>
    </row>
    <row r="1245" spans="1:9" s="36" customFormat="1">
      <c r="A1245" s="54">
        <v>8201525</v>
      </c>
      <c r="B1245" s="54" t="s">
        <v>1557</v>
      </c>
      <c r="C1245" s="64" t="s">
        <v>148</v>
      </c>
      <c r="D1245" s="88" t="s">
        <v>1938</v>
      </c>
      <c r="E1245" s="57">
        <f>VLOOKUP(A1245,'[153]MON 2013 Final TB '!$A$4:$D$1438,4,0)</f>
        <v>432305.27</v>
      </c>
      <c r="F1245" s="56" t="s">
        <v>1544</v>
      </c>
      <c r="G1245" s="58"/>
      <c r="H1245" s="58"/>
    </row>
    <row r="1246" spans="1:9" s="36" customFormat="1">
      <c r="A1246" s="54">
        <v>8201530</v>
      </c>
      <c r="B1246" s="54" t="s">
        <v>1558</v>
      </c>
      <c r="C1246" s="64" t="s">
        <v>148</v>
      </c>
      <c r="D1246" s="88" t="s">
        <v>1941</v>
      </c>
      <c r="E1246" s="57">
        <f>VLOOKUP(A1246,'[153]MON 2013 Final TB '!$A$4:$D$1438,4,0)</f>
        <v>10000</v>
      </c>
      <c r="F1246" s="56" t="s">
        <v>1481</v>
      </c>
      <c r="G1246" s="58"/>
      <c r="H1246" s="58"/>
    </row>
    <row r="1247" spans="1:9" s="36" customFormat="1" ht="15.75">
      <c r="A1247" s="54">
        <v>8201800</v>
      </c>
      <c r="B1247" s="54" t="s">
        <v>1559</v>
      </c>
      <c r="C1247" s="64" t="s">
        <v>148</v>
      </c>
      <c r="D1247" s="88" t="s">
        <v>1941</v>
      </c>
      <c r="E1247" s="57">
        <f>VLOOKUP(A1247,'[153]MON 2013 Final TB '!$A$4:$D$1438,4,0)</f>
        <v>7422939.8300000001</v>
      </c>
      <c r="F1247" s="56" t="s">
        <v>1481</v>
      </c>
      <c r="G1247" s="58"/>
      <c r="H1247" s="58"/>
      <c r="I1247" s="37"/>
    </row>
    <row r="1248" spans="1:9" s="36" customFormat="1" ht="15.75">
      <c r="A1248" s="54">
        <v>8209999</v>
      </c>
      <c r="B1248" s="54" t="s">
        <v>1560</v>
      </c>
      <c r="C1248" s="64" t="s">
        <v>148</v>
      </c>
      <c r="D1248" s="88" t="s">
        <v>1941</v>
      </c>
      <c r="E1248" s="57">
        <f>VLOOKUP(A1248,'[153]MON 2013 Final TB '!$A$4:$D$1438,4,0)</f>
        <v>0</v>
      </c>
      <c r="F1248" s="56" t="s">
        <v>1481</v>
      </c>
      <c r="G1248" s="58">
        <f>9467*4</f>
        <v>37868</v>
      </c>
      <c r="H1248" s="58"/>
      <c r="I1248" s="37"/>
    </row>
    <row r="1249" spans="1:9" s="36" customFormat="1" ht="15.75">
      <c r="A1249" s="54">
        <v>8231025</v>
      </c>
      <c r="B1249" s="54" t="s">
        <v>1561</v>
      </c>
      <c r="C1249" s="64" t="s">
        <v>148</v>
      </c>
      <c r="D1249" s="88" t="s">
        <v>1938</v>
      </c>
      <c r="E1249" s="57">
        <f>VLOOKUP(A1249,'[153]MON 2013 Final TB '!$A$4:$D$1438,4,0)</f>
        <v>426878</v>
      </c>
      <c r="F1249" s="56" t="s">
        <v>1481</v>
      </c>
      <c r="G1249" s="58">
        <f>+G1248*2</f>
        <v>75736</v>
      </c>
      <c r="H1249" s="58"/>
      <c r="I1249" s="37"/>
    </row>
    <row r="1250" spans="1:9" s="36" customFormat="1" ht="15.75">
      <c r="A1250" s="54">
        <v>8231030</v>
      </c>
      <c r="B1250" s="54" t="s">
        <v>1562</v>
      </c>
      <c r="C1250" s="64" t="s">
        <v>148</v>
      </c>
      <c r="D1250" s="88" t="s">
        <v>1938</v>
      </c>
      <c r="E1250" s="57">
        <f>VLOOKUP(A1250,'[153]MON 2013 Final TB '!$A$4:$D$1438,4,0)</f>
        <v>466100</v>
      </c>
      <c r="F1250" s="56" t="s">
        <v>1481</v>
      </c>
      <c r="G1250" s="58"/>
      <c r="H1250" s="58"/>
      <c r="I1250" s="37"/>
    </row>
    <row r="1251" spans="1:9" s="36" customFormat="1" ht="15.75">
      <c r="A1251" s="54">
        <v>8231050</v>
      </c>
      <c r="B1251" s="54" t="s">
        <v>1563</v>
      </c>
      <c r="C1251" s="64" t="s">
        <v>148</v>
      </c>
      <c r="D1251" s="88" t="s">
        <v>1938</v>
      </c>
      <c r="E1251" s="57">
        <f>VLOOKUP(A1251,'[153]MON 2013 Final TB '!$A$4:$D$1438,4,0)</f>
        <v>1821897.99</v>
      </c>
      <c r="F1251" s="56" t="s">
        <v>1481</v>
      </c>
      <c r="G1251" s="58"/>
      <c r="H1251" s="58"/>
      <c r="I1251" s="37"/>
    </row>
    <row r="1252" spans="1:9" s="36" customFormat="1" ht="15.75">
      <c r="A1252" s="54">
        <v>8231055</v>
      </c>
      <c r="B1252" s="54" t="s">
        <v>1564</v>
      </c>
      <c r="C1252" s="64" t="s">
        <v>148</v>
      </c>
      <c r="D1252" s="88" t="s">
        <v>1938</v>
      </c>
      <c r="E1252" s="57">
        <f>VLOOKUP(A1252,'[153]MON 2013 Final TB '!$A$4:$D$1438,4,0)</f>
        <v>3653536.95</v>
      </c>
      <c r="F1252" s="56" t="s">
        <v>1481</v>
      </c>
      <c r="G1252" s="58"/>
      <c r="H1252" s="58"/>
      <c r="I1252" s="37"/>
    </row>
    <row r="1253" spans="1:9" s="36" customFormat="1" ht="15.75">
      <c r="A1253" s="54">
        <v>8231075</v>
      </c>
      <c r="B1253" s="54" t="s">
        <v>1565</v>
      </c>
      <c r="C1253" s="64" t="s">
        <v>148</v>
      </c>
      <c r="D1253" s="88" t="s">
        <v>1938</v>
      </c>
      <c r="E1253" s="57">
        <f>VLOOKUP(A1253,'[153]MON 2013 Final TB '!$A$4:$D$1438,4,0)</f>
        <v>11700</v>
      </c>
      <c r="F1253" s="56" t="s">
        <v>1481</v>
      </c>
      <c r="G1253" s="58"/>
      <c r="H1253" s="58"/>
      <c r="I1253" s="37"/>
    </row>
    <row r="1254" spans="1:9" s="36" customFormat="1" ht="15.75">
      <c r="A1254" s="54">
        <v>8231100</v>
      </c>
      <c r="B1254" s="54" t="s">
        <v>1566</v>
      </c>
      <c r="C1254" s="54" t="s">
        <v>1033</v>
      </c>
      <c r="D1254" s="88" t="s">
        <v>1938</v>
      </c>
      <c r="E1254" s="57">
        <f>VLOOKUP(A1254,'[153]MON 2013 Final TB '!$A$4:$D$1438,4,0)</f>
        <v>1944545</v>
      </c>
      <c r="F1254" s="56" t="s">
        <v>1481</v>
      </c>
      <c r="G1254" s="58"/>
      <c r="H1254" s="58"/>
      <c r="I1254" s="37"/>
    </row>
    <row r="1255" spans="1:9" s="36" customFormat="1" ht="15.75">
      <c r="A1255" s="54">
        <v>8231125</v>
      </c>
      <c r="B1255" s="54" t="s">
        <v>1567</v>
      </c>
      <c r="C1255" s="54" t="s">
        <v>1033</v>
      </c>
      <c r="D1255" s="88" t="s">
        <v>1938</v>
      </c>
      <c r="E1255" s="57">
        <f>VLOOKUP(A1255,'[153]MON 2013 Final TB '!$A$4:$D$1438,4,0)</f>
        <v>55903519.5</v>
      </c>
      <c r="F1255" s="56" t="s">
        <v>1481</v>
      </c>
      <c r="G1255" s="58"/>
      <c r="H1255" s="58"/>
      <c r="I1255" s="37"/>
    </row>
    <row r="1256" spans="1:9" s="36" customFormat="1" ht="15.75">
      <c r="A1256" s="54">
        <v>8231150</v>
      </c>
      <c r="B1256" s="54" t="s">
        <v>1568</v>
      </c>
      <c r="C1256" s="54" t="s">
        <v>1033</v>
      </c>
      <c r="D1256" s="88" t="s">
        <v>1938</v>
      </c>
      <c r="E1256" s="57">
        <f>VLOOKUP(A1256,'[153]MON 2013 Final TB '!$A$4:$D$1438,4,0)</f>
        <v>5151470.55</v>
      </c>
      <c r="F1256" s="56" t="s">
        <v>1481</v>
      </c>
      <c r="G1256" s="58"/>
      <c r="H1256" s="58"/>
      <c r="I1256" s="37"/>
    </row>
    <row r="1257" spans="1:9" s="36" customFormat="1" ht="15.75">
      <c r="A1257" s="54">
        <v>8231175</v>
      </c>
      <c r="B1257" s="54" t="s">
        <v>1569</v>
      </c>
      <c r="C1257" s="54" t="s">
        <v>1033</v>
      </c>
      <c r="D1257" s="88" t="s">
        <v>1941</v>
      </c>
      <c r="E1257" s="57">
        <f>VLOOKUP(A1257,'[153]MON 2013 Final TB '!$A$4:$D$1438,4,0)</f>
        <v>2899409.65</v>
      </c>
      <c r="F1257" s="56" t="s">
        <v>1481</v>
      </c>
      <c r="G1257" s="58"/>
      <c r="H1257" s="58"/>
      <c r="I1257" s="37"/>
    </row>
    <row r="1258" spans="1:9" s="36" customFormat="1" ht="15.75">
      <c r="A1258" s="54">
        <v>8231200</v>
      </c>
      <c r="B1258" s="54" t="s">
        <v>1570</v>
      </c>
      <c r="C1258" s="64" t="s">
        <v>148</v>
      </c>
      <c r="D1258" s="88" t="s">
        <v>1938</v>
      </c>
      <c r="E1258" s="57">
        <f>VLOOKUP(A1258,'[153]MON 2013 Final TB '!$A$4:$D$1438,4,0)</f>
        <v>1426911.25</v>
      </c>
      <c r="F1258" s="56" t="s">
        <v>1481</v>
      </c>
      <c r="G1258" s="58"/>
      <c r="H1258" s="58"/>
      <c r="I1258" s="37"/>
    </row>
    <row r="1259" spans="1:9" s="36" customFormat="1" ht="15.75">
      <c r="A1259" s="54">
        <v>8231210</v>
      </c>
      <c r="B1259" s="54" t="s">
        <v>1571</v>
      </c>
      <c r="C1259" s="64" t="s">
        <v>148</v>
      </c>
      <c r="D1259" s="88" t="s">
        <v>1938</v>
      </c>
      <c r="E1259" s="57">
        <f>VLOOKUP(A1259,'[153]MON 2013 Final TB '!$A$4:$D$1438,4,0)</f>
        <v>4066257.42</v>
      </c>
      <c r="F1259" s="56" t="s">
        <v>1481</v>
      </c>
      <c r="G1259" s="58"/>
      <c r="H1259" s="58"/>
      <c r="I1259" s="37"/>
    </row>
    <row r="1260" spans="1:9" s="36" customFormat="1" ht="15.75">
      <c r="A1260" s="54">
        <v>8231225</v>
      </c>
      <c r="B1260" s="54" t="s">
        <v>1572</v>
      </c>
      <c r="C1260" s="64" t="s">
        <v>148</v>
      </c>
      <c r="D1260" s="88" t="s">
        <v>1938</v>
      </c>
      <c r="E1260" s="57">
        <f>VLOOKUP(A1260,'[153]MON 2013 Final TB '!$A$4:$D$1438,4,0)</f>
        <v>3976269.5</v>
      </c>
      <c r="F1260" s="56" t="s">
        <v>1546</v>
      </c>
      <c r="G1260" s="58"/>
      <c r="H1260" s="58"/>
      <c r="I1260" s="38"/>
    </row>
    <row r="1261" spans="1:9" ht="15.75">
      <c r="A1261" s="54">
        <v>8231230</v>
      </c>
      <c r="B1261" s="54" t="s">
        <v>1573</v>
      </c>
      <c r="C1261" s="64" t="s">
        <v>148</v>
      </c>
      <c r="D1261" s="88" t="s">
        <v>1938</v>
      </c>
      <c r="E1261" s="57">
        <f>VLOOKUP(A1261,'[153]MON 2013 Final TB '!$A$4:$D$1438,4,0)</f>
        <v>12887048.880000001</v>
      </c>
      <c r="F1261" s="56" t="s">
        <v>1546</v>
      </c>
      <c r="G1261" s="52"/>
      <c r="H1261" s="52"/>
      <c r="I1261" s="37"/>
    </row>
    <row r="1262" spans="1:9" ht="15.75">
      <c r="A1262" s="54">
        <v>8231250</v>
      </c>
      <c r="B1262" s="54" t="s">
        <v>1574</v>
      </c>
      <c r="C1262" s="64" t="s">
        <v>148</v>
      </c>
      <c r="D1262" s="88" t="s">
        <v>1938</v>
      </c>
      <c r="E1262" s="57">
        <f>VLOOKUP(A1262,'[153]MON 2013 Final TB '!$A$4:$D$1438,4,0)</f>
        <v>5441504.21</v>
      </c>
      <c r="F1262" s="56" t="s">
        <v>1546</v>
      </c>
      <c r="G1262" s="52"/>
      <c r="H1262" s="52"/>
      <c r="I1262" s="37"/>
    </row>
    <row r="1263" spans="1:9" ht="15.75">
      <c r="A1263" s="54">
        <v>8231275</v>
      </c>
      <c r="B1263" s="54" t="s">
        <v>1575</v>
      </c>
      <c r="C1263" s="54" t="s">
        <v>1033</v>
      </c>
      <c r="D1263" s="88" t="s">
        <v>1938</v>
      </c>
      <c r="E1263" s="57">
        <f>VLOOKUP(A1263,'[153]MON 2013 Final TB '!$A$4:$D$1438,4,0)</f>
        <v>17156184.920000002</v>
      </c>
      <c r="F1263" s="56" t="s">
        <v>1481</v>
      </c>
      <c r="G1263" s="52"/>
      <c r="H1263" s="52"/>
      <c r="I1263" s="37"/>
    </row>
    <row r="1264" spans="1:9" ht="15.75">
      <c r="A1264" s="54">
        <v>8231300</v>
      </c>
      <c r="B1264" s="54" t="s">
        <v>1576</v>
      </c>
      <c r="C1264" s="54" t="s">
        <v>1033</v>
      </c>
      <c r="D1264" s="88" t="s">
        <v>1938</v>
      </c>
      <c r="E1264" s="57">
        <f>VLOOKUP(A1264,'[153]MON 2013 Final TB '!$A$4:$D$1438,4,0)</f>
        <v>39997559.479999997</v>
      </c>
      <c r="F1264" s="56" t="s">
        <v>1481</v>
      </c>
      <c r="G1264" s="52"/>
      <c r="H1264" s="52"/>
      <c r="I1264" s="37"/>
    </row>
    <row r="1265" spans="1:9" ht="15.75">
      <c r="A1265" s="54">
        <v>8231325</v>
      </c>
      <c r="B1265" s="54" t="s">
        <v>1577</v>
      </c>
      <c r="C1265" s="54" t="s">
        <v>1033</v>
      </c>
      <c r="D1265" s="88" t="s">
        <v>1938</v>
      </c>
      <c r="E1265" s="57">
        <f>VLOOKUP(A1265,'[153]MON 2013 Final TB '!$A$4:$D$1438,4,0)</f>
        <v>0</v>
      </c>
      <c r="F1265" s="56" t="s">
        <v>1481</v>
      </c>
      <c r="G1265" s="52"/>
      <c r="H1265" s="52"/>
      <c r="I1265" s="37"/>
    </row>
    <row r="1266" spans="1:9" ht="15.75">
      <c r="A1266" s="54">
        <v>8231350</v>
      </c>
      <c r="B1266" s="54" t="s">
        <v>1578</v>
      </c>
      <c r="C1266" s="54" t="s">
        <v>1033</v>
      </c>
      <c r="D1266" s="88" t="s">
        <v>1938</v>
      </c>
      <c r="E1266" s="57">
        <f>VLOOKUP(A1266,'[153]MON 2013 Final TB '!$A$4:$D$1438,4,0)</f>
        <v>417300</v>
      </c>
      <c r="F1266" s="56" t="s">
        <v>1481</v>
      </c>
      <c r="G1266" s="52"/>
      <c r="H1266" s="52"/>
      <c r="I1266" s="37"/>
    </row>
    <row r="1267" spans="1:9" ht="15.75">
      <c r="A1267" s="54">
        <v>8231375</v>
      </c>
      <c r="B1267" s="54" t="s">
        <v>1579</v>
      </c>
      <c r="C1267" s="64" t="s">
        <v>148</v>
      </c>
      <c r="D1267" s="88" t="s">
        <v>1938</v>
      </c>
      <c r="E1267" s="57">
        <f>VLOOKUP(A1267,'[153]MON 2013 Final TB '!$A$4:$D$1438,4,0)</f>
        <v>1577400</v>
      </c>
      <c r="F1267" s="56" t="s">
        <v>1546</v>
      </c>
      <c r="G1267" s="52"/>
      <c r="H1267" s="52"/>
      <c r="I1267" s="37"/>
    </row>
    <row r="1268" spans="1:9" ht="15.75">
      <c r="A1268" s="54">
        <v>8231400</v>
      </c>
      <c r="B1268" s="54" t="s">
        <v>1580</v>
      </c>
      <c r="C1268" s="64" t="s">
        <v>148</v>
      </c>
      <c r="D1268" s="88" t="s">
        <v>1938</v>
      </c>
      <c r="E1268" s="57">
        <f>VLOOKUP(A1268,'[153]MON 2013 Final TB '!$A$4:$D$1438,4,0)</f>
        <v>2055855</v>
      </c>
      <c r="F1268" s="56" t="s">
        <v>1546</v>
      </c>
      <c r="G1268" s="52"/>
      <c r="H1268" s="52"/>
      <c r="I1268" s="37"/>
    </row>
    <row r="1269" spans="1:9" ht="15.75">
      <c r="A1269" s="54">
        <v>8231425</v>
      </c>
      <c r="B1269" s="54" t="s">
        <v>1581</v>
      </c>
      <c r="C1269" s="64" t="s">
        <v>148</v>
      </c>
      <c r="D1269" s="88" t="s">
        <v>1938</v>
      </c>
      <c r="E1269" s="57">
        <f>VLOOKUP(A1269,'[153]MON 2013 Final TB '!$A$4:$D$1438,4,0)</f>
        <v>0</v>
      </c>
      <c r="F1269" s="56" t="s">
        <v>1546</v>
      </c>
      <c r="G1269" s="52"/>
      <c r="H1269" s="52"/>
      <c r="I1269" s="37"/>
    </row>
    <row r="1270" spans="1:9" ht="15.75">
      <c r="A1270" s="54">
        <v>8231450</v>
      </c>
      <c r="B1270" s="54" t="s">
        <v>1582</v>
      </c>
      <c r="C1270" s="64" t="s">
        <v>148</v>
      </c>
      <c r="D1270" s="88" t="s">
        <v>1938</v>
      </c>
      <c r="E1270" s="57">
        <f>VLOOKUP(A1270,'[153]MON 2013 Final TB '!$A$4:$D$1438,4,0)</f>
        <v>7216947.5099999998</v>
      </c>
      <c r="F1270" s="56" t="s">
        <v>1546</v>
      </c>
      <c r="G1270" s="52"/>
      <c r="H1270" s="52"/>
      <c r="I1270" s="37"/>
    </row>
    <row r="1271" spans="1:9" ht="15.75">
      <c r="A1271" s="54">
        <v>8231475</v>
      </c>
      <c r="B1271" s="54" t="s">
        <v>1583</v>
      </c>
      <c r="C1271" s="64" t="s">
        <v>148</v>
      </c>
      <c r="D1271" s="88" t="s">
        <v>1938</v>
      </c>
      <c r="E1271" s="57">
        <f>VLOOKUP(A1271,'[153]MON 2013 Final TB '!$A$4:$D$1438,4,0)</f>
        <v>245350</v>
      </c>
      <c r="F1271" s="56" t="s">
        <v>1546</v>
      </c>
      <c r="G1271" s="52"/>
      <c r="H1271" s="52"/>
      <c r="I1271" s="37"/>
    </row>
    <row r="1272" spans="1:9" ht="15.75">
      <c r="A1272" s="54">
        <v>8231500</v>
      </c>
      <c r="B1272" s="54" t="s">
        <v>1584</v>
      </c>
      <c r="C1272" s="54" t="s">
        <v>1033</v>
      </c>
      <c r="D1272" s="88" t="s">
        <v>1938</v>
      </c>
      <c r="E1272" s="57">
        <f>VLOOKUP(A1272,'[153]MON 2013 Final TB '!$A$4:$D$1438,4,0)</f>
        <v>18437180.359999999</v>
      </c>
      <c r="F1272" s="56" t="s">
        <v>1546</v>
      </c>
      <c r="G1272" s="52"/>
      <c r="H1272" s="52"/>
      <c r="I1272" s="37"/>
    </row>
    <row r="1273" spans="1:9" ht="15.75">
      <c r="A1273" s="54">
        <v>8231525</v>
      </c>
      <c r="B1273" s="54" t="s">
        <v>1585</v>
      </c>
      <c r="C1273" s="64" t="s">
        <v>148</v>
      </c>
      <c r="D1273" s="88" t="s">
        <v>1938</v>
      </c>
      <c r="E1273" s="57">
        <f>VLOOKUP(A1273,'[153]MON 2013 Final TB '!$A$4:$D$1438,4,0)</f>
        <v>2018987.6</v>
      </c>
      <c r="F1273" s="56" t="s">
        <v>1546</v>
      </c>
      <c r="G1273" s="52"/>
      <c r="H1273" s="52"/>
      <c r="I1273" s="37"/>
    </row>
    <row r="1274" spans="1:9" ht="15.75">
      <c r="A1274" s="54">
        <v>8231550</v>
      </c>
      <c r="B1274" s="54" t="s">
        <v>1586</v>
      </c>
      <c r="C1274" s="64" t="s">
        <v>148</v>
      </c>
      <c r="D1274" s="88" t="s">
        <v>1941</v>
      </c>
      <c r="E1274" s="57">
        <f>VLOOKUP(A1274,'[153]MON 2013 Final TB '!$A$4:$D$1438,4,0)</f>
        <v>157500</v>
      </c>
      <c r="F1274" s="56" t="s">
        <v>1481</v>
      </c>
      <c r="G1274" s="52"/>
      <c r="H1274" s="52"/>
      <c r="I1274" s="37"/>
    </row>
    <row r="1275" spans="1:9" ht="15.75">
      <c r="A1275" s="54">
        <v>8231575</v>
      </c>
      <c r="B1275" s="54" t="s">
        <v>1587</v>
      </c>
      <c r="C1275" s="54" t="s">
        <v>1033</v>
      </c>
      <c r="D1275" s="88" t="s">
        <v>1941</v>
      </c>
      <c r="E1275" s="57">
        <f>VLOOKUP(A1275,'[153]MON 2013 Final TB '!$A$4:$D$1438,4,0)</f>
        <v>698693.35</v>
      </c>
      <c r="F1275" s="56" t="s">
        <v>1481</v>
      </c>
      <c r="G1275" s="52"/>
      <c r="H1275" s="52"/>
      <c r="I1275" s="37"/>
    </row>
    <row r="1276" spans="1:9" ht="15.75">
      <c r="A1276" s="54">
        <v>8231600</v>
      </c>
      <c r="B1276" s="54" t="s">
        <v>1588</v>
      </c>
      <c r="C1276" s="64" t="s">
        <v>148</v>
      </c>
      <c r="D1276" s="88" t="s">
        <v>1938</v>
      </c>
      <c r="E1276" s="57">
        <f>VLOOKUP(A1276,'[153]MON 2013 Final TB '!$A$4:$D$1438,4,0)</f>
        <v>3118250.25</v>
      </c>
      <c r="F1276" s="56" t="s">
        <v>1546</v>
      </c>
      <c r="G1276" s="52"/>
      <c r="H1276" s="52"/>
      <c r="I1276" s="37"/>
    </row>
    <row r="1277" spans="1:9">
      <c r="A1277" s="54">
        <v>8231625</v>
      </c>
      <c r="B1277" s="54" t="s">
        <v>1589</v>
      </c>
      <c r="C1277" s="64" t="s">
        <v>148</v>
      </c>
      <c r="D1277" s="88" t="s">
        <v>1938</v>
      </c>
      <c r="E1277" s="57">
        <f>VLOOKUP(A1277,'[153]MON 2013 Final TB '!$A$4:$D$1438,4,0)</f>
        <v>7008794</v>
      </c>
      <c r="F1277" s="56" t="s">
        <v>1546</v>
      </c>
      <c r="G1277" s="52"/>
      <c r="H1277" s="52"/>
    </row>
    <row r="1278" spans="1:9">
      <c r="A1278" s="54">
        <v>8231710</v>
      </c>
      <c r="B1278" s="54" t="s">
        <v>1590</v>
      </c>
      <c r="C1278" s="64" t="s">
        <v>148</v>
      </c>
      <c r="D1278" s="88" t="s">
        <v>1938</v>
      </c>
      <c r="E1278" s="57">
        <f>VLOOKUP(A1278,'[153]MON 2013 Final TB '!$A$4:$D$1438,4,0)</f>
        <v>16269013.779999999</v>
      </c>
      <c r="F1278" s="56" t="s">
        <v>1546</v>
      </c>
      <c r="G1278" s="52"/>
      <c r="H1278" s="52"/>
    </row>
    <row r="1279" spans="1:9">
      <c r="A1279" s="54">
        <v>8231715</v>
      </c>
      <c r="B1279" s="54" t="s">
        <v>1591</v>
      </c>
      <c r="C1279" s="64" t="s">
        <v>148</v>
      </c>
      <c r="D1279" s="88" t="s">
        <v>1938</v>
      </c>
      <c r="E1279" s="57">
        <f>VLOOKUP(A1279,'[153]MON 2013 Final TB '!$A$4:$D$1438,4,0)</f>
        <v>71684441.5</v>
      </c>
      <c r="F1279" s="56" t="s">
        <v>1546</v>
      </c>
      <c r="G1279" s="52"/>
      <c r="H1279" s="52"/>
    </row>
    <row r="1280" spans="1:9">
      <c r="A1280" s="54">
        <v>8251025</v>
      </c>
      <c r="B1280" s="54" t="s">
        <v>1592</v>
      </c>
      <c r="C1280" s="54" t="s">
        <v>1033</v>
      </c>
      <c r="D1280" s="88" t="s">
        <v>1594</v>
      </c>
      <c r="E1280" s="57">
        <f>VLOOKUP(A1280,'[153]MON 2013 Final TB '!$A$4:$D$1438,4,0)</f>
        <v>19247664</v>
      </c>
      <c r="F1280" s="56"/>
      <c r="G1280" s="52"/>
      <c r="H1280" s="52"/>
    </row>
    <row r="1281" spans="1:8">
      <c r="A1281" s="54">
        <v>8251050</v>
      </c>
      <c r="B1281" s="54" t="s">
        <v>1593</v>
      </c>
      <c r="C1281" s="54" t="s">
        <v>1033</v>
      </c>
      <c r="D1281" s="88" t="s">
        <v>1594</v>
      </c>
      <c r="E1281" s="57">
        <f>VLOOKUP(A1281,'[153]MON 2013 Final TB '!$A$4:$D$1438,4,0)</f>
        <v>85424458.900000006</v>
      </c>
      <c r="F1281" s="50" t="s">
        <v>1594</v>
      </c>
      <c r="G1281" s="52"/>
      <c r="H1281" s="52"/>
    </row>
    <row r="1282" spans="1:8">
      <c r="A1282" s="54">
        <v>8251075</v>
      </c>
      <c r="B1282" s="54" t="s">
        <v>1595</v>
      </c>
      <c r="C1282" s="54" t="s">
        <v>1033</v>
      </c>
      <c r="D1282" s="88" t="s">
        <v>1594</v>
      </c>
      <c r="E1282" s="57">
        <f>VLOOKUP(A1282,'[153]MON 2013 Final TB '!$A$4:$D$1438,4,0)</f>
        <v>0</v>
      </c>
      <c r="F1282" s="50" t="s">
        <v>1594</v>
      </c>
      <c r="G1282" s="52"/>
      <c r="H1282" s="52"/>
    </row>
    <row r="1283" spans="1:8">
      <c r="A1283" s="54">
        <v>8251100</v>
      </c>
      <c r="B1283" s="54" t="s">
        <v>1596</v>
      </c>
      <c r="C1283" s="64" t="s">
        <v>148</v>
      </c>
      <c r="D1283" s="88" t="s">
        <v>1594</v>
      </c>
      <c r="E1283" s="57">
        <f>VLOOKUP(A1283,'[153]MON 2013 Final TB '!$A$4:$D$1438,4,0)</f>
        <v>63375502.280000001</v>
      </c>
      <c r="F1283" s="50" t="s">
        <v>1594</v>
      </c>
      <c r="G1283" s="52"/>
      <c r="H1283" s="52"/>
    </row>
    <row r="1284" spans="1:8">
      <c r="A1284" s="54">
        <v>8251110</v>
      </c>
      <c r="B1284" s="54" t="s">
        <v>1597</v>
      </c>
      <c r="C1284" s="64" t="s">
        <v>148</v>
      </c>
      <c r="D1284" s="88" t="s">
        <v>1594</v>
      </c>
      <c r="E1284" s="57">
        <f>VLOOKUP(A1284,'[153]MON 2013 Final TB '!$A$4:$D$1438,4,0)</f>
        <v>0</v>
      </c>
      <c r="F1284" s="56"/>
      <c r="G1284" s="52"/>
      <c r="H1284" s="52"/>
    </row>
    <row r="1285" spans="1:8">
      <c r="A1285" s="54">
        <v>8251125</v>
      </c>
      <c r="B1285" s="54" t="s">
        <v>1598</v>
      </c>
      <c r="C1285" s="64" t="s">
        <v>148</v>
      </c>
      <c r="D1285" s="88" t="s">
        <v>1594</v>
      </c>
      <c r="E1285" s="57">
        <f>VLOOKUP(A1285,'[153]MON 2013 Final TB '!$A$4:$D$1438,4,0)</f>
        <v>0</v>
      </c>
      <c r="F1285" s="50" t="s">
        <v>1594</v>
      </c>
      <c r="G1285" s="52"/>
      <c r="H1285" s="52"/>
    </row>
    <row r="1286" spans="1:8">
      <c r="A1286" s="54">
        <v>8251150</v>
      </c>
      <c r="B1286" s="54" t="s">
        <v>1599</v>
      </c>
      <c r="C1286" s="64" t="s">
        <v>148</v>
      </c>
      <c r="D1286" s="88" t="s">
        <v>1594</v>
      </c>
      <c r="E1286" s="57">
        <f>VLOOKUP(A1286,'[153]MON 2013 Final TB '!$A$4:$D$1438,4,0)</f>
        <v>0</v>
      </c>
      <c r="F1286" s="50" t="s">
        <v>1594</v>
      </c>
      <c r="G1286" s="52"/>
      <c r="H1286" s="52"/>
    </row>
    <row r="1287" spans="1:8">
      <c r="A1287" s="54">
        <v>8251175</v>
      </c>
      <c r="B1287" s="54" t="s">
        <v>1600</v>
      </c>
      <c r="C1287" s="54" t="s">
        <v>1033</v>
      </c>
      <c r="D1287" s="88" t="s">
        <v>1594</v>
      </c>
      <c r="E1287" s="57">
        <f>VLOOKUP(A1287,'[153]MON 2013 Final TB '!$A$4:$D$1438,4,0)</f>
        <v>3922480</v>
      </c>
      <c r="F1287" s="50" t="s">
        <v>1594</v>
      </c>
      <c r="G1287" s="52"/>
      <c r="H1287" s="52"/>
    </row>
    <row r="1288" spans="1:8">
      <c r="A1288" s="54">
        <v>8251200</v>
      </c>
      <c r="B1288" s="54" t="s">
        <v>1601</v>
      </c>
      <c r="C1288" s="54" t="s">
        <v>1033</v>
      </c>
      <c r="D1288" s="88" t="s">
        <v>1941</v>
      </c>
      <c r="E1288" s="57">
        <f>VLOOKUP(A1288,'[153]MON 2013 Final TB '!$A$4:$D$1438,4,0)</f>
        <v>194000</v>
      </c>
      <c r="F1288" s="56" t="s">
        <v>1481</v>
      </c>
      <c r="G1288" s="52"/>
      <c r="H1288" s="52"/>
    </row>
    <row r="1289" spans="1:8">
      <c r="A1289" s="54">
        <v>8251225</v>
      </c>
      <c r="B1289" s="54" t="s">
        <v>1602</v>
      </c>
      <c r="C1289" s="64" t="s">
        <v>148</v>
      </c>
      <c r="D1289" s="88" t="s">
        <v>1941</v>
      </c>
      <c r="E1289" s="57">
        <f>VLOOKUP(A1289,'[153]MON 2013 Final TB '!$A$4:$D$1438,4,0)</f>
        <v>32199350</v>
      </c>
      <c r="F1289" s="56" t="s">
        <v>1481</v>
      </c>
      <c r="G1289" s="52"/>
      <c r="H1289" s="52"/>
    </row>
    <row r="1290" spans="1:8">
      <c r="A1290" s="54">
        <v>8251235</v>
      </c>
      <c r="B1290" s="54" t="s">
        <v>1603</v>
      </c>
      <c r="C1290" s="64" t="s">
        <v>148</v>
      </c>
      <c r="D1290" s="88" t="s">
        <v>1941</v>
      </c>
      <c r="E1290" s="57">
        <f>VLOOKUP(A1290,'[153]MON 2013 Final TB '!$A$4:$D$1438,4,0)</f>
        <v>12057442</v>
      </c>
      <c r="F1290" s="56" t="s">
        <v>1481</v>
      </c>
      <c r="G1290" s="52"/>
      <c r="H1290" s="52"/>
    </row>
    <row r="1291" spans="1:8">
      <c r="A1291" s="54">
        <v>8251250</v>
      </c>
      <c r="B1291" s="54" t="s">
        <v>1604</v>
      </c>
      <c r="C1291" s="64" t="s">
        <v>148</v>
      </c>
      <c r="D1291" s="88" t="s">
        <v>1941</v>
      </c>
      <c r="E1291" s="57">
        <f>VLOOKUP(A1291,'[153]MON 2013 Final TB '!$A$4:$D$1438,4,0)</f>
        <v>63000</v>
      </c>
      <c r="F1291" s="56" t="s">
        <v>1481</v>
      </c>
      <c r="G1291" s="52"/>
      <c r="H1291" s="52"/>
    </row>
    <row r="1292" spans="1:8">
      <c r="A1292" s="54">
        <v>8271025</v>
      </c>
      <c r="B1292" s="54" t="s">
        <v>1605</v>
      </c>
      <c r="C1292" s="64" t="s">
        <v>148</v>
      </c>
      <c r="D1292" s="88" t="s">
        <v>1941</v>
      </c>
      <c r="E1292" s="57">
        <f>VLOOKUP(A1292,'[153]MON 2013 Final TB '!$A$4:$D$1438,4,0)</f>
        <v>23517321.539999999</v>
      </c>
      <c r="F1292" s="56" t="s">
        <v>1481</v>
      </c>
      <c r="G1292" s="52"/>
      <c r="H1292" s="52"/>
    </row>
    <row r="1293" spans="1:8" s="36" customFormat="1">
      <c r="A1293" s="54">
        <v>8271050</v>
      </c>
      <c r="B1293" s="54" t="s">
        <v>1606</v>
      </c>
      <c r="C1293" s="64" t="s">
        <v>148</v>
      </c>
      <c r="D1293" s="88" t="s">
        <v>1941</v>
      </c>
      <c r="E1293" s="57">
        <f>VLOOKUP(A1293,'[153]MON 2013 Final TB '!$A$4:$D$1438,4,0)</f>
        <v>3467000</v>
      </c>
      <c r="F1293" s="56" t="s">
        <v>1481</v>
      </c>
      <c r="G1293" s="58"/>
      <c r="H1293" s="58"/>
    </row>
    <row r="1294" spans="1:8" s="36" customFormat="1">
      <c r="A1294" s="54">
        <v>8301025</v>
      </c>
      <c r="B1294" s="54" t="s">
        <v>1607</v>
      </c>
      <c r="C1294" s="64" t="s">
        <v>148</v>
      </c>
      <c r="D1294" s="88" t="s">
        <v>1611</v>
      </c>
      <c r="E1294" s="57">
        <f>VLOOKUP(A1294,'[153]MON 2013 Final TB '!$A$4:$D$1438,4,0)</f>
        <v>37890015.93</v>
      </c>
      <c r="F1294" s="56" t="s">
        <v>1481</v>
      </c>
      <c r="G1294" s="58"/>
      <c r="H1294" s="58"/>
    </row>
    <row r="1295" spans="1:8" s="36" customFormat="1">
      <c r="A1295" s="54">
        <v>8301030</v>
      </c>
      <c r="B1295" s="54" t="s">
        <v>1608</v>
      </c>
      <c r="C1295" s="64" t="s">
        <v>148</v>
      </c>
      <c r="D1295" s="88" t="s">
        <v>1611</v>
      </c>
      <c r="E1295" s="57">
        <f>VLOOKUP(A1295,'[153]MON 2013 Final TB '!$A$4:$D$1438,4,0)</f>
        <v>0</v>
      </c>
      <c r="F1295" s="56" t="s">
        <v>1481</v>
      </c>
      <c r="G1295" s="58"/>
      <c r="H1295" s="58"/>
    </row>
    <row r="1296" spans="1:8" s="36" customFormat="1">
      <c r="A1296" s="54">
        <v>8301050</v>
      </c>
      <c r="B1296" s="54" t="s">
        <v>1609</v>
      </c>
      <c r="C1296" s="64" t="s">
        <v>148</v>
      </c>
      <c r="D1296" s="88" t="s">
        <v>1611</v>
      </c>
      <c r="E1296" s="57">
        <f>VLOOKUP(A1296,'[153]MON 2013 Final TB '!$A$4:$D$1438,4,0)</f>
        <v>167247145.13</v>
      </c>
      <c r="F1296" s="56" t="s">
        <v>1481</v>
      </c>
      <c r="G1296" s="58"/>
      <c r="H1296" s="58"/>
    </row>
    <row r="1297" spans="1:8" s="36" customFormat="1">
      <c r="A1297" s="54">
        <v>8301075</v>
      </c>
      <c r="B1297" s="54" t="s">
        <v>1610</v>
      </c>
      <c r="C1297" s="64" t="s">
        <v>148</v>
      </c>
      <c r="D1297" s="88" t="s">
        <v>1611</v>
      </c>
      <c r="E1297" s="57">
        <f>VLOOKUP(A1297,'[153]MON 2013 Final TB '!$A$4:$D$1438,4,0)</f>
        <v>1641910.87</v>
      </c>
      <c r="F1297" s="56" t="s">
        <v>1611</v>
      </c>
      <c r="G1297" s="58"/>
      <c r="H1297" s="58"/>
    </row>
    <row r="1298" spans="1:8" s="36" customFormat="1">
      <c r="A1298" s="54">
        <v>8301100</v>
      </c>
      <c r="B1298" s="54" t="s">
        <v>1612</v>
      </c>
      <c r="C1298" s="64" t="s">
        <v>148</v>
      </c>
      <c r="D1298" s="88" t="s">
        <v>1941</v>
      </c>
      <c r="E1298" s="57">
        <f>VLOOKUP(A1298,'[153]MON 2013 Final TB '!$A$4:$D$1438,4,0)</f>
        <v>603110</v>
      </c>
      <c r="F1298" s="56" t="s">
        <v>1481</v>
      </c>
      <c r="G1298" s="58"/>
      <c r="H1298" s="58"/>
    </row>
    <row r="1299" spans="1:8" s="36" customFormat="1">
      <c r="A1299" s="54">
        <v>8331025</v>
      </c>
      <c r="B1299" s="54" t="s">
        <v>1613</v>
      </c>
      <c r="C1299" s="64" t="s">
        <v>148</v>
      </c>
      <c r="D1299" s="88" t="s">
        <v>1941</v>
      </c>
      <c r="E1299" s="57">
        <f>VLOOKUP(A1299,'[153]MON 2013 Final TB '!$A$4:$D$1438,4,0)</f>
        <v>33852497.659999996</v>
      </c>
      <c r="F1299" s="56" t="s">
        <v>1481</v>
      </c>
      <c r="G1299" s="58"/>
      <c r="H1299" s="58"/>
    </row>
    <row r="1300" spans="1:8" s="36" customFormat="1">
      <c r="A1300" s="54">
        <v>8331050</v>
      </c>
      <c r="B1300" s="54" t="s">
        <v>1614</v>
      </c>
      <c r="C1300" s="64" t="s">
        <v>148</v>
      </c>
      <c r="D1300" s="88" t="s">
        <v>1941</v>
      </c>
      <c r="E1300" s="57">
        <f>VLOOKUP(A1300,'[153]MON 2013 Final TB '!$A$4:$D$1438,4,0)</f>
        <v>6245805</v>
      </c>
      <c r="F1300" s="56" t="s">
        <v>1481</v>
      </c>
      <c r="G1300" s="58"/>
      <c r="H1300" s="58"/>
    </row>
    <row r="1301" spans="1:8" s="36" customFormat="1">
      <c r="A1301" s="54">
        <v>8331075</v>
      </c>
      <c r="B1301" s="54" t="s">
        <v>1615</v>
      </c>
      <c r="C1301" s="64" t="s">
        <v>148</v>
      </c>
      <c r="D1301" s="88" t="s">
        <v>1941</v>
      </c>
      <c r="E1301" s="57">
        <f>VLOOKUP(A1301,'[153]MON 2013 Final TB '!$A$4:$D$1438,4,0)</f>
        <v>13222800</v>
      </c>
      <c r="F1301" s="56" t="s">
        <v>1481</v>
      </c>
      <c r="G1301" s="58"/>
      <c r="H1301" s="58"/>
    </row>
    <row r="1302" spans="1:8" s="36" customFormat="1">
      <c r="A1302" s="54">
        <v>8331100</v>
      </c>
      <c r="B1302" s="54" t="s">
        <v>1616</v>
      </c>
      <c r="C1302" s="64" t="s">
        <v>148</v>
      </c>
      <c r="D1302" s="88" t="s">
        <v>1941</v>
      </c>
      <c r="E1302" s="57">
        <f>VLOOKUP(A1302,'[153]MON 2013 Final TB '!$A$4:$D$1438,4,0)</f>
        <v>0</v>
      </c>
      <c r="F1302" s="56" t="s">
        <v>1481</v>
      </c>
      <c r="G1302" s="58"/>
      <c r="H1302" s="58"/>
    </row>
    <row r="1303" spans="1:8" s="36" customFormat="1">
      <c r="A1303" s="54">
        <v>8331125</v>
      </c>
      <c r="B1303" s="54" t="s">
        <v>1617</v>
      </c>
      <c r="C1303" s="64" t="s">
        <v>148</v>
      </c>
      <c r="D1303" s="88" t="s">
        <v>1941</v>
      </c>
      <c r="E1303" s="57">
        <f>VLOOKUP(A1303,'[153]MON 2013 Final TB '!$A$4:$D$1438,4,0)</f>
        <v>0</v>
      </c>
      <c r="F1303" s="56" t="s">
        <v>1481</v>
      </c>
      <c r="G1303" s="58"/>
      <c r="H1303" s="58"/>
    </row>
    <row r="1304" spans="1:8" s="36" customFormat="1">
      <c r="A1304" s="55">
        <v>8331130</v>
      </c>
      <c r="B1304" s="55" t="s">
        <v>1626</v>
      </c>
      <c r="C1304" s="64" t="s">
        <v>148</v>
      </c>
      <c r="D1304" s="88" t="s">
        <v>1941</v>
      </c>
      <c r="E1304" s="57">
        <f>VLOOKUP(A1304,'[153]MON 2013 Final TB '!$A$4:$D$1438,4,0)</f>
        <v>200000</v>
      </c>
      <c r="F1304" s="56" t="s">
        <v>1481</v>
      </c>
      <c r="G1304" s="58"/>
      <c r="H1304" s="58"/>
    </row>
    <row r="1305" spans="1:8" s="36" customFormat="1">
      <c r="A1305" s="54">
        <v>8331150</v>
      </c>
      <c r="B1305" s="54" t="s">
        <v>1618</v>
      </c>
      <c r="C1305" s="64" t="s">
        <v>148</v>
      </c>
      <c r="D1305" s="88" t="s">
        <v>1941</v>
      </c>
      <c r="E1305" s="57">
        <f>VLOOKUP(A1305,'[153]MON 2013 Final TB '!$A$4:$D$1438,4,0)</f>
        <v>460000</v>
      </c>
      <c r="F1305" s="56" t="s">
        <v>1481</v>
      </c>
      <c r="G1305" s="58"/>
      <c r="H1305" s="58"/>
    </row>
    <row r="1306" spans="1:8" s="36" customFormat="1">
      <c r="A1306" s="54">
        <v>8331175</v>
      </c>
      <c r="B1306" s="54" t="s">
        <v>1619</v>
      </c>
      <c r="C1306" s="64" t="s">
        <v>148</v>
      </c>
      <c r="D1306" s="88" t="s">
        <v>1941</v>
      </c>
      <c r="E1306" s="57">
        <f>VLOOKUP(A1306,'[153]MON 2013 Final TB '!$A$4:$D$1438,4,0)</f>
        <v>40000</v>
      </c>
      <c r="F1306" s="56" t="s">
        <v>1481</v>
      </c>
      <c r="G1306" s="58"/>
      <c r="H1306" s="58"/>
    </row>
    <row r="1307" spans="1:8" s="36" customFormat="1">
      <c r="A1307" s="54">
        <v>8331200</v>
      </c>
      <c r="B1307" s="54" t="s">
        <v>1620</v>
      </c>
      <c r="C1307" s="64" t="s">
        <v>148</v>
      </c>
      <c r="D1307" s="88" t="s">
        <v>1941</v>
      </c>
      <c r="E1307" s="57">
        <f>VLOOKUP(A1307,'[153]MON 2013 Final TB '!$A$4:$D$1438,4,0)</f>
        <v>0</v>
      </c>
      <c r="F1307" s="56" t="s">
        <v>1481</v>
      </c>
      <c r="G1307" s="58"/>
      <c r="H1307" s="58"/>
    </row>
    <row r="1308" spans="1:8" s="36" customFormat="1">
      <c r="A1308" s="54">
        <v>8331225</v>
      </c>
      <c r="B1308" s="54" t="s">
        <v>1621</v>
      </c>
      <c r="C1308" s="64" t="s">
        <v>148</v>
      </c>
      <c r="D1308" s="88" t="s">
        <v>1941</v>
      </c>
      <c r="E1308" s="57">
        <f>VLOOKUP(A1308,'[153]MON 2013 Final TB '!$A$4:$D$1438,4,0)</f>
        <v>0</v>
      </c>
      <c r="F1308" s="56" t="s">
        <v>1481</v>
      </c>
      <c r="G1308" s="58"/>
      <c r="H1308" s="58"/>
    </row>
    <row r="1309" spans="1:8" s="36" customFormat="1">
      <c r="A1309" s="54">
        <v>8331250</v>
      </c>
      <c r="B1309" s="54" t="s">
        <v>1622</v>
      </c>
      <c r="C1309" s="64" t="s">
        <v>148</v>
      </c>
      <c r="D1309" s="88" t="s">
        <v>1941</v>
      </c>
      <c r="E1309" s="57">
        <f>VLOOKUP(A1309,'[153]MON 2013 Final TB '!$A$4:$D$1438,4,0)</f>
        <v>78800</v>
      </c>
      <c r="F1309" s="56" t="s">
        <v>1481</v>
      </c>
      <c r="G1309" s="58"/>
      <c r="H1309" s="58"/>
    </row>
    <row r="1310" spans="1:8" s="36" customFormat="1">
      <c r="A1310" s="54">
        <v>8351025</v>
      </c>
      <c r="B1310" s="54" t="s">
        <v>1623</v>
      </c>
      <c r="C1310" s="64" t="s">
        <v>148</v>
      </c>
      <c r="D1310" s="88" t="s">
        <v>1941</v>
      </c>
      <c r="E1310" s="57">
        <f>VLOOKUP(A1310,'[153]MON 2013 Final TB '!$A$4:$D$1438,4,0)</f>
        <v>0</v>
      </c>
      <c r="F1310" s="56" t="s">
        <v>1481</v>
      </c>
      <c r="G1310" s="58"/>
      <c r="H1310" s="58"/>
    </row>
    <row r="1311" spans="1:8" s="36" customFormat="1">
      <c r="A1311" s="54">
        <v>8351050</v>
      </c>
      <c r="B1311" s="54" t="s">
        <v>1624</v>
      </c>
      <c r="C1311" s="64" t="s">
        <v>148</v>
      </c>
      <c r="D1311" s="88" t="s">
        <v>1941</v>
      </c>
      <c r="E1311" s="57">
        <f>VLOOKUP(A1311,'[153]MON 2013 Final TB '!$A$4:$D$1438,4,0)</f>
        <v>857800</v>
      </c>
      <c r="F1311" s="56" t="s">
        <v>1481</v>
      </c>
      <c r="G1311" s="58"/>
      <c r="H1311" s="58"/>
    </row>
    <row r="1312" spans="1:8" s="36" customFormat="1">
      <c r="A1312" s="54">
        <v>8351075</v>
      </c>
      <c r="B1312" s="54" t="s">
        <v>1625</v>
      </c>
      <c r="C1312" s="64" t="s">
        <v>148</v>
      </c>
      <c r="D1312" s="88" t="s">
        <v>1941</v>
      </c>
      <c r="E1312" s="57">
        <f>VLOOKUP(A1312,'[153]MON 2013 Final TB '!$A$4:$D$1438,4,0)</f>
        <v>1204307.6399999999</v>
      </c>
      <c r="F1312" s="56" t="s">
        <v>1481</v>
      </c>
      <c r="G1312" s="58"/>
      <c r="H1312" s="58"/>
    </row>
    <row r="1313" spans="1:8" s="36" customFormat="1">
      <c r="A1313" s="54">
        <v>8351100</v>
      </c>
      <c r="B1313" s="54" t="s">
        <v>1627</v>
      </c>
      <c r="C1313" s="64" t="s">
        <v>148</v>
      </c>
      <c r="D1313" s="88" t="s">
        <v>1941</v>
      </c>
      <c r="E1313" s="57">
        <f>VLOOKUP(A1313,'[153]MON 2013 Final TB '!$A$4:$D$1438,4,0)</f>
        <v>19379800</v>
      </c>
      <c r="F1313" s="56" t="s">
        <v>1481</v>
      </c>
      <c r="G1313" s="58"/>
      <c r="H1313" s="58"/>
    </row>
    <row r="1314" spans="1:8" s="36" customFormat="1">
      <c r="A1314" s="54">
        <v>8351125</v>
      </c>
      <c r="B1314" s="54" t="s">
        <v>1628</v>
      </c>
      <c r="C1314" s="64" t="s">
        <v>148</v>
      </c>
      <c r="D1314" s="88" t="s">
        <v>1941</v>
      </c>
      <c r="E1314" s="57">
        <f>VLOOKUP(A1314,'[153]MON 2013 Final TB '!$A$4:$D$1438,4,0)</f>
        <v>9474996.25</v>
      </c>
      <c r="F1314" s="56" t="s">
        <v>1481</v>
      </c>
      <c r="G1314" s="58"/>
      <c r="H1314" s="58"/>
    </row>
    <row r="1315" spans="1:8" s="36" customFormat="1">
      <c r="A1315" s="54">
        <v>8351150</v>
      </c>
      <c r="B1315" s="54" t="s">
        <v>1629</v>
      </c>
      <c r="C1315" s="64" t="s">
        <v>148</v>
      </c>
      <c r="D1315" s="88" t="s">
        <v>1941</v>
      </c>
      <c r="E1315" s="57">
        <f>VLOOKUP(A1315,'[153]MON 2013 Final TB '!$A$4:$D$1438,4,0)</f>
        <v>271074.65000000002</v>
      </c>
      <c r="F1315" s="56" t="s">
        <v>1481</v>
      </c>
      <c r="G1315" s="58"/>
      <c r="H1315" s="58"/>
    </row>
    <row r="1316" spans="1:8" s="36" customFormat="1">
      <c r="A1316" s="54">
        <v>8371025</v>
      </c>
      <c r="B1316" s="54" t="s">
        <v>1630</v>
      </c>
      <c r="C1316" s="64" t="s">
        <v>148</v>
      </c>
      <c r="D1316" s="88" t="s">
        <v>1940</v>
      </c>
      <c r="E1316" s="57">
        <f>VLOOKUP(A1316,'[153]MON 2013 Final TB '!$A$4:$D$1438,4,0)</f>
        <v>205955542.28</v>
      </c>
      <c r="F1316" s="50" t="s">
        <v>1631</v>
      </c>
      <c r="G1316" s="58"/>
      <c r="H1316" s="58"/>
    </row>
    <row r="1317" spans="1:8" s="36" customFormat="1">
      <c r="A1317" s="54">
        <v>8371050</v>
      </c>
      <c r="B1317" s="54" t="s">
        <v>1632</v>
      </c>
      <c r="C1317" s="64" t="s">
        <v>148</v>
      </c>
      <c r="D1317" s="88" t="s">
        <v>1940</v>
      </c>
      <c r="E1317" s="57">
        <f>VLOOKUP(A1317,'[153]MON 2013 Final TB '!$A$4:$D$1438,4,0)</f>
        <v>0</v>
      </c>
      <c r="F1317" s="50" t="s">
        <v>1631</v>
      </c>
      <c r="G1317" s="58"/>
      <c r="H1317" s="58"/>
    </row>
    <row r="1318" spans="1:8" s="36" customFormat="1">
      <c r="A1318" s="54">
        <v>8371075</v>
      </c>
      <c r="B1318" s="54" t="s">
        <v>1633</v>
      </c>
      <c r="C1318" s="64" t="s">
        <v>148</v>
      </c>
      <c r="D1318" s="88" t="s">
        <v>1940</v>
      </c>
      <c r="E1318" s="57">
        <f>VLOOKUP(A1318,'[153]MON 2013 Final TB '!$A$4:$D$1438,4,0)</f>
        <v>9174059.5999999996</v>
      </c>
      <c r="F1318" s="50" t="s">
        <v>1631</v>
      </c>
      <c r="G1318" s="58"/>
      <c r="H1318" s="58"/>
    </row>
    <row r="1319" spans="1:8" s="36" customFormat="1">
      <c r="A1319" s="54">
        <v>8371100</v>
      </c>
      <c r="B1319" s="54" t="s">
        <v>1634</v>
      </c>
      <c r="C1319" s="64" t="s">
        <v>148</v>
      </c>
      <c r="D1319" s="88" t="s">
        <v>1940</v>
      </c>
      <c r="E1319" s="57">
        <f>VLOOKUP(A1319,'[153]MON 2013 Final TB '!$A$4:$D$1438,4,0)</f>
        <v>0</v>
      </c>
      <c r="F1319" s="50" t="s">
        <v>1631</v>
      </c>
      <c r="G1319" s="58"/>
      <c r="H1319" s="58"/>
    </row>
    <row r="1320" spans="1:8" s="36" customFormat="1">
      <c r="A1320" s="54">
        <v>8401025</v>
      </c>
      <c r="B1320" s="54" t="s">
        <v>1635</v>
      </c>
      <c r="C1320" s="64" t="s">
        <v>148</v>
      </c>
      <c r="D1320" s="88" t="s">
        <v>1939</v>
      </c>
      <c r="E1320" s="57">
        <f>VLOOKUP(A1320,'[153]MON 2013 Final TB '!$A$4:$D$1438,4,0)</f>
        <v>1700000</v>
      </c>
      <c r="F1320" s="56" t="s">
        <v>1636</v>
      </c>
      <c r="G1320" s="58"/>
      <c r="H1320" s="58"/>
    </row>
    <row r="1321" spans="1:8" s="36" customFormat="1">
      <c r="A1321" s="54">
        <v>8401050</v>
      </c>
      <c r="B1321" s="54" t="s">
        <v>1637</v>
      </c>
      <c r="C1321" s="64" t="s">
        <v>148</v>
      </c>
      <c r="D1321" s="88" t="s">
        <v>1638</v>
      </c>
      <c r="E1321" s="57">
        <f>VLOOKUP(A1321,'[153]MON 2013 Final TB '!$A$4:$D$1438,4,0)</f>
        <v>8574800</v>
      </c>
      <c r="F1321" s="56" t="s">
        <v>1638</v>
      </c>
      <c r="G1321" s="58"/>
      <c r="H1321" s="58"/>
    </row>
    <row r="1322" spans="1:8" s="36" customFormat="1">
      <c r="A1322" s="54">
        <v>8401075</v>
      </c>
      <c r="B1322" s="54" t="s">
        <v>1639</v>
      </c>
      <c r="C1322" s="64" t="s">
        <v>148</v>
      </c>
      <c r="D1322" s="88" t="s">
        <v>1638</v>
      </c>
      <c r="E1322" s="57">
        <f>VLOOKUP(A1322,'[153]MON 2013 Final TB '!$A$4:$D$1438,4,0)</f>
        <v>10588564.029999999</v>
      </c>
      <c r="F1322" s="56" t="s">
        <v>1638</v>
      </c>
      <c r="G1322" s="58"/>
      <c r="H1322" s="58"/>
    </row>
    <row r="1323" spans="1:8" s="36" customFormat="1">
      <c r="A1323" s="54">
        <v>8401100</v>
      </c>
      <c r="B1323" s="54" t="s">
        <v>1640</v>
      </c>
      <c r="C1323" s="64" t="s">
        <v>148</v>
      </c>
      <c r="D1323" s="88" t="s">
        <v>1638</v>
      </c>
      <c r="E1323" s="57">
        <f>VLOOKUP(A1323,'[153]MON 2013 Final TB '!$A$4:$D$1438,4,0)</f>
        <v>0</v>
      </c>
      <c r="F1323" s="56" t="s">
        <v>1638</v>
      </c>
      <c r="G1323" s="58"/>
      <c r="H1323" s="58"/>
    </row>
    <row r="1324" spans="1:8" s="36" customFormat="1">
      <c r="A1324" s="54">
        <v>8401125</v>
      </c>
      <c r="B1324" s="54" t="s">
        <v>1641</v>
      </c>
      <c r="C1324" s="64" t="s">
        <v>148</v>
      </c>
      <c r="D1324" s="88" t="s">
        <v>1638</v>
      </c>
      <c r="E1324" s="57">
        <f>VLOOKUP(A1324,'[153]MON 2013 Final TB '!$A$4:$D$1438,4,0)</f>
        <v>1500000</v>
      </c>
      <c r="F1324" s="56" t="s">
        <v>1638</v>
      </c>
      <c r="G1324" s="58"/>
      <c r="H1324" s="58"/>
    </row>
    <row r="1325" spans="1:8">
      <c r="A1325" s="54">
        <v>8431025</v>
      </c>
      <c r="B1325" s="54" t="s">
        <v>1642</v>
      </c>
      <c r="C1325" s="54" t="s">
        <v>1033</v>
      </c>
      <c r="D1325" s="88" t="s">
        <v>1936</v>
      </c>
      <c r="E1325" s="57">
        <f>VLOOKUP(A1325,'[153]MON 2013 Final TB '!$A$4:$D$1438,4,0)</f>
        <v>18934301.300000001</v>
      </c>
      <c r="F1325" s="56" t="s">
        <v>1643</v>
      </c>
      <c r="G1325" s="52"/>
      <c r="H1325" s="52"/>
    </row>
    <row r="1326" spans="1:8">
      <c r="A1326" s="54">
        <v>8431050</v>
      </c>
      <c r="B1326" s="54" t="s">
        <v>1644</v>
      </c>
      <c r="C1326" s="64" t="s">
        <v>148</v>
      </c>
      <c r="D1326" s="88" t="s">
        <v>1936</v>
      </c>
      <c r="E1326" s="57">
        <f>VLOOKUP(A1326,'[153]MON 2013 Final TB '!$A$4:$D$1438,4,0)</f>
        <v>0</v>
      </c>
      <c r="F1326" s="56" t="s">
        <v>1643</v>
      </c>
      <c r="G1326" s="52"/>
      <c r="H1326" s="52"/>
    </row>
    <row r="1327" spans="1:8">
      <c r="A1327" s="54">
        <v>8431075</v>
      </c>
      <c r="B1327" s="54" t="s">
        <v>1645</v>
      </c>
      <c r="C1327" s="64" t="s">
        <v>148</v>
      </c>
      <c r="D1327" s="88" t="s">
        <v>1936</v>
      </c>
      <c r="E1327" s="57">
        <f>VLOOKUP(A1327,'[153]MON 2013 Final TB '!$A$4:$D$1438,4,0)</f>
        <v>5530534.7000000002</v>
      </c>
      <c r="F1327" s="56" t="s">
        <v>1643</v>
      </c>
      <c r="G1327" s="52"/>
      <c r="H1327" s="52"/>
    </row>
    <row r="1328" spans="1:8">
      <c r="A1328" s="54">
        <v>8431100</v>
      </c>
      <c r="B1328" s="54" t="s">
        <v>1646</v>
      </c>
      <c r="C1328" s="64" t="s">
        <v>148</v>
      </c>
      <c r="D1328" s="88" t="s">
        <v>1936</v>
      </c>
      <c r="E1328" s="57">
        <f>VLOOKUP(A1328,'[153]MON 2013 Final TB '!$A$4:$D$1438,4,0)</f>
        <v>7470560</v>
      </c>
      <c r="F1328" s="56" t="s">
        <v>1643</v>
      </c>
      <c r="G1328" s="52"/>
      <c r="H1328" s="52"/>
    </row>
    <row r="1329" spans="1:8">
      <c r="A1329" s="54">
        <v>8431125</v>
      </c>
      <c r="B1329" s="54" t="s">
        <v>1647</v>
      </c>
      <c r="C1329" s="64" t="s">
        <v>148</v>
      </c>
      <c r="D1329" s="88" t="s">
        <v>1936</v>
      </c>
      <c r="E1329" s="57">
        <f>VLOOKUP(A1329,'[153]MON 2013 Final TB '!$A$4:$D$1438,4,0)</f>
        <v>0</v>
      </c>
      <c r="F1329" s="56" t="s">
        <v>1643</v>
      </c>
      <c r="G1329" s="52"/>
      <c r="H1329" s="52"/>
    </row>
    <row r="1330" spans="1:8">
      <c r="A1330" s="54">
        <v>8431130</v>
      </c>
      <c r="B1330" s="54" t="s">
        <v>1648</v>
      </c>
      <c r="C1330" s="64" t="s">
        <v>148</v>
      </c>
      <c r="D1330" s="88" t="s">
        <v>1936</v>
      </c>
      <c r="E1330" s="57">
        <f>VLOOKUP(A1330,'[153]MON 2013 Final TB '!$A$4:$D$1438,4,0)</f>
        <v>9822950</v>
      </c>
      <c r="F1330" s="56" t="s">
        <v>1643</v>
      </c>
      <c r="G1330" s="52"/>
      <c r="H1330" s="52"/>
    </row>
    <row r="1331" spans="1:8">
      <c r="A1331" s="54">
        <v>8431150</v>
      </c>
      <c r="B1331" s="54" t="s">
        <v>1649</v>
      </c>
      <c r="C1331" s="64" t="s">
        <v>148</v>
      </c>
      <c r="D1331" s="88" t="s">
        <v>1936</v>
      </c>
      <c r="E1331" s="57">
        <f>VLOOKUP(A1331,'[153]MON 2013 Final TB '!$A$4:$D$1438,4,0)</f>
        <v>7903312.0700000003</v>
      </c>
      <c r="F1331" s="56" t="s">
        <v>1643</v>
      </c>
      <c r="G1331" s="52"/>
      <c r="H1331" s="52"/>
    </row>
    <row r="1332" spans="1:8">
      <c r="A1332" s="54">
        <v>8431175</v>
      </c>
      <c r="B1332" s="54" t="s">
        <v>1650</v>
      </c>
      <c r="C1332" s="54" t="s">
        <v>1033</v>
      </c>
      <c r="D1332" s="88" t="s">
        <v>1936</v>
      </c>
      <c r="E1332" s="57">
        <f>VLOOKUP(A1332,'[153]MON 2013 Final TB '!$A$4:$D$1438,4,0)</f>
        <v>7500</v>
      </c>
      <c r="F1332" s="56" t="s">
        <v>1643</v>
      </c>
      <c r="G1332" s="52"/>
      <c r="H1332" s="52"/>
    </row>
    <row r="1333" spans="1:8">
      <c r="A1333" s="54">
        <v>8451025</v>
      </c>
      <c r="B1333" s="54" t="s">
        <v>1651</v>
      </c>
      <c r="C1333" s="64" t="s">
        <v>148</v>
      </c>
      <c r="D1333" s="88" t="s">
        <v>1941</v>
      </c>
      <c r="E1333" s="57">
        <f>VLOOKUP(A1333,'[153]MON 2013 Final TB '!$A$4:$D$1438,4,0)</f>
        <v>8934336.5099999998</v>
      </c>
      <c r="F1333" s="56" t="s">
        <v>1481</v>
      </c>
      <c r="G1333" s="52"/>
      <c r="H1333" s="52"/>
    </row>
    <row r="1334" spans="1:8">
      <c r="A1334" s="54">
        <v>8451050</v>
      </c>
      <c r="B1334" s="54" t="s">
        <v>1652</v>
      </c>
      <c r="C1334" s="64" t="s">
        <v>148</v>
      </c>
      <c r="D1334" s="88" t="s">
        <v>1941</v>
      </c>
      <c r="E1334" s="57">
        <f>VLOOKUP(A1334,'[153]MON 2013 Final TB '!$A$4:$D$1438,4,0)</f>
        <v>5877963.8700000001</v>
      </c>
      <c r="F1334" s="56" t="s">
        <v>1481</v>
      </c>
      <c r="G1334" s="52"/>
      <c r="H1334" s="52"/>
    </row>
    <row r="1335" spans="1:8">
      <c r="A1335" s="54">
        <v>8501000</v>
      </c>
      <c r="B1335" s="54" t="s">
        <v>1653</v>
      </c>
      <c r="C1335" s="64" t="s">
        <v>148</v>
      </c>
      <c r="D1335" s="90" t="s">
        <v>1934</v>
      </c>
      <c r="E1335" s="57">
        <f>VLOOKUP(A1335,'[153]MON 2013 Final TB '!$A$4:$D$1438,4,0)</f>
        <v>0</v>
      </c>
      <c r="F1335" s="56" t="s">
        <v>288</v>
      </c>
      <c r="G1335" s="52"/>
      <c r="H1335" s="52"/>
    </row>
    <row r="1336" spans="1:8">
      <c r="A1336" s="54">
        <v>8502100</v>
      </c>
      <c r="B1336" s="54" t="s">
        <v>1654</v>
      </c>
      <c r="C1336" s="64" t="s">
        <v>148</v>
      </c>
      <c r="D1336" s="90" t="s">
        <v>1934</v>
      </c>
      <c r="E1336" s="57">
        <f>VLOOKUP(A1336,'[153]MON 2013 Final TB '!$A$4:$D$1438,4,0)</f>
        <v>0</v>
      </c>
      <c r="F1336" s="56" t="s">
        <v>288</v>
      </c>
      <c r="G1336" s="52"/>
      <c r="H1336" s="52"/>
    </row>
    <row r="1337" spans="1:8">
      <c r="A1337" s="54">
        <v>8502200</v>
      </c>
      <c r="B1337" s="54" t="s">
        <v>1655</v>
      </c>
      <c r="C1337" s="64" t="s">
        <v>148</v>
      </c>
      <c r="D1337" s="90" t="s">
        <v>1934</v>
      </c>
      <c r="E1337" s="57">
        <f>VLOOKUP(A1337,'[153]MON 2013 Final TB '!$A$4:$D$1438,4,0)</f>
        <v>0</v>
      </c>
      <c r="F1337" s="56" t="s">
        <v>288</v>
      </c>
      <c r="G1337" s="58"/>
      <c r="H1337" s="52"/>
    </row>
    <row r="1338" spans="1:8">
      <c r="A1338" s="54">
        <v>8502300</v>
      </c>
      <c r="B1338" s="54" t="s">
        <v>1656</v>
      </c>
      <c r="C1338" s="64" t="s">
        <v>148</v>
      </c>
      <c r="D1338" s="90" t="s">
        <v>1934</v>
      </c>
      <c r="E1338" s="57">
        <f>VLOOKUP(A1338,'[153]MON 2013 Final TB '!$A$4:$D$1438,4,0)</f>
        <v>0</v>
      </c>
      <c r="F1338" s="56" t="s">
        <v>288</v>
      </c>
      <c r="G1338" s="52"/>
      <c r="H1338" s="52"/>
    </row>
    <row r="1339" spans="1:8">
      <c r="A1339" s="54">
        <v>8502400</v>
      </c>
      <c r="B1339" s="54" t="s">
        <v>1657</v>
      </c>
      <c r="C1339" s="64" t="s">
        <v>148</v>
      </c>
      <c r="D1339" s="90" t="s">
        <v>1934</v>
      </c>
      <c r="E1339" s="57">
        <f>VLOOKUP(A1339,'[153]MON 2013 Final TB '!$A$4:$D$1438,4,0)</f>
        <v>0</v>
      </c>
      <c r="F1339" s="56" t="s">
        <v>288</v>
      </c>
      <c r="G1339" s="58">
        <v>59239090.609999999</v>
      </c>
      <c r="H1339" s="52"/>
    </row>
    <row r="1340" spans="1:8">
      <c r="A1340" s="54">
        <v>8502500</v>
      </c>
      <c r="B1340" s="54" t="s">
        <v>1658</v>
      </c>
      <c r="C1340" s="64" t="s">
        <v>148</v>
      </c>
      <c r="D1340" s="90" t="s">
        <v>1934</v>
      </c>
      <c r="E1340" s="57">
        <f>VLOOKUP(A1340,'[153]MON 2013 Final TB '!$A$4:$D$1438,4,0)</f>
        <v>0</v>
      </c>
      <c r="F1340" s="56" t="s">
        <v>288</v>
      </c>
      <c r="G1340" s="52"/>
      <c r="H1340" s="56">
        <f>+G1339-G1341</f>
        <v>0</v>
      </c>
    </row>
    <row r="1341" spans="1:8">
      <c r="A1341" s="54">
        <v>8502600</v>
      </c>
      <c r="B1341" s="54" t="s">
        <v>1659</v>
      </c>
      <c r="C1341" s="64" t="s">
        <v>148</v>
      </c>
      <c r="D1341" s="90" t="s">
        <v>1934</v>
      </c>
      <c r="E1341" s="57">
        <f>VLOOKUP(A1341,'[153]MON 2013 Final TB '!$A$4:$D$1438,4,0)</f>
        <v>0</v>
      </c>
      <c r="F1341" s="56" t="s">
        <v>288</v>
      </c>
      <c r="G1341" s="56">
        <f>+E1342+E1343</f>
        <v>59239090.609999999</v>
      </c>
      <c r="H1341" s="52"/>
    </row>
    <row r="1342" spans="1:8">
      <c r="A1342" s="54">
        <v>8502700</v>
      </c>
      <c r="B1342" s="54" t="s">
        <v>1660</v>
      </c>
      <c r="C1342" s="64" t="s">
        <v>148</v>
      </c>
      <c r="D1342" s="90" t="s">
        <v>1934</v>
      </c>
      <c r="E1342" s="57">
        <f>VLOOKUP(A1342,'[153]MON 2013 Final TB '!$A$4:$D$1438,4,0)</f>
        <v>54130544.899999999</v>
      </c>
      <c r="F1342" s="56" t="s">
        <v>288</v>
      </c>
      <c r="G1342" s="52"/>
      <c r="H1342" s="52"/>
    </row>
    <row r="1343" spans="1:8">
      <c r="A1343" s="54">
        <v>8502800</v>
      </c>
      <c r="B1343" s="54" t="s">
        <v>1661</v>
      </c>
      <c r="C1343" s="64" t="s">
        <v>148</v>
      </c>
      <c r="D1343" s="90" t="s">
        <v>1934</v>
      </c>
      <c r="E1343" s="57">
        <f>VLOOKUP(A1343,'[153]MON 2013 Final TB '!$A$4:$D$1438,4,0)</f>
        <v>5108545.71</v>
      </c>
      <c r="F1343" s="56" t="s">
        <v>288</v>
      </c>
      <c r="G1343" s="58">
        <f>+G1341/1000</f>
        <v>59239.090609999999</v>
      </c>
      <c r="H1343" s="58"/>
    </row>
    <row r="1344" spans="1:8">
      <c r="A1344" s="54">
        <v>8502900</v>
      </c>
      <c r="B1344" s="54" t="s">
        <v>1662</v>
      </c>
      <c r="C1344" s="64" t="s">
        <v>148</v>
      </c>
      <c r="D1344" s="90" t="s">
        <v>1934</v>
      </c>
      <c r="E1344" s="57">
        <f>VLOOKUP(A1344,'[153]MON 2013 Final TB '!$A$4:$D$1438,4,0)</f>
        <v>0</v>
      </c>
      <c r="F1344" s="56" t="s">
        <v>288</v>
      </c>
      <c r="G1344" s="52"/>
      <c r="H1344" s="52"/>
    </row>
    <row r="1345" spans="1:8">
      <c r="A1345" s="54">
        <v>8503000</v>
      </c>
      <c r="B1345" s="54" t="s">
        <v>1663</v>
      </c>
      <c r="C1345" s="64" t="s">
        <v>148</v>
      </c>
      <c r="D1345" s="90" t="s">
        <v>1934</v>
      </c>
      <c r="E1345" s="57">
        <f>VLOOKUP(A1345,'[153]MON 2013 Final TB '!$A$4:$D$1438,4,0)</f>
        <v>0</v>
      </c>
      <c r="F1345" s="56" t="s">
        <v>288</v>
      </c>
      <c r="G1345" s="56"/>
      <c r="H1345" s="52"/>
    </row>
    <row r="1346" spans="1:8">
      <c r="A1346" s="54">
        <v>8504000</v>
      </c>
      <c r="B1346" s="54" t="s">
        <v>1664</v>
      </c>
      <c r="C1346" s="64" t="s">
        <v>148</v>
      </c>
      <c r="D1346" s="90" t="s">
        <v>1934</v>
      </c>
      <c r="E1346" s="57">
        <f>VLOOKUP(A1346,'[153]MON 2013 Final TB '!$A$4:$D$1438,4,0)</f>
        <v>0</v>
      </c>
      <c r="F1346" s="56" t="s">
        <v>288</v>
      </c>
      <c r="G1346" s="52"/>
      <c r="H1346" s="52"/>
    </row>
    <row r="1347" spans="1:8">
      <c r="A1347" s="54">
        <v>8511000</v>
      </c>
      <c r="B1347" s="54" t="s">
        <v>1665</v>
      </c>
      <c r="C1347" s="64" t="s">
        <v>148</v>
      </c>
      <c r="D1347" s="89" t="s">
        <v>11</v>
      </c>
      <c r="E1347" s="57">
        <f>VLOOKUP(A1347,'[153]MON 2013 Final TB '!$A$4:$D$1438,4,0)</f>
        <v>290503724.02999997</v>
      </c>
      <c r="F1347" s="50" t="s">
        <v>160</v>
      </c>
      <c r="G1347" s="58"/>
      <c r="H1347" s="52"/>
    </row>
    <row r="1348" spans="1:8">
      <c r="A1348" s="54">
        <v>8511100</v>
      </c>
      <c r="B1348" s="54" t="s">
        <v>1666</v>
      </c>
      <c r="C1348" s="64" t="s">
        <v>148</v>
      </c>
      <c r="D1348" s="89" t="s">
        <v>11</v>
      </c>
      <c r="E1348" s="57">
        <f>VLOOKUP(A1348,'[153]MON 2013 Final TB '!$A$4:$D$1438,4,0)</f>
        <v>0</v>
      </c>
      <c r="F1348" s="50" t="s">
        <v>160</v>
      </c>
      <c r="G1348" s="52"/>
      <c r="H1348" s="52"/>
    </row>
    <row r="1349" spans="1:8">
      <c r="A1349" s="54">
        <v>8511200</v>
      </c>
      <c r="B1349" s="54" t="s">
        <v>1667</v>
      </c>
      <c r="C1349" s="64" t="s">
        <v>148</v>
      </c>
      <c r="D1349" s="89" t="s">
        <v>11</v>
      </c>
      <c r="E1349" s="57">
        <f>VLOOKUP(A1349,'[153]MON 2013 Final TB '!$A$4:$D$1438,4,0)</f>
        <v>0</v>
      </c>
      <c r="F1349" s="50" t="s">
        <v>160</v>
      </c>
      <c r="G1349" s="52"/>
      <c r="H1349" s="52"/>
    </row>
    <row r="1350" spans="1:8">
      <c r="A1350" s="54">
        <v>8511400</v>
      </c>
      <c r="B1350" s="54" t="s">
        <v>1668</v>
      </c>
      <c r="C1350" s="64" t="s">
        <v>148</v>
      </c>
      <c r="D1350" s="89" t="s">
        <v>11</v>
      </c>
      <c r="E1350" s="57">
        <f>VLOOKUP(A1350,'[153]MON 2013 Final TB '!$A$4:$D$1438,4,0)</f>
        <v>0</v>
      </c>
      <c r="F1350" s="50" t="s">
        <v>160</v>
      </c>
      <c r="G1350" s="52"/>
      <c r="H1350" s="52"/>
    </row>
    <row r="1351" spans="1:8">
      <c r="A1351" s="54">
        <v>8511410</v>
      </c>
      <c r="B1351" s="54" t="s">
        <v>1669</v>
      </c>
      <c r="C1351" s="64" t="s">
        <v>148</v>
      </c>
      <c r="D1351" s="89" t="s">
        <v>11</v>
      </c>
      <c r="E1351" s="57">
        <f>VLOOKUP(A1351,'[153]MON 2013 Final TB '!$A$4:$D$1438,4,0)</f>
        <v>0</v>
      </c>
      <c r="F1351" s="50" t="s">
        <v>160</v>
      </c>
      <c r="G1351" s="58">
        <f>+(E1347+E1343+E1342)/1000-'Note 12 (PPE)'!M31+'Notes 13 - 29'!I40</f>
        <v>-49956.185360000061</v>
      </c>
      <c r="H1351" s="52"/>
    </row>
    <row r="1352" spans="1:8">
      <c r="A1352" s="54">
        <v>8511420</v>
      </c>
      <c r="B1352" s="54" t="s">
        <v>1670</v>
      </c>
      <c r="C1352" s="64" t="s">
        <v>148</v>
      </c>
      <c r="D1352" s="89" t="s">
        <v>11</v>
      </c>
      <c r="E1352" s="57">
        <f>VLOOKUP(A1352,'[153]MON 2013 Final TB '!$A$4:$D$1438,4,0)</f>
        <v>0</v>
      </c>
      <c r="F1352" s="50" t="s">
        <v>160</v>
      </c>
      <c r="G1352" s="52"/>
      <c r="H1352" s="52"/>
    </row>
    <row r="1353" spans="1:8">
      <c r="A1353" s="54">
        <v>8511430</v>
      </c>
      <c r="B1353" s="54" t="s">
        <v>1671</v>
      </c>
      <c r="C1353" s="64" t="s">
        <v>148</v>
      </c>
      <c r="D1353" s="89" t="s">
        <v>11</v>
      </c>
      <c r="E1353" s="57">
        <f>VLOOKUP(A1353,'[153]MON 2013 Final TB '!$A$4:$D$1438,4,0)</f>
        <v>0</v>
      </c>
      <c r="F1353" s="50" t="s">
        <v>160</v>
      </c>
      <c r="G1353" s="52"/>
      <c r="H1353" s="52"/>
    </row>
    <row r="1354" spans="1:8">
      <c r="A1354" s="54">
        <v>8511500</v>
      </c>
      <c r="B1354" s="54" t="s">
        <v>1672</v>
      </c>
      <c r="C1354" s="64" t="s">
        <v>148</v>
      </c>
      <c r="D1354" s="89" t="s">
        <v>11</v>
      </c>
      <c r="E1354" s="57">
        <f>VLOOKUP(A1354,'[153]MON 2013 Final TB '!$A$4:$D$1438,4,0)</f>
        <v>0</v>
      </c>
      <c r="F1354" s="50" t="s">
        <v>160</v>
      </c>
      <c r="G1354" s="52"/>
      <c r="H1354" s="52"/>
    </row>
    <row r="1355" spans="1:8">
      <c r="A1355" s="54">
        <v>8511600</v>
      </c>
      <c r="B1355" s="54" t="s">
        <v>1673</v>
      </c>
      <c r="C1355" s="64" t="s">
        <v>148</v>
      </c>
      <c r="D1355" s="89" t="s">
        <v>11</v>
      </c>
      <c r="E1355" s="57">
        <f>VLOOKUP(A1355,'[153]MON 2013 Final TB '!$A$4:$D$1438,4,0)</f>
        <v>0</v>
      </c>
      <c r="F1355" s="50" t="s">
        <v>160</v>
      </c>
      <c r="G1355" s="52"/>
      <c r="H1355" s="52"/>
    </row>
    <row r="1356" spans="1:8">
      <c r="A1356" s="54">
        <v>8511800</v>
      </c>
      <c r="B1356" s="54" t="s">
        <v>1674</v>
      </c>
      <c r="C1356" s="64" t="s">
        <v>148</v>
      </c>
      <c r="D1356" s="89" t="s">
        <v>11</v>
      </c>
      <c r="E1356" s="57">
        <f>VLOOKUP(A1356,'[153]MON 2013 Final TB '!$A$4:$D$1438,4,0)</f>
        <v>0</v>
      </c>
      <c r="F1356" s="50" t="s">
        <v>160</v>
      </c>
      <c r="G1356" s="52"/>
      <c r="H1356" s="52"/>
    </row>
    <row r="1357" spans="1:8" s="36" customFormat="1">
      <c r="A1357" s="54">
        <v>8512000</v>
      </c>
      <c r="B1357" s="54" t="s">
        <v>1675</v>
      </c>
      <c r="C1357" s="64" t="s">
        <v>148</v>
      </c>
      <c r="D1357" s="89" t="s">
        <v>11</v>
      </c>
      <c r="E1357" s="57">
        <f>VLOOKUP(A1357,'[153]MON 2013 Final TB '!$A$4:$D$1438,4,0)</f>
        <v>0</v>
      </c>
      <c r="F1357" s="50" t="s">
        <v>160</v>
      </c>
      <c r="G1357" s="58"/>
      <c r="H1357" s="58"/>
    </row>
    <row r="1358" spans="1:8" s="36" customFormat="1">
      <c r="A1358" s="54">
        <v>8512100</v>
      </c>
      <c r="B1358" s="54" t="s">
        <v>1676</v>
      </c>
      <c r="C1358" s="64" t="s">
        <v>148</v>
      </c>
      <c r="D1358" s="89" t="s">
        <v>11</v>
      </c>
      <c r="E1358" s="57">
        <f>VLOOKUP(A1358,'[153]MON 2013 Final TB '!$A$4:$D$1438,4,0)</f>
        <v>0</v>
      </c>
      <c r="F1358" s="50" t="s">
        <v>160</v>
      </c>
      <c r="G1358" s="58"/>
      <c r="H1358" s="58"/>
    </row>
    <row r="1359" spans="1:8" s="36" customFormat="1">
      <c r="A1359" s="54">
        <v>8512200</v>
      </c>
      <c r="B1359" s="54" t="s">
        <v>1677</v>
      </c>
      <c r="C1359" s="64" t="s">
        <v>148</v>
      </c>
      <c r="D1359" s="89" t="s">
        <v>11</v>
      </c>
      <c r="E1359" s="57">
        <f>VLOOKUP(A1359,'[153]MON 2013 Final TB '!$A$4:$D$1438,4,0)</f>
        <v>0</v>
      </c>
      <c r="F1359" s="50" t="s">
        <v>160</v>
      </c>
      <c r="G1359" s="58"/>
      <c r="H1359" s="58"/>
    </row>
    <row r="1360" spans="1:8" s="36" customFormat="1">
      <c r="A1360" s="54">
        <v>8512400</v>
      </c>
      <c r="B1360" s="54" t="s">
        <v>1678</v>
      </c>
      <c r="C1360" s="64" t="s">
        <v>148</v>
      </c>
      <c r="D1360" s="89" t="s">
        <v>11</v>
      </c>
      <c r="E1360" s="57">
        <f>VLOOKUP(A1360,'[153]MON 2013 Final TB '!$A$4:$D$1438,4,0)</f>
        <v>0</v>
      </c>
      <c r="F1360" s="50" t="s">
        <v>160</v>
      </c>
      <c r="G1360" s="58"/>
      <c r="H1360" s="58"/>
    </row>
    <row r="1361" spans="1:8" s="36" customFormat="1">
      <c r="A1361" s="54">
        <v>8512600</v>
      </c>
      <c r="B1361" s="54" t="s">
        <v>1679</v>
      </c>
      <c r="C1361" s="64" t="s">
        <v>148</v>
      </c>
      <c r="D1361" s="89" t="s">
        <v>11</v>
      </c>
      <c r="E1361" s="57">
        <f>VLOOKUP(A1361,'[153]MON 2013 Final TB '!$A$4:$D$1438,4,0)</f>
        <v>0</v>
      </c>
      <c r="F1361" s="50" t="s">
        <v>160</v>
      </c>
      <c r="G1361" s="58"/>
      <c r="H1361" s="58"/>
    </row>
    <row r="1362" spans="1:8" s="36" customFormat="1">
      <c r="A1362" s="54">
        <v>8512800</v>
      </c>
      <c r="B1362" s="54" t="s">
        <v>1680</v>
      </c>
      <c r="C1362" s="64" t="s">
        <v>148</v>
      </c>
      <c r="D1362" s="89" t="s">
        <v>11</v>
      </c>
      <c r="E1362" s="57">
        <f>VLOOKUP(A1362,'[153]MON 2013 Final TB '!$A$4:$D$1438,4,0)</f>
        <v>0</v>
      </c>
      <c r="F1362" s="50" t="s">
        <v>160</v>
      </c>
      <c r="G1362" s="58"/>
      <c r="H1362" s="58"/>
    </row>
    <row r="1363" spans="1:8" s="36" customFormat="1">
      <c r="A1363" s="54">
        <v>8513000</v>
      </c>
      <c r="B1363" s="54" t="s">
        <v>1681</v>
      </c>
      <c r="C1363" s="64" t="s">
        <v>148</v>
      </c>
      <c r="D1363" s="89" t="s">
        <v>11</v>
      </c>
      <c r="E1363" s="57">
        <f>VLOOKUP(A1363,'[153]MON 2013 Final TB '!$A$4:$D$1438,4,0)</f>
        <v>0</v>
      </c>
      <c r="F1363" s="50" t="s">
        <v>160</v>
      </c>
      <c r="G1363" s="58"/>
      <c r="H1363" s="58"/>
    </row>
    <row r="1364" spans="1:8" s="36" customFormat="1">
      <c r="A1364" s="54">
        <v>8513200</v>
      </c>
      <c r="B1364" s="54" t="s">
        <v>1682</v>
      </c>
      <c r="C1364" s="64" t="s">
        <v>148</v>
      </c>
      <c r="D1364" s="89" t="s">
        <v>11</v>
      </c>
      <c r="E1364" s="57">
        <f>VLOOKUP(A1364,'[153]MON 2013 Final TB '!$A$4:$D$1438,4,0)</f>
        <v>0</v>
      </c>
      <c r="F1364" s="50" t="s">
        <v>160</v>
      </c>
      <c r="G1364" s="58"/>
      <c r="H1364" s="58"/>
    </row>
    <row r="1365" spans="1:8" s="36" customFormat="1">
      <c r="A1365" s="54">
        <v>8513400</v>
      </c>
      <c r="B1365" s="54" t="s">
        <v>1683</v>
      </c>
      <c r="C1365" s="64" t="s">
        <v>148</v>
      </c>
      <c r="D1365" s="89" t="s">
        <v>11</v>
      </c>
      <c r="E1365" s="57">
        <f>VLOOKUP(A1365,'[153]MON 2013 Final TB '!$A$4:$D$1438,4,0)</f>
        <v>0</v>
      </c>
      <c r="F1365" s="50" t="s">
        <v>160</v>
      </c>
      <c r="G1365" s="58"/>
      <c r="H1365" s="58"/>
    </row>
    <row r="1366" spans="1:8" s="36" customFormat="1">
      <c r="A1366" s="54">
        <v>8513500</v>
      </c>
      <c r="B1366" s="54" t="s">
        <v>1684</v>
      </c>
      <c r="C1366" s="64" t="s">
        <v>148</v>
      </c>
      <c r="D1366" s="89" t="s">
        <v>11</v>
      </c>
      <c r="E1366" s="57">
        <f>VLOOKUP(A1366,'[153]MON 2013 Final TB '!$A$4:$D$1438,4,0)</f>
        <v>0</v>
      </c>
      <c r="F1366" s="50" t="s">
        <v>160</v>
      </c>
      <c r="G1366" s="58"/>
      <c r="H1366" s="58"/>
    </row>
    <row r="1367" spans="1:8" s="36" customFormat="1">
      <c r="A1367" s="54">
        <v>8513600</v>
      </c>
      <c r="B1367" s="54" t="s">
        <v>1685</v>
      </c>
      <c r="C1367" s="64" t="s">
        <v>148</v>
      </c>
      <c r="D1367" s="89" t="s">
        <v>11</v>
      </c>
      <c r="E1367" s="57">
        <f>VLOOKUP(A1367,'[153]MON 2013 Final TB '!$A$4:$D$1438,4,0)</f>
        <v>0</v>
      </c>
      <c r="F1367" s="50" t="s">
        <v>160</v>
      </c>
      <c r="G1367" s="58"/>
      <c r="H1367" s="58"/>
    </row>
    <row r="1368" spans="1:8" s="36" customFormat="1">
      <c r="A1368" s="54">
        <v>8513800</v>
      </c>
      <c r="B1368" s="54" t="s">
        <v>1686</v>
      </c>
      <c r="C1368" s="64" t="s">
        <v>148</v>
      </c>
      <c r="D1368" s="89" t="s">
        <v>11</v>
      </c>
      <c r="E1368" s="57">
        <f>VLOOKUP(A1368,'[153]MON 2013 Final TB '!$A$4:$D$1438,4,0)</f>
        <v>0</v>
      </c>
      <c r="F1368" s="50" t="s">
        <v>160</v>
      </c>
      <c r="G1368" s="58"/>
      <c r="H1368" s="58"/>
    </row>
    <row r="1369" spans="1:8" s="36" customFormat="1">
      <c r="A1369" s="54">
        <v>8514000</v>
      </c>
      <c r="B1369" s="54" t="s">
        <v>1687</v>
      </c>
      <c r="C1369" s="64" t="s">
        <v>148</v>
      </c>
      <c r="D1369" s="89" t="s">
        <v>11</v>
      </c>
      <c r="E1369" s="57">
        <f>VLOOKUP(A1369,'[153]MON 2013 Final TB '!$A$4:$D$1438,4,0)</f>
        <v>0</v>
      </c>
      <c r="F1369" s="50" t="s">
        <v>160</v>
      </c>
      <c r="G1369" s="58"/>
      <c r="H1369" s="58"/>
    </row>
    <row r="1370" spans="1:8" s="36" customFormat="1">
      <c r="A1370" s="54">
        <v>8514200</v>
      </c>
      <c r="B1370" s="54" t="s">
        <v>1688</v>
      </c>
      <c r="C1370" s="64" t="s">
        <v>148</v>
      </c>
      <c r="D1370" s="89" t="s">
        <v>11</v>
      </c>
      <c r="E1370" s="57">
        <f>VLOOKUP(A1370,'[153]MON 2013 Final TB '!$A$4:$D$1438,4,0)</f>
        <v>0</v>
      </c>
      <c r="F1370" s="50" t="s">
        <v>160</v>
      </c>
      <c r="G1370" s="58"/>
      <c r="H1370" s="58"/>
    </row>
    <row r="1371" spans="1:8" s="36" customFormat="1">
      <c r="A1371" s="54">
        <v>8514400</v>
      </c>
      <c r="B1371" s="54" t="s">
        <v>1689</v>
      </c>
      <c r="C1371" s="64" t="s">
        <v>148</v>
      </c>
      <c r="D1371" s="89" t="s">
        <v>11</v>
      </c>
      <c r="E1371" s="57">
        <f>VLOOKUP(A1371,'[153]MON 2013 Final TB '!$A$4:$D$1438,4,0)</f>
        <v>0</v>
      </c>
      <c r="F1371" s="50" t="s">
        <v>160</v>
      </c>
      <c r="G1371" s="58"/>
      <c r="H1371" s="58"/>
    </row>
    <row r="1372" spans="1:8" s="36" customFormat="1">
      <c r="A1372" s="54">
        <v>8514600</v>
      </c>
      <c r="B1372" s="54" t="s">
        <v>1690</v>
      </c>
      <c r="C1372" s="64" t="s">
        <v>148</v>
      </c>
      <c r="D1372" s="89" t="s">
        <v>11</v>
      </c>
      <c r="E1372" s="57">
        <f>VLOOKUP(A1372,'[153]MON 2013 Final TB '!$A$4:$D$1438,4,0)</f>
        <v>0</v>
      </c>
      <c r="F1372" s="50" t="s">
        <v>160</v>
      </c>
      <c r="G1372" s="58"/>
      <c r="H1372" s="58"/>
    </row>
    <row r="1373" spans="1:8">
      <c r="A1373" s="54">
        <v>8514800</v>
      </c>
      <c r="B1373" s="54" t="s">
        <v>1691</v>
      </c>
      <c r="C1373" s="64" t="s">
        <v>148</v>
      </c>
      <c r="D1373" s="89" t="s">
        <v>11</v>
      </c>
      <c r="E1373" s="57">
        <f>VLOOKUP(A1373,'[153]MON 2013 Final TB '!$A$4:$D$1438,4,0)</f>
        <v>0</v>
      </c>
      <c r="F1373" s="50" t="s">
        <v>160</v>
      </c>
      <c r="G1373" s="52"/>
      <c r="H1373" s="52"/>
    </row>
    <row r="1374" spans="1:8">
      <c r="A1374" s="54">
        <v>8515000</v>
      </c>
      <c r="B1374" s="54" t="s">
        <v>1692</v>
      </c>
      <c r="C1374" s="64" t="s">
        <v>148</v>
      </c>
      <c r="D1374" s="89" t="s">
        <v>11</v>
      </c>
      <c r="E1374" s="57">
        <f>VLOOKUP(A1374,'[153]MON 2013 Final TB '!$A$4:$D$1438,4,0)</f>
        <v>944649938.14999998</v>
      </c>
      <c r="F1374" s="50" t="s">
        <v>160</v>
      </c>
      <c r="G1374" s="52"/>
      <c r="H1374" s="52"/>
    </row>
    <row r="1375" spans="1:8">
      <c r="A1375" s="54">
        <v>8515200</v>
      </c>
      <c r="B1375" s="54" t="s">
        <v>1693</v>
      </c>
      <c r="C1375" s="64" t="s">
        <v>148</v>
      </c>
      <c r="D1375" s="89" t="s">
        <v>11</v>
      </c>
      <c r="E1375" s="57">
        <f>VLOOKUP(A1375,'[153]MON 2013 Final TB '!$A$4:$D$1438,4,0)</f>
        <v>0</v>
      </c>
      <c r="F1375" s="50" t="s">
        <v>160</v>
      </c>
      <c r="G1375" s="52"/>
      <c r="H1375" s="52"/>
    </row>
    <row r="1376" spans="1:8">
      <c r="A1376" s="54">
        <v>8515300</v>
      </c>
      <c r="B1376" s="54" t="s">
        <v>1694</v>
      </c>
      <c r="C1376" s="64" t="s">
        <v>148</v>
      </c>
      <c r="D1376" s="89" t="s">
        <v>11</v>
      </c>
      <c r="E1376" s="57">
        <f>VLOOKUP(A1376,'[153]MON 2013 Final TB '!$A$4:$D$1438,4,0)</f>
        <v>43013427.079999998</v>
      </c>
      <c r="F1376" s="50" t="s">
        <v>160</v>
      </c>
      <c r="G1376" s="52"/>
      <c r="H1376" s="52"/>
    </row>
    <row r="1377" spans="1:8">
      <c r="A1377" s="54">
        <v>8515350</v>
      </c>
      <c r="B1377" s="54" t="s">
        <v>1695</v>
      </c>
      <c r="C1377" s="64" t="s">
        <v>148</v>
      </c>
      <c r="D1377" s="89" t="s">
        <v>11</v>
      </c>
      <c r="E1377" s="57">
        <f>VLOOKUP(A1377,'[153]MON 2013 Final TB '!$A$4:$D$1438,4,0)</f>
        <v>93362996.170000002</v>
      </c>
      <c r="F1377" s="50" t="s">
        <v>160</v>
      </c>
      <c r="G1377" s="52"/>
      <c r="H1377" s="52"/>
    </row>
    <row r="1378" spans="1:8">
      <c r="A1378" s="54">
        <v>8515400</v>
      </c>
      <c r="B1378" s="54" t="s">
        <v>1696</v>
      </c>
      <c r="C1378" s="64" t="s">
        <v>148</v>
      </c>
      <c r="D1378" s="89" t="s">
        <v>11</v>
      </c>
      <c r="E1378" s="57">
        <f>VLOOKUP(A1378,'[153]MON 2013 Final TB '!$A$4:$D$1438,4,0)</f>
        <v>12862859.970000001</v>
      </c>
      <c r="F1378" s="50" t="s">
        <v>160</v>
      </c>
      <c r="G1378" s="52"/>
      <c r="H1378" s="52"/>
    </row>
    <row r="1379" spans="1:8">
      <c r="A1379" s="54">
        <v>8515600</v>
      </c>
      <c r="B1379" s="54" t="s">
        <v>1697</v>
      </c>
      <c r="C1379" s="64" t="s">
        <v>148</v>
      </c>
      <c r="D1379" s="89" t="s">
        <v>11</v>
      </c>
      <c r="E1379" s="57">
        <f>VLOOKUP(A1379,'[153]MON 2013 Final TB '!$A$4:$D$1438,4,0)</f>
        <v>0</v>
      </c>
      <c r="F1379" s="50" t="s">
        <v>160</v>
      </c>
      <c r="G1379" s="52"/>
      <c r="H1379" s="52"/>
    </row>
    <row r="1380" spans="1:8">
      <c r="A1380" s="54">
        <v>8515800</v>
      </c>
      <c r="B1380" s="54" t="s">
        <v>1698</v>
      </c>
      <c r="C1380" s="64" t="s">
        <v>148</v>
      </c>
      <c r="D1380" s="89" t="s">
        <v>11</v>
      </c>
      <c r="E1380" s="57">
        <f>VLOOKUP(A1380,'[153]MON 2013 Final TB '!$A$4:$D$1438,4,0)</f>
        <v>0</v>
      </c>
      <c r="F1380" s="50" t="s">
        <v>160</v>
      </c>
      <c r="G1380" s="52"/>
      <c r="H1380" s="52"/>
    </row>
    <row r="1381" spans="1:8">
      <c r="A1381" s="54">
        <v>8515900</v>
      </c>
      <c r="B1381" s="54" t="s">
        <v>1699</v>
      </c>
      <c r="C1381" s="64" t="s">
        <v>148</v>
      </c>
      <c r="D1381" s="89" t="s">
        <v>11</v>
      </c>
      <c r="E1381" s="57">
        <f>VLOOKUP(A1381,'[153]MON 2013 Final TB '!$A$4:$D$1438,4,0)</f>
        <v>0</v>
      </c>
      <c r="F1381" s="50" t="s">
        <v>160</v>
      </c>
      <c r="G1381" s="52"/>
      <c r="H1381" s="52"/>
    </row>
    <row r="1382" spans="1:8">
      <c r="A1382" s="54">
        <v>8516000</v>
      </c>
      <c r="B1382" s="54" t="s">
        <v>1700</v>
      </c>
      <c r="C1382" s="64" t="s">
        <v>148</v>
      </c>
      <c r="D1382" s="89" t="s">
        <v>11</v>
      </c>
      <c r="E1382" s="57">
        <f>VLOOKUP(A1382,'[153]MON 2013 Final TB '!$A$4:$D$1438,4,0)</f>
        <v>0</v>
      </c>
      <c r="F1382" s="50" t="s">
        <v>160</v>
      </c>
      <c r="G1382" s="52"/>
      <c r="H1382" s="52"/>
    </row>
    <row r="1383" spans="1:8">
      <c r="A1383" s="54">
        <v>8516200</v>
      </c>
      <c r="B1383" s="54" t="s">
        <v>1701</v>
      </c>
      <c r="C1383" s="64" t="s">
        <v>148</v>
      </c>
      <c r="D1383" s="89" t="s">
        <v>11</v>
      </c>
      <c r="E1383" s="57">
        <f>VLOOKUP(A1383,'[153]MON 2013 Final TB '!$A$4:$D$1438,4,0)</f>
        <v>0</v>
      </c>
      <c r="F1383" s="50" t="s">
        <v>160</v>
      </c>
      <c r="G1383" s="52"/>
      <c r="H1383" s="52"/>
    </row>
    <row r="1384" spans="1:8">
      <c r="A1384" s="54">
        <v>8516400</v>
      </c>
      <c r="B1384" s="54" t="s">
        <v>1702</v>
      </c>
      <c r="C1384" s="64" t="s">
        <v>148</v>
      </c>
      <c r="D1384" s="89" t="s">
        <v>11</v>
      </c>
      <c r="E1384" s="57">
        <f>VLOOKUP(A1384,'[153]MON 2013 Final TB '!$A$4:$D$1438,4,0)</f>
        <v>18080862.170000002</v>
      </c>
      <c r="F1384" s="50" t="s">
        <v>160</v>
      </c>
      <c r="G1384" s="52"/>
      <c r="H1384" s="52"/>
    </row>
    <row r="1385" spans="1:8">
      <c r="A1385" s="54">
        <v>8516600</v>
      </c>
      <c r="B1385" s="54" t="s">
        <v>1703</v>
      </c>
      <c r="C1385" s="64" t="s">
        <v>148</v>
      </c>
      <c r="D1385" s="89" t="s">
        <v>11</v>
      </c>
      <c r="E1385" s="57">
        <f>VLOOKUP(A1385,'[153]MON 2013 Final TB '!$A$4:$D$1438,4,0)</f>
        <v>64542820.920000002</v>
      </c>
      <c r="F1385" s="50" t="s">
        <v>160</v>
      </c>
      <c r="G1385" s="52"/>
      <c r="H1385" s="52"/>
    </row>
    <row r="1386" spans="1:8">
      <c r="A1386" s="54">
        <v>8516800</v>
      </c>
      <c r="B1386" s="54" t="s">
        <v>1704</v>
      </c>
      <c r="C1386" s="64" t="s">
        <v>148</v>
      </c>
      <c r="D1386" s="89" t="s">
        <v>11</v>
      </c>
      <c r="E1386" s="57">
        <f>VLOOKUP(A1386,'[153]MON 2013 Final TB '!$A$4:$D$1438,4,0)</f>
        <v>50060999.700000003</v>
      </c>
      <c r="F1386" s="50" t="s">
        <v>160</v>
      </c>
      <c r="G1386" s="52"/>
      <c r="H1386" s="52"/>
    </row>
    <row r="1387" spans="1:8">
      <c r="A1387" s="54">
        <v>8517000</v>
      </c>
      <c r="B1387" s="54" t="s">
        <v>1705</v>
      </c>
      <c r="C1387" s="64" t="s">
        <v>148</v>
      </c>
      <c r="D1387" s="89" t="s">
        <v>11</v>
      </c>
      <c r="E1387" s="57">
        <f>VLOOKUP(A1387,'[153]MON 2013 Final TB '!$A$4:$D$1438,4,0)</f>
        <v>0</v>
      </c>
      <c r="F1387" s="50" t="s">
        <v>160</v>
      </c>
      <c r="G1387" s="52"/>
      <c r="H1387" s="52"/>
    </row>
    <row r="1388" spans="1:8">
      <c r="A1388" s="54">
        <v>8517200</v>
      </c>
      <c r="B1388" s="54" t="s">
        <v>1706</v>
      </c>
      <c r="C1388" s="64" t="s">
        <v>148</v>
      </c>
      <c r="D1388" s="89" t="s">
        <v>11</v>
      </c>
      <c r="E1388" s="57">
        <f>VLOOKUP(A1388,'[153]MON 2013 Final TB '!$A$4:$D$1438,4,0)</f>
        <v>0</v>
      </c>
      <c r="F1388" s="50" t="s">
        <v>160</v>
      </c>
      <c r="G1388" s="52"/>
      <c r="H1388" s="52"/>
    </row>
    <row r="1389" spans="1:8" s="36" customFormat="1">
      <c r="A1389" s="54">
        <v>8519999</v>
      </c>
      <c r="B1389" s="54" t="s">
        <v>1707</v>
      </c>
      <c r="C1389" s="64" t="s">
        <v>148</v>
      </c>
      <c r="D1389" s="88" t="s">
        <v>1941</v>
      </c>
      <c r="E1389" s="57">
        <f>VLOOKUP(A1389,'[153]MON 2013 Final TB '!$A$4:$D$1438,4,0)</f>
        <v>0</v>
      </c>
      <c r="F1389" s="56" t="s">
        <v>1481</v>
      </c>
      <c r="G1389" s="58"/>
      <c r="H1389" s="58"/>
    </row>
    <row r="1390" spans="1:8" s="36" customFormat="1">
      <c r="A1390" s="54">
        <v>8531000</v>
      </c>
      <c r="B1390" s="54" t="s">
        <v>1708</v>
      </c>
      <c r="C1390" s="64" t="s">
        <v>148</v>
      </c>
      <c r="D1390" s="88" t="s">
        <v>1941</v>
      </c>
      <c r="E1390" s="57">
        <f>VLOOKUP(A1390,'[153]MON 2013 Final TB '!$A$4:$D$1438,4,0)</f>
        <v>0</v>
      </c>
      <c r="F1390" s="56" t="s">
        <v>1481</v>
      </c>
      <c r="G1390" s="58"/>
      <c r="H1390" s="58"/>
    </row>
    <row r="1391" spans="1:8" s="36" customFormat="1">
      <c r="A1391" s="54">
        <v>8531200</v>
      </c>
      <c r="B1391" s="54" t="s">
        <v>1709</v>
      </c>
      <c r="C1391" s="64" t="s">
        <v>148</v>
      </c>
      <c r="D1391" s="88" t="s">
        <v>1941</v>
      </c>
      <c r="E1391" s="57">
        <f>VLOOKUP(A1391,'[153]MON 2013 Final TB '!$A$4:$D$1438,4,0)</f>
        <v>0</v>
      </c>
      <c r="F1391" s="56" t="s">
        <v>1481</v>
      </c>
      <c r="G1391" s="58"/>
      <c r="H1391" s="58"/>
    </row>
    <row r="1392" spans="1:8" s="36" customFormat="1">
      <c r="A1392" s="54">
        <v>8601000</v>
      </c>
      <c r="B1392" s="54" t="s">
        <v>1710</v>
      </c>
      <c r="C1392" s="64" t="s">
        <v>148</v>
      </c>
      <c r="D1392" s="88" t="s">
        <v>1755</v>
      </c>
      <c r="E1392" s="57">
        <f>VLOOKUP(A1392,'[153]MON 2013 Final TB '!$A$4:$D$1438,4,0)</f>
        <v>631119497.62</v>
      </c>
      <c r="F1392" s="56" t="s">
        <v>1711</v>
      </c>
      <c r="G1392" s="58"/>
      <c r="H1392" s="58"/>
    </row>
    <row r="1393" spans="1:8" s="36" customFormat="1">
      <c r="A1393" s="54">
        <v>8611000</v>
      </c>
      <c r="B1393" s="54" t="s">
        <v>1712</v>
      </c>
      <c r="C1393" s="64" t="s">
        <v>148</v>
      </c>
      <c r="D1393" s="88" t="s">
        <v>1755</v>
      </c>
      <c r="E1393" s="57">
        <f>VLOOKUP(A1393,'[153]MON 2013 Final TB '!$A$4:$D$1438,4,0)</f>
        <v>0</v>
      </c>
      <c r="F1393" s="56" t="s">
        <v>1711</v>
      </c>
      <c r="G1393" s="58"/>
      <c r="H1393" s="58"/>
    </row>
    <row r="1394" spans="1:8" s="36" customFormat="1">
      <c r="A1394" s="54">
        <v>8631000</v>
      </c>
      <c r="B1394" s="54" t="s">
        <v>1713</v>
      </c>
      <c r="C1394" s="64" t="s">
        <v>73</v>
      </c>
      <c r="D1394" s="56"/>
      <c r="E1394" s="57">
        <f>VLOOKUP(A1394,'[153]MON 2013 Final TB '!$A$4:$D$1438,4,0)</f>
        <v>2159061.4500000002</v>
      </c>
      <c r="F1394" s="64" t="s">
        <v>73</v>
      </c>
      <c r="G1394" s="58"/>
      <c r="H1394" s="58"/>
    </row>
    <row r="1395" spans="1:8" s="36" customFormat="1">
      <c r="A1395" s="54">
        <v>8631050</v>
      </c>
      <c r="B1395" s="54" t="s">
        <v>1714</v>
      </c>
      <c r="C1395" s="64" t="s">
        <v>73</v>
      </c>
      <c r="D1395" s="56"/>
      <c r="E1395" s="57">
        <f>VLOOKUP(A1395,'[153]MON 2013 Final TB '!$A$4:$D$1438,4,0)</f>
        <v>-3226289499.5100002</v>
      </c>
      <c r="F1395" s="64" t="s">
        <v>73</v>
      </c>
      <c r="G1395" s="58"/>
      <c r="H1395" s="58"/>
    </row>
    <row r="1396" spans="1:8" s="36" customFormat="1">
      <c r="A1396" s="71">
        <v>8631105</v>
      </c>
      <c r="B1396" s="71" t="s">
        <v>1774</v>
      </c>
      <c r="C1396" s="64" t="s">
        <v>73</v>
      </c>
      <c r="D1396" s="56"/>
      <c r="E1396" s="57">
        <f>VLOOKUP(A1396,'[153]MON 2013 Final TB '!$A$4:$D$1438,4,0)</f>
        <v>-3082000</v>
      </c>
      <c r="F1396" s="64" t="s">
        <v>73</v>
      </c>
      <c r="G1396" s="58"/>
      <c r="H1396" s="58"/>
    </row>
    <row r="1397" spans="1:8" s="36" customFormat="1">
      <c r="A1397" s="71">
        <v>8631110</v>
      </c>
      <c r="B1397" s="71" t="s">
        <v>1775</v>
      </c>
      <c r="C1397" s="64" t="s">
        <v>73</v>
      </c>
      <c r="D1397" s="56"/>
      <c r="E1397" s="57">
        <f>VLOOKUP(A1397,'[153]MON 2013 Final TB '!$A$4:$D$1438,4,0)</f>
        <v>-2910000</v>
      </c>
      <c r="F1397" s="64" t="s">
        <v>73</v>
      </c>
      <c r="G1397" s="58"/>
      <c r="H1397" s="58"/>
    </row>
    <row r="1398" spans="1:8" s="36" customFormat="1">
      <c r="A1398" s="54">
        <v>8631100</v>
      </c>
      <c r="B1398" s="54" t="s">
        <v>1715</v>
      </c>
      <c r="C1398" s="64" t="s">
        <v>73</v>
      </c>
      <c r="D1398" s="56"/>
      <c r="E1398" s="57">
        <f>VLOOKUP(A1398,'[153]MON 2013 Final TB '!$A$4:$D$1438,4,0)</f>
        <v>0</v>
      </c>
      <c r="F1398" s="64" t="s">
        <v>73</v>
      </c>
      <c r="G1398" s="58"/>
      <c r="H1398" s="58"/>
    </row>
    <row r="1399" spans="1:8" s="36" customFormat="1">
      <c r="A1399" s="54">
        <v>8631150</v>
      </c>
      <c r="B1399" s="54" t="s">
        <v>1716</v>
      </c>
      <c r="C1399" s="64" t="s">
        <v>73</v>
      </c>
      <c r="D1399" s="56"/>
      <c r="E1399" s="57">
        <f>VLOOKUP(A1399,'[153]MON 2013 Final TB '!$A$4:$D$1438,4,0)</f>
        <v>-53337850.090000004</v>
      </c>
      <c r="F1399" s="64" t="s">
        <v>73</v>
      </c>
      <c r="G1399" s="58"/>
      <c r="H1399" s="58"/>
    </row>
    <row r="1400" spans="1:8" s="36" customFormat="1">
      <c r="A1400" s="54">
        <v>8631200</v>
      </c>
      <c r="B1400" s="54" t="s">
        <v>1717</v>
      </c>
      <c r="C1400" s="64" t="s">
        <v>73</v>
      </c>
      <c r="D1400" s="56"/>
      <c r="E1400" s="57">
        <f>VLOOKUP(A1400,'[153]MON 2013 Final TB '!$A$4:$D$1438,4,0)</f>
        <v>-808649.13</v>
      </c>
      <c r="F1400" s="64" t="s">
        <v>73</v>
      </c>
      <c r="G1400" s="58"/>
      <c r="H1400" s="58"/>
    </row>
    <row r="1401" spans="1:8" s="36" customFormat="1">
      <c r="A1401" s="54">
        <v>8631250</v>
      </c>
      <c r="B1401" s="54" t="s">
        <v>1718</v>
      </c>
      <c r="C1401" s="64" t="s">
        <v>73</v>
      </c>
      <c r="D1401" s="56"/>
      <c r="E1401" s="57">
        <f>VLOOKUP(A1401,'[153]MON 2013 Final TB '!$A$4:$D$1438,4,0)</f>
        <v>0</v>
      </c>
      <c r="F1401" s="64" t="s">
        <v>73</v>
      </c>
      <c r="G1401" s="58"/>
      <c r="H1401" s="58"/>
    </row>
    <row r="1402" spans="1:8" s="36" customFormat="1">
      <c r="A1402" s="54">
        <v>8631300</v>
      </c>
      <c r="B1402" s="54" t="s">
        <v>1719</v>
      </c>
      <c r="C1402" s="64" t="s">
        <v>73</v>
      </c>
      <c r="D1402" s="56"/>
      <c r="E1402" s="57">
        <f>VLOOKUP(A1402,'[153]MON 2013 Final TB '!$A$4:$D$1438,4,0)</f>
        <v>0</v>
      </c>
      <c r="F1402" s="64" t="s">
        <v>73</v>
      </c>
      <c r="G1402" s="58"/>
      <c r="H1402" s="58"/>
    </row>
    <row r="1403" spans="1:8" s="36" customFormat="1">
      <c r="A1403" s="54">
        <v>8651000</v>
      </c>
      <c r="B1403" s="54" t="s">
        <v>1720</v>
      </c>
      <c r="C1403" s="64" t="s">
        <v>74</v>
      </c>
      <c r="D1403" s="56"/>
      <c r="E1403" s="57">
        <f>VLOOKUP(A1403,'[153]MON 2013 Final TB '!$A$4:$D$1438,4,0)</f>
        <v>47470114.399999999</v>
      </c>
      <c r="F1403" s="64" t="s">
        <v>74</v>
      </c>
      <c r="G1403" s="58"/>
      <c r="H1403" s="58"/>
    </row>
    <row r="1404" spans="1:8" s="36" customFormat="1">
      <c r="A1404" s="54">
        <v>8651100</v>
      </c>
      <c r="B1404" s="54" t="s">
        <v>1721</v>
      </c>
      <c r="C1404" s="64" t="s">
        <v>74</v>
      </c>
      <c r="D1404" s="56"/>
      <c r="E1404" s="57">
        <f>VLOOKUP(A1404,'[153]MON 2013 Final TB '!$A$4:$D$1438,4,0)</f>
        <v>0</v>
      </c>
      <c r="F1404" s="64" t="s">
        <v>74</v>
      </c>
      <c r="G1404" s="58"/>
      <c r="H1404" s="58"/>
    </row>
    <row r="1405" spans="1:8" s="36" customFormat="1">
      <c r="A1405" s="54">
        <v>8651200</v>
      </c>
      <c r="B1405" s="54" t="s">
        <v>1722</v>
      </c>
      <c r="C1405" s="64" t="s">
        <v>74</v>
      </c>
      <c r="D1405" s="56"/>
      <c r="E1405" s="57">
        <f>VLOOKUP(A1405,'[153]MON 2013 Final TB '!$A$4:$D$1438,4,0)</f>
        <v>0</v>
      </c>
      <c r="F1405" s="64" t="s">
        <v>74</v>
      </c>
      <c r="G1405" s="58"/>
      <c r="H1405" s="58"/>
    </row>
    <row r="1406" spans="1:8" s="36" customFormat="1">
      <c r="A1406" s="54">
        <v>8651300</v>
      </c>
      <c r="B1406" s="54" t="s">
        <v>1723</v>
      </c>
      <c r="C1406" s="64" t="s">
        <v>74</v>
      </c>
      <c r="D1406" s="56"/>
      <c r="E1406" s="57">
        <f>VLOOKUP(A1406,'[153]MON 2013 Final TB '!$A$4:$D$1438,4,0)</f>
        <v>0</v>
      </c>
      <c r="F1406" s="64" t="s">
        <v>74</v>
      </c>
      <c r="G1406" s="58"/>
      <c r="H1406" s="58"/>
    </row>
    <row r="1407" spans="1:8" s="36" customFormat="1">
      <c r="A1407" s="54">
        <v>8651400</v>
      </c>
      <c r="B1407" s="54" t="s">
        <v>1724</v>
      </c>
      <c r="C1407" s="64" t="s">
        <v>74</v>
      </c>
      <c r="D1407" s="56"/>
      <c r="E1407" s="57">
        <f>VLOOKUP(A1407,'[153]MON 2013 Final TB '!$A$4:$D$1438,4,0)</f>
        <v>0</v>
      </c>
      <c r="F1407" s="64" t="s">
        <v>74</v>
      </c>
      <c r="G1407" s="58"/>
      <c r="H1407" s="58"/>
    </row>
    <row r="1408" spans="1:8" s="36" customFormat="1">
      <c r="A1408" s="54">
        <v>8651500</v>
      </c>
      <c r="B1408" s="54" t="s">
        <v>1725</v>
      </c>
      <c r="C1408" s="64" t="s">
        <v>74</v>
      </c>
      <c r="D1408" s="56"/>
      <c r="E1408" s="57">
        <f>VLOOKUP(A1408,'[153]MON 2013 Final TB '!$A$4:$D$1438,4,0)</f>
        <v>0</v>
      </c>
      <c r="F1408" s="64" t="s">
        <v>74</v>
      </c>
      <c r="G1408" s="58"/>
      <c r="H1408" s="58"/>
    </row>
    <row r="1409" spans="1:8" s="36" customFormat="1">
      <c r="A1409" s="54">
        <v>8651600</v>
      </c>
      <c r="B1409" s="54" t="s">
        <v>1726</v>
      </c>
      <c r="C1409" s="64" t="s">
        <v>74</v>
      </c>
      <c r="D1409" s="56"/>
      <c r="E1409" s="57">
        <f>VLOOKUP(A1409,'[153]MON 2013 Final TB '!$A$4:$D$1438,4,0)</f>
        <v>0</v>
      </c>
      <c r="F1409" s="64" t="s">
        <v>74</v>
      </c>
      <c r="G1409" s="58"/>
      <c r="H1409" s="58"/>
    </row>
    <row r="1410" spans="1:8" s="36" customFormat="1">
      <c r="A1410" s="54">
        <v>8651800</v>
      </c>
      <c r="B1410" s="54" t="s">
        <v>1727</v>
      </c>
      <c r="C1410" s="64" t="s">
        <v>74</v>
      </c>
      <c r="D1410" s="56"/>
      <c r="E1410" s="57">
        <f>VLOOKUP(A1410,'[153]MON 2013 Final TB '!$A$4:$D$1438,4,0)</f>
        <v>0</v>
      </c>
      <c r="F1410" s="64" t="s">
        <v>74</v>
      </c>
      <c r="G1410" s="58"/>
      <c r="H1410" s="58"/>
    </row>
    <row r="1411" spans="1:8" s="36" customFormat="1">
      <c r="A1411" s="54">
        <v>8651900</v>
      </c>
      <c r="B1411" s="54" t="s">
        <v>1728</v>
      </c>
      <c r="C1411" s="64" t="s">
        <v>74</v>
      </c>
      <c r="D1411" s="56"/>
      <c r="E1411" s="57">
        <f>VLOOKUP(A1411,'[153]MON 2013 Final TB '!$A$4:$D$1438,4,0)</f>
        <v>0</v>
      </c>
      <c r="F1411" s="64" t="s">
        <v>74</v>
      </c>
      <c r="G1411" s="58"/>
      <c r="H1411" s="58"/>
    </row>
    <row r="1412" spans="1:8" s="36" customFormat="1">
      <c r="A1412" s="54">
        <v>8652000</v>
      </c>
      <c r="B1412" s="54" t="s">
        <v>1729</v>
      </c>
      <c r="C1412" s="64" t="s">
        <v>74</v>
      </c>
      <c r="D1412" s="56"/>
      <c r="E1412" s="57">
        <f>VLOOKUP(A1412,'[153]MON 2013 Final TB '!$A$4:$D$1438,4,0)</f>
        <v>0</v>
      </c>
      <c r="F1412" s="64" t="s">
        <v>74</v>
      </c>
      <c r="G1412" s="58"/>
      <c r="H1412" s="58"/>
    </row>
    <row r="1413" spans="1:8" s="36" customFormat="1">
      <c r="A1413" s="54">
        <v>8652100</v>
      </c>
      <c r="B1413" s="54" t="s">
        <v>1730</v>
      </c>
      <c r="C1413" s="64" t="s">
        <v>74</v>
      </c>
      <c r="D1413" s="56"/>
      <c r="E1413" s="57">
        <f>VLOOKUP(A1413,'[153]MON 2013 Final TB '!$A$4:$D$1438,4,0)</f>
        <v>0</v>
      </c>
      <c r="F1413" s="64" t="s">
        <v>74</v>
      </c>
      <c r="G1413" s="58"/>
      <c r="H1413" s="58"/>
    </row>
    <row r="1414" spans="1:8" s="36" customFormat="1">
      <c r="A1414" s="54">
        <v>8652200</v>
      </c>
      <c r="B1414" s="54" t="s">
        <v>1731</v>
      </c>
      <c r="C1414" s="64" t="s">
        <v>74</v>
      </c>
      <c r="D1414" s="56"/>
      <c r="E1414" s="57">
        <f>VLOOKUP(A1414,'[153]MON 2013 Final TB '!$A$4:$D$1438,4,0)</f>
        <v>194973693.41999999</v>
      </c>
      <c r="F1414" s="64" t="s">
        <v>74</v>
      </c>
      <c r="G1414" s="58"/>
      <c r="H1414" s="58"/>
    </row>
    <row r="1415" spans="1:8" s="36" customFormat="1">
      <c r="A1415" s="54">
        <v>8652300</v>
      </c>
      <c r="B1415" s="54" t="s">
        <v>1732</v>
      </c>
      <c r="C1415" s="64" t="s">
        <v>74</v>
      </c>
      <c r="D1415" s="56"/>
      <c r="E1415" s="57">
        <f>VLOOKUP(A1415,'[153]MON 2013 Final TB '!$A$4:$D$1438,4,0)</f>
        <v>0</v>
      </c>
      <c r="F1415" s="64" t="s">
        <v>74</v>
      </c>
      <c r="G1415" s="58"/>
      <c r="H1415" s="58"/>
    </row>
    <row r="1416" spans="1:8" s="36" customFormat="1">
      <c r="A1416" s="54">
        <v>8671000</v>
      </c>
      <c r="B1416" s="54" t="s">
        <v>1733</v>
      </c>
      <c r="C1416" s="64" t="s">
        <v>74</v>
      </c>
      <c r="D1416" s="56"/>
      <c r="E1416" s="57">
        <f>VLOOKUP(A1416,'[153]MON 2013 Final TB '!$A$4:$D$1438,4,0)</f>
        <v>0</v>
      </c>
      <c r="F1416" s="64" t="s">
        <v>74</v>
      </c>
      <c r="G1416" s="58"/>
      <c r="H1416" s="58"/>
    </row>
    <row r="1417" spans="1:8" s="36" customFormat="1">
      <c r="A1417" s="54">
        <v>8671100</v>
      </c>
      <c r="B1417" s="54" t="s">
        <v>1734</v>
      </c>
      <c r="C1417" s="64" t="s">
        <v>74</v>
      </c>
      <c r="D1417" s="56"/>
      <c r="E1417" s="57">
        <f>VLOOKUP(A1417,'[153]MON 2013 Final TB '!$A$4:$D$1438,4,0)</f>
        <v>126536128.13000001</v>
      </c>
      <c r="F1417" s="64" t="s">
        <v>74</v>
      </c>
      <c r="G1417" s="58"/>
      <c r="H1417" s="58"/>
    </row>
    <row r="1418" spans="1:8" s="36" customFormat="1">
      <c r="A1418" s="54">
        <v>8671700</v>
      </c>
      <c r="B1418" s="54" t="s">
        <v>1735</v>
      </c>
      <c r="C1418" s="64" t="s">
        <v>74</v>
      </c>
      <c r="D1418" s="56"/>
      <c r="E1418" s="57">
        <f>VLOOKUP(A1418,'[153]MON 2013 Final TB '!$A$4:$D$1438,4,0)</f>
        <v>0</v>
      </c>
      <c r="F1418" s="64" t="s">
        <v>74</v>
      </c>
      <c r="G1418" s="58"/>
      <c r="H1418" s="58"/>
    </row>
    <row r="1419" spans="1:8" s="36" customFormat="1">
      <c r="A1419" s="54">
        <v>8672510</v>
      </c>
      <c r="B1419" s="54" t="s">
        <v>1736</v>
      </c>
      <c r="C1419" s="64" t="s">
        <v>74</v>
      </c>
      <c r="D1419" s="56"/>
      <c r="E1419" s="57">
        <f>VLOOKUP(A1419,'[153]MON 2013 Final TB '!$A$4:$D$1438,4,0)</f>
        <v>3057025.45</v>
      </c>
      <c r="F1419" s="64" t="s">
        <v>74</v>
      </c>
      <c r="G1419" s="58"/>
      <c r="H1419" s="58"/>
    </row>
    <row r="1420" spans="1:8" s="36" customFormat="1">
      <c r="A1420" s="54">
        <v>8672515</v>
      </c>
      <c r="B1420" s="54" t="s">
        <v>1737</v>
      </c>
      <c r="C1420" s="64" t="s">
        <v>74</v>
      </c>
      <c r="D1420" s="56"/>
      <c r="E1420" s="57">
        <f>VLOOKUP(A1420,'[153]MON 2013 Final TB '!$A$4:$D$1438,4,0)</f>
        <v>0</v>
      </c>
      <c r="F1420" s="64" t="s">
        <v>74</v>
      </c>
      <c r="G1420" s="58"/>
      <c r="H1420" s="58"/>
    </row>
    <row r="1421" spans="1:8" s="36" customFormat="1">
      <c r="A1421" s="54">
        <v>8679999</v>
      </c>
      <c r="B1421" s="54" t="s">
        <v>1738</v>
      </c>
      <c r="C1421" s="64" t="s">
        <v>74</v>
      </c>
      <c r="D1421" s="56"/>
      <c r="E1421" s="57">
        <f>VLOOKUP(A1421,'[153]MON 2013 Final TB '!$A$4:$D$1438,4,0)</f>
        <v>0</v>
      </c>
      <c r="F1421" s="64" t="s">
        <v>74</v>
      </c>
      <c r="G1421" s="58"/>
      <c r="H1421" s="58"/>
    </row>
    <row r="1422" spans="1:8" s="36" customFormat="1">
      <c r="A1422" s="54">
        <v>8701000</v>
      </c>
      <c r="B1422" s="54" t="s">
        <v>1739</v>
      </c>
      <c r="C1422" s="64" t="s">
        <v>74</v>
      </c>
      <c r="D1422" s="56"/>
      <c r="E1422" s="57">
        <f>VLOOKUP(A1422,'[153]MON 2013 Final TB '!$A$4:$D$1438,4,0)</f>
        <v>-63584891.020000003</v>
      </c>
      <c r="F1422" s="64" t="s">
        <v>74</v>
      </c>
      <c r="G1422" s="58"/>
      <c r="H1422" s="58"/>
    </row>
    <row r="1423" spans="1:8" s="36" customFormat="1">
      <c r="A1423" s="54">
        <v>8711000</v>
      </c>
      <c r="B1423" s="54" t="s">
        <v>1740</v>
      </c>
      <c r="C1423" s="64" t="s">
        <v>74</v>
      </c>
      <c r="D1423" s="56"/>
      <c r="E1423" s="57">
        <f>VLOOKUP(A1423,'[153]MON 2013 Final TB '!$A$4:$D$1438,4,0)</f>
        <v>581867804.83000004</v>
      </c>
      <c r="F1423" s="64" t="s">
        <v>74</v>
      </c>
      <c r="G1423" s="58"/>
      <c r="H1423" s="58"/>
    </row>
    <row r="1424" spans="1:8" s="36" customFormat="1">
      <c r="A1424" s="54">
        <v>8721000</v>
      </c>
      <c r="B1424" s="54" t="s">
        <v>1741</v>
      </c>
      <c r="C1424" s="64" t="s">
        <v>74</v>
      </c>
      <c r="D1424" s="56"/>
      <c r="E1424" s="57">
        <f>VLOOKUP(A1424,'[153]MON 2013 Final TB '!$A$4:$D$1438,4,0)</f>
        <v>-38511792.590000018</v>
      </c>
      <c r="F1424" s="64" t="s">
        <v>74</v>
      </c>
      <c r="G1424" s="58"/>
      <c r="H1424" s="58"/>
    </row>
    <row r="1425" spans="1:8" s="36" customFormat="1">
      <c r="A1425" s="54">
        <v>8731000</v>
      </c>
      <c r="B1425" s="54" t="s">
        <v>1742</v>
      </c>
      <c r="C1425" s="64" t="s">
        <v>74</v>
      </c>
      <c r="D1425" s="56"/>
      <c r="E1425" s="57">
        <f>VLOOKUP(A1425,'[153]MON 2013 Final TB '!$A$4:$D$1438,4,0)</f>
        <v>265094141.81999999</v>
      </c>
      <c r="F1425" s="64" t="s">
        <v>74</v>
      </c>
      <c r="G1425" s="58"/>
      <c r="H1425" s="58"/>
    </row>
    <row r="1426" spans="1:8" s="36" customFormat="1">
      <c r="A1426" s="54">
        <v>8801000</v>
      </c>
      <c r="B1426" s="54" t="s">
        <v>1743</v>
      </c>
      <c r="C1426" s="64" t="s">
        <v>248</v>
      </c>
      <c r="D1426" s="56"/>
      <c r="E1426" s="57">
        <f>VLOOKUP(A1426,'[153]MON 2013 Final TB '!$A$4:$D$1438,4,0)</f>
        <v>443711281.17963701</v>
      </c>
      <c r="F1426" s="54" t="s">
        <v>71</v>
      </c>
      <c r="G1426" s="58"/>
      <c r="H1426" s="58"/>
    </row>
    <row r="1427" spans="1:8" s="36" customFormat="1">
      <c r="A1427" s="54">
        <v>8801050</v>
      </c>
      <c r="B1427" s="54" t="s">
        <v>1744</v>
      </c>
      <c r="C1427" s="64" t="s">
        <v>248</v>
      </c>
      <c r="D1427" s="56"/>
      <c r="E1427" s="57">
        <f>VLOOKUP(A1427,'[153]MON 2013 Final TB '!$A$4:$D$1438,4,0)</f>
        <v>29580752.078642469</v>
      </c>
      <c r="F1427" s="54" t="s">
        <v>71</v>
      </c>
      <c r="G1427" s="58"/>
      <c r="H1427" s="58"/>
    </row>
    <row r="1428" spans="1:8" s="36" customFormat="1">
      <c r="A1428" s="54">
        <v>8851000</v>
      </c>
      <c r="B1428" s="54" t="s">
        <v>1745</v>
      </c>
      <c r="C1428" s="64" t="s">
        <v>148</v>
      </c>
      <c r="D1428" s="88" t="s">
        <v>1941</v>
      </c>
      <c r="E1428" s="57">
        <f>VLOOKUP(A1428,'[153]MON 2013 Final TB '!$A$4:$D$1438,4,0)</f>
        <v>0</v>
      </c>
      <c r="F1428" s="56" t="s">
        <v>1481</v>
      </c>
      <c r="G1428" s="58"/>
      <c r="H1428" s="58"/>
    </row>
    <row r="1429" spans="1:8">
      <c r="A1429" s="54">
        <v>8999999</v>
      </c>
      <c r="B1429" s="54" t="s">
        <v>1746</v>
      </c>
      <c r="C1429" s="64" t="s">
        <v>148</v>
      </c>
      <c r="D1429" s="88" t="s">
        <v>1941</v>
      </c>
      <c r="E1429" s="57">
        <f>VLOOKUP(A1429,'[153]MON 2013 Final TB '!$A$4:$D$1438,4,0)</f>
        <v>0</v>
      </c>
      <c r="F1429" s="56" t="s">
        <v>1481</v>
      </c>
      <c r="G1429" s="52"/>
      <c r="H1429" s="52"/>
    </row>
    <row r="1430" spans="1:8">
      <c r="A1430" s="54">
        <v>9001000</v>
      </c>
      <c r="B1430" s="54" t="s">
        <v>1747</v>
      </c>
      <c r="C1430" s="64" t="s">
        <v>148</v>
      </c>
      <c r="D1430" s="88" t="s">
        <v>1941</v>
      </c>
      <c r="E1430" s="57">
        <f>VLOOKUP(A1430,'[153]MON 2013 Final TB '!$A$4:$D$1438,4,0)</f>
        <v>0</v>
      </c>
      <c r="F1430" s="56" t="s">
        <v>1481</v>
      </c>
      <c r="G1430" s="52"/>
      <c r="H1430" s="52"/>
    </row>
    <row r="1431" spans="1:8">
      <c r="A1431" s="54">
        <v>9990001</v>
      </c>
      <c r="B1431" s="54" t="s">
        <v>1748</v>
      </c>
      <c r="C1431" s="64" t="s">
        <v>148</v>
      </c>
      <c r="D1431" s="88" t="s">
        <v>1941</v>
      </c>
      <c r="E1431" s="57">
        <f>VLOOKUP(A1431,'[153]MON 2013 Final TB '!$A$4:$D$1438,4,0)</f>
        <v>0</v>
      </c>
      <c r="F1431" s="56" t="s">
        <v>1481</v>
      </c>
      <c r="G1431" s="52"/>
      <c r="H1431" s="52"/>
    </row>
    <row r="1432" spans="1:8">
      <c r="A1432" s="54">
        <v>9990002</v>
      </c>
      <c r="B1432" s="54" t="s">
        <v>1749</v>
      </c>
      <c r="C1432" s="64" t="s">
        <v>148</v>
      </c>
      <c r="D1432" s="88" t="s">
        <v>1941</v>
      </c>
      <c r="E1432" s="57">
        <f>VLOOKUP(A1432,'[153]MON 2013 Final TB '!$A$4:$D$1438,4,0)</f>
        <v>0</v>
      </c>
      <c r="F1432" s="56" t="s">
        <v>1481</v>
      </c>
      <c r="G1432" s="52"/>
      <c r="H1432" s="52"/>
    </row>
    <row r="1433" spans="1:8">
      <c r="A1433" s="54">
        <v>9990003</v>
      </c>
      <c r="B1433" s="54" t="s">
        <v>1750</v>
      </c>
      <c r="C1433" s="64" t="s">
        <v>148</v>
      </c>
      <c r="D1433" s="88" t="s">
        <v>1941</v>
      </c>
      <c r="E1433" s="57">
        <f>VLOOKUP(A1433,'[153]MON 2013 Final TB '!$A$4:$D$1438,4,0)</f>
        <v>0</v>
      </c>
      <c r="F1433" s="56" t="s">
        <v>1481</v>
      </c>
      <c r="G1433" s="52"/>
      <c r="H1433" s="52"/>
    </row>
    <row r="1434" spans="1:8">
      <c r="A1434" s="54">
        <v>9990004</v>
      </c>
      <c r="B1434" s="54" t="s">
        <v>1751</v>
      </c>
      <c r="C1434" s="64" t="s">
        <v>148</v>
      </c>
      <c r="D1434" s="88" t="s">
        <v>1941</v>
      </c>
      <c r="E1434" s="57">
        <f>VLOOKUP(A1434,'[153]MON 2013 Final TB '!$A$4:$D$1438,4,0)</f>
        <v>0</v>
      </c>
      <c r="F1434" s="56" t="s">
        <v>1481</v>
      </c>
      <c r="G1434" s="52"/>
      <c r="H1434" s="52"/>
    </row>
    <row r="1435" spans="1:8">
      <c r="A1435" s="54">
        <v>9990005</v>
      </c>
      <c r="B1435" s="54" t="s">
        <v>1752</v>
      </c>
      <c r="C1435" s="64" t="s">
        <v>148</v>
      </c>
      <c r="D1435" s="88" t="s">
        <v>1941</v>
      </c>
      <c r="E1435" s="57">
        <f>VLOOKUP(A1435,'[153]MON 2013 Final TB '!$A$4:$D$1438,4,0)</f>
        <v>0</v>
      </c>
      <c r="F1435" s="56" t="s">
        <v>1481</v>
      </c>
      <c r="G1435" s="52"/>
      <c r="H1435" s="52"/>
    </row>
    <row r="1436" spans="1:8">
      <c r="A1436" s="54"/>
      <c r="B1436" s="54" t="s">
        <v>1753</v>
      </c>
      <c r="C1436" s="54" t="s">
        <v>1754</v>
      </c>
      <c r="D1436" s="54"/>
      <c r="E1436" s="108">
        <f>SUM(E593:E1435)</f>
        <v>-488945384.69172698</v>
      </c>
      <c r="F1436" s="56"/>
      <c r="G1436" s="52"/>
      <c r="H1436" s="52"/>
    </row>
    <row r="1437" spans="1:8" ht="15.75" thickBot="1">
      <c r="A1437" s="52"/>
      <c r="B1437" s="52"/>
      <c r="C1437" s="52"/>
      <c r="D1437" s="52"/>
      <c r="E1437" s="68">
        <f>SUM(E4:E1435)</f>
        <v>-3.5996623337268829E-3</v>
      </c>
      <c r="F1437" s="69"/>
      <c r="G1437" s="52"/>
      <c r="H1437" s="52"/>
    </row>
    <row r="1438" spans="1:8" ht="15.75" thickTop="1">
      <c r="A1438" s="52"/>
      <c r="B1438" s="52"/>
      <c r="C1438" s="52"/>
      <c r="D1438" s="52"/>
      <c r="E1438" s="52"/>
      <c r="F1438" s="52"/>
      <c r="G1438" s="52"/>
      <c r="H1438" s="52"/>
    </row>
    <row r="1439" spans="1:8">
      <c r="A1439" s="52"/>
      <c r="B1439" s="52"/>
      <c r="C1439" s="52"/>
      <c r="D1439" s="52"/>
      <c r="E1439" s="52"/>
      <c r="F1439" s="52"/>
      <c r="G1439" s="52"/>
      <c r="H1439" s="52"/>
    </row>
    <row r="1440" spans="1:8">
      <c r="A1440" s="52"/>
      <c r="B1440" s="52"/>
      <c r="C1440" s="52"/>
      <c r="D1440" s="52"/>
      <c r="E1440" s="70"/>
      <c r="F1440" s="52"/>
      <c r="G1440" s="52"/>
      <c r="H1440" s="52"/>
    </row>
    <row r="1441" spans="1:8">
      <c r="A1441" s="52"/>
      <c r="B1441" s="52"/>
      <c r="C1441" s="52"/>
      <c r="D1441" s="52"/>
      <c r="E1441" s="52"/>
      <c r="F1441" s="58">
        <f>+E1436/1000</f>
        <v>-488945.384691727</v>
      </c>
      <c r="G1441" s="52"/>
      <c r="H1441" s="52"/>
    </row>
    <row r="1442" spans="1:8">
      <c r="A1442" s="52"/>
      <c r="B1442" s="52"/>
      <c r="C1442" s="52"/>
      <c r="D1442" s="52"/>
      <c r="E1442" s="58"/>
      <c r="F1442" s="52"/>
      <c r="G1442" s="52"/>
      <c r="H1442" s="52"/>
    </row>
    <row r="1443" spans="1:8">
      <c r="A1443" s="52"/>
      <c r="B1443" s="52"/>
      <c r="C1443" s="52"/>
      <c r="D1443" s="52"/>
      <c r="E1443" s="56"/>
      <c r="F1443" s="58">
        <f>(+F1441+'Stmnt of comp inc'!D42)*1000</f>
        <v>-125582384.691727</v>
      </c>
      <c r="G1443" s="52"/>
      <c r="H1443" s="52"/>
    </row>
    <row r="1444" spans="1:8">
      <c r="A1444" s="52"/>
      <c r="B1444" s="52"/>
      <c r="C1444" s="52"/>
      <c r="D1444" s="52"/>
      <c r="E1444" s="52"/>
      <c r="F1444" s="52"/>
      <c r="G1444" s="52"/>
      <c r="H1444" s="52"/>
    </row>
    <row r="1445" spans="1:8">
      <c r="A1445" s="52"/>
      <c r="B1445" s="52"/>
      <c r="C1445" s="52"/>
      <c r="D1445" s="52"/>
      <c r="E1445" s="58"/>
      <c r="F1445" s="52"/>
      <c r="G1445" s="52"/>
      <c r="H1445" s="52"/>
    </row>
    <row r="1446" spans="1:8">
      <c r="A1446" s="52"/>
      <c r="B1446" s="52"/>
      <c r="C1446" s="52"/>
      <c r="D1446" s="52"/>
      <c r="E1446" s="52"/>
      <c r="F1446" s="52"/>
      <c r="G1446" s="52"/>
      <c r="H1446" s="52"/>
    </row>
    <row r="1447" spans="1:8">
      <c r="A1447" s="52"/>
      <c r="B1447" s="52"/>
      <c r="C1447" s="52"/>
      <c r="D1447" s="52"/>
      <c r="E1447" s="56"/>
      <c r="F1447" s="52"/>
      <c r="G1447" s="52"/>
      <c r="H1447" s="52"/>
    </row>
    <row r="1448" spans="1:8">
      <c r="A1448" s="52"/>
      <c r="B1448" s="52"/>
      <c r="C1448" s="52"/>
      <c r="D1448" s="52"/>
      <c r="E1448" s="52"/>
      <c r="F1448" s="52"/>
      <c r="G1448" s="52"/>
      <c r="H1448" s="52"/>
    </row>
    <row r="1449" spans="1:8">
      <c r="A1449" s="52"/>
      <c r="B1449" s="52"/>
      <c r="C1449" s="52"/>
      <c r="D1449" s="52"/>
      <c r="E1449" s="52"/>
      <c r="F1449" s="52"/>
      <c r="G1449" s="52"/>
      <c r="H1449" s="52"/>
    </row>
  </sheetData>
  <sortState ref="A4:F592">
    <sortCondition ref="A4:A592"/>
  </sortState>
  <mergeCells count="2">
    <mergeCell ref="H1082:H1084"/>
    <mergeCell ref="H1122:H1126"/>
  </mergeCells>
  <pageMargins left="0.7" right="0.7" top="0.75" bottom="0.75" header="0.3" footer="0.3"/>
  <pageSetup scale="4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4:J44"/>
  <sheetViews>
    <sheetView view="pageBreakPreview" zoomScale="78" zoomScaleNormal="100" zoomScaleSheetLayoutView="78" zoomScalePageLayoutView="110" workbookViewId="0">
      <selection activeCell="D57" sqref="D57"/>
    </sheetView>
  </sheetViews>
  <sheetFormatPr defaultColWidth="9.140625" defaultRowHeight="15.75"/>
  <cols>
    <col min="1" max="1" width="4.28515625" style="19" customWidth="1"/>
    <col min="2" max="2" width="18" style="19" customWidth="1"/>
    <col min="3" max="3" width="19.140625" style="19" customWidth="1"/>
    <col min="4" max="4" width="4.140625" style="19" customWidth="1"/>
    <col min="5" max="7" width="9.140625" style="19" customWidth="1"/>
    <col min="8" max="8" width="19.42578125" style="428" customWidth="1"/>
    <col min="9" max="16384" width="9.140625" style="19"/>
  </cols>
  <sheetData>
    <row r="4" spans="1:10" ht="27" customHeight="1">
      <c r="B4" s="27"/>
      <c r="C4" s="28"/>
      <c r="D4" s="28"/>
      <c r="E4" s="28"/>
      <c r="F4" s="28"/>
      <c r="G4" s="28"/>
      <c r="I4" s="28"/>
      <c r="J4" s="28"/>
    </row>
    <row r="5" spans="1:10" ht="27" customHeight="1">
      <c r="B5" s="27"/>
      <c r="C5" s="28"/>
      <c r="D5" s="28"/>
      <c r="E5" s="28"/>
      <c r="F5" s="28"/>
      <c r="G5" s="28"/>
      <c r="I5" s="28"/>
      <c r="J5" s="28"/>
    </row>
    <row r="6" spans="1:10" ht="27" customHeight="1">
      <c r="B6" s="27"/>
      <c r="C6" s="28"/>
      <c r="D6" s="28"/>
      <c r="E6" s="28"/>
      <c r="F6" s="28"/>
      <c r="G6" s="28"/>
      <c r="I6" s="28"/>
      <c r="J6" s="28"/>
    </row>
    <row r="7" spans="1:10" ht="23.25" customHeight="1">
      <c r="A7" s="288" t="s">
        <v>4712</v>
      </c>
      <c r="C7" s="28"/>
      <c r="D7" s="28"/>
      <c r="E7" s="28"/>
      <c r="F7" s="28"/>
      <c r="G7" s="28"/>
      <c r="I7" s="28"/>
      <c r="J7" s="28"/>
    </row>
    <row r="8" spans="1:10">
      <c r="A8" s="451" t="s">
        <v>4814</v>
      </c>
      <c r="C8" s="28"/>
      <c r="D8" s="28"/>
      <c r="E8" s="28"/>
      <c r="F8" s="28"/>
      <c r="G8" s="28"/>
      <c r="I8" s="28"/>
      <c r="J8" s="28"/>
    </row>
    <row r="9" spans="1:10" s="580" customFormat="1" ht="15.6" customHeight="1">
      <c r="B9" s="318"/>
      <c r="C9" s="578"/>
      <c r="D9" s="578"/>
      <c r="E9" s="578"/>
      <c r="F9" s="578"/>
      <c r="G9" s="578"/>
      <c r="H9" s="579"/>
      <c r="I9" s="578"/>
      <c r="J9" s="578"/>
    </row>
    <row r="10" spans="1:10" s="580" customFormat="1" ht="12.75">
      <c r="B10" s="586"/>
      <c r="C10" s="578"/>
      <c r="D10" s="578"/>
      <c r="E10" s="578"/>
      <c r="F10" s="578"/>
      <c r="G10" s="578"/>
      <c r="H10" s="579"/>
      <c r="I10" s="578"/>
      <c r="J10" s="578"/>
    </row>
    <row r="11" spans="1:10" s="580" customFormat="1" ht="15">
      <c r="B11" s="989"/>
      <c r="C11" s="851"/>
      <c r="D11" s="851"/>
      <c r="E11" s="851"/>
      <c r="F11" s="851"/>
      <c r="G11" s="851"/>
      <c r="H11" s="990" t="s">
        <v>124</v>
      </c>
      <c r="I11" s="578"/>
      <c r="J11" s="578"/>
    </row>
    <row r="12" spans="1:10" s="580" customFormat="1" ht="15">
      <c r="B12" s="851"/>
      <c r="C12" s="851"/>
      <c r="D12" s="851"/>
      <c r="E12" s="851"/>
      <c r="F12" s="851"/>
      <c r="G12" s="851"/>
      <c r="H12" s="852"/>
      <c r="I12" s="578"/>
      <c r="J12" s="578"/>
    </row>
    <row r="13" spans="1:10" s="580" customFormat="1" ht="16.5" customHeight="1">
      <c r="A13" s="987">
        <v>1</v>
      </c>
      <c r="B13" s="854" t="s">
        <v>178</v>
      </c>
      <c r="C13" s="851"/>
      <c r="D13" s="851"/>
      <c r="E13" s="851"/>
      <c r="F13" s="851"/>
      <c r="G13" s="853"/>
      <c r="H13" s="852">
        <v>23</v>
      </c>
      <c r="I13" s="578"/>
      <c r="J13" s="578"/>
    </row>
    <row r="14" spans="1:10" s="580" customFormat="1" ht="16.5" customHeight="1">
      <c r="A14" s="987">
        <v>2</v>
      </c>
      <c r="B14" s="854" t="s">
        <v>298</v>
      </c>
      <c r="C14" s="851"/>
      <c r="D14" s="851"/>
      <c r="E14" s="851"/>
      <c r="F14" s="851"/>
      <c r="G14" s="853"/>
      <c r="H14" s="852">
        <v>23</v>
      </c>
      <c r="I14" s="578"/>
      <c r="J14" s="578"/>
    </row>
    <row r="15" spans="1:10" s="580" customFormat="1" ht="16.5" customHeight="1">
      <c r="A15" s="987">
        <v>3</v>
      </c>
      <c r="B15" s="854" t="s">
        <v>187</v>
      </c>
      <c r="C15" s="851"/>
      <c r="D15" s="851"/>
      <c r="E15" s="851"/>
      <c r="F15" s="851"/>
      <c r="G15" s="853"/>
      <c r="H15" s="852">
        <v>25</v>
      </c>
      <c r="I15" s="578"/>
      <c r="J15" s="578"/>
    </row>
    <row r="16" spans="1:10" s="580" customFormat="1" ht="16.5" customHeight="1">
      <c r="A16" s="987">
        <v>4</v>
      </c>
      <c r="B16" s="854" t="s">
        <v>4678</v>
      </c>
      <c r="C16" s="851"/>
      <c r="D16" s="851"/>
      <c r="E16" s="851"/>
      <c r="F16" s="851"/>
      <c r="G16" s="853"/>
      <c r="H16" s="852">
        <v>33</v>
      </c>
      <c r="I16" s="578"/>
      <c r="J16" s="578"/>
    </row>
    <row r="17" spans="1:10" s="580" customFormat="1" ht="16.5" customHeight="1">
      <c r="A17" s="987">
        <v>5</v>
      </c>
      <c r="B17" s="854" t="s">
        <v>0</v>
      </c>
      <c r="C17" s="851"/>
      <c r="D17" s="851"/>
      <c r="E17" s="851"/>
      <c r="F17" s="851"/>
      <c r="G17" s="853"/>
      <c r="H17" s="852">
        <v>35</v>
      </c>
      <c r="I17" s="578"/>
      <c r="J17" s="578"/>
    </row>
    <row r="18" spans="1:10" s="580" customFormat="1" ht="16.5" customHeight="1">
      <c r="A18" s="987">
        <v>6</v>
      </c>
      <c r="B18" s="854" t="s">
        <v>111</v>
      </c>
      <c r="C18" s="853"/>
      <c r="D18" s="853"/>
      <c r="E18" s="853"/>
      <c r="F18" s="853"/>
      <c r="G18" s="853"/>
      <c r="H18" s="852">
        <v>35</v>
      </c>
      <c r="I18" s="581"/>
      <c r="J18" s="578"/>
    </row>
    <row r="19" spans="1:10" s="580" customFormat="1" ht="16.5" customHeight="1">
      <c r="A19" s="987">
        <v>7</v>
      </c>
      <c r="B19" s="854" t="s">
        <v>1933</v>
      </c>
      <c r="C19" s="853"/>
      <c r="D19" s="853"/>
      <c r="E19" s="853"/>
      <c r="F19" s="853"/>
      <c r="G19" s="853"/>
      <c r="H19" s="852">
        <v>35</v>
      </c>
      <c r="I19" s="581"/>
      <c r="J19" s="578"/>
    </row>
    <row r="20" spans="1:10" s="580" customFormat="1" ht="16.5" customHeight="1">
      <c r="A20" s="987">
        <v>8</v>
      </c>
      <c r="B20" s="854" t="s">
        <v>154</v>
      </c>
      <c r="C20" s="853"/>
      <c r="D20" s="853"/>
      <c r="E20" s="853"/>
      <c r="F20" s="853"/>
      <c r="G20" s="853"/>
      <c r="H20" s="852">
        <v>36</v>
      </c>
      <c r="I20" s="581"/>
      <c r="J20" s="578"/>
    </row>
    <row r="21" spans="1:10" s="580" customFormat="1" ht="16.5" customHeight="1">
      <c r="A21" s="987">
        <v>9</v>
      </c>
      <c r="B21" s="854" t="s">
        <v>209</v>
      </c>
      <c r="C21" s="851"/>
      <c r="D21" s="851"/>
      <c r="E21" s="851"/>
      <c r="F21" s="851"/>
      <c r="G21" s="853"/>
      <c r="H21" s="852">
        <v>36</v>
      </c>
      <c r="I21" s="578"/>
      <c r="J21" s="578"/>
    </row>
    <row r="22" spans="1:10" s="580" customFormat="1" ht="16.5" customHeight="1">
      <c r="A22" s="987">
        <v>10</v>
      </c>
      <c r="B22" s="854" t="s">
        <v>4667</v>
      </c>
      <c r="C22" s="851"/>
      <c r="D22" s="851"/>
      <c r="E22" s="851"/>
      <c r="F22" s="851"/>
      <c r="G22" s="853"/>
      <c r="H22" s="852">
        <v>38</v>
      </c>
      <c r="I22" s="578"/>
      <c r="J22" s="578"/>
    </row>
    <row r="23" spans="1:10" s="580" customFormat="1" ht="16.5" customHeight="1">
      <c r="A23" s="987">
        <v>11</v>
      </c>
      <c r="B23" s="854" t="s">
        <v>2710</v>
      </c>
      <c r="C23" s="851"/>
      <c r="D23" s="851"/>
      <c r="E23" s="851"/>
      <c r="F23" s="851"/>
      <c r="G23" s="853"/>
      <c r="H23" s="852">
        <v>38</v>
      </c>
      <c r="I23" s="578"/>
      <c r="J23" s="578"/>
    </row>
    <row r="24" spans="1:10" s="580" customFormat="1" ht="16.5" customHeight="1">
      <c r="A24" s="987">
        <v>12</v>
      </c>
      <c r="B24" s="854" t="s">
        <v>2</v>
      </c>
      <c r="C24" s="851"/>
      <c r="D24" s="851"/>
      <c r="E24" s="851"/>
      <c r="F24" s="851"/>
      <c r="G24" s="853"/>
      <c r="H24" s="852">
        <v>41</v>
      </c>
      <c r="I24" s="578"/>
      <c r="J24" s="578"/>
    </row>
    <row r="25" spans="1:10" s="580" customFormat="1" ht="16.5" customHeight="1">
      <c r="A25" s="987">
        <v>13</v>
      </c>
      <c r="B25" s="854" t="s">
        <v>85</v>
      </c>
      <c r="C25" s="851"/>
      <c r="D25" s="851"/>
      <c r="E25" s="851"/>
      <c r="F25" s="851"/>
      <c r="G25" s="853"/>
      <c r="H25" s="852">
        <v>43</v>
      </c>
      <c r="I25" s="578"/>
      <c r="J25" s="578"/>
    </row>
    <row r="26" spans="1:10" s="580" customFormat="1" ht="16.5" customHeight="1">
      <c r="A26" s="987">
        <v>14</v>
      </c>
      <c r="B26" s="854" t="s">
        <v>1789</v>
      </c>
      <c r="C26" s="851"/>
      <c r="D26" s="851"/>
      <c r="E26" s="851"/>
      <c r="F26" s="851"/>
      <c r="G26" s="853"/>
      <c r="H26" s="852">
        <v>43</v>
      </c>
      <c r="I26" s="578"/>
      <c r="J26" s="578"/>
    </row>
    <row r="27" spans="1:10" s="580" customFormat="1" ht="16.5" customHeight="1">
      <c r="A27" s="987">
        <v>15</v>
      </c>
      <c r="B27" s="854" t="s">
        <v>72</v>
      </c>
      <c r="C27" s="987"/>
      <c r="D27" s="987"/>
      <c r="E27" s="987"/>
      <c r="F27" s="987"/>
      <c r="G27" s="853"/>
      <c r="H27" s="852">
        <v>44</v>
      </c>
      <c r="J27" s="578"/>
    </row>
    <row r="28" spans="1:10" s="580" customFormat="1" ht="16.5" customHeight="1">
      <c r="A28" s="987">
        <v>16</v>
      </c>
      <c r="B28" s="854" t="s">
        <v>4595</v>
      </c>
      <c r="C28" s="987"/>
      <c r="D28" s="987"/>
      <c r="E28" s="987"/>
      <c r="F28" s="987"/>
      <c r="G28" s="853"/>
      <c r="H28" s="852">
        <v>44</v>
      </c>
      <c r="J28" s="578"/>
    </row>
    <row r="29" spans="1:10" s="580" customFormat="1" ht="16.5" customHeight="1">
      <c r="A29" s="987">
        <v>17</v>
      </c>
      <c r="B29" s="854" t="s">
        <v>117</v>
      </c>
      <c r="C29" s="987"/>
      <c r="D29" s="987"/>
      <c r="E29" s="987"/>
      <c r="F29" s="987"/>
      <c r="G29" s="853"/>
      <c r="H29" s="852">
        <v>45</v>
      </c>
      <c r="J29" s="578"/>
    </row>
    <row r="30" spans="1:10" s="580" customFormat="1" ht="16.5" customHeight="1">
      <c r="A30" s="987">
        <v>18</v>
      </c>
      <c r="B30" s="854" t="s">
        <v>14</v>
      </c>
      <c r="C30" s="987"/>
      <c r="D30" s="987"/>
      <c r="E30" s="987"/>
      <c r="F30" s="987"/>
      <c r="G30" s="853"/>
      <c r="H30" s="852">
        <v>45</v>
      </c>
      <c r="J30" s="578"/>
    </row>
    <row r="31" spans="1:10" s="580" customFormat="1" ht="16.5" customHeight="1">
      <c r="A31" s="987">
        <v>19</v>
      </c>
      <c r="B31" s="854" t="s">
        <v>5</v>
      </c>
      <c r="C31" s="851"/>
      <c r="D31" s="851"/>
      <c r="E31" s="851"/>
      <c r="F31" s="851"/>
      <c r="G31" s="853"/>
      <c r="H31" s="852">
        <v>45</v>
      </c>
      <c r="I31" s="578"/>
      <c r="J31" s="578"/>
    </row>
    <row r="32" spans="1:10" s="580" customFormat="1" ht="16.5" customHeight="1">
      <c r="A32" s="987">
        <v>20</v>
      </c>
      <c r="B32" s="854" t="s">
        <v>84</v>
      </c>
      <c r="C32" s="987"/>
      <c r="D32" s="987"/>
      <c r="E32" s="987"/>
      <c r="F32" s="987"/>
      <c r="G32" s="853"/>
      <c r="H32" s="852">
        <v>46</v>
      </c>
      <c r="J32" s="578"/>
    </row>
    <row r="33" spans="1:10" s="580" customFormat="1" ht="16.5" customHeight="1">
      <c r="A33" s="987">
        <v>21</v>
      </c>
      <c r="B33" s="854" t="s">
        <v>34</v>
      </c>
      <c r="C33" s="987"/>
      <c r="D33" s="987"/>
      <c r="E33" s="987"/>
      <c r="F33" s="987"/>
      <c r="G33" s="853"/>
      <c r="H33" s="852">
        <v>47</v>
      </c>
      <c r="J33" s="578"/>
    </row>
    <row r="34" spans="1:10" s="580" customFormat="1" ht="16.5" customHeight="1">
      <c r="A34" s="987">
        <v>22</v>
      </c>
      <c r="B34" s="854" t="s">
        <v>200</v>
      </c>
      <c r="C34" s="987"/>
      <c r="D34" s="987"/>
      <c r="E34" s="987"/>
      <c r="F34" s="987"/>
      <c r="G34" s="853"/>
      <c r="H34" s="852">
        <v>48</v>
      </c>
      <c r="J34" s="578"/>
    </row>
    <row r="35" spans="1:10" s="580" customFormat="1" ht="16.5" customHeight="1">
      <c r="A35" s="987">
        <v>23</v>
      </c>
      <c r="B35" s="854" t="s">
        <v>82</v>
      </c>
      <c r="C35" s="987"/>
      <c r="D35" s="987"/>
      <c r="E35" s="987"/>
      <c r="F35" s="987"/>
      <c r="G35" s="853"/>
      <c r="H35" s="852">
        <v>48</v>
      </c>
      <c r="J35" s="578"/>
    </row>
    <row r="36" spans="1:10" s="585" customFormat="1" ht="16.5" customHeight="1">
      <c r="A36" s="987">
        <v>24</v>
      </c>
      <c r="B36" s="854" t="s">
        <v>275</v>
      </c>
      <c r="C36" s="988"/>
      <c r="D36" s="988"/>
      <c r="E36" s="988"/>
      <c r="F36" s="988"/>
      <c r="G36" s="853"/>
      <c r="H36" s="852">
        <v>49</v>
      </c>
      <c r="J36" s="578"/>
    </row>
    <row r="37" spans="1:10" s="585" customFormat="1" ht="16.5" customHeight="1">
      <c r="A37" s="987">
        <v>25</v>
      </c>
      <c r="B37" s="854" t="s">
        <v>2029</v>
      </c>
      <c r="C37" s="988"/>
      <c r="D37" s="988"/>
      <c r="E37" s="988"/>
      <c r="F37" s="988"/>
      <c r="G37" s="853"/>
      <c r="H37" s="852">
        <v>49</v>
      </c>
      <c r="J37" s="578"/>
    </row>
    <row r="38" spans="1:10" s="585" customFormat="1" ht="16.5" customHeight="1">
      <c r="A38" s="987">
        <v>26</v>
      </c>
      <c r="B38" s="854" t="s">
        <v>103</v>
      </c>
      <c r="C38" s="988"/>
      <c r="D38" s="988"/>
      <c r="E38" s="988"/>
      <c r="F38" s="988"/>
      <c r="G38" s="853"/>
      <c r="H38" s="852">
        <v>56</v>
      </c>
      <c r="J38" s="578"/>
    </row>
    <row r="39" spans="1:10" s="585" customFormat="1" ht="16.5" customHeight="1">
      <c r="A39" s="987">
        <v>27</v>
      </c>
      <c r="B39" s="854" t="s">
        <v>135</v>
      </c>
      <c r="C39" s="988"/>
      <c r="D39" s="988"/>
      <c r="E39" s="988"/>
      <c r="F39" s="988"/>
      <c r="G39" s="853"/>
      <c r="H39" s="852">
        <v>58</v>
      </c>
      <c r="J39" s="578"/>
    </row>
    <row r="40" spans="1:10" s="585" customFormat="1" ht="16.5" customHeight="1">
      <c r="A40" s="987">
        <v>28</v>
      </c>
      <c r="B40" s="854" t="s">
        <v>216</v>
      </c>
      <c r="C40" s="988"/>
      <c r="D40" s="988"/>
      <c r="E40" s="988"/>
      <c r="F40" s="988"/>
      <c r="G40" s="853"/>
      <c r="H40" s="852">
        <v>59</v>
      </c>
      <c r="J40" s="578"/>
    </row>
    <row r="41" spans="1:10" s="585" customFormat="1" ht="16.5" customHeight="1">
      <c r="A41" s="987">
        <v>29</v>
      </c>
      <c r="B41" s="854" t="s">
        <v>239</v>
      </c>
      <c r="C41" s="988"/>
      <c r="D41" s="988"/>
      <c r="E41" s="988"/>
      <c r="F41" s="988"/>
      <c r="G41" s="853"/>
      <c r="H41" s="852">
        <v>59</v>
      </c>
      <c r="J41" s="578"/>
    </row>
    <row r="42" spans="1:10" s="585" customFormat="1" ht="16.5" customHeight="1">
      <c r="A42" s="987">
        <v>30</v>
      </c>
      <c r="B42" s="854" t="s">
        <v>3007</v>
      </c>
      <c r="C42" s="988"/>
      <c r="D42" s="988"/>
      <c r="E42" s="988"/>
      <c r="F42" s="988"/>
      <c r="G42" s="853"/>
      <c r="H42" s="852">
        <v>59</v>
      </c>
      <c r="J42" s="578"/>
    </row>
    <row r="43" spans="1:10" s="20" customFormat="1" hidden="1">
      <c r="A43" s="1158">
        <v>31</v>
      </c>
      <c r="B43" s="1158" t="s">
        <v>4689</v>
      </c>
      <c r="C43" s="988"/>
      <c r="D43" s="988"/>
      <c r="E43" s="988"/>
      <c r="F43" s="988"/>
      <c r="G43" s="988"/>
      <c r="H43" s="852">
        <v>59</v>
      </c>
    </row>
    <row r="44" spans="1:10" s="20" customFormat="1">
      <c r="A44" s="988"/>
      <c r="B44" s="988"/>
      <c r="C44" s="988"/>
      <c r="D44" s="988"/>
      <c r="E44" s="988"/>
      <c r="F44" s="988"/>
      <c r="G44" s="988"/>
      <c r="H44" s="852"/>
    </row>
  </sheetData>
  <pageMargins left="0.4" right="0.3" top="0.80500000000000005" bottom="0.2" header="0.31496062992126" footer="0.31496062992126"/>
  <pageSetup paperSize="9" scale="82" firstPageNumber="2" orientation="portrait" useFirstPageNumber="1" r:id="rId1"/>
  <headerFooter>
    <oddHeader>&amp;R&amp;"Times New Roman,Bold Italic"&amp;10MRS Oil Nigeria Plc
&amp;"Times New Roman,Italic"Financial Statements -- 31 March 2016</oddHeader>
    <oddFooter>&amp;R&amp;"Times New Roman,Regular"&amp;P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2:T315"/>
  <sheetViews>
    <sheetView view="pageBreakPreview" topLeftCell="C221" zoomScale="106" zoomScaleNormal="100" zoomScaleSheetLayoutView="106" workbookViewId="0">
      <selection activeCell="F269" sqref="F1:R1048576"/>
    </sheetView>
  </sheetViews>
  <sheetFormatPr defaultColWidth="21.5703125" defaultRowHeight="13.5"/>
  <cols>
    <col min="1" max="1" width="3.85546875" style="1972" customWidth="1"/>
    <col min="2" max="2" width="5.7109375" style="1360" customWidth="1"/>
    <col min="3" max="3" width="18.7109375" style="1360" customWidth="1"/>
    <col min="4" max="4" width="23.7109375" style="1347" customWidth="1"/>
    <col min="5" max="5" width="42.7109375" style="1347" customWidth="1"/>
    <col min="6" max="6" width="27.140625" style="1913" customWidth="1"/>
    <col min="7" max="7" width="10.28515625" style="1913" hidden="1" customWidth="1"/>
    <col min="8" max="8" width="9.140625" style="1913" hidden="1" customWidth="1"/>
    <col min="9" max="9" width="33.5703125" style="1913" hidden="1" customWidth="1"/>
    <col min="10" max="10" width="1.42578125" style="1913" customWidth="1"/>
    <col min="11" max="11" width="44.140625" style="1912" customWidth="1"/>
    <col min="12" max="12" width="1.42578125" style="1913" customWidth="1"/>
    <col min="13" max="13" width="37.42578125" style="1912" customWidth="1"/>
    <col min="14" max="14" width="1.7109375" style="1913" customWidth="1"/>
    <col min="15" max="15" width="39.7109375" style="1912" bestFit="1" customWidth="1"/>
    <col min="16" max="16" width="1.42578125" style="1913" customWidth="1"/>
    <col min="17" max="17" width="43.42578125" style="1912" bestFit="1" customWidth="1"/>
    <col min="18" max="18" width="1.42578125" style="1913" customWidth="1"/>
    <col min="19" max="19" width="32.42578125" style="1913" bestFit="1" customWidth="1"/>
    <col min="20" max="20" width="34" style="1911" bestFit="1" customWidth="1"/>
    <col min="21" max="21" width="43.7109375" style="1913" bestFit="1" customWidth="1"/>
    <col min="22" max="23" width="21.85546875" style="1913" bestFit="1" customWidth="1"/>
    <col min="24" max="25" width="19.85546875" style="1913" bestFit="1" customWidth="1"/>
    <col min="26" max="26" width="21.28515625" style="1913" bestFit="1" customWidth="1"/>
    <col min="27" max="28" width="21.5703125" style="1913"/>
    <col min="29" max="29" width="21.85546875" style="1913" customWidth="1"/>
    <col min="30" max="31" width="21.5703125" style="1913"/>
    <col min="32" max="33" width="21.85546875" style="1913" customWidth="1"/>
    <col min="34" max="34" width="16.42578125" style="1913" customWidth="1"/>
    <col min="35" max="35" width="21.5703125" style="1913"/>
    <col min="36" max="36" width="23.85546875" style="1913" customWidth="1"/>
    <col min="37" max="38" width="21.5703125" style="1913"/>
    <col min="39" max="39" width="21.85546875" style="1913" customWidth="1"/>
    <col min="40" max="40" width="21.5703125" style="1913"/>
    <col min="41" max="41" width="19.5703125" style="1913" customWidth="1"/>
    <col min="42" max="42" width="21.85546875" style="1913" customWidth="1"/>
    <col min="43" max="43" width="21.5703125" style="1913"/>
    <col min="44" max="44" width="21.28515625" style="1913" customWidth="1"/>
    <col min="45" max="45" width="21.5703125" style="1913"/>
    <col min="46" max="46" width="21.28515625" style="1913" customWidth="1"/>
    <col min="47" max="47" width="21.5703125" style="1913"/>
    <col min="48" max="48" width="21.85546875" style="1913" customWidth="1"/>
    <col min="49" max="49" width="21.5703125" style="1913"/>
    <col min="50" max="79" width="18.5703125" style="1913" customWidth="1"/>
    <col min="80" max="80" width="15.42578125" style="1913" customWidth="1"/>
    <col min="81" max="81" width="14.7109375" style="1913" bestFit="1" customWidth="1"/>
    <col min="82" max="82" width="12.28515625" style="1913" bestFit="1" customWidth="1"/>
    <col min="83" max="84" width="19" style="1913" bestFit="1" customWidth="1"/>
    <col min="85" max="16384" width="21.5703125" style="1913"/>
  </cols>
  <sheetData>
    <row r="2" spans="1:7">
      <c r="B2" s="1346" t="s">
        <v>4713</v>
      </c>
      <c r="C2" s="1347"/>
    </row>
    <row r="3" spans="1:7">
      <c r="A3" s="1910"/>
      <c r="B3" s="1347"/>
      <c r="C3" s="1347"/>
    </row>
    <row r="4" spans="1:7" ht="17.25" customHeight="1">
      <c r="A4" s="1909" t="s">
        <v>13</v>
      </c>
      <c r="B4" s="1908" t="s">
        <v>178</v>
      </c>
      <c r="C4" s="1908"/>
      <c r="D4" s="1907"/>
      <c r="E4" s="1906"/>
      <c r="F4" s="1905"/>
      <c r="G4" s="1905"/>
    </row>
    <row r="5" spans="1:7" ht="69.599999999999994" customHeight="1">
      <c r="A5" s="1904"/>
      <c r="B5" s="2239" t="s">
        <v>3025</v>
      </c>
      <c r="C5" s="2239"/>
      <c r="D5" s="2239"/>
      <c r="E5" s="2239"/>
      <c r="F5" s="1903"/>
      <c r="G5" s="1903"/>
    </row>
    <row r="6" spans="1:7" ht="56.45" customHeight="1">
      <c r="A6" s="1904"/>
      <c r="B6" s="2239" t="s">
        <v>4723</v>
      </c>
      <c r="C6" s="2239"/>
      <c r="D6" s="2239"/>
      <c r="E6" s="2239"/>
      <c r="F6" s="1903"/>
      <c r="G6" s="1903"/>
    </row>
    <row r="7" spans="1:7" ht="40.15" customHeight="1">
      <c r="A7" s="1904"/>
      <c r="B7" s="2239" t="s">
        <v>3026</v>
      </c>
      <c r="C7" s="2239"/>
      <c r="D7" s="2239"/>
      <c r="E7" s="2239"/>
      <c r="F7" s="1903"/>
      <c r="G7" s="1903"/>
    </row>
    <row r="8" spans="1:7" ht="12.75" customHeight="1">
      <c r="A8" s="1904"/>
      <c r="B8" s="1902"/>
      <c r="C8" s="1902"/>
      <c r="D8" s="1902"/>
      <c r="E8" s="1902"/>
      <c r="F8" s="1903"/>
      <c r="G8" s="1903"/>
    </row>
    <row r="9" spans="1:7">
      <c r="A9" s="1904"/>
      <c r="B9" s="2253" t="s">
        <v>179</v>
      </c>
      <c r="C9" s="2253"/>
      <c r="D9" s="2253"/>
      <c r="E9" s="2253"/>
      <c r="F9" s="1903"/>
      <c r="G9" s="1903"/>
    </row>
    <row r="10" spans="1:7" ht="12.75" customHeight="1">
      <c r="A10" s="1904"/>
      <c r="B10" s="1902"/>
      <c r="C10" s="1902"/>
      <c r="D10" s="1902"/>
      <c r="E10" s="1902"/>
      <c r="F10" s="1903"/>
      <c r="G10" s="1903"/>
    </row>
    <row r="11" spans="1:7" ht="52.5" customHeight="1">
      <c r="A11" s="1904"/>
      <c r="B11" s="2253" t="s">
        <v>180</v>
      </c>
      <c r="C11" s="2253"/>
      <c r="D11" s="2253"/>
      <c r="E11" s="2253"/>
      <c r="F11" s="1903"/>
      <c r="G11" s="1903"/>
    </row>
    <row r="12" spans="1:7" ht="15" customHeight="1">
      <c r="A12" s="1904"/>
      <c r="B12" s="1902"/>
      <c r="C12" s="1902"/>
      <c r="D12" s="1902"/>
      <c r="E12" s="1902"/>
      <c r="F12" s="1903"/>
      <c r="G12" s="1903"/>
    </row>
    <row r="13" spans="1:7" ht="28.9" customHeight="1">
      <c r="A13" s="1904"/>
      <c r="B13" s="2239" t="s">
        <v>181</v>
      </c>
      <c r="C13" s="2239"/>
      <c r="D13" s="2239"/>
      <c r="E13" s="2239"/>
      <c r="F13" s="1903"/>
      <c r="G13" s="1903"/>
    </row>
    <row r="14" spans="1:7" ht="15" customHeight="1">
      <c r="A14" s="1904"/>
      <c r="B14" s="1902"/>
      <c r="C14" s="1902"/>
      <c r="D14" s="1902"/>
      <c r="E14" s="1902"/>
      <c r="F14" s="1903"/>
      <c r="G14" s="1903"/>
    </row>
    <row r="15" spans="1:7">
      <c r="A15" s="1909">
        <v>2</v>
      </c>
      <c r="B15" s="1901" t="s">
        <v>186</v>
      </c>
      <c r="C15" s="1347"/>
      <c r="D15" s="1907"/>
      <c r="E15" s="1346"/>
      <c r="F15" s="1900"/>
      <c r="G15" s="1900"/>
    </row>
    <row r="16" spans="1:7" ht="10.5" customHeight="1">
      <c r="A16" s="1899"/>
      <c r="B16" s="1901"/>
      <c r="C16" s="1901"/>
      <c r="D16" s="1907"/>
      <c r="E16" s="1346"/>
      <c r="F16" s="1900"/>
      <c r="G16" s="1900"/>
    </row>
    <row r="17" spans="1:10" ht="15.75" customHeight="1">
      <c r="A17" s="1898" t="s">
        <v>16</v>
      </c>
      <c r="B17" s="1897" t="s">
        <v>182</v>
      </c>
      <c r="C17" s="1896"/>
      <c r="D17" s="1895"/>
      <c r="E17" s="1357"/>
      <c r="F17" s="1894"/>
      <c r="G17" s="1894"/>
      <c r="H17" s="1896"/>
      <c r="I17" s="1896"/>
      <c r="J17" s="1896"/>
    </row>
    <row r="18" spans="1:10" ht="70.150000000000006" customHeight="1">
      <c r="A18" s="1899"/>
      <c r="B18" s="2239" t="s">
        <v>4720</v>
      </c>
      <c r="C18" s="2239"/>
      <c r="D18" s="2239"/>
      <c r="E18" s="2239"/>
      <c r="F18" s="1894"/>
      <c r="G18" s="1894"/>
      <c r="H18" s="1896"/>
      <c r="I18" s="1896"/>
      <c r="J18" s="1896"/>
    </row>
    <row r="19" spans="1:10" ht="12" customHeight="1">
      <c r="A19" s="1899"/>
      <c r="B19" s="1893"/>
      <c r="C19" s="1893"/>
      <c r="D19" s="1893"/>
      <c r="E19" s="1893"/>
      <c r="F19" s="1894"/>
      <c r="G19" s="1894"/>
      <c r="H19" s="1896"/>
      <c r="I19" s="1896"/>
      <c r="J19" s="1896"/>
    </row>
    <row r="20" spans="1:10" ht="15" customHeight="1">
      <c r="A20" s="1898" t="s">
        <v>17</v>
      </c>
      <c r="B20" s="1897" t="s">
        <v>183</v>
      </c>
      <c r="C20" s="1896"/>
      <c r="D20" s="1893"/>
      <c r="E20" s="1893"/>
      <c r="F20" s="1894"/>
      <c r="G20" s="1894"/>
      <c r="H20" s="1896"/>
      <c r="I20" s="1896"/>
      <c r="J20" s="1896"/>
    </row>
    <row r="21" spans="1:10" ht="16.5" customHeight="1">
      <c r="A21" s="1893"/>
      <c r="B21" s="2239" t="s">
        <v>3265</v>
      </c>
      <c r="C21" s="2239"/>
      <c r="D21" s="2239"/>
      <c r="E21" s="2239"/>
      <c r="F21" s="1894"/>
      <c r="G21" s="1894"/>
      <c r="H21" s="1896"/>
      <c r="I21" s="1896"/>
      <c r="J21" s="1896"/>
    </row>
    <row r="22" spans="1:10" ht="9" customHeight="1">
      <c r="A22" s="1893"/>
      <c r="B22" s="1347"/>
      <c r="C22" s="1902"/>
      <c r="D22" s="1902"/>
      <c r="E22" s="1902"/>
      <c r="F22" s="1900"/>
      <c r="G22" s="1900"/>
    </row>
    <row r="23" spans="1:10" ht="15" customHeight="1">
      <c r="A23" s="1898" t="s">
        <v>15</v>
      </c>
      <c r="B23" s="1901" t="s">
        <v>184</v>
      </c>
      <c r="C23" s="1913"/>
      <c r="D23" s="1902"/>
      <c r="E23" s="1902"/>
      <c r="F23" s="1900"/>
      <c r="G23" s="1900"/>
    </row>
    <row r="24" spans="1:10" ht="27.75" customHeight="1">
      <c r="A24" s="1893"/>
      <c r="B24" s="2239" t="s">
        <v>3295</v>
      </c>
      <c r="C24" s="2239"/>
      <c r="D24" s="2239"/>
      <c r="E24" s="2239"/>
      <c r="F24" s="1900"/>
      <c r="G24" s="1900"/>
    </row>
    <row r="25" spans="1:10" ht="8.25" customHeight="1">
      <c r="A25" s="1893"/>
      <c r="B25" s="1347"/>
      <c r="C25" s="1902"/>
      <c r="D25" s="1902"/>
      <c r="E25" s="1902"/>
      <c r="F25" s="1900"/>
      <c r="G25" s="1900"/>
    </row>
    <row r="26" spans="1:10" ht="15" customHeight="1">
      <c r="A26" s="1898" t="s">
        <v>18</v>
      </c>
      <c r="B26" s="1901" t="s">
        <v>3158</v>
      </c>
      <c r="C26" s="1913"/>
      <c r="D26" s="1902"/>
      <c r="E26" s="1902"/>
      <c r="F26" s="1900"/>
      <c r="G26" s="1900"/>
    </row>
    <row r="27" spans="1:10" ht="42" customHeight="1">
      <c r="A27" s="1899"/>
      <c r="B27" s="2239" t="s">
        <v>3156</v>
      </c>
      <c r="C27" s="2239"/>
      <c r="D27" s="2239"/>
      <c r="E27" s="2239"/>
      <c r="F27" s="1900"/>
      <c r="G27" s="1900"/>
    </row>
    <row r="28" spans="1:10" ht="13.5" customHeight="1">
      <c r="A28" s="1899"/>
      <c r="B28" s="1902"/>
      <c r="C28" s="1358"/>
      <c r="D28" s="1358"/>
      <c r="E28" s="1358"/>
      <c r="F28" s="1900"/>
      <c r="G28" s="1900"/>
    </row>
    <row r="29" spans="1:10" ht="30.6" customHeight="1">
      <c r="A29" s="1899"/>
      <c r="B29" s="2239" t="s">
        <v>3143</v>
      </c>
      <c r="C29" s="2239"/>
      <c r="D29" s="2239"/>
      <c r="E29" s="2239"/>
      <c r="F29" s="1900"/>
      <c r="G29" s="1900"/>
    </row>
    <row r="30" spans="1:10" ht="5.25" customHeight="1">
      <c r="A30" s="1899"/>
      <c r="B30" s="1892"/>
      <c r="C30" s="1891"/>
      <c r="D30" s="1891"/>
      <c r="E30" s="1891"/>
      <c r="F30" s="1900"/>
      <c r="G30" s="1900"/>
    </row>
    <row r="31" spans="1:10" ht="12.75" hidden="1" customHeight="1">
      <c r="A31" s="1890" t="s">
        <v>1799</v>
      </c>
      <c r="B31" s="1901" t="s">
        <v>2979</v>
      </c>
      <c r="C31" s="1358"/>
      <c r="D31" s="1358"/>
      <c r="E31" s="1358"/>
      <c r="F31" s="1900"/>
      <c r="G31" s="1900"/>
    </row>
    <row r="32" spans="1:10" ht="27" hidden="1" customHeight="1">
      <c r="A32" s="1890"/>
      <c r="B32" s="2239" t="s">
        <v>3157</v>
      </c>
      <c r="C32" s="2239"/>
      <c r="D32" s="2239"/>
      <c r="E32" s="2239"/>
      <c r="F32" s="1900"/>
      <c r="G32" s="1900"/>
    </row>
    <row r="33" spans="1:7" ht="8.25" customHeight="1">
      <c r="A33" s="1899"/>
      <c r="B33" s="1902"/>
      <c r="C33" s="1358"/>
      <c r="D33" s="1358"/>
      <c r="E33" s="1358"/>
      <c r="F33" s="1900"/>
      <c r="G33" s="1900"/>
    </row>
    <row r="34" spans="1:7" ht="15.75" customHeight="1">
      <c r="A34" s="1890" t="s">
        <v>1799</v>
      </c>
      <c r="B34" s="2254" t="s">
        <v>3186</v>
      </c>
      <c r="C34" s="2254"/>
      <c r="D34" s="2254"/>
      <c r="E34" s="2254"/>
      <c r="F34" s="1900"/>
      <c r="G34" s="1900"/>
    </row>
    <row r="35" spans="1:7" ht="32.25" customHeight="1">
      <c r="A35" s="1899"/>
      <c r="B35" s="2239" t="s">
        <v>4812</v>
      </c>
      <c r="C35" s="2239"/>
      <c r="D35" s="2239"/>
      <c r="E35" s="2239"/>
      <c r="F35" s="1900"/>
      <c r="G35" s="1900"/>
    </row>
    <row r="36" spans="1:7" ht="25.5" hidden="1" customHeight="1">
      <c r="A36" s="1899"/>
      <c r="B36" s="2252" t="s">
        <v>3173</v>
      </c>
      <c r="C36" s="2252"/>
      <c r="D36" s="2252"/>
      <c r="E36" s="2252"/>
      <c r="F36" s="1900"/>
      <c r="G36" s="1900"/>
    </row>
    <row r="37" spans="1:7" ht="15.75" customHeight="1">
      <c r="A37" s="1899"/>
      <c r="B37" s="2252" t="s">
        <v>4702</v>
      </c>
      <c r="C37" s="2252"/>
      <c r="D37" s="2252"/>
      <c r="E37" s="2252"/>
      <c r="F37" s="1900"/>
      <c r="G37" s="1900"/>
    </row>
    <row r="38" spans="1:7" ht="15.75" customHeight="1">
      <c r="A38" s="1899"/>
      <c r="B38" s="2256" t="s">
        <v>4635</v>
      </c>
      <c r="C38" s="2256"/>
      <c r="D38" s="2256"/>
      <c r="E38" s="2256"/>
      <c r="F38" s="1900"/>
      <c r="G38" s="1900"/>
    </row>
    <row r="39" spans="1:7" ht="29.45" customHeight="1">
      <c r="A39" s="1899"/>
      <c r="B39" s="2252" t="s">
        <v>4684</v>
      </c>
      <c r="C39" s="2252"/>
      <c r="D39" s="2252"/>
      <c r="E39" s="2252"/>
      <c r="F39" s="1900"/>
      <c r="G39" s="1900"/>
    </row>
    <row r="40" spans="1:7" ht="15" customHeight="1">
      <c r="A40" s="1899"/>
      <c r="B40" s="1892"/>
      <c r="C40" s="1891"/>
      <c r="D40" s="1891"/>
      <c r="E40" s="1891"/>
      <c r="F40" s="1900"/>
      <c r="G40" s="1900"/>
    </row>
    <row r="41" spans="1:7" ht="18" customHeight="1">
      <c r="A41" s="1890" t="s">
        <v>1791</v>
      </c>
      <c r="B41" s="1974" t="s">
        <v>3113</v>
      </c>
      <c r="C41" s="1892"/>
      <c r="D41" s="1892"/>
      <c r="E41" s="1892"/>
      <c r="F41" s="1894"/>
      <c r="G41" s="1894"/>
    </row>
    <row r="42" spans="1:7" ht="230.25" customHeight="1">
      <c r="A42" s="1889"/>
      <c r="B42" s="2251" t="s">
        <v>3275</v>
      </c>
      <c r="C42" s="2251"/>
      <c r="D42" s="2251"/>
      <c r="E42" s="2251"/>
      <c r="F42" s="1894"/>
      <c r="G42" s="1894"/>
    </row>
    <row r="43" spans="1:7">
      <c r="A43" s="1889"/>
      <c r="B43" s="1888"/>
      <c r="C43" s="1888"/>
      <c r="D43" s="1888"/>
      <c r="E43" s="1888"/>
      <c r="F43" s="1894"/>
      <c r="G43" s="1894"/>
    </row>
    <row r="44" spans="1:7" ht="57" customHeight="1">
      <c r="A44" s="1899"/>
      <c r="B44" s="2238" t="s">
        <v>4560</v>
      </c>
      <c r="C44" s="2238"/>
      <c r="D44" s="2238"/>
      <c r="E44" s="2238"/>
      <c r="F44" s="1894"/>
      <c r="G44" s="1894"/>
    </row>
    <row r="45" spans="1:7">
      <c r="A45" s="1889"/>
      <c r="B45" s="1888"/>
      <c r="C45" s="1888"/>
      <c r="D45" s="1888"/>
      <c r="E45" s="1888"/>
      <c r="F45" s="1894"/>
      <c r="G45" s="1894"/>
    </row>
    <row r="46" spans="1:7" ht="81" customHeight="1">
      <c r="A46" s="1899"/>
      <c r="B46" s="2238" t="s">
        <v>3114</v>
      </c>
      <c r="C46" s="2238"/>
      <c r="D46" s="2238"/>
      <c r="E46" s="2238"/>
      <c r="F46" s="1894"/>
      <c r="G46" s="1894"/>
    </row>
    <row r="47" spans="1:7" ht="15" customHeight="1">
      <c r="A47" s="1899"/>
      <c r="B47" s="1902"/>
      <c r="C47" s="1902"/>
      <c r="D47" s="1902"/>
      <c r="E47" s="1902"/>
      <c r="F47" s="1900"/>
      <c r="G47" s="1900"/>
    </row>
    <row r="48" spans="1:7" ht="13.5" customHeight="1">
      <c r="A48" s="1909">
        <v>3</v>
      </c>
      <c r="B48" s="1901" t="s">
        <v>187</v>
      </c>
      <c r="C48" s="1902"/>
      <c r="D48" s="1902"/>
      <c r="E48" s="1902"/>
      <c r="F48" s="1900"/>
      <c r="G48" s="1900"/>
    </row>
    <row r="49" spans="1:7" ht="15.6" customHeight="1">
      <c r="A49" s="1887"/>
      <c r="B49" s="2239" t="s">
        <v>3144</v>
      </c>
      <c r="C49" s="2239"/>
      <c r="D49" s="2239"/>
      <c r="E49" s="2239"/>
      <c r="F49" s="1894"/>
      <c r="G49" s="1894"/>
    </row>
    <row r="50" spans="1:7" ht="6.75" customHeight="1">
      <c r="A50" s="1887"/>
      <c r="B50" s="1886"/>
      <c r="C50" s="1886"/>
      <c r="D50" s="1886"/>
      <c r="E50" s="1886"/>
      <c r="F50" s="1894"/>
      <c r="G50" s="1894"/>
    </row>
    <row r="51" spans="1:7" ht="12.75" hidden="1" customHeight="1">
      <c r="A51" s="1885"/>
      <c r="B51" s="1885" t="s">
        <v>1889</v>
      </c>
      <c r="C51" s="1908" t="s">
        <v>2864</v>
      </c>
      <c r="D51" s="1908"/>
      <c r="E51" s="1908"/>
      <c r="F51" s="1894"/>
      <c r="G51" s="1894"/>
    </row>
    <row r="52" spans="1:7" ht="54" hidden="1" customHeight="1">
      <c r="A52" s="1887"/>
      <c r="C52" s="2244" t="s">
        <v>3027</v>
      </c>
      <c r="D52" s="2244"/>
      <c r="E52" s="2244"/>
      <c r="F52" s="1894"/>
      <c r="G52" s="1894"/>
    </row>
    <row r="53" spans="1:7" ht="7.5" hidden="1" customHeight="1">
      <c r="A53" s="1887"/>
      <c r="B53" s="1892"/>
      <c r="C53" s="1892"/>
      <c r="D53" s="1892"/>
      <c r="E53" s="1892"/>
      <c r="F53" s="1894"/>
      <c r="G53" s="1894"/>
    </row>
    <row r="54" spans="1:7" ht="12.75" hidden="1" customHeight="1">
      <c r="A54" s="1885"/>
      <c r="B54" s="1885" t="s">
        <v>118</v>
      </c>
      <c r="C54" s="1908" t="s">
        <v>2865</v>
      </c>
      <c r="D54" s="1908"/>
      <c r="E54" s="1908"/>
      <c r="F54" s="1908"/>
      <c r="G54" s="1894"/>
    </row>
    <row r="55" spans="1:7" ht="147" hidden="1" customHeight="1">
      <c r="A55" s="1887"/>
      <c r="C55" s="2244" t="s">
        <v>3102</v>
      </c>
      <c r="D55" s="2244"/>
      <c r="E55" s="2244"/>
      <c r="F55" s="1894"/>
      <c r="G55" s="1894"/>
    </row>
    <row r="56" spans="1:7" ht="7.5" hidden="1" customHeight="1">
      <c r="A56" s="1887"/>
      <c r="B56" s="1892"/>
      <c r="C56" s="1892"/>
      <c r="D56" s="1892"/>
      <c r="E56" s="1892"/>
      <c r="F56" s="1894"/>
      <c r="G56" s="1894"/>
    </row>
    <row r="57" spans="1:7" ht="23.25" customHeight="1">
      <c r="A57" s="1885" t="s">
        <v>16</v>
      </c>
      <c r="B57" s="1974" t="s">
        <v>1777</v>
      </c>
      <c r="C57" s="1892"/>
      <c r="D57" s="1892"/>
      <c r="E57" s="1892"/>
      <c r="F57" s="1894"/>
      <c r="G57" s="1894"/>
    </row>
    <row r="58" spans="1:7" ht="67.900000000000006" customHeight="1">
      <c r="A58" s="1887"/>
      <c r="B58" s="2239" t="s">
        <v>3048</v>
      </c>
      <c r="C58" s="2239"/>
      <c r="D58" s="2239"/>
      <c r="E58" s="2239"/>
      <c r="F58" s="1894"/>
      <c r="G58" s="1894"/>
    </row>
    <row r="59" spans="1:7" ht="27.75" customHeight="1">
      <c r="A59" s="1887"/>
      <c r="B59" s="2239" t="s">
        <v>4692</v>
      </c>
      <c r="C59" s="2239"/>
      <c r="D59" s="2239"/>
      <c r="E59" s="2239"/>
      <c r="F59" s="1894"/>
      <c r="G59" s="1894"/>
    </row>
    <row r="60" spans="1:7" ht="12" customHeight="1">
      <c r="A60" s="1887"/>
      <c r="B60" s="1892"/>
      <c r="C60" s="1892"/>
      <c r="D60" s="1892"/>
      <c r="E60" s="1892"/>
      <c r="F60" s="1894"/>
      <c r="G60" s="1894"/>
    </row>
    <row r="61" spans="1:7" ht="16.5" customHeight="1">
      <c r="A61" s="1884" t="s">
        <v>17</v>
      </c>
      <c r="B61" s="1974" t="s">
        <v>1779</v>
      </c>
      <c r="D61" s="1892"/>
      <c r="E61" s="1892"/>
      <c r="F61" s="1894"/>
      <c r="G61" s="1894"/>
    </row>
    <row r="62" spans="1:7" ht="3.75" customHeight="1">
      <c r="A62" s="1887"/>
      <c r="B62" s="1892"/>
      <c r="C62" s="1892"/>
      <c r="D62" s="1892"/>
      <c r="E62" s="1892"/>
      <c r="F62" s="1894"/>
      <c r="G62" s="1894"/>
    </row>
    <row r="63" spans="1:7">
      <c r="A63" s="1883"/>
      <c r="B63" s="2255" t="s">
        <v>4693</v>
      </c>
      <c r="C63" s="2255"/>
      <c r="D63" s="2255"/>
      <c r="E63" s="2255"/>
      <c r="F63" s="1894"/>
      <c r="G63" s="1894"/>
    </row>
    <row r="64" spans="1:7">
      <c r="A64" s="1883"/>
      <c r="B64" s="2255" t="s">
        <v>2977</v>
      </c>
      <c r="C64" s="2255"/>
      <c r="D64" s="2255"/>
      <c r="E64" s="2255"/>
      <c r="F64" s="1894"/>
      <c r="G64" s="1894"/>
    </row>
    <row r="65" spans="1:7" ht="6.75" customHeight="1">
      <c r="A65" s="1883"/>
      <c r="B65" s="1957"/>
      <c r="C65" s="1957"/>
      <c r="D65" s="1957"/>
      <c r="E65" s="1957"/>
      <c r="F65" s="1894"/>
      <c r="G65" s="1894"/>
    </row>
    <row r="66" spans="1:7" ht="16.5" customHeight="1">
      <c r="A66" s="1883" t="s">
        <v>1780</v>
      </c>
      <c r="B66" s="1974" t="s">
        <v>2866</v>
      </c>
      <c r="C66" s="1957"/>
      <c r="D66" s="1957"/>
      <c r="E66" s="1957"/>
      <c r="F66" s="1894"/>
      <c r="G66" s="1894"/>
    </row>
    <row r="67" spans="1:7" ht="32.25" customHeight="1">
      <c r="A67" s="1887"/>
      <c r="B67" s="2244" t="s">
        <v>2867</v>
      </c>
      <c r="C67" s="2244"/>
      <c r="D67" s="2244"/>
      <c r="E67" s="2244"/>
      <c r="F67" s="1894"/>
      <c r="G67" s="1894"/>
    </row>
    <row r="68" spans="1:7" ht="3" customHeight="1">
      <c r="A68" s="1887"/>
      <c r="B68" s="1892"/>
      <c r="C68" s="1892"/>
      <c r="D68" s="1892"/>
      <c r="E68" s="1892"/>
      <c r="F68" s="1894"/>
      <c r="G68" s="1894"/>
    </row>
    <row r="69" spans="1:7" ht="85.9" customHeight="1">
      <c r="A69" s="1887"/>
      <c r="B69" s="2239" t="s">
        <v>3101</v>
      </c>
      <c r="C69" s="2239"/>
      <c r="D69" s="2239"/>
      <c r="E69" s="2239"/>
      <c r="F69" s="1894"/>
      <c r="G69" s="1894"/>
    </row>
    <row r="70" spans="1:7" ht="26.25" hidden="1" customHeight="1">
      <c r="A70" s="1887"/>
      <c r="B70" s="2252"/>
      <c r="C70" s="2252"/>
      <c r="D70" s="2252"/>
      <c r="E70" s="2252"/>
      <c r="F70" s="1894"/>
      <c r="G70" s="1894"/>
    </row>
    <row r="71" spans="1:7" ht="42" customHeight="1">
      <c r="A71" s="1887"/>
      <c r="B71" s="2239" t="s">
        <v>4590</v>
      </c>
      <c r="C71" s="2239"/>
      <c r="D71" s="2239"/>
      <c r="E71" s="2239"/>
      <c r="F71" s="1894"/>
      <c r="G71" s="1894"/>
    </row>
    <row r="72" spans="1:7" ht="9" customHeight="1">
      <c r="A72" s="1887"/>
      <c r="B72" s="1892"/>
      <c r="C72" s="1892"/>
      <c r="D72" s="1892"/>
      <c r="E72" s="1892"/>
      <c r="F72" s="1894"/>
      <c r="G72" s="1894"/>
    </row>
    <row r="73" spans="1:7" ht="15.75" customHeight="1">
      <c r="A73" s="1883" t="s">
        <v>1791</v>
      </c>
      <c r="B73" s="1974" t="s">
        <v>2868</v>
      </c>
      <c r="C73" s="1892"/>
      <c r="D73" s="1892"/>
      <c r="E73" s="1892"/>
      <c r="F73" s="1894"/>
      <c r="G73" s="1894"/>
    </row>
    <row r="74" spans="1:7" ht="28.15" customHeight="1">
      <c r="A74" s="1887"/>
      <c r="B74" s="2239" t="s">
        <v>3159</v>
      </c>
      <c r="C74" s="2239"/>
      <c r="D74" s="2239"/>
      <c r="E74" s="2239"/>
      <c r="F74" s="1894"/>
      <c r="G74" s="1894"/>
    </row>
    <row r="75" spans="1:7" ht="65.25" hidden="1" customHeight="1">
      <c r="A75" s="1887"/>
      <c r="B75" s="2239" t="s">
        <v>1783</v>
      </c>
      <c r="C75" s="2239"/>
      <c r="D75" s="2239"/>
      <c r="E75" s="2239"/>
      <c r="F75" s="1894"/>
      <c r="G75" s="1894"/>
    </row>
    <row r="76" spans="1:7" ht="7.5" hidden="1" customHeight="1">
      <c r="A76" s="1887"/>
      <c r="B76" s="1886"/>
      <c r="C76" s="1882"/>
      <c r="D76" s="1882"/>
      <c r="E76" s="1882"/>
      <c r="F76" s="1894"/>
      <c r="G76" s="1894"/>
    </row>
    <row r="77" spans="1:7" ht="39.75" hidden="1" customHeight="1">
      <c r="A77" s="1887"/>
      <c r="B77" s="2239" t="s">
        <v>4587</v>
      </c>
      <c r="C77" s="2239"/>
      <c r="D77" s="2239"/>
      <c r="E77" s="2239"/>
      <c r="F77" s="1894"/>
      <c r="G77" s="1894"/>
    </row>
    <row r="78" spans="1:7" ht="7.5" hidden="1" customHeight="1">
      <c r="A78" s="1887"/>
      <c r="B78" s="1886"/>
      <c r="C78" s="1882"/>
      <c r="D78" s="1882"/>
      <c r="E78" s="1882"/>
      <c r="F78" s="1894"/>
      <c r="G78" s="1894"/>
    </row>
    <row r="79" spans="1:7" ht="30.6" customHeight="1">
      <c r="A79" s="1887"/>
      <c r="B79" s="2239" t="s">
        <v>4562</v>
      </c>
      <c r="C79" s="2239"/>
      <c r="D79" s="2239"/>
      <c r="E79" s="2239"/>
      <c r="F79" s="1894"/>
      <c r="G79" s="1894"/>
    </row>
    <row r="80" spans="1:7" ht="18.75" customHeight="1">
      <c r="A80" s="1887"/>
      <c r="B80" s="2250" t="s">
        <v>1789</v>
      </c>
      <c r="C80" s="2250"/>
      <c r="D80" s="2250"/>
      <c r="E80" s="2250"/>
      <c r="F80" s="1894"/>
      <c r="G80" s="1894"/>
    </row>
    <row r="81" spans="1:7" ht="57.6" customHeight="1">
      <c r="A81" s="1887"/>
      <c r="B81" s="2239" t="s">
        <v>4559</v>
      </c>
      <c r="C81" s="2239"/>
      <c r="D81" s="2239"/>
      <c r="E81" s="2239"/>
      <c r="F81" s="1894"/>
      <c r="G81" s="1894"/>
    </row>
    <row r="82" spans="1:7" ht="9" customHeight="1">
      <c r="A82" s="1887"/>
      <c r="B82" s="1886"/>
      <c r="C82" s="1882"/>
      <c r="D82" s="1882"/>
      <c r="E82" s="1882"/>
      <c r="F82" s="1894"/>
      <c r="G82" s="1894"/>
    </row>
    <row r="83" spans="1:7" ht="16.5" customHeight="1">
      <c r="A83" s="1887"/>
      <c r="B83" s="1881" t="s">
        <v>14</v>
      </c>
      <c r="C83" s="1924"/>
      <c r="D83" s="1891"/>
      <c r="E83" s="1891"/>
      <c r="F83" s="1894"/>
      <c r="G83" s="1894"/>
    </row>
    <row r="84" spans="1:7" ht="54" customHeight="1">
      <c r="A84" s="1887"/>
      <c r="B84" s="2239" t="s">
        <v>4694</v>
      </c>
      <c r="C84" s="2239"/>
      <c r="D84" s="2239"/>
      <c r="E84" s="2239"/>
      <c r="F84" s="1894"/>
      <c r="G84" s="1894"/>
    </row>
    <row r="85" spans="1:7" ht="16.5" customHeight="1">
      <c r="A85" s="1887"/>
      <c r="B85" s="1892"/>
      <c r="C85" s="1892"/>
      <c r="D85" s="1892"/>
      <c r="E85" s="1892"/>
      <c r="F85" s="1894"/>
      <c r="G85" s="1894"/>
    </row>
    <row r="86" spans="1:7" ht="16.5" customHeight="1">
      <c r="A86" s="1883" t="s">
        <v>61</v>
      </c>
      <c r="B86" s="1974" t="s">
        <v>2869</v>
      </c>
      <c r="C86" s="1913"/>
      <c r="D86" s="1892"/>
      <c r="E86" s="1892"/>
      <c r="F86" s="1894"/>
      <c r="G86" s="1894"/>
    </row>
    <row r="87" spans="1:7" ht="102" customHeight="1">
      <c r="A87" s="1887"/>
      <c r="B87" s="2239" t="s">
        <v>3266</v>
      </c>
      <c r="C87" s="2239"/>
      <c r="D87" s="2239"/>
      <c r="E87" s="2239"/>
      <c r="F87" s="1894"/>
      <c r="G87" s="1894"/>
    </row>
    <row r="88" spans="1:7" ht="5.25" customHeight="1">
      <c r="A88" s="1887"/>
      <c r="B88" s="1892"/>
      <c r="C88" s="1892"/>
      <c r="D88" s="1892"/>
      <c r="E88" s="1892"/>
      <c r="F88" s="1894"/>
      <c r="G88" s="1894"/>
    </row>
    <row r="89" spans="1:7">
      <c r="A89" s="1887"/>
      <c r="B89" s="1892"/>
      <c r="C89" s="1892"/>
      <c r="D89" s="1892"/>
      <c r="E89" s="1892"/>
      <c r="F89" s="1894"/>
      <c r="G89" s="1894"/>
    </row>
    <row r="90" spans="1:7" ht="16.5" customHeight="1">
      <c r="A90" s="1884" t="s">
        <v>15</v>
      </c>
      <c r="B90" s="1974" t="s">
        <v>2</v>
      </c>
      <c r="D90" s="1892"/>
      <c r="E90" s="1892"/>
      <c r="F90" s="1894"/>
      <c r="G90" s="1894"/>
    </row>
    <row r="91" spans="1:7" ht="6.75" customHeight="1">
      <c r="A91" s="1887"/>
      <c r="B91" s="1892"/>
      <c r="C91" s="1974"/>
      <c r="D91" s="1892"/>
      <c r="E91" s="1892"/>
      <c r="F91" s="1894"/>
      <c r="G91" s="1894"/>
    </row>
    <row r="92" spans="1:7" ht="16.5" customHeight="1">
      <c r="A92" s="1883" t="s">
        <v>1799</v>
      </c>
      <c r="B92" s="1974" t="s">
        <v>1800</v>
      </c>
      <c r="C92" s="1913"/>
      <c r="D92" s="1892"/>
      <c r="E92" s="1892"/>
      <c r="F92" s="1894"/>
      <c r="G92" s="1894"/>
    </row>
    <row r="93" spans="1:7" ht="46.5" customHeight="1">
      <c r="A93" s="1887"/>
      <c r="B93" s="2239" t="s">
        <v>3049</v>
      </c>
      <c r="C93" s="2239"/>
      <c r="D93" s="2239"/>
      <c r="E93" s="2239"/>
      <c r="F93" s="1894"/>
      <c r="G93" s="1894"/>
    </row>
    <row r="94" spans="1:7" ht="2.25" customHeight="1">
      <c r="A94" s="1887"/>
      <c r="B94" s="1892"/>
      <c r="C94" s="1891"/>
      <c r="D94" s="1891"/>
      <c r="E94" s="1891"/>
      <c r="F94" s="1894"/>
      <c r="G94" s="1894"/>
    </row>
    <row r="95" spans="1:7" ht="72" customHeight="1">
      <c r="A95" s="1887"/>
      <c r="B95" s="2239" t="s">
        <v>2978</v>
      </c>
      <c r="C95" s="2239"/>
      <c r="D95" s="2239"/>
      <c r="E95" s="2239"/>
      <c r="F95" s="1894"/>
      <c r="G95" s="1894"/>
    </row>
    <row r="96" spans="1:7" ht="31.15" customHeight="1">
      <c r="A96" s="1887"/>
      <c r="B96" s="2239" t="s">
        <v>1803</v>
      </c>
      <c r="C96" s="2239"/>
      <c r="D96" s="2239"/>
      <c r="E96" s="2239"/>
      <c r="F96" s="1894"/>
      <c r="G96" s="1894"/>
    </row>
    <row r="97" spans="1:7" ht="36" customHeight="1">
      <c r="A97" s="1887"/>
      <c r="B97" s="2239" t="s">
        <v>3145</v>
      </c>
      <c r="C97" s="2239"/>
      <c r="D97" s="2239"/>
      <c r="E97" s="2239"/>
      <c r="F97" s="1894"/>
      <c r="G97" s="1894"/>
    </row>
    <row r="98" spans="1:7" ht="41.45" customHeight="1">
      <c r="A98" s="1887"/>
      <c r="B98" s="2239" t="s">
        <v>1805</v>
      </c>
      <c r="C98" s="2239"/>
      <c r="D98" s="2239"/>
      <c r="E98" s="2239"/>
      <c r="F98" s="1894"/>
      <c r="G98" s="1894"/>
    </row>
    <row r="99" spans="1:7">
      <c r="A99" s="1887"/>
      <c r="B99" s="1892"/>
      <c r="C99" s="1891"/>
      <c r="D99" s="1891"/>
      <c r="E99" s="1891"/>
      <c r="F99" s="1894"/>
      <c r="G99" s="1894"/>
    </row>
    <row r="100" spans="1:7" ht="16.5" customHeight="1">
      <c r="A100" s="1883" t="s">
        <v>1791</v>
      </c>
      <c r="B100" s="1974" t="s">
        <v>1829</v>
      </c>
      <c r="C100" s="1924"/>
      <c r="D100" s="1891"/>
      <c r="E100" s="1891"/>
      <c r="F100" s="1894"/>
      <c r="G100" s="1894"/>
    </row>
    <row r="101" spans="1:7" ht="61.5" customHeight="1">
      <c r="A101" s="1887"/>
      <c r="B101" s="2239" t="s">
        <v>1807</v>
      </c>
      <c r="C101" s="2239"/>
      <c r="D101" s="2239"/>
      <c r="E101" s="2239"/>
      <c r="F101" s="1894"/>
      <c r="G101" s="1894"/>
    </row>
    <row r="102" spans="1:7" ht="5.25" customHeight="1">
      <c r="A102" s="1887"/>
      <c r="B102" s="1892"/>
      <c r="C102" s="1891"/>
      <c r="D102" s="1891"/>
      <c r="E102" s="1891"/>
      <c r="F102" s="1894"/>
      <c r="G102" s="1894"/>
    </row>
    <row r="103" spans="1:7" ht="16.5" customHeight="1">
      <c r="A103" s="1883" t="s">
        <v>61</v>
      </c>
      <c r="B103" s="1974" t="s">
        <v>11</v>
      </c>
      <c r="C103" s="1924"/>
      <c r="D103" s="1891"/>
      <c r="E103" s="1891"/>
      <c r="F103" s="1894"/>
      <c r="G103" s="1894"/>
    </row>
    <row r="104" spans="1:7" ht="31.5" customHeight="1">
      <c r="A104" s="1887"/>
      <c r="B104" s="2239" t="s">
        <v>2870</v>
      </c>
      <c r="C104" s="2239"/>
      <c r="D104" s="2239"/>
      <c r="E104" s="2239"/>
      <c r="F104" s="1894"/>
      <c r="G104" s="1894"/>
    </row>
    <row r="105" spans="1:7" ht="70.5" customHeight="1">
      <c r="A105" s="1887"/>
      <c r="B105" s="2239" t="s">
        <v>1809</v>
      </c>
      <c r="C105" s="2239"/>
      <c r="D105" s="2239"/>
      <c r="E105" s="2239"/>
      <c r="F105" s="1894"/>
      <c r="G105" s="1894"/>
    </row>
    <row r="106" spans="1:7" ht="8.25" customHeight="1">
      <c r="A106" s="1887"/>
      <c r="B106" s="1892"/>
      <c r="C106" s="1892"/>
      <c r="D106" s="1892"/>
      <c r="E106" s="1892"/>
      <c r="F106" s="1894"/>
      <c r="G106" s="1894"/>
    </row>
    <row r="107" spans="1:7" ht="16.5" customHeight="1">
      <c r="A107" s="1887"/>
      <c r="B107" s="1957" t="s">
        <v>1810</v>
      </c>
      <c r="C107" s="1957"/>
      <c r="D107" s="1957"/>
      <c r="E107" s="1913"/>
      <c r="F107" s="1894"/>
      <c r="G107" s="1894"/>
    </row>
    <row r="108" spans="1:7" ht="16.5" customHeight="1" thickBot="1">
      <c r="A108" s="1887"/>
      <c r="B108" s="1892"/>
      <c r="C108" s="1892"/>
      <c r="D108" s="1892"/>
      <c r="E108" s="1892"/>
      <c r="F108" s="1894"/>
      <c r="G108" s="1894"/>
    </row>
    <row r="109" spans="1:7" ht="16.5" customHeight="1">
      <c r="A109" s="1887"/>
      <c r="B109" s="1880" t="s">
        <v>1812</v>
      </c>
      <c r="C109" s="1879"/>
      <c r="D109" s="1878"/>
      <c r="E109" s="1892"/>
      <c r="F109" s="1894"/>
      <c r="G109" s="1894"/>
    </row>
    <row r="110" spans="1:7" ht="16.5" customHeight="1">
      <c r="A110" s="1887"/>
      <c r="B110" s="2240" t="s">
        <v>3017</v>
      </c>
      <c r="C110" s="2241"/>
      <c r="D110" s="1877" t="s">
        <v>1814</v>
      </c>
      <c r="E110" s="1876"/>
      <c r="F110" s="1894"/>
      <c r="G110" s="1894"/>
    </row>
    <row r="111" spans="1:7" ht="16.5" customHeight="1">
      <c r="A111" s="1887"/>
      <c r="B111" s="2240" t="s">
        <v>3018</v>
      </c>
      <c r="C111" s="2241"/>
      <c r="D111" s="1877" t="s">
        <v>1816</v>
      </c>
      <c r="E111" s="1876"/>
      <c r="F111" s="1894"/>
      <c r="G111" s="1894"/>
    </row>
    <row r="112" spans="1:7" ht="16.5" customHeight="1">
      <c r="A112" s="1887"/>
      <c r="B112" s="2240" t="s">
        <v>1817</v>
      </c>
      <c r="C112" s="2241"/>
      <c r="D112" s="1877" t="s">
        <v>1818</v>
      </c>
      <c r="E112" s="1876"/>
      <c r="F112" s="1894"/>
      <c r="G112" s="1894"/>
    </row>
    <row r="113" spans="1:7" ht="17.25" customHeight="1">
      <c r="A113" s="1887"/>
      <c r="B113" s="2240" t="s">
        <v>1819</v>
      </c>
      <c r="C113" s="2241"/>
      <c r="D113" s="1877" t="s">
        <v>1820</v>
      </c>
      <c r="E113" s="1876"/>
      <c r="F113" s="1894"/>
      <c r="G113" s="1894"/>
    </row>
    <row r="114" spans="1:7" ht="17.25" customHeight="1">
      <c r="A114" s="1887"/>
      <c r="B114" s="2240" t="s">
        <v>1821</v>
      </c>
      <c r="C114" s="2241"/>
      <c r="D114" s="1877" t="s">
        <v>3097</v>
      </c>
      <c r="E114" s="1876"/>
      <c r="F114" s="1894"/>
      <c r="G114" s="1894"/>
    </row>
    <row r="115" spans="1:7" ht="25.5" customHeight="1" thickBot="1">
      <c r="A115" s="1887"/>
      <c r="B115" s="2242" t="s">
        <v>3098</v>
      </c>
      <c r="C115" s="2243"/>
      <c r="D115" s="1875" t="s">
        <v>1824</v>
      </c>
      <c r="E115" s="1876"/>
      <c r="F115" s="1894"/>
      <c r="G115" s="1894"/>
    </row>
    <row r="116" spans="1:7" ht="25.5" customHeight="1" thickBot="1">
      <c r="A116" s="1887"/>
      <c r="B116" s="2242" t="s">
        <v>3099</v>
      </c>
      <c r="C116" s="2243"/>
      <c r="D116" s="1875" t="s">
        <v>3100</v>
      </c>
      <c r="E116" s="1876"/>
      <c r="F116" s="1894"/>
      <c r="G116" s="1894"/>
    </row>
    <row r="117" spans="1:7" ht="9" customHeight="1">
      <c r="A117" s="1887"/>
      <c r="B117" s="1892"/>
      <c r="C117" s="1892"/>
      <c r="D117" s="1892"/>
      <c r="E117" s="1892"/>
      <c r="F117" s="1894"/>
      <c r="G117" s="1894"/>
    </row>
    <row r="118" spans="1:7" ht="27" customHeight="1">
      <c r="A118" s="1887"/>
      <c r="B118" s="2239" t="s">
        <v>3160</v>
      </c>
      <c r="C118" s="2239"/>
      <c r="D118" s="2239"/>
      <c r="E118" s="2239"/>
      <c r="F118" s="1894"/>
      <c r="G118" s="1894"/>
    </row>
    <row r="119" spans="1:7" ht="35.25" customHeight="1">
      <c r="A119" s="1887"/>
      <c r="B119" s="2239" t="s">
        <v>1826</v>
      </c>
      <c r="C119" s="2239"/>
      <c r="D119" s="2239"/>
      <c r="E119" s="2239"/>
      <c r="F119" s="1894"/>
      <c r="G119" s="1894"/>
    </row>
    <row r="120" spans="1:7" ht="16.5" customHeight="1">
      <c r="A120" s="1887"/>
      <c r="B120" s="1892"/>
      <c r="C120" s="1892"/>
      <c r="D120" s="1892"/>
      <c r="E120" s="1892"/>
      <c r="F120" s="1894"/>
      <c r="G120" s="1894"/>
    </row>
    <row r="121" spans="1:7" ht="16.5" customHeight="1">
      <c r="A121" s="1884" t="s">
        <v>18</v>
      </c>
      <c r="B121" s="1974" t="s">
        <v>85</v>
      </c>
      <c r="C121" s="1913"/>
      <c r="D121" s="1892"/>
      <c r="E121" s="1892"/>
      <c r="F121" s="1894"/>
      <c r="G121" s="1894"/>
    </row>
    <row r="122" spans="1:7" ht="26.25" customHeight="1">
      <c r="A122" s="1887"/>
      <c r="B122" s="2244" t="s">
        <v>1827</v>
      </c>
      <c r="C122" s="2244"/>
      <c r="D122" s="2244"/>
      <c r="E122" s="2244"/>
      <c r="F122" s="1894"/>
      <c r="G122" s="1894"/>
    </row>
    <row r="123" spans="1:7" ht="16.5" customHeight="1">
      <c r="A123" s="1887"/>
      <c r="B123" s="2247" t="s">
        <v>1828</v>
      </c>
      <c r="C123" s="2247"/>
      <c r="D123" s="2247"/>
      <c r="E123" s="2247"/>
      <c r="F123" s="1894"/>
      <c r="G123" s="1894"/>
    </row>
    <row r="124" spans="1:7" ht="13.5" customHeight="1">
      <c r="A124" s="1887"/>
      <c r="B124" s="1892"/>
      <c r="C124" s="1892"/>
      <c r="D124" s="1892"/>
      <c r="E124" s="1892"/>
      <c r="F124" s="1894"/>
      <c r="G124" s="1894"/>
    </row>
    <row r="125" spans="1:7" ht="16.5" customHeight="1">
      <c r="A125" s="1887"/>
      <c r="B125" s="1974" t="s">
        <v>1829</v>
      </c>
      <c r="C125" s="1892"/>
      <c r="D125" s="1892"/>
      <c r="E125" s="1892"/>
      <c r="F125" s="1894"/>
      <c r="G125" s="1894"/>
    </row>
    <row r="126" spans="1:7" ht="27" customHeight="1">
      <c r="A126" s="1887"/>
      <c r="B126" s="2244" t="s">
        <v>1830</v>
      </c>
      <c r="C126" s="2244"/>
      <c r="D126" s="2244"/>
      <c r="E126" s="2244"/>
      <c r="F126" s="1894"/>
      <c r="G126" s="1894"/>
    </row>
    <row r="127" spans="1:7" ht="13.5" customHeight="1">
      <c r="A127" s="1887"/>
      <c r="B127" s="1892"/>
      <c r="C127" s="1892"/>
      <c r="D127" s="1892"/>
      <c r="E127" s="1892"/>
      <c r="F127" s="1894"/>
      <c r="G127" s="1894"/>
    </row>
    <row r="128" spans="1:7" ht="16.5" customHeight="1">
      <c r="A128" s="1887"/>
      <c r="B128" s="1974" t="s">
        <v>1831</v>
      </c>
      <c r="C128" s="1892"/>
      <c r="D128" s="1892"/>
      <c r="E128" s="1892"/>
      <c r="F128" s="1894"/>
      <c r="G128" s="1894"/>
    </row>
    <row r="129" spans="1:7" ht="70.900000000000006" customHeight="1">
      <c r="A129" s="1887"/>
      <c r="B129" s="2239" t="s">
        <v>3476</v>
      </c>
      <c r="C129" s="2239"/>
      <c r="D129" s="2239"/>
      <c r="E129" s="2239"/>
      <c r="F129" s="1894"/>
      <c r="G129" s="1894"/>
    </row>
    <row r="130" spans="1:7" ht="14.25" customHeight="1">
      <c r="A130" s="1887"/>
      <c r="B130" s="1886"/>
      <c r="C130" s="1886"/>
      <c r="D130" s="1886"/>
      <c r="E130" s="1886"/>
      <c r="F130" s="1894"/>
      <c r="G130" s="1894"/>
    </row>
    <row r="131" spans="1:7" ht="28.15" customHeight="1">
      <c r="A131" s="1887"/>
      <c r="B131" s="2239" t="s">
        <v>4614</v>
      </c>
      <c r="C131" s="2239"/>
      <c r="D131" s="2239"/>
      <c r="E131" s="2239"/>
      <c r="F131" s="1894"/>
      <c r="G131" s="1894"/>
    </row>
    <row r="132" spans="1:7" ht="12.75" customHeight="1">
      <c r="A132" s="1887"/>
      <c r="B132" s="1892"/>
      <c r="C132" s="1892"/>
      <c r="D132" s="1892"/>
      <c r="E132" s="1892"/>
      <c r="F132" s="1894"/>
      <c r="G132" s="1894"/>
    </row>
    <row r="133" spans="1:7" ht="16.5" customHeight="1">
      <c r="A133" s="1884" t="s">
        <v>1833</v>
      </c>
      <c r="B133" s="1974" t="s">
        <v>1834</v>
      </c>
      <c r="C133" s="1892"/>
      <c r="D133" s="1892"/>
      <c r="E133" s="1892"/>
      <c r="F133" s="1894"/>
      <c r="G133" s="1894"/>
    </row>
    <row r="134" spans="1:7" ht="6" customHeight="1">
      <c r="A134" s="1887"/>
      <c r="B134" s="1892"/>
      <c r="C134" s="1892"/>
      <c r="D134" s="1892"/>
      <c r="E134" s="1892"/>
      <c r="F134" s="1894"/>
      <c r="G134" s="1894"/>
    </row>
    <row r="135" spans="1:7" ht="16.5" customHeight="1">
      <c r="A135" s="1887" t="s">
        <v>1799</v>
      </c>
      <c r="B135" s="1874" t="s">
        <v>1841</v>
      </c>
      <c r="C135" s="1873"/>
      <c r="D135" s="1873"/>
      <c r="E135" s="1873"/>
      <c r="F135" s="1894"/>
      <c r="G135" s="1894"/>
    </row>
    <row r="136" spans="1:7" ht="97.5" customHeight="1">
      <c r="A136" s="1887"/>
      <c r="B136" s="2238" t="s">
        <v>3296</v>
      </c>
      <c r="C136" s="2238"/>
      <c r="D136" s="2238"/>
      <c r="E136" s="2238"/>
      <c r="F136" s="1894"/>
      <c r="G136" s="1894"/>
    </row>
    <row r="137" spans="1:7" ht="19.5" customHeight="1">
      <c r="A137" s="1887" t="s">
        <v>1791</v>
      </c>
      <c r="B137" s="1874" t="s">
        <v>1835</v>
      </c>
      <c r="C137" s="1873"/>
      <c r="D137" s="1873"/>
      <c r="E137" s="1873"/>
      <c r="F137" s="1894"/>
      <c r="G137" s="1894"/>
    </row>
    <row r="138" spans="1:7" ht="55.5" customHeight="1">
      <c r="A138" s="1887"/>
      <c r="B138" s="2238" t="s">
        <v>2871</v>
      </c>
      <c r="C138" s="2238"/>
      <c r="D138" s="2238"/>
      <c r="E138" s="2238"/>
      <c r="F138" s="1894"/>
      <c r="G138" s="1894"/>
    </row>
    <row r="139" spans="1:7" ht="9.75" customHeight="1">
      <c r="A139" s="1887"/>
      <c r="B139" s="1872"/>
      <c r="C139" s="1872"/>
      <c r="D139" s="1872"/>
      <c r="E139" s="1872"/>
      <c r="F139" s="1894"/>
      <c r="G139" s="1894"/>
    </row>
    <row r="140" spans="1:7" ht="24" customHeight="1">
      <c r="A140" s="1887"/>
      <c r="B140" s="2265" t="s">
        <v>2872</v>
      </c>
      <c r="C140" s="2265"/>
      <c r="D140" s="2265"/>
      <c r="E140" s="2265"/>
      <c r="F140" s="1894"/>
      <c r="G140" s="1894"/>
    </row>
    <row r="141" spans="1:7" ht="3.75" customHeight="1">
      <c r="A141" s="1887"/>
      <c r="B141" s="1873"/>
      <c r="C141" s="1873"/>
      <c r="D141" s="1873"/>
      <c r="E141" s="1873"/>
      <c r="F141" s="1894"/>
      <c r="G141" s="1894"/>
    </row>
    <row r="142" spans="1:7" ht="16.5" customHeight="1">
      <c r="A142" s="1887" t="s">
        <v>61</v>
      </c>
      <c r="B142" s="1874" t="s">
        <v>1838</v>
      </c>
      <c r="C142" s="1873"/>
      <c r="D142" s="1873"/>
      <c r="E142" s="1873"/>
      <c r="F142" s="1894"/>
      <c r="G142" s="1894"/>
    </row>
    <row r="143" spans="1:7" ht="39" customHeight="1">
      <c r="A143" s="1887"/>
      <c r="B143" s="2238" t="s">
        <v>1839</v>
      </c>
      <c r="C143" s="2238"/>
      <c r="D143" s="2238"/>
      <c r="E143" s="2238"/>
      <c r="F143" s="1871"/>
      <c r="G143" s="1894"/>
    </row>
    <row r="144" spans="1:7" ht="42" customHeight="1">
      <c r="A144" s="1887"/>
      <c r="B144" s="2238" t="s">
        <v>1840</v>
      </c>
      <c r="C144" s="2238"/>
      <c r="D144" s="2238"/>
      <c r="E144" s="2238"/>
      <c r="F144" s="1894"/>
      <c r="G144" s="1894"/>
    </row>
    <row r="145" spans="1:7" ht="10.5" customHeight="1">
      <c r="A145" s="1887"/>
      <c r="B145" s="1892"/>
      <c r="C145" s="1892"/>
      <c r="D145" s="1892"/>
      <c r="E145" s="1892"/>
      <c r="F145" s="1894"/>
      <c r="G145" s="1894"/>
    </row>
    <row r="146" spans="1:7" ht="16.5" customHeight="1">
      <c r="A146" s="1884" t="s">
        <v>1847</v>
      </c>
      <c r="B146" s="1974" t="s">
        <v>117</v>
      </c>
      <c r="C146" s="1892"/>
      <c r="D146" s="1892"/>
      <c r="E146" s="1892"/>
      <c r="F146" s="1894"/>
      <c r="G146" s="1894"/>
    </row>
    <row r="147" spans="1:7" ht="3" hidden="1" customHeight="1">
      <c r="A147" s="1887"/>
      <c r="B147" s="1892"/>
      <c r="C147" s="1892"/>
      <c r="D147" s="1892"/>
      <c r="E147" s="1892"/>
      <c r="F147" s="1894"/>
      <c r="G147" s="1894"/>
    </row>
    <row r="148" spans="1:7" ht="64.5" customHeight="1">
      <c r="A148" s="1887"/>
      <c r="B148" s="2244" t="s">
        <v>4588</v>
      </c>
      <c r="C148" s="2244"/>
      <c r="D148" s="2244"/>
      <c r="E148" s="2244"/>
      <c r="F148" s="1894"/>
      <c r="G148" s="1894"/>
    </row>
    <row r="149" spans="1:7" ht="9.75" customHeight="1">
      <c r="A149" s="1887"/>
      <c r="B149" s="1892"/>
      <c r="C149" s="1892"/>
      <c r="D149" s="1892"/>
      <c r="E149" s="1892"/>
      <c r="F149" s="1894"/>
      <c r="G149" s="1894"/>
    </row>
    <row r="150" spans="1:7" ht="16.5" customHeight="1">
      <c r="A150" s="1887"/>
      <c r="B150" s="1957" t="s">
        <v>1849</v>
      </c>
      <c r="C150" s="1892"/>
      <c r="D150" s="1892"/>
      <c r="E150" s="1892"/>
      <c r="F150" s="1894"/>
      <c r="G150" s="1894"/>
    </row>
    <row r="151" spans="1:7" ht="16.5" customHeight="1" thickBot="1">
      <c r="A151" s="1887"/>
      <c r="B151" s="1892"/>
      <c r="C151" s="1892"/>
      <c r="D151" s="1892"/>
      <c r="E151" s="1892"/>
      <c r="F151" s="1894"/>
      <c r="G151" s="1894"/>
    </row>
    <row r="152" spans="1:7" ht="16.5" customHeight="1" thickBot="1">
      <c r="A152" s="1887"/>
      <c r="B152" s="2248" t="s">
        <v>1850</v>
      </c>
      <c r="C152" s="2249"/>
      <c r="D152" s="2248" t="s">
        <v>1851</v>
      </c>
      <c r="E152" s="2249"/>
      <c r="F152" s="1894"/>
      <c r="G152" s="1894"/>
    </row>
    <row r="153" spans="1:7" ht="42.6" customHeight="1" thickBot="1">
      <c r="A153" s="1887"/>
      <c r="B153" s="2245" t="s">
        <v>3453</v>
      </c>
      <c r="C153" s="2246"/>
      <c r="D153" s="2245" t="s">
        <v>3297</v>
      </c>
      <c r="E153" s="2246"/>
      <c r="F153" s="1894"/>
      <c r="G153" s="1894"/>
    </row>
    <row r="154" spans="1:7" ht="37.15" customHeight="1" thickBot="1">
      <c r="A154" s="1887"/>
      <c r="B154" s="2245" t="s">
        <v>4685</v>
      </c>
      <c r="C154" s="2246"/>
      <c r="D154" s="2261" t="s">
        <v>3452</v>
      </c>
      <c r="E154" s="2262"/>
      <c r="F154" s="1894"/>
      <c r="G154" s="1894"/>
    </row>
    <row r="155" spans="1:7" ht="28.5" customHeight="1" thickBot="1">
      <c r="A155" s="1887"/>
      <c r="B155" s="2259" t="s">
        <v>3299</v>
      </c>
      <c r="C155" s="2260"/>
      <c r="D155" s="2261" t="s">
        <v>3298</v>
      </c>
      <c r="E155" s="2262"/>
      <c r="F155" s="1894"/>
      <c r="G155" s="1894"/>
    </row>
    <row r="156" spans="1:7" ht="25.5" customHeight="1" thickBot="1">
      <c r="A156" s="1887"/>
      <c r="B156" s="2259" t="s">
        <v>2980</v>
      </c>
      <c r="C156" s="2260"/>
      <c r="D156" s="2263" t="s">
        <v>1857</v>
      </c>
      <c r="E156" s="2264"/>
      <c r="F156" s="1894"/>
      <c r="G156" s="1894"/>
    </row>
    <row r="157" spans="1:7" ht="16.5" customHeight="1">
      <c r="A157" s="1887"/>
      <c r="B157" s="1892"/>
      <c r="C157" s="1892"/>
      <c r="D157" s="1892"/>
      <c r="E157" s="1892"/>
      <c r="F157" s="1894"/>
      <c r="G157" s="1894"/>
    </row>
    <row r="158" spans="1:7" ht="26.25" customHeight="1">
      <c r="A158" s="1887"/>
      <c r="B158" s="2244" t="s">
        <v>4563</v>
      </c>
      <c r="C158" s="2244"/>
      <c r="D158" s="2244"/>
      <c r="E158" s="2244"/>
      <c r="F158" s="1894"/>
      <c r="G158" s="1894"/>
    </row>
    <row r="159" spans="1:7" ht="9" customHeight="1">
      <c r="A159" s="1887"/>
      <c r="B159" s="1892"/>
      <c r="C159" s="1892"/>
      <c r="D159" s="1892"/>
      <c r="E159" s="1892"/>
      <c r="F159" s="1894"/>
      <c r="G159" s="1894"/>
    </row>
    <row r="160" spans="1:7" ht="16.5" customHeight="1">
      <c r="A160" s="1884" t="s">
        <v>1859</v>
      </c>
      <c r="B160" s="1974" t="s">
        <v>1860</v>
      </c>
      <c r="D160" s="1892"/>
      <c r="E160" s="1892"/>
      <c r="F160" s="1894"/>
      <c r="G160" s="1894"/>
    </row>
    <row r="161" spans="1:7" ht="16.5" customHeight="1">
      <c r="A161" s="1883" t="s">
        <v>1799</v>
      </c>
      <c r="B161" s="1974" t="s">
        <v>2873</v>
      </c>
      <c r="C161" s="1913"/>
      <c r="D161" s="1892"/>
      <c r="E161" s="1892"/>
      <c r="F161" s="1894"/>
      <c r="G161" s="1894"/>
    </row>
    <row r="162" spans="1:7" ht="27.75" customHeight="1">
      <c r="A162" s="1887"/>
      <c r="B162" s="2244" t="s">
        <v>3300</v>
      </c>
      <c r="C162" s="2244"/>
      <c r="D162" s="2244"/>
      <c r="E162" s="2244"/>
      <c r="F162" s="1894"/>
      <c r="G162" s="1894"/>
    </row>
    <row r="163" spans="1:7" ht="9" customHeight="1">
      <c r="A163" s="1887"/>
      <c r="B163" s="1886"/>
      <c r="C163" s="1886"/>
      <c r="D163" s="1886"/>
      <c r="E163" s="1886"/>
      <c r="F163" s="1894"/>
      <c r="G163" s="1894"/>
    </row>
    <row r="164" spans="1:7" ht="14.25" customHeight="1">
      <c r="A164" s="1887"/>
      <c r="B164" s="2244" t="s">
        <v>2874</v>
      </c>
      <c r="C164" s="2244"/>
      <c r="D164" s="2244"/>
      <c r="E164" s="2244"/>
      <c r="F164" s="1894"/>
      <c r="G164" s="1894"/>
    </row>
    <row r="165" spans="1:7" ht="7.5" customHeight="1">
      <c r="A165" s="1889"/>
      <c r="B165" s="1892"/>
      <c r="C165" s="1892"/>
      <c r="D165" s="1892"/>
      <c r="E165" s="1892"/>
      <c r="F165" s="1894"/>
      <c r="G165" s="1894"/>
    </row>
    <row r="166" spans="1:7" ht="16.5" customHeight="1">
      <c r="B166" s="1889" t="s">
        <v>2875</v>
      </c>
      <c r="C166" s="2247" t="s">
        <v>2876</v>
      </c>
      <c r="D166" s="2247"/>
      <c r="E166" s="2247"/>
      <c r="F166" s="1894"/>
      <c r="G166" s="1894"/>
    </row>
    <row r="167" spans="1:7" ht="16.899999999999999" customHeight="1">
      <c r="B167" s="1889" t="s">
        <v>2875</v>
      </c>
      <c r="C167" s="2247" t="s">
        <v>2877</v>
      </c>
      <c r="D167" s="2247"/>
      <c r="E167" s="2247"/>
      <c r="F167" s="1894"/>
      <c r="G167" s="1894"/>
    </row>
    <row r="168" spans="1:7" ht="16.5" customHeight="1">
      <c r="B168" s="1889" t="s">
        <v>2875</v>
      </c>
      <c r="C168" s="2247" t="s">
        <v>2878</v>
      </c>
      <c r="D168" s="2247"/>
      <c r="E168" s="2247"/>
      <c r="F168" s="1894"/>
      <c r="G168" s="1894"/>
    </row>
    <row r="169" spans="1:7" ht="15.75" customHeight="1">
      <c r="B169" s="1889" t="s">
        <v>2875</v>
      </c>
      <c r="C169" s="2247" t="s">
        <v>2879</v>
      </c>
      <c r="D169" s="2247"/>
      <c r="E169" s="2247"/>
      <c r="F169" s="1894"/>
      <c r="G169" s="1894"/>
    </row>
    <row r="170" spans="1:7" ht="17.25" customHeight="1">
      <c r="B170" s="1889" t="s">
        <v>2875</v>
      </c>
      <c r="C170" s="2247" t="s">
        <v>2880</v>
      </c>
      <c r="D170" s="2247"/>
      <c r="E170" s="2247"/>
      <c r="F170" s="1894"/>
      <c r="G170" s="1894"/>
    </row>
    <row r="171" spans="1:7" ht="17.25" customHeight="1">
      <c r="B171" s="1889" t="s">
        <v>2875</v>
      </c>
      <c r="C171" s="2247" t="s">
        <v>3162</v>
      </c>
      <c r="D171" s="2247"/>
      <c r="E171" s="2247"/>
      <c r="F171" s="1894"/>
      <c r="G171" s="1894"/>
    </row>
    <row r="172" spans="1:7" ht="15.75" customHeight="1">
      <c r="B172" s="1889"/>
      <c r="C172" s="2252" t="s">
        <v>3161</v>
      </c>
      <c r="D172" s="2252"/>
      <c r="E172" s="2252"/>
      <c r="F172" s="1894"/>
      <c r="G172" s="1894"/>
    </row>
    <row r="173" spans="1:7" ht="7.5" customHeight="1">
      <c r="A173" s="1889"/>
      <c r="B173" s="1892"/>
      <c r="C173" s="1892"/>
      <c r="D173" s="1892"/>
      <c r="E173" s="1892"/>
      <c r="F173" s="1894"/>
      <c r="G173" s="1894"/>
    </row>
    <row r="174" spans="1:7" ht="17.25" hidden="1" customHeight="1">
      <c r="A174" s="1889"/>
      <c r="B174" s="2237"/>
      <c r="C174" s="2237"/>
      <c r="D174" s="2237"/>
      <c r="E174" s="2237"/>
      <c r="F174" s="1894"/>
      <c r="G174" s="1894"/>
    </row>
    <row r="175" spans="1:7" ht="67.900000000000006" customHeight="1">
      <c r="A175" s="1887"/>
      <c r="B175" s="2244" t="s">
        <v>3028</v>
      </c>
      <c r="C175" s="2244"/>
      <c r="D175" s="2244"/>
      <c r="E175" s="2244"/>
      <c r="F175" s="1894"/>
      <c r="G175" s="1894"/>
    </row>
    <row r="176" spans="1:7" ht="6.75" customHeight="1">
      <c r="A176" s="1887"/>
      <c r="B176" s="1886"/>
      <c r="C176" s="1886"/>
      <c r="D176" s="1886"/>
      <c r="E176" s="1886"/>
      <c r="F176" s="1894"/>
      <c r="G176" s="1894"/>
    </row>
    <row r="177" spans="1:7" ht="38.25" customHeight="1">
      <c r="A177" s="1887"/>
      <c r="B177" s="2244" t="s">
        <v>2881</v>
      </c>
      <c r="C177" s="2244"/>
      <c r="D177" s="2244"/>
      <c r="E177" s="2244"/>
      <c r="F177" s="1894"/>
      <c r="G177" s="1894"/>
    </row>
    <row r="178" spans="1:7" ht="6" customHeight="1">
      <c r="A178" s="1887"/>
      <c r="B178" s="1886"/>
      <c r="C178" s="1886"/>
      <c r="D178" s="1886"/>
      <c r="E178" s="1886"/>
      <c r="F178" s="1894"/>
      <c r="G178" s="1894"/>
    </row>
    <row r="179" spans="1:7" ht="84.6" customHeight="1">
      <c r="A179" s="1887"/>
      <c r="B179" s="2239" t="s">
        <v>3301</v>
      </c>
      <c r="C179" s="2239"/>
      <c r="D179" s="2239"/>
      <c r="E179" s="2239"/>
      <c r="F179" s="1894"/>
      <c r="G179" s="1894"/>
    </row>
    <row r="180" spans="1:7" ht="9.75" customHeight="1">
      <c r="A180" s="1887"/>
      <c r="B180" s="1892"/>
      <c r="C180" s="1892"/>
      <c r="D180" s="1892"/>
      <c r="E180" s="1892"/>
      <c r="F180" s="1894"/>
      <c r="G180" s="1894"/>
    </row>
    <row r="181" spans="1:7" ht="16.5" customHeight="1">
      <c r="A181" s="1883" t="s">
        <v>1791</v>
      </c>
      <c r="B181" s="1974" t="s">
        <v>1867</v>
      </c>
      <c r="C181" s="1913"/>
      <c r="D181" s="1892"/>
      <c r="E181" s="1892"/>
      <c r="F181" s="1894"/>
      <c r="G181" s="1894"/>
    </row>
    <row r="182" spans="1:7" ht="40.5" customHeight="1">
      <c r="A182" s="1887"/>
      <c r="B182" s="2244" t="s">
        <v>2882</v>
      </c>
      <c r="C182" s="2244"/>
      <c r="D182" s="2244"/>
      <c r="E182" s="2244"/>
      <c r="F182" s="1894"/>
      <c r="G182" s="1894"/>
    </row>
    <row r="183" spans="1:7" ht="7.5" customHeight="1">
      <c r="A183" s="1887"/>
      <c r="B183" s="1886"/>
      <c r="C183" s="1886"/>
      <c r="D183" s="1886"/>
      <c r="E183" s="1886"/>
      <c r="F183" s="1894"/>
      <c r="G183" s="1894"/>
    </row>
    <row r="184" spans="1:7" ht="39.75" customHeight="1">
      <c r="A184" s="1887"/>
      <c r="B184" s="2239" t="s">
        <v>3302</v>
      </c>
      <c r="C184" s="2239"/>
      <c r="D184" s="2239"/>
      <c r="E184" s="2239"/>
      <c r="F184" s="1894"/>
      <c r="G184" s="1894"/>
    </row>
    <row r="185" spans="1:7" ht="7.5" customHeight="1">
      <c r="A185" s="1887"/>
      <c r="B185" s="1886"/>
      <c r="C185" s="1886"/>
      <c r="D185" s="1886"/>
      <c r="E185" s="1886"/>
      <c r="F185" s="1894"/>
      <c r="G185" s="1894"/>
    </row>
    <row r="186" spans="1:7" ht="52.5" customHeight="1">
      <c r="A186" s="1887"/>
      <c r="B186" s="2244" t="s">
        <v>2883</v>
      </c>
      <c r="C186" s="2244"/>
      <c r="D186" s="2244"/>
      <c r="E186" s="2244"/>
      <c r="F186" s="1894"/>
      <c r="G186" s="1894"/>
    </row>
    <row r="187" spans="1:7" ht="2.25" customHeight="1">
      <c r="A187" s="1887"/>
      <c r="B187" s="1886"/>
      <c r="C187" s="1886"/>
      <c r="D187" s="1886"/>
      <c r="E187" s="1886"/>
      <c r="F187" s="1894"/>
      <c r="G187" s="1894"/>
    </row>
    <row r="188" spans="1:7" ht="28.5" customHeight="1">
      <c r="A188" s="1887"/>
      <c r="B188" s="2239" t="s">
        <v>2884</v>
      </c>
      <c r="C188" s="2239"/>
      <c r="D188" s="2239"/>
      <c r="E188" s="2239"/>
      <c r="F188" s="1894"/>
      <c r="G188" s="1894"/>
    </row>
    <row r="189" spans="1:7" ht="43.15" customHeight="1">
      <c r="A189" s="1887"/>
      <c r="B189" s="2244" t="s">
        <v>2984</v>
      </c>
      <c r="C189" s="2244"/>
      <c r="D189" s="2244"/>
      <c r="E189" s="2244"/>
      <c r="F189" s="1894"/>
      <c r="G189" s="1894"/>
    </row>
    <row r="190" spans="1:7" ht="16.5" customHeight="1">
      <c r="A190" s="1887"/>
      <c r="B190" s="1892"/>
      <c r="C190" s="1892"/>
      <c r="D190" s="1892"/>
      <c r="E190" s="1892"/>
      <c r="F190" s="1894"/>
      <c r="G190" s="1894"/>
    </row>
    <row r="191" spans="1:7" ht="16.5" customHeight="1">
      <c r="A191" s="1884" t="s">
        <v>1873</v>
      </c>
      <c r="B191" s="1974" t="s">
        <v>1874</v>
      </c>
      <c r="D191" s="1892"/>
      <c r="E191" s="1892"/>
      <c r="F191" s="1894"/>
      <c r="G191" s="1894"/>
    </row>
    <row r="192" spans="1:7" ht="16.5" customHeight="1">
      <c r="A192" s="1883" t="s">
        <v>1799</v>
      </c>
      <c r="B192" s="1974" t="s">
        <v>1875</v>
      </c>
      <c r="C192" s="1913"/>
      <c r="D192" s="1892"/>
      <c r="E192" s="1892"/>
      <c r="F192" s="1894"/>
      <c r="G192" s="1894"/>
    </row>
    <row r="193" spans="1:7" ht="55.5" customHeight="1">
      <c r="A193" s="1887"/>
      <c r="B193" s="2244" t="s">
        <v>1876</v>
      </c>
      <c r="C193" s="2244"/>
      <c r="D193" s="2244"/>
      <c r="E193" s="2244"/>
      <c r="F193" s="1894"/>
      <c r="G193" s="1894"/>
    </row>
    <row r="194" spans="1:7" ht="84.6" customHeight="1">
      <c r="A194" s="1887"/>
      <c r="B194" s="2239" t="s">
        <v>4602</v>
      </c>
      <c r="C194" s="2239"/>
      <c r="D194" s="2239"/>
      <c r="E194" s="2239"/>
      <c r="F194" s="1894"/>
      <c r="G194" s="1894"/>
    </row>
    <row r="195" spans="1:7" ht="16.5" hidden="1" customHeight="1">
      <c r="A195" s="1887"/>
      <c r="B195" s="1892"/>
      <c r="C195" s="1892"/>
      <c r="D195" s="1892"/>
      <c r="E195" s="1892"/>
      <c r="F195" s="1894"/>
      <c r="G195" s="1894"/>
    </row>
    <row r="196" spans="1:7" ht="16.5" hidden="1" customHeight="1">
      <c r="A196" s="1883" t="s">
        <v>1791</v>
      </c>
      <c r="B196" s="1974" t="s">
        <v>1878</v>
      </c>
      <c r="C196" s="1913"/>
      <c r="D196" s="1892"/>
      <c r="E196" s="1892"/>
      <c r="F196" s="1894"/>
      <c r="G196" s="1894"/>
    </row>
    <row r="197" spans="1:7" ht="36" hidden="1" customHeight="1">
      <c r="A197" s="1887"/>
      <c r="B197" s="2247" t="s">
        <v>3174</v>
      </c>
      <c r="C197" s="2247"/>
      <c r="D197" s="2247"/>
      <c r="E197" s="2247"/>
      <c r="F197" s="1894"/>
      <c r="G197" s="1894"/>
    </row>
    <row r="198" spans="1:7" ht="66.75" hidden="1" customHeight="1">
      <c r="A198" s="1887"/>
      <c r="B198" s="2244" t="s">
        <v>2885</v>
      </c>
      <c r="C198" s="2244"/>
      <c r="D198" s="2244"/>
      <c r="E198" s="2244"/>
      <c r="F198" s="1894"/>
      <c r="G198" s="1894"/>
    </row>
    <row r="199" spans="1:7" ht="105" hidden="1" customHeight="1">
      <c r="A199" s="1887"/>
      <c r="B199" s="2244" t="s">
        <v>3029</v>
      </c>
      <c r="C199" s="2244"/>
      <c r="D199" s="2244"/>
      <c r="E199" s="2244"/>
      <c r="F199" s="1894"/>
      <c r="G199" s="1894"/>
    </row>
    <row r="200" spans="1:7" ht="16.5" customHeight="1">
      <c r="A200" s="1887"/>
      <c r="B200" s="1892"/>
      <c r="C200" s="1892"/>
      <c r="D200" s="1892"/>
      <c r="E200" s="1892"/>
      <c r="F200" s="1894"/>
      <c r="G200" s="1894"/>
    </row>
    <row r="201" spans="1:7" ht="16.5" customHeight="1">
      <c r="A201" s="1883" t="s">
        <v>1791</v>
      </c>
      <c r="B201" s="1974" t="s">
        <v>1882</v>
      </c>
      <c r="C201" s="1913"/>
      <c r="D201" s="1892"/>
      <c r="E201" s="1892"/>
      <c r="F201" s="1894"/>
      <c r="G201" s="1894"/>
    </row>
    <row r="202" spans="1:7" ht="109.15" customHeight="1">
      <c r="A202" s="1887"/>
      <c r="B202" s="2244" t="s">
        <v>3257</v>
      </c>
      <c r="C202" s="2244"/>
      <c r="D202" s="2244"/>
      <c r="E202" s="2244"/>
      <c r="F202" s="1894"/>
      <c r="G202" s="1894"/>
    </row>
    <row r="203" spans="1:7" ht="11.45" customHeight="1">
      <c r="A203" s="1887"/>
      <c r="B203" s="1892"/>
      <c r="C203" s="1892"/>
      <c r="D203" s="1892"/>
      <c r="E203" s="1892"/>
      <c r="F203" s="1894"/>
      <c r="G203" s="1894"/>
    </row>
    <row r="204" spans="1:7" ht="16.5" customHeight="1">
      <c r="A204" s="1883" t="s">
        <v>61</v>
      </c>
      <c r="B204" s="1974" t="s">
        <v>33</v>
      </c>
      <c r="C204" s="1913"/>
      <c r="D204" s="1892"/>
      <c r="E204" s="1892"/>
      <c r="F204" s="1894"/>
      <c r="G204" s="1894"/>
    </row>
    <row r="205" spans="1:7" ht="45" customHeight="1">
      <c r="A205" s="1887"/>
      <c r="B205" s="2244" t="s">
        <v>3050</v>
      </c>
      <c r="C205" s="2244"/>
      <c r="D205" s="2244"/>
      <c r="E205" s="2244"/>
      <c r="F205" s="1894"/>
      <c r="G205" s="1894"/>
    </row>
    <row r="206" spans="1:7" ht="7.5" customHeight="1">
      <c r="A206" s="1887"/>
      <c r="B206" s="1893"/>
      <c r="C206" s="1892"/>
      <c r="D206" s="1892"/>
      <c r="E206" s="1892"/>
      <c r="F206" s="1894"/>
      <c r="G206" s="1894"/>
    </row>
    <row r="207" spans="1:7" ht="16.5" customHeight="1">
      <c r="A207" s="1883" t="s">
        <v>70</v>
      </c>
      <c r="B207" s="1974" t="s">
        <v>1886</v>
      </c>
      <c r="C207" s="1913"/>
      <c r="D207" s="1892"/>
      <c r="E207" s="1892"/>
      <c r="F207" s="1894"/>
      <c r="G207" s="1894"/>
    </row>
    <row r="208" spans="1:7" ht="27.75" customHeight="1">
      <c r="A208" s="1887"/>
      <c r="B208" s="2244" t="s">
        <v>1887</v>
      </c>
      <c r="C208" s="2244"/>
      <c r="D208" s="2244"/>
      <c r="E208" s="2244"/>
      <c r="F208" s="1894"/>
      <c r="G208" s="1894"/>
    </row>
    <row r="209" spans="1:7" ht="7.5" customHeight="1">
      <c r="A209" s="1887"/>
      <c r="B209" s="1886"/>
      <c r="C209" s="1886"/>
      <c r="D209" s="1886"/>
      <c r="E209" s="1886"/>
      <c r="F209" s="1894"/>
      <c r="G209" s="1894"/>
    </row>
    <row r="210" spans="1:7" ht="40.5" customHeight="1">
      <c r="A210" s="1887"/>
      <c r="B210" s="2244" t="s">
        <v>1888</v>
      </c>
      <c r="C210" s="2244"/>
      <c r="D210" s="2244"/>
      <c r="E210" s="2244"/>
      <c r="F210" s="1894"/>
      <c r="G210" s="1894"/>
    </row>
    <row r="211" spans="1:7" ht="16.5" customHeight="1">
      <c r="A211" s="1887"/>
      <c r="B211" s="1892"/>
      <c r="C211" s="1892"/>
      <c r="D211" s="1892"/>
      <c r="E211" s="1892"/>
      <c r="F211" s="1894"/>
      <c r="G211" s="1894"/>
    </row>
    <row r="212" spans="1:7" ht="16.5" customHeight="1">
      <c r="A212" s="1884" t="s">
        <v>1889</v>
      </c>
      <c r="B212" s="1908" t="s">
        <v>1890</v>
      </c>
      <c r="C212" s="1908"/>
      <c r="D212" s="1892"/>
      <c r="E212" s="1892"/>
      <c r="F212" s="1894"/>
      <c r="G212" s="1894"/>
    </row>
    <row r="213" spans="1:7" ht="16.5" customHeight="1">
      <c r="A213" s="1887"/>
      <c r="B213" s="2237" t="s">
        <v>1891</v>
      </c>
      <c r="C213" s="2237"/>
      <c r="D213" s="1892"/>
      <c r="E213" s="1892"/>
      <c r="F213" s="1894"/>
      <c r="G213" s="1894"/>
    </row>
    <row r="214" spans="1:7" ht="7.5" customHeight="1">
      <c r="A214" s="1887"/>
      <c r="B214" s="1870"/>
      <c r="C214" s="1870"/>
      <c r="D214" s="1892"/>
      <c r="E214" s="1892"/>
      <c r="F214" s="1894"/>
      <c r="G214" s="1894"/>
    </row>
    <row r="215" spans="1:7" ht="67.150000000000006" customHeight="1">
      <c r="A215" s="1887"/>
      <c r="B215" s="2244" t="s">
        <v>1892</v>
      </c>
      <c r="C215" s="2244"/>
      <c r="D215" s="2244"/>
      <c r="E215" s="2244"/>
      <c r="F215" s="1894"/>
      <c r="G215" s="1894"/>
    </row>
    <row r="216" spans="1:7" ht="7.5" customHeight="1">
      <c r="A216" s="1887"/>
      <c r="B216" s="1870"/>
      <c r="C216" s="1870"/>
      <c r="D216" s="1892"/>
      <c r="E216" s="1892"/>
      <c r="F216" s="1894"/>
      <c r="G216" s="1894"/>
    </row>
    <row r="217" spans="1:7" ht="39.75" customHeight="1">
      <c r="A217" s="1887"/>
      <c r="B217" s="2244" t="s">
        <v>1893</v>
      </c>
      <c r="C217" s="2244"/>
      <c r="D217" s="2244"/>
      <c r="E217" s="2244"/>
      <c r="F217" s="1894"/>
      <c r="G217" s="1894"/>
    </row>
    <row r="218" spans="1:7" ht="7.5" customHeight="1">
      <c r="A218" s="1887"/>
      <c r="B218" s="1870"/>
      <c r="C218" s="1870"/>
      <c r="D218" s="1892"/>
      <c r="E218" s="1892"/>
      <c r="F218" s="1894"/>
      <c r="G218" s="1894"/>
    </row>
    <row r="219" spans="1:7" ht="67.900000000000006" customHeight="1">
      <c r="A219" s="1887"/>
      <c r="B219" s="2244" t="s">
        <v>1894</v>
      </c>
      <c r="C219" s="2244"/>
      <c r="D219" s="2244"/>
      <c r="E219" s="2244"/>
      <c r="F219" s="1894"/>
      <c r="G219" s="1894"/>
    </row>
    <row r="220" spans="1:7" ht="6.6" customHeight="1">
      <c r="A220" s="1887"/>
      <c r="B220" s="1892"/>
      <c r="C220" s="1892"/>
      <c r="D220" s="1892"/>
      <c r="E220" s="1892"/>
      <c r="F220" s="1894"/>
      <c r="G220" s="1894"/>
    </row>
    <row r="221" spans="1:7" ht="16.5" customHeight="1">
      <c r="A221" s="1887"/>
      <c r="B221" s="2237" t="s">
        <v>1895</v>
      </c>
      <c r="C221" s="2237"/>
      <c r="D221" s="1892"/>
      <c r="E221" s="1892"/>
      <c r="F221" s="1894"/>
      <c r="G221" s="1894"/>
    </row>
    <row r="222" spans="1:7" ht="69" customHeight="1">
      <c r="A222" s="1887"/>
      <c r="B222" s="2244" t="s">
        <v>1896</v>
      </c>
      <c r="C222" s="2244"/>
      <c r="D222" s="2244"/>
      <c r="E222" s="2244"/>
      <c r="F222" s="1894"/>
      <c r="G222" s="1894"/>
    </row>
    <row r="223" spans="1:7" ht="18.75" customHeight="1">
      <c r="A223" s="1887"/>
      <c r="B223" s="2244" t="s">
        <v>1897</v>
      </c>
      <c r="C223" s="2244"/>
      <c r="D223" s="2244"/>
      <c r="E223" s="2244"/>
      <c r="F223" s="1894"/>
      <c r="G223" s="1894"/>
    </row>
    <row r="224" spans="1:7" ht="10.5" customHeight="1">
      <c r="A224" s="1887"/>
      <c r="B224" s="1892"/>
      <c r="C224" s="1892"/>
      <c r="D224" s="1892"/>
      <c r="E224" s="1892"/>
      <c r="F224" s="1894"/>
      <c r="G224" s="1894"/>
    </row>
    <row r="225" spans="1:7" ht="16.5" customHeight="1">
      <c r="A225" s="1884" t="s">
        <v>1899</v>
      </c>
      <c r="B225" s="2237" t="s">
        <v>0</v>
      </c>
      <c r="C225" s="2237"/>
      <c r="D225" s="1892"/>
      <c r="E225" s="1892"/>
      <c r="F225" s="1894"/>
      <c r="G225" s="1894"/>
    </row>
    <row r="226" spans="1:7" ht="95.45" customHeight="1">
      <c r="B226" s="2244" t="s">
        <v>3246</v>
      </c>
      <c r="C226" s="2244"/>
      <c r="D226" s="2244"/>
      <c r="E226" s="2244"/>
      <c r="F226" s="1894"/>
      <c r="G226" s="1894"/>
    </row>
    <row r="227" spans="1:7" ht="5.25" customHeight="1">
      <c r="A227" s="1887"/>
      <c r="B227" s="2244"/>
      <c r="C227" s="2244"/>
      <c r="D227" s="2244"/>
      <c r="E227" s="2244"/>
      <c r="F227" s="1894"/>
      <c r="G227" s="1894"/>
    </row>
    <row r="228" spans="1:7" ht="57" customHeight="1">
      <c r="A228" s="1913"/>
      <c r="B228" s="2239" t="s">
        <v>4668</v>
      </c>
      <c r="C228" s="2239"/>
      <c r="D228" s="2239"/>
      <c r="E228" s="2239"/>
      <c r="F228" s="1894"/>
      <c r="G228" s="1894"/>
    </row>
    <row r="229" spans="1:7" ht="9.75" customHeight="1">
      <c r="A229" s="1887"/>
      <c r="B229" s="1892"/>
      <c r="C229" s="1892"/>
      <c r="D229" s="1892"/>
      <c r="E229" s="1892"/>
      <c r="F229" s="1894"/>
      <c r="G229" s="1894"/>
    </row>
    <row r="230" spans="1:7" ht="16.5" customHeight="1">
      <c r="A230" s="1884" t="s">
        <v>1902</v>
      </c>
      <c r="B230" s="2237" t="s">
        <v>188</v>
      </c>
      <c r="C230" s="2237"/>
      <c r="D230" s="2237"/>
      <c r="E230" s="1892"/>
      <c r="F230" s="1894"/>
      <c r="G230" s="1894"/>
    </row>
    <row r="231" spans="1:7" ht="54.75" customHeight="1">
      <c r="A231" s="1887"/>
      <c r="B231" s="2239" t="s">
        <v>3278</v>
      </c>
      <c r="C231" s="2239"/>
      <c r="D231" s="2239"/>
      <c r="E231" s="2239"/>
      <c r="F231" s="1894"/>
      <c r="G231" s="1894"/>
    </row>
    <row r="232" spans="1:7" ht="7.5" customHeight="1">
      <c r="A232" s="1887"/>
      <c r="B232" s="1886"/>
      <c r="C232" s="1886"/>
      <c r="D232" s="1886"/>
      <c r="E232" s="1886"/>
      <c r="F232" s="1894"/>
      <c r="G232" s="1894"/>
    </row>
    <row r="233" spans="1:7" ht="55.15" customHeight="1">
      <c r="A233" s="1887"/>
      <c r="B233" s="2244" t="s">
        <v>4666</v>
      </c>
      <c r="C233" s="2244"/>
      <c r="D233" s="2244"/>
      <c r="E233" s="2244"/>
      <c r="F233" s="1894"/>
      <c r="G233" s="1894"/>
    </row>
    <row r="234" spans="1:7" ht="16.5" customHeight="1">
      <c r="A234" s="1887"/>
      <c r="B234" s="2247" t="s">
        <v>1908</v>
      </c>
      <c r="C234" s="2247"/>
      <c r="D234" s="2247"/>
      <c r="E234" s="2247"/>
      <c r="F234" s="1894"/>
      <c r="G234" s="1894"/>
    </row>
    <row r="235" spans="1:7" ht="13.5" customHeight="1">
      <c r="A235" s="1887"/>
      <c r="B235" s="1892"/>
      <c r="C235" s="1892"/>
      <c r="D235" s="1892"/>
      <c r="E235" s="1892"/>
      <c r="F235" s="1894"/>
      <c r="G235" s="1894"/>
    </row>
    <row r="236" spans="1:7" ht="16.5" customHeight="1">
      <c r="A236" s="1884" t="s">
        <v>1905</v>
      </c>
      <c r="B236" s="1974" t="s">
        <v>106</v>
      </c>
      <c r="C236" s="1913"/>
      <c r="D236" s="1892"/>
      <c r="E236" s="1892"/>
      <c r="F236" s="1894"/>
      <c r="G236" s="1894"/>
    </row>
    <row r="237" spans="1:7" ht="7.5" customHeight="1">
      <c r="A237" s="1887"/>
      <c r="B237" s="1886"/>
      <c r="C237" s="1886"/>
      <c r="D237" s="1886"/>
      <c r="E237" s="1886"/>
      <c r="F237" s="1894"/>
      <c r="G237" s="1894"/>
    </row>
    <row r="238" spans="1:7" ht="28.5" customHeight="1">
      <c r="A238" s="1887"/>
      <c r="B238" s="2244" t="s">
        <v>3163</v>
      </c>
      <c r="C238" s="2244"/>
      <c r="D238" s="2244"/>
      <c r="E238" s="2244"/>
      <c r="F238" s="1894"/>
      <c r="G238" s="1894"/>
    </row>
    <row r="239" spans="1:7" ht="4.5" customHeight="1">
      <c r="A239" s="1887"/>
      <c r="B239" s="1347"/>
      <c r="C239" s="1886"/>
      <c r="D239" s="1886"/>
      <c r="E239" s="1886"/>
      <c r="F239" s="1894"/>
      <c r="G239" s="1894"/>
    </row>
    <row r="240" spans="1:7" ht="15.75" customHeight="1">
      <c r="A240" s="1887" t="s">
        <v>1799</v>
      </c>
      <c r="B240" s="1974" t="s">
        <v>3164</v>
      </c>
      <c r="C240" s="1886"/>
      <c r="D240" s="1886"/>
      <c r="E240" s="1886"/>
      <c r="F240" s="1894"/>
      <c r="G240" s="1894"/>
    </row>
    <row r="241" spans="1:7" ht="28.5" customHeight="1">
      <c r="A241" s="1887"/>
      <c r="B241" s="2244" t="s">
        <v>1912</v>
      </c>
      <c r="C241" s="2244"/>
      <c r="D241" s="2244"/>
      <c r="E241" s="2244"/>
      <c r="F241" s="1894"/>
      <c r="G241" s="1894"/>
    </row>
    <row r="242" spans="1:7" ht="64.5" customHeight="1">
      <c r="A242" s="1887"/>
      <c r="B242" s="2244" t="s">
        <v>4589</v>
      </c>
      <c r="C242" s="2244"/>
      <c r="D242" s="2244"/>
      <c r="E242" s="2244"/>
      <c r="F242" s="1894"/>
      <c r="G242" s="1894"/>
    </row>
    <row r="243" spans="1:7" ht="7.5" customHeight="1">
      <c r="A243" s="1887"/>
      <c r="B243" s="1886"/>
      <c r="C243" s="1886"/>
      <c r="D243" s="1886"/>
      <c r="E243" s="1886"/>
      <c r="F243" s="1894"/>
      <c r="G243" s="1894"/>
    </row>
    <row r="244" spans="1:7" ht="14.25" customHeight="1">
      <c r="A244" s="1887" t="s">
        <v>1791</v>
      </c>
      <c r="B244" s="1974" t="s">
        <v>3165</v>
      </c>
      <c r="C244" s="1886"/>
      <c r="D244" s="1886"/>
      <c r="E244" s="1886"/>
      <c r="F244" s="1894"/>
      <c r="G244" s="1894"/>
    </row>
    <row r="245" spans="1:7" ht="55.15" customHeight="1">
      <c r="A245" s="1887"/>
      <c r="B245" s="2239" t="s">
        <v>3187</v>
      </c>
      <c r="C245" s="2239"/>
      <c r="D245" s="2239"/>
      <c r="E245" s="2239"/>
      <c r="F245" s="1894"/>
      <c r="G245" s="1894"/>
    </row>
    <row r="246" spans="1:7" ht="7.5" customHeight="1">
      <c r="A246" s="1887"/>
      <c r="B246" s="1886"/>
      <c r="C246" s="1886"/>
      <c r="D246" s="1886"/>
      <c r="E246" s="1886"/>
      <c r="F246" s="1894"/>
      <c r="G246" s="1894"/>
    </row>
    <row r="247" spans="1:7" ht="39.75" customHeight="1">
      <c r="A247" s="1887"/>
      <c r="B247" s="2244" t="s">
        <v>2886</v>
      </c>
      <c r="C247" s="2244"/>
      <c r="D247" s="2244"/>
      <c r="E247" s="2244"/>
      <c r="F247" s="1894"/>
      <c r="G247" s="1894"/>
    </row>
    <row r="248" spans="1:7" ht="7.5" customHeight="1">
      <c r="A248" s="1887"/>
      <c r="B248" s="1886"/>
      <c r="C248" s="1886"/>
      <c r="D248" s="1886"/>
      <c r="E248" s="1886"/>
      <c r="F248" s="1894"/>
      <c r="G248" s="1894"/>
    </row>
    <row r="249" spans="1:7" ht="51" customHeight="1">
      <c r="A249" s="1887"/>
      <c r="B249" s="2244" t="s">
        <v>1915</v>
      </c>
      <c r="C249" s="2244"/>
      <c r="D249" s="2244"/>
      <c r="E249" s="2244"/>
      <c r="F249" s="1894"/>
      <c r="G249" s="1894"/>
    </row>
    <row r="250" spans="1:7" ht="14.25" customHeight="1">
      <c r="A250" s="1887"/>
      <c r="B250" s="1957"/>
      <c r="C250" s="1886"/>
      <c r="D250" s="1886"/>
      <c r="E250" s="1886"/>
      <c r="F250" s="1894"/>
      <c r="G250" s="1894"/>
    </row>
    <row r="251" spans="1:7" ht="16.5" hidden="1" customHeight="1">
      <c r="A251" s="1887"/>
      <c r="B251" s="1892"/>
      <c r="C251" s="1892"/>
      <c r="D251" s="1892"/>
      <c r="E251" s="1892"/>
      <c r="F251" s="1894"/>
      <c r="G251" s="1894"/>
    </row>
    <row r="252" spans="1:7" ht="16.5" customHeight="1">
      <c r="A252" s="1884" t="s">
        <v>1909</v>
      </c>
      <c r="B252" s="1974" t="s">
        <v>134</v>
      </c>
      <c r="C252" s="1892"/>
      <c r="D252" s="1892"/>
      <c r="E252" s="1892"/>
      <c r="F252" s="1894"/>
      <c r="G252" s="1894"/>
    </row>
    <row r="253" spans="1:7" ht="7.5" customHeight="1">
      <c r="A253" s="1887"/>
      <c r="B253" s="1886"/>
      <c r="C253" s="1886"/>
      <c r="D253" s="1886"/>
      <c r="E253" s="1886"/>
      <c r="F253" s="1894"/>
      <c r="G253" s="1894"/>
    </row>
    <row r="254" spans="1:7" ht="70.150000000000006" customHeight="1">
      <c r="A254" s="1887"/>
      <c r="B254" s="2239" t="s">
        <v>1917</v>
      </c>
      <c r="C254" s="2239"/>
      <c r="D254" s="2239"/>
      <c r="E254" s="2239"/>
      <c r="F254" s="1894"/>
      <c r="G254" s="1894"/>
    </row>
    <row r="255" spans="1:7" ht="10.5" customHeight="1">
      <c r="A255" s="1887"/>
      <c r="B255" s="1892"/>
      <c r="C255" s="1892"/>
      <c r="D255" s="1892"/>
      <c r="E255" s="1892"/>
      <c r="F255" s="1894"/>
      <c r="G255" s="1894"/>
    </row>
    <row r="256" spans="1:7" ht="16.5" customHeight="1">
      <c r="A256" s="1884" t="s">
        <v>1916</v>
      </c>
      <c r="B256" s="1974" t="s">
        <v>135</v>
      </c>
      <c r="C256" s="1892"/>
      <c r="D256" s="1892"/>
      <c r="E256" s="1892"/>
      <c r="F256" s="1894"/>
      <c r="G256" s="1894"/>
    </row>
    <row r="257" spans="1:7" ht="7.5" customHeight="1">
      <c r="A257" s="1887"/>
      <c r="B257" s="1886"/>
      <c r="C257" s="1886"/>
      <c r="D257" s="1886"/>
      <c r="E257" s="1886"/>
      <c r="F257" s="1894"/>
      <c r="G257" s="1894"/>
    </row>
    <row r="258" spans="1:7" ht="57" customHeight="1">
      <c r="A258" s="1887"/>
      <c r="B258" s="2239" t="s">
        <v>4608</v>
      </c>
      <c r="C258" s="2239"/>
      <c r="D258" s="2239"/>
      <c r="E258" s="2239"/>
      <c r="F258" s="1894"/>
      <c r="G258" s="1894"/>
    </row>
    <row r="259" spans="1:7" ht="29.25" customHeight="1">
      <c r="A259" s="1887"/>
      <c r="B259" s="2239" t="s">
        <v>4609</v>
      </c>
      <c r="C259" s="2239"/>
      <c r="D259" s="2239"/>
      <c r="E259" s="2239"/>
      <c r="F259" s="1894"/>
      <c r="G259" s="1894"/>
    </row>
    <row r="260" spans="1:7" ht="7.5" customHeight="1">
      <c r="A260" s="1887"/>
      <c r="B260" s="1892"/>
      <c r="C260" s="1892"/>
      <c r="D260" s="1892"/>
      <c r="E260" s="1892"/>
      <c r="F260" s="1894"/>
      <c r="G260" s="1894"/>
    </row>
    <row r="261" spans="1:7" ht="16.5" customHeight="1">
      <c r="A261" s="1884" t="s">
        <v>1918</v>
      </c>
      <c r="B261" s="1974" t="s">
        <v>126</v>
      </c>
      <c r="C261" s="1892"/>
      <c r="D261" s="1892"/>
      <c r="E261" s="1892"/>
      <c r="F261" s="1894"/>
      <c r="G261" s="1894"/>
    </row>
    <row r="262" spans="1:7" ht="7.5" customHeight="1">
      <c r="A262" s="1887"/>
      <c r="B262" s="1892"/>
      <c r="C262" s="1892"/>
      <c r="D262" s="1892"/>
      <c r="E262" s="1892"/>
      <c r="F262" s="1894"/>
      <c r="G262" s="1894"/>
    </row>
    <row r="263" spans="1:7" ht="67.150000000000006" customHeight="1">
      <c r="A263" s="1887"/>
      <c r="B263" s="2239" t="s">
        <v>4665</v>
      </c>
      <c r="C263" s="2239"/>
      <c r="D263" s="2239"/>
      <c r="E263" s="2239"/>
      <c r="F263" s="1894"/>
      <c r="G263" s="1894"/>
    </row>
    <row r="264" spans="1:7" ht="9.75" customHeight="1">
      <c r="A264" s="1887"/>
      <c r="B264" s="1892"/>
      <c r="C264" s="1892"/>
      <c r="D264" s="1892"/>
      <c r="E264" s="1892"/>
      <c r="F264" s="1894"/>
      <c r="G264" s="1894"/>
    </row>
    <row r="265" spans="1:7" ht="16.5" customHeight="1">
      <c r="A265" s="1884" t="s">
        <v>1921</v>
      </c>
      <c r="B265" s="1974" t="s">
        <v>3052</v>
      </c>
      <c r="C265" s="1892"/>
      <c r="D265" s="1892"/>
      <c r="E265" s="1892"/>
      <c r="F265" s="1894"/>
      <c r="G265" s="1894"/>
    </row>
    <row r="266" spans="1:7" ht="56.45" customHeight="1">
      <c r="A266" s="1887"/>
      <c r="B266" s="2239" t="s">
        <v>1929</v>
      </c>
      <c r="C266" s="2239"/>
      <c r="D266" s="2239"/>
      <c r="E266" s="2239"/>
      <c r="F266" s="1894"/>
      <c r="G266" s="1894"/>
    </row>
    <row r="267" spans="1:7" ht="14.25" customHeight="1">
      <c r="A267" s="1887"/>
      <c r="B267" s="1892"/>
      <c r="C267" s="1892"/>
      <c r="D267" s="1892"/>
      <c r="E267" s="1892"/>
      <c r="F267" s="1894"/>
      <c r="G267" s="1894"/>
    </row>
    <row r="268" spans="1:7" ht="16.5" customHeight="1">
      <c r="A268" s="1884" t="s">
        <v>1925</v>
      </c>
      <c r="B268" s="1974" t="s">
        <v>3051</v>
      </c>
      <c r="C268" s="1892"/>
      <c r="D268" s="1892"/>
      <c r="E268" s="1892"/>
      <c r="F268" s="1894"/>
      <c r="G268" s="1894"/>
    </row>
    <row r="269" spans="1:7" ht="41.25" customHeight="1">
      <c r="A269" s="1887"/>
      <c r="B269" s="2239" t="s">
        <v>3292</v>
      </c>
      <c r="C269" s="2239"/>
      <c r="D269" s="2239"/>
      <c r="E269" s="2239"/>
      <c r="F269" s="1894"/>
      <c r="G269" s="1894"/>
    </row>
    <row r="270" spans="1:7" ht="16.5" customHeight="1">
      <c r="A270" s="1883" t="s">
        <v>4629</v>
      </c>
      <c r="B270" s="1974" t="s">
        <v>5</v>
      </c>
      <c r="C270" s="1913"/>
      <c r="D270" s="1892"/>
      <c r="E270" s="1892"/>
      <c r="F270" s="1894"/>
      <c r="G270" s="1894"/>
    </row>
    <row r="271" spans="1:7" ht="79.5" customHeight="1">
      <c r="A271" s="1887"/>
      <c r="B271" s="2244" t="s">
        <v>3064</v>
      </c>
      <c r="C271" s="2244"/>
      <c r="D271" s="2244"/>
      <c r="E271" s="2244"/>
      <c r="F271" s="1894"/>
      <c r="G271" s="1894"/>
    </row>
    <row r="272" spans="1:7" ht="11.25" customHeight="1">
      <c r="A272" s="1899"/>
      <c r="B272" s="1886"/>
      <c r="C272" s="1882"/>
      <c r="D272" s="1882"/>
      <c r="E272" s="1882"/>
      <c r="F272" s="1894"/>
      <c r="G272" s="1894"/>
    </row>
    <row r="273" spans="1:13" ht="26.45" customHeight="1">
      <c r="A273" s="1885">
        <v>4</v>
      </c>
      <c r="B273" s="2237" t="s">
        <v>4580</v>
      </c>
      <c r="C273" s="2237"/>
      <c r="D273" s="2237"/>
      <c r="E273" s="2237"/>
      <c r="F273" s="1894"/>
      <c r="G273" s="1894"/>
    </row>
    <row r="274" spans="1:13" ht="54" customHeight="1">
      <c r="A274" s="1899"/>
      <c r="B274" s="2244" t="s">
        <v>4646</v>
      </c>
      <c r="C274" s="2244"/>
      <c r="D274" s="2244"/>
      <c r="E274" s="2244"/>
      <c r="F274" s="1871"/>
      <c r="G274" s="1894"/>
    </row>
    <row r="275" spans="1:13" ht="7.5" customHeight="1">
      <c r="A275" s="1887"/>
      <c r="B275" s="1892"/>
      <c r="C275" s="1892"/>
      <c r="D275" s="1892"/>
      <c r="E275" s="1892"/>
      <c r="F275" s="1894"/>
      <c r="G275" s="1894"/>
    </row>
    <row r="276" spans="1:13" ht="18" customHeight="1">
      <c r="A276" s="1887"/>
      <c r="B276" s="1892"/>
      <c r="C276" s="1892"/>
      <c r="D276" s="1892"/>
      <c r="E276" s="1892"/>
      <c r="F276" s="1894"/>
      <c r="G276" s="1894"/>
    </row>
    <row r="277" spans="1:13" ht="18" customHeight="1">
      <c r="A277" s="1887"/>
      <c r="B277" s="1869" t="s">
        <v>3192</v>
      </c>
      <c r="C277" s="1892"/>
      <c r="D277" s="1892"/>
      <c r="E277" s="1892"/>
      <c r="F277" s="1894"/>
      <c r="G277" s="1894"/>
    </row>
    <row r="278" spans="1:13" ht="18" customHeight="1">
      <c r="A278" s="1887"/>
      <c r="B278" s="2258" t="s">
        <v>4579</v>
      </c>
      <c r="C278" s="2258"/>
      <c r="D278" s="2258"/>
      <c r="E278" s="2258"/>
      <c r="F278" s="1868"/>
      <c r="G278" s="1868"/>
      <c r="H278" s="1868"/>
      <c r="I278" s="1868"/>
      <c r="J278" s="1868"/>
      <c r="K278" s="1868"/>
      <c r="L278" s="1868"/>
      <c r="M278" s="1868"/>
    </row>
    <row r="279" spans="1:13" ht="18" customHeight="1">
      <c r="A279" s="1887"/>
      <c r="B279" s="1892"/>
      <c r="C279" s="1892"/>
      <c r="D279" s="1892"/>
      <c r="E279" s="1892"/>
      <c r="F279" s="1894"/>
      <c r="G279" s="1894"/>
    </row>
    <row r="280" spans="1:13" ht="13.5" customHeight="1">
      <c r="A280" s="1887"/>
      <c r="B280" s="1869" t="s">
        <v>2981</v>
      </c>
      <c r="C280" s="1869"/>
      <c r="D280" s="1869"/>
      <c r="E280" s="1869"/>
      <c r="F280" s="1867"/>
      <c r="G280" s="1867"/>
      <c r="H280" s="1867"/>
      <c r="I280" s="1867"/>
      <c r="J280" s="1867"/>
      <c r="K280" s="1867"/>
      <c r="L280" s="1867"/>
      <c r="M280" s="1867"/>
    </row>
    <row r="281" spans="1:13" ht="13.5" customHeight="1">
      <c r="A281" s="1887"/>
      <c r="B281" s="2258" t="s">
        <v>4777</v>
      </c>
      <c r="C281" s="2258"/>
      <c r="D281" s="2258"/>
      <c r="E281" s="2258"/>
      <c r="F281" s="1868"/>
      <c r="G281" s="1868"/>
      <c r="H281" s="1868"/>
      <c r="I281" s="1868"/>
      <c r="J281" s="1868"/>
      <c r="K281" s="1868"/>
      <c r="L281" s="1868"/>
      <c r="M281" s="1868"/>
    </row>
    <row r="282" spans="1:13" ht="13.5" customHeight="1">
      <c r="A282" s="1887"/>
      <c r="B282" s="1866"/>
      <c r="C282" s="1866"/>
      <c r="D282" s="1866"/>
      <c r="E282" s="1866"/>
      <c r="F282" s="1866"/>
      <c r="G282" s="1866"/>
      <c r="H282" s="1866"/>
      <c r="I282" s="1866"/>
      <c r="J282" s="1866"/>
      <c r="K282" s="1866"/>
      <c r="L282" s="1866"/>
      <c r="M282" s="1866"/>
    </row>
    <row r="283" spans="1:13" ht="17.25" customHeight="1">
      <c r="A283" s="1899"/>
      <c r="B283" s="2257" t="s">
        <v>2981</v>
      </c>
      <c r="C283" s="2257"/>
      <c r="D283" s="2257"/>
      <c r="E283" s="2257"/>
      <c r="F283" s="1894"/>
      <c r="G283" s="1894"/>
    </row>
    <row r="284" spans="1:13">
      <c r="A284" s="1899"/>
      <c r="B284" s="2244" t="s">
        <v>4778</v>
      </c>
      <c r="C284" s="2244"/>
      <c r="D284" s="2244"/>
      <c r="E284" s="2244"/>
      <c r="F284" s="1894"/>
      <c r="G284" s="1894"/>
    </row>
    <row r="285" spans="1:13" ht="15" customHeight="1">
      <c r="A285" s="1887"/>
      <c r="B285" s="1892"/>
      <c r="C285" s="1892"/>
      <c r="D285" s="1892"/>
      <c r="E285" s="1892"/>
      <c r="F285" s="1894"/>
      <c r="G285" s="1894"/>
    </row>
    <row r="286" spans="1:13" ht="164.45" customHeight="1">
      <c r="A286" s="1899"/>
      <c r="B286" s="2239" t="s">
        <v>4779</v>
      </c>
      <c r="C286" s="2239"/>
      <c r="D286" s="2239"/>
      <c r="E286" s="2239"/>
      <c r="F286" s="1894"/>
      <c r="G286" s="1894"/>
    </row>
    <row r="287" spans="1:13" ht="7.5" customHeight="1">
      <c r="A287" s="1887"/>
      <c r="B287" s="1892"/>
      <c r="C287" s="1892"/>
      <c r="D287" s="1892"/>
      <c r="E287" s="1892"/>
      <c r="F287" s="1894"/>
      <c r="G287" s="1894"/>
    </row>
    <row r="288" spans="1:13" ht="33.75" hidden="1" customHeight="1">
      <c r="A288" s="1899"/>
      <c r="B288" s="2257" t="s">
        <v>2982</v>
      </c>
      <c r="C288" s="2257"/>
      <c r="D288" s="2257"/>
      <c r="E288" s="2257"/>
      <c r="F288" s="1894"/>
      <c r="G288" s="1894"/>
    </row>
    <row r="289" spans="1:7" ht="40.5" hidden="1" customHeight="1">
      <c r="A289" s="1899"/>
      <c r="B289" s="2244" t="s">
        <v>2983</v>
      </c>
      <c r="C289" s="2244"/>
      <c r="D289" s="2244"/>
      <c r="E289" s="2244"/>
      <c r="F289" s="1894"/>
      <c r="G289" s="1894"/>
    </row>
    <row r="290" spans="1:7" ht="7.5" hidden="1" customHeight="1">
      <c r="A290" s="1887"/>
      <c r="B290" s="1892"/>
      <c r="C290" s="1892"/>
      <c r="D290" s="1892"/>
      <c r="E290" s="1892"/>
      <c r="F290" s="1894"/>
      <c r="G290" s="1894"/>
    </row>
    <row r="291" spans="1:7" ht="16.5" hidden="1" customHeight="1">
      <c r="A291" s="1899"/>
      <c r="B291" s="2257" t="s">
        <v>2887</v>
      </c>
      <c r="C291" s="2257"/>
      <c r="D291" s="2257"/>
      <c r="E291" s="2257"/>
      <c r="F291" s="1894"/>
      <c r="G291" s="1894"/>
    </row>
    <row r="292" spans="1:7" ht="66" hidden="1" customHeight="1">
      <c r="A292" s="1899"/>
      <c r="B292" s="2244" t="s">
        <v>4780</v>
      </c>
      <c r="C292" s="2244"/>
      <c r="D292" s="2244"/>
      <c r="E292" s="2244"/>
      <c r="F292" s="1894"/>
      <c r="G292" s="1894"/>
    </row>
    <row r="293" spans="1:7" ht="12.75" customHeight="1">
      <c r="A293" s="1899"/>
      <c r="B293" s="2257" t="s">
        <v>3193</v>
      </c>
      <c r="C293" s="2257"/>
      <c r="D293" s="2257"/>
      <c r="E293" s="2257"/>
      <c r="F293" s="1894"/>
      <c r="G293" s="1894"/>
    </row>
    <row r="294" spans="1:7" ht="71.45" customHeight="1">
      <c r="A294" s="1899"/>
      <c r="B294" s="2239" t="s">
        <v>4781</v>
      </c>
      <c r="C294" s="2239"/>
      <c r="D294" s="2239"/>
      <c r="E294" s="2239"/>
      <c r="F294" s="1894"/>
      <c r="G294" s="1894"/>
    </row>
    <row r="295" spans="1:7" ht="13.5" customHeight="1">
      <c r="A295" s="1899"/>
      <c r="B295" s="1886"/>
      <c r="C295" s="1886"/>
      <c r="D295" s="1886"/>
      <c r="E295" s="1886"/>
      <c r="F295" s="1894"/>
      <c r="G295" s="1894"/>
    </row>
    <row r="296" spans="1:7" ht="15" customHeight="1">
      <c r="A296" s="1899"/>
      <c r="B296" s="2257" t="s">
        <v>3166</v>
      </c>
      <c r="C296" s="2257"/>
      <c r="D296" s="2257"/>
      <c r="E296" s="2257"/>
      <c r="F296" s="1894"/>
      <c r="G296" s="1894"/>
    </row>
    <row r="297" spans="1:7" ht="171" customHeight="1">
      <c r="A297" s="1887"/>
      <c r="B297" s="2239" t="s">
        <v>4782</v>
      </c>
      <c r="C297" s="2239"/>
      <c r="D297" s="2239"/>
      <c r="E297" s="2239"/>
      <c r="F297" s="1894"/>
      <c r="G297" s="1894"/>
    </row>
    <row r="298" spans="1:7" ht="18.75" customHeight="1">
      <c r="A298" s="1887"/>
      <c r="B298" s="1886"/>
      <c r="C298" s="1882"/>
      <c r="D298" s="1882"/>
      <c r="E298" s="1882"/>
      <c r="F298" s="1894"/>
      <c r="G298" s="1894"/>
    </row>
    <row r="299" spans="1:7" ht="16.5" customHeight="1">
      <c r="A299" s="1899"/>
      <c r="B299" s="2257" t="s">
        <v>2888</v>
      </c>
      <c r="C299" s="2257"/>
      <c r="D299" s="2257"/>
      <c r="E299" s="2257"/>
      <c r="F299" s="1894"/>
      <c r="G299" s="1894"/>
    </row>
    <row r="300" spans="1:7" ht="138" customHeight="1">
      <c r="A300" s="1899"/>
      <c r="B300" s="2239" t="s">
        <v>4783</v>
      </c>
      <c r="C300" s="2239"/>
      <c r="D300" s="2239"/>
      <c r="E300" s="2239"/>
      <c r="F300" s="1894"/>
      <c r="G300" s="1894"/>
    </row>
    <row r="301" spans="1:7" ht="37.5" customHeight="1">
      <c r="A301" s="1887"/>
      <c r="B301" s="2239" t="s">
        <v>3267</v>
      </c>
      <c r="C301" s="2239"/>
      <c r="D301" s="2239"/>
      <c r="E301" s="2239"/>
      <c r="F301" s="1894"/>
      <c r="G301" s="1894"/>
    </row>
    <row r="302" spans="1:7" ht="9.75" customHeight="1">
      <c r="A302" s="1899"/>
      <c r="B302" s="1892"/>
      <c r="C302" s="1892"/>
      <c r="D302" s="1892"/>
      <c r="E302" s="1892"/>
      <c r="F302" s="1894"/>
      <c r="G302" s="1894"/>
    </row>
    <row r="303" spans="1:7" ht="13.5" customHeight="1">
      <c r="A303" s="1899"/>
      <c r="B303" s="1872"/>
      <c r="C303" s="1872"/>
      <c r="D303" s="1872"/>
      <c r="E303" s="1872"/>
      <c r="F303" s="1894"/>
      <c r="G303" s="1894"/>
    </row>
    <row r="304" spans="1:7" ht="13.5" customHeight="1">
      <c r="A304" s="1899"/>
      <c r="B304" s="1892"/>
      <c r="C304" s="1892"/>
      <c r="D304" s="1892"/>
      <c r="E304" s="1892"/>
      <c r="F304" s="1894"/>
      <c r="G304" s="1894"/>
    </row>
    <row r="305" spans="1:20" ht="13.5" customHeight="1">
      <c r="A305" s="1899"/>
      <c r="B305" s="1892"/>
      <c r="C305" s="1892"/>
      <c r="D305" s="1892"/>
      <c r="E305" s="1892"/>
      <c r="F305" s="1894"/>
      <c r="G305" s="1894"/>
    </row>
    <row r="306" spans="1:20">
      <c r="B306" s="1347"/>
      <c r="C306" s="1347"/>
      <c r="S306" s="1865"/>
      <c r="T306" s="1865"/>
    </row>
    <row r="307" spans="1:20">
      <c r="B307" s="1347"/>
      <c r="C307" s="1347"/>
      <c r="S307" s="1865"/>
      <c r="T307" s="1865"/>
    </row>
    <row r="308" spans="1:20">
      <c r="S308" s="1865"/>
      <c r="T308" s="1865"/>
    </row>
    <row r="309" spans="1:20">
      <c r="S309" s="1865"/>
      <c r="T309" s="1865"/>
    </row>
    <row r="310" spans="1:20">
      <c r="S310" s="1865"/>
      <c r="T310" s="1865"/>
    </row>
    <row r="311" spans="1:20">
      <c r="D311" s="1864"/>
      <c r="S311" s="1865"/>
      <c r="T311" s="1865"/>
    </row>
    <row r="312" spans="1:20">
      <c r="B312" s="1347"/>
      <c r="C312" s="1347"/>
      <c r="K312" s="1913"/>
      <c r="M312" s="1913"/>
      <c r="O312" s="1913"/>
      <c r="Q312" s="1913"/>
    </row>
    <row r="313" spans="1:20">
      <c r="B313" s="1347"/>
      <c r="C313" s="1347"/>
    </row>
    <row r="315" spans="1:20">
      <c r="D315" s="1864"/>
    </row>
  </sheetData>
  <mergeCells count="152">
    <mergeCell ref="B301:E301"/>
    <mergeCell ref="B296:E296"/>
    <mergeCell ref="B175:E175"/>
    <mergeCell ref="B177:E177"/>
    <mergeCell ref="B186:E186"/>
    <mergeCell ref="B188:E188"/>
    <mergeCell ref="B189:E189"/>
    <mergeCell ref="B193:E193"/>
    <mergeCell ref="B194:E194"/>
    <mergeCell ref="B197:E197"/>
    <mergeCell ref="B199:E199"/>
    <mergeCell ref="B221:C221"/>
    <mergeCell ref="B202:E202"/>
    <mergeCell ref="B205:E205"/>
    <mergeCell ref="B213:C213"/>
    <mergeCell ref="B198:E198"/>
    <mergeCell ref="B300:E300"/>
    <mergeCell ref="B254:E254"/>
    <mergeCell ref="B291:E291"/>
    <mergeCell ref="B263:E263"/>
    <mergeCell ref="B234:E234"/>
    <mergeCell ref="B238:E238"/>
    <mergeCell ref="B241:E241"/>
    <mergeCell ref="B288:E288"/>
    <mergeCell ref="D153:E153"/>
    <mergeCell ref="D155:E155"/>
    <mergeCell ref="D156:E156"/>
    <mergeCell ref="B299:E299"/>
    <mergeCell ref="B138:E138"/>
    <mergeCell ref="B140:E140"/>
    <mergeCell ref="B144:E144"/>
    <mergeCell ref="B269:E269"/>
    <mergeCell ref="B274:E274"/>
    <mergeCell ref="B247:E247"/>
    <mergeCell ref="B249:E249"/>
    <mergeCell ref="C166:E166"/>
    <mergeCell ref="C167:E167"/>
    <mergeCell ref="C168:E168"/>
    <mergeCell ref="B154:C154"/>
    <mergeCell ref="D154:E154"/>
    <mergeCell ref="C169:E169"/>
    <mergeCell ref="C170:E170"/>
    <mergeCell ref="C172:E172"/>
    <mergeCell ref="B179:E179"/>
    <mergeCell ref="B227:E227"/>
    <mergeCell ref="B182:E182"/>
    <mergeCell ref="B184:E184"/>
    <mergeCell ref="B155:C155"/>
    <mergeCell ref="B156:C156"/>
    <mergeCell ref="B297:E297"/>
    <mergeCell ref="B231:E231"/>
    <mergeCell ref="B233:E233"/>
    <mergeCell ref="B208:E208"/>
    <mergeCell ref="B210:E210"/>
    <mergeCell ref="B230:D230"/>
    <mergeCell ref="B228:E228"/>
    <mergeCell ref="B222:E222"/>
    <mergeCell ref="B223:E223"/>
    <mergeCell ref="B225:C225"/>
    <mergeCell ref="B226:E226"/>
    <mergeCell ref="B219:E219"/>
    <mergeCell ref="B278:E278"/>
    <mergeCell ref="B293:E293"/>
    <mergeCell ref="B294:E294"/>
    <mergeCell ref="B242:E242"/>
    <mergeCell ref="B162:E162"/>
    <mergeCell ref="B164:E164"/>
    <mergeCell ref="B215:E215"/>
    <mergeCell ref="B217:E217"/>
    <mergeCell ref="B292:E292"/>
    <mergeCell ref="B289:E289"/>
    <mergeCell ref="B266:E266"/>
    <mergeCell ref="B283:E283"/>
    <mergeCell ref="B284:E284"/>
    <mergeCell ref="B286:E286"/>
    <mergeCell ref="B258:E258"/>
    <mergeCell ref="B259:E259"/>
    <mergeCell ref="B245:E245"/>
    <mergeCell ref="B271:E271"/>
    <mergeCell ref="B281:E281"/>
    <mergeCell ref="B273:E273"/>
    <mergeCell ref="C171:E171"/>
    <mergeCell ref="B5:E5"/>
    <mergeCell ref="B6:E6"/>
    <mergeCell ref="B7:E7"/>
    <mergeCell ref="B9:E9"/>
    <mergeCell ref="B11:E11"/>
    <mergeCell ref="B13:E13"/>
    <mergeCell ref="B34:E34"/>
    <mergeCell ref="B35:E35"/>
    <mergeCell ref="B37:E37"/>
    <mergeCell ref="B36:E36"/>
    <mergeCell ref="B58:E58"/>
    <mergeCell ref="B59:E59"/>
    <mergeCell ref="B63:E63"/>
    <mergeCell ref="B64:E64"/>
    <mergeCell ref="B67:E67"/>
    <mergeCell ref="B46:E46"/>
    <mergeCell ref="B38:E38"/>
    <mergeCell ref="B49:E49"/>
    <mergeCell ref="B18:E18"/>
    <mergeCell ref="B21:E21"/>
    <mergeCell ref="B24:E24"/>
    <mergeCell ref="B27:E27"/>
    <mergeCell ref="B29:E29"/>
    <mergeCell ref="B74:E74"/>
    <mergeCell ref="B75:E75"/>
    <mergeCell ref="B77:E77"/>
    <mergeCell ref="B79:E79"/>
    <mergeCell ref="B32:E32"/>
    <mergeCell ref="B42:E42"/>
    <mergeCell ref="B44:E44"/>
    <mergeCell ref="B39:E39"/>
    <mergeCell ref="C52:E52"/>
    <mergeCell ref="C55:E55"/>
    <mergeCell ref="B69:E69"/>
    <mergeCell ref="B70:E70"/>
    <mergeCell ref="B71:E71"/>
    <mergeCell ref="B129:E129"/>
    <mergeCell ref="B136:E136"/>
    <mergeCell ref="B152:C152"/>
    <mergeCell ref="B131:E131"/>
    <mergeCell ref="B80:E80"/>
    <mergeCell ref="B81:E81"/>
    <mergeCell ref="B84:E84"/>
    <mergeCell ref="B87:E87"/>
    <mergeCell ref="B93:E93"/>
    <mergeCell ref="D152:E152"/>
    <mergeCell ref="B174:E174"/>
    <mergeCell ref="B143:E143"/>
    <mergeCell ref="B95:E95"/>
    <mergeCell ref="B96:E96"/>
    <mergeCell ref="B97:E97"/>
    <mergeCell ref="B113:C113"/>
    <mergeCell ref="B114:C114"/>
    <mergeCell ref="B116:C116"/>
    <mergeCell ref="B115:C115"/>
    <mergeCell ref="B98:E98"/>
    <mergeCell ref="B101:E101"/>
    <mergeCell ref="B104:E104"/>
    <mergeCell ref="B105:E105"/>
    <mergeCell ref="B110:C110"/>
    <mergeCell ref="B111:C111"/>
    <mergeCell ref="B112:C112"/>
    <mergeCell ref="B148:E148"/>
    <mergeCell ref="B153:C153"/>
    <mergeCell ref="B158:E158"/>
    <mergeCell ref="B118:E118"/>
    <mergeCell ref="B119:E119"/>
    <mergeCell ref="B122:E122"/>
    <mergeCell ref="B123:E123"/>
    <mergeCell ref="B126:E126"/>
  </mergeCells>
  <pageMargins left="0.4" right="0.3" top="0.80500000000000005" bottom="0.2" header="0.31496062992126" footer="0.31496062992126"/>
  <pageSetup paperSize="9" scale="82" firstPageNumber="2" orientation="portrait" useFirstPageNumber="1" r:id="rId1"/>
  <headerFooter>
    <oddHeader>&amp;R&amp;"Times New Roman,Bold Italic"&amp;10MRS Oil Nigeria Plc
&amp;"Times New Roman,Italic"Financial Statements -- 31 March 2016</oddHeader>
    <oddFooter>&amp;R&amp;"Times New Roman,Regular"&amp;P</oddFooter>
  </headerFooter>
  <rowBreaks count="12" manualBreakCount="12">
    <brk id="29" max="4" man="1"/>
    <brk id="47" max="4" man="1"/>
    <brk id="85" max="4" man="1"/>
    <brk id="106" max="4" man="1"/>
    <brk id="136" max="4" man="1"/>
    <brk id="159" max="4" man="1"/>
    <brk id="190" max="4" man="1"/>
    <brk id="211" max="4" man="1"/>
    <brk id="235" max="4" man="1"/>
    <brk id="263" max="4" man="1"/>
    <brk id="286" max="4" man="1"/>
    <brk id="304" max="4"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5:T281"/>
  <sheetViews>
    <sheetView view="pageBreakPreview" topLeftCell="A250" zoomScaleNormal="100" zoomScaleSheetLayoutView="100" workbookViewId="0">
      <selection activeCell="F260" sqref="F260"/>
    </sheetView>
  </sheetViews>
  <sheetFormatPr defaultColWidth="21.5703125" defaultRowHeight="12.75"/>
  <cols>
    <col min="1" max="1" width="5.7109375" style="6" customWidth="1"/>
    <col min="2" max="2" width="21.5703125" style="3" customWidth="1"/>
    <col min="3" max="3" width="21.28515625" style="3" customWidth="1"/>
    <col min="4" max="4" width="22.85546875" style="2" customWidth="1"/>
    <col min="5" max="5" width="46" style="2" customWidth="1"/>
    <col min="6" max="6" width="10.28515625" style="14" customWidth="1"/>
    <col min="7" max="7" width="10.28515625" style="14" hidden="1" customWidth="1"/>
    <col min="8" max="8" width="9.140625" style="14" hidden="1" customWidth="1"/>
    <col min="9" max="9" width="33.5703125" style="14" hidden="1" customWidth="1"/>
    <col min="10" max="10" width="1.42578125" style="14" customWidth="1"/>
    <col min="11" max="11" width="36.28515625" style="15" customWidth="1"/>
    <col min="12" max="12" width="1.42578125" style="14" customWidth="1"/>
    <col min="13" max="13" width="37.42578125" style="15" customWidth="1"/>
    <col min="14" max="14" width="1.7109375" style="14" customWidth="1"/>
    <col min="15" max="15" width="39.7109375" style="15" bestFit="1" customWidth="1"/>
    <col min="16" max="16" width="1.42578125" style="14" customWidth="1"/>
    <col min="17" max="17" width="43.42578125" style="15" bestFit="1" customWidth="1"/>
    <col min="18" max="18" width="1.42578125" style="14" customWidth="1"/>
    <col min="19" max="19" width="32.42578125" style="14" bestFit="1" customWidth="1"/>
    <col min="20" max="20" width="34" style="46" bestFit="1" customWidth="1"/>
    <col min="21" max="21" width="43.7109375" style="14" bestFit="1" customWidth="1"/>
    <col min="22" max="23" width="21.85546875" style="14" bestFit="1" customWidth="1"/>
    <col min="24" max="25" width="19.85546875" style="14" bestFit="1" customWidth="1"/>
    <col min="26" max="26" width="21.28515625" style="14" bestFit="1" customWidth="1"/>
    <col min="27" max="28" width="21.5703125" style="14"/>
    <col min="29" max="29" width="21.85546875" style="14" customWidth="1"/>
    <col min="30" max="31" width="21.5703125" style="14"/>
    <col min="32" max="33" width="21.85546875" style="14" customWidth="1"/>
    <col min="34" max="34" width="16.42578125" style="14" customWidth="1"/>
    <col min="35" max="35" width="21.5703125" style="14"/>
    <col min="36" max="36" width="23.85546875" style="14" customWidth="1"/>
    <col min="37" max="38" width="21.5703125" style="14"/>
    <col min="39" max="39" width="21.85546875" style="14" customWidth="1"/>
    <col min="40" max="40" width="21.5703125" style="14"/>
    <col min="41" max="41" width="19.5703125" style="14" customWidth="1"/>
    <col min="42" max="42" width="21.85546875" style="14" customWidth="1"/>
    <col min="43" max="43" width="21.5703125" style="14"/>
    <col min="44" max="44" width="21.28515625" style="14" customWidth="1"/>
    <col min="45" max="45" width="21.5703125" style="14"/>
    <col min="46" max="46" width="21.28515625" style="14" customWidth="1"/>
    <col min="47" max="47" width="21.5703125" style="14"/>
    <col min="48" max="48" width="21.85546875" style="14" customWidth="1"/>
    <col min="49" max="49" width="21.5703125" style="14"/>
    <col min="50" max="79" width="18.5703125" style="14" customWidth="1"/>
    <col min="80" max="80" width="15.42578125" style="14" customWidth="1"/>
    <col min="81" max="81" width="14.7109375" style="14" bestFit="1" customWidth="1"/>
    <col min="82" max="82" width="12.28515625" style="14" bestFit="1" customWidth="1"/>
    <col min="83" max="84" width="19" style="14" bestFit="1" customWidth="1"/>
    <col min="85" max="16384" width="21.5703125" style="14"/>
  </cols>
  <sheetData>
    <row r="5" spans="1:7">
      <c r="B5" s="4" t="s">
        <v>115</v>
      </c>
      <c r="C5" s="4"/>
      <c r="D5" s="40"/>
      <c r="E5" s="40"/>
      <c r="F5" s="41"/>
      <c r="G5" s="41"/>
    </row>
    <row r="6" spans="1:7">
      <c r="B6" s="4" t="s">
        <v>2091</v>
      </c>
      <c r="C6" s="2"/>
    </row>
    <row r="7" spans="1:7">
      <c r="A7" s="7"/>
      <c r="B7" s="2"/>
      <c r="C7" s="2"/>
    </row>
    <row r="8" spans="1:7">
      <c r="A8" s="42" t="s">
        <v>13</v>
      </c>
      <c r="B8" s="23" t="s">
        <v>178</v>
      </c>
      <c r="C8" s="23"/>
      <c r="D8" s="24"/>
      <c r="E8" s="43"/>
      <c r="F8" s="44"/>
      <c r="G8" s="44"/>
    </row>
    <row r="9" spans="1:7" ht="66" customHeight="1">
      <c r="A9" s="45"/>
      <c r="B9" s="2285" t="s">
        <v>207</v>
      </c>
      <c r="C9" s="2285"/>
      <c r="D9" s="2285"/>
      <c r="E9" s="2285"/>
      <c r="F9" s="16"/>
      <c r="G9" s="16"/>
    </row>
    <row r="10" spans="1:7" ht="45" customHeight="1">
      <c r="A10" s="45"/>
      <c r="B10" s="2285" t="s">
        <v>2092</v>
      </c>
      <c r="C10" s="2285"/>
      <c r="D10" s="2285"/>
      <c r="E10" s="2285"/>
      <c r="F10" s="16"/>
      <c r="G10" s="16"/>
    </row>
    <row r="11" spans="1:7" ht="40.5" customHeight="1">
      <c r="A11" s="45"/>
      <c r="B11" s="2285" t="s">
        <v>208</v>
      </c>
      <c r="C11" s="2285"/>
      <c r="D11" s="2285"/>
      <c r="E11" s="2285"/>
      <c r="F11" s="16"/>
      <c r="G11" s="16"/>
    </row>
    <row r="12" spans="1:7" ht="12.75" customHeight="1">
      <c r="A12" s="45"/>
      <c r="B12" s="110"/>
      <c r="C12" s="110"/>
      <c r="D12" s="110"/>
      <c r="E12" s="110"/>
      <c r="F12" s="16"/>
      <c r="G12" s="16"/>
    </row>
    <row r="13" spans="1:7">
      <c r="A13" s="45"/>
      <c r="B13" s="2286" t="s">
        <v>179</v>
      </c>
      <c r="C13" s="2286"/>
      <c r="D13" s="2286"/>
      <c r="E13" s="2286"/>
      <c r="F13" s="16"/>
      <c r="G13" s="16"/>
    </row>
    <row r="14" spans="1:7" ht="12.75" customHeight="1">
      <c r="A14" s="45"/>
      <c r="B14" s="110"/>
      <c r="C14" s="110"/>
      <c r="D14" s="110"/>
      <c r="E14" s="110"/>
      <c r="F14" s="16"/>
      <c r="G14" s="16"/>
    </row>
    <row r="15" spans="1:7" ht="52.5" customHeight="1">
      <c r="A15" s="45"/>
      <c r="B15" s="2286" t="s">
        <v>180</v>
      </c>
      <c r="C15" s="2286"/>
      <c r="D15" s="2286"/>
      <c r="E15" s="2286"/>
      <c r="F15" s="16"/>
      <c r="G15" s="16"/>
    </row>
    <row r="16" spans="1:7" ht="15" customHeight="1">
      <c r="A16" s="45"/>
      <c r="B16" s="110"/>
      <c r="C16" s="110"/>
      <c r="D16" s="110"/>
      <c r="E16" s="110"/>
      <c r="F16" s="16"/>
      <c r="G16" s="16"/>
    </row>
    <row r="17" spans="1:10" ht="27" customHeight="1">
      <c r="A17" s="45"/>
      <c r="B17" s="2286" t="s">
        <v>181</v>
      </c>
      <c r="C17" s="2286"/>
      <c r="D17" s="2286"/>
      <c r="E17" s="2286"/>
      <c r="F17" s="16"/>
      <c r="G17" s="16"/>
    </row>
    <row r="18" spans="1:10" ht="15" customHeight="1">
      <c r="A18" s="45"/>
      <c r="B18" s="110"/>
      <c r="C18" s="110"/>
      <c r="D18" s="110"/>
      <c r="E18" s="110"/>
      <c r="F18" s="16"/>
      <c r="G18" s="16"/>
    </row>
    <row r="19" spans="1:10">
      <c r="A19" s="42">
        <v>2</v>
      </c>
      <c r="B19" s="25" t="s">
        <v>186</v>
      </c>
      <c r="C19" s="2"/>
      <c r="D19" s="24"/>
      <c r="E19" s="4"/>
      <c r="F19" s="26"/>
      <c r="G19" s="26"/>
    </row>
    <row r="20" spans="1:10" ht="10.5" customHeight="1">
      <c r="A20" s="12"/>
      <c r="B20" s="25"/>
      <c r="C20" s="25"/>
      <c r="D20" s="24"/>
      <c r="E20" s="4"/>
      <c r="F20" s="26"/>
      <c r="G20" s="26"/>
    </row>
    <row r="21" spans="1:10" ht="15.75" customHeight="1">
      <c r="A21" s="31" t="s">
        <v>16</v>
      </c>
      <c r="B21" s="117" t="s">
        <v>182</v>
      </c>
      <c r="C21" s="32"/>
      <c r="D21" s="10"/>
      <c r="E21" s="11"/>
      <c r="F21" s="17"/>
      <c r="G21" s="17"/>
      <c r="H21" s="32"/>
      <c r="I21" s="32"/>
      <c r="J21" s="32"/>
    </row>
    <row r="22" spans="1:10" ht="51.75" customHeight="1">
      <c r="A22" s="12"/>
      <c r="B22" s="2283" t="s">
        <v>2093</v>
      </c>
      <c r="C22" s="2283"/>
      <c r="D22" s="2283"/>
      <c r="E22" s="2283"/>
      <c r="F22" s="17"/>
      <c r="G22" s="17"/>
      <c r="H22" s="32"/>
      <c r="I22" s="32"/>
      <c r="J22" s="32"/>
    </row>
    <row r="23" spans="1:10" ht="12" customHeight="1">
      <c r="A23" s="12"/>
      <c r="B23" s="33"/>
      <c r="C23" s="33"/>
      <c r="D23" s="33"/>
      <c r="E23" s="33"/>
      <c r="F23" s="17"/>
      <c r="G23" s="17"/>
      <c r="H23" s="32"/>
      <c r="I23" s="32"/>
      <c r="J23" s="32"/>
    </row>
    <row r="24" spans="1:10" ht="15" customHeight="1">
      <c r="A24" s="31" t="s">
        <v>17</v>
      </c>
      <c r="B24" s="117" t="s">
        <v>183</v>
      </c>
      <c r="C24" s="32"/>
      <c r="D24" s="33"/>
      <c r="E24" s="33"/>
      <c r="F24" s="17"/>
      <c r="G24" s="17"/>
      <c r="H24" s="32"/>
      <c r="I24" s="32"/>
      <c r="J24" s="32"/>
    </row>
    <row r="25" spans="1:10" ht="15.75" customHeight="1">
      <c r="A25" s="33"/>
      <c r="B25" s="2284" t="s">
        <v>2094</v>
      </c>
      <c r="C25" s="2284"/>
      <c r="D25" s="2284"/>
      <c r="E25" s="2284"/>
      <c r="F25" s="17"/>
      <c r="G25" s="17"/>
      <c r="H25" s="32"/>
      <c r="I25" s="32"/>
      <c r="J25" s="32"/>
    </row>
    <row r="26" spans="1:10" ht="9" customHeight="1">
      <c r="A26" s="33"/>
      <c r="B26" s="14"/>
      <c r="C26" s="110"/>
      <c r="D26" s="110"/>
      <c r="E26" s="110"/>
      <c r="F26" s="26"/>
      <c r="G26" s="26"/>
    </row>
    <row r="27" spans="1:10" ht="15" customHeight="1">
      <c r="A27" s="31" t="s">
        <v>15</v>
      </c>
      <c r="B27" s="25" t="s">
        <v>184</v>
      </c>
      <c r="C27" s="14"/>
      <c r="D27" s="110"/>
      <c r="E27" s="110"/>
      <c r="F27" s="26"/>
      <c r="G27" s="26"/>
    </row>
    <row r="28" spans="1:10" ht="27.75" customHeight="1">
      <c r="A28" s="33"/>
      <c r="B28" s="2285" t="s">
        <v>283</v>
      </c>
      <c r="C28" s="2285"/>
      <c r="D28" s="2285"/>
      <c r="E28" s="2285"/>
      <c r="F28" s="26"/>
      <c r="G28" s="26"/>
      <c r="H28" s="14">
        <f>48*260</f>
        <v>12480</v>
      </c>
      <c r="I28" s="14">
        <f>60*260</f>
        <v>15600</v>
      </c>
    </row>
    <row r="29" spans="1:10" ht="8.25" customHeight="1">
      <c r="A29" s="33"/>
      <c r="B29" s="14"/>
      <c r="C29" s="110"/>
      <c r="D29" s="110"/>
      <c r="E29" s="110"/>
      <c r="F29" s="26"/>
      <c r="G29" s="26"/>
    </row>
    <row r="30" spans="1:10" ht="15" customHeight="1">
      <c r="A30" s="31" t="s">
        <v>18</v>
      </c>
      <c r="B30" s="25" t="s">
        <v>185</v>
      </c>
      <c r="C30" s="14"/>
      <c r="D30" s="110"/>
      <c r="E30" s="110"/>
      <c r="F30" s="26"/>
      <c r="G30" s="26"/>
      <c r="H30" s="14">
        <f>H28*7</f>
        <v>87360</v>
      </c>
      <c r="I30" s="14">
        <f>I28*7</f>
        <v>109200</v>
      </c>
    </row>
    <row r="31" spans="1:10" ht="42" customHeight="1">
      <c r="A31" s="12"/>
      <c r="B31" s="2285" t="s">
        <v>1776</v>
      </c>
      <c r="C31" s="2285"/>
      <c r="D31" s="2285"/>
      <c r="E31" s="2285"/>
      <c r="F31" s="26"/>
      <c r="G31" s="26"/>
    </row>
    <row r="32" spans="1:10" ht="13.5" customHeight="1">
      <c r="A32" s="12"/>
      <c r="B32" s="109"/>
      <c r="C32" s="109"/>
      <c r="D32" s="109"/>
      <c r="E32" s="109"/>
      <c r="F32" s="26"/>
      <c r="G32" s="26"/>
    </row>
    <row r="33" spans="1:7" ht="26.25" customHeight="1">
      <c r="A33" s="12"/>
      <c r="B33" s="2283" t="s">
        <v>2095</v>
      </c>
      <c r="C33" s="2283"/>
      <c r="D33" s="2283"/>
      <c r="E33" s="2283"/>
      <c r="F33" s="26"/>
      <c r="G33" s="26"/>
    </row>
    <row r="34" spans="1:7" ht="5.25" customHeight="1">
      <c r="A34" s="12"/>
      <c r="B34" s="112"/>
      <c r="C34" s="112"/>
      <c r="D34" s="112"/>
      <c r="E34" s="112"/>
      <c r="F34" s="26"/>
      <c r="G34" s="26"/>
    </row>
    <row r="35" spans="1:7" ht="12.75" customHeight="1">
      <c r="A35" s="118" t="s">
        <v>1889</v>
      </c>
      <c r="B35" s="109" t="s">
        <v>2096</v>
      </c>
      <c r="C35" s="109"/>
      <c r="D35" s="109"/>
      <c r="E35" s="109"/>
      <c r="F35" s="26"/>
      <c r="G35" s="26"/>
    </row>
    <row r="36" spans="1:7" ht="39.75" customHeight="1">
      <c r="A36" s="118"/>
      <c r="B36" s="2283" t="s">
        <v>2097</v>
      </c>
      <c r="C36" s="2283"/>
      <c r="D36" s="2283"/>
      <c r="E36" s="2283"/>
      <c r="F36" s="26"/>
      <c r="G36" s="26"/>
    </row>
    <row r="37" spans="1:7" ht="8.25" customHeight="1">
      <c r="A37" s="12"/>
      <c r="B37" s="109"/>
      <c r="C37" s="109"/>
      <c r="D37" s="109"/>
      <c r="E37" s="109"/>
      <c r="F37" s="26"/>
      <c r="G37" s="26"/>
    </row>
    <row r="38" spans="1:7" ht="11.25" customHeight="1">
      <c r="A38" s="118" t="s">
        <v>118</v>
      </c>
      <c r="B38" s="2287" t="s">
        <v>2098</v>
      </c>
      <c r="C38" s="2287"/>
      <c r="D38" s="2287"/>
      <c r="E38" s="2287"/>
      <c r="F38" s="26"/>
      <c r="G38" s="26"/>
    </row>
    <row r="39" spans="1:7" ht="28.5" customHeight="1">
      <c r="A39" s="12"/>
      <c r="B39" s="2283" t="s">
        <v>2099</v>
      </c>
      <c r="C39" s="2283"/>
      <c r="D39" s="2283"/>
      <c r="E39" s="2283"/>
      <c r="F39" s="26"/>
      <c r="G39" s="26"/>
    </row>
    <row r="40" spans="1:7" ht="15.75" customHeight="1">
      <c r="A40" s="12"/>
      <c r="B40" s="2288" t="s">
        <v>2100</v>
      </c>
      <c r="C40" s="2288"/>
      <c r="D40" s="2288"/>
      <c r="E40" s="2288"/>
      <c r="F40" s="26"/>
      <c r="G40" s="26"/>
    </row>
    <row r="41" spans="1:7" ht="15.75" customHeight="1">
      <c r="A41" s="12"/>
      <c r="B41" s="2282" t="s">
        <v>2101</v>
      </c>
      <c r="C41" s="2282"/>
      <c r="D41" s="2282"/>
      <c r="E41" s="2282"/>
      <c r="F41" s="26"/>
      <c r="G41" s="26"/>
    </row>
    <row r="42" spans="1:7" ht="15" customHeight="1">
      <c r="A42" s="12"/>
      <c r="B42" s="110"/>
      <c r="C42" s="110"/>
      <c r="D42" s="110"/>
      <c r="E42" s="110"/>
      <c r="F42" s="26"/>
      <c r="G42" s="26"/>
    </row>
    <row r="43" spans="1:7" ht="13.5" customHeight="1">
      <c r="A43" s="42">
        <v>3</v>
      </c>
      <c r="B43" s="25" t="s">
        <v>187</v>
      </c>
      <c r="C43" s="110"/>
      <c r="D43" s="110"/>
      <c r="E43" s="110"/>
      <c r="F43" s="26"/>
      <c r="G43" s="26"/>
    </row>
    <row r="44" spans="1:7" ht="15" customHeight="1">
      <c r="A44" s="72"/>
      <c r="B44" s="2267" t="s">
        <v>2102</v>
      </c>
      <c r="C44" s="2267"/>
      <c r="D44" s="2267"/>
      <c r="E44" s="2267"/>
      <c r="F44" s="17"/>
      <c r="G44" s="17"/>
    </row>
    <row r="45" spans="1:7" ht="7.5" customHeight="1">
      <c r="A45" s="72"/>
      <c r="B45" s="114"/>
      <c r="C45" s="114"/>
      <c r="D45" s="114"/>
      <c r="E45" s="114"/>
      <c r="F45" s="17"/>
      <c r="G45" s="17"/>
    </row>
    <row r="46" spans="1:7" ht="16.5" customHeight="1">
      <c r="A46" s="73" t="s">
        <v>16</v>
      </c>
      <c r="B46" s="115" t="s">
        <v>1777</v>
      </c>
      <c r="C46" s="114"/>
      <c r="D46" s="114"/>
      <c r="E46" s="114"/>
      <c r="F46" s="17"/>
      <c r="G46" s="17"/>
    </row>
    <row r="47" spans="1:7" ht="66" customHeight="1">
      <c r="A47" s="72"/>
      <c r="B47" s="2267" t="s">
        <v>2103</v>
      </c>
      <c r="C47" s="2267"/>
      <c r="D47" s="2267"/>
      <c r="E47" s="2267"/>
      <c r="F47" s="17"/>
      <c r="G47" s="17"/>
    </row>
    <row r="48" spans="1:7" ht="41.25" customHeight="1">
      <c r="A48" s="72"/>
      <c r="B48" s="2267" t="s">
        <v>1778</v>
      </c>
      <c r="C48" s="2267"/>
      <c r="D48" s="2267"/>
      <c r="E48" s="2267"/>
      <c r="F48" s="17"/>
      <c r="G48" s="17"/>
    </row>
    <row r="49" spans="1:7" ht="12" customHeight="1">
      <c r="A49" s="72"/>
      <c r="B49" s="114"/>
      <c r="C49" s="114"/>
      <c r="D49" s="114"/>
      <c r="E49" s="114"/>
      <c r="F49" s="17"/>
      <c r="G49" s="17"/>
    </row>
    <row r="50" spans="1:7" ht="16.5" customHeight="1">
      <c r="A50" s="73" t="s">
        <v>17</v>
      </c>
      <c r="B50" s="115" t="s">
        <v>1779</v>
      </c>
      <c r="C50" s="74"/>
      <c r="D50" s="114"/>
      <c r="E50" s="114"/>
      <c r="F50" s="17"/>
      <c r="G50" s="17"/>
    </row>
    <row r="51" spans="1:7" ht="16.5" customHeight="1">
      <c r="A51" s="72"/>
      <c r="B51" s="114"/>
      <c r="C51" s="114"/>
      <c r="D51" s="114"/>
      <c r="E51" s="114"/>
      <c r="F51" s="17"/>
      <c r="G51" s="17"/>
    </row>
    <row r="52" spans="1:7" ht="16.5" customHeight="1">
      <c r="A52" s="75" t="s">
        <v>1780</v>
      </c>
      <c r="B52" s="115" t="s">
        <v>1781</v>
      </c>
      <c r="C52" s="76"/>
      <c r="D52" s="114"/>
      <c r="E52" s="114"/>
      <c r="F52" s="17"/>
      <c r="G52" s="17"/>
    </row>
    <row r="53" spans="1:7" ht="39.75" customHeight="1">
      <c r="A53" s="72"/>
      <c r="B53" s="2267" t="s">
        <v>1782</v>
      </c>
      <c r="C53" s="2267"/>
      <c r="D53" s="2267"/>
      <c r="E53" s="2267"/>
      <c r="F53" s="17"/>
      <c r="G53" s="17"/>
    </row>
    <row r="54" spans="1:7" ht="8.25" customHeight="1">
      <c r="A54" s="72"/>
      <c r="B54" s="114"/>
      <c r="C54" s="114"/>
      <c r="D54" s="114"/>
      <c r="E54" s="114"/>
      <c r="F54" s="17"/>
      <c r="G54" s="17"/>
    </row>
    <row r="55" spans="1:7" ht="54" customHeight="1">
      <c r="A55" s="72"/>
      <c r="B55" s="2267" t="s">
        <v>1783</v>
      </c>
      <c r="C55" s="2267"/>
      <c r="D55" s="2267"/>
      <c r="E55" s="2267"/>
      <c r="F55" s="17"/>
      <c r="G55" s="17"/>
    </row>
    <row r="56" spans="1:7" ht="38.25" customHeight="1">
      <c r="A56" s="72"/>
      <c r="B56" s="2267" t="s">
        <v>1784</v>
      </c>
      <c r="C56" s="2267"/>
      <c r="D56" s="2267"/>
      <c r="E56" s="2267"/>
      <c r="F56" s="17"/>
      <c r="G56" s="17"/>
    </row>
    <row r="57" spans="1:7" ht="9" customHeight="1">
      <c r="A57" s="72"/>
      <c r="B57" s="114"/>
      <c r="C57" s="114"/>
      <c r="D57" s="114"/>
      <c r="E57" s="114"/>
      <c r="F57" s="17"/>
      <c r="G57" s="17"/>
    </row>
    <row r="58" spans="1:7" ht="18.75" customHeight="1">
      <c r="A58" s="72"/>
      <c r="B58" s="2270" t="s">
        <v>1785</v>
      </c>
      <c r="C58" s="2270"/>
      <c r="D58" s="2270"/>
      <c r="E58" s="2270"/>
      <c r="F58" s="17"/>
      <c r="G58" s="17"/>
    </row>
    <row r="59" spans="1:7" ht="16.5" customHeight="1">
      <c r="A59" s="72"/>
      <c r="B59" s="114"/>
      <c r="C59" s="114"/>
      <c r="D59" s="114"/>
      <c r="E59" s="114"/>
      <c r="F59" s="17"/>
      <c r="G59" s="17"/>
    </row>
    <row r="60" spans="1:7" ht="16.5" customHeight="1">
      <c r="A60" s="72"/>
      <c r="B60" s="77" t="s">
        <v>14</v>
      </c>
      <c r="C60" s="76"/>
      <c r="D60" s="114"/>
      <c r="E60" s="114"/>
      <c r="F60" s="17"/>
      <c r="G60" s="17"/>
    </row>
    <row r="61" spans="1:7" ht="40.5" customHeight="1">
      <c r="A61" s="72"/>
      <c r="B61" s="2267" t="s">
        <v>1786</v>
      </c>
      <c r="C61" s="2267"/>
      <c r="D61" s="2267"/>
      <c r="E61" s="2267"/>
      <c r="F61" s="17"/>
      <c r="G61" s="17"/>
    </row>
    <row r="62" spans="1:7" ht="16.5" customHeight="1">
      <c r="A62" s="72"/>
      <c r="B62" s="114"/>
      <c r="C62" s="114"/>
      <c r="D62" s="114"/>
      <c r="E62" s="114"/>
      <c r="F62" s="17"/>
      <c r="G62" s="17"/>
    </row>
    <row r="63" spans="1:7" ht="16.5" customHeight="1">
      <c r="A63" s="72"/>
      <c r="B63" s="77" t="s">
        <v>1787</v>
      </c>
      <c r="C63" s="76"/>
      <c r="D63" s="78"/>
      <c r="E63" s="78"/>
      <c r="F63" s="17"/>
      <c r="G63" s="17"/>
    </row>
    <row r="64" spans="1:7" ht="68.25" customHeight="1">
      <c r="A64" s="72"/>
      <c r="B64" s="2267" t="s">
        <v>1788</v>
      </c>
      <c r="C64" s="2267"/>
      <c r="D64" s="2267"/>
      <c r="E64" s="2267"/>
      <c r="F64" s="17"/>
      <c r="G64" s="17"/>
    </row>
    <row r="65" spans="1:7" ht="16.5" customHeight="1">
      <c r="A65" s="72"/>
      <c r="B65" s="114"/>
      <c r="C65" s="114"/>
      <c r="D65" s="114"/>
      <c r="E65" s="114"/>
      <c r="F65" s="17"/>
      <c r="G65" s="17"/>
    </row>
    <row r="66" spans="1:7" ht="16.5" customHeight="1">
      <c r="A66" s="72"/>
      <c r="B66" s="77" t="s">
        <v>1789</v>
      </c>
      <c r="C66" s="76"/>
      <c r="D66" s="114"/>
      <c r="E66" s="114"/>
      <c r="F66" s="17"/>
      <c r="G66" s="17"/>
    </row>
    <row r="67" spans="1:7" ht="52.5" customHeight="1">
      <c r="A67" s="72"/>
      <c r="B67" s="2267" t="s">
        <v>1790</v>
      </c>
      <c r="C67" s="2267"/>
      <c r="D67" s="2267"/>
      <c r="E67" s="2267"/>
      <c r="F67" s="17"/>
      <c r="G67" s="17"/>
    </row>
    <row r="68" spans="1:7" ht="16.5" customHeight="1">
      <c r="A68" s="72"/>
      <c r="B68" s="114"/>
      <c r="C68" s="114"/>
      <c r="D68" s="114"/>
      <c r="E68" s="114"/>
      <c r="F68" s="17"/>
      <c r="G68" s="17"/>
    </row>
    <row r="69" spans="1:7" ht="16.5" customHeight="1">
      <c r="A69" s="75" t="s">
        <v>1791</v>
      </c>
      <c r="B69" s="115" t="s">
        <v>1792</v>
      </c>
      <c r="C69" s="76"/>
      <c r="D69" s="114"/>
      <c r="E69" s="114"/>
      <c r="F69" s="17"/>
      <c r="G69" s="17"/>
    </row>
    <row r="70" spans="1:7" ht="8.25" customHeight="1">
      <c r="A70" s="72"/>
      <c r="B70" s="114"/>
      <c r="C70" s="114"/>
      <c r="D70" s="114"/>
      <c r="E70" s="114"/>
      <c r="F70" s="17"/>
      <c r="G70" s="17"/>
    </row>
    <row r="71" spans="1:7" ht="27.75" customHeight="1">
      <c r="A71" s="72"/>
      <c r="B71" s="2267" t="s">
        <v>1793</v>
      </c>
      <c r="C71" s="2267"/>
      <c r="D71" s="2267"/>
      <c r="E71" s="2267"/>
      <c r="F71" s="17"/>
      <c r="G71" s="17"/>
    </row>
    <row r="72" spans="1:7" ht="16.5" customHeight="1">
      <c r="A72" s="72"/>
      <c r="B72" s="2267" t="s">
        <v>1794</v>
      </c>
      <c r="C72" s="2267"/>
      <c r="D72" s="2267"/>
      <c r="E72" s="2267"/>
      <c r="F72" s="17"/>
      <c r="G72" s="17"/>
    </row>
    <row r="73" spans="1:7" ht="41.25" customHeight="1">
      <c r="A73" s="72"/>
      <c r="B73" s="2267" t="s">
        <v>1784</v>
      </c>
      <c r="C73" s="2267"/>
      <c r="D73" s="2267"/>
      <c r="E73" s="2267"/>
      <c r="F73" s="17"/>
      <c r="G73" s="17"/>
    </row>
    <row r="74" spans="1:7" ht="16.5" customHeight="1">
      <c r="A74" s="72"/>
      <c r="B74" s="2267" t="s">
        <v>1795</v>
      </c>
      <c r="C74" s="2267"/>
      <c r="D74" s="2267"/>
      <c r="E74" s="2267"/>
      <c r="F74" s="17"/>
      <c r="G74" s="17"/>
    </row>
    <row r="75" spans="1:7" ht="7.5" customHeight="1">
      <c r="A75" s="72"/>
      <c r="B75" s="114"/>
      <c r="C75" s="114"/>
      <c r="D75" s="114"/>
      <c r="E75" s="114"/>
      <c r="F75" s="17"/>
      <c r="G75" s="17"/>
    </row>
    <row r="76" spans="1:7" ht="26.25" customHeight="1">
      <c r="A76" s="72"/>
      <c r="B76" s="2267" t="s">
        <v>1796</v>
      </c>
      <c r="C76" s="2267"/>
      <c r="D76" s="2267"/>
      <c r="E76" s="2267"/>
      <c r="F76" s="17"/>
      <c r="G76" s="17"/>
    </row>
    <row r="77" spans="1:7" ht="16.5" customHeight="1">
      <c r="A77" s="72"/>
      <c r="B77" s="114"/>
      <c r="C77" s="114"/>
      <c r="D77" s="114"/>
      <c r="E77" s="114"/>
      <c r="F77" s="17"/>
      <c r="G77" s="17"/>
    </row>
    <row r="78" spans="1:7" ht="16.5" customHeight="1">
      <c r="A78" s="75" t="s">
        <v>61</v>
      </c>
      <c r="B78" s="115" t="s">
        <v>5</v>
      </c>
      <c r="C78" s="76"/>
      <c r="D78" s="114"/>
      <c r="E78" s="114"/>
      <c r="F78" s="17"/>
      <c r="G78" s="17"/>
    </row>
    <row r="79" spans="1:7" ht="16.5" customHeight="1">
      <c r="A79" s="72"/>
      <c r="B79" s="2267" t="s">
        <v>1797</v>
      </c>
      <c r="C79" s="2267"/>
      <c r="D79" s="2267"/>
      <c r="E79" s="2267"/>
      <c r="F79" s="17"/>
      <c r="G79" s="17"/>
    </row>
    <row r="80" spans="1:7" ht="30.75" customHeight="1">
      <c r="A80" s="72"/>
      <c r="B80" s="2267" t="s">
        <v>1798</v>
      </c>
      <c r="C80" s="2267"/>
      <c r="D80" s="2267"/>
      <c r="E80" s="2267"/>
      <c r="F80" s="17"/>
      <c r="G80" s="17"/>
    </row>
    <row r="81" spans="1:7" ht="16.5" customHeight="1">
      <c r="A81" s="72"/>
      <c r="B81" s="114"/>
      <c r="C81" s="114"/>
      <c r="D81" s="114"/>
      <c r="E81" s="114"/>
      <c r="F81" s="17"/>
      <c r="G81" s="17"/>
    </row>
    <row r="82" spans="1:7" ht="16.5" customHeight="1">
      <c r="A82" s="72"/>
      <c r="B82" s="114"/>
      <c r="C82" s="114"/>
      <c r="D82" s="114"/>
      <c r="E82" s="114"/>
      <c r="F82" s="17"/>
      <c r="G82" s="17"/>
    </row>
    <row r="83" spans="1:7" ht="16.5" customHeight="1">
      <c r="A83" s="73" t="s">
        <v>15</v>
      </c>
      <c r="B83" s="115" t="s">
        <v>2</v>
      </c>
      <c r="C83" s="74"/>
      <c r="D83" s="114"/>
      <c r="E83" s="114"/>
      <c r="F83" s="17"/>
      <c r="G83" s="17"/>
    </row>
    <row r="84" spans="1:7" ht="16.5" customHeight="1">
      <c r="A84" s="72"/>
      <c r="B84" s="114"/>
      <c r="C84" s="115"/>
      <c r="D84" s="114"/>
      <c r="E84" s="114"/>
      <c r="F84" s="17"/>
      <c r="G84" s="17"/>
    </row>
    <row r="85" spans="1:7" ht="16.5" customHeight="1">
      <c r="A85" s="75" t="s">
        <v>1799</v>
      </c>
      <c r="B85" s="115" t="s">
        <v>1800</v>
      </c>
      <c r="C85" s="76"/>
      <c r="D85" s="114"/>
      <c r="E85" s="114"/>
      <c r="F85" s="17"/>
      <c r="G85" s="17"/>
    </row>
    <row r="86" spans="1:7" ht="52.5" customHeight="1">
      <c r="A86" s="72"/>
      <c r="B86" s="2267" t="s">
        <v>1801</v>
      </c>
      <c r="C86" s="2267"/>
      <c r="D86" s="2267"/>
      <c r="E86" s="2267"/>
      <c r="F86" s="17"/>
      <c r="G86" s="17"/>
    </row>
    <row r="87" spans="1:7" ht="7.5" customHeight="1">
      <c r="A87" s="72"/>
      <c r="B87" s="114"/>
      <c r="C87" s="114"/>
      <c r="D87" s="114"/>
      <c r="E87" s="114"/>
      <c r="F87" s="17"/>
      <c r="G87" s="17"/>
    </row>
    <row r="88" spans="1:7" ht="51.75" customHeight="1">
      <c r="A88" s="72"/>
      <c r="B88" s="2267" t="s">
        <v>1802</v>
      </c>
      <c r="C88" s="2267"/>
      <c r="D88" s="2267"/>
      <c r="E88" s="2267"/>
      <c r="F88" s="17"/>
      <c r="G88" s="17"/>
    </row>
    <row r="89" spans="1:7" ht="7.5" customHeight="1">
      <c r="A89" s="72"/>
      <c r="B89" s="114"/>
      <c r="C89" s="114"/>
      <c r="D89" s="114"/>
      <c r="E89" s="114"/>
      <c r="F89" s="17"/>
      <c r="G89" s="17"/>
    </row>
    <row r="90" spans="1:7" ht="16.5" customHeight="1">
      <c r="A90" s="72"/>
      <c r="B90" s="2267" t="s">
        <v>1803</v>
      </c>
      <c r="C90" s="2267"/>
      <c r="D90" s="2267"/>
      <c r="E90" s="2267"/>
      <c r="F90" s="17"/>
      <c r="G90" s="17"/>
    </row>
    <row r="91" spans="1:7" ht="7.5" customHeight="1">
      <c r="A91" s="72"/>
      <c r="B91" s="114"/>
      <c r="C91" s="114"/>
      <c r="D91" s="114"/>
      <c r="E91" s="114"/>
      <c r="F91" s="17"/>
      <c r="G91" s="17"/>
    </row>
    <row r="92" spans="1:7" ht="27" customHeight="1">
      <c r="A92" s="72"/>
      <c r="B92" s="2267" t="s">
        <v>1804</v>
      </c>
      <c r="C92" s="2267"/>
      <c r="D92" s="2267"/>
      <c r="E92" s="2267"/>
      <c r="F92" s="17"/>
      <c r="G92" s="17"/>
    </row>
    <row r="93" spans="1:7" ht="9" customHeight="1">
      <c r="A93" s="72"/>
      <c r="B93" s="114"/>
      <c r="C93" s="114"/>
      <c r="D93" s="114"/>
      <c r="E93" s="114"/>
      <c r="F93" s="17"/>
      <c r="G93" s="17"/>
    </row>
    <row r="94" spans="1:7" ht="28.5" customHeight="1">
      <c r="A94" s="72"/>
      <c r="B94" s="2267" t="s">
        <v>1805</v>
      </c>
      <c r="C94" s="2267"/>
      <c r="D94" s="2267"/>
      <c r="E94" s="2267"/>
      <c r="F94" s="17"/>
      <c r="G94" s="17"/>
    </row>
    <row r="95" spans="1:7" ht="16.5" customHeight="1">
      <c r="A95" s="72"/>
      <c r="B95" s="114"/>
      <c r="C95" s="114"/>
      <c r="D95" s="114"/>
      <c r="E95" s="114"/>
      <c r="F95" s="17"/>
      <c r="G95" s="17"/>
    </row>
    <row r="96" spans="1:7" ht="16.5" customHeight="1">
      <c r="A96" s="75" t="s">
        <v>1791</v>
      </c>
      <c r="B96" s="115" t="s">
        <v>1806</v>
      </c>
      <c r="C96" s="76"/>
      <c r="D96" s="114"/>
      <c r="E96" s="114"/>
      <c r="F96" s="17"/>
      <c r="G96" s="17"/>
    </row>
    <row r="97" spans="1:7" ht="51" customHeight="1">
      <c r="A97" s="72"/>
      <c r="B97" s="2267" t="s">
        <v>1807</v>
      </c>
      <c r="C97" s="2267"/>
      <c r="D97" s="2267"/>
      <c r="E97" s="2267"/>
      <c r="F97" s="17"/>
      <c r="G97" s="17"/>
    </row>
    <row r="98" spans="1:7" ht="16.5" customHeight="1">
      <c r="A98" s="72"/>
      <c r="B98" s="114"/>
      <c r="C98" s="114"/>
      <c r="D98" s="114"/>
      <c r="E98" s="114"/>
      <c r="F98" s="17"/>
      <c r="G98" s="17"/>
    </row>
    <row r="99" spans="1:7" ht="16.5" customHeight="1">
      <c r="A99" s="75" t="s">
        <v>61</v>
      </c>
      <c r="B99" s="115" t="s">
        <v>11</v>
      </c>
      <c r="C99" s="76"/>
      <c r="D99" s="114"/>
      <c r="E99" s="114"/>
      <c r="F99" s="17"/>
      <c r="G99" s="17"/>
    </row>
    <row r="100" spans="1:7" ht="29.25" customHeight="1">
      <c r="A100" s="72"/>
      <c r="B100" s="2267" t="s">
        <v>1808</v>
      </c>
      <c r="C100" s="2267"/>
      <c r="D100" s="2267"/>
      <c r="E100" s="2267"/>
      <c r="F100" s="17"/>
      <c r="G100" s="17"/>
    </row>
    <row r="101" spans="1:7" ht="16.5" customHeight="1">
      <c r="A101" s="72"/>
      <c r="B101" s="114"/>
      <c r="C101" s="114"/>
      <c r="D101" s="114"/>
      <c r="E101" s="114"/>
      <c r="F101" s="17"/>
      <c r="G101" s="17"/>
    </row>
    <row r="102" spans="1:7" ht="51.75" customHeight="1">
      <c r="A102" s="72"/>
      <c r="B102" s="2267" t="s">
        <v>1809</v>
      </c>
      <c r="C102" s="2267"/>
      <c r="D102" s="2267"/>
      <c r="E102" s="2267"/>
      <c r="F102" s="17"/>
      <c r="G102" s="17"/>
    </row>
    <row r="103" spans="1:7" ht="16.5" customHeight="1">
      <c r="A103" s="72"/>
      <c r="B103" s="114"/>
      <c r="C103" s="114"/>
      <c r="D103" s="114"/>
      <c r="E103" s="114"/>
      <c r="F103" s="17"/>
      <c r="G103" s="17"/>
    </row>
    <row r="104" spans="1:7" ht="16.5" customHeight="1">
      <c r="A104" s="72"/>
      <c r="B104" s="79" t="s">
        <v>1810</v>
      </c>
      <c r="C104" s="79"/>
      <c r="D104" s="79"/>
      <c r="E104" s="76"/>
      <c r="F104" s="17"/>
      <c r="G104" s="17"/>
    </row>
    <row r="105" spans="1:7" ht="16.5" customHeight="1">
      <c r="A105" s="72"/>
      <c r="B105" s="114"/>
      <c r="C105" s="114"/>
      <c r="D105" s="114"/>
      <c r="E105" s="114"/>
      <c r="F105" s="17"/>
      <c r="G105" s="17"/>
    </row>
    <row r="106" spans="1:7" ht="16.5" customHeight="1">
      <c r="A106" s="72"/>
      <c r="B106" s="114" t="s">
        <v>1811</v>
      </c>
      <c r="C106" s="79" t="s">
        <v>1812</v>
      </c>
      <c r="D106" s="114"/>
      <c r="E106" s="114"/>
      <c r="F106" s="17"/>
      <c r="G106" s="17"/>
    </row>
    <row r="107" spans="1:7" ht="16.5" customHeight="1">
      <c r="A107" s="72"/>
      <c r="B107" s="76"/>
      <c r="C107" s="80" t="s">
        <v>1813</v>
      </c>
      <c r="D107" s="81" t="s">
        <v>1814</v>
      </c>
      <c r="E107" s="81"/>
      <c r="F107" s="17"/>
      <c r="G107" s="17"/>
    </row>
    <row r="108" spans="1:7" ht="16.5" customHeight="1">
      <c r="A108" s="72"/>
      <c r="B108" s="114"/>
      <c r="C108" s="80" t="s">
        <v>1815</v>
      </c>
      <c r="D108" s="81" t="s">
        <v>1816</v>
      </c>
      <c r="E108" s="81"/>
      <c r="F108" s="17"/>
      <c r="G108" s="17"/>
    </row>
    <row r="109" spans="1:7" ht="16.5" customHeight="1">
      <c r="A109" s="72"/>
      <c r="B109" s="114" t="s">
        <v>1811</v>
      </c>
      <c r="C109" s="81" t="s">
        <v>1817</v>
      </c>
      <c r="D109" s="81" t="s">
        <v>1818</v>
      </c>
      <c r="E109" s="81"/>
      <c r="F109" s="17"/>
      <c r="G109" s="17"/>
    </row>
    <row r="110" spans="1:7" ht="29.25" customHeight="1">
      <c r="A110" s="72"/>
      <c r="B110" s="114" t="s">
        <v>1811</v>
      </c>
      <c r="C110" s="81" t="s">
        <v>1819</v>
      </c>
      <c r="D110" s="81" t="s">
        <v>1820</v>
      </c>
      <c r="E110" s="81"/>
      <c r="F110" s="17"/>
      <c r="G110" s="17"/>
    </row>
    <row r="111" spans="1:7" ht="30.75" customHeight="1">
      <c r="A111" s="72"/>
      <c r="B111" s="114" t="s">
        <v>1811</v>
      </c>
      <c r="C111" s="81" t="s">
        <v>1821</v>
      </c>
      <c r="D111" s="81" t="s">
        <v>1822</v>
      </c>
      <c r="E111" s="81"/>
      <c r="F111" s="17"/>
      <c r="G111" s="17"/>
    </row>
    <row r="112" spans="1:7" ht="31.5" customHeight="1">
      <c r="A112" s="72"/>
      <c r="B112" s="114" t="s">
        <v>1811</v>
      </c>
      <c r="C112" s="81" t="s">
        <v>1823</v>
      </c>
      <c r="D112" s="81" t="s">
        <v>1824</v>
      </c>
      <c r="E112" s="81"/>
      <c r="F112" s="17"/>
      <c r="G112" s="17"/>
    </row>
    <row r="113" spans="1:7" ht="16.5" customHeight="1">
      <c r="A113" s="72"/>
      <c r="B113" s="114"/>
      <c r="C113" s="114"/>
      <c r="D113" s="114"/>
      <c r="E113" s="114"/>
      <c r="F113" s="17"/>
      <c r="G113" s="17"/>
    </row>
    <row r="114" spans="1:7" ht="16.5" customHeight="1">
      <c r="A114" s="72"/>
      <c r="B114" s="2267" t="s">
        <v>1825</v>
      </c>
      <c r="C114" s="2267"/>
      <c r="D114" s="2267"/>
      <c r="E114" s="2267"/>
      <c r="F114" s="17"/>
      <c r="G114" s="17"/>
    </row>
    <row r="115" spans="1:7" ht="30" customHeight="1">
      <c r="A115" s="72"/>
      <c r="B115" s="2267" t="s">
        <v>1826</v>
      </c>
      <c r="C115" s="2267"/>
      <c r="D115" s="2267"/>
      <c r="E115" s="2267"/>
      <c r="F115" s="17"/>
      <c r="G115" s="17"/>
    </row>
    <row r="116" spans="1:7" ht="16.5" customHeight="1">
      <c r="A116" s="72"/>
      <c r="B116" s="114"/>
      <c r="C116" s="114"/>
      <c r="D116" s="114"/>
      <c r="E116" s="114"/>
      <c r="F116" s="17"/>
      <c r="G116" s="17"/>
    </row>
    <row r="117" spans="1:7" ht="16.5" customHeight="1">
      <c r="A117" s="73" t="s">
        <v>18</v>
      </c>
      <c r="B117" s="115" t="s">
        <v>85</v>
      </c>
      <c r="C117" s="76"/>
      <c r="D117" s="114"/>
      <c r="E117" s="114"/>
      <c r="F117" s="17"/>
      <c r="G117" s="17"/>
    </row>
    <row r="118" spans="1:7" ht="26.25" customHeight="1">
      <c r="A118" s="72"/>
      <c r="B118" s="2267" t="s">
        <v>1827</v>
      </c>
      <c r="C118" s="2267"/>
      <c r="D118" s="2267"/>
      <c r="E118" s="2267"/>
      <c r="F118" s="17"/>
      <c r="G118" s="17"/>
    </row>
    <row r="119" spans="1:7" ht="16.5" customHeight="1">
      <c r="A119" s="72"/>
      <c r="B119" s="114"/>
      <c r="C119" s="114"/>
      <c r="D119" s="114"/>
      <c r="E119" s="114"/>
      <c r="F119" s="17"/>
      <c r="G119" s="17"/>
    </row>
    <row r="120" spans="1:7" ht="16.5" customHeight="1">
      <c r="A120" s="72"/>
      <c r="B120" s="2270" t="s">
        <v>1828</v>
      </c>
      <c r="C120" s="2270"/>
      <c r="D120" s="2270"/>
      <c r="E120" s="2270"/>
      <c r="F120" s="17"/>
      <c r="G120" s="17"/>
    </row>
    <row r="121" spans="1:7" ht="16.5" customHeight="1">
      <c r="A121" s="72"/>
      <c r="B121" s="114"/>
      <c r="C121" s="114"/>
      <c r="D121" s="114"/>
      <c r="E121" s="114"/>
      <c r="F121" s="17"/>
      <c r="G121" s="17"/>
    </row>
    <row r="122" spans="1:7" ht="16.5" customHeight="1">
      <c r="A122" s="72"/>
      <c r="B122" s="115" t="s">
        <v>1829</v>
      </c>
      <c r="C122" s="114"/>
      <c r="D122" s="114"/>
      <c r="E122" s="114"/>
      <c r="F122" s="17"/>
      <c r="G122" s="17"/>
    </row>
    <row r="123" spans="1:7" ht="25.5" customHeight="1">
      <c r="A123" s="72"/>
      <c r="B123" s="2267" t="s">
        <v>1830</v>
      </c>
      <c r="C123" s="2267"/>
      <c r="D123" s="2267"/>
      <c r="E123" s="2267"/>
      <c r="F123" s="17"/>
      <c r="G123" s="17"/>
    </row>
    <row r="124" spans="1:7" ht="8.25" customHeight="1">
      <c r="A124" s="72"/>
      <c r="B124" s="114"/>
      <c r="C124" s="114"/>
      <c r="D124" s="114"/>
      <c r="E124" s="114"/>
      <c r="F124" s="17"/>
      <c r="G124" s="17"/>
    </row>
    <row r="125" spans="1:7" ht="16.5" customHeight="1">
      <c r="A125" s="72"/>
      <c r="B125" s="115" t="s">
        <v>1831</v>
      </c>
      <c r="C125" s="114"/>
      <c r="D125" s="114"/>
      <c r="E125" s="114"/>
      <c r="F125" s="17"/>
      <c r="G125" s="17"/>
    </row>
    <row r="126" spans="1:7" ht="54" customHeight="1">
      <c r="A126" s="72"/>
      <c r="B126" s="2267" t="s">
        <v>1832</v>
      </c>
      <c r="C126" s="2267"/>
      <c r="D126" s="2267"/>
      <c r="E126" s="2267"/>
      <c r="F126" s="17"/>
      <c r="G126" s="17"/>
    </row>
    <row r="127" spans="1:7" ht="9.75" customHeight="1">
      <c r="A127" s="72"/>
      <c r="B127" s="114"/>
      <c r="C127" s="114"/>
      <c r="D127" s="114"/>
      <c r="E127" s="114"/>
      <c r="F127" s="17"/>
      <c r="G127" s="17"/>
    </row>
    <row r="128" spans="1:7" ht="16.5" customHeight="1">
      <c r="A128" s="73" t="s">
        <v>1833</v>
      </c>
      <c r="B128" s="115" t="s">
        <v>1834</v>
      </c>
      <c r="C128" s="114"/>
      <c r="D128" s="114"/>
      <c r="E128" s="114"/>
      <c r="F128" s="17"/>
      <c r="G128" s="17"/>
    </row>
    <row r="129" spans="1:7" ht="10.5" customHeight="1">
      <c r="A129" s="72"/>
      <c r="B129" s="114"/>
      <c r="C129" s="114"/>
      <c r="D129" s="114"/>
      <c r="E129" s="114"/>
      <c r="F129" s="17"/>
      <c r="G129" s="17"/>
    </row>
    <row r="130" spans="1:7" ht="16.5" customHeight="1">
      <c r="A130" s="72"/>
      <c r="B130" s="115" t="s">
        <v>1835</v>
      </c>
      <c r="C130" s="114"/>
      <c r="D130" s="114"/>
      <c r="E130" s="114"/>
      <c r="F130" s="17"/>
      <c r="G130" s="17"/>
    </row>
    <row r="131" spans="1:7" ht="42.75" customHeight="1">
      <c r="A131" s="72"/>
      <c r="B131" s="2267" t="s">
        <v>1836</v>
      </c>
      <c r="C131" s="2267"/>
      <c r="D131" s="2267"/>
      <c r="E131" s="2267"/>
      <c r="F131" s="17"/>
      <c r="G131" s="17"/>
    </row>
    <row r="132" spans="1:7" ht="9.75" customHeight="1">
      <c r="A132" s="72"/>
      <c r="B132" s="114"/>
      <c r="C132" s="114"/>
      <c r="D132" s="114"/>
      <c r="E132" s="114"/>
      <c r="F132" s="17"/>
      <c r="G132" s="17"/>
    </row>
    <row r="133" spans="1:7" ht="16.5" customHeight="1">
      <c r="A133" s="72"/>
      <c r="B133" s="2270" t="s">
        <v>1837</v>
      </c>
      <c r="C133" s="2270"/>
      <c r="D133" s="2270"/>
      <c r="E133" s="2270"/>
      <c r="F133" s="17"/>
      <c r="G133" s="17"/>
    </row>
    <row r="134" spans="1:7" ht="9.75" customHeight="1">
      <c r="A134" s="72"/>
      <c r="B134" s="114"/>
      <c r="C134" s="114"/>
      <c r="D134" s="114"/>
      <c r="E134" s="114"/>
      <c r="F134" s="17"/>
      <c r="G134" s="17"/>
    </row>
    <row r="135" spans="1:7" ht="16.5" customHeight="1">
      <c r="A135" s="72"/>
      <c r="B135" s="115" t="s">
        <v>1838</v>
      </c>
      <c r="C135" s="114"/>
      <c r="D135" s="114"/>
      <c r="E135" s="114"/>
      <c r="F135" s="17"/>
      <c r="G135" s="17"/>
    </row>
    <row r="136" spans="1:7" ht="28.5" customHeight="1">
      <c r="A136" s="72"/>
      <c r="B136" s="2267" t="s">
        <v>1839</v>
      </c>
      <c r="C136" s="2267"/>
      <c r="D136" s="2267"/>
      <c r="E136" s="2267"/>
      <c r="F136" s="17"/>
      <c r="G136" s="17"/>
    </row>
    <row r="137" spans="1:7" ht="40.5" customHeight="1">
      <c r="A137" s="72"/>
      <c r="B137" s="2267" t="s">
        <v>1840</v>
      </c>
      <c r="C137" s="2267"/>
      <c r="D137" s="2267"/>
      <c r="E137" s="2267"/>
      <c r="F137" s="17"/>
      <c r="G137" s="17"/>
    </row>
    <row r="138" spans="1:7" ht="7.5" customHeight="1">
      <c r="A138" s="72"/>
      <c r="B138" s="114"/>
      <c r="C138" s="114"/>
      <c r="D138" s="114"/>
      <c r="E138" s="114"/>
      <c r="F138" s="17"/>
      <c r="G138" s="17"/>
    </row>
    <row r="139" spans="1:7" ht="16.5" customHeight="1">
      <c r="A139" s="72"/>
      <c r="B139" s="115" t="s">
        <v>1841</v>
      </c>
      <c r="C139" s="114"/>
      <c r="D139" s="114"/>
      <c r="E139" s="114"/>
      <c r="F139" s="17"/>
      <c r="G139" s="17"/>
    </row>
    <row r="140" spans="1:7" ht="32.25" customHeight="1">
      <c r="A140" s="72"/>
      <c r="B140" s="2267" t="s">
        <v>1842</v>
      </c>
      <c r="C140" s="2267"/>
      <c r="D140" s="2267"/>
      <c r="E140" s="2267"/>
      <c r="F140" s="17"/>
      <c r="G140" s="17"/>
    </row>
    <row r="141" spans="1:7" ht="16.5" customHeight="1">
      <c r="A141" s="72"/>
      <c r="B141" s="82" t="s">
        <v>1843</v>
      </c>
      <c r="C141" s="2281" t="s">
        <v>1844</v>
      </c>
      <c r="D141" s="2281"/>
      <c r="E141" s="2281"/>
      <c r="F141" s="17"/>
      <c r="G141" s="17"/>
    </row>
    <row r="142" spans="1:7" ht="16.5" customHeight="1">
      <c r="A142" s="72"/>
      <c r="B142" s="114" t="s">
        <v>1843</v>
      </c>
      <c r="C142" s="2281" t="s">
        <v>1845</v>
      </c>
      <c r="D142" s="2281"/>
      <c r="E142" s="2281"/>
      <c r="F142" s="17"/>
      <c r="G142" s="17"/>
    </row>
    <row r="143" spans="1:7" ht="66.75" customHeight="1">
      <c r="A143" s="72"/>
      <c r="B143" s="2267" t="s">
        <v>1846</v>
      </c>
      <c r="C143" s="2267"/>
      <c r="D143" s="2267"/>
      <c r="E143" s="2267"/>
      <c r="F143" s="17"/>
      <c r="G143" s="17"/>
    </row>
    <row r="144" spans="1:7" ht="10.5" customHeight="1">
      <c r="A144" s="72"/>
      <c r="B144" s="114"/>
      <c r="C144" s="114"/>
      <c r="D144" s="114"/>
      <c r="E144" s="114"/>
      <c r="F144" s="17"/>
      <c r="G144" s="17"/>
    </row>
    <row r="145" spans="1:7" ht="16.5" customHeight="1">
      <c r="A145" s="73" t="s">
        <v>1847</v>
      </c>
      <c r="B145" s="115" t="s">
        <v>117</v>
      </c>
      <c r="C145" s="114"/>
      <c r="D145" s="114"/>
      <c r="E145" s="114"/>
      <c r="F145" s="17"/>
      <c r="G145" s="17"/>
    </row>
    <row r="146" spans="1:7" ht="8.25" customHeight="1">
      <c r="A146" s="72"/>
      <c r="B146" s="114"/>
      <c r="C146" s="114"/>
      <c r="D146" s="114"/>
      <c r="E146" s="114"/>
      <c r="F146" s="17"/>
      <c r="G146" s="17"/>
    </row>
    <row r="147" spans="1:7" ht="54" customHeight="1">
      <c r="A147" s="72"/>
      <c r="B147" s="2267" t="s">
        <v>1848</v>
      </c>
      <c r="C147" s="2267"/>
      <c r="D147" s="2267"/>
      <c r="E147" s="2267"/>
      <c r="F147" s="17"/>
      <c r="G147" s="17"/>
    </row>
    <row r="148" spans="1:7" ht="9.75" customHeight="1">
      <c r="A148" s="72"/>
      <c r="B148" s="114"/>
      <c r="C148" s="114"/>
      <c r="D148" s="114"/>
      <c r="E148" s="114"/>
      <c r="F148" s="17"/>
      <c r="G148" s="17"/>
    </row>
    <row r="149" spans="1:7" ht="16.5" customHeight="1">
      <c r="A149" s="72"/>
      <c r="B149" s="79" t="s">
        <v>1849</v>
      </c>
      <c r="C149" s="114"/>
      <c r="D149" s="114"/>
      <c r="E149" s="114"/>
      <c r="F149" s="17"/>
      <c r="G149" s="17"/>
    </row>
    <row r="150" spans="1:7" ht="16.5" customHeight="1" thickBot="1">
      <c r="A150" s="72"/>
      <c r="B150" s="114"/>
      <c r="C150" s="114"/>
      <c r="D150" s="114"/>
      <c r="E150" s="114"/>
      <c r="F150" s="17"/>
      <c r="G150" s="17"/>
    </row>
    <row r="151" spans="1:7" ht="16.5" customHeight="1" thickBot="1">
      <c r="A151" s="72"/>
      <c r="B151" s="2273" t="s">
        <v>1850</v>
      </c>
      <c r="C151" s="2274"/>
      <c r="D151" s="83" t="s">
        <v>1851</v>
      </c>
      <c r="E151" s="114"/>
      <c r="F151" s="17"/>
      <c r="G151" s="17"/>
    </row>
    <row r="152" spans="1:7" ht="85.5" customHeight="1" thickBot="1">
      <c r="A152" s="72"/>
      <c r="B152" s="2275" t="s">
        <v>1852</v>
      </c>
      <c r="C152" s="2276"/>
      <c r="D152" s="84" t="s">
        <v>1853</v>
      </c>
      <c r="E152" s="114"/>
      <c r="F152" s="17"/>
      <c r="G152" s="17"/>
    </row>
    <row r="153" spans="1:7" ht="20.25" customHeight="1" thickBot="1">
      <c r="A153" s="72"/>
      <c r="B153" s="2277" t="s">
        <v>1854</v>
      </c>
      <c r="C153" s="2278"/>
      <c r="D153" s="85" t="s">
        <v>1855</v>
      </c>
      <c r="E153" s="114"/>
      <c r="F153" s="17"/>
      <c r="G153" s="17"/>
    </row>
    <row r="154" spans="1:7" ht="25.5" customHeight="1" thickBot="1">
      <c r="A154" s="72"/>
      <c r="B154" s="2279" t="s">
        <v>1856</v>
      </c>
      <c r="C154" s="2280"/>
      <c r="D154" s="84" t="s">
        <v>1857</v>
      </c>
      <c r="E154" s="114"/>
      <c r="F154" s="17"/>
      <c r="G154" s="17"/>
    </row>
    <row r="155" spans="1:7" ht="16.5" customHeight="1">
      <c r="A155" s="72"/>
      <c r="B155" s="114"/>
      <c r="C155" s="114"/>
      <c r="D155" s="114"/>
      <c r="E155" s="114"/>
      <c r="F155" s="17"/>
      <c r="G155" s="17"/>
    </row>
    <row r="156" spans="1:7" ht="26.25" customHeight="1">
      <c r="A156" s="72"/>
      <c r="B156" s="2267" t="s">
        <v>1858</v>
      </c>
      <c r="C156" s="2267"/>
      <c r="D156" s="2267"/>
      <c r="E156" s="2267"/>
      <c r="F156" s="17"/>
      <c r="G156" s="17"/>
    </row>
    <row r="157" spans="1:7" ht="16.5" customHeight="1">
      <c r="A157" s="72"/>
      <c r="B157" s="114"/>
      <c r="C157" s="114"/>
      <c r="D157" s="114"/>
      <c r="E157" s="114"/>
      <c r="F157" s="17"/>
      <c r="G157" s="17"/>
    </row>
    <row r="158" spans="1:7" ht="16.5" customHeight="1">
      <c r="A158" s="73" t="s">
        <v>1859</v>
      </c>
      <c r="B158" s="115" t="s">
        <v>1860</v>
      </c>
      <c r="C158" s="74"/>
      <c r="D158" s="114"/>
      <c r="E158" s="114"/>
      <c r="F158" s="17"/>
      <c r="G158" s="17"/>
    </row>
    <row r="159" spans="1:7" ht="16.5" customHeight="1">
      <c r="A159" s="75" t="s">
        <v>1799</v>
      </c>
      <c r="B159" s="115" t="s">
        <v>1861</v>
      </c>
      <c r="C159" s="76"/>
      <c r="D159" s="114"/>
      <c r="E159" s="114"/>
      <c r="F159" s="17"/>
      <c r="G159" s="17"/>
    </row>
    <row r="160" spans="1:7" ht="54.75" customHeight="1">
      <c r="A160" s="72"/>
      <c r="B160" s="2267" t="s">
        <v>1862</v>
      </c>
      <c r="C160" s="2267"/>
      <c r="D160" s="2267"/>
      <c r="E160" s="2267"/>
      <c r="F160" s="17"/>
      <c r="G160" s="17"/>
    </row>
    <row r="161" spans="1:7" ht="9" customHeight="1">
      <c r="A161" s="72"/>
      <c r="B161" s="111"/>
      <c r="C161" s="111"/>
      <c r="D161" s="111"/>
      <c r="E161" s="111"/>
      <c r="F161" s="17"/>
      <c r="G161" s="17"/>
    </row>
    <row r="162" spans="1:7" ht="66.75" customHeight="1">
      <c r="A162" s="72"/>
      <c r="B162" s="2267" t="s">
        <v>1863</v>
      </c>
      <c r="C162" s="2267"/>
      <c r="D162" s="2267"/>
      <c r="E162" s="2267"/>
      <c r="F162" s="17"/>
      <c r="G162" s="17"/>
    </row>
    <row r="163" spans="1:7" ht="7.5" customHeight="1">
      <c r="A163" s="72"/>
      <c r="B163" s="114"/>
      <c r="C163" s="114"/>
      <c r="D163" s="114"/>
      <c r="E163" s="114"/>
      <c r="F163" s="17"/>
      <c r="G163" s="17"/>
    </row>
    <row r="164" spans="1:7" ht="68.25" customHeight="1">
      <c r="A164" s="72"/>
      <c r="B164" s="2267" t="s">
        <v>1864</v>
      </c>
      <c r="C164" s="2267"/>
      <c r="D164" s="2267"/>
      <c r="E164" s="2267"/>
      <c r="F164" s="17"/>
      <c r="G164" s="17"/>
    </row>
    <row r="165" spans="1:7" ht="6.75" customHeight="1">
      <c r="A165" s="72"/>
      <c r="B165" s="111"/>
      <c r="C165" s="111"/>
      <c r="D165" s="111"/>
      <c r="E165" s="111"/>
      <c r="F165" s="17"/>
      <c r="G165" s="17"/>
    </row>
    <row r="166" spans="1:7" ht="38.25" customHeight="1">
      <c r="A166" s="72"/>
      <c r="B166" s="2267" t="s">
        <v>1865</v>
      </c>
      <c r="C166" s="2267"/>
      <c r="D166" s="2267"/>
      <c r="E166" s="2267"/>
      <c r="F166" s="17"/>
      <c r="G166" s="17"/>
    </row>
    <row r="167" spans="1:7" ht="6" customHeight="1">
      <c r="A167" s="72"/>
      <c r="B167" s="111"/>
      <c r="C167" s="111"/>
      <c r="D167" s="111"/>
      <c r="E167" s="111"/>
      <c r="F167" s="17"/>
      <c r="G167" s="17"/>
    </row>
    <row r="168" spans="1:7" ht="64.5" customHeight="1">
      <c r="A168" s="72"/>
      <c r="B168" s="2267" t="s">
        <v>1866</v>
      </c>
      <c r="C168" s="2267"/>
      <c r="D168" s="2267"/>
      <c r="E168" s="2267"/>
      <c r="F168" s="17"/>
      <c r="G168" s="17"/>
    </row>
    <row r="169" spans="1:7" ht="16.5" customHeight="1">
      <c r="A169" s="72"/>
      <c r="B169" s="114"/>
      <c r="C169" s="114"/>
      <c r="D169" s="114"/>
      <c r="E169" s="114"/>
      <c r="F169" s="17"/>
      <c r="G169" s="17"/>
    </row>
    <row r="170" spans="1:7" ht="16.5" customHeight="1">
      <c r="A170" s="75" t="s">
        <v>1791</v>
      </c>
      <c r="B170" s="115" t="s">
        <v>1867</v>
      </c>
      <c r="C170" s="76"/>
      <c r="D170" s="114"/>
      <c r="E170" s="114"/>
      <c r="F170" s="17"/>
      <c r="G170" s="17"/>
    </row>
    <row r="171" spans="1:7" ht="40.5" customHeight="1">
      <c r="A171" s="72"/>
      <c r="B171" s="2267" t="s">
        <v>1868</v>
      </c>
      <c r="C171" s="2267"/>
      <c r="D171" s="2267"/>
      <c r="E171" s="2267"/>
      <c r="F171" s="17"/>
      <c r="G171" s="17"/>
    </row>
    <row r="172" spans="1:7" ht="3.75" customHeight="1">
      <c r="A172" s="72"/>
      <c r="B172" s="111"/>
      <c r="C172" s="111"/>
      <c r="D172" s="111"/>
      <c r="E172" s="111"/>
      <c r="F172" s="17"/>
      <c r="G172" s="17"/>
    </row>
    <row r="173" spans="1:7" ht="79.5" customHeight="1">
      <c r="A173" s="72"/>
      <c r="B173" s="2267" t="s">
        <v>1869</v>
      </c>
      <c r="C173" s="2267"/>
      <c r="D173" s="2267"/>
      <c r="E173" s="2267"/>
      <c r="F173" s="17"/>
      <c r="G173" s="17"/>
    </row>
    <row r="174" spans="1:7" ht="8.25" customHeight="1">
      <c r="A174" s="72"/>
      <c r="B174" s="111"/>
      <c r="C174" s="111"/>
      <c r="D174" s="111"/>
      <c r="E174" s="111"/>
      <c r="F174" s="17"/>
      <c r="G174" s="17"/>
    </row>
    <row r="175" spans="1:7" ht="32.25" customHeight="1">
      <c r="A175" s="72"/>
      <c r="B175" s="2267" t="s">
        <v>1870</v>
      </c>
      <c r="C175" s="2267"/>
      <c r="D175" s="2267"/>
      <c r="E175" s="2267"/>
      <c r="F175" s="17"/>
      <c r="G175" s="17"/>
    </row>
    <row r="176" spans="1:7" ht="7.5" customHeight="1">
      <c r="A176" s="72"/>
      <c r="B176" s="114"/>
      <c r="C176" s="114"/>
      <c r="D176" s="114"/>
      <c r="E176" s="114"/>
      <c r="F176" s="17"/>
      <c r="G176" s="17"/>
    </row>
    <row r="177" spans="1:7" ht="53.25" customHeight="1">
      <c r="A177" s="72"/>
      <c r="B177" s="2267" t="s">
        <v>1871</v>
      </c>
      <c r="C177" s="2267"/>
      <c r="D177" s="2267"/>
      <c r="E177" s="2267"/>
      <c r="F177" s="17"/>
      <c r="G177" s="17"/>
    </row>
    <row r="178" spans="1:7" ht="9.75" customHeight="1">
      <c r="A178" s="72"/>
      <c r="B178" s="111"/>
      <c r="C178" s="111"/>
      <c r="D178" s="111"/>
      <c r="E178" s="111"/>
      <c r="F178" s="17"/>
      <c r="G178" s="17"/>
    </row>
    <row r="179" spans="1:7" ht="65.25" customHeight="1">
      <c r="A179" s="72"/>
      <c r="B179" s="2267" t="s">
        <v>1872</v>
      </c>
      <c r="C179" s="2267"/>
      <c r="D179" s="2267"/>
      <c r="E179" s="2267"/>
      <c r="F179" s="17"/>
      <c r="G179" s="17"/>
    </row>
    <row r="180" spans="1:7" ht="16.5" customHeight="1">
      <c r="A180" s="72"/>
      <c r="B180" s="114"/>
      <c r="C180" s="114"/>
      <c r="D180" s="114"/>
      <c r="E180" s="114"/>
      <c r="F180" s="17"/>
      <c r="G180" s="17"/>
    </row>
    <row r="181" spans="1:7" ht="16.5" customHeight="1">
      <c r="A181" s="73" t="s">
        <v>1873</v>
      </c>
      <c r="B181" s="115" t="s">
        <v>1874</v>
      </c>
      <c r="C181" s="74"/>
      <c r="D181" s="114"/>
      <c r="E181" s="114"/>
      <c r="F181" s="17"/>
      <c r="G181" s="17"/>
    </row>
    <row r="182" spans="1:7" ht="16.5" customHeight="1">
      <c r="A182" s="72"/>
      <c r="B182" s="114"/>
      <c r="C182" s="114"/>
      <c r="D182" s="114"/>
      <c r="E182" s="114"/>
      <c r="F182" s="17"/>
      <c r="G182" s="17"/>
    </row>
    <row r="183" spans="1:7" ht="16.5" customHeight="1">
      <c r="A183" s="75" t="s">
        <v>1799</v>
      </c>
      <c r="B183" s="115" t="s">
        <v>1875</v>
      </c>
      <c r="C183" s="76"/>
      <c r="D183" s="114"/>
      <c r="E183" s="114"/>
      <c r="F183" s="17"/>
      <c r="G183" s="17"/>
    </row>
    <row r="184" spans="1:7" ht="54.75" customHeight="1">
      <c r="A184" s="72"/>
      <c r="B184" s="2267" t="s">
        <v>1876</v>
      </c>
      <c r="C184" s="2267"/>
      <c r="D184" s="2267"/>
      <c r="E184" s="2267"/>
      <c r="F184" s="17"/>
      <c r="G184" s="17"/>
    </row>
    <row r="185" spans="1:7" ht="71.25" customHeight="1">
      <c r="A185" s="72"/>
      <c r="B185" s="2267" t="s">
        <v>1877</v>
      </c>
      <c r="C185" s="2267"/>
      <c r="D185" s="2267"/>
      <c r="E185" s="2267"/>
      <c r="F185" s="17"/>
      <c r="G185" s="17"/>
    </row>
    <row r="186" spans="1:7" ht="16.5" customHeight="1">
      <c r="A186" s="72"/>
      <c r="B186" s="114"/>
      <c r="C186" s="114"/>
      <c r="D186" s="114"/>
      <c r="E186" s="114"/>
      <c r="F186" s="17"/>
      <c r="G186" s="17"/>
    </row>
    <row r="187" spans="1:7" ht="16.5" customHeight="1">
      <c r="A187" s="75" t="s">
        <v>1791</v>
      </c>
      <c r="B187" s="115" t="s">
        <v>1878</v>
      </c>
      <c r="C187" s="76"/>
      <c r="D187" s="114"/>
      <c r="E187" s="114"/>
      <c r="F187" s="17"/>
      <c r="G187" s="17"/>
    </row>
    <row r="188" spans="1:7" ht="21" customHeight="1">
      <c r="A188" s="72"/>
      <c r="B188" s="2270" t="s">
        <v>1879</v>
      </c>
      <c r="C188" s="2270"/>
      <c r="D188" s="2270"/>
      <c r="E188" s="2270"/>
      <c r="F188" s="17"/>
      <c r="G188" s="17"/>
    </row>
    <row r="189" spans="1:7" ht="58.5" customHeight="1">
      <c r="A189" s="72"/>
      <c r="B189" s="2267" t="s">
        <v>1880</v>
      </c>
      <c r="C189" s="2267"/>
      <c r="D189" s="2267"/>
      <c r="E189" s="2267"/>
      <c r="F189" s="17"/>
      <c r="G189" s="17"/>
    </row>
    <row r="190" spans="1:7" ht="90.75" customHeight="1">
      <c r="A190" s="72"/>
      <c r="B190" s="2267" t="s">
        <v>1881</v>
      </c>
      <c r="C190" s="2267"/>
      <c r="D190" s="2267"/>
      <c r="E190" s="2267"/>
      <c r="F190" s="17"/>
      <c r="G190" s="17"/>
    </row>
    <row r="191" spans="1:7" ht="16.5" customHeight="1">
      <c r="A191" s="72"/>
      <c r="B191" s="114"/>
      <c r="C191" s="114"/>
      <c r="D191" s="114"/>
      <c r="E191" s="114"/>
      <c r="F191" s="17"/>
      <c r="G191" s="17"/>
    </row>
    <row r="192" spans="1:7" ht="16.5" customHeight="1">
      <c r="A192" s="75" t="s">
        <v>61</v>
      </c>
      <c r="B192" s="115" t="s">
        <v>1882</v>
      </c>
      <c r="C192" s="76"/>
      <c r="D192" s="114"/>
      <c r="E192" s="114"/>
      <c r="F192" s="17"/>
      <c r="G192" s="17"/>
    </row>
    <row r="193" spans="1:7" ht="78.75" customHeight="1">
      <c r="A193" s="72"/>
      <c r="B193" s="2267" t="s">
        <v>1883</v>
      </c>
      <c r="C193" s="2267"/>
      <c r="D193" s="2267"/>
      <c r="E193" s="2267"/>
      <c r="F193" s="17"/>
      <c r="G193" s="17"/>
    </row>
    <row r="194" spans="1:7" ht="16.5" customHeight="1">
      <c r="A194" s="72"/>
      <c r="B194" s="114"/>
      <c r="C194" s="114"/>
      <c r="D194" s="114"/>
      <c r="E194" s="114"/>
      <c r="F194" s="17"/>
      <c r="G194" s="17"/>
    </row>
    <row r="195" spans="1:7" ht="16.5" customHeight="1">
      <c r="A195" s="75" t="s">
        <v>70</v>
      </c>
      <c r="B195" s="115" t="s">
        <v>33</v>
      </c>
      <c r="C195" s="76"/>
      <c r="D195" s="114"/>
      <c r="E195" s="114"/>
      <c r="F195" s="17"/>
      <c r="G195" s="17"/>
    </row>
    <row r="196" spans="1:7" ht="92.25" customHeight="1">
      <c r="A196" s="72"/>
      <c r="B196" s="2267" t="s">
        <v>1884</v>
      </c>
      <c r="C196" s="2267"/>
      <c r="D196" s="2267"/>
      <c r="E196" s="2267"/>
      <c r="F196" s="17"/>
      <c r="G196" s="17"/>
    </row>
    <row r="197" spans="1:7" ht="16.5" customHeight="1">
      <c r="A197" s="72"/>
      <c r="B197" s="86"/>
      <c r="C197" s="114"/>
      <c r="D197" s="114"/>
      <c r="E197" s="114"/>
      <c r="F197" s="17"/>
      <c r="G197" s="17"/>
    </row>
    <row r="198" spans="1:7" ht="16.5" customHeight="1">
      <c r="A198" s="75" t="s">
        <v>1885</v>
      </c>
      <c r="B198" s="115" t="s">
        <v>1886</v>
      </c>
      <c r="C198" s="76"/>
      <c r="D198" s="114"/>
      <c r="E198" s="114"/>
      <c r="F198" s="17"/>
      <c r="G198" s="17"/>
    </row>
    <row r="199" spans="1:7" ht="30" customHeight="1">
      <c r="A199" s="72"/>
      <c r="B199" s="2267" t="s">
        <v>1887</v>
      </c>
      <c r="C199" s="2267"/>
      <c r="D199" s="2267"/>
      <c r="E199" s="2267"/>
      <c r="F199" s="17"/>
      <c r="G199" s="17"/>
    </row>
    <row r="200" spans="1:7" ht="8.25" customHeight="1">
      <c r="A200" s="72"/>
      <c r="B200" s="114"/>
      <c r="C200" s="114"/>
      <c r="D200" s="114"/>
      <c r="E200" s="114"/>
      <c r="F200" s="17"/>
      <c r="G200" s="17"/>
    </row>
    <row r="201" spans="1:7" ht="42.75" customHeight="1">
      <c r="A201" s="72"/>
      <c r="B201" s="2267" t="s">
        <v>1888</v>
      </c>
      <c r="C201" s="2267"/>
      <c r="D201" s="2267"/>
      <c r="E201" s="2267"/>
      <c r="F201" s="17"/>
      <c r="G201" s="17"/>
    </row>
    <row r="202" spans="1:7" ht="16.5" customHeight="1">
      <c r="A202" s="72"/>
      <c r="B202" s="114"/>
      <c r="C202" s="114"/>
      <c r="D202" s="114"/>
      <c r="E202" s="114"/>
      <c r="F202" s="17"/>
      <c r="G202" s="17"/>
    </row>
    <row r="203" spans="1:7" ht="16.5" customHeight="1">
      <c r="A203" s="73" t="s">
        <v>1889</v>
      </c>
      <c r="B203" s="2272" t="s">
        <v>1890</v>
      </c>
      <c r="C203" s="2272"/>
      <c r="D203" s="114"/>
      <c r="E203" s="114"/>
      <c r="F203" s="17"/>
      <c r="G203" s="17"/>
    </row>
    <row r="204" spans="1:7" ht="16.5" customHeight="1">
      <c r="A204" s="72"/>
      <c r="B204" s="114"/>
      <c r="C204" s="114"/>
      <c r="D204" s="114"/>
      <c r="E204" s="114"/>
      <c r="F204" s="17"/>
      <c r="G204" s="17"/>
    </row>
    <row r="205" spans="1:7" ht="16.5" customHeight="1">
      <c r="A205" s="72"/>
      <c r="B205" s="2271" t="s">
        <v>1891</v>
      </c>
      <c r="C205" s="2271"/>
      <c r="D205" s="114"/>
      <c r="E205" s="114"/>
      <c r="F205" s="17"/>
      <c r="G205" s="17"/>
    </row>
    <row r="206" spans="1:7" ht="54.75" customHeight="1">
      <c r="A206" s="72"/>
      <c r="B206" s="2267" t="s">
        <v>1892</v>
      </c>
      <c r="C206" s="2267"/>
      <c r="D206" s="2267"/>
      <c r="E206" s="2267"/>
      <c r="F206" s="17"/>
      <c r="G206" s="17"/>
    </row>
    <row r="207" spans="1:7" ht="31.5" customHeight="1">
      <c r="A207" s="72"/>
      <c r="B207" s="2267" t="s">
        <v>1893</v>
      </c>
      <c r="C207" s="2267"/>
      <c r="D207" s="2267"/>
      <c r="E207" s="2267"/>
      <c r="F207" s="17"/>
      <c r="G207" s="17"/>
    </row>
    <row r="208" spans="1:7" ht="55.5" customHeight="1">
      <c r="A208" s="72"/>
      <c r="B208" s="2267" t="s">
        <v>1894</v>
      </c>
      <c r="C208" s="2267"/>
      <c r="D208" s="2267"/>
      <c r="E208" s="2267"/>
      <c r="F208" s="17"/>
      <c r="G208" s="17"/>
    </row>
    <row r="209" spans="1:7" ht="9" customHeight="1">
      <c r="A209" s="72"/>
      <c r="B209" s="114"/>
      <c r="C209" s="114"/>
      <c r="D209" s="114"/>
      <c r="E209" s="114"/>
      <c r="F209" s="17"/>
      <c r="G209" s="17"/>
    </row>
    <row r="210" spans="1:7" ht="16.5" customHeight="1">
      <c r="A210" s="72"/>
      <c r="B210" s="2271" t="s">
        <v>1895</v>
      </c>
      <c r="C210" s="2271"/>
      <c r="D210" s="114"/>
      <c r="E210" s="114"/>
      <c r="F210" s="17"/>
      <c r="G210" s="17"/>
    </row>
    <row r="211" spans="1:7" ht="68.25" customHeight="1">
      <c r="A211" s="72"/>
      <c r="B211" s="2267" t="s">
        <v>1896</v>
      </c>
      <c r="C211" s="2267"/>
      <c r="D211" s="2267"/>
      <c r="E211" s="2267"/>
      <c r="F211" s="17"/>
      <c r="G211" s="17"/>
    </row>
    <row r="212" spans="1:7" ht="6.75" customHeight="1">
      <c r="A212" s="72"/>
      <c r="B212" s="114"/>
      <c r="C212" s="114"/>
      <c r="D212" s="114"/>
      <c r="E212" s="114"/>
      <c r="F212" s="17"/>
      <c r="G212" s="17"/>
    </row>
    <row r="213" spans="1:7" ht="16.5" customHeight="1">
      <c r="A213" s="72"/>
      <c r="B213" s="2267" t="s">
        <v>1897</v>
      </c>
      <c r="C213" s="2267"/>
      <c r="D213" s="2267"/>
      <c r="E213" s="2267"/>
      <c r="F213" s="17"/>
      <c r="G213" s="17"/>
    </row>
    <row r="214" spans="1:7" ht="9" customHeight="1">
      <c r="A214" s="72"/>
      <c r="B214" s="114"/>
      <c r="C214" s="114"/>
      <c r="D214" s="114"/>
      <c r="E214" s="114"/>
      <c r="F214" s="17"/>
      <c r="G214" s="17"/>
    </row>
    <row r="215" spans="1:7" ht="30.75" customHeight="1">
      <c r="A215" s="72"/>
      <c r="B215" s="2267" t="s">
        <v>1898</v>
      </c>
      <c r="C215" s="2267"/>
      <c r="D215" s="2267"/>
      <c r="E215" s="2267"/>
      <c r="F215" s="17"/>
      <c r="G215" s="17"/>
    </row>
    <row r="216" spans="1:7" ht="16.5" customHeight="1">
      <c r="A216" s="72"/>
      <c r="B216" s="114"/>
      <c r="C216" s="114"/>
      <c r="D216" s="114"/>
      <c r="E216" s="114"/>
      <c r="F216" s="17"/>
      <c r="G216" s="17"/>
    </row>
    <row r="217" spans="1:7" ht="16.5" customHeight="1">
      <c r="A217" s="73" t="s">
        <v>1899</v>
      </c>
      <c r="B217" s="2271" t="s">
        <v>0</v>
      </c>
      <c r="C217" s="2271"/>
      <c r="D217" s="114"/>
      <c r="E217" s="114"/>
      <c r="F217" s="17"/>
      <c r="G217" s="17"/>
    </row>
    <row r="218" spans="1:7" ht="82.5" customHeight="1">
      <c r="A218" s="72"/>
      <c r="B218" s="2267" t="s">
        <v>1900</v>
      </c>
      <c r="C218" s="2267"/>
      <c r="D218" s="2267"/>
      <c r="E218" s="2267"/>
      <c r="F218" s="17"/>
      <c r="G218" s="17"/>
    </row>
    <row r="219" spans="1:7" ht="31.5" customHeight="1">
      <c r="A219" s="72"/>
      <c r="B219" s="2267" t="s">
        <v>1901</v>
      </c>
      <c r="C219" s="2267"/>
      <c r="D219" s="2267"/>
      <c r="E219" s="2267"/>
      <c r="F219" s="17"/>
      <c r="G219" s="17"/>
    </row>
    <row r="220" spans="1:7" ht="16.5" customHeight="1">
      <c r="A220" s="72"/>
      <c r="B220" s="114"/>
      <c r="C220" s="114"/>
      <c r="D220" s="114"/>
      <c r="E220" s="114"/>
      <c r="F220" s="17"/>
      <c r="G220" s="17"/>
    </row>
    <row r="221" spans="1:7" ht="16.5" customHeight="1">
      <c r="A221" s="73" t="s">
        <v>1902</v>
      </c>
      <c r="B221" s="2271" t="s">
        <v>1903</v>
      </c>
      <c r="C221" s="2271"/>
      <c r="D221" s="114"/>
      <c r="E221" s="114"/>
      <c r="F221" s="17"/>
      <c r="G221" s="17"/>
    </row>
    <row r="222" spans="1:7" ht="39.75" customHeight="1">
      <c r="A222" s="72"/>
      <c r="B222" s="2267" t="s">
        <v>1904</v>
      </c>
      <c r="C222" s="2267"/>
      <c r="D222" s="2267"/>
      <c r="E222" s="2267"/>
      <c r="F222" s="17"/>
      <c r="G222" s="17"/>
    </row>
    <row r="223" spans="1:7" ht="16.5" customHeight="1">
      <c r="A223" s="72"/>
      <c r="B223" s="114"/>
      <c r="C223" s="114"/>
      <c r="D223" s="114"/>
      <c r="E223" s="114"/>
      <c r="F223" s="17"/>
      <c r="G223" s="17"/>
    </row>
    <row r="224" spans="1:7" ht="16.5" customHeight="1">
      <c r="A224" s="73" t="s">
        <v>1905</v>
      </c>
      <c r="B224" s="2271" t="s">
        <v>188</v>
      </c>
      <c r="C224" s="2271"/>
      <c r="D224" s="114"/>
      <c r="E224" s="114"/>
      <c r="F224" s="17"/>
      <c r="G224" s="17"/>
    </row>
    <row r="225" spans="1:7" ht="30.75" customHeight="1">
      <c r="A225" s="72"/>
      <c r="B225" s="2267" t="s">
        <v>1906</v>
      </c>
      <c r="C225" s="2267"/>
      <c r="D225" s="2267"/>
      <c r="E225" s="2267"/>
      <c r="F225" s="17"/>
      <c r="G225" s="17"/>
    </row>
    <row r="226" spans="1:7" ht="58.5" customHeight="1">
      <c r="A226" s="72"/>
      <c r="B226" s="2267" t="s">
        <v>1907</v>
      </c>
      <c r="C226" s="2267"/>
      <c r="D226" s="2267"/>
      <c r="E226" s="2267"/>
      <c r="F226" s="17"/>
      <c r="G226" s="17"/>
    </row>
    <row r="227" spans="1:7" ht="9" customHeight="1">
      <c r="A227" s="72"/>
      <c r="B227" s="114"/>
      <c r="C227" s="114"/>
      <c r="D227" s="114"/>
      <c r="E227" s="114"/>
      <c r="F227" s="17"/>
      <c r="G227" s="17"/>
    </row>
    <row r="228" spans="1:7" ht="16.5" customHeight="1">
      <c r="A228" s="72"/>
      <c r="B228" s="2270" t="s">
        <v>1908</v>
      </c>
      <c r="C228" s="2270"/>
      <c r="D228" s="2270"/>
      <c r="E228" s="2270"/>
      <c r="F228" s="17"/>
      <c r="G228" s="17"/>
    </row>
    <row r="229" spans="1:7" ht="7.5" customHeight="1">
      <c r="A229" s="72"/>
      <c r="B229" s="114"/>
      <c r="C229" s="114"/>
      <c r="D229" s="114"/>
      <c r="E229" s="114"/>
      <c r="F229" s="17"/>
      <c r="G229" s="17"/>
    </row>
    <row r="230" spans="1:7" ht="9" customHeight="1">
      <c r="A230" s="72"/>
      <c r="B230" s="114"/>
      <c r="C230" s="114"/>
      <c r="D230" s="114"/>
      <c r="E230" s="114"/>
      <c r="F230" s="17"/>
      <c r="G230" s="17"/>
    </row>
    <row r="231" spans="1:7" ht="16.5" customHeight="1">
      <c r="A231" s="73" t="s">
        <v>1909</v>
      </c>
      <c r="B231" s="115" t="s">
        <v>1910</v>
      </c>
      <c r="C231" s="76"/>
      <c r="D231" s="114"/>
      <c r="E231" s="114"/>
      <c r="F231" s="17"/>
      <c r="G231" s="17"/>
    </row>
    <row r="232" spans="1:7" ht="42.75" customHeight="1">
      <c r="A232" s="72"/>
      <c r="B232" s="2267" t="s">
        <v>1911</v>
      </c>
      <c r="C232" s="2267"/>
      <c r="D232" s="2267"/>
      <c r="E232" s="2267"/>
      <c r="F232" s="17"/>
      <c r="G232" s="17"/>
    </row>
    <row r="233" spans="1:7" ht="33" customHeight="1">
      <c r="A233" s="72"/>
      <c r="B233" s="2267" t="s">
        <v>1912</v>
      </c>
      <c r="C233" s="2267"/>
      <c r="D233" s="2267"/>
      <c r="E233" s="2267"/>
      <c r="F233" s="17"/>
      <c r="G233" s="17"/>
    </row>
    <row r="234" spans="1:7" ht="55.5" customHeight="1">
      <c r="A234" s="72"/>
      <c r="B234" s="2267" t="s">
        <v>1913</v>
      </c>
      <c r="C234" s="2267"/>
      <c r="D234" s="2267"/>
      <c r="E234" s="2267"/>
      <c r="F234" s="17"/>
      <c r="G234" s="17"/>
    </row>
    <row r="235" spans="1:7" ht="70.5" customHeight="1">
      <c r="A235" s="72"/>
      <c r="B235" s="2267" t="s">
        <v>1914</v>
      </c>
      <c r="C235" s="2267"/>
      <c r="D235" s="2267"/>
      <c r="E235" s="2267"/>
      <c r="F235" s="17"/>
      <c r="G235" s="17"/>
    </row>
    <row r="236" spans="1:7" ht="57" customHeight="1">
      <c r="A236" s="72"/>
      <c r="B236" s="2267" t="s">
        <v>1915</v>
      </c>
      <c r="C236" s="2267"/>
      <c r="D236" s="2267"/>
      <c r="E236" s="2267"/>
      <c r="F236" s="17"/>
      <c r="G236" s="17"/>
    </row>
    <row r="237" spans="1:7" ht="16.5" customHeight="1">
      <c r="A237" s="72"/>
      <c r="B237" s="114"/>
      <c r="C237" s="114"/>
      <c r="D237" s="114"/>
      <c r="E237" s="114"/>
      <c r="F237" s="17"/>
      <c r="G237" s="17"/>
    </row>
    <row r="238" spans="1:7" ht="16.5" customHeight="1">
      <c r="A238" s="73" t="s">
        <v>1916</v>
      </c>
      <c r="B238" s="115" t="s">
        <v>134</v>
      </c>
      <c r="C238" s="114"/>
      <c r="D238" s="114"/>
      <c r="E238" s="114"/>
      <c r="F238" s="17"/>
      <c r="G238" s="17"/>
    </row>
    <row r="239" spans="1:7" ht="63" customHeight="1">
      <c r="A239" s="72"/>
      <c r="B239" s="2267" t="s">
        <v>1917</v>
      </c>
      <c r="C239" s="2267"/>
      <c r="D239" s="2267"/>
      <c r="E239" s="2267"/>
      <c r="F239" s="17"/>
      <c r="G239" s="17"/>
    </row>
    <row r="240" spans="1:7" ht="16.5" customHeight="1">
      <c r="A240" s="72"/>
      <c r="B240" s="114"/>
      <c r="C240" s="114"/>
      <c r="D240" s="114"/>
      <c r="E240" s="114"/>
      <c r="F240" s="17"/>
      <c r="G240" s="17"/>
    </row>
    <row r="241" spans="1:7" ht="16.5" customHeight="1">
      <c r="A241" s="73" t="s">
        <v>1918</v>
      </c>
      <c r="B241" s="115" t="s">
        <v>135</v>
      </c>
      <c r="C241" s="114"/>
      <c r="D241" s="114"/>
      <c r="E241" s="114"/>
      <c r="F241" s="17"/>
      <c r="G241" s="17"/>
    </row>
    <row r="242" spans="1:7" ht="66" customHeight="1">
      <c r="A242" s="72"/>
      <c r="B242" s="2267" t="s">
        <v>1919</v>
      </c>
      <c r="C242" s="2267"/>
      <c r="D242" s="2267"/>
      <c r="E242" s="2267"/>
      <c r="F242" s="17"/>
      <c r="G242" s="17"/>
    </row>
    <row r="243" spans="1:7" ht="29.25" customHeight="1">
      <c r="A243" s="72"/>
      <c r="B243" s="2269" t="s">
        <v>1920</v>
      </c>
      <c r="C243" s="2269"/>
      <c r="D243" s="2269"/>
      <c r="E243" s="2269"/>
      <c r="F243" s="17"/>
      <c r="G243" s="17"/>
    </row>
    <row r="244" spans="1:7" ht="16.5" customHeight="1">
      <c r="A244" s="72"/>
      <c r="B244" s="114"/>
      <c r="C244" s="114"/>
      <c r="D244" s="114"/>
      <c r="E244" s="114"/>
      <c r="F244" s="17"/>
      <c r="G244" s="17"/>
    </row>
    <row r="245" spans="1:7" ht="16.5" customHeight="1">
      <c r="A245" s="73" t="s">
        <v>1921</v>
      </c>
      <c r="B245" s="115" t="s">
        <v>1922</v>
      </c>
      <c r="C245" s="114"/>
      <c r="D245" s="114"/>
      <c r="E245" s="114"/>
      <c r="F245" s="17"/>
      <c r="G245" s="17"/>
    </row>
    <row r="246" spans="1:7" ht="44.25" customHeight="1">
      <c r="A246" s="72"/>
      <c r="B246" s="2267" t="s">
        <v>1923</v>
      </c>
      <c r="C246" s="2267"/>
      <c r="D246" s="2267"/>
      <c r="E246" s="2267"/>
      <c r="F246" s="17"/>
      <c r="G246" s="17"/>
    </row>
    <row r="247" spans="1:7" ht="16.5" customHeight="1">
      <c r="A247" s="72"/>
      <c r="B247" s="111"/>
      <c r="C247" s="111"/>
      <c r="D247" s="111"/>
      <c r="E247" s="111"/>
      <c r="F247" s="17"/>
      <c r="G247" s="17"/>
    </row>
    <row r="248" spans="1:7" ht="28.5" customHeight="1">
      <c r="A248" s="72"/>
      <c r="B248" s="2267" t="s">
        <v>1924</v>
      </c>
      <c r="C248" s="2267"/>
      <c r="D248" s="2267"/>
      <c r="E248" s="2267"/>
      <c r="F248" s="17"/>
      <c r="G248" s="17"/>
    </row>
    <row r="249" spans="1:7" ht="16.5" customHeight="1">
      <c r="A249" s="72"/>
      <c r="B249" s="114"/>
      <c r="C249" s="114"/>
      <c r="D249" s="114"/>
      <c r="E249" s="114"/>
      <c r="F249" s="17"/>
      <c r="G249" s="17"/>
    </row>
    <row r="250" spans="1:7" ht="16.5" customHeight="1">
      <c r="A250" s="73" t="s">
        <v>1925</v>
      </c>
      <c r="B250" s="115" t="s">
        <v>126</v>
      </c>
      <c r="C250" s="114"/>
      <c r="D250" s="114"/>
      <c r="E250" s="114"/>
      <c r="F250" s="17"/>
      <c r="G250" s="17"/>
    </row>
    <row r="251" spans="1:7" ht="65.25" customHeight="1">
      <c r="A251" s="72"/>
      <c r="B251" s="2267" t="s">
        <v>1926</v>
      </c>
      <c r="C251" s="2267"/>
      <c r="D251" s="2267"/>
      <c r="E251" s="2267"/>
      <c r="F251" s="17"/>
      <c r="G251" s="17"/>
    </row>
    <row r="252" spans="1:7" ht="16.5" customHeight="1">
      <c r="A252" s="72"/>
      <c r="B252" s="114"/>
      <c r="C252" s="114"/>
      <c r="D252" s="114"/>
      <c r="E252" s="114"/>
      <c r="F252" s="17"/>
      <c r="G252" s="17"/>
    </row>
    <row r="253" spans="1:7" ht="16.5" customHeight="1">
      <c r="A253" s="73" t="s">
        <v>1927</v>
      </c>
      <c r="B253" s="115" t="s">
        <v>1928</v>
      </c>
      <c r="C253" s="114"/>
      <c r="D253" s="114"/>
      <c r="E253" s="114"/>
      <c r="F253" s="17"/>
      <c r="G253" s="17"/>
    </row>
    <row r="254" spans="1:7" ht="53.25" customHeight="1">
      <c r="A254" s="72"/>
      <c r="B254" s="2267" t="s">
        <v>1929</v>
      </c>
      <c r="C254" s="2267"/>
      <c r="D254" s="2267"/>
      <c r="E254" s="2267"/>
      <c r="F254" s="17"/>
      <c r="G254" s="17"/>
    </row>
    <row r="255" spans="1:7" ht="16.5" customHeight="1">
      <c r="A255" s="72"/>
      <c r="B255" s="114"/>
      <c r="C255" s="114"/>
      <c r="D255" s="114"/>
      <c r="E255" s="114"/>
      <c r="F255" s="17"/>
      <c r="G255" s="17"/>
    </row>
    <row r="256" spans="1:7" ht="16.5" customHeight="1">
      <c r="A256" s="73" t="s">
        <v>1930</v>
      </c>
      <c r="B256" s="115" t="s">
        <v>1931</v>
      </c>
      <c r="C256" s="114"/>
      <c r="D256" s="114"/>
      <c r="E256" s="114"/>
      <c r="F256" s="17"/>
      <c r="G256" s="17"/>
    </row>
    <row r="257" spans="1:20" ht="41.25" customHeight="1">
      <c r="A257" s="72"/>
      <c r="B257" s="2267" t="s">
        <v>1932</v>
      </c>
      <c r="C257" s="2267"/>
      <c r="D257" s="2267"/>
      <c r="E257" s="2267"/>
      <c r="F257" s="17"/>
      <c r="G257" s="17"/>
    </row>
    <row r="258" spans="1:20" ht="11.25" customHeight="1">
      <c r="A258" s="87"/>
      <c r="B258" s="116"/>
      <c r="C258" s="116"/>
      <c r="D258" s="116"/>
      <c r="E258" s="116"/>
      <c r="F258" s="17"/>
      <c r="G258" s="17"/>
    </row>
    <row r="259" spans="1:20" ht="13.5" customHeight="1">
      <c r="A259" s="9">
        <v>4</v>
      </c>
      <c r="B259" s="21" t="s">
        <v>189</v>
      </c>
      <c r="C259" s="113"/>
      <c r="D259" s="113"/>
      <c r="E259" s="113"/>
      <c r="F259" s="17"/>
      <c r="G259" s="17"/>
    </row>
    <row r="260" spans="1:20" ht="82.5" customHeight="1">
      <c r="A260" s="12"/>
      <c r="B260" s="2268" t="s">
        <v>292</v>
      </c>
      <c r="C260" s="2268"/>
      <c r="D260" s="2268"/>
      <c r="E260" s="2268"/>
      <c r="F260" s="17"/>
      <c r="G260" s="17"/>
    </row>
    <row r="261" spans="1:20" ht="13.5" customHeight="1">
      <c r="A261" s="12"/>
      <c r="B261" s="113"/>
      <c r="C261" s="113"/>
      <c r="D261" s="113"/>
      <c r="E261" s="113"/>
      <c r="F261" s="17"/>
      <c r="G261" s="17"/>
    </row>
    <row r="262" spans="1:20" ht="13.5" customHeight="1">
      <c r="A262" s="13">
        <v>5</v>
      </c>
      <c r="B262" s="21" t="s">
        <v>190</v>
      </c>
      <c r="C262" s="113"/>
      <c r="D262" s="113"/>
      <c r="E262" s="113"/>
      <c r="F262" s="17"/>
      <c r="G262" s="17"/>
    </row>
    <row r="263" spans="1:20" ht="63" customHeight="1">
      <c r="A263" s="12"/>
      <c r="B263" s="2266" t="s">
        <v>191</v>
      </c>
      <c r="C263" s="2266"/>
      <c r="D263" s="2266"/>
      <c r="E263" s="2266"/>
      <c r="F263" s="17"/>
      <c r="G263" s="17"/>
    </row>
    <row r="264" spans="1:20" ht="13.5" customHeight="1">
      <c r="A264" s="12"/>
      <c r="B264" s="113"/>
      <c r="C264" s="113"/>
      <c r="D264" s="113"/>
      <c r="E264" s="113"/>
      <c r="F264" s="17"/>
      <c r="G264" s="17"/>
    </row>
    <row r="265" spans="1:20" ht="13.5" customHeight="1">
      <c r="A265" s="47" t="s">
        <v>128</v>
      </c>
      <c r="B265" s="21" t="s">
        <v>72</v>
      </c>
      <c r="C265" s="14"/>
      <c r="D265" s="113"/>
      <c r="E265" s="113"/>
      <c r="F265" s="17"/>
      <c r="G265" s="17"/>
    </row>
    <row r="266" spans="1:20" ht="54" customHeight="1">
      <c r="A266" s="12"/>
      <c r="B266" s="2266" t="s">
        <v>247</v>
      </c>
      <c r="C266" s="2266"/>
      <c r="D266" s="2266"/>
      <c r="E266" s="2266"/>
      <c r="F266" s="17"/>
      <c r="G266" s="17"/>
    </row>
    <row r="267" spans="1:20" ht="13.5" customHeight="1">
      <c r="A267" s="12"/>
      <c r="B267" s="113"/>
      <c r="C267" s="113"/>
      <c r="D267" s="113"/>
      <c r="E267" s="113"/>
      <c r="F267" s="17"/>
      <c r="G267" s="17"/>
    </row>
    <row r="268" spans="1:20" ht="13.5" customHeight="1">
      <c r="A268" s="47" t="s">
        <v>118</v>
      </c>
      <c r="B268" s="21" t="s">
        <v>192</v>
      </c>
      <c r="C268" s="14"/>
      <c r="D268" s="113"/>
      <c r="E268" s="113"/>
      <c r="F268" s="17"/>
      <c r="G268" s="17"/>
    </row>
    <row r="269" spans="1:20" ht="38.25" customHeight="1">
      <c r="A269" s="12"/>
      <c r="B269" s="2266" t="s">
        <v>193</v>
      </c>
      <c r="C269" s="2266"/>
      <c r="D269" s="2266"/>
      <c r="E269" s="2266"/>
      <c r="F269" s="17"/>
      <c r="G269" s="17"/>
    </row>
    <row r="270" spans="1:20" ht="13.5" customHeight="1">
      <c r="A270" s="12"/>
      <c r="B270" s="113"/>
      <c r="C270" s="113"/>
      <c r="D270" s="113"/>
      <c r="E270" s="113"/>
      <c r="F270" s="17"/>
      <c r="G270" s="17"/>
    </row>
    <row r="271" spans="1:20" ht="13.5" customHeight="1">
      <c r="A271" s="12"/>
      <c r="B271" s="113"/>
      <c r="C271" s="113"/>
      <c r="D271" s="113"/>
      <c r="E271" s="113"/>
      <c r="F271" s="17"/>
      <c r="G271" s="17"/>
    </row>
    <row r="272" spans="1:20">
      <c r="B272" s="2"/>
      <c r="C272" s="2"/>
      <c r="S272" s="18"/>
      <c r="T272" s="18"/>
    </row>
    <row r="273" spans="2:20">
      <c r="B273" s="2"/>
      <c r="C273" s="2"/>
      <c r="S273" s="18"/>
      <c r="T273" s="18"/>
    </row>
    <row r="274" spans="2:20">
      <c r="S274" s="18"/>
      <c r="T274" s="18"/>
    </row>
    <row r="275" spans="2:20">
      <c r="S275" s="18"/>
      <c r="T275" s="18"/>
    </row>
    <row r="276" spans="2:20">
      <c r="S276" s="18"/>
      <c r="T276" s="18"/>
    </row>
    <row r="277" spans="2:20">
      <c r="D277" s="8"/>
      <c r="S277" s="18"/>
      <c r="T277" s="18"/>
    </row>
    <row r="278" spans="2:20">
      <c r="B278" s="2"/>
      <c r="C278" s="2"/>
      <c r="K278" s="14"/>
      <c r="M278" s="14"/>
      <c r="O278" s="14"/>
      <c r="Q278" s="14"/>
    </row>
    <row r="279" spans="2:20">
      <c r="B279" s="2"/>
      <c r="C279" s="2"/>
    </row>
    <row r="281" spans="2:20">
      <c r="D281" s="8"/>
    </row>
  </sheetData>
  <mergeCells count="115">
    <mergeCell ref="B9:E9"/>
    <mergeCell ref="B10:E10"/>
    <mergeCell ref="B11:E11"/>
    <mergeCell ref="B13:E13"/>
    <mergeCell ref="B15:E15"/>
    <mergeCell ref="B17:E17"/>
    <mergeCell ref="B38:E38"/>
    <mergeCell ref="B39:E39"/>
    <mergeCell ref="B40:E40"/>
    <mergeCell ref="B41:E41"/>
    <mergeCell ref="B44:E44"/>
    <mergeCell ref="B47:E47"/>
    <mergeCell ref="B22:E22"/>
    <mergeCell ref="B25:E25"/>
    <mergeCell ref="B28:E28"/>
    <mergeCell ref="B31:E31"/>
    <mergeCell ref="B33:E33"/>
    <mergeCell ref="B36:E36"/>
    <mergeCell ref="B64:E64"/>
    <mergeCell ref="B67:E67"/>
    <mergeCell ref="B71:E71"/>
    <mergeCell ref="B72:E72"/>
    <mergeCell ref="B73:E73"/>
    <mergeCell ref="B74:E74"/>
    <mergeCell ref="B48:E48"/>
    <mergeCell ref="B53:E53"/>
    <mergeCell ref="B55:E55"/>
    <mergeCell ref="B56:E56"/>
    <mergeCell ref="B58:E58"/>
    <mergeCell ref="B61:E61"/>
    <mergeCell ref="B92:E92"/>
    <mergeCell ref="B94:E94"/>
    <mergeCell ref="B97:E97"/>
    <mergeCell ref="B100:E100"/>
    <mergeCell ref="B102:E102"/>
    <mergeCell ref="B114:E114"/>
    <mergeCell ref="B76:E76"/>
    <mergeCell ref="B79:E79"/>
    <mergeCell ref="B80:E80"/>
    <mergeCell ref="B86:E86"/>
    <mergeCell ref="B88:E88"/>
    <mergeCell ref="B90:E90"/>
    <mergeCell ref="B133:E133"/>
    <mergeCell ref="B136:E136"/>
    <mergeCell ref="B137:E137"/>
    <mergeCell ref="B140:E140"/>
    <mergeCell ref="C141:E141"/>
    <mergeCell ref="C142:E142"/>
    <mergeCell ref="B115:E115"/>
    <mergeCell ref="B118:E118"/>
    <mergeCell ref="B120:E120"/>
    <mergeCell ref="B123:E123"/>
    <mergeCell ref="B126:E126"/>
    <mergeCell ref="B131:E131"/>
    <mergeCell ref="B156:E156"/>
    <mergeCell ref="B160:E160"/>
    <mergeCell ref="B162:E162"/>
    <mergeCell ref="B164:E164"/>
    <mergeCell ref="B166:E166"/>
    <mergeCell ref="B168:E168"/>
    <mergeCell ref="B143:E143"/>
    <mergeCell ref="B147:E147"/>
    <mergeCell ref="B151:C151"/>
    <mergeCell ref="B152:C152"/>
    <mergeCell ref="B153:C153"/>
    <mergeCell ref="B154:C154"/>
    <mergeCell ref="B185:E185"/>
    <mergeCell ref="B188:E188"/>
    <mergeCell ref="B189:E189"/>
    <mergeCell ref="B190:E190"/>
    <mergeCell ref="B193:E193"/>
    <mergeCell ref="B196:E196"/>
    <mergeCell ref="B171:E171"/>
    <mergeCell ref="B173:E173"/>
    <mergeCell ref="B175:E175"/>
    <mergeCell ref="B177:E177"/>
    <mergeCell ref="B179:E179"/>
    <mergeCell ref="B184:E184"/>
    <mergeCell ref="B208:E208"/>
    <mergeCell ref="B210:C210"/>
    <mergeCell ref="B211:E211"/>
    <mergeCell ref="B213:E213"/>
    <mergeCell ref="B215:E215"/>
    <mergeCell ref="B217:C217"/>
    <mergeCell ref="B199:E199"/>
    <mergeCell ref="B201:E201"/>
    <mergeCell ref="B203:C203"/>
    <mergeCell ref="B205:C205"/>
    <mergeCell ref="B206:E206"/>
    <mergeCell ref="B207:E207"/>
    <mergeCell ref="B226:E226"/>
    <mergeCell ref="B228:E228"/>
    <mergeCell ref="B232:E232"/>
    <mergeCell ref="B233:E233"/>
    <mergeCell ref="B234:E234"/>
    <mergeCell ref="B235:E235"/>
    <mergeCell ref="B218:E218"/>
    <mergeCell ref="B219:E219"/>
    <mergeCell ref="B221:C221"/>
    <mergeCell ref="B222:E222"/>
    <mergeCell ref="B224:C224"/>
    <mergeCell ref="B225:E225"/>
    <mergeCell ref="B269:E269"/>
    <mergeCell ref="B251:E251"/>
    <mergeCell ref="B254:E254"/>
    <mergeCell ref="B257:E257"/>
    <mergeCell ref="B260:E260"/>
    <mergeCell ref="B263:E263"/>
    <mergeCell ref="B266:E266"/>
    <mergeCell ref="B236:E236"/>
    <mergeCell ref="B239:E239"/>
    <mergeCell ref="B242:E242"/>
    <mergeCell ref="B243:E243"/>
    <mergeCell ref="B246:E246"/>
    <mergeCell ref="B248:E248"/>
  </mergeCells>
  <pageMargins left="0.4" right="0.3" top="0.2" bottom="0.2" header="0.31496062992126" footer="0.31496062992126"/>
  <pageSetup paperSize="9" scale="47" firstPageNumber="8" orientation="portrait" r:id="rId1"/>
  <headerFooter>
    <oddFooter>&amp;C&amp;P</oddFooter>
  </headerFooter>
  <rowBreaks count="5" manualBreakCount="5">
    <brk id="68" max="4" man="1"/>
    <brk id="138" max="4" man="1"/>
    <brk id="191" max="4" man="1"/>
    <brk id="240" max="4" man="1"/>
    <brk id="270" max="4"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IA236"/>
  <sheetViews>
    <sheetView view="pageBreakPreview" topLeftCell="A223" zoomScale="90" zoomScaleNormal="100" zoomScaleSheetLayoutView="90" workbookViewId="0">
      <selection activeCell="G249" sqref="G249"/>
    </sheetView>
  </sheetViews>
  <sheetFormatPr defaultColWidth="12.42578125" defaultRowHeight="12.75"/>
  <cols>
    <col min="1" max="1" width="5.5703125" style="441" customWidth="1"/>
    <col min="2" max="2" width="38.140625" style="818" customWidth="1"/>
    <col min="3" max="3" width="12.140625" style="818" customWidth="1"/>
    <col min="4" max="4" width="0.7109375" style="457" customWidth="1"/>
    <col min="5" max="5" width="11.85546875" style="455" customWidth="1"/>
    <col min="6" max="6" width="0.28515625" style="458" customWidth="1"/>
    <col min="7" max="7" width="13.7109375" style="818" customWidth="1"/>
    <col min="8" max="8" width="0.5703125" style="457" customWidth="1"/>
    <col min="9" max="9" width="13.28515625" style="818" customWidth="1"/>
    <col min="10" max="10" width="0.5703125" style="818" customWidth="1"/>
    <col min="11" max="11" width="41" style="818" bestFit="1" customWidth="1"/>
    <col min="12" max="12" width="19.7109375" style="818" bestFit="1" customWidth="1"/>
    <col min="13" max="13" width="8.7109375" style="456" bestFit="1" customWidth="1"/>
    <col min="14" max="14" width="36.42578125" style="818" hidden="1" customWidth="1"/>
    <col min="15" max="15" width="44" style="818" bestFit="1" customWidth="1"/>
    <col min="16" max="16" width="14.42578125" style="818" bestFit="1" customWidth="1"/>
    <col min="17" max="16384" width="12.42578125" style="818"/>
  </cols>
  <sheetData>
    <row r="1" spans="1:234" ht="12.75" hidden="1" customHeight="1"/>
    <row r="2" spans="1:234" ht="12.75" hidden="1" customHeight="1"/>
    <row r="3" spans="1:234">
      <c r="A3" s="818"/>
      <c r="B3" s="318" t="s">
        <v>4713</v>
      </c>
      <c r="C3" s="318"/>
      <c r="D3" s="318"/>
      <c r="G3" s="442"/>
      <c r="H3" s="459"/>
      <c r="I3" s="442"/>
      <c r="J3" s="442"/>
      <c r="K3" s="442"/>
      <c r="L3" s="442"/>
      <c r="N3" s="442"/>
      <c r="O3" s="442"/>
      <c r="P3" s="442"/>
      <c r="Q3" s="442"/>
      <c r="R3" s="442"/>
      <c r="S3" s="442"/>
      <c r="T3" s="442"/>
      <c r="U3" s="442"/>
      <c r="V3" s="442"/>
      <c r="W3" s="442"/>
      <c r="X3" s="442"/>
      <c r="Y3" s="442"/>
      <c r="Z3" s="442"/>
      <c r="AA3" s="442"/>
      <c r="AB3" s="442"/>
      <c r="AC3" s="442"/>
      <c r="AD3" s="442"/>
      <c r="AE3" s="442"/>
      <c r="AF3" s="442"/>
      <c r="AG3" s="442"/>
      <c r="AH3" s="442"/>
      <c r="AI3" s="442"/>
      <c r="AJ3" s="442"/>
      <c r="AK3" s="442"/>
      <c r="AL3" s="442"/>
      <c r="AM3" s="442"/>
      <c r="AN3" s="442"/>
      <c r="AO3" s="442"/>
      <c r="AP3" s="442"/>
      <c r="AQ3" s="442"/>
      <c r="AR3" s="442"/>
      <c r="AS3" s="442"/>
      <c r="AT3" s="442"/>
      <c r="AU3" s="442"/>
      <c r="AV3" s="442"/>
      <c r="AW3" s="442"/>
      <c r="AX3" s="442"/>
      <c r="AY3" s="442"/>
      <c r="AZ3" s="442"/>
      <c r="BA3" s="442"/>
      <c r="BB3" s="442"/>
      <c r="BC3" s="442"/>
      <c r="BD3" s="442"/>
      <c r="BE3" s="442"/>
      <c r="BF3" s="442"/>
      <c r="BG3" s="442"/>
      <c r="BH3" s="442"/>
      <c r="BI3" s="442"/>
      <c r="BJ3" s="442"/>
      <c r="BK3" s="442"/>
      <c r="BL3" s="442"/>
      <c r="BM3" s="442"/>
      <c r="BN3" s="442"/>
      <c r="BO3" s="442"/>
      <c r="BP3" s="442"/>
      <c r="BQ3" s="442"/>
      <c r="BR3" s="442"/>
      <c r="BS3" s="442"/>
      <c r="BT3" s="442"/>
      <c r="BU3" s="442"/>
      <c r="BV3" s="442"/>
      <c r="BW3" s="442"/>
      <c r="BX3" s="442"/>
      <c r="BY3" s="442"/>
      <c r="BZ3" s="442"/>
      <c r="CA3" s="442"/>
      <c r="CB3" s="442"/>
      <c r="CC3" s="442"/>
      <c r="CD3" s="442"/>
      <c r="CE3" s="442"/>
      <c r="CF3" s="442"/>
      <c r="CG3" s="442"/>
      <c r="CH3" s="442"/>
      <c r="CI3" s="442"/>
      <c r="CJ3" s="442"/>
      <c r="CK3" s="442"/>
      <c r="CL3" s="442"/>
      <c r="CM3" s="442"/>
      <c r="CN3" s="442"/>
      <c r="CO3" s="442"/>
      <c r="CP3" s="442"/>
      <c r="CQ3" s="442"/>
      <c r="CR3" s="442"/>
      <c r="CS3" s="442"/>
      <c r="CT3" s="442"/>
      <c r="CU3" s="442"/>
      <c r="CV3" s="442"/>
      <c r="CW3" s="442"/>
      <c r="CX3" s="442"/>
      <c r="CY3" s="442"/>
      <c r="CZ3" s="442"/>
      <c r="DA3" s="442"/>
      <c r="DB3" s="442"/>
      <c r="DC3" s="442"/>
      <c r="DD3" s="442"/>
      <c r="DE3" s="442"/>
      <c r="DF3" s="442"/>
      <c r="DG3" s="442"/>
      <c r="DH3" s="442"/>
      <c r="DI3" s="442"/>
      <c r="DJ3" s="442"/>
      <c r="DK3" s="442"/>
      <c r="DL3" s="442"/>
      <c r="DM3" s="442"/>
      <c r="DN3" s="442"/>
      <c r="DO3" s="442"/>
      <c r="DP3" s="442"/>
      <c r="DQ3" s="442"/>
      <c r="DR3" s="442"/>
      <c r="DS3" s="442"/>
      <c r="DT3" s="442"/>
      <c r="DU3" s="442"/>
      <c r="DV3" s="442"/>
      <c r="DW3" s="442"/>
      <c r="DX3" s="442"/>
      <c r="DY3" s="442"/>
      <c r="DZ3" s="442"/>
      <c r="EA3" s="442"/>
      <c r="EB3" s="442"/>
      <c r="EC3" s="442"/>
      <c r="ED3" s="442"/>
      <c r="EE3" s="442"/>
      <c r="EF3" s="442"/>
      <c r="EG3" s="442"/>
      <c r="EH3" s="442"/>
      <c r="EI3" s="442"/>
      <c r="EJ3" s="442"/>
      <c r="EK3" s="442"/>
      <c r="EL3" s="442"/>
      <c r="EM3" s="442"/>
      <c r="EN3" s="442"/>
      <c r="EO3" s="442"/>
      <c r="EP3" s="442"/>
      <c r="EQ3" s="442"/>
      <c r="ER3" s="442"/>
      <c r="ES3" s="442"/>
      <c r="ET3" s="442"/>
      <c r="EU3" s="442"/>
      <c r="EV3" s="442"/>
      <c r="EW3" s="442"/>
      <c r="EX3" s="442"/>
      <c r="EY3" s="442"/>
      <c r="EZ3" s="442"/>
      <c r="FA3" s="442"/>
      <c r="FB3" s="442"/>
      <c r="FC3" s="442"/>
      <c r="FD3" s="442"/>
      <c r="FE3" s="442"/>
      <c r="FF3" s="442"/>
      <c r="FG3" s="442"/>
      <c r="FH3" s="442"/>
      <c r="FI3" s="442"/>
      <c r="FJ3" s="442"/>
      <c r="FK3" s="442"/>
      <c r="FL3" s="442"/>
      <c r="FM3" s="442"/>
      <c r="FN3" s="442"/>
      <c r="FO3" s="442"/>
      <c r="FP3" s="442"/>
      <c r="FQ3" s="442"/>
      <c r="FR3" s="442"/>
      <c r="FS3" s="442"/>
      <c r="FT3" s="442"/>
      <c r="FU3" s="442"/>
      <c r="FV3" s="442"/>
      <c r="FW3" s="442"/>
      <c r="FX3" s="442"/>
      <c r="FY3" s="442"/>
      <c r="FZ3" s="442"/>
      <c r="GA3" s="442"/>
      <c r="GB3" s="442"/>
      <c r="GC3" s="442"/>
      <c r="GD3" s="442"/>
      <c r="GE3" s="442"/>
      <c r="GF3" s="442"/>
      <c r="GG3" s="442"/>
      <c r="GH3" s="442"/>
      <c r="GI3" s="442"/>
      <c r="GJ3" s="442"/>
      <c r="GK3" s="442"/>
      <c r="GL3" s="442"/>
      <c r="GM3" s="442"/>
      <c r="GN3" s="442"/>
      <c r="GO3" s="442"/>
      <c r="GP3" s="442"/>
      <c r="GQ3" s="442"/>
      <c r="GR3" s="442"/>
      <c r="GS3" s="442"/>
      <c r="GT3" s="442"/>
      <c r="GU3" s="442"/>
      <c r="GV3" s="442"/>
      <c r="GW3" s="442"/>
      <c r="GX3" s="442"/>
      <c r="GY3" s="442"/>
      <c r="GZ3" s="442"/>
      <c r="HA3" s="442"/>
      <c r="HB3" s="442"/>
      <c r="HC3" s="442"/>
      <c r="HD3" s="442"/>
      <c r="HE3" s="442"/>
      <c r="HF3" s="442"/>
      <c r="HG3" s="442"/>
      <c r="HH3" s="442"/>
      <c r="HI3" s="442"/>
      <c r="HJ3" s="442"/>
      <c r="HK3" s="442"/>
      <c r="HL3" s="442"/>
      <c r="HM3" s="442"/>
      <c r="HN3" s="442"/>
      <c r="HO3" s="442"/>
      <c r="HP3" s="442"/>
      <c r="HQ3" s="442"/>
      <c r="HR3" s="442"/>
      <c r="HS3" s="442"/>
      <c r="HT3" s="442"/>
      <c r="HU3" s="442"/>
      <c r="HV3" s="442"/>
      <c r="HW3" s="442"/>
      <c r="HX3" s="442"/>
      <c r="HY3" s="442"/>
      <c r="HZ3" s="442"/>
    </row>
    <row r="4" spans="1:234" s="457" customFormat="1" ht="4.1500000000000004" customHeight="1">
      <c r="B4" s="1163"/>
      <c r="C4" s="1163"/>
      <c r="D4" s="1163"/>
      <c r="E4" s="458"/>
      <c r="F4" s="458"/>
      <c r="K4" s="459"/>
      <c r="L4" s="459"/>
      <c r="M4" s="460"/>
      <c r="N4" s="459"/>
      <c r="O4" s="459"/>
      <c r="P4" s="459"/>
      <c r="Q4" s="459"/>
      <c r="R4" s="459"/>
      <c r="S4" s="459"/>
      <c r="T4" s="459"/>
      <c r="U4" s="459"/>
      <c r="V4" s="459"/>
      <c r="W4" s="459"/>
      <c r="X4" s="459"/>
      <c r="Y4" s="459"/>
      <c r="Z4" s="459"/>
      <c r="AA4" s="459"/>
      <c r="AB4" s="459"/>
      <c r="AC4" s="459"/>
      <c r="AD4" s="459"/>
      <c r="AE4" s="459"/>
      <c r="AF4" s="459"/>
      <c r="AG4" s="459"/>
      <c r="AH4" s="459"/>
      <c r="AI4" s="459"/>
      <c r="AJ4" s="459"/>
      <c r="AK4" s="459"/>
      <c r="AL4" s="459"/>
      <c r="AM4" s="459"/>
      <c r="AN4" s="459"/>
      <c r="AO4" s="459"/>
      <c r="AP4" s="459"/>
      <c r="AQ4" s="459"/>
      <c r="AR4" s="459"/>
      <c r="AS4" s="459"/>
      <c r="AT4" s="459"/>
      <c r="AU4" s="459"/>
      <c r="AV4" s="459"/>
      <c r="AW4" s="459"/>
      <c r="AX4" s="459"/>
      <c r="AY4" s="459"/>
      <c r="AZ4" s="459"/>
      <c r="BA4" s="459"/>
      <c r="BB4" s="459"/>
      <c r="BC4" s="459"/>
      <c r="BD4" s="459"/>
      <c r="BE4" s="459"/>
      <c r="BF4" s="459"/>
      <c r="BG4" s="459"/>
      <c r="BH4" s="459"/>
      <c r="BI4" s="459"/>
      <c r="BJ4" s="459"/>
      <c r="BK4" s="459"/>
      <c r="BL4" s="459"/>
      <c r="BM4" s="459"/>
      <c r="BN4" s="459"/>
      <c r="BO4" s="459"/>
      <c r="BP4" s="459"/>
      <c r="BQ4" s="459"/>
      <c r="BR4" s="459"/>
      <c r="BS4" s="459"/>
      <c r="BT4" s="459"/>
      <c r="BU4" s="459"/>
      <c r="BV4" s="459"/>
      <c r="BW4" s="459"/>
      <c r="BX4" s="459"/>
      <c r="BY4" s="459"/>
      <c r="BZ4" s="459"/>
      <c r="CA4" s="459"/>
      <c r="CB4" s="459"/>
      <c r="CC4" s="459"/>
      <c r="CD4" s="459"/>
      <c r="CE4" s="459"/>
      <c r="CF4" s="459"/>
      <c r="CG4" s="459"/>
      <c r="CH4" s="459"/>
      <c r="CI4" s="459"/>
      <c r="CJ4" s="459"/>
      <c r="CK4" s="459"/>
      <c r="CL4" s="459"/>
      <c r="CM4" s="459"/>
      <c r="CN4" s="459"/>
      <c r="CO4" s="459"/>
      <c r="CP4" s="459"/>
      <c r="CQ4" s="459"/>
      <c r="CR4" s="459"/>
      <c r="CS4" s="459"/>
      <c r="CT4" s="459"/>
      <c r="CU4" s="459"/>
      <c r="CV4" s="459"/>
      <c r="CW4" s="459"/>
      <c r="CX4" s="459"/>
      <c r="CY4" s="459"/>
      <c r="CZ4" s="459"/>
      <c r="DA4" s="459"/>
      <c r="DB4" s="459"/>
      <c r="DC4" s="459"/>
      <c r="DD4" s="459"/>
      <c r="DE4" s="459"/>
      <c r="DF4" s="459"/>
      <c r="DG4" s="459"/>
      <c r="DH4" s="459"/>
      <c r="DI4" s="459"/>
      <c r="DJ4" s="459"/>
      <c r="DK4" s="459"/>
      <c r="DL4" s="459"/>
      <c r="DM4" s="459"/>
      <c r="DN4" s="459"/>
      <c r="DO4" s="459"/>
      <c r="DP4" s="459"/>
      <c r="DQ4" s="459"/>
      <c r="DR4" s="459"/>
      <c r="DS4" s="459"/>
      <c r="DT4" s="459"/>
      <c r="DU4" s="459"/>
      <c r="DV4" s="459"/>
      <c r="DW4" s="459"/>
      <c r="DX4" s="459"/>
      <c r="DY4" s="459"/>
      <c r="DZ4" s="459"/>
      <c r="EA4" s="459"/>
      <c r="EB4" s="459"/>
      <c r="EC4" s="459"/>
      <c r="ED4" s="459"/>
      <c r="EE4" s="459"/>
      <c r="EF4" s="459"/>
      <c r="EG4" s="459"/>
      <c r="EH4" s="459"/>
      <c r="EI4" s="459"/>
      <c r="EJ4" s="459"/>
      <c r="EK4" s="459"/>
      <c r="EL4" s="459"/>
      <c r="EM4" s="459"/>
      <c r="EN4" s="459"/>
      <c r="EO4" s="459"/>
      <c r="EP4" s="459"/>
      <c r="EQ4" s="459"/>
      <c r="ER4" s="459"/>
      <c r="ES4" s="459"/>
      <c r="ET4" s="459"/>
      <c r="EU4" s="459"/>
      <c r="EV4" s="459"/>
      <c r="EW4" s="459"/>
      <c r="EX4" s="459"/>
      <c r="EY4" s="459"/>
      <c r="EZ4" s="459"/>
      <c r="FA4" s="459"/>
      <c r="FB4" s="459"/>
      <c r="FC4" s="459"/>
      <c r="FD4" s="459"/>
      <c r="FE4" s="459"/>
      <c r="FF4" s="459"/>
      <c r="FG4" s="459"/>
      <c r="FH4" s="459"/>
      <c r="FI4" s="459"/>
      <c r="FJ4" s="459"/>
      <c r="FK4" s="459"/>
      <c r="FL4" s="459"/>
      <c r="FM4" s="459"/>
      <c r="FN4" s="459"/>
      <c r="FO4" s="459"/>
      <c r="FP4" s="459"/>
      <c r="FQ4" s="459"/>
      <c r="FR4" s="459"/>
      <c r="FS4" s="459"/>
      <c r="FT4" s="459"/>
      <c r="FU4" s="459"/>
      <c r="FV4" s="459"/>
      <c r="FW4" s="459"/>
      <c r="FX4" s="459"/>
      <c r="FY4" s="459"/>
      <c r="FZ4" s="459"/>
      <c r="GA4" s="459"/>
      <c r="GB4" s="459"/>
      <c r="GC4" s="459"/>
      <c r="GD4" s="459"/>
      <c r="GE4" s="459"/>
      <c r="GF4" s="459"/>
      <c r="GG4" s="459"/>
      <c r="GH4" s="459"/>
      <c r="GI4" s="459"/>
      <c r="GJ4" s="459"/>
      <c r="GK4" s="459"/>
      <c r="GL4" s="459"/>
      <c r="GM4" s="459"/>
      <c r="GN4" s="459"/>
      <c r="GO4" s="459"/>
      <c r="GP4" s="459"/>
      <c r="GQ4" s="459"/>
      <c r="GR4" s="459"/>
      <c r="GS4" s="459"/>
      <c r="GT4" s="459"/>
      <c r="GU4" s="459"/>
      <c r="GV4" s="459"/>
      <c r="GW4" s="459"/>
      <c r="GX4" s="459"/>
      <c r="GY4" s="459"/>
      <c r="GZ4" s="459"/>
      <c r="HA4" s="459"/>
      <c r="HB4" s="459"/>
      <c r="HC4" s="459"/>
      <c r="HD4" s="459"/>
      <c r="HE4" s="459"/>
      <c r="HF4" s="459"/>
      <c r="HG4" s="459"/>
      <c r="HH4" s="459"/>
      <c r="HI4" s="459"/>
      <c r="HJ4" s="459"/>
      <c r="HK4" s="459"/>
      <c r="HL4" s="459"/>
      <c r="HM4" s="459"/>
      <c r="HN4" s="459"/>
      <c r="HO4" s="459"/>
      <c r="HP4" s="459"/>
      <c r="HQ4" s="459"/>
      <c r="HR4" s="459"/>
      <c r="HS4" s="459"/>
      <c r="HT4" s="459"/>
      <c r="HU4" s="459"/>
      <c r="HV4" s="459"/>
      <c r="HW4" s="459"/>
      <c r="HX4" s="459"/>
      <c r="HY4" s="459"/>
      <c r="HZ4" s="459"/>
    </row>
    <row r="5" spans="1:234" ht="13.5" thickBot="1">
      <c r="A5" s="441">
        <v>5</v>
      </c>
      <c r="B5" s="1164" t="s">
        <v>0</v>
      </c>
      <c r="C5" s="442"/>
      <c r="D5" s="459"/>
      <c r="G5" s="1165" t="s">
        <v>4725</v>
      </c>
      <c r="H5" s="1166"/>
      <c r="I5" s="1165" t="s">
        <v>4726</v>
      </c>
      <c r="J5" s="437"/>
      <c r="K5" s="442"/>
      <c r="L5" s="442"/>
      <c r="N5" s="442"/>
      <c r="O5" s="442"/>
      <c r="P5" s="442"/>
    </row>
    <row r="6" spans="1:234">
      <c r="A6" s="443"/>
      <c r="B6" s="442"/>
      <c r="C6" s="442"/>
      <c r="D6" s="459"/>
      <c r="G6" s="1167" t="s">
        <v>4727</v>
      </c>
      <c r="H6" s="1167"/>
      <c r="I6" s="1167" t="s">
        <v>4727</v>
      </c>
      <c r="J6" s="438"/>
      <c r="K6" s="442"/>
      <c r="L6" s="442"/>
      <c r="N6" s="442"/>
      <c r="O6" s="442"/>
      <c r="P6" s="442"/>
    </row>
    <row r="7" spans="1:234">
      <c r="A7" s="443"/>
      <c r="B7" s="442" t="s">
        <v>41</v>
      </c>
      <c r="C7" s="442"/>
      <c r="D7" s="459"/>
      <c r="G7" s="1168">
        <v>20895449</v>
      </c>
      <c r="H7" s="1169"/>
      <c r="I7" s="1170">
        <v>16725938</v>
      </c>
      <c r="K7" s="557"/>
      <c r="L7" s="442"/>
      <c r="M7" s="557"/>
      <c r="N7" s="442"/>
      <c r="O7" s="442"/>
      <c r="P7" s="442"/>
    </row>
    <row r="8" spans="1:234">
      <c r="A8" s="443"/>
      <c r="B8" s="442" t="s">
        <v>42</v>
      </c>
      <c r="C8" s="442"/>
      <c r="D8" s="459"/>
      <c r="G8" s="1171">
        <v>1567314</v>
      </c>
      <c r="H8" s="1172"/>
      <c r="I8" s="1171">
        <v>2528569</v>
      </c>
      <c r="K8" s="442"/>
      <c r="L8" s="442"/>
      <c r="N8" s="442"/>
      <c r="O8" s="442"/>
      <c r="P8" s="442"/>
    </row>
    <row r="9" spans="1:234">
      <c r="A9" s="443"/>
      <c r="B9" s="442" t="s">
        <v>43</v>
      </c>
      <c r="C9" s="442"/>
      <c r="D9" s="459"/>
      <c r="G9" s="1171">
        <v>1029652</v>
      </c>
      <c r="H9" s="1172"/>
      <c r="I9" s="1170">
        <v>1096346</v>
      </c>
      <c r="K9" s="442"/>
      <c r="L9" s="442"/>
      <c r="N9" s="442"/>
      <c r="O9" s="442"/>
      <c r="P9" s="442"/>
    </row>
    <row r="10" spans="1:234">
      <c r="A10" s="443"/>
      <c r="B10" s="442" t="s">
        <v>44</v>
      </c>
      <c r="C10" s="442"/>
      <c r="D10" s="459"/>
      <c r="G10" s="1171">
        <v>804470</v>
      </c>
      <c r="H10" s="1172"/>
      <c r="I10" s="1170">
        <v>524263</v>
      </c>
      <c r="K10" s="442"/>
      <c r="L10" s="442"/>
      <c r="N10" s="442"/>
      <c r="O10" s="442"/>
      <c r="P10" s="442"/>
    </row>
    <row r="11" spans="1:234">
      <c r="A11" s="443"/>
      <c r="B11" s="442" t="s">
        <v>45</v>
      </c>
      <c r="C11" s="442"/>
      <c r="D11" s="459"/>
      <c r="G11" s="1171">
        <v>774237</v>
      </c>
      <c r="H11" s="1172"/>
      <c r="I11" s="1170">
        <v>450980</v>
      </c>
      <c r="K11" s="442"/>
      <c r="L11" s="442"/>
      <c r="N11" s="442"/>
      <c r="O11" s="442"/>
      <c r="P11" s="442"/>
    </row>
    <row r="12" spans="1:234" ht="15" customHeight="1">
      <c r="A12" s="443"/>
      <c r="B12" s="442" t="s">
        <v>3377</v>
      </c>
      <c r="C12" s="442"/>
      <c r="D12" s="459"/>
      <c r="G12" s="1173">
        <v>0</v>
      </c>
      <c r="H12" s="1172"/>
      <c r="I12" s="1174">
        <v>12973</v>
      </c>
      <c r="J12" s="1175"/>
      <c r="K12" s="442"/>
      <c r="L12" s="442"/>
      <c r="N12" s="442"/>
      <c r="O12" s="442"/>
      <c r="P12" s="442"/>
    </row>
    <row r="13" spans="1:234" ht="13.5" thickBot="1">
      <c r="A13" s="443"/>
      <c r="B13" s="1164"/>
      <c r="C13" s="1164"/>
      <c r="D13" s="1176"/>
      <c r="E13" s="464"/>
      <c r="G13" s="1177">
        <v>25071122</v>
      </c>
      <c r="H13" s="1178"/>
      <c r="I13" s="1177">
        <v>21339069</v>
      </c>
      <c r="J13" s="462"/>
      <c r="K13" s="442"/>
      <c r="L13" s="442"/>
      <c r="N13" s="442"/>
      <c r="O13" s="442"/>
      <c r="P13" s="464"/>
    </row>
    <row r="14" spans="1:234" ht="12" customHeight="1" thickTop="1">
      <c r="A14" s="443"/>
      <c r="B14" s="1179"/>
      <c r="C14" s="1179"/>
      <c r="D14" s="1180"/>
      <c r="E14" s="1181"/>
      <c r="F14" s="1182"/>
      <c r="G14" s="1183"/>
      <c r="H14" s="1183"/>
      <c r="I14" s="1183"/>
      <c r="J14" s="1183"/>
      <c r="K14" s="443"/>
      <c r="L14" s="443"/>
      <c r="N14" s="442"/>
      <c r="O14" s="442"/>
      <c r="P14" s="464"/>
    </row>
    <row r="15" spans="1:234" ht="13.5" customHeight="1" thickBot="1">
      <c r="A15" s="441">
        <v>6</v>
      </c>
      <c r="B15" s="326" t="s">
        <v>111</v>
      </c>
      <c r="C15" s="605"/>
      <c r="D15" s="1184"/>
      <c r="E15" s="441"/>
      <c r="F15" s="1185"/>
      <c r="G15" s="1186" t="s">
        <v>4725</v>
      </c>
      <c r="H15" s="1166"/>
      <c r="I15" s="1186" t="s">
        <v>4726</v>
      </c>
      <c r="J15" s="319"/>
      <c r="K15" s="443"/>
      <c r="L15" s="443"/>
      <c r="N15" s="442"/>
      <c r="O15" s="442"/>
      <c r="P15" s="442"/>
    </row>
    <row r="16" spans="1:234" ht="16.899999999999999" customHeight="1">
      <c r="B16" s="441"/>
      <c r="C16" s="441"/>
      <c r="D16" s="1185"/>
      <c r="E16" s="1187"/>
      <c r="F16" s="1188"/>
      <c r="G16" s="1189" t="s">
        <v>4727</v>
      </c>
      <c r="H16" s="1189"/>
      <c r="I16" s="1189" t="s">
        <v>4727</v>
      </c>
      <c r="J16" s="1190"/>
      <c r="K16" s="443"/>
      <c r="L16" s="443"/>
      <c r="N16" s="442"/>
      <c r="O16" s="442"/>
      <c r="P16" s="442"/>
    </row>
    <row r="17" spans="1:16">
      <c r="B17" s="818" t="s">
        <v>3167</v>
      </c>
      <c r="G17" s="1191">
        <v>4648</v>
      </c>
      <c r="I17" s="1192">
        <v>23386</v>
      </c>
      <c r="J17" s="456"/>
      <c r="K17" s="1191"/>
      <c r="L17" s="442"/>
      <c r="N17" s="442"/>
      <c r="O17" s="442"/>
      <c r="P17" s="442"/>
    </row>
    <row r="18" spans="1:16">
      <c r="B18" s="818" t="s">
        <v>3454</v>
      </c>
      <c r="G18" s="1171">
        <v>0</v>
      </c>
      <c r="H18" s="350"/>
      <c r="I18" s="1171">
        <v>2000</v>
      </c>
      <c r="J18" s="1193"/>
      <c r="K18" s="442"/>
      <c r="L18" s="442"/>
      <c r="N18" s="442"/>
      <c r="O18" s="442"/>
      <c r="P18" s="442"/>
    </row>
    <row r="19" spans="1:16">
      <c r="B19" s="818" t="s">
        <v>4672</v>
      </c>
      <c r="G19" s="1194">
        <v>211458</v>
      </c>
      <c r="H19" s="460"/>
      <c r="I19" s="1194">
        <v>222109</v>
      </c>
      <c r="K19" s="442"/>
      <c r="L19" s="442"/>
      <c r="N19" s="442"/>
      <c r="O19" s="442"/>
      <c r="P19" s="442"/>
    </row>
    <row r="20" spans="1:16">
      <c r="B20" s="818" t="s">
        <v>194</v>
      </c>
      <c r="G20" s="1195">
        <v>165544</v>
      </c>
      <c r="I20" s="1171">
        <v>92736</v>
      </c>
      <c r="K20" s="442"/>
      <c r="L20" s="442"/>
      <c r="N20" s="442"/>
      <c r="O20" s="442"/>
      <c r="P20" s="442"/>
    </row>
    <row r="21" spans="1:16">
      <c r="G21" s="1196"/>
      <c r="K21" s="442"/>
      <c r="L21" s="442"/>
      <c r="N21" s="442"/>
      <c r="O21" s="442"/>
      <c r="P21" s="442"/>
    </row>
    <row r="22" spans="1:16" ht="13.5" thickBot="1">
      <c r="B22" s="439" t="s">
        <v>21</v>
      </c>
      <c r="C22" s="439" t="s">
        <v>10</v>
      </c>
      <c r="D22" s="1197"/>
      <c r="G22" s="1198">
        <v>381650</v>
      </c>
      <c r="H22" s="1199"/>
      <c r="I22" s="1200">
        <v>340231</v>
      </c>
      <c r="J22" s="1199"/>
      <c r="K22" s="442"/>
      <c r="L22" s="442"/>
      <c r="N22" s="442"/>
      <c r="O22" s="442"/>
      <c r="P22" s="442"/>
    </row>
    <row r="23" spans="1:16" ht="6.6" customHeight="1" thickTop="1">
      <c r="B23" s="439"/>
      <c r="C23" s="439"/>
      <c r="D23" s="1197"/>
      <c r="G23" s="1201"/>
      <c r="H23" s="1199"/>
      <c r="I23" s="1201"/>
      <c r="J23" s="1199"/>
      <c r="K23" s="442"/>
      <c r="L23" s="442"/>
      <c r="N23" s="442"/>
      <c r="O23" s="442"/>
      <c r="P23" s="442"/>
    </row>
    <row r="24" spans="1:16" ht="27.75" customHeight="1">
      <c r="A24" s="1202" t="s">
        <v>16</v>
      </c>
      <c r="B24" s="2290" t="s">
        <v>2711</v>
      </c>
      <c r="C24" s="2290"/>
      <c r="D24" s="2290"/>
      <c r="E24" s="2290"/>
      <c r="F24" s="2290"/>
      <c r="G24" s="2290"/>
      <c r="H24" s="2290"/>
      <c r="I24" s="2290"/>
      <c r="J24" s="1203"/>
      <c r="K24" s="442"/>
      <c r="N24" s="442"/>
      <c r="O24" s="442"/>
      <c r="P24" s="442"/>
    </row>
    <row r="25" spans="1:16" ht="6" customHeight="1">
      <c r="A25" s="1202"/>
      <c r="B25" s="1203"/>
      <c r="C25" s="1203"/>
      <c r="D25" s="1204"/>
      <c r="E25" s="1203"/>
      <c r="F25" s="1204"/>
      <c r="G25" s="1203"/>
      <c r="H25" s="1204"/>
      <c r="I25" s="1203"/>
      <c r="J25" s="1203"/>
      <c r="K25" s="442"/>
      <c r="N25" s="442"/>
      <c r="O25" s="442"/>
      <c r="P25" s="442"/>
    </row>
    <row r="26" spans="1:16" ht="15" customHeight="1">
      <c r="A26" s="1202" t="s">
        <v>17</v>
      </c>
      <c r="B26" s="2290" t="s">
        <v>4671</v>
      </c>
      <c r="C26" s="2290"/>
      <c r="D26" s="2290"/>
      <c r="E26" s="2290"/>
      <c r="F26" s="2290"/>
      <c r="G26" s="2290"/>
      <c r="H26" s="2290"/>
      <c r="I26" s="2290"/>
      <c r="J26" s="1203"/>
      <c r="K26" s="442"/>
      <c r="N26" s="442"/>
      <c r="O26" s="442"/>
      <c r="P26" s="442"/>
    </row>
    <row r="27" spans="1:16" ht="10.5" customHeight="1">
      <c r="A27" s="1202"/>
      <c r="B27" s="1203"/>
      <c r="C27" s="1203"/>
      <c r="D27" s="1204"/>
      <c r="E27" s="1203"/>
      <c r="F27" s="1204"/>
      <c r="G27" s="1203"/>
      <c r="H27" s="1204"/>
      <c r="I27" s="1203"/>
      <c r="J27" s="1203"/>
      <c r="K27" s="442"/>
      <c r="N27" s="442"/>
      <c r="O27" s="442"/>
      <c r="P27" s="442"/>
    </row>
    <row r="28" spans="1:16" ht="15.75" customHeight="1" thickBot="1">
      <c r="A28" s="441">
        <v>7</v>
      </c>
      <c r="B28" s="1205" t="s">
        <v>1933</v>
      </c>
      <c r="C28" s="1203"/>
      <c r="D28" s="1204"/>
      <c r="E28" s="1203"/>
      <c r="F28" s="1204"/>
      <c r="G28" s="1186" t="s">
        <v>4725</v>
      </c>
      <c r="H28" s="1166"/>
      <c r="I28" s="1186" t="s">
        <v>4726</v>
      </c>
      <c r="J28" s="319"/>
      <c r="K28" s="442"/>
      <c r="N28" s="442"/>
      <c r="O28" s="442"/>
      <c r="P28" s="442"/>
    </row>
    <row r="29" spans="1:16" ht="14.45" customHeight="1">
      <c r="B29" s="1206"/>
      <c r="C29" s="1206"/>
      <c r="D29" s="1207"/>
      <c r="E29" s="1206"/>
      <c r="F29" s="1207"/>
      <c r="G29" s="1189" t="s">
        <v>4727</v>
      </c>
      <c r="H29" s="1189"/>
      <c r="I29" s="1189" t="s">
        <v>4727</v>
      </c>
      <c r="J29" s="437"/>
      <c r="K29" s="442"/>
      <c r="N29" s="442"/>
      <c r="O29" s="442"/>
      <c r="P29" s="442"/>
    </row>
    <row r="30" spans="1:16" ht="12.75" customHeight="1">
      <c r="B30" s="1208" t="s">
        <v>11</v>
      </c>
      <c r="C30" s="1206"/>
      <c r="D30" s="1207"/>
      <c r="E30" s="1206"/>
      <c r="F30" s="1207"/>
      <c r="G30" s="818">
        <v>399894</v>
      </c>
      <c r="H30" s="462"/>
      <c r="I30" s="818">
        <v>403268</v>
      </c>
      <c r="J30" s="462"/>
      <c r="K30" s="1862"/>
      <c r="L30" s="1862"/>
      <c r="N30" s="442"/>
      <c r="O30" s="464"/>
      <c r="P30" s="464"/>
    </row>
    <row r="31" spans="1:16" ht="12.75" customHeight="1">
      <c r="B31" s="1208" t="s">
        <v>1934</v>
      </c>
      <c r="C31" s="1206"/>
      <c r="D31" s="1207"/>
      <c r="E31" s="1206"/>
      <c r="F31" s="1207"/>
      <c r="G31" s="818">
        <v>195</v>
      </c>
      <c r="H31" s="462"/>
      <c r="I31" s="818">
        <v>27909</v>
      </c>
      <c r="J31" s="462"/>
      <c r="K31" s="464"/>
      <c r="L31" s="1862"/>
      <c r="N31" s="442"/>
      <c r="O31" s="2134"/>
      <c r="P31" s="464"/>
    </row>
    <row r="32" spans="1:16" ht="12.75" customHeight="1">
      <c r="B32" s="1208" t="s">
        <v>3108</v>
      </c>
      <c r="C32" s="1206"/>
      <c r="D32" s="1207"/>
      <c r="E32" s="1206"/>
      <c r="F32" s="1207"/>
      <c r="G32" s="818">
        <v>23319148</v>
      </c>
      <c r="H32" s="462"/>
      <c r="I32" s="818">
        <v>19489316</v>
      </c>
      <c r="J32" s="462"/>
      <c r="K32" s="464"/>
      <c r="L32" s="1862"/>
      <c r="N32" s="442"/>
      <c r="O32" s="2134"/>
      <c r="P32" s="464"/>
    </row>
    <row r="33" spans="2:17" ht="12.75" customHeight="1">
      <c r="B33" s="1208" t="s">
        <v>1594</v>
      </c>
      <c r="C33" s="1206"/>
      <c r="D33" s="1207"/>
      <c r="E33" s="1206"/>
      <c r="F33" s="1207"/>
      <c r="G33" s="818">
        <v>60650</v>
      </c>
      <c r="H33" s="462"/>
      <c r="I33" s="818">
        <v>58646</v>
      </c>
      <c r="J33" s="462"/>
      <c r="K33" s="464"/>
      <c r="L33" s="1862"/>
      <c r="N33" s="442"/>
      <c r="O33" s="2134"/>
      <c r="P33" s="464"/>
    </row>
    <row r="34" spans="2:17" ht="12.75" customHeight="1">
      <c r="B34" s="1208" t="s">
        <v>1936</v>
      </c>
      <c r="C34" s="1206"/>
      <c r="D34" s="1207"/>
      <c r="E34" s="1206"/>
      <c r="F34" s="1207"/>
      <c r="G34" s="818">
        <v>22319</v>
      </c>
      <c r="H34" s="462"/>
      <c r="I34" s="818">
        <v>14393</v>
      </c>
      <c r="J34" s="462"/>
      <c r="K34" s="464"/>
      <c r="L34" s="1862"/>
      <c r="N34" s="442"/>
      <c r="O34" s="2134"/>
      <c r="P34" s="464"/>
      <c r="Q34" s="464"/>
    </row>
    <row r="35" spans="2:17" ht="12.75" customHeight="1">
      <c r="B35" s="1208" t="s">
        <v>1937</v>
      </c>
      <c r="C35" s="1206"/>
      <c r="D35" s="1207"/>
      <c r="E35" s="1206"/>
      <c r="F35" s="1207"/>
      <c r="G35" s="818">
        <v>73153</v>
      </c>
      <c r="H35" s="462"/>
      <c r="I35" s="818">
        <v>21597</v>
      </c>
      <c r="J35" s="462"/>
      <c r="K35" s="464"/>
      <c r="L35" s="1862"/>
      <c r="N35" s="442"/>
      <c r="O35" s="2134"/>
      <c r="Q35" s="464"/>
    </row>
    <row r="36" spans="2:17" ht="12.75" customHeight="1">
      <c r="B36" s="1208" t="s">
        <v>1938</v>
      </c>
      <c r="C36" s="1206"/>
      <c r="D36" s="1207"/>
      <c r="E36" s="1206"/>
      <c r="F36" s="1207"/>
      <c r="G36" s="818">
        <v>91328</v>
      </c>
      <c r="H36" s="462"/>
      <c r="I36" s="818">
        <v>46141</v>
      </c>
      <c r="J36" s="462"/>
      <c r="K36" s="464"/>
      <c r="L36" s="1862"/>
      <c r="N36" s="442"/>
      <c r="O36" s="2134"/>
      <c r="P36" s="464"/>
    </row>
    <row r="37" spans="2:17" ht="12.75" customHeight="1">
      <c r="B37" s="1208" t="s">
        <v>988</v>
      </c>
      <c r="C37" s="1206"/>
      <c r="D37" s="1207"/>
      <c r="E37" s="1206"/>
      <c r="F37" s="1207"/>
      <c r="G37" s="818">
        <v>13184</v>
      </c>
      <c r="H37" s="462"/>
      <c r="I37" s="2028">
        <v>248664</v>
      </c>
      <c r="J37" s="462"/>
      <c r="K37" s="464"/>
      <c r="L37" s="1862"/>
      <c r="N37" s="442"/>
      <c r="O37" s="2134"/>
      <c r="P37" s="464"/>
    </row>
    <row r="38" spans="2:17" ht="12.75" customHeight="1">
      <c r="B38" s="1208" t="s">
        <v>1341</v>
      </c>
      <c r="C38" s="1206"/>
      <c r="D38" s="1207"/>
      <c r="E38" s="1206"/>
      <c r="F38" s="1207"/>
      <c r="G38" s="1171">
        <v>125867</v>
      </c>
      <c r="H38" s="462"/>
      <c r="I38" s="818">
        <v>89756</v>
      </c>
      <c r="J38" s="462"/>
      <c r="K38" s="464"/>
      <c r="L38" s="1862"/>
      <c r="N38" s="442"/>
      <c r="O38" s="2134"/>
      <c r="P38" s="464"/>
    </row>
    <row r="39" spans="2:17" ht="12.75" customHeight="1">
      <c r="B39" s="1208" t="s">
        <v>4638</v>
      </c>
      <c r="C39" s="1209"/>
      <c r="D39" s="1210"/>
      <c r="E39" s="1206"/>
      <c r="F39" s="1207"/>
      <c r="G39" s="818">
        <v>183726</v>
      </c>
      <c r="H39" s="462"/>
      <c r="I39" s="818">
        <v>157790</v>
      </c>
      <c r="J39" s="462"/>
      <c r="K39" s="464"/>
      <c r="L39" s="1862"/>
      <c r="N39" s="442"/>
      <c r="O39" s="2134"/>
      <c r="P39" s="464"/>
    </row>
    <row r="40" spans="2:17" ht="12.75" customHeight="1">
      <c r="B40" s="1208" t="s">
        <v>3005</v>
      </c>
      <c r="C40" s="1209"/>
      <c r="D40" s="1210"/>
      <c r="E40" s="1206"/>
      <c r="F40" s="1207"/>
      <c r="G40" s="2105">
        <v>1250</v>
      </c>
      <c r="H40" s="462"/>
      <c r="I40" s="2105">
        <v>2500</v>
      </c>
      <c r="J40" s="462"/>
      <c r="K40" s="464"/>
      <c r="L40" s="1862"/>
      <c r="N40" s="442"/>
      <c r="O40" s="2134"/>
      <c r="P40" s="464"/>
    </row>
    <row r="41" spans="2:17" ht="12.75" customHeight="1">
      <c r="B41" s="1208" t="s">
        <v>3168</v>
      </c>
      <c r="C41" s="1209"/>
      <c r="D41" s="1210"/>
      <c r="E41" s="1206"/>
      <c r="F41" s="1207"/>
      <c r="G41" s="818">
        <v>143062</v>
      </c>
      <c r="H41" s="462"/>
      <c r="I41" s="818">
        <v>131888</v>
      </c>
      <c r="J41" s="462"/>
      <c r="K41" s="464"/>
      <c r="L41" s="1862"/>
      <c r="N41" s="442"/>
      <c r="O41" s="2134"/>
      <c r="P41" s="464"/>
      <c r="Q41" s="464"/>
    </row>
    <row r="42" spans="2:17" ht="12.75" customHeight="1">
      <c r="B42" s="1208" t="s">
        <v>3006</v>
      </c>
      <c r="C42" s="1206"/>
      <c r="D42" s="1207"/>
      <c r="E42" s="1206"/>
      <c r="F42" s="1207"/>
      <c r="G42" s="1171">
        <v>7500</v>
      </c>
      <c r="H42" s="462"/>
      <c r="I42" s="818">
        <v>6342</v>
      </c>
      <c r="J42" s="462"/>
      <c r="K42" s="464"/>
      <c r="L42" s="1862"/>
      <c r="N42" s="442"/>
      <c r="O42" s="2134"/>
      <c r="P42" s="464"/>
    </row>
    <row r="43" spans="2:17" ht="12.75" customHeight="1">
      <c r="B43" s="1208" t="s">
        <v>3250</v>
      </c>
      <c r="C43" s="1206"/>
      <c r="D43" s="1207"/>
      <c r="E43" s="1206"/>
      <c r="F43" s="1207"/>
      <c r="G43" s="1171">
        <v>0</v>
      </c>
      <c r="H43" s="456"/>
      <c r="I43" s="1171">
        <v>0</v>
      </c>
      <c r="J43" s="1171"/>
      <c r="K43" s="464"/>
      <c r="L43" s="1862"/>
      <c r="N43" s="442"/>
      <c r="O43" s="2134"/>
      <c r="P43" s="464"/>
    </row>
    <row r="44" spans="2:17" ht="12.75" customHeight="1">
      <c r="B44" s="1208" t="s">
        <v>3106</v>
      </c>
      <c r="C44" s="1206"/>
      <c r="D44" s="1207"/>
      <c r="E44" s="1206"/>
      <c r="F44" s="1207"/>
      <c r="G44" s="1171">
        <v>0</v>
      </c>
      <c r="H44" s="456"/>
      <c r="I44" s="691">
        <v>0</v>
      </c>
      <c r="J44" s="691"/>
      <c r="K44" s="464"/>
      <c r="L44" s="1862"/>
      <c r="N44" s="442"/>
      <c r="O44" s="2134"/>
      <c r="P44" s="464"/>
    </row>
    <row r="45" spans="2:17" ht="12.75" customHeight="1">
      <c r="B45" s="1208" t="s">
        <v>3217</v>
      </c>
      <c r="C45" s="1206"/>
      <c r="D45" s="1207"/>
      <c r="E45" s="1206"/>
      <c r="F45" s="1207"/>
      <c r="G45" s="2424">
        <v>0</v>
      </c>
      <c r="H45" s="1187"/>
      <c r="I45" s="1171">
        <v>0</v>
      </c>
      <c r="J45" s="691"/>
      <c r="K45" s="464"/>
      <c r="L45" s="1862"/>
      <c r="N45" s="442"/>
      <c r="O45" s="2134"/>
      <c r="P45" s="464"/>
    </row>
    <row r="46" spans="2:17" ht="12.75" customHeight="1">
      <c r="B46" s="1208" t="s">
        <v>1487</v>
      </c>
      <c r="C46" s="1206"/>
      <c r="D46" s="1207"/>
      <c r="E46" s="1206"/>
      <c r="F46" s="1207"/>
      <c r="G46" s="818">
        <v>16166</v>
      </c>
      <c r="H46" s="462"/>
      <c r="I46" s="818">
        <v>15108</v>
      </c>
      <c r="J46" s="462"/>
      <c r="K46" s="464"/>
      <c r="L46" s="1862"/>
      <c r="N46" s="442"/>
      <c r="O46" s="2134"/>
      <c r="P46" s="464"/>
    </row>
    <row r="47" spans="2:17" ht="12.75" customHeight="1">
      <c r="B47" s="1208" t="s">
        <v>1544</v>
      </c>
      <c r="C47" s="1206"/>
      <c r="D47" s="1207"/>
      <c r="E47" s="1206"/>
      <c r="F47" s="1207"/>
      <c r="G47" s="818">
        <v>35125</v>
      </c>
      <c r="H47" s="462"/>
      <c r="I47" s="818">
        <v>36311</v>
      </c>
      <c r="J47" s="462"/>
      <c r="K47" s="464"/>
      <c r="L47" s="1862"/>
      <c r="N47" s="442"/>
      <c r="O47" s="2134"/>
      <c r="P47" s="464"/>
    </row>
    <row r="48" spans="2:17" ht="12.75" customHeight="1">
      <c r="B48" s="1208" t="s">
        <v>1611</v>
      </c>
      <c r="C48" s="1206"/>
      <c r="D48" s="1207"/>
      <c r="E48" s="1206"/>
      <c r="F48" s="1207"/>
      <c r="G48" s="818">
        <v>41947</v>
      </c>
      <c r="H48" s="462"/>
      <c r="I48" s="818">
        <v>36264</v>
      </c>
      <c r="J48" s="462"/>
      <c r="K48" s="464"/>
      <c r="L48" s="1862"/>
      <c r="N48" s="442"/>
      <c r="O48" s="2134"/>
      <c r="P48" s="464"/>
    </row>
    <row r="49" spans="1:16" ht="12.75" customHeight="1">
      <c r="B49" s="1208" t="s">
        <v>3030</v>
      </c>
      <c r="C49" s="1206"/>
      <c r="D49" s="1207"/>
      <c r="E49" s="1206"/>
      <c r="F49" s="1207"/>
      <c r="G49" s="1171">
        <v>77</v>
      </c>
      <c r="H49" s="462"/>
      <c r="I49" s="1171">
        <v>0</v>
      </c>
      <c r="J49" s="462"/>
      <c r="K49" s="464"/>
      <c r="L49" s="1862"/>
      <c r="N49" s="442"/>
      <c r="O49" s="2134"/>
      <c r="P49" s="464"/>
    </row>
    <row r="50" spans="1:16" ht="12.75" customHeight="1">
      <c r="B50" s="1208" t="s">
        <v>2941</v>
      </c>
      <c r="C50" s="1206"/>
      <c r="D50" s="1207"/>
      <c r="E50" s="1206"/>
      <c r="F50" s="1207"/>
      <c r="G50" s="818">
        <v>31178</v>
      </c>
      <c r="H50" s="462"/>
      <c r="I50" s="818">
        <v>28123</v>
      </c>
      <c r="J50" s="462"/>
      <c r="K50" s="464"/>
      <c r="L50" s="1862"/>
      <c r="N50" s="442"/>
      <c r="O50" s="2134"/>
      <c r="P50" s="464"/>
    </row>
    <row r="51" spans="1:16" ht="12.75" customHeight="1">
      <c r="B51" s="1208" t="s">
        <v>3219</v>
      </c>
      <c r="C51" s="1206"/>
      <c r="D51" s="1207"/>
      <c r="E51" s="1206"/>
      <c r="F51" s="1207"/>
      <c r="G51" s="818">
        <v>136751</v>
      </c>
      <c r="H51" s="462"/>
      <c r="I51" s="818">
        <v>121777</v>
      </c>
      <c r="J51" s="462"/>
      <c r="K51" s="464"/>
      <c r="L51" s="1862"/>
      <c r="N51" s="442"/>
      <c r="O51" s="2134"/>
      <c r="P51" s="442"/>
    </row>
    <row r="52" spans="1:16" ht="12.75" customHeight="1">
      <c r="B52" s="1208" t="s">
        <v>4570</v>
      </c>
      <c r="C52" s="1206"/>
      <c r="D52" s="1207"/>
      <c r="E52" s="1206"/>
      <c r="F52" s="1207"/>
      <c r="G52" s="818">
        <v>321</v>
      </c>
      <c r="H52" s="818"/>
      <c r="I52" s="818">
        <v>3714</v>
      </c>
      <c r="J52" s="462"/>
      <c r="K52" s="464"/>
      <c r="L52" s="1862"/>
      <c r="N52" s="442"/>
      <c r="O52" s="2134"/>
      <c r="P52" s="442"/>
    </row>
    <row r="53" spans="1:16" ht="12.75" customHeight="1">
      <c r="B53" s="1208" t="s">
        <v>4571</v>
      </c>
      <c r="C53" s="1206"/>
      <c r="D53" s="1207"/>
      <c r="E53" s="1206"/>
      <c r="F53" s="1207"/>
      <c r="G53" s="818">
        <v>20269</v>
      </c>
      <c r="H53" s="818"/>
      <c r="I53" s="818">
        <v>22814</v>
      </c>
      <c r="J53" s="462"/>
      <c r="K53" s="464"/>
      <c r="L53" s="1862"/>
      <c r="N53" s="442"/>
      <c r="O53" s="2134"/>
      <c r="P53" s="442"/>
    </row>
    <row r="54" spans="1:16" ht="12.75" customHeight="1">
      <c r="B54" s="1208" t="s">
        <v>4572</v>
      </c>
      <c r="C54" s="1206"/>
      <c r="D54" s="1207"/>
      <c r="E54" s="1206"/>
      <c r="F54" s="1207"/>
      <c r="G54" s="818">
        <v>14845</v>
      </c>
      <c r="H54" s="818"/>
      <c r="I54" s="818">
        <v>8169</v>
      </c>
      <c r="J54" s="462"/>
      <c r="K54" s="464"/>
      <c r="L54" s="1862"/>
      <c r="N54" s="442"/>
      <c r="O54" s="2134"/>
      <c r="P54" s="442"/>
    </row>
    <row r="55" spans="1:16" ht="12.75" customHeight="1">
      <c r="B55" s="1208" t="s">
        <v>4573</v>
      </c>
      <c r="C55" s="1206"/>
      <c r="D55" s="1207"/>
      <c r="E55" s="1206"/>
      <c r="F55" s="1207"/>
      <c r="G55" s="818">
        <v>1588</v>
      </c>
      <c r="H55" s="818"/>
      <c r="I55" s="818">
        <v>858</v>
      </c>
      <c r="J55" s="462"/>
      <c r="K55" s="464"/>
      <c r="L55" s="1862"/>
      <c r="N55" s="442"/>
      <c r="O55" s="2134"/>
      <c r="P55" s="442"/>
    </row>
    <row r="56" spans="1:16" ht="12.75" customHeight="1">
      <c r="B56" s="1208" t="s">
        <v>4574</v>
      </c>
      <c r="C56" s="1206"/>
      <c r="D56" s="1207"/>
      <c r="E56" s="1206"/>
      <c r="F56" s="1207"/>
      <c r="G56" s="818">
        <v>4081</v>
      </c>
      <c r="H56" s="818"/>
      <c r="I56" s="818">
        <v>22540</v>
      </c>
      <c r="J56" s="462"/>
      <c r="K56" s="464"/>
      <c r="L56" s="1862"/>
      <c r="N56" s="442"/>
      <c r="O56" s="2134"/>
      <c r="P56" s="442"/>
    </row>
    <row r="57" spans="1:16" ht="12.75" customHeight="1">
      <c r="B57" s="1208" t="s">
        <v>4575</v>
      </c>
      <c r="C57" s="1206"/>
      <c r="D57" s="1207"/>
      <c r="E57" s="1206"/>
      <c r="F57" s="1207"/>
      <c r="G57" s="818">
        <v>10675</v>
      </c>
      <c r="H57" s="818"/>
      <c r="I57" s="818">
        <v>7141</v>
      </c>
      <c r="J57" s="462"/>
      <c r="K57" s="464"/>
      <c r="L57" s="1862"/>
      <c r="N57" s="442"/>
      <c r="O57" s="2134"/>
      <c r="P57" s="442"/>
    </row>
    <row r="58" spans="1:16" ht="12.75" customHeight="1">
      <c r="B58" s="1208" t="s">
        <v>1941</v>
      </c>
      <c r="C58" s="1206"/>
      <c r="D58" s="1207"/>
      <c r="E58" s="1206"/>
      <c r="F58" s="1207"/>
      <c r="G58" s="818">
        <v>73923</v>
      </c>
      <c r="H58" s="462"/>
      <c r="I58" s="818">
        <v>85912</v>
      </c>
      <c r="J58" s="462"/>
      <c r="K58" s="464"/>
      <c r="L58" s="1862"/>
      <c r="N58" s="442"/>
      <c r="O58" s="2134"/>
      <c r="P58" s="442"/>
    </row>
    <row r="59" spans="1:16" s="1156" customFormat="1" ht="14.45" customHeight="1" thickBot="1">
      <c r="A59" s="1202"/>
      <c r="B59" s="2293" t="s">
        <v>4688</v>
      </c>
      <c r="C59" s="2293"/>
      <c r="D59" s="2293"/>
      <c r="E59" s="2293"/>
      <c r="F59" s="1211"/>
      <c r="G59" s="1212">
        <v>24828222</v>
      </c>
      <c r="H59" s="1213"/>
      <c r="I59" s="1212">
        <v>21086941</v>
      </c>
      <c r="J59" s="1214"/>
      <c r="K59" s="1155"/>
      <c r="L59" s="1155"/>
      <c r="M59" s="1212"/>
      <c r="N59" s="1157"/>
      <c r="O59" s="1212"/>
    </row>
    <row r="60" spans="1:16" ht="12.75" customHeight="1" thickTop="1">
      <c r="B60" s="1206"/>
      <c r="C60" s="1206"/>
      <c r="D60" s="1207"/>
      <c r="E60" s="1206"/>
      <c r="F60" s="1207"/>
      <c r="H60" s="462"/>
      <c r="I60" s="462"/>
      <c r="J60" s="462"/>
      <c r="K60" s="464"/>
      <c r="L60" s="464"/>
      <c r="N60" s="442"/>
      <c r="O60" s="442"/>
      <c r="P60" s="462"/>
    </row>
    <row r="61" spans="1:16" ht="12.75" customHeight="1">
      <c r="B61" s="1206"/>
      <c r="C61" s="1206"/>
      <c r="D61" s="1207"/>
      <c r="E61" s="1206"/>
      <c r="F61" s="1207"/>
      <c r="H61" s="462"/>
      <c r="I61" s="462"/>
      <c r="J61" s="462"/>
      <c r="K61" s="463"/>
      <c r="L61" s="462"/>
      <c r="N61" s="442"/>
      <c r="O61" s="442"/>
      <c r="P61" s="442"/>
    </row>
    <row r="62" spans="1:16" ht="13.5" thickBot="1">
      <c r="A62" s="441">
        <v>8</v>
      </c>
      <c r="B62" s="439" t="s">
        <v>188</v>
      </c>
      <c r="C62" s="439"/>
      <c r="D62" s="1197"/>
      <c r="E62" s="464"/>
      <c r="G62" s="1186" t="s">
        <v>4725</v>
      </c>
      <c r="H62" s="1166"/>
      <c r="I62" s="1186" t="s">
        <v>4726</v>
      </c>
      <c r="J62" s="319"/>
      <c r="K62" s="442"/>
      <c r="N62" s="442"/>
      <c r="O62" s="442"/>
      <c r="P62" s="442"/>
    </row>
    <row r="63" spans="1:16" ht="13.5" customHeight="1">
      <c r="B63" s="439"/>
      <c r="C63" s="439"/>
      <c r="D63" s="1197"/>
      <c r="G63" s="1189" t="s">
        <v>4727</v>
      </c>
      <c r="H63" s="1189"/>
      <c r="I63" s="1189" t="s">
        <v>4727</v>
      </c>
      <c r="J63" s="1189"/>
      <c r="K63" s="442"/>
      <c r="L63" s="634"/>
      <c r="N63" s="442"/>
      <c r="O63" s="442"/>
      <c r="P63" s="442"/>
    </row>
    <row r="64" spans="1:16">
      <c r="B64" s="439" t="s">
        <v>136</v>
      </c>
      <c r="C64" s="439"/>
      <c r="D64" s="1197"/>
      <c r="J64" s="1215"/>
      <c r="K64" s="442"/>
      <c r="N64" s="442"/>
      <c r="O64" s="442"/>
      <c r="P64" s="442"/>
    </row>
    <row r="65" spans="1:16">
      <c r="B65" s="818" t="s">
        <v>78</v>
      </c>
      <c r="E65" s="818"/>
      <c r="F65" s="457"/>
      <c r="G65" s="818">
        <v>159205</v>
      </c>
      <c r="I65" s="818">
        <v>31188</v>
      </c>
      <c r="K65" s="464"/>
      <c r="N65" s="442"/>
      <c r="O65" s="442"/>
      <c r="P65" s="442"/>
    </row>
    <row r="66" spans="1:16">
      <c r="B66" s="818" t="s">
        <v>4564</v>
      </c>
      <c r="E66" s="818"/>
      <c r="F66" s="457"/>
      <c r="G66" s="1171">
        <v>0</v>
      </c>
      <c r="I66" s="1171">
        <v>0</v>
      </c>
      <c r="K66" s="442"/>
      <c r="N66" s="442"/>
      <c r="O66" s="442"/>
      <c r="P66" s="442"/>
    </row>
    <row r="67" spans="1:16" ht="12.75" hidden="1" customHeight="1">
      <c r="B67" s="818" t="s">
        <v>277</v>
      </c>
      <c r="E67" s="818"/>
      <c r="F67" s="457"/>
      <c r="G67" s="1171">
        <v>0</v>
      </c>
      <c r="H67" s="687"/>
      <c r="I67" s="464">
        <v>0</v>
      </c>
      <c r="K67" s="442"/>
      <c r="N67" s="442"/>
      <c r="O67" s="442"/>
      <c r="P67" s="442"/>
    </row>
    <row r="68" spans="1:16" ht="14.25" customHeight="1">
      <c r="B68" s="818" t="s">
        <v>3253</v>
      </c>
      <c r="C68" s="1216"/>
      <c r="D68" s="1217"/>
      <c r="E68" s="1216"/>
      <c r="F68" s="1217"/>
      <c r="G68" s="818">
        <v>10311</v>
      </c>
      <c r="I68" s="1171">
        <v>30552</v>
      </c>
      <c r="J68" s="1215"/>
      <c r="K68" s="442"/>
      <c r="N68" s="442"/>
      <c r="O68" s="442"/>
      <c r="P68" s="442"/>
    </row>
    <row r="69" spans="1:16">
      <c r="B69" s="439" t="s">
        <v>156</v>
      </c>
      <c r="C69" s="439"/>
      <c r="D69" s="1197"/>
      <c r="E69" s="1218"/>
      <c r="F69" s="1219"/>
      <c r="G69" s="1220">
        <v>169516</v>
      </c>
      <c r="H69" s="813"/>
      <c r="I69" s="1220">
        <v>61740</v>
      </c>
      <c r="J69" s="813"/>
      <c r="K69" s="442"/>
      <c r="L69" s="54"/>
      <c r="N69" s="442"/>
      <c r="O69" s="442"/>
      <c r="P69" s="442"/>
    </row>
    <row r="70" spans="1:16">
      <c r="E70" s="1218"/>
      <c r="F70" s="1219"/>
      <c r="G70" s="813"/>
      <c r="H70" s="813"/>
      <c r="I70" s="813"/>
      <c r="J70" s="813"/>
      <c r="K70" s="442"/>
      <c r="L70" s="442"/>
      <c r="N70" s="442"/>
      <c r="O70" s="442"/>
      <c r="P70" s="442"/>
    </row>
    <row r="71" spans="1:16" ht="13.5" customHeight="1">
      <c r="B71" s="439" t="s">
        <v>137</v>
      </c>
      <c r="C71" s="1216"/>
      <c r="D71" s="1217"/>
      <c r="E71" s="1216"/>
      <c r="F71" s="1217"/>
      <c r="J71" s="1215"/>
      <c r="K71" s="442"/>
      <c r="L71" s="442"/>
      <c r="N71" s="442"/>
      <c r="O71" s="442"/>
      <c r="P71" s="442"/>
    </row>
    <row r="72" spans="1:16" ht="13.5" customHeight="1">
      <c r="B72" s="818" t="s">
        <v>3014</v>
      </c>
      <c r="G72" s="818">
        <v>35314</v>
      </c>
      <c r="I72" s="818">
        <v>152881</v>
      </c>
      <c r="K72" s="464"/>
      <c r="L72" s="442"/>
      <c r="N72" s="442"/>
      <c r="O72" s="442"/>
      <c r="P72" s="442"/>
    </row>
    <row r="73" spans="1:16">
      <c r="B73" s="818" t="s">
        <v>3015</v>
      </c>
      <c r="G73" s="818">
        <v>42118</v>
      </c>
      <c r="I73" s="818">
        <v>28828</v>
      </c>
      <c r="J73" s="1221"/>
      <c r="K73" s="464"/>
      <c r="L73" s="442"/>
      <c r="N73" s="442"/>
      <c r="O73" s="442"/>
      <c r="P73" s="442"/>
    </row>
    <row r="74" spans="1:16">
      <c r="B74" s="818" t="s">
        <v>3016</v>
      </c>
      <c r="G74" s="818">
        <v>90146</v>
      </c>
      <c r="I74" s="818">
        <v>1206905</v>
      </c>
      <c r="K74" s="464"/>
      <c r="N74" s="442"/>
      <c r="O74" s="442"/>
      <c r="P74" s="442"/>
    </row>
    <row r="75" spans="1:16">
      <c r="B75" s="439" t="s">
        <v>155</v>
      </c>
      <c r="C75" s="439"/>
      <c r="D75" s="1197"/>
      <c r="E75" s="1218"/>
      <c r="F75" s="1219"/>
      <c r="G75" s="1220">
        <v>167578</v>
      </c>
      <c r="H75" s="813"/>
      <c r="I75" s="1220">
        <v>1388614</v>
      </c>
      <c r="J75" s="813"/>
      <c r="K75" s="442"/>
      <c r="L75" s="442"/>
      <c r="N75" s="442"/>
      <c r="O75" s="442"/>
      <c r="P75" s="442"/>
    </row>
    <row r="76" spans="1:16">
      <c r="E76" s="1218"/>
      <c r="F76" s="1219"/>
      <c r="G76" s="813"/>
      <c r="H76" s="813"/>
      <c r="I76" s="813"/>
      <c r="J76" s="813"/>
      <c r="K76" s="442"/>
      <c r="L76" s="442"/>
      <c r="N76" s="442"/>
      <c r="O76" s="442"/>
      <c r="P76" s="442"/>
    </row>
    <row r="77" spans="1:16" ht="13.5" thickBot="1">
      <c r="B77" s="439" t="s">
        <v>3175</v>
      </c>
      <c r="E77" s="1218"/>
      <c r="F77" s="1219"/>
      <c r="G77" s="1222">
        <v>-1938</v>
      </c>
      <c r="H77" s="813"/>
      <c r="I77" s="1222">
        <v>1326874</v>
      </c>
      <c r="J77" s="813"/>
      <c r="K77" s="442"/>
      <c r="L77" s="442"/>
      <c r="N77" s="442"/>
      <c r="O77" s="442"/>
      <c r="P77" s="442"/>
    </row>
    <row r="78" spans="1:16" ht="13.5" thickTop="1">
      <c r="B78" s="439"/>
      <c r="E78" s="1218"/>
      <c r="F78" s="1219"/>
      <c r="G78" s="1223"/>
      <c r="H78" s="813"/>
      <c r="I78" s="1223"/>
      <c r="J78" s="813"/>
      <c r="K78" s="442"/>
      <c r="L78" s="442"/>
      <c r="N78" s="442"/>
      <c r="O78" s="442"/>
      <c r="P78" s="442"/>
    </row>
    <row r="79" spans="1:16" ht="30" customHeight="1">
      <c r="A79" s="1224" t="s">
        <v>16</v>
      </c>
      <c r="B79" s="2290" t="s">
        <v>4565</v>
      </c>
      <c r="C79" s="2290"/>
      <c r="D79" s="2290"/>
      <c r="E79" s="2290"/>
      <c r="F79" s="2290"/>
      <c r="G79" s="2290"/>
      <c r="H79" s="2290"/>
      <c r="I79" s="2290"/>
      <c r="J79" s="813"/>
      <c r="K79" s="442"/>
      <c r="L79" s="442"/>
      <c r="N79" s="442"/>
      <c r="O79" s="442"/>
      <c r="P79" s="442"/>
    </row>
    <row r="80" spans="1:16">
      <c r="B80" s="439"/>
      <c r="E80" s="1218"/>
      <c r="F80" s="1219"/>
      <c r="G80" s="813"/>
      <c r="H80" s="813"/>
      <c r="I80" s="813"/>
      <c r="J80" s="813"/>
      <c r="K80" s="442"/>
      <c r="L80" s="442"/>
      <c r="N80" s="442"/>
      <c r="O80" s="442"/>
      <c r="P80" s="442"/>
    </row>
    <row r="81" spans="1:17" ht="18.75" customHeight="1" thickBot="1">
      <c r="A81" s="441">
        <v>9</v>
      </c>
      <c r="B81" s="439" t="s">
        <v>209</v>
      </c>
      <c r="E81" s="456"/>
      <c r="F81" s="460"/>
      <c r="G81" s="1186" t="s">
        <v>4725</v>
      </c>
      <c r="H81" s="1225"/>
      <c r="I81" s="1186" t="s">
        <v>4726</v>
      </c>
      <c r="J81" s="319"/>
      <c r="K81" s="442"/>
      <c r="L81" s="442"/>
      <c r="N81" s="442"/>
      <c r="O81" s="442"/>
      <c r="P81" s="442"/>
    </row>
    <row r="82" spans="1:17" ht="17.25" customHeight="1">
      <c r="A82" s="441" t="s">
        <v>2986</v>
      </c>
      <c r="B82" s="818" t="s">
        <v>2985</v>
      </c>
      <c r="E82" s="456"/>
      <c r="F82" s="460"/>
      <c r="G82" s="1226"/>
      <c r="H82" s="1226"/>
      <c r="I82" s="1226"/>
      <c r="J82" s="1226"/>
      <c r="K82" s="442"/>
      <c r="L82" s="442"/>
      <c r="N82" s="442"/>
      <c r="O82" s="442"/>
      <c r="P82" s="442"/>
    </row>
    <row r="83" spans="1:17" ht="13.5" customHeight="1">
      <c r="E83" s="456"/>
      <c r="F83" s="460"/>
      <c r="G83" s="1189" t="s">
        <v>4727</v>
      </c>
      <c r="H83" s="1189"/>
      <c r="I83" s="1189" t="s">
        <v>4727</v>
      </c>
      <c r="J83" s="1189"/>
      <c r="K83" s="442"/>
      <c r="L83" s="442"/>
      <c r="N83" s="442"/>
      <c r="O83" s="442"/>
      <c r="P83" s="442"/>
    </row>
    <row r="84" spans="1:17">
      <c r="B84" s="818" t="s">
        <v>1767</v>
      </c>
      <c r="E84" s="456"/>
      <c r="F84" s="460"/>
      <c r="G84" s="1226">
        <v>399894</v>
      </c>
      <c r="H84" s="1226"/>
      <c r="I84" s="1226">
        <v>403268</v>
      </c>
      <c r="J84" s="1226"/>
      <c r="K84" s="442"/>
      <c r="L84" s="464"/>
      <c r="N84" s="442"/>
      <c r="O84" s="442"/>
      <c r="P84" s="442"/>
    </row>
    <row r="85" spans="1:17">
      <c r="B85" s="818" t="s">
        <v>3169</v>
      </c>
      <c r="E85" s="456"/>
      <c r="F85" s="460"/>
      <c r="G85" s="1226">
        <v>195</v>
      </c>
      <c r="H85" s="1226"/>
      <c r="I85" s="1226">
        <v>27909</v>
      </c>
      <c r="J85" s="1226"/>
      <c r="K85" s="456"/>
      <c r="L85" s="464"/>
      <c r="N85" s="442"/>
      <c r="O85" s="442"/>
      <c r="P85" s="442"/>
    </row>
    <row r="86" spans="1:17">
      <c r="B86" s="818" t="s">
        <v>4637</v>
      </c>
      <c r="E86" s="456"/>
      <c r="F86" s="460"/>
      <c r="G86" s="1226">
        <v>183726</v>
      </c>
      <c r="H86" s="1226"/>
      <c r="I86" s="1226">
        <v>157790</v>
      </c>
      <c r="J86" s="1226"/>
      <c r="K86" s="442"/>
      <c r="L86" s="464"/>
      <c r="N86" s="442"/>
      <c r="O86" s="442"/>
      <c r="P86" s="442"/>
    </row>
    <row r="87" spans="1:17">
      <c r="B87" s="818" t="s">
        <v>4636</v>
      </c>
      <c r="E87" s="456"/>
      <c r="F87" s="460"/>
      <c r="G87" s="1226">
        <v>0</v>
      </c>
      <c r="H87" s="1226"/>
      <c r="I87" s="1226">
        <v>0</v>
      </c>
      <c r="J87" s="1226"/>
      <c r="K87" s="442"/>
      <c r="L87" s="464"/>
      <c r="N87" s="442"/>
      <c r="O87" s="442"/>
      <c r="P87" s="442"/>
    </row>
    <row r="88" spans="1:17">
      <c r="B88" s="818" t="s">
        <v>3279</v>
      </c>
      <c r="E88" s="456"/>
      <c r="F88" s="460"/>
      <c r="G88" s="1226">
        <v>1250</v>
      </c>
      <c r="H88" s="1226"/>
      <c r="I88" s="1226">
        <v>2500</v>
      </c>
      <c r="J88" s="1226"/>
      <c r="K88" s="442"/>
      <c r="L88" s="464"/>
      <c r="N88" s="442"/>
      <c r="O88" s="442"/>
      <c r="P88" s="442"/>
    </row>
    <row r="89" spans="1:17">
      <c r="B89" s="818" t="s">
        <v>3303</v>
      </c>
      <c r="E89" s="456"/>
      <c r="F89" s="460"/>
      <c r="G89" s="1226">
        <v>143062</v>
      </c>
      <c r="H89" s="1226"/>
      <c r="I89" s="1226">
        <v>131888</v>
      </c>
      <c r="J89" s="1226"/>
      <c r="K89" s="442"/>
      <c r="L89" s="464"/>
      <c r="N89" s="442"/>
      <c r="O89" s="442"/>
      <c r="P89" s="442"/>
    </row>
    <row r="90" spans="1:17">
      <c r="B90" s="818" t="s">
        <v>3006</v>
      </c>
      <c r="E90" s="456"/>
      <c r="F90" s="460"/>
      <c r="G90" s="1226">
        <v>7500</v>
      </c>
      <c r="H90" s="1226"/>
      <c r="I90" s="1226">
        <v>6342</v>
      </c>
      <c r="J90" s="1226"/>
      <c r="K90" s="442"/>
      <c r="L90" s="464"/>
      <c r="N90" s="442"/>
      <c r="O90" s="442"/>
      <c r="P90" s="442"/>
    </row>
    <row r="91" spans="1:17">
      <c r="B91" s="818" t="s">
        <v>3149</v>
      </c>
      <c r="E91" s="456"/>
      <c r="F91" s="460"/>
      <c r="G91" s="1227">
        <v>0</v>
      </c>
      <c r="H91" s="1227"/>
      <c r="I91" s="1226">
        <v>-2000</v>
      </c>
      <c r="J91" s="1226"/>
      <c r="K91" s="442"/>
      <c r="L91" s="464"/>
      <c r="N91" s="442"/>
      <c r="O91" s="442"/>
      <c r="P91" s="442"/>
    </row>
    <row r="92" spans="1:17">
      <c r="B92" s="818" t="s">
        <v>3451</v>
      </c>
      <c r="E92" s="456"/>
      <c r="F92" s="460"/>
      <c r="G92" s="2295">
        <v>0</v>
      </c>
      <c r="H92" s="2295"/>
      <c r="I92" s="1226">
        <v>0</v>
      </c>
      <c r="J92" s="1226"/>
      <c r="K92" s="442"/>
      <c r="L92" s="464"/>
      <c r="N92" s="442"/>
      <c r="O92" s="442"/>
      <c r="P92" s="442"/>
    </row>
    <row r="93" spans="1:17" ht="13.5" thickBot="1">
      <c r="B93" s="818" t="s">
        <v>4679</v>
      </c>
      <c r="E93" s="456"/>
      <c r="F93" s="460"/>
      <c r="G93" s="1228">
        <v>90146</v>
      </c>
      <c r="H93" s="1226"/>
      <c r="I93" s="1228">
        <v>1206905</v>
      </c>
      <c r="J93" s="1226"/>
      <c r="K93" s="442"/>
      <c r="L93" s="442"/>
      <c r="N93" s="442"/>
      <c r="O93" s="442"/>
      <c r="P93" s="442"/>
    </row>
    <row r="94" spans="1:17" ht="13.5" thickTop="1">
      <c r="E94" s="456"/>
      <c r="F94" s="460"/>
      <c r="G94" s="1226"/>
      <c r="H94" s="1226"/>
      <c r="I94" s="1226"/>
      <c r="J94" s="1226"/>
      <c r="K94" s="442"/>
      <c r="L94" s="442"/>
      <c r="N94" s="442"/>
      <c r="O94" s="442"/>
      <c r="P94" s="442"/>
    </row>
    <row r="95" spans="1:17">
      <c r="A95" s="441" t="s">
        <v>284</v>
      </c>
      <c r="B95" s="818" t="s">
        <v>121</v>
      </c>
      <c r="C95" s="439"/>
      <c r="D95" s="1197"/>
      <c r="E95" s="439"/>
      <c r="F95" s="1197"/>
      <c r="G95" s="442"/>
      <c r="H95" s="459"/>
      <c r="I95" s="442"/>
      <c r="J95" s="442"/>
      <c r="K95" s="459"/>
      <c r="L95" s="459"/>
      <c r="M95" s="460"/>
      <c r="N95" s="459"/>
      <c r="O95" s="459"/>
      <c r="P95" s="459"/>
      <c r="Q95" s="442"/>
    </row>
    <row r="96" spans="1:17" ht="7.5" customHeight="1">
      <c r="A96" s="443"/>
      <c r="B96" s="442"/>
      <c r="C96" s="442"/>
      <c r="D96" s="459"/>
      <c r="E96" s="442"/>
      <c r="F96" s="459"/>
      <c r="G96" s="442"/>
      <c r="H96" s="459"/>
      <c r="I96" s="1229"/>
      <c r="J96" s="1229"/>
      <c r="K96" s="459"/>
      <c r="L96" s="459"/>
      <c r="M96" s="460"/>
      <c r="N96" s="459"/>
      <c r="O96" s="459"/>
      <c r="P96" s="459"/>
      <c r="Q96" s="442"/>
    </row>
    <row r="97" spans="1:17">
      <c r="A97" s="443" t="s">
        <v>285</v>
      </c>
      <c r="B97" s="818" t="s">
        <v>57</v>
      </c>
      <c r="E97" s="818"/>
      <c r="F97" s="457"/>
      <c r="G97" s="442"/>
      <c r="H97" s="459"/>
      <c r="I97" s="442"/>
      <c r="J97" s="442"/>
      <c r="K97" s="459"/>
      <c r="L97" s="459"/>
      <c r="M97" s="460"/>
      <c r="N97" s="459"/>
      <c r="O97" s="459"/>
      <c r="P97" s="459"/>
      <c r="Q97" s="442"/>
    </row>
    <row r="98" spans="1:17" ht="13.5" thickBot="1">
      <c r="A98" s="443"/>
      <c r="E98" s="818"/>
      <c r="F98" s="457"/>
      <c r="G98" s="1186" t="s">
        <v>4725</v>
      </c>
      <c r="H98" s="1225"/>
      <c r="I98" s="1186" t="s">
        <v>4726</v>
      </c>
      <c r="J98" s="1230"/>
      <c r="K98" s="459"/>
      <c r="L98" s="459"/>
      <c r="M98" s="460"/>
      <c r="N98" s="459"/>
      <c r="O98" s="459"/>
      <c r="P98" s="459"/>
      <c r="Q98" s="442"/>
    </row>
    <row r="99" spans="1:17">
      <c r="A99" s="443"/>
      <c r="E99" s="818"/>
      <c r="F99" s="457"/>
      <c r="G99" s="1189" t="s">
        <v>4727</v>
      </c>
      <c r="H99" s="1189"/>
      <c r="I99" s="1189" t="s">
        <v>4727</v>
      </c>
      <c r="J99" s="1189"/>
      <c r="K99" s="459"/>
      <c r="L99" s="459"/>
      <c r="M99" s="460"/>
      <c r="N99" s="459"/>
      <c r="O99" s="459"/>
      <c r="P99" s="459"/>
      <c r="Q99" s="442"/>
    </row>
    <row r="100" spans="1:17" ht="15.75" customHeight="1">
      <c r="A100" s="443"/>
      <c r="B100" s="818" t="s">
        <v>58</v>
      </c>
      <c r="E100" s="818"/>
      <c r="F100" s="457"/>
      <c r="G100" s="1215">
        <v>93355</v>
      </c>
      <c r="H100" s="1231"/>
      <c r="I100" s="1215">
        <v>102166</v>
      </c>
      <c r="J100" s="1215"/>
      <c r="K100" s="442"/>
      <c r="L100" s="322"/>
      <c r="M100" s="460"/>
      <c r="N100" s="459"/>
      <c r="O100" s="459"/>
      <c r="P100" s="322"/>
      <c r="Q100" s="442"/>
    </row>
    <row r="101" spans="1:17">
      <c r="A101" s="443"/>
      <c r="B101" s="818" t="s">
        <v>59</v>
      </c>
      <c r="E101" s="818"/>
      <c r="F101" s="457"/>
      <c r="G101" s="1215">
        <v>38040</v>
      </c>
      <c r="H101" s="1231"/>
      <c r="I101" s="1215">
        <v>16507</v>
      </c>
      <c r="J101" s="1215"/>
      <c r="K101" s="459"/>
      <c r="L101" s="459"/>
      <c r="M101" s="460"/>
      <c r="N101" s="459"/>
      <c r="O101" s="459"/>
      <c r="P101" s="322"/>
      <c r="Q101" s="442"/>
    </row>
    <row r="102" spans="1:17">
      <c r="A102" s="443"/>
      <c r="B102" s="818" t="s">
        <v>60</v>
      </c>
      <c r="E102" s="818"/>
      <c r="F102" s="457"/>
      <c r="G102" s="1232">
        <v>10511</v>
      </c>
      <c r="H102" s="1232"/>
      <c r="I102" s="818">
        <v>11378</v>
      </c>
      <c r="K102" s="322"/>
      <c r="L102" s="322"/>
      <c r="M102" s="460"/>
      <c r="N102" s="459"/>
      <c r="O102" s="459"/>
      <c r="P102" s="322"/>
      <c r="Q102" s="442"/>
    </row>
    <row r="103" spans="1:17" hidden="1">
      <c r="A103" s="443"/>
      <c r="B103" s="818" t="s">
        <v>3220</v>
      </c>
      <c r="E103" s="818"/>
      <c r="F103" s="457"/>
      <c r="G103" s="1226">
        <v>0</v>
      </c>
      <c r="H103" s="1232"/>
      <c r="I103" s="1226">
        <v>0</v>
      </c>
      <c r="J103" s="1233"/>
      <c r="K103" s="459"/>
      <c r="L103" s="459"/>
      <c r="M103" s="460"/>
      <c r="N103" s="459"/>
      <c r="O103" s="459"/>
      <c r="P103" s="322"/>
      <c r="Q103" s="442"/>
    </row>
    <row r="104" spans="1:17">
      <c r="A104" s="443"/>
      <c r="B104" s="818" t="s">
        <v>3031</v>
      </c>
      <c r="E104" s="818"/>
      <c r="F104" s="457"/>
      <c r="G104" s="1226">
        <v>1156</v>
      </c>
      <c r="H104" s="1232"/>
      <c r="I104" s="1226">
        <v>1837</v>
      </c>
      <c r="J104" s="1232"/>
      <c r="K104" s="459"/>
      <c r="L104" s="459"/>
      <c r="M104" s="460"/>
      <c r="N104" s="459"/>
      <c r="O104" s="459"/>
      <c r="P104" s="322"/>
      <c r="Q104" s="442"/>
    </row>
    <row r="105" spans="1:17">
      <c r="A105" s="443"/>
      <c r="E105" s="818"/>
      <c r="F105" s="457"/>
      <c r="G105" s="1232"/>
      <c r="H105" s="1232"/>
      <c r="I105" s="1233"/>
      <c r="J105" s="1233"/>
      <c r="K105" s="459"/>
      <c r="L105" s="459"/>
      <c r="M105" s="460"/>
      <c r="N105" s="459"/>
      <c r="O105" s="459"/>
      <c r="P105" s="459"/>
      <c r="Q105" s="442"/>
    </row>
    <row r="106" spans="1:17" ht="13.5" thickBot="1">
      <c r="A106" s="443"/>
      <c r="E106" s="818"/>
      <c r="F106" s="457"/>
      <c r="G106" s="1234">
        <v>143062</v>
      </c>
      <c r="H106" s="1232"/>
      <c r="I106" s="1234">
        <v>131888</v>
      </c>
      <c r="J106" s="1232"/>
      <c r="K106" s="459"/>
      <c r="L106" s="459"/>
      <c r="M106" s="460"/>
      <c r="N106" s="459"/>
      <c r="O106" s="459"/>
      <c r="P106" s="459"/>
      <c r="Q106" s="442"/>
    </row>
    <row r="107" spans="1:17" ht="13.5" thickTop="1">
      <c r="B107" s="439"/>
      <c r="C107" s="439"/>
      <c r="D107" s="1197"/>
      <c r="E107" s="439"/>
      <c r="F107" s="1197"/>
      <c r="G107" s="442"/>
      <c r="H107" s="459"/>
      <c r="I107" s="442"/>
      <c r="J107" s="442"/>
      <c r="K107" s="459"/>
      <c r="L107" s="459"/>
      <c r="M107" s="460"/>
      <c r="N107" s="459"/>
      <c r="O107" s="459"/>
      <c r="P107" s="459"/>
      <c r="Q107" s="442"/>
    </row>
    <row r="108" spans="1:17" ht="25.15" customHeight="1">
      <c r="A108" s="1235" t="s">
        <v>286</v>
      </c>
      <c r="B108" s="2291" t="s">
        <v>53</v>
      </c>
      <c r="C108" s="2291"/>
      <c r="D108" s="2291"/>
      <c r="E108" s="2291"/>
      <c r="F108" s="2291"/>
      <c r="G108" s="2291"/>
      <c r="H108" s="2291"/>
      <c r="I108" s="2291"/>
      <c r="J108" s="1236"/>
      <c r="K108" s="459"/>
      <c r="L108" s="459"/>
      <c r="M108" s="460"/>
      <c r="N108" s="459"/>
      <c r="O108" s="459"/>
      <c r="P108" s="459"/>
      <c r="Q108" s="442"/>
    </row>
    <row r="109" spans="1:17">
      <c r="A109" s="443"/>
      <c r="B109" s="442"/>
      <c r="C109" s="442"/>
      <c r="D109" s="459"/>
      <c r="E109" s="442"/>
      <c r="F109" s="459"/>
      <c r="G109" s="2297" t="s">
        <v>29</v>
      </c>
      <c r="H109" s="2297"/>
      <c r="I109" s="2297"/>
      <c r="J109" s="1237"/>
      <c r="K109" s="459"/>
      <c r="L109" s="459"/>
      <c r="M109" s="460"/>
      <c r="N109" s="459"/>
      <c r="O109" s="459"/>
      <c r="P109" s="459"/>
      <c r="Q109" s="442"/>
    </row>
    <row r="110" spans="1:17" ht="13.5" thickBot="1">
      <c r="A110" s="443"/>
      <c r="E110" s="818"/>
      <c r="F110" s="457"/>
      <c r="G110" s="1186" t="s">
        <v>4725</v>
      </c>
      <c r="H110" s="1225"/>
      <c r="I110" s="1186" t="s">
        <v>4726</v>
      </c>
      <c r="J110" s="1230"/>
      <c r="K110" s="459"/>
      <c r="L110" s="459"/>
      <c r="M110" s="460"/>
      <c r="N110" s="459"/>
      <c r="O110" s="459"/>
      <c r="P110" s="459"/>
      <c r="Q110" s="442"/>
    </row>
    <row r="111" spans="1:17" ht="15" customHeight="1">
      <c r="A111" s="443"/>
      <c r="B111" s="818" t="s">
        <v>54</v>
      </c>
      <c r="E111" s="818"/>
      <c r="F111" s="457"/>
      <c r="G111" s="2133">
        <v>20</v>
      </c>
      <c r="I111" s="818">
        <v>21</v>
      </c>
      <c r="J111" s="1233"/>
      <c r="K111" s="459"/>
      <c r="L111" s="459"/>
      <c r="M111" s="460"/>
      <c r="N111" s="459"/>
      <c r="O111" s="459"/>
      <c r="P111" s="459"/>
      <c r="Q111" s="442"/>
    </row>
    <row r="112" spans="1:17">
      <c r="A112" s="443"/>
      <c r="B112" s="818" t="s">
        <v>55</v>
      </c>
      <c r="E112" s="818"/>
      <c r="F112" s="457"/>
      <c r="G112" s="2133">
        <v>2</v>
      </c>
      <c r="I112" s="818">
        <v>2</v>
      </c>
      <c r="J112" s="1232"/>
      <c r="K112" s="459"/>
      <c r="L112" s="459"/>
      <c r="M112" s="460"/>
      <c r="N112" s="459"/>
      <c r="O112" s="459"/>
      <c r="P112" s="459"/>
      <c r="Q112" s="442"/>
    </row>
    <row r="113" spans="1:17">
      <c r="A113" s="443"/>
      <c r="B113" s="818" t="s">
        <v>3032</v>
      </c>
      <c r="E113" s="818"/>
      <c r="F113" s="457"/>
      <c r="G113" s="2133">
        <v>27</v>
      </c>
      <c r="I113" s="818">
        <v>27</v>
      </c>
      <c r="J113" s="1232"/>
      <c r="K113" s="459"/>
      <c r="L113" s="459"/>
      <c r="M113" s="460"/>
      <c r="N113" s="459"/>
      <c r="O113" s="459"/>
      <c r="P113" s="459"/>
      <c r="Q113" s="442"/>
    </row>
    <row r="114" spans="1:17">
      <c r="A114" s="443"/>
      <c r="B114" s="818" t="s">
        <v>56</v>
      </c>
      <c r="E114" s="818"/>
      <c r="F114" s="457"/>
      <c r="G114" s="2133">
        <v>33</v>
      </c>
      <c r="I114" s="818">
        <v>34</v>
      </c>
      <c r="J114" s="1232"/>
      <c r="K114" s="459"/>
      <c r="L114" s="459"/>
      <c r="M114" s="460"/>
      <c r="N114" s="459"/>
      <c r="O114" s="459"/>
      <c r="P114" s="459"/>
      <c r="Q114" s="442"/>
    </row>
    <row r="115" spans="1:17">
      <c r="A115" s="443"/>
      <c r="E115" s="818"/>
      <c r="F115" s="457"/>
      <c r="G115" s="1238"/>
      <c r="H115" s="1232"/>
      <c r="I115" s="1238"/>
      <c r="J115" s="1232"/>
      <c r="K115" s="459"/>
      <c r="L115" s="459"/>
      <c r="M115" s="460"/>
      <c r="N115" s="459"/>
      <c r="O115" s="459"/>
      <c r="P115" s="459"/>
      <c r="Q115" s="442"/>
    </row>
    <row r="116" spans="1:17" ht="13.5" thickBot="1">
      <c r="A116" s="443"/>
      <c r="E116" s="818"/>
      <c r="F116" s="457"/>
      <c r="G116" s="1239">
        <v>82</v>
      </c>
      <c r="H116" s="1232"/>
      <c r="I116" s="1239">
        <v>84</v>
      </c>
      <c r="J116" s="1232"/>
      <c r="K116" s="459"/>
      <c r="L116" s="459"/>
      <c r="M116" s="460"/>
      <c r="N116" s="459"/>
      <c r="O116" s="459"/>
      <c r="P116" s="459"/>
      <c r="Q116" s="442"/>
    </row>
    <row r="117" spans="1:17" ht="13.5" thickTop="1">
      <c r="A117" s="443"/>
      <c r="E117" s="818"/>
      <c r="F117" s="457"/>
      <c r="G117" s="1232"/>
      <c r="H117" s="1232"/>
      <c r="I117" s="1232"/>
      <c r="J117" s="1232"/>
      <c r="K117" s="459"/>
      <c r="L117" s="459"/>
      <c r="M117" s="460"/>
      <c r="N117" s="459"/>
      <c r="O117" s="459"/>
      <c r="P117" s="459"/>
      <c r="Q117" s="442"/>
    </row>
    <row r="118" spans="1:17" ht="42" customHeight="1" thickTop="1">
      <c r="A118" s="1235" t="s">
        <v>61</v>
      </c>
      <c r="B118" s="2291" t="s">
        <v>4698</v>
      </c>
      <c r="C118" s="2291"/>
      <c r="D118" s="2291"/>
      <c r="E118" s="2291"/>
      <c r="F118" s="2291"/>
      <c r="G118" s="2291"/>
      <c r="H118" s="2291"/>
      <c r="I118" s="2291"/>
      <c r="J118" s="1240"/>
      <c r="K118" s="459"/>
      <c r="L118" s="459"/>
      <c r="M118" s="460"/>
      <c r="N118" s="459"/>
      <c r="O118" s="459"/>
      <c r="P118" s="459"/>
      <c r="Q118" s="442"/>
    </row>
    <row r="119" spans="1:17">
      <c r="A119" s="443"/>
      <c r="E119" s="818"/>
      <c r="F119" s="457"/>
      <c r="G119" s="2292" t="s">
        <v>30</v>
      </c>
      <c r="H119" s="2292"/>
      <c r="I119" s="2292"/>
      <c r="J119" s="1241"/>
      <c r="K119" s="459"/>
      <c r="L119" s="459"/>
      <c r="M119" s="460"/>
      <c r="N119" s="459"/>
      <c r="O119" s="459"/>
      <c r="P119" s="459"/>
      <c r="Q119" s="442"/>
    </row>
    <row r="120" spans="1:17" ht="13.5" thickBot="1">
      <c r="A120" s="443"/>
      <c r="B120" s="1242"/>
      <c r="C120" s="467"/>
      <c r="D120" s="504"/>
      <c r="E120" s="818"/>
      <c r="F120" s="457"/>
      <c r="G120" s="1186" t="s">
        <v>4725</v>
      </c>
      <c r="H120" s="1225"/>
      <c r="I120" s="1186" t="s">
        <v>4726</v>
      </c>
      <c r="J120" s="1230"/>
      <c r="K120" s="459"/>
      <c r="L120" s="459"/>
      <c r="M120" s="460"/>
      <c r="N120" s="459"/>
      <c r="O120" s="459"/>
      <c r="P120" s="459"/>
      <c r="Q120" s="442"/>
    </row>
    <row r="121" spans="1:17">
      <c r="A121" s="443"/>
      <c r="B121" s="467" t="s">
        <v>4728</v>
      </c>
      <c r="C121" s="467" t="s">
        <v>4729</v>
      </c>
      <c r="D121" s="504"/>
      <c r="E121" s="818"/>
      <c r="F121" s="457"/>
      <c r="G121" s="1243"/>
      <c r="H121" s="1243"/>
      <c r="I121" s="1243"/>
      <c r="J121" s="1243"/>
      <c r="K121" s="459"/>
      <c r="L121" s="459"/>
      <c r="M121" s="460"/>
      <c r="N121" s="459"/>
      <c r="O121" s="459"/>
      <c r="P121" s="459"/>
      <c r="Q121" s="442"/>
    </row>
    <row r="122" spans="1:17">
      <c r="A122" s="443"/>
      <c r="B122" s="1244">
        <v>1000001</v>
      </c>
      <c r="C122" s="1244">
        <v>2000000</v>
      </c>
      <c r="D122" s="1245"/>
      <c r="E122" s="818"/>
      <c r="F122" s="457"/>
      <c r="G122" s="1246">
        <v>0</v>
      </c>
      <c r="H122" s="1247"/>
      <c r="I122" s="464">
        <v>0</v>
      </c>
      <c r="J122" s="1233"/>
      <c r="K122" s="459"/>
      <c r="L122" s="459"/>
      <c r="M122" s="460"/>
      <c r="N122" s="459"/>
      <c r="O122" s="459"/>
      <c r="P122" s="459"/>
      <c r="Q122" s="442"/>
    </row>
    <row r="123" spans="1:17">
      <c r="A123" s="443"/>
      <c r="B123" s="1244">
        <v>2000001</v>
      </c>
      <c r="C123" s="1244">
        <v>3000000</v>
      </c>
      <c r="D123" s="1245"/>
      <c r="E123" s="818"/>
      <c r="F123" s="457"/>
      <c r="G123" s="1246">
        <v>7</v>
      </c>
      <c r="I123" s="818">
        <v>19</v>
      </c>
      <c r="J123" s="1233"/>
      <c r="K123" s="459"/>
      <c r="L123" s="459"/>
      <c r="M123" s="460"/>
      <c r="N123" s="459"/>
      <c r="O123" s="459"/>
      <c r="P123" s="459"/>
      <c r="Q123" s="442"/>
    </row>
    <row r="124" spans="1:17">
      <c r="A124" s="443"/>
      <c r="B124" s="1244">
        <v>3000001</v>
      </c>
      <c r="C124" s="1244">
        <v>4000000</v>
      </c>
      <c r="D124" s="1245"/>
      <c r="E124" s="818"/>
      <c r="F124" s="457"/>
      <c r="G124" s="1246">
        <v>39</v>
      </c>
      <c r="I124" s="818">
        <v>30</v>
      </c>
      <c r="J124" s="1233"/>
      <c r="K124" s="459"/>
      <c r="L124" s="459"/>
      <c r="M124" s="460"/>
      <c r="N124" s="459"/>
      <c r="O124" s="459"/>
      <c r="P124" s="459"/>
      <c r="Q124" s="442"/>
    </row>
    <row r="125" spans="1:17">
      <c r="A125" s="443"/>
      <c r="B125" s="1244">
        <v>4000001</v>
      </c>
      <c r="C125" s="1244">
        <v>5000000</v>
      </c>
      <c r="D125" s="1245"/>
      <c r="E125" s="818"/>
      <c r="F125" s="457"/>
      <c r="G125" s="1246">
        <v>8</v>
      </c>
      <c r="I125" s="818">
        <v>10</v>
      </c>
      <c r="J125" s="1233"/>
      <c r="K125" s="459"/>
      <c r="L125" s="459"/>
      <c r="M125" s="460"/>
      <c r="N125" s="459"/>
      <c r="O125" s="459"/>
      <c r="P125" s="459"/>
      <c r="Q125" s="442"/>
    </row>
    <row r="126" spans="1:17">
      <c r="A126" s="443"/>
      <c r="B126" s="1244">
        <v>5000001</v>
      </c>
      <c r="C126" s="1244">
        <v>6000000</v>
      </c>
      <c r="D126" s="1245"/>
      <c r="E126" s="818"/>
      <c r="F126" s="457"/>
      <c r="G126" s="1246">
        <v>9</v>
      </c>
      <c r="I126" s="818">
        <v>10</v>
      </c>
      <c r="J126" s="1233"/>
      <c r="K126" s="459"/>
      <c r="L126" s="459"/>
      <c r="M126" s="460"/>
      <c r="N126" s="459"/>
      <c r="O126" s="459"/>
      <c r="P126" s="459"/>
      <c r="Q126" s="442"/>
    </row>
    <row r="127" spans="1:17">
      <c r="A127" s="443"/>
      <c r="B127" s="1244">
        <v>6000001</v>
      </c>
      <c r="C127" s="1244">
        <v>7000000</v>
      </c>
      <c r="D127" s="1245"/>
      <c r="E127" s="818"/>
      <c r="F127" s="457"/>
      <c r="G127" s="1246">
        <v>10</v>
      </c>
      <c r="I127" s="818">
        <v>10</v>
      </c>
      <c r="J127" s="1233"/>
      <c r="K127" s="459"/>
      <c r="L127" s="459"/>
      <c r="M127" s="460"/>
      <c r="N127" s="459"/>
      <c r="O127" s="459"/>
      <c r="P127" s="459"/>
      <c r="Q127" s="442"/>
    </row>
    <row r="128" spans="1:17">
      <c r="A128" s="443"/>
      <c r="B128" s="1244">
        <v>7000001</v>
      </c>
      <c r="C128" s="1244">
        <v>8000000</v>
      </c>
      <c r="D128" s="1245"/>
      <c r="E128" s="818"/>
      <c r="F128" s="457"/>
      <c r="G128" s="1246">
        <v>5</v>
      </c>
      <c r="I128" s="464">
        <v>0</v>
      </c>
      <c r="J128" s="1233"/>
      <c r="K128" s="459"/>
      <c r="L128" s="459"/>
      <c r="M128" s="460"/>
      <c r="N128" s="459"/>
      <c r="O128" s="459"/>
      <c r="P128" s="459"/>
      <c r="Q128" s="442"/>
    </row>
    <row r="129" spans="1:235">
      <c r="A129" s="443"/>
      <c r="B129" s="1244">
        <v>8000001</v>
      </c>
      <c r="C129" s="1244">
        <v>9000000</v>
      </c>
      <c r="D129" s="1245"/>
      <c r="E129" s="818"/>
      <c r="F129" s="457"/>
      <c r="G129" s="1248" t="s">
        <v>1811</v>
      </c>
      <c r="I129" s="818">
        <v>1</v>
      </c>
      <c r="J129" s="1233"/>
      <c r="K129" s="459"/>
      <c r="L129" s="459"/>
      <c r="M129" s="460"/>
      <c r="N129" s="459"/>
      <c r="O129" s="459"/>
      <c r="P129" s="459"/>
      <c r="Q129" s="442"/>
    </row>
    <row r="130" spans="1:235">
      <c r="A130" s="443"/>
      <c r="B130" s="1244">
        <v>9000001</v>
      </c>
      <c r="C130" s="1244">
        <v>10000000</v>
      </c>
      <c r="D130" s="1245"/>
      <c r="E130" s="818"/>
      <c r="F130" s="457"/>
      <c r="G130" s="1248" t="s">
        <v>1811</v>
      </c>
      <c r="I130" s="818">
        <v>1</v>
      </c>
      <c r="J130" s="1233"/>
      <c r="K130" s="459"/>
      <c r="L130" s="459"/>
      <c r="M130" s="460"/>
      <c r="N130" s="459"/>
      <c r="O130" s="459"/>
      <c r="P130" s="459"/>
      <c r="Q130" s="442"/>
    </row>
    <row r="131" spans="1:235">
      <c r="A131" s="443"/>
      <c r="B131" s="1249" t="s">
        <v>62</v>
      </c>
      <c r="C131" s="1244">
        <v>10000000</v>
      </c>
      <c r="D131" s="1245"/>
      <c r="E131" s="818"/>
      <c r="F131" s="457"/>
      <c r="G131" s="2133">
        <v>4</v>
      </c>
      <c r="I131" s="818">
        <v>3</v>
      </c>
      <c r="J131" s="1233"/>
      <c r="K131" s="459"/>
      <c r="L131" s="459"/>
      <c r="M131" s="460"/>
      <c r="N131" s="459"/>
      <c r="O131" s="459"/>
      <c r="P131" s="459"/>
      <c r="Q131" s="442"/>
    </row>
    <row r="132" spans="1:235">
      <c r="A132" s="443"/>
      <c r="B132" s="1215"/>
      <c r="C132" s="1215"/>
      <c r="D132" s="1231"/>
      <c r="E132" s="818"/>
      <c r="F132" s="457"/>
      <c r="G132" s="1238"/>
      <c r="H132" s="1232"/>
      <c r="I132" s="1238"/>
      <c r="J132" s="1232"/>
      <c r="K132" s="459"/>
      <c r="L132" s="459"/>
      <c r="M132" s="460"/>
      <c r="N132" s="459"/>
      <c r="O132" s="459"/>
      <c r="P132" s="459"/>
      <c r="Q132" s="442"/>
    </row>
    <row r="133" spans="1:235" ht="13.5" thickBot="1">
      <c r="A133" s="443"/>
      <c r="E133" s="818"/>
      <c r="F133" s="457"/>
      <c r="G133" s="1239">
        <v>82</v>
      </c>
      <c r="H133" s="1232"/>
      <c r="I133" s="1239">
        <v>84</v>
      </c>
      <c r="J133" s="1232"/>
      <c r="K133" s="459"/>
      <c r="L133" s="459"/>
      <c r="M133" s="460"/>
      <c r="N133" s="459"/>
      <c r="O133" s="459"/>
      <c r="P133" s="459"/>
      <c r="Q133" s="442"/>
    </row>
    <row r="134" spans="1:235" ht="13.5" thickTop="1">
      <c r="A134" s="443"/>
      <c r="E134" s="818"/>
      <c r="F134" s="457"/>
      <c r="G134" s="459"/>
      <c r="H134" s="459"/>
      <c r="I134" s="1250"/>
      <c r="J134" s="1250"/>
      <c r="K134" s="459"/>
      <c r="L134" s="459"/>
      <c r="M134" s="460"/>
      <c r="N134" s="459"/>
      <c r="O134" s="459"/>
      <c r="P134" s="459"/>
      <c r="Q134" s="442"/>
    </row>
    <row r="135" spans="1:235" ht="23.25" customHeight="1">
      <c r="A135" s="1202" t="s">
        <v>70</v>
      </c>
      <c r="B135" s="2291" t="s">
        <v>3035</v>
      </c>
      <c r="C135" s="2291"/>
      <c r="D135" s="2291"/>
      <c r="E135" s="2291"/>
      <c r="F135" s="2291"/>
      <c r="G135" s="2291"/>
      <c r="H135" s="2291"/>
      <c r="I135" s="2291"/>
      <c r="J135" s="1240"/>
      <c r="K135" s="459"/>
      <c r="L135" s="459"/>
      <c r="M135" s="460"/>
      <c r="N135" s="459"/>
      <c r="O135" s="459"/>
      <c r="P135" s="459"/>
      <c r="Q135" s="442"/>
    </row>
    <row r="136" spans="1:235" ht="13.5" thickBot="1">
      <c r="B136" s="439"/>
      <c r="C136" s="439"/>
      <c r="D136" s="1197"/>
      <c r="E136" s="439"/>
      <c r="F136" s="1197"/>
      <c r="G136" s="1186" t="s">
        <v>4725</v>
      </c>
      <c r="H136" s="1251"/>
      <c r="I136" s="1186" t="s">
        <v>4726</v>
      </c>
      <c r="J136" s="1230"/>
      <c r="K136" s="459"/>
      <c r="L136" s="459"/>
      <c r="M136" s="460"/>
      <c r="N136" s="459"/>
      <c r="O136" s="459"/>
      <c r="P136" s="459"/>
      <c r="Q136" s="442"/>
    </row>
    <row r="137" spans="1:235">
      <c r="B137" s="439"/>
      <c r="C137" s="439"/>
      <c r="D137" s="1197"/>
      <c r="E137" s="439"/>
      <c r="F137" s="1197"/>
      <c r="G137" s="1189" t="s">
        <v>4727</v>
      </c>
      <c r="H137" s="1189"/>
      <c r="I137" s="1189" t="s">
        <v>4727</v>
      </c>
      <c r="J137" s="1189"/>
      <c r="K137" s="459"/>
      <c r="L137" s="459"/>
      <c r="M137" s="460"/>
      <c r="N137" s="459"/>
      <c r="O137" s="459"/>
      <c r="P137" s="459"/>
      <c r="Q137" s="442"/>
    </row>
    <row r="138" spans="1:235" ht="15">
      <c r="B138" s="818" t="s">
        <v>63</v>
      </c>
      <c r="E138" s="818"/>
      <c r="F138" s="457"/>
      <c r="G138" s="1171">
        <v>1000</v>
      </c>
      <c r="H138" s="460"/>
      <c r="I138" s="2132">
        <v>2000</v>
      </c>
      <c r="J138" s="456"/>
      <c r="K138" s="459"/>
      <c r="L138" s="459"/>
      <c r="M138" s="460"/>
      <c r="N138" s="459"/>
      <c r="O138" s="459"/>
      <c r="P138" s="459"/>
      <c r="Q138" s="442"/>
    </row>
    <row r="139" spans="1:235" ht="15">
      <c r="A139" s="1185"/>
      <c r="B139" s="818" t="s">
        <v>64</v>
      </c>
      <c r="E139" s="818"/>
      <c r="F139" s="457"/>
      <c r="G139" s="1171">
        <v>250</v>
      </c>
      <c r="H139" s="460"/>
      <c r="I139" s="2132">
        <v>500</v>
      </c>
      <c r="J139" s="456"/>
      <c r="K139" s="459"/>
      <c r="L139" s="459"/>
      <c r="M139" s="460"/>
      <c r="N139" s="459"/>
      <c r="O139" s="459"/>
      <c r="P139" s="459"/>
      <c r="Q139" s="442"/>
    </row>
    <row r="140" spans="1:235" ht="15.75" customHeight="1">
      <c r="A140" s="1185"/>
      <c r="B140" s="818" t="s">
        <v>10</v>
      </c>
      <c r="E140" s="818"/>
      <c r="F140" s="457"/>
      <c r="G140" s="1252">
        <v>1250</v>
      </c>
      <c r="H140" s="460"/>
      <c r="I140" s="1252">
        <v>2500</v>
      </c>
      <c r="J140" s="460"/>
      <c r="K140" s="459"/>
      <c r="L140" s="459"/>
      <c r="M140" s="460"/>
      <c r="N140" s="459"/>
      <c r="O140" s="459"/>
      <c r="P140" s="459"/>
      <c r="Q140" s="442"/>
    </row>
    <row r="141" spans="1:235">
      <c r="A141" s="1185"/>
      <c r="E141" s="818"/>
      <c r="F141" s="457"/>
      <c r="G141" s="1253"/>
      <c r="H141" s="1253"/>
      <c r="I141" s="1253"/>
      <c r="J141" s="1253"/>
      <c r="K141" s="459"/>
      <c r="L141" s="459"/>
      <c r="M141" s="460"/>
      <c r="N141" s="459"/>
      <c r="O141" s="459"/>
      <c r="P141" s="459"/>
      <c r="Q141" s="442"/>
    </row>
    <row r="142" spans="1:235">
      <c r="A142" s="1254"/>
      <c r="B142" s="818" t="s">
        <v>65</v>
      </c>
      <c r="E142" s="818"/>
      <c r="F142" s="457"/>
      <c r="I142" s="1255"/>
      <c r="J142" s="1255"/>
      <c r="K142" s="459"/>
      <c r="L142" s="459"/>
      <c r="M142" s="460"/>
      <c r="N142" s="459"/>
      <c r="O142" s="459"/>
      <c r="P142" s="459"/>
      <c r="Q142" s="442"/>
      <c r="R142" s="468"/>
      <c r="S142" s="468"/>
      <c r="T142" s="468"/>
      <c r="U142" s="468"/>
      <c r="V142" s="468"/>
      <c r="W142" s="468"/>
      <c r="X142" s="468"/>
      <c r="Y142" s="468"/>
      <c r="Z142" s="468"/>
      <c r="AA142" s="468"/>
      <c r="AB142" s="468"/>
      <c r="AC142" s="468"/>
      <c r="AD142" s="468"/>
      <c r="AE142" s="468"/>
      <c r="AF142" s="468"/>
      <c r="AG142" s="468"/>
      <c r="AH142" s="468"/>
      <c r="AI142" s="468"/>
      <c r="AJ142" s="468"/>
      <c r="AK142" s="468"/>
      <c r="AL142" s="468"/>
      <c r="AM142" s="468"/>
      <c r="AN142" s="468"/>
      <c r="AO142" s="468"/>
      <c r="AP142" s="468"/>
      <c r="AQ142" s="468"/>
      <c r="AR142" s="468"/>
      <c r="AS142" s="468"/>
      <c r="AT142" s="468"/>
      <c r="AU142" s="468"/>
      <c r="AV142" s="468"/>
      <c r="AW142" s="468"/>
      <c r="AX142" s="468"/>
      <c r="AY142" s="468"/>
      <c r="AZ142" s="468"/>
      <c r="BA142" s="468"/>
      <c r="BB142" s="468"/>
      <c r="BC142" s="468"/>
      <c r="BD142" s="468"/>
      <c r="BE142" s="468"/>
      <c r="BF142" s="468"/>
      <c r="BG142" s="468"/>
      <c r="BH142" s="468"/>
      <c r="BI142" s="468"/>
      <c r="BJ142" s="468"/>
      <c r="BK142" s="468"/>
      <c r="BL142" s="468"/>
      <c r="BM142" s="468"/>
      <c r="BN142" s="468"/>
      <c r="BO142" s="468"/>
      <c r="BP142" s="468"/>
      <c r="BQ142" s="468"/>
      <c r="BR142" s="468"/>
      <c r="BS142" s="468"/>
      <c r="BT142" s="468"/>
      <c r="BU142" s="468"/>
      <c r="BV142" s="468"/>
      <c r="BW142" s="468"/>
      <c r="BX142" s="468"/>
      <c r="BY142" s="468"/>
      <c r="BZ142" s="468"/>
      <c r="CA142" s="468"/>
      <c r="CB142" s="468"/>
      <c r="CC142" s="468"/>
      <c r="CD142" s="468"/>
      <c r="CE142" s="468"/>
      <c r="CF142" s="468"/>
      <c r="CG142" s="468"/>
      <c r="CH142" s="468"/>
      <c r="CI142" s="468"/>
      <c r="CJ142" s="468"/>
      <c r="CK142" s="468"/>
      <c r="CL142" s="468"/>
      <c r="CM142" s="468"/>
      <c r="CN142" s="468"/>
      <c r="CO142" s="468"/>
      <c r="CP142" s="468"/>
      <c r="CQ142" s="468"/>
      <c r="CR142" s="468"/>
      <c r="CS142" s="468"/>
      <c r="CT142" s="468"/>
      <c r="CU142" s="468"/>
      <c r="CV142" s="468"/>
      <c r="CW142" s="468"/>
      <c r="CX142" s="468"/>
      <c r="CY142" s="468"/>
      <c r="CZ142" s="468"/>
      <c r="DA142" s="468"/>
      <c r="DB142" s="468"/>
      <c r="DC142" s="468"/>
      <c r="DD142" s="468"/>
      <c r="DE142" s="468"/>
      <c r="DF142" s="468"/>
      <c r="DG142" s="468"/>
      <c r="DH142" s="468"/>
      <c r="DI142" s="468"/>
      <c r="DJ142" s="468"/>
      <c r="DK142" s="468"/>
      <c r="DL142" s="468"/>
      <c r="DM142" s="468"/>
      <c r="DN142" s="468"/>
      <c r="DO142" s="468"/>
      <c r="DP142" s="468"/>
      <c r="DQ142" s="468"/>
      <c r="DR142" s="468"/>
      <c r="DS142" s="468"/>
      <c r="DT142" s="468"/>
      <c r="DU142" s="468"/>
      <c r="DV142" s="468"/>
      <c r="DW142" s="468"/>
      <c r="DX142" s="468"/>
      <c r="DY142" s="468"/>
      <c r="DZ142" s="468"/>
      <c r="EA142" s="468"/>
      <c r="EB142" s="468"/>
      <c r="EC142" s="468"/>
      <c r="ED142" s="468"/>
      <c r="EE142" s="468"/>
      <c r="EF142" s="468"/>
      <c r="EG142" s="468"/>
      <c r="EH142" s="468"/>
      <c r="EI142" s="468"/>
      <c r="EJ142" s="468"/>
      <c r="EK142" s="468"/>
      <c r="EL142" s="468"/>
      <c r="EM142" s="468"/>
      <c r="EN142" s="468"/>
      <c r="EO142" s="468"/>
      <c r="EP142" s="468"/>
      <c r="EQ142" s="468"/>
      <c r="ER142" s="468"/>
      <c r="ES142" s="468"/>
      <c r="ET142" s="468"/>
      <c r="EU142" s="468"/>
      <c r="EV142" s="468"/>
      <c r="EW142" s="468"/>
      <c r="EX142" s="468"/>
      <c r="EY142" s="468"/>
      <c r="EZ142" s="468"/>
      <c r="FA142" s="468"/>
      <c r="FB142" s="468"/>
      <c r="FC142" s="468"/>
      <c r="FD142" s="468"/>
      <c r="FE142" s="468"/>
      <c r="FF142" s="468"/>
      <c r="FG142" s="468"/>
      <c r="FH142" s="468"/>
      <c r="FI142" s="468"/>
      <c r="FJ142" s="468"/>
      <c r="FK142" s="468"/>
      <c r="FL142" s="468"/>
      <c r="FM142" s="468"/>
      <c r="FN142" s="468"/>
      <c r="FO142" s="468"/>
      <c r="FP142" s="468"/>
      <c r="FQ142" s="468"/>
      <c r="FR142" s="468"/>
      <c r="FS142" s="468"/>
      <c r="FT142" s="468"/>
      <c r="FU142" s="468"/>
      <c r="FV142" s="468"/>
      <c r="FW142" s="468"/>
      <c r="FX142" s="468"/>
      <c r="FY142" s="468"/>
      <c r="FZ142" s="468"/>
      <c r="GA142" s="468"/>
      <c r="GB142" s="468"/>
      <c r="GC142" s="468"/>
      <c r="GD142" s="468"/>
      <c r="GE142" s="468"/>
      <c r="GF142" s="468"/>
      <c r="GG142" s="468"/>
      <c r="GH142" s="468"/>
      <c r="GI142" s="468"/>
      <c r="GJ142" s="468"/>
      <c r="GK142" s="468"/>
      <c r="GL142" s="468"/>
      <c r="GM142" s="468"/>
      <c r="GN142" s="468"/>
      <c r="GO142" s="468"/>
      <c r="GP142" s="468"/>
      <c r="GQ142" s="468"/>
      <c r="GR142" s="468"/>
      <c r="GS142" s="468"/>
      <c r="GT142" s="468"/>
      <c r="GU142" s="468"/>
      <c r="GV142" s="468"/>
      <c r="GW142" s="468"/>
      <c r="GX142" s="468"/>
      <c r="GY142" s="468"/>
      <c r="GZ142" s="468"/>
      <c r="HA142" s="468"/>
      <c r="HB142" s="468"/>
      <c r="HC142" s="468"/>
      <c r="HD142" s="468"/>
      <c r="HE142" s="468"/>
      <c r="HF142" s="468"/>
      <c r="HG142" s="468"/>
      <c r="HH142" s="468"/>
      <c r="HI142" s="468"/>
      <c r="HJ142" s="468"/>
      <c r="HK142" s="468"/>
      <c r="HL142" s="468"/>
      <c r="HM142" s="468"/>
      <c r="HN142" s="468"/>
      <c r="HO142" s="468"/>
      <c r="HP142" s="468"/>
      <c r="HQ142" s="468"/>
      <c r="HR142" s="468"/>
      <c r="HS142" s="468"/>
      <c r="HT142" s="468"/>
      <c r="HU142" s="468"/>
      <c r="HV142" s="468"/>
      <c r="HW142" s="468"/>
      <c r="HX142" s="468"/>
      <c r="HY142" s="468"/>
      <c r="HZ142" s="468"/>
      <c r="IA142" s="468"/>
    </row>
    <row r="143" spans="1:235" ht="19.5" customHeight="1">
      <c r="A143" s="443"/>
      <c r="B143" s="818" t="s">
        <v>66</v>
      </c>
      <c r="E143" s="818"/>
      <c r="F143" s="457"/>
      <c r="G143" s="1256">
        <v>0</v>
      </c>
      <c r="H143" s="1256"/>
      <c r="I143" s="1256">
        <v>0</v>
      </c>
      <c r="J143" s="1256"/>
      <c r="K143" s="459"/>
      <c r="L143" s="459"/>
      <c r="M143" s="460"/>
      <c r="N143" s="459"/>
      <c r="O143" s="459"/>
      <c r="P143" s="459"/>
      <c r="Q143" s="442"/>
    </row>
    <row r="144" spans="1:235" ht="18.75" customHeight="1">
      <c r="A144" s="443"/>
      <c r="B144" s="442" t="s">
        <v>67</v>
      </c>
      <c r="C144" s="442"/>
      <c r="D144" s="459"/>
      <c r="E144" s="818"/>
      <c r="F144" s="457"/>
      <c r="G144" s="1257">
        <v>1250</v>
      </c>
      <c r="H144" s="1258"/>
      <c r="I144" s="1257">
        <v>6040</v>
      </c>
      <c r="J144" s="457"/>
      <c r="K144" s="459"/>
      <c r="L144" s="459"/>
      <c r="M144" s="460"/>
      <c r="N144" s="459"/>
      <c r="O144" s="459"/>
      <c r="P144" s="459"/>
      <c r="Q144" s="442"/>
    </row>
    <row r="145" spans="1:17">
      <c r="A145" s="443"/>
      <c r="E145" s="442"/>
      <c r="F145" s="459"/>
      <c r="G145" s="1259"/>
      <c r="H145" s="1259"/>
      <c r="I145" s="1260"/>
      <c r="K145" s="459"/>
      <c r="L145" s="459"/>
      <c r="M145" s="460"/>
      <c r="N145" s="459"/>
      <c r="O145" s="459"/>
      <c r="P145" s="459"/>
      <c r="Q145" s="442"/>
    </row>
    <row r="146" spans="1:17" ht="12.75" customHeight="1">
      <c r="A146" s="1261"/>
      <c r="B146" s="1236" t="s">
        <v>68</v>
      </c>
      <c r="C146" s="1236"/>
      <c r="D146" s="1236"/>
      <c r="E146" s="1236"/>
      <c r="F146" s="1236"/>
      <c r="G146" s="1236"/>
      <c r="H146" s="1236"/>
      <c r="I146" s="1236"/>
      <c r="J146" s="1236"/>
      <c r="K146" s="459"/>
      <c r="L146" s="459"/>
      <c r="M146" s="460"/>
      <c r="N146" s="459"/>
      <c r="O146" s="459"/>
      <c r="P146" s="459"/>
      <c r="Q146" s="442"/>
    </row>
    <row r="147" spans="1:17">
      <c r="A147" s="443"/>
      <c r="B147" s="818" t="s">
        <v>20</v>
      </c>
      <c r="E147" s="818"/>
      <c r="F147" s="457"/>
      <c r="G147" s="2298" t="s">
        <v>31</v>
      </c>
      <c r="H147" s="2298"/>
      <c r="I147" s="2298"/>
      <c r="J147" s="1262"/>
      <c r="K147" s="442"/>
      <c r="L147" s="442"/>
      <c r="N147" s="442"/>
      <c r="O147" s="442"/>
      <c r="P147" s="442"/>
      <c r="Q147" s="442"/>
    </row>
    <row r="148" spans="1:17" ht="13.5" thickBot="1">
      <c r="A148" s="443"/>
      <c r="B148" s="442"/>
      <c r="C148" s="442"/>
      <c r="D148" s="459"/>
      <c r="E148" s="442"/>
      <c r="F148" s="459"/>
      <c r="G148" s="1186" t="s">
        <v>4725</v>
      </c>
      <c r="H148" s="1251"/>
      <c r="I148" s="1186" t="s">
        <v>4726</v>
      </c>
      <c r="J148" s="1230"/>
      <c r="K148" s="442"/>
      <c r="L148" s="442"/>
      <c r="N148" s="442"/>
      <c r="O148" s="442"/>
      <c r="P148" s="442"/>
      <c r="Q148" s="442"/>
    </row>
    <row r="149" spans="1:17">
      <c r="A149" s="443"/>
      <c r="B149" s="442"/>
      <c r="C149" s="442"/>
      <c r="D149" s="459"/>
      <c r="E149" s="442"/>
      <c r="F149" s="459"/>
      <c r="G149" s="1233"/>
      <c r="H149" s="1232"/>
      <c r="I149" s="1263"/>
      <c r="J149" s="1263"/>
      <c r="K149" s="442"/>
      <c r="L149" s="442"/>
      <c r="N149" s="442"/>
      <c r="O149" s="442"/>
      <c r="P149" s="442"/>
      <c r="Q149" s="442"/>
    </row>
    <row r="150" spans="1:17">
      <c r="A150" s="443"/>
      <c r="B150" s="1242" t="s">
        <v>276</v>
      </c>
      <c r="C150" s="1242"/>
      <c r="D150" s="1264"/>
      <c r="E150" s="818"/>
      <c r="F150" s="457"/>
      <c r="G150" s="818">
        <v>2</v>
      </c>
      <c r="I150" s="818">
        <v>2</v>
      </c>
      <c r="J150" s="442"/>
      <c r="K150" s="442"/>
      <c r="L150" s="442"/>
      <c r="N150" s="442"/>
      <c r="O150" s="442"/>
      <c r="P150" s="442"/>
      <c r="Q150" s="442"/>
    </row>
    <row r="151" spans="1:17">
      <c r="A151" s="443"/>
      <c r="B151" s="691">
        <v>1000001</v>
      </c>
      <c r="C151" s="456">
        <v>2000000</v>
      </c>
      <c r="D151" s="1264"/>
      <c r="E151" s="818"/>
      <c r="F151" s="457"/>
      <c r="G151" s="818">
        <v>1</v>
      </c>
      <c r="I151" s="818">
        <v>1</v>
      </c>
      <c r="J151" s="442"/>
      <c r="K151" s="442"/>
      <c r="L151" s="442"/>
      <c r="N151" s="442"/>
      <c r="O151" s="442"/>
      <c r="P151" s="442"/>
      <c r="Q151" s="442"/>
    </row>
    <row r="152" spans="1:17" ht="13.5" thickBot="1">
      <c r="A152" s="443"/>
      <c r="B152" s="691">
        <v>2000001</v>
      </c>
      <c r="C152" s="456">
        <v>3000000</v>
      </c>
      <c r="D152" s="460"/>
      <c r="E152" s="818"/>
      <c r="F152" s="457"/>
      <c r="G152" s="1265">
        <v>1</v>
      </c>
      <c r="H152" s="1266"/>
      <c r="I152" s="1265">
        <v>1</v>
      </c>
      <c r="J152" s="442"/>
      <c r="K152" s="442"/>
      <c r="L152" s="442"/>
      <c r="N152" s="442"/>
      <c r="O152" s="442"/>
      <c r="P152" s="442"/>
      <c r="Q152" s="442"/>
    </row>
    <row r="153" spans="1:17" ht="13.5" hidden="1" customHeight="1" thickTop="1">
      <c r="A153" s="443"/>
      <c r="B153" s="691">
        <v>2000001</v>
      </c>
      <c r="C153" s="456">
        <v>3000000</v>
      </c>
      <c r="D153" s="460"/>
      <c r="E153" s="818"/>
      <c r="F153" s="457"/>
      <c r="G153" s="1267">
        <v>0</v>
      </c>
      <c r="H153" s="1266"/>
      <c r="I153" s="1267">
        <v>0</v>
      </c>
      <c r="J153" s="1256"/>
      <c r="K153" s="442"/>
      <c r="L153" s="442"/>
      <c r="N153" s="442"/>
      <c r="O153" s="442"/>
      <c r="P153" s="442"/>
      <c r="Q153" s="442"/>
    </row>
    <row r="154" spans="1:17" ht="13.5" hidden="1" customHeight="1" thickTop="1">
      <c r="A154" s="443"/>
      <c r="B154" s="691">
        <v>3000001</v>
      </c>
      <c r="C154" s="456">
        <v>4000000</v>
      </c>
      <c r="D154" s="460"/>
      <c r="E154" s="818"/>
      <c r="F154" s="457"/>
      <c r="G154" s="1267">
        <v>0</v>
      </c>
      <c r="H154" s="1266"/>
      <c r="I154" s="1267">
        <v>0</v>
      </c>
      <c r="J154" s="459"/>
      <c r="K154" s="442"/>
      <c r="L154" s="442"/>
      <c r="N154" s="442"/>
      <c r="O154" s="442"/>
      <c r="P154" s="442"/>
      <c r="Q154" s="442"/>
    </row>
    <row r="155" spans="1:17" ht="13.5" hidden="1" customHeight="1" thickTop="1">
      <c r="A155" s="443"/>
      <c r="B155" s="691">
        <v>4000001</v>
      </c>
      <c r="C155" s="456">
        <v>5000000</v>
      </c>
      <c r="D155" s="460"/>
      <c r="E155" s="818"/>
      <c r="F155" s="457"/>
      <c r="G155" s="1171">
        <v>0</v>
      </c>
      <c r="H155" s="687"/>
      <c r="I155" s="1267">
        <v>0</v>
      </c>
      <c r="J155" s="1256"/>
      <c r="K155" s="442"/>
      <c r="L155" s="442"/>
      <c r="N155" s="442"/>
      <c r="O155" s="442"/>
      <c r="P155" s="442"/>
      <c r="Q155" s="442"/>
    </row>
    <row r="156" spans="1:17" ht="14.25" hidden="1" customHeight="1" thickTop="1" thickBot="1">
      <c r="A156" s="443"/>
      <c r="B156" s="691">
        <v>5000001</v>
      </c>
      <c r="C156" s="456">
        <v>6000000</v>
      </c>
      <c r="D156" s="460"/>
      <c r="E156" s="818"/>
      <c r="F156" s="457"/>
      <c r="G156" s="1265">
        <v>0</v>
      </c>
      <c r="H156" s="1266"/>
      <c r="I156" s="1265">
        <v>0</v>
      </c>
      <c r="J156" s="459"/>
      <c r="K156" s="442"/>
      <c r="L156" s="442"/>
      <c r="N156" s="442"/>
      <c r="O156" s="442"/>
      <c r="P156" s="442"/>
      <c r="Q156" s="442"/>
    </row>
    <row r="157" spans="1:17" ht="13.5" thickTop="1">
      <c r="E157" s="456"/>
      <c r="F157" s="460"/>
      <c r="G157" s="1233"/>
      <c r="H157" s="1232"/>
      <c r="I157" s="1233"/>
      <c r="J157" s="1233"/>
      <c r="K157" s="442"/>
      <c r="L157" s="442"/>
      <c r="N157" s="442"/>
      <c r="O157" s="442"/>
      <c r="P157" s="442"/>
    </row>
    <row r="158" spans="1:17">
      <c r="A158" s="441">
        <v>10</v>
      </c>
      <c r="B158" s="326" t="s">
        <v>4010</v>
      </c>
      <c r="C158" s="326"/>
      <c r="D158" s="1268"/>
      <c r="K158" s="442"/>
      <c r="L158" s="442"/>
      <c r="N158" s="442"/>
      <c r="O158" s="442"/>
      <c r="P158" s="442"/>
    </row>
    <row r="159" spans="1:17">
      <c r="A159" s="323"/>
      <c r="B159" s="318"/>
      <c r="C159" s="318"/>
      <c r="D159" s="318"/>
      <c r="E159" s="340"/>
      <c r="F159" s="340"/>
      <c r="G159" s="313"/>
      <c r="H159" s="313"/>
      <c r="I159" s="313"/>
      <c r="J159" s="313"/>
      <c r="K159" s="442"/>
      <c r="L159" s="442"/>
      <c r="N159" s="442"/>
      <c r="O159" s="442"/>
      <c r="P159" s="442"/>
    </row>
    <row r="160" spans="1:17">
      <c r="A160" s="441" t="s">
        <v>16</v>
      </c>
      <c r="B160" s="318" t="s">
        <v>3053</v>
      </c>
      <c r="C160" s="318"/>
      <c r="D160" s="318"/>
      <c r="K160" s="442"/>
      <c r="L160" s="442"/>
      <c r="N160" s="442"/>
      <c r="O160" s="442"/>
      <c r="P160" s="442"/>
    </row>
    <row r="161" spans="1:16" ht="42" customHeight="1">
      <c r="B161" s="2301" t="s">
        <v>4819</v>
      </c>
      <c r="C161" s="2301"/>
      <c r="D161" s="2301"/>
      <c r="E161" s="2301"/>
      <c r="F161" s="2301"/>
      <c r="G161" s="2301"/>
      <c r="H161" s="2301"/>
      <c r="I161" s="2301"/>
      <c r="J161" s="1269"/>
      <c r="K161" s="442"/>
      <c r="L161" s="442"/>
      <c r="N161" s="442"/>
      <c r="O161" s="442"/>
      <c r="P161" s="442"/>
    </row>
    <row r="162" spans="1:16" ht="12.75" customHeight="1">
      <c r="B162" s="1270"/>
      <c r="C162" s="1161"/>
      <c r="D162" s="1271"/>
      <c r="E162" s="1161"/>
      <c r="F162" s="1271"/>
      <c r="G162" s="1161"/>
      <c r="H162" s="1271"/>
      <c r="I162" s="1161"/>
      <c r="J162" s="1161"/>
      <c r="K162" s="442"/>
      <c r="L162" s="442"/>
      <c r="N162" s="442"/>
      <c r="O162" s="442"/>
      <c r="P162" s="442"/>
    </row>
    <row r="163" spans="1:16" ht="13.5" thickBot="1">
      <c r="B163" s="1270"/>
      <c r="C163" s="1161"/>
      <c r="D163" s="1271"/>
      <c r="E163" s="1161"/>
      <c r="F163" s="1271"/>
      <c r="G163" s="1186" t="s">
        <v>4725</v>
      </c>
      <c r="H163" s="1251"/>
      <c r="I163" s="1186" t="s">
        <v>4726</v>
      </c>
      <c r="J163" s="1272"/>
      <c r="K163" s="442"/>
      <c r="L163" s="442"/>
      <c r="N163" s="442"/>
      <c r="O163" s="442"/>
      <c r="P163" s="442"/>
    </row>
    <row r="164" spans="1:16">
      <c r="B164" s="1161"/>
      <c r="C164" s="1161"/>
      <c r="D164" s="1271"/>
      <c r="E164" s="1161"/>
      <c r="F164" s="1271"/>
      <c r="G164" s="1273"/>
      <c r="H164" s="1273"/>
      <c r="I164" s="1243"/>
      <c r="J164" s="1243"/>
      <c r="K164" s="464"/>
      <c r="L164" s="442"/>
      <c r="N164" s="442"/>
      <c r="O164" s="442"/>
      <c r="P164" s="442"/>
    </row>
    <row r="165" spans="1:16" ht="29.25" customHeight="1">
      <c r="B165" s="1161" t="s">
        <v>142</v>
      </c>
      <c r="C165" s="1161"/>
      <c r="D165" s="1161"/>
      <c r="E165" s="1161"/>
      <c r="F165" s="1271"/>
      <c r="G165" s="1274">
        <v>363363000</v>
      </c>
      <c r="H165" s="1275"/>
      <c r="I165" s="1276">
        <v>-919829000</v>
      </c>
      <c r="J165" s="1275"/>
      <c r="K165" s="464"/>
      <c r="L165" s="442"/>
      <c r="N165" s="442"/>
      <c r="O165" s="442"/>
      <c r="P165" s="442"/>
    </row>
    <row r="166" spans="1:16" ht="18.75" customHeight="1">
      <c r="B166" s="1277" t="s">
        <v>22</v>
      </c>
      <c r="C166" s="1278"/>
      <c r="D166" s="1279"/>
      <c r="E166" s="1161"/>
      <c r="F166" s="1271"/>
      <c r="G166" s="1280">
        <v>253988672</v>
      </c>
      <c r="H166" s="1275"/>
      <c r="I166" s="1280">
        <v>253988672</v>
      </c>
      <c r="J166" s="1275"/>
      <c r="K166" s="464"/>
      <c r="L166" s="442"/>
      <c r="N166" s="442"/>
      <c r="O166" s="442"/>
      <c r="P166" s="442"/>
    </row>
    <row r="167" spans="1:16" ht="14.25" customHeight="1" thickBot="1">
      <c r="B167" s="1277" t="s">
        <v>143</v>
      </c>
      <c r="C167" s="1277"/>
      <c r="D167" s="1281"/>
      <c r="G167" s="1282">
        <v>1.4306267958281227</v>
      </c>
      <c r="H167" s="1283"/>
      <c r="I167" s="1284">
        <v>-3.6215355305294876</v>
      </c>
      <c r="J167" s="1283"/>
      <c r="K167" s="464"/>
      <c r="L167" s="442"/>
      <c r="M167" s="469"/>
      <c r="N167" s="442"/>
      <c r="O167" s="442"/>
      <c r="P167" s="442"/>
    </row>
    <row r="168" spans="1:16" ht="10.15" customHeight="1" thickTop="1">
      <c r="B168" s="1277"/>
      <c r="C168" s="1278"/>
      <c r="D168" s="1279"/>
      <c r="E168" s="1161"/>
      <c r="F168" s="1271"/>
      <c r="G168" s="1285"/>
      <c r="H168" s="1275"/>
      <c r="I168" s="1285"/>
      <c r="J168" s="1275"/>
      <c r="K168" s="464"/>
      <c r="L168" s="442"/>
      <c r="N168" s="442"/>
      <c r="O168" s="442"/>
      <c r="P168" s="442"/>
    </row>
    <row r="169" spans="1:16" ht="16.5" hidden="1" customHeight="1">
      <c r="A169" s="441" t="s">
        <v>17</v>
      </c>
      <c r="B169" s="439" t="s">
        <v>4603</v>
      </c>
      <c r="K169" s="464"/>
      <c r="L169" s="442"/>
      <c r="N169" s="442"/>
      <c r="O169" s="442"/>
      <c r="P169" s="442"/>
    </row>
    <row r="170" spans="1:16" ht="27" hidden="1" customHeight="1">
      <c r="B170" s="2294" t="s">
        <v>4613</v>
      </c>
      <c r="C170" s="2294"/>
      <c r="D170" s="2294"/>
      <c r="E170" s="2294"/>
      <c r="F170" s="2294"/>
      <c r="G170" s="2294"/>
      <c r="H170" s="2294"/>
      <c r="I170" s="2294"/>
      <c r="K170" s="464"/>
      <c r="L170" s="442"/>
      <c r="N170" s="442"/>
      <c r="O170" s="442"/>
      <c r="P170" s="442"/>
    </row>
    <row r="171" spans="1:16" hidden="1">
      <c r="B171" s="1277"/>
      <c r="C171" s="1278"/>
      <c r="D171" s="1279"/>
      <c r="E171" s="1161"/>
      <c r="F171" s="1271"/>
      <c r="G171" s="1285"/>
      <c r="H171" s="1275"/>
      <c r="I171" s="1285"/>
      <c r="J171" s="1275"/>
      <c r="K171" s="464"/>
      <c r="L171" s="442"/>
      <c r="N171" s="442"/>
      <c r="O171" s="442"/>
      <c r="P171" s="442"/>
    </row>
    <row r="172" spans="1:16" ht="16.5" hidden="1" customHeight="1">
      <c r="A172" s="441" t="s">
        <v>15</v>
      </c>
      <c r="B172" s="439" t="s">
        <v>243</v>
      </c>
      <c r="K172" s="464"/>
      <c r="L172" s="442"/>
      <c r="N172" s="442"/>
      <c r="O172" s="442"/>
      <c r="P172" s="442"/>
    </row>
    <row r="173" spans="1:16" ht="42.6" hidden="1" customHeight="1">
      <c r="B173" s="2294" t="s">
        <v>4730</v>
      </c>
      <c r="C173" s="2294"/>
      <c r="D173" s="2294"/>
      <c r="E173" s="2294"/>
      <c r="F173" s="2294"/>
      <c r="G173" s="2294"/>
      <c r="H173" s="2294"/>
      <c r="I173" s="2294"/>
      <c r="K173" s="464"/>
      <c r="L173" s="442"/>
      <c r="N173" s="442"/>
      <c r="O173" s="442"/>
      <c r="P173" s="442"/>
    </row>
    <row r="174" spans="1:16">
      <c r="B174" s="1277"/>
      <c r="C174" s="1277"/>
      <c r="D174" s="1281"/>
      <c r="G174" s="1286"/>
      <c r="H174" s="1286"/>
      <c r="I174" s="1286"/>
      <c r="J174" s="1286"/>
      <c r="K174" s="442"/>
      <c r="L174" s="464"/>
      <c r="M174" s="469"/>
      <c r="N174" s="442"/>
      <c r="O174" s="442"/>
      <c r="P174" s="442"/>
    </row>
    <row r="175" spans="1:16" hidden="1">
      <c r="A175" s="441" t="s">
        <v>17</v>
      </c>
      <c r="B175" s="439" t="s">
        <v>243</v>
      </c>
      <c r="K175" s="464"/>
      <c r="L175" s="442"/>
      <c r="N175" s="442"/>
      <c r="O175" s="442"/>
      <c r="P175" s="442"/>
    </row>
    <row r="176" spans="1:16" ht="31.5" hidden="1" customHeight="1">
      <c r="B176" s="2289" t="s">
        <v>4731</v>
      </c>
      <c r="C176" s="2289"/>
      <c r="D176" s="2289"/>
      <c r="E176" s="2289"/>
      <c r="F176" s="2289"/>
      <c r="G176" s="2289"/>
      <c r="H176" s="2289"/>
      <c r="I176" s="2289"/>
      <c r="J176" s="1269"/>
      <c r="K176" s="464"/>
      <c r="L176" s="442"/>
      <c r="N176" s="442"/>
      <c r="O176" s="442"/>
      <c r="P176" s="442"/>
    </row>
    <row r="177" spans="1:16">
      <c r="A177" s="441">
        <v>11</v>
      </c>
      <c r="B177" s="1164" t="s">
        <v>3054</v>
      </c>
      <c r="C177" s="1164"/>
      <c r="D177" s="1176"/>
      <c r="G177" s="1287"/>
      <c r="H177" s="1287"/>
      <c r="I177" s="1287"/>
      <c r="J177" s="1287"/>
      <c r="K177" s="464"/>
      <c r="L177" s="464"/>
      <c r="N177" s="442"/>
      <c r="O177" s="442"/>
      <c r="P177" s="442"/>
    </row>
    <row r="178" spans="1:16">
      <c r="B178" s="1164" t="s">
        <v>248</v>
      </c>
      <c r="C178" s="1164"/>
      <c r="D178" s="1176"/>
      <c r="G178" s="1287"/>
      <c r="H178" s="1287"/>
      <c r="I178" s="1287"/>
      <c r="J178" s="1287"/>
      <c r="K178" s="442"/>
      <c r="L178" s="442"/>
      <c r="N178" s="442"/>
      <c r="O178" s="442"/>
      <c r="P178" s="442"/>
    </row>
    <row r="179" spans="1:16" ht="27.75" customHeight="1">
      <c r="B179" s="2289" t="s">
        <v>4811</v>
      </c>
      <c r="C179" s="2289"/>
      <c r="D179" s="2289"/>
      <c r="E179" s="2289"/>
      <c r="F179" s="2289"/>
      <c r="G179" s="2289"/>
      <c r="H179" s="2289"/>
      <c r="I179" s="2289"/>
      <c r="J179" s="1287"/>
      <c r="K179" s="442"/>
      <c r="L179" s="464"/>
      <c r="M179" s="464"/>
      <c r="N179" s="442"/>
      <c r="O179" s="442"/>
      <c r="P179" s="442"/>
    </row>
    <row r="180" spans="1:16" ht="8.25" customHeight="1">
      <c r="B180" s="1164"/>
      <c r="C180" s="1164"/>
      <c r="D180" s="1176"/>
      <c r="G180" s="1287"/>
      <c r="H180" s="1287"/>
      <c r="I180" s="1287"/>
      <c r="J180" s="1287"/>
      <c r="K180" s="442"/>
      <c r="L180" s="442"/>
      <c r="N180" s="442"/>
      <c r="O180" s="442"/>
      <c r="P180" s="442"/>
    </row>
    <row r="181" spans="1:16" ht="15.75" customHeight="1">
      <c r="A181" s="441" t="s">
        <v>16</v>
      </c>
      <c r="B181" s="1164" t="s">
        <v>2952</v>
      </c>
      <c r="C181" s="1164"/>
      <c r="D181" s="1176"/>
      <c r="G181" s="1287"/>
      <c r="H181" s="1287"/>
      <c r="I181" s="1287"/>
      <c r="J181" s="1287"/>
      <c r="K181" s="442"/>
      <c r="L181" s="442"/>
      <c r="N181" s="442"/>
      <c r="O181" s="442"/>
      <c r="P181" s="442"/>
    </row>
    <row r="182" spans="1:16" ht="13.5" thickBot="1">
      <c r="A182" s="818"/>
      <c r="B182" s="1288"/>
      <c r="C182" s="1288"/>
      <c r="D182" s="1288"/>
      <c r="E182" s="1288"/>
      <c r="F182" s="1288"/>
      <c r="G182" s="1186" t="s">
        <v>4725</v>
      </c>
      <c r="H182" s="1251"/>
      <c r="I182" s="1186" t="s">
        <v>4726</v>
      </c>
      <c r="J182" s="1289"/>
      <c r="K182" s="442"/>
      <c r="L182" s="442"/>
      <c r="N182" s="442"/>
      <c r="O182" s="442"/>
      <c r="P182" s="442"/>
    </row>
    <row r="183" spans="1:16">
      <c r="A183" s="443"/>
      <c r="B183" s="1288"/>
      <c r="C183" s="1288"/>
      <c r="D183" s="1288"/>
      <c r="E183" s="1288"/>
      <c r="F183" s="1288"/>
      <c r="G183" s="1189" t="s">
        <v>4727</v>
      </c>
      <c r="H183" s="1189"/>
      <c r="I183" s="1189" t="s">
        <v>4727</v>
      </c>
      <c r="J183" s="1189"/>
      <c r="K183" s="442"/>
      <c r="L183" s="442"/>
      <c r="N183" s="442"/>
      <c r="O183" s="442"/>
      <c r="P183" s="442"/>
    </row>
    <row r="184" spans="1:16">
      <c r="A184" s="443"/>
      <c r="B184" s="1288" t="s">
        <v>249</v>
      </c>
      <c r="C184" s="1288"/>
      <c r="D184" s="1288"/>
      <c r="E184" s="1288"/>
      <c r="F184" s="1288"/>
      <c r="G184" s="1290"/>
      <c r="H184" s="1290"/>
      <c r="I184" s="1290"/>
      <c r="J184" s="471"/>
      <c r="K184" s="442"/>
      <c r="L184" s="442"/>
      <c r="N184" s="442"/>
      <c r="O184" s="442"/>
      <c r="P184" s="442"/>
    </row>
    <row r="185" spans="1:16">
      <c r="A185" s="443"/>
      <c r="B185" s="333" t="s">
        <v>106</v>
      </c>
      <c r="C185" s="333"/>
      <c r="D185" s="333"/>
      <c r="E185" s="1288"/>
      <c r="F185" s="1288"/>
      <c r="G185" s="699">
        <v>250595</v>
      </c>
      <c r="H185" s="440"/>
      <c r="I185" s="699">
        <v>234603</v>
      </c>
      <c r="J185" s="440"/>
      <c r="K185" s="442"/>
      <c r="L185" s="464"/>
      <c r="N185" s="442"/>
      <c r="O185" s="442"/>
      <c r="P185" s="442"/>
    </row>
    <row r="186" spans="1:16">
      <c r="A186" s="443"/>
      <c r="B186" s="333" t="s">
        <v>250</v>
      </c>
      <c r="C186" s="333"/>
      <c r="D186" s="333"/>
      <c r="E186" s="1288"/>
      <c r="F186" s="1288"/>
      <c r="G186" s="699">
        <v>12530</v>
      </c>
      <c r="H186" s="440"/>
      <c r="I186" s="699">
        <v>17491</v>
      </c>
      <c r="J186" s="440"/>
      <c r="K186" s="442"/>
      <c r="L186" s="464"/>
      <c r="N186" s="442"/>
      <c r="O186" s="442"/>
      <c r="P186" s="442"/>
    </row>
    <row r="187" spans="1:16" ht="12.75" hidden="1" customHeight="1">
      <c r="A187" s="443"/>
      <c r="B187" s="333" t="s">
        <v>1942</v>
      </c>
      <c r="C187" s="333"/>
      <c r="D187" s="333"/>
      <c r="E187" s="1288"/>
      <c r="F187" s="1288"/>
      <c r="G187" s="699">
        <v>0</v>
      </c>
      <c r="H187" s="440"/>
      <c r="I187" s="456">
        <v>0</v>
      </c>
      <c r="J187" s="440"/>
      <c r="K187" s="442"/>
      <c r="L187" s="442"/>
      <c r="N187" s="442"/>
      <c r="O187" s="442"/>
      <c r="P187" s="442"/>
    </row>
    <row r="188" spans="1:16">
      <c r="A188" s="443"/>
      <c r="B188" s="333" t="s">
        <v>3268</v>
      </c>
      <c r="C188" s="333"/>
      <c r="D188" s="333"/>
      <c r="E188" s="1288"/>
      <c r="F188" s="1288"/>
      <c r="G188" s="699">
        <v>0</v>
      </c>
      <c r="H188" s="445"/>
      <c r="I188" s="687">
        <v>0</v>
      </c>
      <c r="J188" s="687"/>
      <c r="K188" s="442"/>
      <c r="L188" s="442"/>
      <c r="N188" s="442"/>
      <c r="O188" s="442"/>
      <c r="P188" s="442"/>
    </row>
    <row r="189" spans="1:16">
      <c r="A189" s="443"/>
      <c r="B189" s="442"/>
      <c r="C189" s="333"/>
      <c r="D189" s="333"/>
      <c r="E189" s="1288"/>
      <c r="F189" s="1288"/>
      <c r="G189" s="1291">
        <v>263125</v>
      </c>
      <c r="H189" s="1292"/>
      <c r="I189" s="1291">
        <v>252094</v>
      </c>
      <c r="J189" s="1292"/>
      <c r="K189" s="442"/>
      <c r="L189" s="442"/>
      <c r="N189" s="442"/>
      <c r="O189" s="442"/>
      <c r="P189" s="442"/>
    </row>
    <row r="190" spans="1:16">
      <c r="A190" s="443"/>
      <c r="B190" s="1288" t="s">
        <v>251</v>
      </c>
      <c r="C190" s="333"/>
      <c r="D190" s="333"/>
      <c r="E190" s="1288"/>
      <c r="F190" s="1288"/>
      <c r="G190" s="440"/>
      <c r="H190" s="440"/>
      <c r="I190" s="440"/>
      <c r="J190" s="440"/>
      <c r="K190" s="442"/>
      <c r="L190" s="442"/>
      <c r="N190" s="442"/>
      <c r="O190" s="442"/>
      <c r="P190" s="442"/>
    </row>
    <row r="191" spans="1:16">
      <c r="A191" s="443"/>
      <c r="B191" s="333" t="s">
        <v>252</v>
      </c>
      <c r="C191" s="333"/>
      <c r="D191" s="333"/>
      <c r="E191" s="1288"/>
      <c r="F191" s="1288"/>
      <c r="G191" s="2300">
        <v>0</v>
      </c>
      <c r="H191" s="2300"/>
      <c r="I191" s="2300">
        <v>-66780</v>
      </c>
      <c r="J191" s="2300"/>
      <c r="K191" s="442"/>
      <c r="L191" s="442"/>
      <c r="N191" s="442"/>
      <c r="O191" s="442"/>
      <c r="P191" s="442"/>
    </row>
    <row r="192" spans="1:16" ht="12.75" hidden="1" customHeight="1">
      <c r="A192" s="443"/>
      <c r="E192" s="818"/>
      <c r="F192" s="457"/>
      <c r="G192" s="1293">
        <v>0</v>
      </c>
      <c r="H192" s="1293"/>
      <c r="I192" s="1294">
        <v>-66780</v>
      </c>
      <c r="J192" s="1294"/>
      <c r="K192" s="459"/>
      <c r="L192" s="442"/>
      <c r="N192" s="442"/>
      <c r="O192" s="442"/>
      <c r="P192" s="442"/>
    </row>
    <row r="193" spans="1:16" ht="13.5" thickBot="1">
      <c r="A193" s="443"/>
      <c r="B193" s="1288" t="s">
        <v>2987</v>
      </c>
      <c r="C193" s="1288"/>
      <c r="D193" s="1288"/>
      <c r="E193" s="1288"/>
      <c r="F193" s="1288"/>
      <c r="G193" s="1295">
        <v>263125</v>
      </c>
      <c r="H193" s="1296"/>
      <c r="I193" s="1295">
        <v>185314</v>
      </c>
      <c r="J193" s="600"/>
      <c r="K193" s="442"/>
      <c r="L193" s="442"/>
      <c r="N193" s="442"/>
      <c r="O193" s="442"/>
      <c r="P193" s="442"/>
    </row>
    <row r="194" spans="1:16" ht="13.5" thickTop="1"/>
    <row r="195" spans="1:16" ht="12.75" hidden="1" customHeight="1">
      <c r="A195" s="443" t="s">
        <v>17</v>
      </c>
      <c r="B195" s="1288" t="s">
        <v>2953</v>
      </c>
      <c r="C195" s="1288"/>
      <c r="D195" s="1288"/>
      <c r="E195" s="1288"/>
      <c r="F195" s="1288"/>
      <c r="G195" s="1297"/>
      <c r="H195" s="1292"/>
      <c r="I195" s="1297"/>
      <c r="J195" s="600"/>
      <c r="K195" s="442"/>
      <c r="L195" s="442"/>
      <c r="N195" s="442"/>
      <c r="O195" s="442"/>
      <c r="P195" s="442"/>
    </row>
    <row r="196" spans="1:16" ht="12.75" hidden="1" customHeight="1">
      <c r="A196" s="443"/>
      <c r="B196" s="1269" t="s">
        <v>3142</v>
      </c>
      <c r="C196" s="1269"/>
      <c r="D196" s="1269"/>
      <c r="E196" s="1269"/>
      <c r="F196" s="1269"/>
      <c r="G196" s="1269"/>
      <c r="H196" s="1269"/>
      <c r="I196" s="1269"/>
      <c r="J196" s="600"/>
      <c r="K196" s="442"/>
      <c r="L196" s="442"/>
      <c r="N196" s="442"/>
      <c r="O196" s="442"/>
      <c r="P196" s="442"/>
    </row>
    <row r="197" spans="1:16" ht="12.75" hidden="1" customHeight="1">
      <c r="A197" s="443"/>
      <c r="B197" s="1288"/>
      <c r="C197" s="1288"/>
      <c r="D197" s="1288"/>
      <c r="E197" s="1288"/>
      <c r="F197" s="1288"/>
      <c r="G197" s="1297"/>
      <c r="H197" s="1292"/>
      <c r="I197" s="1297"/>
      <c r="J197" s="600"/>
      <c r="K197" s="442"/>
      <c r="L197" s="442"/>
      <c r="N197" s="442"/>
      <c r="O197" s="442"/>
      <c r="P197" s="442"/>
    </row>
    <row r="198" spans="1:16">
      <c r="A198" s="443"/>
      <c r="B198" s="1288"/>
      <c r="C198" s="1288"/>
      <c r="D198" s="1288"/>
      <c r="E198" s="1288"/>
      <c r="F198" s="1288"/>
      <c r="G198" s="1297"/>
      <c r="H198" s="1292"/>
      <c r="I198" s="1297"/>
      <c r="J198" s="600"/>
      <c r="K198" s="442"/>
      <c r="L198" s="442"/>
      <c r="N198" s="442"/>
      <c r="O198" s="442"/>
      <c r="P198" s="442"/>
    </row>
    <row r="199" spans="1:16">
      <c r="A199" s="443" t="s">
        <v>17</v>
      </c>
      <c r="B199" s="1288" t="s">
        <v>2030</v>
      </c>
      <c r="C199" s="1288"/>
      <c r="D199" s="1288"/>
      <c r="E199" s="1288"/>
      <c r="F199" s="1288"/>
      <c r="G199" s="1290"/>
      <c r="H199" s="1290"/>
      <c r="I199" s="1290"/>
      <c r="J199" s="1290"/>
      <c r="K199" s="442"/>
      <c r="L199" s="442"/>
      <c r="N199" s="442"/>
      <c r="O199" s="442"/>
      <c r="P199" s="442"/>
    </row>
    <row r="200" spans="1:16">
      <c r="A200" s="443"/>
      <c r="B200" s="333" t="s">
        <v>2989</v>
      </c>
      <c r="C200" s="333"/>
      <c r="D200" s="333"/>
      <c r="E200" s="1288"/>
      <c r="F200" s="1288"/>
      <c r="G200" s="1290"/>
      <c r="H200" s="1290"/>
      <c r="I200" s="1290"/>
      <c r="J200" s="1290"/>
      <c r="K200" s="442"/>
      <c r="L200" s="442"/>
      <c r="N200" s="442"/>
      <c r="O200" s="442"/>
      <c r="P200" s="442"/>
    </row>
    <row r="201" spans="1:16">
      <c r="A201" s="443"/>
      <c r="B201" s="333"/>
      <c r="C201" s="333"/>
      <c r="D201" s="333"/>
      <c r="E201" s="1288"/>
      <c r="F201" s="1288"/>
      <c r="G201" s="1290"/>
      <c r="H201" s="1290"/>
      <c r="I201" s="1290"/>
      <c r="J201" s="1290"/>
      <c r="K201" s="442"/>
      <c r="L201" s="442"/>
      <c r="N201" s="442"/>
      <c r="O201" s="442"/>
      <c r="P201" s="442"/>
    </row>
    <row r="202" spans="1:16" ht="13.5" thickBot="1">
      <c r="A202" s="443"/>
      <c r="B202" s="1288"/>
      <c r="C202" s="1298" t="s">
        <v>3042</v>
      </c>
      <c r="D202" s="1298"/>
      <c r="E202" s="1299" t="s">
        <v>4725</v>
      </c>
      <c r="F202" s="1300"/>
      <c r="G202" s="1298" t="s">
        <v>3041</v>
      </c>
      <c r="H202" s="1185"/>
      <c r="I202" s="1186" t="s">
        <v>4726</v>
      </c>
      <c r="J202" s="1300"/>
      <c r="K202" s="442"/>
      <c r="L202" s="442"/>
      <c r="N202" s="442"/>
      <c r="O202" s="442"/>
      <c r="P202" s="442"/>
    </row>
    <row r="203" spans="1:16">
      <c r="A203" s="443"/>
      <c r="B203" s="1288"/>
      <c r="C203" s="1301"/>
      <c r="D203" s="1301"/>
      <c r="E203" s="1290"/>
      <c r="F203" s="1290"/>
      <c r="G203" s="1301"/>
      <c r="I203" s="471"/>
      <c r="J203" s="471"/>
      <c r="K203" s="442"/>
      <c r="L203" s="442"/>
      <c r="N203" s="442"/>
      <c r="O203" s="442"/>
      <c r="P203" s="442"/>
    </row>
    <row r="204" spans="1:16">
      <c r="A204" s="443"/>
      <c r="B204" s="333" t="s">
        <v>209</v>
      </c>
      <c r="C204" s="1290"/>
      <c r="D204" s="1290"/>
      <c r="E204" s="1171">
        <v>626488</v>
      </c>
      <c r="F204" s="1302"/>
      <c r="I204" s="456">
        <v>-734515</v>
      </c>
      <c r="K204" s="464"/>
      <c r="L204" s="442"/>
      <c r="N204" s="442"/>
      <c r="O204" s="442"/>
      <c r="P204" s="442"/>
    </row>
    <row r="205" spans="1:16" ht="4.5" customHeight="1">
      <c r="A205" s="443"/>
      <c r="B205" s="333"/>
      <c r="C205" s="1290"/>
      <c r="D205" s="1290"/>
      <c r="E205" s="1303"/>
      <c r="F205" s="1302"/>
      <c r="G205" s="320" t="s">
        <v>4598</v>
      </c>
      <c r="I205" s="1304"/>
      <c r="K205" s="442"/>
      <c r="L205" s="442"/>
      <c r="N205" s="442"/>
      <c r="O205" s="442"/>
      <c r="P205" s="442"/>
    </row>
    <row r="206" spans="1:16" ht="8.25" customHeight="1">
      <c r="A206" s="443"/>
      <c r="B206" s="333"/>
      <c r="C206" s="1290"/>
      <c r="D206" s="1290"/>
      <c r="E206" s="1196"/>
      <c r="F206" s="1302"/>
      <c r="G206" s="320"/>
      <c r="I206" s="1305"/>
      <c r="K206" s="442"/>
      <c r="L206" s="442"/>
      <c r="N206" s="442"/>
      <c r="O206" s="442"/>
      <c r="P206" s="442"/>
    </row>
    <row r="207" spans="1:16">
      <c r="A207" s="443"/>
      <c r="B207" s="1306" t="s">
        <v>2031</v>
      </c>
      <c r="C207" s="687">
        <v>39.999968076004649</v>
      </c>
      <c r="D207" s="355"/>
      <c r="E207" s="687">
        <v>250595</v>
      </c>
      <c r="F207" s="460"/>
      <c r="G207" s="687">
        <v>32</v>
      </c>
      <c r="I207" s="1305">
        <v>234603</v>
      </c>
      <c r="K207" s="442"/>
      <c r="L207" s="442"/>
      <c r="N207" s="442"/>
      <c r="O207" s="442"/>
      <c r="P207" s="442"/>
    </row>
    <row r="208" spans="1:16" ht="6.75" customHeight="1">
      <c r="A208" s="443"/>
      <c r="B208" s="333"/>
      <c r="C208" s="1307"/>
      <c r="D208" s="1308"/>
      <c r="E208" s="1188"/>
      <c r="F208" s="1309"/>
      <c r="G208" s="337"/>
      <c r="I208" s="1310"/>
      <c r="J208" s="313"/>
      <c r="K208" s="442"/>
      <c r="L208" s="442"/>
      <c r="N208" s="442"/>
      <c r="O208" s="442"/>
      <c r="P208" s="442"/>
    </row>
    <row r="209" spans="1:16">
      <c r="A209" s="443"/>
      <c r="B209" s="1311" t="s">
        <v>2032</v>
      </c>
      <c r="C209" s="1307"/>
      <c r="D209" s="1308"/>
      <c r="E209" s="1312"/>
      <c r="F209" s="1313"/>
      <c r="G209" s="337"/>
      <c r="I209" s="1314"/>
      <c r="J209" s="1315"/>
      <c r="K209" s="442"/>
      <c r="L209" s="442"/>
      <c r="N209" s="442"/>
      <c r="O209" s="442"/>
      <c r="P209" s="442"/>
    </row>
    <row r="210" spans="1:16" ht="12.75" hidden="1" customHeight="1">
      <c r="A210" s="443"/>
      <c r="B210" s="1306" t="s">
        <v>2033</v>
      </c>
      <c r="C210" s="1316"/>
      <c r="D210" s="1317"/>
      <c r="E210" s="1188">
        <v>0</v>
      </c>
      <c r="F210" s="690"/>
      <c r="G210" s="1318"/>
      <c r="I210" s="1319">
        <v>0</v>
      </c>
      <c r="K210" s="442"/>
      <c r="L210" s="442"/>
      <c r="N210" s="442"/>
      <c r="O210" s="442"/>
      <c r="P210" s="442"/>
    </row>
    <row r="211" spans="1:16">
      <c r="A211" s="443"/>
      <c r="B211" s="1306" t="s">
        <v>2034</v>
      </c>
      <c r="C211" s="687">
        <v>2.000038308794422</v>
      </c>
      <c r="D211" s="687">
        <v>0</v>
      </c>
      <c r="E211" s="687">
        <v>12530</v>
      </c>
      <c r="F211" s="690"/>
      <c r="G211" s="687">
        <v>2</v>
      </c>
      <c r="H211" s="687"/>
      <c r="I211" s="1305">
        <v>17491.25</v>
      </c>
      <c r="K211" s="442"/>
      <c r="L211" s="442"/>
      <c r="N211" s="442"/>
      <c r="O211" s="442"/>
      <c r="P211" s="557"/>
    </row>
    <row r="212" spans="1:16">
      <c r="A212" s="443"/>
      <c r="B212" s="1306" t="s">
        <v>2035</v>
      </c>
      <c r="C212" s="2296">
        <v>0</v>
      </c>
      <c r="D212" s="2296"/>
      <c r="E212" s="2296">
        <v>0</v>
      </c>
      <c r="F212" s="2296"/>
      <c r="G212" s="359">
        <v>0</v>
      </c>
      <c r="H212" s="359"/>
      <c r="I212" s="2299">
        <v>0</v>
      </c>
      <c r="J212" s="2299"/>
      <c r="K212" s="442"/>
      <c r="L212" s="442"/>
      <c r="N212" s="442"/>
      <c r="O212" s="442"/>
      <c r="P212" s="557"/>
    </row>
    <row r="213" spans="1:16">
      <c r="A213" s="443"/>
      <c r="B213" s="333" t="s">
        <v>2036</v>
      </c>
      <c r="C213" s="687">
        <v>0</v>
      </c>
      <c r="D213" s="687">
        <v>0</v>
      </c>
      <c r="E213" s="687">
        <v>0</v>
      </c>
      <c r="F213" s="460"/>
      <c r="G213" s="687">
        <v>0</v>
      </c>
      <c r="H213" s="2059"/>
      <c r="I213" s="687">
        <v>0</v>
      </c>
      <c r="J213" s="2028"/>
      <c r="K213" s="442"/>
      <c r="L213" s="442"/>
      <c r="N213" s="442"/>
      <c r="O213" s="442"/>
      <c r="P213" s="557"/>
    </row>
    <row r="214" spans="1:16">
      <c r="A214" s="443"/>
      <c r="B214" s="333" t="s">
        <v>3268</v>
      </c>
      <c r="C214" s="2296">
        <v>0</v>
      </c>
      <c r="D214" s="2296">
        <v>0</v>
      </c>
      <c r="E214" s="2296">
        <v>0</v>
      </c>
      <c r="F214" s="2296"/>
      <c r="G214" s="2296">
        <v>0</v>
      </c>
      <c r="H214" s="2296"/>
      <c r="I214" s="2299">
        <v>0</v>
      </c>
      <c r="J214" s="2299"/>
      <c r="K214" s="442"/>
      <c r="L214" s="442"/>
      <c r="N214" s="442"/>
      <c r="O214" s="442"/>
      <c r="P214" s="557"/>
    </row>
    <row r="215" spans="1:16">
      <c r="A215" s="443"/>
      <c r="B215" s="1306" t="s">
        <v>2954</v>
      </c>
      <c r="C215" s="2296">
        <v>0</v>
      </c>
      <c r="D215" s="2296">
        <v>0</v>
      </c>
      <c r="E215" s="2296">
        <v>0</v>
      </c>
      <c r="F215" s="2296"/>
      <c r="G215" s="359">
        <v>-9</v>
      </c>
      <c r="H215" s="359"/>
      <c r="I215" s="687">
        <v>-66780.17</v>
      </c>
      <c r="J215" s="2055"/>
      <c r="K215" s="442"/>
      <c r="L215" s="442"/>
      <c r="N215" s="442"/>
      <c r="O215" s="442"/>
      <c r="P215" s="557"/>
    </row>
    <row r="216" spans="1:16">
      <c r="A216" s="443"/>
      <c r="B216" s="313"/>
      <c r="C216" s="1308"/>
      <c r="D216" s="1308"/>
      <c r="E216" s="1308"/>
      <c r="F216" s="1320"/>
      <c r="G216" s="320"/>
      <c r="I216" s="1321"/>
      <c r="J216" s="471"/>
      <c r="K216" s="442"/>
      <c r="L216" s="442"/>
      <c r="N216" s="442"/>
      <c r="O216" s="442"/>
      <c r="P216" s="442"/>
    </row>
    <row r="217" spans="1:16" ht="13.5" thickBot="1">
      <c r="A217" s="443"/>
      <c r="B217" s="1322" t="s">
        <v>2037</v>
      </c>
      <c r="C217" s="1323">
        <v>42.000006384799072</v>
      </c>
      <c r="D217" s="355"/>
      <c r="E217" s="1324">
        <v>263125</v>
      </c>
      <c r="F217" s="1325"/>
      <c r="G217" s="1326">
        <v>25</v>
      </c>
      <c r="I217" s="1327">
        <v>185314.08000000002</v>
      </c>
      <c r="J217" s="1328"/>
      <c r="K217" s="442"/>
      <c r="L217" s="442"/>
      <c r="N217" s="442"/>
      <c r="O217" s="442"/>
      <c r="P217" s="442"/>
    </row>
    <row r="218" spans="1:16" ht="13.5" thickTop="1">
      <c r="A218" s="443"/>
      <c r="B218" s="1288"/>
      <c r="C218" s="1288"/>
      <c r="D218" s="1288"/>
      <c r="E218" s="818"/>
      <c r="F218" s="457"/>
      <c r="G218" s="1288"/>
      <c r="H218" s="1292"/>
      <c r="I218" s="1297"/>
      <c r="J218" s="600"/>
      <c r="K218" s="442"/>
      <c r="L218" s="442"/>
      <c r="N218" s="442"/>
      <c r="O218" s="442"/>
      <c r="P218" s="442"/>
    </row>
    <row r="219" spans="1:16" ht="15.75" customHeight="1">
      <c r="A219" s="441" t="s">
        <v>15</v>
      </c>
      <c r="B219" s="1322" t="s">
        <v>253</v>
      </c>
      <c r="C219" s="1322"/>
      <c r="D219" s="1322"/>
      <c r="E219" s="1322"/>
      <c r="F219" s="1322"/>
      <c r="G219" s="1329"/>
      <c r="H219" s="1329"/>
      <c r="I219" s="1330"/>
      <c r="J219" s="1328"/>
      <c r="K219" s="442"/>
      <c r="L219" s="442"/>
      <c r="N219" s="442"/>
      <c r="O219" s="442"/>
      <c r="P219" s="442"/>
    </row>
    <row r="220" spans="1:16" ht="7.5" customHeight="1">
      <c r="A220" s="443"/>
      <c r="B220" s="1288"/>
      <c r="C220" s="1288"/>
      <c r="D220" s="1288"/>
      <c r="E220" s="1288"/>
      <c r="F220" s="1288"/>
      <c r="G220" s="1328"/>
      <c r="H220" s="1328"/>
      <c r="I220" s="1328"/>
      <c r="J220" s="471"/>
      <c r="K220" s="442"/>
      <c r="L220" s="442"/>
      <c r="N220" s="442"/>
      <c r="O220" s="442"/>
      <c r="P220" s="442"/>
    </row>
    <row r="221" spans="1:16" ht="13.5" customHeight="1">
      <c r="A221" s="443"/>
      <c r="B221" s="333"/>
      <c r="C221" s="1288"/>
      <c r="D221" s="1288"/>
      <c r="E221" s="818"/>
      <c r="F221" s="457"/>
      <c r="G221" s="1331" t="s">
        <v>4725</v>
      </c>
      <c r="H221" s="1251"/>
      <c r="I221" s="1331" t="s">
        <v>4537</v>
      </c>
      <c r="J221" s="1289"/>
      <c r="K221" s="442"/>
      <c r="L221" s="442"/>
      <c r="N221" s="442"/>
      <c r="O221" s="442"/>
      <c r="P221" s="442"/>
    </row>
    <row r="222" spans="1:16" ht="15" customHeight="1">
      <c r="A222" s="443"/>
      <c r="B222" s="333"/>
      <c r="C222" s="333"/>
      <c r="D222" s="333"/>
      <c r="E222" s="818"/>
      <c r="F222" s="457"/>
      <c r="G222" s="1189" t="s">
        <v>4727</v>
      </c>
      <c r="H222" s="1190"/>
      <c r="I222" s="2035" t="s">
        <v>4727</v>
      </c>
      <c r="J222" s="1189"/>
      <c r="K222" s="442"/>
      <c r="L222" s="442"/>
      <c r="N222" s="442"/>
      <c r="O222" s="442"/>
      <c r="P222" s="442"/>
    </row>
    <row r="223" spans="1:16">
      <c r="A223" s="443"/>
      <c r="B223" s="333" t="s">
        <v>140</v>
      </c>
      <c r="C223" s="333"/>
      <c r="D223" s="333"/>
      <c r="E223" s="818"/>
      <c r="F223" s="457"/>
      <c r="G223" s="1332">
        <v>991829.91058999998</v>
      </c>
      <c r="H223" s="1333"/>
      <c r="I223" s="1334">
        <v>1217783</v>
      </c>
      <c r="J223" s="1335"/>
      <c r="K223" s="442"/>
      <c r="L223" s="442"/>
      <c r="N223" s="442"/>
      <c r="O223" s="442"/>
      <c r="P223" s="442"/>
    </row>
    <row r="224" spans="1:16">
      <c r="A224" s="443"/>
      <c r="B224" s="333" t="s">
        <v>116</v>
      </c>
      <c r="C224" s="333"/>
      <c r="D224" s="333"/>
      <c r="E224" s="818"/>
      <c r="F224" s="457"/>
      <c r="G224" s="460">
        <v>0</v>
      </c>
      <c r="H224" s="460"/>
      <c r="I224" s="460">
        <v>-939113.16660999996</v>
      </c>
      <c r="J224" s="460"/>
      <c r="K224" s="1336"/>
      <c r="L224" s="442"/>
      <c r="N224" s="442"/>
      <c r="O224" s="442"/>
      <c r="P224" s="442"/>
    </row>
    <row r="225" spans="1:16">
      <c r="A225" s="443"/>
      <c r="B225" s="333" t="s">
        <v>3276</v>
      </c>
      <c r="C225" s="333"/>
      <c r="D225" s="333"/>
      <c r="E225" s="818"/>
      <c r="F225" s="457"/>
      <c r="G225" s="687">
        <v>263125</v>
      </c>
      <c r="H225" s="1337"/>
      <c r="I225" s="1334">
        <v>735029</v>
      </c>
      <c r="J225" s="1337"/>
      <c r="L225" s="442"/>
      <c r="N225" s="442"/>
      <c r="O225" s="442"/>
      <c r="P225" s="442"/>
    </row>
    <row r="226" spans="1:16" ht="12.75" hidden="1" customHeight="1">
      <c r="A226" s="443"/>
      <c r="B226" s="333" t="s">
        <v>3004</v>
      </c>
      <c r="C226" s="333"/>
      <c r="D226" s="333"/>
      <c r="E226" s="818"/>
      <c r="F226" s="457"/>
      <c r="G226" s="1338">
        <v>0</v>
      </c>
      <c r="H226" s="1337"/>
      <c r="I226" s="1334">
        <v>0</v>
      </c>
      <c r="J226" s="1337"/>
      <c r="K226" s="442"/>
      <c r="L226" s="442"/>
      <c r="N226" s="442"/>
      <c r="O226" s="442"/>
      <c r="P226" s="442"/>
    </row>
    <row r="227" spans="1:16" ht="12.75" hidden="1" customHeight="1">
      <c r="A227" s="443"/>
      <c r="B227" s="333" t="s">
        <v>254</v>
      </c>
      <c r="C227" s="333"/>
      <c r="D227" s="333"/>
      <c r="E227" s="818"/>
      <c r="F227" s="457"/>
      <c r="G227" s="1339">
        <v>0</v>
      </c>
      <c r="H227" s="1337"/>
      <c r="I227" s="1334">
        <v>0</v>
      </c>
      <c r="J227" s="1337"/>
      <c r="K227" s="442"/>
      <c r="L227" s="442"/>
      <c r="N227" s="442"/>
      <c r="O227" s="442"/>
      <c r="P227" s="442"/>
    </row>
    <row r="228" spans="1:16" ht="12.75" hidden="1" customHeight="1">
      <c r="A228" s="443"/>
      <c r="B228" s="333" t="s">
        <v>3269</v>
      </c>
      <c r="C228" s="333"/>
      <c r="D228" s="333"/>
      <c r="E228" s="818"/>
      <c r="F228" s="457"/>
      <c r="G228" s="1339">
        <v>0</v>
      </c>
      <c r="H228" s="1337"/>
      <c r="I228" s="1334">
        <v>0</v>
      </c>
      <c r="J228" s="1337"/>
      <c r="K228" s="442"/>
      <c r="L228" s="442"/>
      <c r="N228" s="442"/>
      <c r="O228" s="442"/>
      <c r="P228" s="442"/>
    </row>
    <row r="229" spans="1:16">
      <c r="A229" s="443"/>
      <c r="B229" s="333" t="s">
        <v>3287</v>
      </c>
      <c r="C229" s="333"/>
      <c r="D229" s="333"/>
      <c r="E229" s="818"/>
      <c r="F229" s="457"/>
      <c r="G229" s="460">
        <v>0</v>
      </c>
      <c r="H229" s="460"/>
      <c r="I229" s="460">
        <v>-21868.922800000029</v>
      </c>
      <c r="J229" s="460"/>
      <c r="K229" s="566"/>
      <c r="L229" s="442"/>
      <c r="N229" s="442"/>
      <c r="O229" s="442"/>
      <c r="P229" s="442"/>
    </row>
    <row r="230" spans="1:16" ht="12.75" hidden="1" customHeight="1">
      <c r="A230" s="443"/>
      <c r="B230" s="333" t="s">
        <v>278</v>
      </c>
      <c r="C230" s="333"/>
      <c r="D230" s="333"/>
      <c r="E230" s="818"/>
      <c r="F230" s="457"/>
      <c r="G230" s="1340">
        <v>0</v>
      </c>
      <c r="H230" s="1337"/>
      <c r="I230" s="2120"/>
      <c r="J230" s="1341"/>
      <c r="K230" s="442"/>
      <c r="L230" s="442"/>
      <c r="N230" s="442"/>
      <c r="O230" s="442"/>
      <c r="P230" s="442"/>
    </row>
    <row r="231" spans="1:16" ht="12.75" hidden="1" customHeight="1">
      <c r="A231" s="443"/>
      <c r="B231" s="333"/>
      <c r="C231" s="333"/>
      <c r="D231" s="333"/>
      <c r="E231" s="818"/>
      <c r="F231" s="457"/>
      <c r="G231" s="1340"/>
      <c r="H231" s="1337"/>
      <c r="I231" s="2120"/>
      <c r="J231" s="1341"/>
      <c r="K231" s="442"/>
      <c r="L231" s="442"/>
      <c r="N231" s="442"/>
      <c r="O231" s="442"/>
      <c r="P231" s="442"/>
    </row>
    <row r="232" spans="1:16" ht="12.75" hidden="1" customHeight="1">
      <c r="A232" s="443"/>
      <c r="B232" s="333" t="s">
        <v>3288</v>
      </c>
      <c r="C232" s="333"/>
      <c r="D232" s="333"/>
      <c r="E232" s="818"/>
      <c r="F232" s="457"/>
      <c r="G232" s="1342">
        <v>0</v>
      </c>
      <c r="H232" s="1342"/>
      <c r="I232" s="1168">
        <v>0</v>
      </c>
      <c r="J232" s="1341"/>
      <c r="K232" s="442"/>
      <c r="L232" s="442"/>
      <c r="N232" s="442"/>
      <c r="O232" s="442"/>
      <c r="P232" s="442"/>
    </row>
    <row r="233" spans="1:16" ht="13.5" thickBot="1">
      <c r="A233" s="443"/>
      <c r="B233" s="333"/>
      <c r="C233" s="333"/>
      <c r="D233" s="333"/>
      <c r="E233" s="818"/>
      <c r="F233" s="457"/>
      <c r="G233" s="1343">
        <v>1254954.91059</v>
      </c>
      <c r="H233" s="1328"/>
      <c r="I233" s="1344">
        <v>991829.91058999998</v>
      </c>
      <c r="J233" s="1328"/>
      <c r="L233" s="442"/>
      <c r="N233" s="442"/>
      <c r="O233" s="442"/>
      <c r="P233" s="464"/>
    </row>
    <row r="234" spans="1:16" ht="26.25" customHeight="1" thickTop="1">
      <c r="A234" s="443"/>
      <c r="B234" s="2289" t="s">
        <v>2988</v>
      </c>
      <c r="C234" s="2289"/>
      <c r="D234" s="2289"/>
      <c r="E234" s="2289"/>
      <c r="F234" s="2289"/>
      <c r="G234" s="2289"/>
      <c r="H234" s="2289"/>
      <c r="I234" s="2289"/>
      <c r="J234" s="600"/>
      <c r="K234" s="442"/>
      <c r="L234" s="692"/>
      <c r="N234" s="442"/>
      <c r="O234" s="442"/>
      <c r="P234" s="442"/>
    </row>
    <row r="235" spans="1:16" ht="42.75" customHeight="1">
      <c r="E235" s="818"/>
      <c r="F235" s="457"/>
      <c r="K235" s="464"/>
    </row>
    <row r="236" spans="1:16">
      <c r="E236" s="818"/>
      <c r="F236" s="457"/>
    </row>
  </sheetData>
  <mergeCells count="28">
    <mergeCell ref="C214:D214"/>
    <mergeCell ref="E214:F214"/>
    <mergeCell ref="G214:H214"/>
    <mergeCell ref="B234:I234"/>
    <mergeCell ref="G109:I109"/>
    <mergeCell ref="G147:I147"/>
    <mergeCell ref="B173:I173"/>
    <mergeCell ref="E212:F212"/>
    <mergeCell ref="E215:F215"/>
    <mergeCell ref="C212:D212"/>
    <mergeCell ref="C215:D215"/>
    <mergeCell ref="I212:J212"/>
    <mergeCell ref="I214:J214"/>
    <mergeCell ref="G191:H191"/>
    <mergeCell ref="I191:J191"/>
    <mergeCell ref="B161:I161"/>
    <mergeCell ref="B176:I176"/>
    <mergeCell ref="B179:I179"/>
    <mergeCell ref="B24:I24"/>
    <mergeCell ref="B108:I108"/>
    <mergeCell ref="B118:I118"/>
    <mergeCell ref="B135:I135"/>
    <mergeCell ref="G119:I119"/>
    <mergeCell ref="B59:E59"/>
    <mergeCell ref="B79:I79"/>
    <mergeCell ref="B170:I170"/>
    <mergeCell ref="B26:I26"/>
    <mergeCell ref="G92:H92"/>
  </mergeCells>
  <pageMargins left="0.4" right="0.3" top="0.80500000000000005" bottom="0.2" header="0.31496062992126" footer="0.31496062992126"/>
  <pageSetup paperSize="9" scale="82" firstPageNumber="2" orientation="portrait" useFirstPageNumber="1" r:id="rId1"/>
  <headerFooter>
    <oddHeader>&amp;R&amp;"Times New Roman,Bold Italic"&amp;10MRS Oil Nigeria Plc
&amp;"Times New Roman,Italic"Financial Statements -- 31 March 2016</oddHeader>
    <oddFooter>&amp;R&amp;"Times New Roman,Regular"&amp;P</oddFooter>
  </headerFooter>
  <rowBreaks count="4" manualBreakCount="4">
    <brk id="59" max="9" man="1"/>
    <brk id="107" max="9" man="1"/>
    <brk id="157" max="9" man="1"/>
    <brk id="193" max="9"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4:L11"/>
  <sheetViews>
    <sheetView topLeftCell="A2" workbookViewId="0">
      <selection activeCell="K10" sqref="K10"/>
    </sheetView>
  </sheetViews>
  <sheetFormatPr defaultRowHeight="15"/>
  <cols>
    <col min="4" max="4" width="20.7109375" customWidth="1"/>
    <col min="5" max="5" width="20.7109375" style="817" customWidth="1"/>
    <col min="7" max="7" width="20.7109375" style="817" customWidth="1"/>
    <col min="8" max="8" width="13.85546875" customWidth="1"/>
    <col min="9" max="9" width="13.85546875" style="817" customWidth="1"/>
    <col min="10" max="10" width="19.7109375" customWidth="1"/>
    <col min="11" max="11" width="19.5703125" customWidth="1"/>
  </cols>
  <sheetData>
    <row r="4" spans="4:12">
      <c r="K4" s="817">
        <f>2/E8</f>
        <v>-2.2186231224901827E-2</v>
      </c>
    </row>
    <row r="5" spans="4:12">
      <c r="K5">
        <v>2015</v>
      </c>
      <c r="L5">
        <v>2014</v>
      </c>
    </row>
    <row r="6" spans="4:12">
      <c r="D6" s="1154">
        <f>SUM('Notes 13 - 29'!I411:J413)</f>
        <v>0</v>
      </c>
      <c r="E6">
        <f t="shared" ref="E6:E11" si="0">D6/1000</f>
        <v>0</v>
      </c>
      <c r="F6" s="119">
        <f>E6/$E$11*1</f>
        <v>0</v>
      </c>
      <c r="G6" s="1154">
        <f>SUM('Notes 13 - 29'!K411:L413)</f>
        <v>85669</v>
      </c>
      <c r="H6" s="817">
        <f t="shared" ref="H6:H11" si="1">G6/1000</f>
        <v>85.668999999999997</v>
      </c>
      <c r="I6" s="119">
        <f>H6/$E$11*1</f>
        <v>0.23576698783310351</v>
      </c>
      <c r="J6" t="s">
        <v>1891</v>
      </c>
      <c r="K6" s="1153">
        <f>F6+3</f>
        <v>3</v>
      </c>
      <c r="L6" s="1153">
        <f>I6+3</f>
        <v>3.2357669878331037</v>
      </c>
    </row>
    <row r="7" spans="4:12">
      <c r="D7" s="119">
        <f>(443699854.12/1000)+951000</f>
        <v>1394699.85412</v>
      </c>
      <c r="E7" s="817">
        <f t="shared" si="0"/>
        <v>1394.6998541200001</v>
      </c>
      <c r="F7" s="119">
        <f>E7/$E$11*1</f>
        <v>3.8383100484088915</v>
      </c>
      <c r="G7" s="119"/>
      <c r="H7" s="817">
        <f t="shared" si="1"/>
        <v>0</v>
      </c>
      <c r="I7" s="119">
        <f>H7/$E$11*1</f>
        <v>0</v>
      </c>
      <c r="J7" t="s">
        <v>4656</v>
      </c>
      <c r="K7" s="1153">
        <f>F7+3</f>
        <v>6.838310048408891</v>
      </c>
      <c r="L7" s="1153">
        <f>I7+3</f>
        <v>3</v>
      </c>
    </row>
    <row r="8" spans="4:12">
      <c r="D8" s="119">
        <f>-'Notes 5 - 11'!G74</f>
        <v>-90146</v>
      </c>
      <c r="E8" s="817">
        <f t="shared" si="0"/>
        <v>-90.146000000000001</v>
      </c>
      <c r="F8" s="119">
        <f>E8/$E$11*1</f>
        <v>-0.24808800015411586</v>
      </c>
      <c r="G8" s="119">
        <f>-'Notes 5 - 11'!I74</f>
        <v>-1206905</v>
      </c>
      <c r="H8" s="817">
        <f t="shared" si="1"/>
        <v>-1206.905</v>
      </c>
      <c r="I8" s="119">
        <f>H8/$E$11*1</f>
        <v>-3.3214856768575776</v>
      </c>
      <c r="J8" t="s">
        <v>4657</v>
      </c>
      <c r="K8" s="1153">
        <f>F8+3</f>
        <v>2.7519119998458841</v>
      </c>
      <c r="L8" s="1153">
        <f>I8+3</f>
        <v>-0.32148567685757756</v>
      </c>
    </row>
    <row r="9" spans="4:12">
      <c r="D9" s="119">
        <f>'Notes 5 - 11'!G66</f>
        <v>0</v>
      </c>
      <c r="E9" s="817">
        <f t="shared" si="0"/>
        <v>0</v>
      </c>
      <c r="F9" s="119">
        <f>E9/$E$11*1</f>
        <v>0</v>
      </c>
      <c r="G9" s="119">
        <f>'Notes 5 - 11'!I66</f>
        <v>0</v>
      </c>
      <c r="H9" s="817">
        <f t="shared" si="1"/>
        <v>0</v>
      </c>
      <c r="I9" s="119">
        <f>H9/$E$11*1</f>
        <v>0</v>
      </c>
      <c r="J9" t="s">
        <v>4658</v>
      </c>
      <c r="K9" s="1153">
        <f>F9+3</f>
        <v>3</v>
      </c>
      <c r="L9" s="1153">
        <f>I9+3</f>
        <v>3</v>
      </c>
    </row>
    <row r="10" spans="4:12">
      <c r="D10" s="119">
        <f>D11-D9-D7-D8-D6</f>
        <v>-941190.85412000003</v>
      </c>
      <c r="E10" s="817">
        <f t="shared" si="0"/>
        <v>-941.19085412000004</v>
      </c>
      <c r="F10" s="119">
        <f>E10/$E$11*1</f>
        <v>-2.5902220482547755</v>
      </c>
      <c r="G10" s="119">
        <f>G11-G9-G7-G8-G6</f>
        <v>201407</v>
      </c>
      <c r="H10" s="817">
        <f t="shared" si="1"/>
        <v>201.40700000000001</v>
      </c>
      <c r="I10" s="119">
        <f>H10/$E$11*1</f>
        <v>0.55428593445122376</v>
      </c>
      <c r="J10" t="s">
        <v>4659</v>
      </c>
      <c r="K10" s="1153">
        <f>F10+3</f>
        <v>0.40977795174522447</v>
      </c>
      <c r="L10" s="1153">
        <f>I10+3</f>
        <v>3.5542859344512236</v>
      </c>
    </row>
    <row r="11" spans="4:12">
      <c r="D11" s="119">
        <f>'Stmnt of comp inc'!D42</f>
        <v>363363</v>
      </c>
      <c r="E11" s="817">
        <f t="shared" si="0"/>
        <v>363.363</v>
      </c>
      <c r="F11" s="817">
        <v>1</v>
      </c>
      <c r="G11" s="119">
        <f>'Stmnt of comp inc'!F42</f>
        <v>-919829</v>
      </c>
      <c r="H11" s="817">
        <f t="shared" si="1"/>
        <v>-919.82899999999995</v>
      </c>
      <c r="I11" s="817">
        <v>1</v>
      </c>
      <c r="K11" s="1153"/>
      <c r="L11" s="1153"/>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2:IH74"/>
  <sheetViews>
    <sheetView view="pageBreakPreview" zoomScale="90" zoomScaleNormal="100" zoomScaleSheetLayoutView="90" workbookViewId="0">
      <selection activeCell="F720" sqref="F720"/>
    </sheetView>
  </sheetViews>
  <sheetFormatPr defaultColWidth="13" defaultRowHeight="15"/>
  <cols>
    <col min="1" max="1" width="3" style="472" customWidth="1"/>
    <col min="2" max="2" width="3.5703125" style="472" customWidth="1"/>
    <col min="3" max="3" width="4.42578125" style="472" customWidth="1"/>
    <col min="4" max="4" width="22.42578125" style="472" customWidth="1"/>
    <col min="5" max="5" width="1.140625" style="472" customWidth="1"/>
    <col min="6" max="6" width="14.140625" style="472" customWidth="1"/>
    <col min="7" max="7" width="0.85546875" style="472" customWidth="1"/>
    <col min="8" max="8" width="14.140625" style="472" customWidth="1"/>
    <col min="9" max="9" width="0.5703125" style="472" customWidth="1"/>
    <col min="10" max="10" width="12.5703125" style="472" customWidth="1"/>
    <col min="11" max="11" width="0.5703125" style="473" customWidth="1"/>
    <col min="12" max="12" width="15.28515625" style="472" customWidth="1"/>
    <col min="13" max="13" width="0.7109375" style="473" customWidth="1"/>
    <col min="14" max="14" width="12.7109375" style="472" customWidth="1"/>
    <col min="15" max="15" width="0.42578125" style="473" customWidth="1"/>
    <col min="16" max="16" width="14.28515625" style="472" customWidth="1"/>
    <col min="17" max="17" width="0.5703125" style="472" customWidth="1"/>
    <col min="18" max="18" width="11.42578125" style="472" customWidth="1"/>
    <col min="19" max="19" width="14" style="472" bestFit="1" customWidth="1"/>
    <col min="20" max="20" width="14.28515625" style="472" bestFit="1" customWidth="1"/>
    <col min="21" max="16384" width="13" style="472"/>
  </cols>
  <sheetData>
    <row r="2" spans="1:242" s="50" customFormat="1">
      <c r="A2" s="474"/>
      <c r="B2" s="475"/>
      <c r="C2" s="476"/>
      <c r="D2" s="477"/>
      <c r="E2" s="478"/>
      <c r="F2" s="478"/>
      <c r="G2" s="478"/>
      <c r="H2" s="479"/>
      <c r="I2" s="480"/>
      <c r="J2" s="481"/>
      <c r="K2" s="482"/>
      <c r="L2" s="481"/>
      <c r="M2" s="481"/>
      <c r="N2" s="483"/>
      <c r="O2" s="483"/>
      <c r="P2" s="483"/>
      <c r="Q2" s="483"/>
      <c r="R2" s="483"/>
      <c r="S2" s="442"/>
      <c r="T2" s="442"/>
      <c r="U2" s="442"/>
      <c r="V2" s="442"/>
      <c r="W2" s="442"/>
      <c r="X2" s="442"/>
      <c r="Y2" s="442"/>
      <c r="Z2" s="442"/>
      <c r="AA2" s="442"/>
      <c r="AB2" s="442"/>
      <c r="AC2" s="442"/>
      <c r="AD2" s="442"/>
      <c r="AE2" s="442"/>
      <c r="AF2" s="442"/>
      <c r="AG2" s="442"/>
      <c r="AH2" s="442"/>
      <c r="AI2" s="442"/>
      <c r="AJ2" s="442"/>
      <c r="AK2" s="442"/>
      <c r="AL2" s="442"/>
      <c r="AM2" s="442"/>
      <c r="AN2" s="442"/>
      <c r="AO2" s="442"/>
      <c r="AP2" s="442"/>
      <c r="AQ2" s="442"/>
      <c r="AR2" s="442"/>
      <c r="AS2" s="442"/>
      <c r="AT2" s="442"/>
      <c r="AU2" s="442"/>
      <c r="AV2" s="442"/>
      <c r="AW2" s="442"/>
      <c r="AX2" s="442"/>
      <c r="AY2" s="442"/>
      <c r="AZ2" s="442"/>
      <c r="BA2" s="442"/>
      <c r="BB2" s="442"/>
      <c r="BC2" s="442"/>
      <c r="BD2" s="442"/>
      <c r="BE2" s="442"/>
      <c r="BF2" s="442"/>
      <c r="BG2" s="442"/>
      <c r="BH2" s="442"/>
      <c r="BI2" s="442"/>
      <c r="BJ2" s="442"/>
      <c r="BK2" s="442"/>
      <c r="BL2" s="442"/>
      <c r="BM2" s="442"/>
      <c r="BN2" s="442"/>
      <c r="BO2" s="442"/>
      <c r="BP2" s="442"/>
      <c r="BQ2" s="442"/>
      <c r="BR2" s="442"/>
      <c r="BS2" s="442"/>
      <c r="BT2" s="442"/>
      <c r="BU2" s="442"/>
      <c r="BV2" s="442"/>
      <c r="BW2" s="442"/>
      <c r="BX2" s="442"/>
      <c r="BY2" s="442"/>
      <c r="BZ2" s="442"/>
      <c r="CA2" s="442"/>
      <c r="CB2" s="442"/>
      <c r="CC2" s="442"/>
      <c r="CD2" s="442"/>
      <c r="CE2" s="442"/>
      <c r="CF2" s="442"/>
      <c r="CG2" s="442"/>
      <c r="CH2" s="442"/>
      <c r="CI2" s="442"/>
      <c r="CJ2" s="442"/>
      <c r="CK2" s="442"/>
      <c r="CL2" s="442"/>
      <c r="CM2" s="442"/>
      <c r="CN2" s="442"/>
      <c r="CO2" s="442"/>
      <c r="CP2" s="442"/>
      <c r="CQ2" s="442"/>
      <c r="CR2" s="442"/>
      <c r="CS2" s="442"/>
      <c r="CT2" s="442"/>
      <c r="CU2" s="442"/>
      <c r="CV2" s="442"/>
      <c r="CW2" s="442"/>
      <c r="CX2" s="442"/>
      <c r="CY2" s="442"/>
      <c r="CZ2" s="442"/>
      <c r="DA2" s="442"/>
      <c r="DB2" s="442"/>
      <c r="DC2" s="442"/>
      <c r="DD2" s="442"/>
      <c r="DE2" s="442"/>
      <c r="DF2" s="442"/>
      <c r="DG2" s="442"/>
      <c r="DH2" s="442"/>
      <c r="DI2" s="442"/>
      <c r="DJ2" s="442"/>
      <c r="DK2" s="442"/>
      <c r="DL2" s="442"/>
      <c r="DM2" s="442"/>
      <c r="DN2" s="442"/>
      <c r="DO2" s="442"/>
      <c r="DP2" s="442"/>
      <c r="DQ2" s="442"/>
      <c r="DR2" s="442"/>
      <c r="DS2" s="442"/>
      <c r="DT2" s="442"/>
      <c r="DU2" s="442"/>
      <c r="DV2" s="442"/>
      <c r="DW2" s="442"/>
      <c r="DX2" s="442"/>
      <c r="DY2" s="442"/>
      <c r="DZ2" s="442"/>
      <c r="EA2" s="442"/>
      <c r="EB2" s="442"/>
      <c r="EC2" s="442"/>
      <c r="ED2" s="442"/>
      <c r="EE2" s="442"/>
      <c r="EF2" s="442"/>
      <c r="EG2" s="442"/>
      <c r="EH2" s="442"/>
      <c r="EI2" s="442"/>
      <c r="EJ2" s="442"/>
      <c r="EK2" s="442"/>
      <c r="EL2" s="442"/>
      <c r="EM2" s="442"/>
      <c r="EN2" s="442"/>
      <c r="EO2" s="442"/>
      <c r="EP2" s="442"/>
      <c r="EQ2" s="442"/>
      <c r="ER2" s="442"/>
      <c r="ES2" s="442"/>
      <c r="ET2" s="442"/>
      <c r="EU2" s="442"/>
      <c r="EV2" s="442"/>
      <c r="EW2" s="442"/>
      <c r="EX2" s="442"/>
      <c r="EY2" s="442"/>
      <c r="EZ2" s="442"/>
      <c r="FA2" s="442"/>
      <c r="FB2" s="442"/>
      <c r="FC2" s="442"/>
      <c r="FD2" s="442"/>
      <c r="FE2" s="442"/>
      <c r="FF2" s="442"/>
      <c r="FG2" s="442"/>
      <c r="FH2" s="442"/>
      <c r="FI2" s="442"/>
      <c r="FJ2" s="442"/>
      <c r="FK2" s="442"/>
      <c r="FL2" s="442"/>
      <c r="FM2" s="442"/>
      <c r="FN2" s="442"/>
      <c r="FO2" s="442"/>
      <c r="FP2" s="442"/>
      <c r="FQ2" s="442"/>
      <c r="FR2" s="442"/>
      <c r="FS2" s="442"/>
      <c r="FT2" s="442"/>
      <c r="FU2" s="442"/>
      <c r="FV2" s="442"/>
      <c r="FW2" s="442"/>
      <c r="FX2" s="442"/>
      <c r="FY2" s="442"/>
      <c r="FZ2" s="442"/>
      <c r="GA2" s="442"/>
      <c r="GB2" s="442"/>
      <c r="GC2" s="442"/>
      <c r="GD2" s="442"/>
      <c r="GE2" s="442"/>
      <c r="GF2" s="442"/>
      <c r="GG2" s="442"/>
      <c r="GH2" s="442"/>
      <c r="GI2" s="442"/>
      <c r="GJ2" s="442"/>
      <c r="GK2" s="442"/>
      <c r="GL2" s="442"/>
      <c r="GM2" s="442"/>
      <c r="GN2" s="442"/>
      <c r="GO2" s="442"/>
      <c r="GP2" s="442"/>
      <c r="GQ2" s="442"/>
      <c r="GR2" s="442"/>
      <c r="GS2" s="442"/>
      <c r="GT2" s="442"/>
      <c r="GU2" s="442"/>
      <c r="GV2" s="442"/>
      <c r="GW2" s="442"/>
      <c r="GX2" s="442"/>
      <c r="GY2" s="442"/>
      <c r="GZ2" s="442"/>
      <c r="HA2" s="442"/>
      <c r="HB2" s="442"/>
      <c r="HC2" s="442"/>
      <c r="HD2" s="442"/>
      <c r="HE2" s="442"/>
      <c r="HF2" s="442"/>
      <c r="HG2" s="442"/>
      <c r="HH2" s="442"/>
      <c r="HI2" s="442"/>
      <c r="HJ2" s="442"/>
      <c r="HK2" s="442"/>
      <c r="HL2" s="442"/>
      <c r="HM2" s="442"/>
      <c r="HN2" s="442"/>
      <c r="HO2" s="442"/>
      <c r="HP2" s="442"/>
      <c r="HQ2" s="442"/>
      <c r="HR2" s="442"/>
      <c r="HS2" s="442"/>
      <c r="HT2" s="442"/>
      <c r="HU2" s="442"/>
      <c r="HV2" s="442"/>
      <c r="HW2" s="442"/>
      <c r="HX2" s="442"/>
      <c r="HY2" s="442"/>
      <c r="HZ2" s="442"/>
      <c r="IA2" s="442"/>
      <c r="IB2" s="442"/>
      <c r="IC2" s="442"/>
      <c r="ID2" s="442"/>
      <c r="IE2" s="442"/>
      <c r="IF2" s="442"/>
      <c r="IG2" s="442"/>
      <c r="IH2" s="442"/>
    </row>
    <row r="3" spans="1:242" s="50" customFormat="1" ht="18.75">
      <c r="A3" s="474"/>
      <c r="B3" s="288" t="s">
        <v>4713</v>
      </c>
      <c r="C3" s="470"/>
      <c r="D3" s="477"/>
      <c r="E3" s="483"/>
      <c r="F3" s="483"/>
      <c r="G3" s="483"/>
      <c r="H3" s="479"/>
      <c r="I3" s="484"/>
      <c r="J3" s="481"/>
      <c r="K3" s="482"/>
      <c r="L3" s="481"/>
      <c r="M3" s="481"/>
      <c r="N3" s="483"/>
      <c r="O3" s="483"/>
      <c r="P3" s="483"/>
      <c r="Q3" s="483"/>
      <c r="R3" s="483"/>
      <c r="S3" s="442"/>
      <c r="T3" s="442"/>
      <c r="U3" s="442"/>
      <c r="V3" s="442"/>
      <c r="W3" s="442"/>
      <c r="X3" s="442"/>
      <c r="Y3" s="442"/>
      <c r="Z3" s="442"/>
      <c r="AA3" s="442"/>
      <c r="AB3" s="442"/>
      <c r="AC3" s="442"/>
      <c r="AD3" s="442"/>
      <c r="AE3" s="442"/>
      <c r="AF3" s="442"/>
      <c r="AG3" s="442"/>
      <c r="AH3" s="442"/>
      <c r="AI3" s="442"/>
      <c r="AJ3" s="442"/>
      <c r="AK3" s="442"/>
      <c r="AL3" s="442"/>
      <c r="AM3" s="442"/>
      <c r="AN3" s="442"/>
      <c r="AO3" s="442"/>
      <c r="AP3" s="442"/>
      <c r="AQ3" s="442"/>
      <c r="AR3" s="442"/>
      <c r="AS3" s="442"/>
      <c r="AT3" s="442"/>
      <c r="AU3" s="442"/>
      <c r="AV3" s="442"/>
      <c r="AW3" s="442"/>
      <c r="AX3" s="442"/>
      <c r="AY3" s="442"/>
      <c r="AZ3" s="442"/>
      <c r="BA3" s="442"/>
      <c r="BB3" s="442"/>
      <c r="BC3" s="442"/>
      <c r="BD3" s="442"/>
      <c r="BE3" s="442"/>
      <c r="BF3" s="442"/>
      <c r="BG3" s="442"/>
      <c r="BH3" s="442"/>
      <c r="BI3" s="442"/>
      <c r="BJ3" s="442"/>
      <c r="BK3" s="442"/>
      <c r="BL3" s="442"/>
      <c r="BM3" s="442"/>
      <c r="BN3" s="442"/>
      <c r="BO3" s="442"/>
      <c r="BP3" s="442"/>
      <c r="BQ3" s="442"/>
      <c r="BR3" s="442"/>
      <c r="BS3" s="442"/>
      <c r="BT3" s="442"/>
      <c r="BU3" s="442"/>
      <c r="BV3" s="442"/>
      <c r="BW3" s="442"/>
      <c r="BX3" s="442"/>
      <c r="BY3" s="442"/>
      <c r="BZ3" s="442"/>
      <c r="CA3" s="442"/>
      <c r="CB3" s="442"/>
      <c r="CC3" s="442"/>
      <c r="CD3" s="442"/>
      <c r="CE3" s="442"/>
      <c r="CF3" s="442"/>
      <c r="CG3" s="442"/>
      <c r="CH3" s="442"/>
      <c r="CI3" s="442"/>
      <c r="CJ3" s="442"/>
      <c r="CK3" s="442"/>
      <c r="CL3" s="442"/>
      <c r="CM3" s="442"/>
      <c r="CN3" s="442"/>
      <c r="CO3" s="442"/>
      <c r="CP3" s="442"/>
      <c r="CQ3" s="442"/>
      <c r="CR3" s="442"/>
      <c r="CS3" s="442"/>
      <c r="CT3" s="442"/>
      <c r="CU3" s="442"/>
      <c r="CV3" s="442"/>
      <c r="CW3" s="442"/>
      <c r="CX3" s="442"/>
      <c r="CY3" s="442"/>
      <c r="CZ3" s="442"/>
      <c r="DA3" s="442"/>
      <c r="DB3" s="442"/>
      <c r="DC3" s="442"/>
      <c r="DD3" s="442"/>
      <c r="DE3" s="442"/>
      <c r="DF3" s="442"/>
      <c r="DG3" s="442"/>
      <c r="DH3" s="442"/>
      <c r="DI3" s="442"/>
      <c r="DJ3" s="442"/>
      <c r="DK3" s="442"/>
      <c r="DL3" s="442"/>
      <c r="DM3" s="442"/>
      <c r="DN3" s="442"/>
      <c r="DO3" s="442"/>
      <c r="DP3" s="442"/>
      <c r="DQ3" s="442"/>
      <c r="DR3" s="442"/>
      <c r="DS3" s="442"/>
      <c r="DT3" s="442"/>
      <c r="DU3" s="442"/>
      <c r="DV3" s="442"/>
      <c r="DW3" s="442"/>
      <c r="DX3" s="442"/>
      <c r="DY3" s="442"/>
      <c r="DZ3" s="442"/>
      <c r="EA3" s="442"/>
      <c r="EB3" s="442"/>
      <c r="EC3" s="442"/>
      <c r="ED3" s="442"/>
      <c r="EE3" s="442"/>
      <c r="EF3" s="442"/>
      <c r="EG3" s="442"/>
      <c r="EH3" s="442"/>
      <c r="EI3" s="442"/>
      <c r="EJ3" s="442"/>
      <c r="EK3" s="442"/>
      <c r="EL3" s="442"/>
      <c r="EM3" s="442"/>
      <c r="EN3" s="442"/>
      <c r="EO3" s="442"/>
      <c r="EP3" s="442"/>
      <c r="EQ3" s="442"/>
      <c r="ER3" s="442"/>
      <c r="ES3" s="442"/>
      <c r="ET3" s="442"/>
      <c r="EU3" s="442"/>
      <c r="EV3" s="442"/>
      <c r="EW3" s="442"/>
      <c r="EX3" s="442"/>
      <c r="EY3" s="442"/>
      <c r="EZ3" s="442"/>
      <c r="FA3" s="442"/>
      <c r="FB3" s="442"/>
      <c r="FC3" s="442"/>
      <c r="FD3" s="442"/>
      <c r="FE3" s="442"/>
      <c r="FF3" s="442"/>
      <c r="FG3" s="442"/>
      <c r="FH3" s="442"/>
      <c r="FI3" s="442"/>
      <c r="FJ3" s="442"/>
      <c r="FK3" s="442"/>
      <c r="FL3" s="442"/>
      <c r="FM3" s="442"/>
      <c r="FN3" s="442"/>
      <c r="FO3" s="442"/>
      <c r="FP3" s="442"/>
      <c r="FQ3" s="442"/>
      <c r="FR3" s="442"/>
      <c r="FS3" s="442"/>
      <c r="FT3" s="442"/>
      <c r="FU3" s="442"/>
      <c r="FV3" s="442"/>
      <c r="FW3" s="442"/>
      <c r="FX3" s="442"/>
      <c r="FY3" s="442"/>
      <c r="FZ3" s="442"/>
      <c r="GA3" s="442"/>
      <c r="GB3" s="442"/>
      <c r="GC3" s="442"/>
      <c r="GD3" s="442"/>
      <c r="GE3" s="442"/>
      <c r="GF3" s="442"/>
      <c r="GG3" s="442"/>
      <c r="GH3" s="442"/>
      <c r="GI3" s="442"/>
      <c r="GJ3" s="442"/>
      <c r="GK3" s="442"/>
      <c r="GL3" s="442"/>
      <c r="GM3" s="442"/>
      <c r="GN3" s="442"/>
      <c r="GO3" s="442"/>
      <c r="GP3" s="442"/>
      <c r="GQ3" s="442"/>
      <c r="GR3" s="442"/>
      <c r="GS3" s="442"/>
      <c r="GT3" s="442"/>
      <c r="GU3" s="442"/>
      <c r="GV3" s="442"/>
      <c r="GW3" s="442"/>
      <c r="GX3" s="442"/>
      <c r="GY3" s="442"/>
      <c r="GZ3" s="442"/>
      <c r="HA3" s="442"/>
      <c r="HB3" s="442"/>
      <c r="HC3" s="442"/>
      <c r="HD3" s="442"/>
      <c r="HE3" s="442"/>
      <c r="HF3" s="442"/>
      <c r="HG3" s="442"/>
      <c r="HH3" s="442"/>
      <c r="HI3" s="442"/>
      <c r="HJ3" s="442"/>
      <c r="HK3" s="442"/>
      <c r="HL3" s="442"/>
      <c r="HM3" s="442"/>
      <c r="HN3" s="442"/>
      <c r="HO3" s="442"/>
      <c r="HP3" s="442"/>
      <c r="HQ3" s="442"/>
      <c r="HR3" s="442"/>
      <c r="HS3" s="442"/>
      <c r="HT3" s="442"/>
      <c r="HU3" s="442"/>
      <c r="HV3" s="442"/>
      <c r="HW3" s="442"/>
      <c r="HX3" s="442"/>
      <c r="HY3" s="442"/>
      <c r="HZ3" s="442"/>
      <c r="IA3" s="442"/>
      <c r="IB3" s="442"/>
      <c r="IC3" s="442"/>
      <c r="ID3" s="442"/>
      <c r="IE3" s="442"/>
      <c r="IF3" s="442"/>
      <c r="IG3" s="442"/>
      <c r="IH3" s="442"/>
    </row>
    <row r="4" spans="1:242" s="50" customFormat="1">
      <c r="A4" s="474"/>
      <c r="B4" s="454"/>
      <c r="C4" s="470"/>
      <c r="D4" s="477"/>
      <c r="E4" s="483"/>
      <c r="F4" s="483"/>
      <c r="G4" s="483"/>
      <c r="H4" s="485"/>
      <c r="I4" s="484"/>
      <c r="J4" s="481"/>
      <c r="K4" s="482"/>
      <c r="L4" s="481"/>
      <c r="M4" s="481"/>
      <c r="N4" s="483"/>
      <c r="O4" s="483"/>
      <c r="P4" s="483"/>
      <c r="Q4" s="483"/>
      <c r="R4" s="483"/>
      <c r="S4" s="442"/>
      <c r="T4" s="442"/>
      <c r="U4" s="442"/>
      <c r="V4" s="442"/>
      <c r="W4" s="442"/>
      <c r="X4" s="442"/>
      <c r="Y4" s="442"/>
      <c r="Z4" s="442"/>
      <c r="AA4" s="442"/>
      <c r="AB4" s="442"/>
      <c r="AC4" s="442"/>
      <c r="AD4" s="442"/>
      <c r="AE4" s="442"/>
      <c r="AF4" s="442"/>
      <c r="AG4" s="442"/>
      <c r="AH4" s="442"/>
      <c r="AI4" s="442"/>
      <c r="AJ4" s="442"/>
      <c r="AK4" s="442"/>
      <c r="AL4" s="442"/>
      <c r="AM4" s="442"/>
      <c r="AN4" s="442"/>
      <c r="AO4" s="442"/>
      <c r="AP4" s="442"/>
      <c r="AQ4" s="442"/>
      <c r="AR4" s="442"/>
      <c r="AS4" s="442"/>
      <c r="AT4" s="442"/>
      <c r="AU4" s="442"/>
      <c r="AV4" s="442"/>
      <c r="AW4" s="442"/>
      <c r="AX4" s="442"/>
      <c r="AY4" s="442"/>
      <c r="AZ4" s="442"/>
      <c r="BA4" s="442"/>
      <c r="BB4" s="442"/>
      <c r="BC4" s="442"/>
      <c r="BD4" s="442"/>
      <c r="BE4" s="442"/>
      <c r="BF4" s="442"/>
      <c r="BG4" s="442"/>
      <c r="BH4" s="442"/>
      <c r="BI4" s="442"/>
      <c r="BJ4" s="442"/>
      <c r="BK4" s="442"/>
      <c r="BL4" s="442"/>
      <c r="BM4" s="442"/>
      <c r="BN4" s="442"/>
      <c r="BO4" s="442"/>
      <c r="BP4" s="442"/>
      <c r="BQ4" s="442"/>
      <c r="BR4" s="442"/>
      <c r="BS4" s="442"/>
      <c r="BT4" s="442"/>
      <c r="BU4" s="442"/>
      <c r="BV4" s="442"/>
      <c r="BW4" s="442"/>
      <c r="BX4" s="442"/>
      <c r="BY4" s="442"/>
      <c r="BZ4" s="442"/>
      <c r="CA4" s="442"/>
      <c r="CB4" s="442"/>
      <c r="CC4" s="442"/>
      <c r="CD4" s="442"/>
      <c r="CE4" s="442"/>
      <c r="CF4" s="442"/>
      <c r="CG4" s="442"/>
      <c r="CH4" s="442"/>
      <c r="CI4" s="442"/>
      <c r="CJ4" s="442"/>
      <c r="CK4" s="442"/>
      <c r="CL4" s="442"/>
      <c r="CM4" s="442"/>
      <c r="CN4" s="442"/>
      <c r="CO4" s="442"/>
      <c r="CP4" s="442"/>
      <c r="CQ4" s="442"/>
      <c r="CR4" s="442"/>
      <c r="CS4" s="442"/>
      <c r="CT4" s="442"/>
      <c r="CU4" s="442"/>
      <c r="CV4" s="442"/>
      <c r="CW4" s="442"/>
      <c r="CX4" s="442"/>
      <c r="CY4" s="442"/>
      <c r="CZ4" s="442"/>
      <c r="DA4" s="442"/>
      <c r="DB4" s="442"/>
      <c r="DC4" s="442"/>
      <c r="DD4" s="442"/>
      <c r="DE4" s="442"/>
      <c r="DF4" s="442"/>
      <c r="DG4" s="442"/>
      <c r="DH4" s="442"/>
      <c r="DI4" s="442"/>
      <c r="DJ4" s="442"/>
      <c r="DK4" s="442"/>
      <c r="DL4" s="442"/>
      <c r="DM4" s="442"/>
      <c r="DN4" s="442"/>
      <c r="DO4" s="442"/>
      <c r="DP4" s="442"/>
      <c r="DQ4" s="442"/>
      <c r="DR4" s="442"/>
      <c r="DS4" s="442"/>
      <c r="DT4" s="442"/>
      <c r="DU4" s="442"/>
      <c r="DV4" s="442"/>
      <c r="DW4" s="442"/>
      <c r="DX4" s="442"/>
      <c r="DY4" s="442"/>
      <c r="DZ4" s="442"/>
      <c r="EA4" s="442"/>
      <c r="EB4" s="442"/>
      <c r="EC4" s="442"/>
      <c r="ED4" s="442"/>
      <c r="EE4" s="442"/>
      <c r="EF4" s="442"/>
      <c r="EG4" s="442"/>
      <c r="EH4" s="442"/>
      <c r="EI4" s="442"/>
      <c r="EJ4" s="442"/>
      <c r="EK4" s="442"/>
      <c r="EL4" s="442"/>
      <c r="EM4" s="442"/>
      <c r="EN4" s="442"/>
      <c r="EO4" s="442"/>
      <c r="EP4" s="442"/>
      <c r="EQ4" s="442"/>
      <c r="ER4" s="442"/>
      <c r="ES4" s="442"/>
      <c r="ET4" s="442"/>
      <c r="EU4" s="442"/>
      <c r="EV4" s="442"/>
      <c r="EW4" s="442"/>
      <c r="EX4" s="442"/>
      <c r="EY4" s="442"/>
      <c r="EZ4" s="442"/>
      <c r="FA4" s="442"/>
      <c r="FB4" s="442"/>
      <c r="FC4" s="442"/>
      <c r="FD4" s="442"/>
      <c r="FE4" s="442"/>
      <c r="FF4" s="442"/>
      <c r="FG4" s="442"/>
      <c r="FH4" s="442"/>
      <c r="FI4" s="442"/>
      <c r="FJ4" s="442"/>
      <c r="FK4" s="442"/>
      <c r="FL4" s="442"/>
      <c r="FM4" s="442"/>
      <c r="FN4" s="442"/>
      <c r="FO4" s="442"/>
      <c r="FP4" s="442"/>
      <c r="FQ4" s="442"/>
      <c r="FR4" s="442"/>
      <c r="FS4" s="442"/>
      <c r="FT4" s="442"/>
      <c r="FU4" s="442"/>
      <c r="FV4" s="442"/>
      <c r="FW4" s="442"/>
      <c r="FX4" s="442"/>
      <c r="FY4" s="442"/>
      <c r="FZ4" s="442"/>
      <c r="GA4" s="442"/>
      <c r="GB4" s="442"/>
      <c r="GC4" s="442"/>
      <c r="GD4" s="442"/>
      <c r="GE4" s="442"/>
      <c r="GF4" s="442"/>
      <c r="GG4" s="442"/>
      <c r="GH4" s="442"/>
      <c r="GI4" s="442"/>
      <c r="GJ4" s="442"/>
      <c r="GK4" s="442"/>
      <c r="GL4" s="442"/>
      <c r="GM4" s="442"/>
      <c r="GN4" s="442"/>
      <c r="GO4" s="442"/>
      <c r="GP4" s="442"/>
      <c r="GQ4" s="442"/>
      <c r="GR4" s="442"/>
      <c r="GS4" s="442"/>
      <c r="GT4" s="442"/>
      <c r="GU4" s="442"/>
      <c r="GV4" s="442"/>
      <c r="GW4" s="442"/>
      <c r="GX4" s="442"/>
      <c r="GY4" s="442"/>
      <c r="GZ4" s="442"/>
      <c r="HA4" s="442"/>
      <c r="HB4" s="442"/>
      <c r="HC4" s="442"/>
      <c r="HD4" s="442"/>
      <c r="HE4" s="442"/>
      <c r="HF4" s="442"/>
      <c r="HG4" s="442"/>
      <c r="HH4" s="442"/>
      <c r="HI4" s="442"/>
      <c r="HJ4" s="442"/>
      <c r="HK4" s="442"/>
      <c r="HL4" s="442"/>
      <c r="HM4" s="442"/>
      <c r="HN4" s="442"/>
      <c r="HO4" s="442"/>
      <c r="HP4" s="442"/>
      <c r="HQ4" s="442"/>
      <c r="HR4" s="442"/>
      <c r="HS4" s="442"/>
      <c r="HT4" s="442"/>
      <c r="HU4" s="442"/>
      <c r="HV4" s="442"/>
      <c r="HW4" s="442"/>
      <c r="HX4" s="442"/>
      <c r="HY4" s="442"/>
      <c r="HZ4" s="442"/>
      <c r="IA4" s="442"/>
      <c r="IB4" s="442"/>
      <c r="IC4" s="442"/>
      <c r="ID4" s="442"/>
      <c r="IE4" s="442"/>
      <c r="IF4" s="442"/>
      <c r="IG4" s="442"/>
      <c r="IH4" s="442"/>
    </row>
    <row r="5" spans="1:242" s="587" customFormat="1">
      <c r="A5" s="472"/>
      <c r="B5" s="472"/>
      <c r="C5" s="472"/>
      <c r="D5" s="472"/>
      <c r="E5" s="472"/>
      <c r="F5" s="472"/>
      <c r="G5" s="472"/>
      <c r="H5" s="472"/>
      <c r="I5" s="472"/>
      <c r="J5" s="472"/>
      <c r="K5" s="473"/>
      <c r="L5" s="472"/>
      <c r="M5" s="473"/>
      <c r="N5" s="472"/>
      <c r="O5" s="473"/>
      <c r="P5" s="472"/>
      <c r="Q5" s="472"/>
    </row>
    <row r="6" spans="1:242" s="589" customFormat="1" ht="13.5" customHeight="1">
      <c r="A6" s="1006" t="s">
        <v>18</v>
      </c>
      <c r="B6" s="486" t="s">
        <v>2955</v>
      </c>
      <c r="C6" s="1007"/>
      <c r="D6" s="1007"/>
      <c r="E6" s="1007"/>
      <c r="F6" s="1007"/>
      <c r="G6" s="1007"/>
      <c r="H6" s="1007"/>
      <c r="I6" s="1007"/>
      <c r="J6" s="1007"/>
      <c r="K6" s="1007"/>
      <c r="L6" s="1007"/>
      <c r="M6" s="1007"/>
      <c r="N6" s="1007"/>
      <c r="O6" s="487"/>
      <c r="P6" s="472"/>
      <c r="Q6" s="472"/>
      <c r="R6" s="587"/>
      <c r="S6" s="588"/>
    </row>
    <row r="7" spans="1:242" s="589" customFormat="1" ht="13.5" customHeight="1">
      <c r="A7" s="489"/>
      <c r="B7" s="472" t="s">
        <v>2956</v>
      </c>
      <c r="C7" s="472"/>
      <c r="D7" s="472"/>
      <c r="E7" s="472"/>
      <c r="F7" s="472"/>
      <c r="G7" s="472"/>
      <c r="H7" s="472"/>
      <c r="I7" s="472"/>
      <c r="J7" s="1008"/>
      <c r="K7" s="487"/>
      <c r="L7" s="1008"/>
      <c r="M7" s="487"/>
      <c r="N7" s="1008"/>
      <c r="O7" s="487"/>
      <c r="P7" s="489"/>
      <c r="Q7" s="472"/>
      <c r="R7" s="587"/>
      <c r="S7" s="588"/>
    </row>
    <row r="8" spans="1:242" s="589" customFormat="1" ht="13.5" customHeight="1">
      <c r="A8" s="489"/>
      <c r="B8" s="472"/>
      <c r="C8" s="472"/>
      <c r="D8" s="472"/>
      <c r="E8" s="472"/>
      <c r="F8" s="472"/>
      <c r="G8" s="472"/>
      <c r="H8" s="472"/>
      <c r="I8" s="472"/>
      <c r="J8" s="1008"/>
      <c r="K8" s="487"/>
      <c r="L8" s="1008"/>
      <c r="M8" s="487"/>
      <c r="N8" s="1008"/>
      <c r="O8" s="487"/>
      <c r="P8" s="489"/>
      <c r="Q8" s="472"/>
      <c r="R8" s="587"/>
      <c r="S8" s="588"/>
    </row>
    <row r="9" spans="1:242" s="589" customFormat="1" ht="13.5" customHeight="1">
      <c r="A9" s="489"/>
      <c r="B9" s="472"/>
      <c r="C9" s="472"/>
      <c r="D9" s="472"/>
      <c r="E9" s="472"/>
      <c r="F9" s="2303" t="s">
        <v>2957</v>
      </c>
      <c r="G9" s="2303"/>
      <c r="H9" s="2303"/>
      <c r="I9" s="472"/>
      <c r="J9" s="2303" t="s">
        <v>76</v>
      </c>
      <c r="K9" s="2303"/>
      <c r="L9" s="2303"/>
      <c r="M9" s="1009"/>
      <c r="N9" s="2303" t="s">
        <v>2937</v>
      </c>
      <c r="O9" s="2303"/>
      <c r="P9" s="2303"/>
      <c r="Q9" s="1009"/>
      <c r="S9" s="588"/>
    </row>
    <row r="10" spans="1:242" s="589" customFormat="1" ht="13.5" customHeight="1">
      <c r="A10" s="489"/>
      <c r="B10" s="472"/>
      <c r="C10" s="472"/>
      <c r="D10" s="472"/>
      <c r="E10" s="472"/>
      <c r="F10" s="1010">
        <v>2015</v>
      </c>
      <c r="G10" s="472"/>
      <c r="H10" s="1010">
        <v>2014</v>
      </c>
      <c r="I10" s="472"/>
      <c r="J10" s="1010">
        <v>2015</v>
      </c>
      <c r="K10" s="472"/>
      <c r="L10" s="1010">
        <v>2014</v>
      </c>
      <c r="M10" s="472"/>
      <c r="N10" s="1010">
        <v>2015</v>
      </c>
      <c r="O10" s="472"/>
      <c r="P10" s="1010">
        <v>2014</v>
      </c>
      <c r="Q10" s="472"/>
      <c r="S10" s="588"/>
    </row>
    <row r="11" spans="1:242" s="589" customFormat="1" ht="13.5" customHeight="1">
      <c r="A11" s="489"/>
      <c r="B11" s="472"/>
      <c r="C11" s="472"/>
      <c r="D11" s="472"/>
      <c r="E11" s="472"/>
      <c r="F11" s="1011" t="s">
        <v>4652</v>
      </c>
      <c r="G11" s="472"/>
      <c r="H11" s="1011" t="s">
        <v>4652</v>
      </c>
      <c r="I11" s="472"/>
      <c r="J11" s="1011" t="s">
        <v>4652</v>
      </c>
      <c r="K11" s="1012"/>
      <c r="L11" s="1011" t="s">
        <v>4652</v>
      </c>
      <c r="M11" s="1012"/>
      <c r="N11" s="1011" t="s">
        <v>4652</v>
      </c>
      <c r="O11" s="1012"/>
      <c r="P11" s="1011" t="s">
        <v>4652</v>
      </c>
      <c r="Q11" s="1012"/>
      <c r="R11" s="587"/>
      <c r="S11" s="588"/>
    </row>
    <row r="12" spans="1:242" s="589" customFormat="1" ht="13.5" customHeight="1">
      <c r="A12" s="489"/>
      <c r="B12" s="472" t="s">
        <v>2</v>
      </c>
      <c r="C12" s="486"/>
      <c r="D12" s="486"/>
      <c r="E12" s="486"/>
      <c r="F12" s="2304">
        <v>0</v>
      </c>
      <c r="G12" s="2304"/>
      <c r="H12" s="1013">
        <v>0</v>
      </c>
      <c r="I12" s="1014"/>
      <c r="J12" s="2304">
        <f>-5494533</f>
        <v>-5494533</v>
      </c>
      <c r="K12" s="2304"/>
      <c r="L12" s="2304">
        <v>-5783712</v>
      </c>
      <c r="M12" s="2304"/>
      <c r="N12" s="2304">
        <f>J12+F12</f>
        <v>-5494533</v>
      </c>
      <c r="O12" s="2304"/>
      <c r="P12" s="2304">
        <v>-5783712</v>
      </c>
      <c r="Q12" s="2304"/>
      <c r="R12" s="587"/>
      <c r="S12" s="588"/>
    </row>
    <row r="13" spans="1:242" s="589" customFormat="1" ht="13.5" hidden="1" customHeight="1">
      <c r="A13" s="489"/>
      <c r="B13" s="472" t="s">
        <v>85</v>
      </c>
      <c r="C13" s="472"/>
      <c r="D13" s="472"/>
      <c r="E13" s="472"/>
      <c r="F13" s="1013">
        <v>0</v>
      </c>
      <c r="G13" s="490"/>
      <c r="H13" s="1013">
        <v>0</v>
      </c>
      <c r="I13" s="1013"/>
      <c r="J13" s="1013">
        <v>0</v>
      </c>
      <c r="K13" s="490"/>
      <c r="L13" s="2304">
        <v>0</v>
      </c>
      <c r="M13" s="2304"/>
      <c r="N13" s="1013">
        <v>0</v>
      </c>
      <c r="O13" s="490"/>
      <c r="P13" s="1013" t="e">
        <f>H13+#REF!</f>
        <v>#REF!</v>
      </c>
      <c r="Q13" s="1013"/>
      <c r="R13" s="587"/>
      <c r="S13" s="588"/>
    </row>
    <row r="14" spans="1:242" s="589" customFormat="1" ht="13.5" customHeight="1">
      <c r="A14" s="489"/>
      <c r="B14" s="472" t="s">
        <v>1874</v>
      </c>
      <c r="C14" s="472"/>
      <c r="D14" s="472"/>
      <c r="E14" s="472"/>
      <c r="F14" s="1013">
        <v>3785</v>
      </c>
      <c r="G14" s="1013"/>
      <c r="H14" s="1013">
        <v>4892</v>
      </c>
      <c r="I14" s="1013"/>
      <c r="J14" s="1013">
        <v>0</v>
      </c>
      <c r="K14" s="1013"/>
      <c r="L14" s="1013">
        <v>0</v>
      </c>
      <c r="M14" s="1015"/>
      <c r="N14" s="1013">
        <f>J14+F14</f>
        <v>3785</v>
      </c>
      <c r="O14" s="1013"/>
      <c r="P14" s="2304">
        <v>4892</v>
      </c>
      <c r="Q14" s="2304"/>
      <c r="R14" s="587"/>
      <c r="S14" s="588"/>
    </row>
    <row r="15" spans="1:242" s="589" customFormat="1" ht="13.5" customHeight="1">
      <c r="A15" s="489"/>
      <c r="B15" s="472" t="s">
        <v>2958</v>
      </c>
      <c r="C15" s="472"/>
      <c r="D15" s="472"/>
      <c r="E15" s="472"/>
      <c r="F15" s="1013">
        <v>137106</v>
      </c>
      <c r="G15" s="1013"/>
      <c r="H15" s="1013">
        <v>106164</v>
      </c>
      <c r="I15" s="490"/>
      <c r="J15" s="1013">
        <v>0</v>
      </c>
      <c r="K15" s="1013"/>
      <c r="L15" s="850">
        <v>0</v>
      </c>
      <c r="M15" s="1016"/>
      <c r="N15" s="1013">
        <f>J15+F15</f>
        <v>137106</v>
      </c>
      <c r="O15" s="1013"/>
      <c r="P15" s="2304">
        <v>106164</v>
      </c>
      <c r="Q15" s="2304"/>
      <c r="R15" s="587"/>
      <c r="S15" s="588"/>
    </row>
    <row r="16" spans="1:242" s="589" customFormat="1" ht="13.5" customHeight="1">
      <c r="A16" s="489"/>
      <c r="B16" s="472" t="s">
        <v>117</v>
      </c>
      <c r="C16" s="472"/>
      <c r="D16" s="472"/>
      <c r="E16" s="472"/>
      <c r="F16" s="1013">
        <v>8800</v>
      </c>
      <c r="G16" s="1013"/>
      <c r="H16" s="1013">
        <v>17628</v>
      </c>
      <c r="I16" s="1013"/>
      <c r="J16" s="1013">
        <v>0</v>
      </c>
      <c r="K16" s="1013"/>
      <c r="L16" s="850">
        <v>0</v>
      </c>
      <c r="M16" s="1016"/>
      <c r="N16" s="1013">
        <f>J16+F16</f>
        <v>8800</v>
      </c>
      <c r="O16" s="1013"/>
      <c r="P16" s="2304">
        <v>17628</v>
      </c>
      <c r="Q16" s="2304"/>
      <c r="R16" s="587"/>
      <c r="S16" s="588"/>
    </row>
    <row r="17" spans="1:20" s="589" customFormat="1" ht="13.5" customHeight="1">
      <c r="A17" s="489"/>
      <c r="B17" s="472" t="s">
        <v>3277</v>
      </c>
      <c r="C17" s="472"/>
      <c r="D17" s="472"/>
      <c r="E17" s="472"/>
      <c r="F17" s="1013">
        <v>32743</v>
      </c>
      <c r="G17" s="1013"/>
      <c r="H17" s="1013">
        <v>133118</v>
      </c>
      <c r="I17" s="1013"/>
      <c r="J17" s="1013">
        <v>0</v>
      </c>
      <c r="K17" s="1013"/>
      <c r="L17" s="2304">
        <v>0</v>
      </c>
      <c r="M17" s="2304"/>
      <c r="N17" s="1013">
        <f>J17+F17</f>
        <v>32743</v>
      </c>
      <c r="O17" s="1013"/>
      <c r="P17" s="2304">
        <v>133118</v>
      </c>
      <c r="Q17" s="2304"/>
      <c r="R17" s="587"/>
      <c r="S17" s="588"/>
    </row>
    <row r="18" spans="1:20" s="589" customFormat="1" ht="13.5" hidden="1" customHeight="1">
      <c r="A18" s="489"/>
      <c r="B18" s="472" t="s">
        <v>2959</v>
      </c>
      <c r="C18" s="472"/>
      <c r="D18" s="472"/>
      <c r="E18" s="472"/>
      <c r="F18" s="1013">
        <v>0</v>
      </c>
      <c r="G18" s="1013"/>
      <c r="H18" s="1013">
        <v>0</v>
      </c>
      <c r="I18" s="1013"/>
      <c r="J18" s="1013">
        <v>0</v>
      </c>
      <c r="K18" s="1013"/>
      <c r="L18" s="489"/>
      <c r="M18" s="489"/>
      <c r="N18" s="1013">
        <f>J18+F18</f>
        <v>0</v>
      </c>
      <c r="O18" s="1013"/>
      <c r="P18" s="489"/>
      <c r="Q18" s="489"/>
      <c r="R18" s="587"/>
      <c r="S18" s="588"/>
    </row>
    <row r="19" spans="1:20" s="589" customFormat="1" ht="13.5" customHeight="1">
      <c r="A19" s="489"/>
      <c r="B19" s="472"/>
      <c r="C19" s="472"/>
      <c r="D19" s="472"/>
      <c r="E19" s="472"/>
      <c r="F19" s="1013"/>
      <c r="G19" s="490"/>
      <c r="H19" s="1013"/>
      <c r="I19" s="490"/>
      <c r="J19" s="850"/>
      <c r="K19" s="1016"/>
      <c r="L19" s="850"/>
      <c r="M19" s="1016"/>
      <c r="N19" s="1017"/>
      <c r="O19" s="1015"/>
      <c r="P19" s="1017"/>
      <c r="Q19" s="1015"/>
      <c r="R19" s="587"/>
      <c r="S19" s="588"/>
    </row>
    <row r="20" spans="1:20" s="598" customFormat="1" ht="18.75" customHeight="1" thickBot="1">
      <c r="A20" s="1018"/>
      <c r="B20" s="1019"/>
      <c r="C20" s="1019"/>
      <c r="D20" s="1019"/>
      <c r="E20" s="1019"/>
      <c r="F20" s="1020">
        <f>SUM(F12:F19)</f>
        <v>182434</v>
      </c>
      <c r="G20" s="1021"/>
      <c r="H20" s="1020">
        <f>SUM(H12:H19)</f>
        <v>261802</v>
      </c>
      <c r="I20" s="1022"/>
      <c r="J20" s="2302">
        <f>SUM(J12:K18)</f>
        <v>-5494533</v>
      </c>
      <c r="K20" s="2302"/>
      <c r="L20" s="2302">
        <f>SUM(L12:M17)</f>
        <v>-5783712</v>
      </c>
      <c r="M20" s="2302"/>
      <c r="N20" s="2302">
        <f>SUM(N12:O18)</f>
        <v>-5312099</v>
      </c>
      <c r="O20" s="2302"/>
      <c r="P20" s="2302">
        <f>P12+P14+P15+P16+P17</f>
        <v>-5521910</v>
      </c>
      <c r="Q20" s="2302"/>
      <c r="R20" s="599">
        <f>'Stmt of financial position'!D40</f>
        <v>5312099</v>
      </c>
      <c r="S20" s="596">
        <f>P20+'[155]Stmt of financial position'!F34</f>
        <v>877980</v>
      </c>
      <c r="T20" s="597" t="e">
        <f>#REF!+'[155]Stmt of financial position'!H34</f>
        <v>#REF!</v>
      </c>
    </row>
    <row r="21" spans="1:20" s="589" customFormat="1" ht="11.25" customHeight="1" thickTop="1">
      <c r="A21" s="489"/>
      <c r="B21" s="472"/>
      <c r="C21" s="472"/>
      <c r="D21" s="472"/>
      <c r="E21" s="472"/>
      <c r="F21" s="491"/>
      <c r="G21" s="472"/>
      <c r="H21" s="491"/>
      <c r="I21" s="472"/>
      <c r="J21" s="491"/>
      <c r="K21" s="491"/>
      <c r="L21" s="491"/>
      <c r="M21" s="491"/>
      <c r="N21" s="491"/>
      <c r="O21" s="491"/>
      <c r="P21" s="491"/>
      <c r="Q21" s="472"/>
      <c r="R21" s="587"/>
      <c r="S21" s="588"/>
    </row>
    <row r="22" spans="1:20" s="589" customFormat="1" ht="13.5" customHeight="1">
      <c r="A22" s="489"/>
      <c r="B22" s="472" t="s">
        <v>3003</v>
      </c>
      <c r="C22" s="472"/>
      <c r="D22" s="490"/>
      <c r="E22" s="472"/>
      <c r="F22" s="490"/>
      <c r="G22" s="472"/>
      <c r="H22" s="472"/>
      <c r="I22" s="472"/>
      <c r="J22" s="491"/>
      <c r="K22" s="491"/>
      <c r="L22" s="491"/>
      <c r="M22" s="491"/>
      <c r="N22" s="491"/>
      <c r="O22" s="491"/>
      <c r="P22" s="491"/>
      <c r="Q22" s="472"/>
      <c r="R22" s="587"/>
      <c r="S22" s="588"/>
    </row>
    <row r="23" spans="1:20" s="589" customFormat="1" ht="13.5" customHeight="1">
      <c r="A23" s="489"/>
      <c r="B23" s="472"/>
      <c r="C23" s="472"/>
      <c r="D23" s="490"/>
      <c r="E23" s="472"/>
      <c r="F23" s="490"/>
      <c r="G23" s="472"/>
      <c r="H23" s="472"/>
      <c r="I23" s="472"/>
      <c r="J23" s="491"/>
      <c r="K23" s="491"/>
      <c r="L23" s="491"/>
      <c r="M23" s="491"/>
      <c r="N23" s="491"/>
      <c r="O23" s="491"/>
      <c r="P23" s="491"/>
      <c r="Q23" s="472"/>
      <c r="R23" s="587"/>
      <c r="S23" s="588"/>
    </row>
    <row r="24" spans="1:20" s="589" customFormat="1" ht="13.5" customHeight="1">
      <c r="A24" s="489"/>
      <c r="B24" s="472"/>
      <c r="C24" s="472"/>
      <c r="D24" s="490"/>
      <c r="E24" s="472"/>
      <c r="F24" s="490"/>
      <c r="G24" s="472"/>
      <c r="H24" s="472"/>
      <c r="I24" s="472"/>
      <c r="J24" s="491"/>
      <c r="K24" s="491"/>
      <c r="L24" s="491"/>
      <c r="M24" s="491"/>
      <c r="N24" s="491"/>
      <c r="O24" s="491"/>
      <c r="P24" s="491"/>
      <c r="Q24" s="472"/>
      <c r="R24" s="587"/>
      <c r="S24" s="588"/>
    </row>
    <row r="25" spans="1:20" s="589" customFormat="1" ht="13.5" customHeight="1">
      <c r="A25" s="489"/>
      <c r="B25" s="472"/>
      <c r="C25" s="472"/>
      <c r="D25" s="490"/>
      <c r="E25" s="472"/>
      <c r="F25" s="490"/>
      <c r="G25" s="472"/>
      <c r="H25" s="472"/>
      <c r="I25" s="472"/>
      <c r="J25" s="491"/>
      <c r="K25" s="491"/>
      <c r="L25" s="491"/>
      <c r="M25" s="491"/>
      <c r="N25" s="491"/>
      <c r="O25" s="491"/>
      <c r="P25" s="491"/>
      <c r="Q25" s="472"/>
      <c r="R25" s="587"/>
      <c r="S25" s="588"/>
    </row>
    <row r="26" spans="1:20" s="589" customFormat="1" ht="13.5" customHeight="1">
      <c r="A26" s="1023" t="s">
        <v>1833</v>
      </c>
      <c r="B26" s="486" t="s">
        <v>2960</v>
      </c>
      <c r="C26" s="472"/>
      <c r="D26" s="472"/>
      <c r="E26" s="472"/>
      <c r="F26" s="472"/>
      <c r="G26" s="472"/>
      <c r="H26" s="472"/>
      <c r="I26" s="472"/>
      <c r="J26" s="1024"/>
      <c r="K26" s="492"/>
      <c r="L26" s="1024"/>
      <c r="M26" s="492"/>
      <c r="N26" s="1024"/>
      <c r="O26" s="492"/>
      <c r="P26" s="1024"/>
      <c r="Q26" s="472"/>
      <c r="R26" s="587"/>
      <c r="S26" s="588"/>
    </row>
    <row r="27" spans="1:20" s="589" customFormat="1" ht="13.5" customHeight="1">
      <c r="A27" s="1023"/>
      <c r="B27" s="486"/>
      <c r="C27" s="472"/>
      <c r="D27" s="472"/>
      <c r="E27" s="472"/>
      <c r="F27" s="489"/>
      <c r="G27" s="489"/>
      <c r="H27" s="472"/>
      <c r="I27" s="472"/>
      <c r="J27" s="1025"/>
      <c r="K27" s="472"/>
      <c r="L27" s="492"/>
      <c r="M27" s="492"/>
      <c r="N27" s="1024"/>
      <c r="O27" s="492"/>
      <c r="P27" s="1024"/>
      <c r="Q27" s="472"/>
      <c r="R27" s="587"/>
      <c r="S27" s="588"/>
    </row>
    <row r="28" spans="1:20" s="589" customFormat="1" ht="13.5" customHeight="1">
      <c r="A28" s="1023"/>
      <c r="B28" s="486"/>
      <c r="C28" s="472"/>
      <c r="D28" s="472"/>
      <c r="E28" s="472"/>
      <c r="F28" s="489"/>
      <c r="G28" s="489"/>
      <c r="H28" s="472"/>
      <c r="I28" s="472"/>
      <c r="J28" s="1025"/>
      <c r="K28" s="472"/>
      <c r="L28" s="492"/>
      <c r="M28" s="492"/>
      <c r="N28" s="1024"/>
      <c r="O28" s="492"/>
      <c r="P28" s="1024"/>
      <c r="Q28" s="472"/>
      <c r="R28" s="587"/>
      <c r="S28" s="588"/>
    </row>
    <row r="29" spans="1:20" s="589" customFormat="1" ht="13.5" customHeight="1">
      <c r="A29" s="1023"/>
      <c r="B29" s="486"/>
      <c r="C29" s="472"/>
      <c r="D29" s="472"/>
      <c r="E29" s="472"/>
      <c r="F29" s="493" t="s">
        <v>2961</v>
      </c>
      <c r="G29" s="472"/>
      <c r="H29" s="493" t="s">
        <v>2962</v>
      </c>
      <c r="I29" s="472"/>
      <c r="J29" s="493" t="s">
        <v>2961</v>
      </c>
      <c r="K29" s="492"/>
      <c r="L29" s="493" t="s">
        <v>2962</v>
      </c>
      <c r="M29" s="492"/>
      <c r="N29" s="493" t="s">
        <v>2961</v>
      </c>
      <c r="O29" s="472"/>
      <c r="P29" s="489"/>
      <c r="Q29" s="489"/>
      <c r="R29" s="587"/>
      <c r="S29" s="588"/>
    </row>
    <row r="30" spans="1:20" s="589" customFormat="1" ht="13.5" customHeight="1">
      <c r="A30" s="1023"/>
      <c r="B30" s="486"/>
      <c r="C30" s="472"/>
      <c r="D30" s="472"/>
      <c r="E30" s="472"/>
      <c r="F30" s="1026">
        <v>41640</v>
      </c>
      <c r="G30" s="472"/>
      <c r="H30" s="1027" t="s">
        <v>2963</v>
      </c>
      <c r="I30" s="472"/>
      <c r="J30" s="1026">
        <v>42004</v>
      </c>
      <c r="K30" s="492"/>
      <c r="L30" s="1027" t="s">
        <v>2963</v>
      </c>
      <c r="M30" s="492"/>
      <c r="N30" s="1026">
        <v>42369</v>
      </c>
      <c r="O30" s="472"/>
      <c r="P30" s="489"/>
      <c r="Q30" s="489"/>
      <c r="R30" s="587"/>
      <c r="S30" s="588"/>
    </row>
    <row r="31" spans="1:20" s="589" customFormat="1" ht="13.5" customHeight="1">
      <c r="A31" s="1023"/>
      <c r="B31" s="486"/>
      <c r="C31" s="472"/>
      <c r="D31" s="472"/>
      <c r="E31" s="472"/>
      <c r="F31" s="1011" t="s">
        <v>4652</v>
      </c>
      <c r="G31" s="472"/>
      <c r="H31" s="1011" t="s">
        <v>4652</v>
      </c>
      <c r="I31" s="472"/>
      <c r="J31" s="1011" t="s">
        <v>4652</v>
      </c>
      <c r="K31" s="1012"/>
      <c r="L31" s="1011" t="s">
        <v>4652</v>
      </c>
      <c r="M31" s="1012"/>
      <c r="N31" s="1011" t="s">
        <v>4652</v>
      </c>
      <c r="O31" s="472"/>
      <c r="P31" s="489"/>
      <c r="Q31" s="489"/>
      <c r="R31" s="587"/>
      <c r="S31" s="588"/>
    </row>
    <row r="32" spans="1:20" s="589" customFormat="1" ht="13.5" customHeight="1">
      <c r="A32" s="489"/>
      <c r="B32" s="472" t="s">
        <v>2</v>
      </c>
      <c r="C32" s="486"/>
      <c r="D32" s="486"/>
      <c r="E32" s="486"/>
      <c r="F32" s="2306">
        <v>-6068376</v>
      </c>
      <c r="G32" s="2306">
        <v>-6068376</v>
      </c>
      <c r="H32" s="461">
        <f>J32-F32</f>
        <v>284664</v>
      </c>
      <c r="I32" s="1028"/>
      <c r="J32" s="2306">
        <f>P12</f>
        <v>-5783712</v>
      </c>
      <c r="K32" s="2306"/>
      <c r="L32" s="1013">
        <f>N32-J32</f>
        <v>289179</v>
      </c>
      <c r="M32" s="1013"/>
      <c r="N32" s="2304">
        <f t="shared" ref="N32:N37" si="0">N12</f>
        <v>-5494533</v>
      </c>
      <c r="O32" s="2304"/>
      <c r="P32" s="489"/>
      <c r="Q32" s="489"/>
      <c r="R32" s="587">
        <f>148257+67104+94490-6709741</f>
        <v>-6399890</v>
      </c>
      <c r="S32" s="588"/>
    </row>
    <row r="33" spans="1:21" s="589" customFormat="1" ht="13.5" hidden="1" customHeight="1">
      <c r="A33" s="489"/>
      <c r="B33" s="472" t="s">
        <v>85</v>
      </c>
      <c r="C33" s="472"/>
      <c r="D33" s="472"/>
      <c r="E33" s="472"/>
      <c r="F33" s="1017" t="e">
        <v>#REF!</v>
      </c>
      <c r="G33" s="1017" t="e">
        <v>#REF!</v>
      </c>
      <c r="H33" s="1013">
        <v>0</v>
      </c>
      <c r="I33" s="1013">
        <v>0</v>
      </c>
      <c r="J33" s="1017" t="e">
        <f>P13</f>
        <v>#REF!</v>
      </c>
      <c r="K33" s="1017"/>
      <c r="L33" s="1013" t="e">
        <f t="shared" ref="L33:L37" si="1">N33-J33</f>
        <v>#REF!</v>
      </c>
      <c r="M33" s="1013"/>
      <c r="N33" s="2304">
        <f t="shared" si="0"/>
        <v>0</v>
      </c>
      <c r="O33" s="2304"/>
      <c r="P33" s="489"/>
      <c r="Q33" s="489"/>
      <c r="R33" s="587"/>
      <c r="S33" s="588"/>
    </row>
    <row r="34" spans="1:21" s="589" customFormat="1" ht="13.5" customHeight="1">
      <c r="A34" s="489"/>
      <c r="B34" s="472" t="s">
        <v>1874</v>
      </c>
      <c r="C34" s="472"/>
      <c r="D34" s="472"/>
      <c r="E34" s="472"/>
      <c r="F34" s="461">
        <v>4662</v>
      </c>
      <c r="G34" s="1029">
        <v>4662</v>
      </c>
      <c r="H34" s="461">
        <f>J34-F34</f>
        <v>230</v>
      </c>
      <c r="I34" s="1028"/>
      <c r="J34" s="461">
        <f t="shared" ref="J34:J37" si="2">P14</f>
        <v>4892</v>
      </c>
      <c r="K34" s="1029"/>
      <c r="L34" s="2304">
        <f t="shared" si="1"/>
        <v>-1107</v>
      </c>
      <c r="M34" s="2304"/>
      <c r="N34" s="1017">
        <f t="shared" si="0"/>
        <v>3785</v>
      </c>
      <c r="O34" s="1017"/>
      <c r="P34" s="489"/>
      <c r="Q34" s="489"/>
      <c r="R34" s="587"/>
      <c r="S34" s="588"/>
    </row>
    <row r="35" spans="1:21" s="589" customFormat="1" ht="13.5" customHeight="1">
      <c r="A35" s="489"/>
      <c r="B35" s="472" t="s">
        <v>2958</v>
      </c>
      <c r="C35" s="472"/>
      <c r="D35" s="472"/>
      <c r="E35" s="472"/>
      <c r="F35" s="461">
        <v>71348</v>
      </c>
      <c r="G35" s="1015">
        <v>71348</v>
      </c>
      <c r="H35" s="461">
        <f>J35-F35</f>
        <v>34816</v>
      </c>
      <c r="I35" s="1028"/>
      <c r="J35" s="461">
        <f t="shared" si="2"/>
        <v>106164</v>
      </c>
      <c r="K35" s="1015"/>
      <c r="L35" s="1013">
        <f t="shared" si="1"/>
        <v>30942</v>
      </c>
      <c r="M35" s="1013"/>
      <c r="N35" s="1017">
        <f t="shared" si="0"/>
        <v>137106</v>
      </c>
      <c r="O35" s="1029"/>
      <c r="P35" s="489"/>
      <c r="Q35" s="489"/>
      <c r="R35" s="587"/>
      <c r="S35" s="588"/>
    </row>
    <row r="36" spans="1:21" s="589" customFormat="1" ht="13.5" customHeight="1">
      <c r="A36" s="489"/>
      <c r="B36" s="472" t="s">
        <v>117</v>
      </c>
      <c r="C36" s="472"/>
      <c r="D36" s="472"/>
      <c r="E36" s="472"/>
      <c r="F36" s="461">
        <v>24163</v>
      </c>
      <c r="G36" s="1015">
        <v>24163</v>
      </c>
      <c r="H36" s="2307">
        <f>J36-F36</f>
        <v>-6535</v>
      </c>
      <c r="I36" s="2307"/>
      <c r="J36" s="461">
        <f t="shared" si="2"/>
        <v>17628</v>
      </c>
      <c r="K36" s="1015"/>
      <c r="L36" s="1013">
        <f t="shared" si="1"/>
        <v>-8828</v>
      </c>
      <c r="M36" s="1013"/>
      <c r="N36" s="1017">
        <f t="shared" si="0"/>
        <v>8800</v>
      </c>
      <c r="O36" s="1017"/>
      <c r="P36" s="489"/>
      <c r="Q36" s="489"/>
      <c r="R36" s="587"/>
      <c r="S36" s="588"/>
    </row>
    <row r="37" spans="1:21" s="589" customFormat="1" ht="13.5" customHeight="1">
      <c r="A37" s="489"/>
      <c r="B37" s="472" t="s">
        <v>3277</v>
      </c>
      <c r="C37" s="472"/>
      <c r="D37" s="472"/>
      <c r="E37" s="472"/>
      <c r="F37" s="461">
        <v>-13416</v>
      </c>
      <c r="G37" s="1015">
        <v>-13416</v>
      </c>
      <c r="H37" s="1017">
        <f>J37-F37</f>
        <v>146534</v>
      </c>
      <c r="I37" s="1029"/>
      <c r="J37" s="461">
        <f t="shared" si="2"/>
        <v>133118</v>
      </c>
      <c r="K37" s="1015"/>
      <c r="L37" s="2304">
        <f t="shared" si="1"/>
        <v>-100375</v>
      </c>
      <c r="M37" s="2304"/>
      <c r="N37" s="1017">
        <f t="shared" si="0"/>
        <v>32743</v>
      </c>
      <c r="O37" s="1017"/>
      <c r="P37" s="489"/>
      <c r="Q37" s="489"/>
      <c r="R37" s="587"/>
      <c r="S37" s="588"/>
    </row>
    <row r="38" spans="1:21" s="589" customFormat="1" ht="13.5" hidden="1" customHeight="1">
      <c r="A38" s="489"/>
      <c r="B38" s="472" t="s">
        <v>2959</v>
      </c>
      <c r="C38" s="472"/>
      <c r="D38" s="472"/>
      <c r="E38" s="472"/>
      <c r="F38" s="489"/>
      <c r="G38" s="1014"/>
      <c r="H38" s="489"/>
      <c r="I38" s="489"/>
      <c r="J38" s="489"/>
      <c r="K38" s="1015"/>
      <c r="L38" s="1013">
        <v>0</v>
      </c>
      <c r="M38" s="1013"/>
      <c r="N38" s="2304">
        <f>N18</f>
        <v>0</v>
      </c>
      <c r="O38" s="2304"/>
      <c r="P38" s="489"/>
      <c r="Q38" s="489"/>
      <c r="R38" s="587"/>
      <c r="S38" s="588"/>
    </row>
    <row r="39" spans="1:21" s="589" customFormat="1" ht="13.5" customHeight="1">
      <c r="A39" s="489"/>
      <c r="B39" s="472"/>
      <c r="C39" s="472"/>
      <c r="D39" s="472"/>
      <c r="E39" s="472"/>
      <c r="F39" s="1017"/>
      <c r="G39" s="1014"/>
      <c r="H39" s="1017"/>
      <c r="I39" s="1030"/>
      <c r="J39" s="1017"/>
      <c r="K39" s="1015"/>
      <c r="L39" s="850"/>
      <c r="M39" s="1015"/>
      <c r="N39" s="1017"/>
      <c r="O39" s="490"/>
      <c r="P39" s="489"/>
      <c r="Q39" s="489"/>
      <c r="R39" s="587"/>
      <c r="S39" s="588"/>
    </row>
    <row r="40" spans="1:21" s="598" customFormat="1" ht="19.5" customHeight="1" thickBot="1">
      <c r="A40" s="1018"/>
      <c r="B40" s="1019"/>
      <c r="C40" s="1019"/>
      <c r="D40" s="1019"/>
      <c r="E40" s="1019"/>
      <c r="F40" s="1031">
        <f>F32+F34+F35+F36+F37</f>
        <v>-5981619</v>
      </c>
      <c r="G40" s="1032"/>
      <c r="H40" s="1031">
        <f>H32+H34+H35+H36+H37</f>
        <v>459709</v>
      </c>
      <c r="I40" s="1017"/>
      <c r="J40" s="1033">
        <f>J32+J34+J35+J36+J37</f>
        <v>-5521910</v>
      </c>
      <c r="K40" s="1033"/>
      <c r="L40" s="1031">
        <f>L32+L34+L35+L36+L38+L37</f>
        <v>209811</v>
      </c>
      <c r="M40" s="1034"/>
      <c r="N40" s="2302">
        <f>SUM(N32:N38)</f>
        <v>-5312099</v>
      </c>
      <c r="O40" s="2302"/>
      <c r="P40" s="1018"/>
      <c r="Q40" s="1018"/>
      <c r="R40" s="595"/>
      <c r="S40" s="596" t="e">
        <f>F40-#REF!</f>
        <v>#REF!</v>
      </c>
      <c r="T40" s="597">
        <f>J40-P20</f>
        <v>0</v>
      </c>
      <c r="U40" s="597">
        <f>N40-N20</f>
        <v>0</v>
      </c>
    </row>
    <row r="41" spans="1:21" s="589" customFormat="1" ht="13.5" customHeight="1" thickTop="1">
      <c r="B41" s="587"/>
      <c r="C41" s="587"/>
      <c r="D41" s="587"/>
      <c r="E41" s="587"/>
      <c r="F41" s="591"/>
      <c r="G41" s="590"/>
      <c r="H41" s="591"/>
      <c r="I41" s="590"/>
      <c r="J41" s="2308"/>
      <c r="K41" s="2308"/>
      <c r="L41" s="593"/>
      <c r="M41" s="591"/>
      <c r="N41" s="594"/>
      <c r="O41" s="591"/>
      <c r="P41" s="593"/>
      <c r="Q41" s="590"/>
      <c r="R41" s="587"/>
      <c r="S41" s="592">
        <f>H40+'[155]Notes 5-11'!G185</f>
        <v>-9614</v>
      </c>
      <c r="T41" s="591">
        <f>L40+'[155]Notes 5-11'!E185</f>
        <v>46925</v>
      </c>
    </row>
    <row r="42" spans="1:21" s="489" customFormat="1" ht="13.5" customHeight="1">
      <c r="B42" s="472"/>
      <c r="C42" s="472"/>
      <c r="D42" s="473"/>
      <c r="E42" s="473"/>
      <c r="F42" s="491"/>
      <c r="G42" s="473"/>
      <c r="H42" s="491"/>
      <c r="I42" s="473"/>
      <c r="J42" s="2305"/>
      <c r="K42" s="2305"/>
      <c r="L42" s="491"/>
      <c r="M42" s="491"/>
      <c r="N42" s="494"/>
      <c r="O42" s="491"/>
      <c r="P42" s="491"/>
      <c r="Q42" s="472"/>
      <c r="R42" s="472"/>
      <c r="S42" s="488"/>
    </row>
    <row r="43" spans="1:21" s="489" customFormat="1" ht="13.5" customHeight="1">
      <c r="B43" s="472"/>
      <c r="C43" s="472"/>
      <c r="D43" s="472"/>
      <c r="E43" s="472"/>
      <c r="F43" s="472"/>
      <c r="G43" s="472"/>
      <c r="H43" s="490"/>
      <c r="I43" s="472"/>
      <c r="J43" s="491"/>
      <c r="K43" s="491"/>
      <c r="L43" s="491"/>
      <c r="M43" s="491"/>
      <c r="N43" s="491"/>
      <c r="O43" s="491"/>
      <c r="P43" s="491"/>
      <c r="Q43" s="472"/>
      <c r="R43" s="472"/>
      <c r="S43" s="488"/>
    </row>
    <row r="44" spans="1:21" s="489" customFormat="1" ht="13.5" customHeight="1">
      <c r="B44" s="472"/>
      <c r="C44" s="472"/>
      <c r="D44" s="472"/>
      <c r="E44" s="472"/>
      <c r="F44" s="472"/>
      <c r="G44" s="472"/>
      <c r="H44" s="490"/>
      <c r="I44" s="472"/>
      <c r="J44" s="491"/>
      <c r="K44" s="491"/>
      <c r="L44" s="491"/>
      <c r="M44" s="491"/>
      <c r="N44" s="491"/>
      <c r="O44" s="491"/>
      <c r="P44" s="491"/>
      <c r="Q44" s="472"/>
      <c r="R44" s="472"/>
      <c r="S44" s="488"/>
    </row>
    <row r="45" spans="1:21" s="489" customFormat="1" ht="13.5" customHeight="1">
      <c r="B45" s="486"/>
      <c r="C45" s="486"/>
      <c r="D45" s="486"/>
      <c r="E45" s="486"/>
      <c r="F45" s="486"/>
      <c r="G45" s="486"/>
      <c r="H45" s="486"/>
      <c r="I45" s="486"/>
      <c r="J45" s="473"/>
      <c r="K45" s="473"/>
      <c r="L45" s="473"/>
      <c r="M45" s="473"/>
      <c r="N45" s="473"/>
      <c r="O45" s="473"/>
      <c r="P45" s="473"/>
      <c r="Q45" s="472"/>
      <c r="R45" s="472"/>
      <c r="S45" s="495"/>
      <c r="T45" s="495"/>
    </row>
    <row r="46" spans="1:21" s="489" customFormat="1" ht="13.5" customHeight="1">
      <c r="B46" s="472"/>
      <c r="C46" s="472"/>
      <c r="D46" s="472"/>
      <c r="E46" s="472"/>
      <c r="F46" s="472"/>
      <c r="G46" s="472"/>
      <c r="H46" s="472"/>
      <c r="I46" s="472"/>
      <c r="J46" s="492"/>
      <c r="K46" s="492"/>
      <c r="L46" s="492"/>
      <c r="M46" s="492"/>
      <c r="N46" s="492"/>
      <c r="O46" s="492"/>
      <c r="P46" s="492"/>
      <c r="Q46" s="472"/>
      <c r="R46" s="472"/>
      <c r="S46" s="497"/>
      <c r="T46" s="497"/>
    </row>
    <row r="47" spans="1:21" s="489" customFormat="1" ht="13.5" customHeight="1">
      <c r="B47" s="472"/>
      <c r="C47" s="472"/>
      <c r="D47" s="472"/>
      <c r="E47" s="472"/>
      <c r="F47" s="472"/>
      <c r="G47" s="472"/>
      <c r="H47" s="472"/>
      <c r="I47" s="472"/>
      <c r="J47" s="473"/>
      <c r="K47" s="473"/>
      <c r="L47" s="473"/>
      <c r="M47" s="473"/>
      <c r="N47" s="473"/>
      <c r="O47" s="473"/>
      <c r="P47" s="473"/>
      <c r="Q47" s="472"/>
      <c r="R47" s="472"/>
      <c r="S47" s="497"/>
      <c r="T47" s="497"/>
    </row>
    <row r="48" spans="1:21" s="489" customFormat="1" ht="13.5" customHeight="1">
      <c r="B48" s="472"/>
      <c r="C48" s="472"/>
      <c r="D48" s="472"/>
      <c r="E48" s="472"/>
      <c r="F48" s="472"/>
      <c r="G48" s="472"/>
      <c r="H48" s="472"/>
      <c r="I48" s="472"/>
      <c r="J48" s="473"/>
      <c r="K48" s="473"/>
      <c r="L48" s="473"/>
      <c r="M48" s="473"/>
      <c r="N48" s="473"/>
      <c r="O48" s="473"/>
      <c r="P48" s="473"/>
      <c r="Q48" s="472"/>
      <c r="R48" s="472"/>
      <c r="S48" s="497"/>
      <c r="T48" s="497"/>
    </row>
    <row r="49" spans="1:20" s="489" customFormat="1" ht="13.5" customHeight="1">
      <c r="B49" s="472"/>
      <c r="C49" s="472"/>
      <c r="D49" s="472"/>
      <c r="E49" s="472"/>
      <c r="F49" s="472"/>
      <c r="G49" s="472"/>
      <c r="H49" s="472"/>
      <c r="I49" s="472"/>
      <c r="J49" s="496"/>
      <c r="K49" s="496"/>
      <c r="L49" s="492"/>
      <c r="M49" s="492"/>
      <c r="N49" s="492"/>
      <c r="O49" s="492"/>
      <c r="P49" s="492"/>
      <c r="R49" s="472"/>
      <c r="S49" s="497"/>
      <c r="T49" s="497"/>
    </row>
    <row r="50" spans="1:20" s="489" customFormat="1" ht="13.5" customHeight="1">
      <c r="B50" s="472"/>
      <c r="C50" s="472"/>
      <c r="D50" s="472"/>
      <c r="E50" s="472"/>
      <c r="F50" s="472"/>
      <c r="G50" s="472"/>
      <c r="H50" s="472"/>
      <c r="I50" s="472"/>
      <c r="J50" s="492"/>
      <c r="K50" s="492"/>
      <c r="L50" s="492"/>
      <c r="M50" s="492"/>
      <c r="N50" s="492"/>
      <c r="O50" s="492"/>
      <c r="P50" s="492"/>
      <c r="R50" s="472"/>
      <c r="S50" s="497"/>
      <c r="T50" s="497"/>
    </row>
    <row r="51" spans="1:20" s="489" customFormat="1" ht="11.25" customHeight="1">
      <c r="B51" s="472"/>
      <c r="C51" s="472"/>
      <c r="D51" s="472"/>
      <c r="E51" s="472"/>
      <c r="F51" s="472"/>
      <c r="G51" s="472"/>
      <c r="H51" s="472"/>
      <c r="I51" s="472"/>
      <c r="J51" s="492"/>
      <c r="K51" s="492"/>
      <c r="L51" s="492"/>
      <c r="M51" s="492"/>
      <c r="N51" s="492"/>
      <c r="O51" s="492"/>
      <c r="P51" s="492"/>
      <c r="R51" s="472"/>
      <c r="S51" s="497"/>
      <c r="T51" s="497"/>
    </row>
    <row r="52" spans="1:20" s="489" customFormat="1" ht="13.5" customHeight="1">
      <c r="B52" s="472"/>
      <c r="C52" s="472"/>
      <c r="D52" s="472"/>
      <c r="E52" s="472"/>
      <c r="F52" s="472"/>
      <c r="G52" s="472"/>
      <c r="H52" s="472"/>
      <c r="I52" s="472"/>
      <c r="J52" s="492"/>
      <c r="K52" s="492"/>
      <c r="L52" s="492"/>
      <c r="M52" s="492"/>
      <c r="N52" s="492"/>
      <c r="O52" s="492"/>
      <c r="P52" s="492"/>
      <c r="Q52" s="472"/>
      <c r="R52" s="472"/>
      <c r="S52" s="497"/>
      <c r="T52" s="497"/>
    </row>
    <row r="53" spans="1:20" s="489" customFormat="1" ht="13.5" customHeight="1">
      <c r="B53" s="472"/>
      <c r="C53" s="472"/>
      <c r="D53" s="472"/>
      <c r="E53" s="472"/>
      <c r="F53" s="472"/>
      <c r="G53" s="472"/>
      <c r="H53" s="472"/>
      <c r="I53" s="472"/>
      <c r="J53" s="473"/>
      <c r="K53" s="473"/>
      <c r="L53" s="473"/>
      <c r="M53" s="473"/>
      <c r="N53" s="473"/>
      <c r="O53" s="473"/>
      <c r="P53" s="473"/>
      <c r="Q53" s="472"/>
      <c r="R53" s="472"/>
      <c r="S53" s="497"/>
      <c r="T53" s="497"/>
    </row>
    <row r="54" spans="1:20" s="489" customFormat="1" ht="13.5" customHeight="1">
      <c r="B54" s="472"/>
      <c r="C54" s="472"/>
      <c r="D54" s="472"/>
      <c r="E54" s="472"/>
      <c r="F54" s="472"/>
      <c r="G54" s="472"/>
      <c r="H54" s="472"/>
      <c r="I54" s="472"/>
      <c r="J54" s="473"/>
      <c r="K54" s="473"/>
      <c r="L54" s="473"/>
      <c r="M54" s="473"/>
      <c r="N54" s="473"/>
      <c r="O54" s="473"/>
      <c r="P54" s="473"/>
      <c r="Q54" s="472"/>
      <c r="R54" s="472"/>
      <c r="S54" s="497"/>
      <c r="T54" s="497"/>
    </row>
    <row r="55" spans="1:20" s="489" customFormat="1" ht="13.5" customHeight="1">
      <c r="B55" s="472"/>
      <c r="C55" s="472"/>
      <c r="D55" s="472"/>
      <c r="E55" s="472"/>
      <c r="F55" s="472"/>
      <c r="G55" s="472"/>
      <c r="H55" s="472"/>
      <c r="I55" s="472"/>
      <c r="J55" s="496"/>
      <c r="K55" s="496"/>
      <c r="L55" s="492"/>
      <c r="M55" s="492"/>
      <c r="N55" s="492"/>
      <c r="O55" s="492"/>
      <c r="P55" s="492"/>
      <c r="R55" s="472"/>
      <c r="S55" s="497"/>
      <c r="T55" s="497"/>
    </row>
    <row r="56" spans="1:20" s="489" customFormat="1" ht="13.5" customHeight="1">
      <c r="B56" s="472"/>
      <c r="C56" s="472"/>
      <c r="D56" s="472"/>
      <c r="E56" s="472"/>
      <c r="F56" s="472"/>
      <c r="G56" s="472"/>
      <c r="H56" s="472"/>
      <c r="I56" s="472"/>
      <c r="J56" s="492"/>
      <c r="K56" s="492"/>
      <c r="L56" s="492"/>
      <c r="M56" s="492"/>
      <c r="N56" s="492"/>
      <c r="O56" s="492"/>
      <c r="P56" s="492"/>
      <c r="R56" s="472"/>
      <c r="S56" s="497"/>
      <c r="T56" s="497"/>
    </row>
    <row r="57" spans="1:20" s="489" customFormat="1" ht="11.25" customHeight="1">
      <c r="B57" s="472"/>
      <c r="C57" s="472"/>
      <c r="D57" s="472"/>
      <c r="E57" s="472"/>
      <c r="F57" s="472"/>
      <c r="G57" s="472"/>
      <c r="H57" s="472"/>
      <c r="I57" s="472"/>
      <c r="J57" s="492"/>
      <c r="K57" s="492"/>
      <c r="L57" s="492"/>
      <c r="M57" s="492"/>
      <c r="N57" s="492"/>
      <c r="O57" s="492"/>
      <c r="P57" s="492"/>
      <c r="R57" s="472"/>
      <c r="S57" s="497"/>
      <c r="T57" s="497"/>
    </row>
    <row r="58" spans="1:20" s="489" customFormat="1" ht="13.5" customHeight="1">
      <c r="B58" s="486"/>
      <c r="C58" s="486"/>
      <c r="D58" s="486"/>
      <c r="E58" s="486"/>
      <c r="F58" s="486"/>
      <c r="G58" s="486"/>
      <c r="H58" s="486"/>
      <c r="I58" s="486"/>
      <c r="Q58" s="472"/>
      <c r="R58" s="472"/>
      <c r="S58" s="488"/>
    </row>
    <row r="59" spans="1:20" s="489" customFormat="1" ht="13.5" customHeight="1">
      <c r="B59" s="472"/>
      <c r="C59" s="472"/>
      <c r="D59" s="472"/>
      <c r="E59" s="472"/>
      <c r="F59" s="472"/>
      <c r="G59" s="472"/>
      <c r="H59" s="472"/>
      <c r="I59" s="472"/>
      <c r="J59" s="491"/>
      <c r="K59" s="491"/>
      <c r="L59" s="491"/>
      <c r="M59" s="491"/>
      <c r="N59" s="491"/>
      <c r="O59" s="491"/>
      <c r="P59" s="491"/>
      <c r="Q59" s="472"/>
      <c r="R59" s="472"/>
      <c r="S59" s="488"/>
    </row>
    <row r="60" spans="1:20" s="489" customFormat="1" ht="13.5" customHeight="1">
      <c r="B60" s="472"/>
      <c r="C60" s="472"/>
      <c r="D60" s="472"/>
      <c r="E60" s="472"/>
      <c r="F60" s="472"/>
      <c r="G60" s="472"/>
      <c r="H60" s="472"/>
      <c r="I60" s="472"/>
      <c r="J60" s="491"/>
      <c r="K60" s="491"/>
      <c r="L60" s="491"/>
      <c r="M60" s="491"/>
      <c r="N60" s="491"/>
      <c r="O60" s="491"/>
      <c r="P60" s="491"/>
      <c r="Q60" s="472"/>
      <c r="R60" s="472"/>
      <c r="S60" s="488"/>
    </row>
    <row r="61" spans="1:20" s="489" customFormat="1" ht="10.5" customHeight="1">
      <c r="B61" s="473"/>
      <c r="C61" s="473"/>
      <c r="D61" s="473"/>
      <c r="E61" s="473"/>
      <c r="F61" s="473"/>
      <c r="G61" s="473"/>
      <c r="H61" s="473"/>
      <c r="I61" s="473"/>
      <c r="J61" s="492"/>
      <c r="K61" s="492"/>
      <c r="L61" s="492"/>
      <c r="M61" s="492"/>
      <c r="N61" s="492"/>
      <c r="O61" s="492"/>
      <c r="P61" s="492"/>
      <c r="Q61" s="473"/>
      <c r="R61" s="473"/>
      <c r="S61" s="488"/>
    </row>
    <row r="62" spans="1:20" s="489" customFormat="1" ht="13.5" customHeight="1">
      <c r="A62" s="498"/>
      <c r="B62" s="472"/>
      <c r="C62" s="472"/>
      <c r="D62" s="472"/>
      <c r="E62" s="472"/>
      <c r="F62" s="472"/>
      <c r="G62" s="472"/>
      <c r="H62" s="472"/>
      <c r="I62" s="472"/>
      <c r="J62" s="491"/>
      <c r="K62" s="491"/>
      <c r="L62" s="491"/>
      <c r="M62" s="491"/>
      <c r="N62" s="491"/>
      <c r="O62" s="491"/>
      <c r="P62" s="491"/>
      <c r="Q62" s="488"/>
      <c r="R62" s="488"/>
      <c r="S62" s="488"/>
    </row>
    <row r="63" spans="1:20" s="489" customFormat="1" ht="13.5" customHeight="1">
      <c r="A63" s="498"/>
      <c r="B63" s="472"/>
      <c r="C63" s="472"/>
      <c r="D63" s="472"/>
      <c r="E63" s="472"/>
      <c r="F63" s="472"/>
      <c r="G63" s="472"/>
      <c r="H63" s="472"/>
      <c r="I63" s="472"/>
      <c r="J63" s="491"/>
      <c r="K63" s="491"/>
      <c r="L63" s="491"/>
      <c r="M63" s="491"/>
      <c r="N63" s="491"/>
      <c r="O63" s="491"/>
      <c r="P63" s="491"/>
      <c r="Q63" s="488"/>
      <c r="R63" s="488"/>
      <c r="S63" s="488"/>
    </row>
    <row r="64" spans="1:20" s="489" customFormat="1" ht="15" customHeight="1">
      <c r="B64" s="499"/>
      <c r="C64" s="500"/>
      <c r="D64" s="500"/>
      <c r="E64" s="500"/>
      <c r="F64" s="500"/>
      <c r="G64" s="500"/>
      <c r="H64" s="500"/>
      <c r="I64" s="500"/>
      <c r="J64" s="491"/>
      <c r="K64" s="491"/>
      <c r="L64" s="491"/>
      <c r="M64" s="491"/>
      <c r="N64" s="491"/>
      <c r="O64" s="491"/>
      <c r="P64" s="491"/>
      <c r="Q64" s="488"/>
      <c r="R64" s="488"/>
      <c r="S64" s="488"/>
    </row>
    <row r="65" spans="1:21" s="489" customFormat="1" ht="15" customHeight="1">
      <c r="A65" s="493"/>
      <c r="B65" s="501"/>
      <c r="C65" s="501"/>
      <c r="D65" s="501"/>
      <c r="E65" s="501"/>
      <c r="F65" s="501"/>
      <c r="G65" s="501"/>
      <c r="H65" s="501"/>
      <c r="I65" s="501"/>
      <c r="J65" s="502"/>
      <c r="K65" s="502"/>
      <c r="L65" s="502"/>
      <c r="M65" s="502"/>
      <c r="N65" s="502"/>
      <c r="O65" s="502"/>
      <c r="P65" s="502"/>
      <c r="Q65" s="488"/>
      <c r="R65" s="488"/>
      <c r="S65" s="488"/>
    </row>
    <row r="66" spans="1:21" s="503" customFormat="1" ht="15" customHeight="1">
      <c r="A66" s="498"/>
      <c r="B66" s="489"/>
      <c r="C66" s="489"/>
      <c r="D66" s="489"/>
      <c r="E66" s="489"/>
      <c r="F66" s="489"/>
      <c r="G66" s="489"/>
      <c r="H66" s="489"/>
      <c r="I66" s="489"/>
      <c r="J66" s="489"/>
      <c r="K66" s="489"/>
      <c r="L66" s="489"/>
      <c r="M66" s="489"/>
      <c r="N66" s="489"/>
      <c r="O66" s="489"/>
      <c r="P66" s="489"/>
      <c r="Q66" s="487"/>
      <c r="R66" s="487"/>
      <c r="S66" s="487"/>
      <c r="T66" s="489"/>
      <c r="U66" s="489"/>
    </row>
    <row r="67" spans="1:21" s="503" customFormat="1" ht="15" customHeight="1">
      <c r="A67" s="498"/>
      <c r="B67" s="489"/>
      <c r="C67" s="489"/>
      <c r="D67" s="489"/>
      <c r="E67" s="489"/>
      <c r="F67" s="489"/>
      <c r="G67" s="489"/>
      <c r="H67" s="489"/>
      <c r="I67" s="489"/>
      <c r="J67" s="489"/>
      <c r="K67" s="489"/>
      <c r="L67" s="489"/>
      <c r="M67" s="489"/>
      <c r="N67" s="489"/>
      <c r="O67" s="489"/>
      <c r="P67" s="489"/>
      <c r="Q67" s="487"/>
      <c r="R67" s="487"/>
      <c r="S67" s="487"/>
      <c r="T67" s="489"/>
      <c r="U67" s="489"/>
    </row>
    <row r="68" spans="1:21" s="503" customFormat="1">
      <c r="A68" s="498"/>
      <c r="B68" s="489"/>
      <c r="C68" s="489"/>
      <c r="D68" s="489"/>
      <c r="E68" s="489"/>
      <c r="F68" s="489"/>
      <c r="G68" s="489"/>
      <c r="H68" s="489"/>
      <c r="I68" s="489"/>
      <c r="J68" s="489"/>
      <c r="K68" s="489"/>
      <c r="L68" s="489"/>
      <c r="M68" s="489"/>
      <c r="N68" s="489"/>
      <c r="O68" s="489"/>
      <c r="P68" s="489"/>
      <c r="Q68" s="487"/>
      <c r="R68" s="487"/>
      <c r="S68" s="487"/>
      <c r="T68" s="489"/>
      <c r="U68" s="489"/>
    </row>
    <row r="69" spans="1:21" s="503" customFormat="1">
      <c r="A69" s="498"/>
      <c r="B69" s="489"/>
      <c r="C69" s="489"/>
      <c r="D69" s="489"/>
      <c r="E69" s="489"/>
      <c r="F69" s="489"/>
      <c r="G69" s="489"/>
      <c r="H69" s="489"/>
      <c r="I69" s="489"/>
      <c r="J69" s="489"/>
      <c r="K69" s="489"/>
      <c r="L69" s="489"/>
      <c r="M69" s="489"/>
      <c r="N69" s="489"/>
      <c r="O69" s="489"/>
      <c r="P69" s="489"/>
      <c r="Q69" s="487"/>
      <c r="R69" s="487"/>
      <c r="S69" s="487"/>
      <c r="T69" s="489"/>
      <c r="U69" s="489"/>
    </row>
    <row r="70" spans="1:21" s="503" customFormat="1">
      <c r="A70" s="498"/>
      <c r="B70" s="489"/>
      <c r="C70" s="489"/>
      <c r="D70" s="489"/>
      <c r="E70" s="489"/>
      <c r="F70" s="489"/>
      <c r="G70" s="489"/>
      <c r="H70" s="489"/>
      <c r="I70" s="489"/>
      <c r="J70" s="489"/>
      <c r="K70" s="489"/>
      <c r="L70" s="489"/>
      <c r="M70" s="489"/>
      <c r="N70" s="489"/>
      <c r="O70" s="489"/>
      <c r="P70" s="489"/>
      <c r="Q70" s="487"/>
      <c r="R70" s="487"/>
      <c r="S70" s="487"/>
      <c r="T70" s="489"/>
      <c r="U70" s="489"/>
    </row>
    <row r="71" spans="1:21" s="503" customFormat="1">
      <c r="A71" s="498"/>
      <c r="B71" s="489"/>
      <c r="C71" s="489"/>
      <c r="D71" s="489"/>
      <c r="E71" s="489"/>
      <c r="F71" s="489"/>
      <c r="G71" s="489"/>
      <c r="H71" s="489"/>
      <c r="I71" s="489"/>
      <c r="J71" s="489"/>
      <c r="K71" s="489"/>
      <c r="L71" s="489"/>
      <c r="M71" s="489"/>
      <c r="N71" s="489"/>
      <c r="O71" s="489"/>
      <c r="P71" s="489"/>
      <c r="Q71" s="487"/>
      <c r="R71" s="487"/>
      <c r="S71" s="487"/>
      <c r="T71" s="489"/>
      <c r="U71" s="489"/>
    </row>
    <row r="72" spans="1:21" s="503" customFormat="1">
      <c r="A72" s="498"/>
      <c r="B72" s="489"/>
      <c r="C72" s="489"/>
      <c r="D72" s="489"/>
      <c r="E72" s="489"/>
      <c r="F72" s="489"/>
      <c r="G72" s="489"/>
      <c r="H72" s="489"/>
      <c r="I72" s="489"/>
      <c r="J72" s="473"/>
      <c r="K72" s="473"/>
      <c r="L72" s="473"/>
      <c r="M72" s="473"/>
      <c r="N72" s="473"/>
      <c r="O72" s="473"/>
      <c r="P72" s="473"/>
      <c r="Q72" s="487"/>
      <c r="R72" s="487"/>
      <c r="S72" s="487"/>
      <c r="T72" s="489"/>
      <c r="U72" s="489"/>
    </row>
    <row r="73" spans="1:21" s="503" customFormat="1">
      <c r="A73" s="498"/>
      <c r="B73" s="489"/>
      <c r="C73" s="489"/>
      <c r="D73" s="489"/>
      <c r="E73" s="489"/>
      <c r="F73" s="489"/>
      <c r="G73" s="489"/>
      <c r="H73" s="489"/>
      <c r="I73" s="489"/>
      <c r="J73" s="473"/>
      <c r="K73" s="473"/>
      <c r="L73" s="473"/>
      <c r="M73" s="473"/>
      <c r="N73" s="473"/>
      <c r="O73" s="473"/>
      <c r="P73" s="473"/>
      <c r="Q73" s="487"/>
      <c r="R73" s="487"/>
      <c r="S73" s="487"/>
      <c r="T73" s="489"/>
      <c r="U73" s="489"/>
    </row>
    <row r="74" spans="1:21">
      <c r="J74" s="473"/>
      <c r="L74" s="473"/>
      <c r="N74" s="473"/>
      <c r="P74" s="473"/>
    </row>
  </sheetData>
  <mergeCells count="29">
    <mergeCell ref="L20:M20"/>
    <mergeCell ref="F32:G32"/>
    <mergeCell ref="N33:O33"/>
    <mergeCell ref="N20:O20"/>
    <mergeCell ref="J41:K41"/>
    <mergeCell ref="L34:M34"/>
    <mergeCell ref="L37:M37"/>
    <mergeCell ref="J42:K42"/>
    <mergeCell ref="N32:O32"/>
    <mergeCell ref="J32:K32"/>
    <mergeCell ref="H36:I36"/>
    <mergeCell ref="N40:O40"/>
    <mergeCell ref="N38:O38"/>
    <mergeCell ref="P20:Q20"/>
    <mergeCell ref="F9:H9"/>
    <mergeCell ref="J9:L9"/>
    <mergeCell ref="N9:P9"/>
    <mergeCell ref="P12:Q12"/>
    <mergeCell ref="P15:Q15"/>
    <mergeCell ref="P16:Q16"/>
    <mergeCell ref="P14:Q14"/>
    <mergeCell ref="N12:O12"/>
    <mergeCell ref="P17:Q17"/>
    <mergeCell ref="F12:G12"/>
    <mergeCell ref="J12:K12"/>
    <mergeCell ref="L12:M12"/>
    <mergeCell ref="L13:M13"/>
    <mergeCell ref="L17:M17"/>
    <mergeCell ref="J20:K20"/>
  </mergeCells>
  <pageMargins left="0.5" right="0.96666666666666701" top="0.83125000000000004" bottom="0.51458333333333295" header="0.3" footer="0.75"/>
  <pageSetup firstPageNumber="40" fitToWidth="0" fitToHeight="0" orientation="landscape" useFirstPageNumber="1" r:id="rId1"/>
  <headerFooter>
    <oddHeader xml:space="preserve">&amp;R&amp;"Times New Roman,Bold Italic"&amp;10MRS Oil Nigeria Plc.&amp;"Times New Roman,Italic"
Annual Report -- 31 December 2015
</oddHeader>
    <oddFooter>&amp;R&amp;P</oddFooter>
  </headerFooter>
  <rowBreaks count="1" manualBreakCount="1">
    <brk id="65" max="6" man="1"/>
  </rowBreaks>
  <colBreaks count="1" manualBreakCount="1">
    <brk id="17" max="52"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1"/>
  <sheetViews>
    <sheetView view="pageBreakPreview" zoomScale="65" zoomScaleNormal="100" zoomScaleSheetLayoutView="65" workbookViewId="0">
      <selection activeCell="E14" sqref="E14"/>
    </sheetView>
  </sheetViews>
  <sheetFormatPr defaultColWidth="9.140625" defaultRowHeight="12"/>
  <cols>
    <col min="1" max="1" width="4.7109375" style="506" customWidth="1"/>
    <col min="2" max="2" width="25.5703125" style="506" customWidth="1"/>
    <col min="3" max="3" width="14.7109375" style="506" customWidth="1"/>
    <col min="4" max="4" width="0.5703125" style="506" customWidth="1"/>
    <col min="5" max="5" width="12.42578125" style="506" customWidth="1"/>
    <col min="6" max="6" width="12.7109375" style="506" customWidth="1"/>
    <col min="7" max="7" width="0.5703125" style="506" customWidth="1"/>
    <col min="8" max="8" width="13.85546875" style="506" customWidth="1"/>
    <col min="9" max="9" width="0.5703125" style="506" customWidth="1"/>
    <col min="10" max="10" width="13.42578125" style="506" customWidth="1"/>
    <col min="11" max="11" width="14.42578125" style="506" customWidth="1"/>
    <col min="12" max="12" width="0.42578125" style="506" customWidth="1"/>
    <col min="13" max="13" width="16.140625" style="506" customWidth="1"/>
    <col min="14" max="14" width="0.7109375" style="506" customWidth="1"/>
    <col min="15" max="15" width="18.7109375" style="506" bestFit="1" customWidth="1"/>
    <col min="16" max="16384" width="9.140625" style="506"/>
  </cols>
  <sheetData>
    <row r="1" spans="1:20">
      <c r="A1" s="505"/>
      <c r="B1" s="505"/>
      <c r="C1" s="505"/>
      <c r="D1" s="505"/>
      <c r="E1" s="505"/>
      <c r="F1" s="505"/>
      <c r="G1" s="505"/>
      <c r="H1" s="505"/>
      <c r="I1" s="505"/>
      <c r="J1" s="505"/>
    </row>
    <row r="2" spans="1:20" ht="12.75" hidden="1">
      <c r="A2" s="507"/>
      <c r="B2" s="507"/>
      <c r="C2" s="507"/>
      <c r="D2" s="507"/>
      <c r="E2" s="507"/>
      <c r="F2" s="507"/>
      <c r="G2" s="507"/>
      <c r="H2" s="507"/>
      <c r="I2" s="507"/>
      <c r="J2" s="507"/>
      <c r="K2" s="63"/>
      <c r="L2" s="63"/>
      <c r="M2" s="63"/>
    </row>
    <row r="3" spans="1:20" ht="12.75">
      <c r="A3" s="507"/>
      <c r="B3" s="316"/>
      <c r="C3" s="507"/>
      <c r="D3" s="507"/>
      <c r="E3" s="507"/>
      <c r="F3" s="507"/>
      <c r="G3" s="507"/>
      <c r="H3" s="507"/>
      <c r="I3" s="507"/>
      <c r="J3" s="507"/>
      <c r="K3" s="63"/>
      <c r="L3" s="63"/>
      <c r="M3" s="63"/>
    </row>
    <row r="4" spans="1:20" ht="12.75">
      <c r="A4" s="507"/>
      <c r="B4" s="316"/>
      <c r="C4" s="507"/>
      <c r="D4" s="507"/>
      <c r="E4" s="507"/>
      <c r="F4" s="507"/>
      <c r="G4" s="507"/>
      <c r="H4" s="507"/>
      <c r="I4" s="507"/>
      <c r="J4" s="507"/>
      <c r="K4" s="63"/>
      <c r="L4" s="63"/>
      <c r="M4" s="63"/>
    </row>
    <row r="5" spans="1:20" ht="12.75">
      <c r="A5" s="507"/>
      <c r="B5" s="316"/>
      <c r="C5" s="507"/>
      <c r="D5" s="507"/>
      <c r="E5" s="507"/>
      <c r="F5" s="507"/>
      <c r="G5" s="507"/>
      <c r="H5" s="507"/>
      <c r="I5" s="507"/>
      <c r="J5" s="507"/>
      <c r="K5" s="63"/>
      <c r="L5" s="63"/>
      <c r="M5" s="63"/>
    </row>
    <row r="6" spans="1:20" ht="12.75" hidden="1">
      <c r="A6" s="507"/>
      <c r="B6" s="316"/>
      <c r="C6" s="507"/>
      <c r="D6" s="507"/>
      <c r="E6" s="507"/>
      <c r="F6" s="507"/>
      <c r="G6" s="507"/>
      <c r="H6" s="507"/>
      <c r="I6" s="507"/>
      <c r="J6" s="507"/>
      <c r="K6" s="63"/>
      <c r="L6" s="63"/>
      <c r="M6" s="63"/>
    </row>
    <row r="7" spans="1:20" ht="18.75">
      <c r="A7" s="507"/>
      <c r="B7" s="288" t="s">
        <v>4713</v>
      </c>
      <c r="C7" s="507"/>
      <c r="D7" s="507"/>
      <c r="E7" s="507"/>
      <c r="F7" s="507"/>
      <c r="G7" s="507"/>
      <c r="H7" s="507"/>
      <c r="I7" s="507"/>
      <c r="J7" s="507"/>
      <c r="K7" s="63"/>
      <c r="L7" s="63"/>
      <c r="M7" s="63"/>
    </row>
    <row r="8" spans="1:20" ht="12.75">
      <c r="A8" s="507"/>
      <c r="B8" s="318"/>
      <c r="C8" s="507"/>
      <c r="D8" s="507"/>
      <c r="E8" s="507"/>
      <c r="F8" s="507"/>
      <c r="G8" s="507"/>
      <c r="H8" s="507"/>
      <c r="I8" s="507"/>
      <c r="J8" s="507"/>
      <c r="K8" s="814"/>
      <c r="L8" s="63"/>
      <c r="M8" s="63"/>
    </row>
    <row r="9" spans="1:20" s="509" customFormat="1" ht="14.25">
      <c r="A9" s="984">
        <f>'Notes 5 - 11'!A177+1</f>
        <v>12</v>
      </c>
      <c r="B9" s="984" t="s">
        <v>19</v>
      </c>
      <c r="C9" s="984"/>
      <c r="D9" s="984"/>
      <c r="E9" s="1035"/>
      <c r="F9" s="984"/>
      <c r="G9" s="984"/>
      <c r="H9" s="984"/>
      <c r="I9" s="984"/>
      <c r="J9" s="984"/>
      <c r="K9" s="1036"/>
      <c r="L9" s="1036"/>
      <c r="M9" s="1036"/>
      <c r="N9" s="1036"/>
      <c r="O9" s="508"/>
      <c r="P9" s="508"/>
      <c r="Q9" s="508"/>
      <c r="R9" s="508"/>
      <c r="S9" s="508"/>
      <c r="T9" s="508"/>
    </row>
    <row r="10" spans="1:20" s="509" customFormat="1" ht="17.25" customHeight="1">
      <c r="A10" s="997" t="s">
        <v>16</v>
      </c>
      <c r="B10" s="478" t="s">
        <v>271</v>
      </c>
      <c r="C10" s="984"/>
      <c r="D10" s="984"/>
      <c r="E10" s="1037"/>
      <c r="F10" s="984"/>
      <c r="G10" s="984"/>
      <c r="H10" s="984"/>
      <c r="I10" s="984"/>
      <c r="J10" s="984"/>
      <c r="K10" s="1036"/>
      <c r="L10" s="1036"/>
      <c r="M10" s="1036"/>
      <c r="N10" s="1036"/>
      <c r="O10" s="508"/>
      <c r="P10" s="508"/>
      <c r="Q10" s="508"/>
      <c r="R10" s="508"/>
      <c r="S10" s="508"/>
      <c r="T10" s="508"/>
    </row>
    <row r="11" spans="1:20" s="509" customFormat="1" ht="45.6" customHeight="1">
      <c r="A11" s="478"/>
      <c r="B11" s="984"/>
      <c r="C11" s="1038" t="s">
        <v>294</v>
      </c>
      <c r="D11" s="1038"/>
      <c r="E11" s="1038" t="s">
        <v>87</v>
      </c>
      <c r="F11" s="1039" t="s">
        <v>90</v>
      </c>
      <c r="G11" s="1039"/>
      <c r="H11" s="1038" t="s">
        <v>88</v>
      </c>
      <c r="I11" s="1038"/>
      <c r="J11" s="1039" t="s">
        <v>89</v>
      </c>
      <c r="K11" s="1039" t="s">
        <v>91</v>
      </c>
      <c r="L11" s="1039"/>
      <c r="M11" s="1038" t="s">
        <v>21</v>
      </c>
      <c r="N11" s="1040"/>
      <c r="O11" s="508"/>
      <c r="P11" s="508"/>
      <c r="Q11" s="508"/>
      <c r="R11" s="508"/>
      <c r="S11" s="508"/>
      <c r="T11" s="508"/>
    </row>
    <row r="12" spans="1:20" s="509" customFormat="1" ht="13.5" customHeight="1">
      <c r="A12" s="478"/>
      <c r="B12" s="984"/>
      <c r="C12" s="993" t="s">
        <v>4651</v>
      </c>
      <c r="D12" s="993"/>
      <c r="E12" s="993" t="s">
        <v>4651</v>
      </c>
      <c r="F12" s="993" t="s">
        <v>4651</v>
      </c>
      <c r="G12" s="993"/>
      <c r="H12" s="993" t="s">
        <v>4651</v>
      </c>
      <c r="I12" s="993"/>
      <c r="J12" s="993" t="s">
        <v>4651</v>
      </c>
      <c r="K12" s="993" t="s">
        <v>4651</v>
      </c>
      <c r="L12" s="993"/>
      <c r="M12" s="993" t="s">
        <v>4651</v>
      </c>
      <c r="N12" s="983"/>
      <c r="O12" s="508"/>
      <c r="P12" s="508"/>
      <c r="Q12" s="508"/>
      <c r="R12" s="508"/>
      <c r="S12" s="508"/>
      <c r="T12" s="508"/>
    </row>
    <row r="13" spans="1:20" s="509" customFormat="1" ht="15">
      <c r="A13" s="478"/>
      <c r="B13" s="984" t="s">
        <v>23</v>
      </c>
      <c r="C13" s="1041"/>
      <c r="D13" s="1041"/>
      <c r="E13" s="1041"/>
      <c r="F13" s="1041"/>
      <c r="G13" s="1041"/>
      <c r="H13" s="1041"/>
      <c r="I13" s="1041"/>
      <c r="J13" s="1041"/>
      <c r="K13" s="1042"/>
      <c r="L13" s="1042"/>
      <c r="M13" s="1042"/>
      <c r="N13" s="1042"/>
      <c r="O13" s="508"/>
      <c r="P13" s="508"/>
      <c r="Q13" s="508"/>
      <c r="R13" s="508"/>
      <c r="S13" s="508"/>
      <c r="T13" s="508"/>
    </row>
    <row r="14" spans="1:20" s="509" customFormat="1" ht="15">
      <c r="A14" s="478"/>
      <c r="B14" s="478" t="s">
        <v>4567</v>
      </c>
      <c r="C14" s="461">
        <v>14438612</v>
      </c>
      <c r="D14" s="461"/>
      <c r="E14" s="461">
        <v>10149259</v>
      </c>
      <c r="F14" s="461">
        <v>1646343</v>
      </c>
      <c r="G14" s="461">
        <v>0</v>
      </c>
      <c r="H14" s="461">
        <v>775767</v>
      </c>
      <c r="I14" s="461">
        <v>0</v>
      </c>
      <c r="J14" s="461">
        <v>191302</v>
      </c>
      <c r="K14" s="461">
        <v>373103</v>
      </c>
      <c r="L14" s="992"/>
      <c r="M14" s="991">
        <f>SUM(C14:K14)</f>
        <v>27574386</v>
      </c>
      <c r="N14" s="480"/>
      <c r="O14" s="508"/>
      <c r="P14" s="508"/>
      <c r="Q14" s="508"/>
      <c r="R14" s="508"/>
      <c r="S14" s="508"/>
      <c r="T14" s="508"/>
    </row>
    <row r="15" spans="1:20" s="509" customFormat="1" ht="15">
      <c r="A15" s="478"/>
      <c r="B15" s="478" t="s">
        <v>24</v>
      </c>
      <c r="C15" s="991">
        <f>'[156]2a. Adjusted Summary Sheet'!C26</f>
        <v>19773</v>
      </c>
      <c r="D15" s="461">
        <v>0</v>
      </c>
      <c r="E15" s="991">
        <v>233974</v>
      </c>
      <c r="F15" s="991">
        <v>111434</v>
      </c>
      <c r="G15" s="461"/>
      <c r="H15" s="991">
        <v>42628</v>
      </c>
      <c r="I15" s="461"/>
      <c r="J15" s="991">
        <f>'[156]2a. Adjusted Summary Sheet'!K26</f>
        <v>12882</v>
      </c>
      <c r="K15" s="461">
        <f>113345+3830</f>
        <v>117175</v>
      </c>
      <c r="L15" s="992"/>
      <c r="M15" s="991">
        <f>SUM(C15:K15)</f>
        <v>537866</v>
      </c>
      <c r="N15" s="480"/>
      <c r="O15" s="508"/>
      <c r="P15" s="508"/>
      <c r="Q15" s="508"/>
      <c r="R15" s="508"/>
      <c r="S15" s="508"/>
      <c r="T15" s="508"/>
    </row>
    <row r="16" spans="1:20" s="509" customFormat="1" ht="15">
      <c r="A16" s="478"/>
      <c r="B16" s="478" t="s">
        <v>92</v>
      </c>
      <c r="C16" s="461">
        <v>34981</v>
      </c>
      <c r="D16" s="461"/>
      <c r="E16" s="991">
        <v>254311</v>
      </c>
      <c r="F16" s="991">
        <v>75311</v>
      </c>
      <c r="G16" s="461"/>
      <c r="H16" s="991">
        <v>25362</v>
      </c>
      <c r="I16" s="461"/>
      <c r="J16" s="991">
        <v>0</v>
      </c>
      <c r="K16" s="2309">
        <v>-389965</v>
      </c>
      <c r="L16" s="2309"/>
      <c r="M16" s="991">
        <f>SUM(C16:K16)</f>
        <v>0</v>
      </c>
      <c r="N16" s="1043"/>
      <c r="O16" s="508"/>
      <c r="P16" s="508"/>
      <c r="Q16" s="508"/>
      <c r="R16" s="508"/>
      <c r="S16" s="508"/>
      <c r="T16" s="508"/>
    </row>
    <row r="17" spans="1:20" s="509" customFormat="1" ht="15">
      <c r="A17" s="478"/>
      <c r="B17" s="478" t="s">
        <v>4569</v>
      </c>
      <c r="C17" s="461"/>
      <c r="D17" s="461"/>
      <c r="E17" s="991">
        <f>-85500</f>
        <v>-85500</v>
      </c>
      <c r="F17" s="991"/>
      <c r="G17" s="461"/>
      <c r="H17" s="991"/>
      <c r="I17" s="461"/>
      <c r="J17" s="991"/>
      <c r="K17" s="1043"/>
      <c r="L17" s="1043"/>
      <c r="M17" s="991">
        <f>SUM(C17:K17)</f>
        <v>-85500</v>
      </c>
      <c r="N17" s="1043"/>
      <c r="O17" s="508"/>
      <c r="P17" s="508"/>
      <c r="Q17" s="508"/>
      <c r="R17" s="508"/>
      <c r="S17" s="508"/>
      <c r="T17" s="508"/>
    </row>
    <row r="18" spans="1:20" s="509" customFormat="1" ht="15">
      <c r="A18" s="478"/>
      <c r="B18" s="478" t="s">
        <v>104</v>
      </c>
      <c r="C18" s="461">
        <v>0</v>
      </c>
      <c r="D18" s="461"/>
      <c r="E18" s="991">
        <v>0</v>
      </c>
      <c r="F18" s="2309">
        <v>-18022</v>
      </c>
      <c r="G18" s="2309"/>
      <c r="H18" s="991">
        <v>0</v>
      </c>
      <c r="I18" s="991"/>
      <c r="J18" s="991">
        <v>0</v>
      </c>
      <c r="K18" s="991">
        <v>0</v>
      </c>
      <c r="L18" s="1044"/>
      <c r="M18" s="2309">
        <f>SUM(C18:K18)</f>
        <v>-18022</v>
      </c>
      <c r="N18" s="2309"/>
      <c r="O18" s="508"/>
      <c r="P18" s="508"/>
      <c r="Q18" s="508"/>
      <c r="R18" s="508"/>
      <c r="S18" s="508"/>
      <c r="T18" s="508"/>
    </row>
    <row r="19" spans="1:20" s="509" customFormat="1" ht="15">
      <c r="A19" s="478"/>
      <c r="B19" s="478"/>
      <c r="C19" s="461"/>
      <c r="D19" s="461"/>
      <c r="E19" s="991"/>
      <c r="F19" s="1043"/>
      <c r="G19" s="1043"/>
      <c r="H19" s="991"/>
      <c r="I19" s="991"/>
      <c r="J19" s="991"/>
      <c r="K19" s="991"/>
      <c r="L19" s="1044"/>
      <c r="M19" s="1043"/>
      <c r="N19" s="1043"/>
      <c r="O19" s="508"/>
      <c r="P19" s="508"/>
      <c r="Q19" s="508"/>
      <c r="R19" s="508"/>
      <c r="S19" s="508"/>
      <c r="T19" s="508"/>
    </row>
    <row r="20" spans="1:20" s="509" customFormat="1" ht="15" hidden="1">
      <c r="A20" s="478"/>
      <c r="B20" s="478"/>
      <c r="C20" s="1005"/>
      <c r="D20" s="1005"/>
      <c r="E20" s="1005"/>
      <c r="F20" s="1005"/>
      <c r="G20" s="1005"/>
      <c r="H20" s="1005"/>
      <c r="I20" s="1005"/>
      <c r="J20" s="995"/>
      <c r="K20" s="995"/>
      <c r="L20" s="1045"/>
      <c r="M20" s="1046"/>
      <c r="N20" s="1004"/>
      <c r="O20" s="508"/>
      <c r="P20" s="508"/>
      <c r="Q20" s="508"/>
      <c r="R20" s="508"/>
      <c r="S20" s="508"/>
      <c r="T20" s="508"/>
    </row>
    <row r="21" spans="1:20" s="517" customFormat="1" ht="15.75" customHeight="1">
      <c r="A21" s="1047"/>
      <c r="B21" s="1047" t="s">
        <v>3117</v>
      </c>
      <c r="C21" s="1048">
        <f t="shared" ref="C21:K21" si="0">SUM(C14:C18)</f>
        <v>14493366</v>
      </c>
      <c r="D21" s="1049">
        <f t="shared" si="0"/>
        <v>0</v>
      </c>
      <c r="E21" s="1048">
        <f t="shared" si="0"/>
        <v>10552044</v>
      </c>
      <c r="F21" s="1048">
        <f t="shared" si="0"/>
        <v>1815066</v>
      </c>
      <c r="G21" s="1049">
        <f t="shared" si="0"/>
        <v>0</v>
      </c>
      <c r="H21" s="1048">
        <f t="shared" si="0"/>
        <v>843757</v>
      </c>
      <c r="I21" s="1049">
        <f t="shared" si="0"/>
        <v>0</v>
      </c>
      <c r="J21" s="1048">
        <f t="shared" si="0"/>
        <v>204184</v>
      </c>
      <c r="K21" s="1050">
        <f t="shared" si="0"/>
        <v>100313</v>
      </c>
      <c r="L21" s="1051"/>
      <c r="M21" s="1052">
        <f>SUM(M14:M18)</f>
        <v>28008730</v>
      </c>
      <c r="N21" s="1053"/>
      <c r="O21" s="515"/>
      <c r="P21" s="516"/>
      <c r="Q21" s="516"/>
      <c r="R21" s="516"/>
      <c r="S21" s="516"/>
      <c r="T21" s="516"/>
    </row>
    <row r="22" spans="1:20" s="509" customFormat="1" ht="15">
      <c r="A22" s="478"/>
      <c r="B22" s="478" t="s">
        <v>25</v>
      </c>
      <c r="C22" s="1054"/>
      <c r="D22" s="1054"/>
      <c r="E22" s="1055"/>
      <c r="F22" s="1056"/>
      <c r="G22" s="1056"/>
      <c r="H22" s="1056"/>
      <c r="I22" s="1056"/>
      <c r="J22" s="1056"/>
      <c r="K22" s="1045"/>
      <c r="L22" s="1045"/>
      <c r="M22" s="1045"/>
      <c r="N22" s="998"/>
      <c r="O22" s="508"/>
      <c r="P22" s="508"/>
      <c r="Q22" s="508"/>
      <c r="R22" s="508"/>
      <c r="S22" s="508"/>
      <c r="T22" s="508"/>
    </row>
    <row r="23" spans="1:20" s="509" customFormat="1" ht="15" hidden="1">
      <c r="A23" s="478"/>
      <c r="B23" s="984" t="s">
        <v>23</v>
      </c>
      <c r="C23" s="1041"/>
      <c r="D23" s="1041"/>
      <c r="E23" s="1041"/>
      <c r="F23" s="1041"/>
      <c r="G23" s="1041"/>
      <c r="H23" s="1041"/>
      <c r="I23" s="1041"/>
      <c r="J23" s="1041"/>
      <c r="K23" s="1042"/>
      <c r="L23" s="1042"/>
      <c r="M23" s="1042"/>
      <c r="N23" s="1042"/>
      <c r="O23" s="508"/>
      <c r="P23" s="508"/>
      <c r="Q23" s="508"/>
      <c r="R23" s="508"/>
      <c r="S23" s="508"/>
      <c r="T23" s="508"/>
    </row>
    <row r="24" spans="1:20" s="509" customFormat="1" ht="15" hidden="1">
      <c r="A24" s="478"/>
      <c r="B24" s="478" t="s">
        <v>3010</v>
      </c>
      <c r="C24" s="995">
        <v>14388204</v>
      </c>
      <c r="D24" s="995"/>
      <c r="E24" s="995">
        <v>9876568</v>
      </c>
      <c r="F24" s="995">
        <v>1333110</v>
      </c>
      <c r="G24" s="995"/>
      <c r="H24" s="995">
        <v>761280</v>
      </c>
      <c r="I24" s="995"/>
      <c r="J24" s="995">
        <v>191302</v>
      </c>
      <c r="K24" s="995">
        <v>125699</v>
      </c>
      <c r="L24" s="995"/>
      <c r="M24" s="1043">
        <f>SUM(C24:K24)</f>
        <v>26676163</v>
      </c>
      <c r="N24" s="480"/>
      <c r="O24" s="508"/>
      <c r="P24" s="508"/>
      <c r="Q24" s="508"/>
      <c r="R24" s="508"/>
      <c r="S24" s="508"/>
      <c r="T24" s="508"/>
    </row>
    <row r="25" spans="1:20" s="509" customFormat="1" ht="15" hidden="1">
      <c r="A25" s="478"/>
      <c r="B25" s="478" t="s">
        <v>24</v>
      </c>
      <c r="C25" s="1057">
        <v>0</v>
      </c>
      <c r="D25" s="995">
        <v>0</v>
      </c>
      <c r="E25" s="1057">
        <v>0</v>
      </c>
      <c r="F25" s="1057">
        <v>0</v>
      </c>
      <c r="G25" s="995"/>
      <c r="H25" s="1057">
        <v>0</v>
      </c>
      <c r="I25" s="995"/>
      <c r="J25" s="1057">
        <v>0</v>
      </c>
      <c r="K25" s="461">
        <v>901297</v>
      </c>
      <c r="L25" s="995"/>
      <c r="M25" s="1043">
        <f>SUM(C25:K25)</f>
        <v>901297</v>
      </c>
      <c r="N25" s="480"/>
      <c r="O25" s="508"/>
      <c r="P25" s="508"/>
      <c r="Q25" s="508"/>
      <c r="R25" s="508"/>
      <c r="S25" s="508"/>
      <c r="T25" s="508"/>
    </row>
    <row r="26" spans="1:20" s="509" customFormat="1" ht="15" hidden="1">
      <c r="A26" s="478"/>
      <c r="B26" s="478" t="s">
        <v>92</v>
      </c>
      <c r="C26" s="461">
        <v>50408</v>
      </c>
      <c r="D26" s="461"/>
      <c r="E26" s="991">
        <v>272691</v>
      </c>
      <c r="F26" s="991">
        <v>316307</v>
      </c>
      <c r="G26" s="991"/>
      <c r="H26" s="461">
        <v>14487</v>
      </c>
      <c r="I26" s="461"/>
      <c r="J26" s="991">
        <v>0</v>
      </c>
      <c r="K26" s="2309">
        <v>-653893</v>
      </c>
      <c r="L26" s="2309"/>
      <c r="M26" s="1043">
        <f>SUM(C26:K26)</f>
        <v>0</v>
      </c>
      <c r="N26" s="1043"/>
      <c r="O26" s="508"/>
      <c r="P26" s="508"/>
      <c r="Q26" s="508"/>
      <c r="R26" s="508"/>
      <c r="S26" s="508"/>
      <c r="T26" s="508"/>
    </row>
    <row r="27" spans="1:20" s="509" customFormat="1" ht="15" hidden="1">
      <c r="A27" s="478"/>
      <c r="B27" s="478" t="s">
        <v>1764</v>
      </c>
      <c r="C27" s="995"/>
      <c r="D27" s="995"/>
      <c r="E27" s="1057"/>
      <c r="F27" s="1057"/>
      <c r="G27" s="1057"/>
      <c r="H27" s="995"/>
      <c r="I27" s="995"/>
      <c r="J27" s="1057"/>
      <c r="K27" s="1058"/>
      <c r="L27" s="1058"/>
      <c r="M27" s="1043">
        <f>SUM(C27:K27)</f>
        <v>0</v>
      </c>
      <c r="N27" s="1043"/>
      <c r="O27" s="508"/>
      <c r="P27" s="508"/>
      <c r="Q27" s="508"/>
      <c r="R27" s="508"/>
      <c r="S27" s="508"/>
      <c r="T27" s="508"/>
    </row>
    <row r="28" spans="1:20" s="509" customFormat="1" ht="15" hidden="1">
      <c r="A28" s="478"/>
      <c r="B28" s="478" t="s">
        <v>104</v>
      </c>
      <c r="C28" s="995">
        <v>0</v>
      </c>
      <c r="D28" s="995"/>
      <c r="E28" s="1057">
        <v>0</v>
      </c>
      <c r="F28" s="2309">
        <v>-3074</v>
      </c>
      <c r="G28" s="2309"/>
      <c r="H28" s="1057">
        <v>0</v>
      </c>
      <c r="I28" s="1057"/>
      <c r="J28" s="1057">
        <v>0</v>
      </c>
      <c r="K28" s="1043">
        <v>0</v>
      </c>
      <c r="L28" s="1043"/>
      <c r="M28" s="2309">
        <f>SUM(C28:K28)</f>
        <v>-3074</v>
      </c>
      <c r="N28" s="2309"/>
      <c r="O28" s="508"/>
      <c r="P28" s="508"/>
      <c r="Q28" s="508"/>
      <c r="R28" s="508"/>
      <c r="S28" s="508"/>
      <c r="T28" s="508"/>
    </row>
    <row r="29" spans="1:20" s="509" customFormat="1" ht="15" hidden="1">
      <c r="A29" s="478"/>
      <c r="B29" s="478"/>
      <c r="C29" s="1005"/>
      <c r="D29" s="1005"/>
      <c r="E29" s="1005"/>
      <c r="F29" s="1005"/>
      <c r="G29" s="1005"/>
      <c r="H29" s="1005"/>
      <c r="I29" s="1005"/>
      <c r="J29" s="995"/>
      <c r="K29" s="995"/>
      <c r="L29" s="998"/>
      <c r="M29" s="999"/>
      <c r="N29" s="1004"/>
      <c r="O29" s="508"/>
      <c r="P29" s="508"/>
      <c r="Q29" s="508"/>
      <c r="R29" s="508"/>
      <c r="S29" s="508"/>
      <c r="T29" s="508"/>
    </row>
    <row r="30" spans="1:20" s="517" customFormat="1" ht="15.75" hidden="1" customHeight="1">
      <c r="A30" s="1047"/>
      <c r="B30" s="1047" t="s">
        <v>1771</v>
      </c>
      <c r="C30" s="1050">
        <f t="shared" ref="C30:K30" si="1">SUM(C24:C28)</f>
        <v>14438612</v>
      </c>
      <c r="D30" s="1050">
        <f t="shared" si="1"/>
        <v>0</v>
      </c>
      <c r="E30" s="1050">
        <f t="shared" si="1"/>
        <v>10149259</v>
      </c>
      <c r="F30" s="1050">
        <f t="shared" si="1"/>
        <v>1646343</v>
      </c>
      <c r="G30" s="1050">
        <f t="shared" si="1"/>
        <v>0</v>
      </c>
      <c r="H30" s="1050">
        <f t="shared" si="1"/>
        <v>775767</v>
      </c>
      <c r="I30" s="1050">
        <f t="shared" si="1"/>
        <v>0</v>
      </c>
      <c r="J30" s="1050">
        <f t="shared" si="1"/>
        <v>191302</v>
      </c>
      <c r="K30" s="1050">
        <f t="shared" si="1"/>
        <v>373103</v>
      </c>
      <c r="L30" s="1059"/>
      <c r="M30" s="1060">
        <f>SUM(M24:M28)</f>
        <v>27574386</v>
      </c>
      <c r="N30" s="1053"/>
      <c r="O30" s="515"/>
      <c r="P30" s="516"/>
      <c r="Q30" s="516"/>
      <c r="R30" s="516"/>
      <c r="S30" s="516"/>
      <c r="T30" s="516"/>
    </row>
    <row r="31" spans="1:20" s="509" customFormat="1" ht="15">
      <c r="A31" s="478"/>
      <c r="B31" s="478" t="s">
        <v>25</v>
      </c>
      <c r="C31" s="1054"/>
      <c r="D31" s="1054"/>
      <c r="E31" s="1055"/>
      <c r="F31" s="1056"/>
      <c r="G31" s="1056"/>
      <c r="H31" s="1056"/>
      <c r="I31" s="1056"/>
      <c r="J31" s="1056"/>
      <c r="K31" s="1045"/>
      <c r="L31" s="1045"/>
      <c r="M31" s="1045"/>
      <c r="N31" s="998"/>
      <c r="O31" s="508"/>
      <c r="P31" s="508"/>
      <c r="Q31" s="508"/>
      <c r="R31" s="508"/>
      <c r="S31" s="508"/>
      <c r="T31" s="508"/>
    </row>
    <row r="32" spans="1:20" s="509" customFormat="1" ht="15">
      <c r="A32" s="474"/>
      <c r="B32" s="875" t="s">
        <v>287</v>
      </c>
      <c r="C32" s="1061"/>
      <c r="D32" s="1061"/>
      <c r="E32" s="1062"/>
      <c r="F32" s="1063"/>
      <c r="G32" s="1063"/>
      <c r="H32" s="1063"/>
      <c r="I32" s="1063"/>
      <c r="J32" s="1063"/>
      <c r="K32" s="1064"/>
      <c r="L32" s="1064"/>
      <c r="M32" s="1064"/>
      <c r="N32" s="1003"/>
      <c r="O32" s="525"/>
      <c r="P32" s="508"/>
      <c r="Q32" s="508"/>
      <c r="R32" s="508"/>
      <c r="S32" s="508"/>
      <c r="T32" s="508"/>
    </row>
    <row r="33" spans="1:20" s="509" customFormat="1" ht="5.25" customHeight="1">
      <c r="A33" s="474"/>
      <c r="B33" s="985"/>
      <c r="C33" s="1061"/>
      <c r="D33" s="1061"/>
      <c r="E33" s="1062"/>
      <c r="F33" s="1063"/>
      <c r="G33" s="1063"/>
      <c r="H33" s="1063"/>
      <c r="I33" s="1063"/>
      <c r="J33" s="1063"/>
      <c r="K33" s="1064"/>
      <c r="L33" s="1064"/>
      <c r="M33" s="1064"/>
      <c r="N33" s="1003"/>
      <c r="O33" s="508"/>
      <c r="P33" s="508"/>
      <c r="Q33" s="508"/>
      <c r="R33" s="508"/>
      <c r="S33" s="508"/>
      <c r="T33" s="508"/>
    </row>
    <row r="34" spans="1:20" s="509" customFormat="1" ht="15">
      <c r="A34" s="474"/>
      <c r="B34" s="870" t="s">
        <v>3116</v>
      </c>
      <c r="C34" s="1043">
        <v>1502999</v>
      </c>
      <c r="D34" s="1058"/>
      <c r="E34" s="1043">
        <v>2796338</v>
      </c>
      <c r="F34" s="1058">
        <v>1100939</v>
      </c>
      <c r="G34" s="1058"/>
      <c r="H34" s="1043">
        <v>655686</v>
      </c>
      <c r="I34" s="1058"/>
      <c r="J34" s="1058">
        <v>167155</v>
      </c>
      <c r="K34" s="1043">
        <v>0</v>
      </c>
      <c r="L34" s="1065"/>
      <c r="M34" s="1043">
        <f>SUM(C34:K34)</f>
        <v>6223117</v>
      </c>
      <c r="N34" s="1043"/>
      <c r="O34" s="527">
        <f>F18-F37</f>
        <v>-1340</v>
      </c>
      <c r="P34" s="508"/>
      <c r="Q34" s="508"/>
      <c r="R34" s="508"/>
      <c r="S34" s="508"/>
      <c r="T34" s="508"/>
    </row>
    <row r="35" spans="1:20" s="509" customFormat="1" ht="15">
      <c r="A35" s="474"/>
      <c r="B35" s="870" t="s">
        <v>26</v>
      </c>
      <c r="C35" s="1043">
        <v>293544</v>
      </c>
      <c r="D35" s="1058"/>
      <c r="E35" s="1043">
        <v>999625</v>
      </c>
      <c r="F35" s="1058">
        <v>227372</v>
      </c>
      <c r="G35" s="1058"/>
      <c r="H35" s="1043">
        <v>63274</v>
      </c>
      <c r="I35" s="1058"/>
      <c r="J35" s="1058">
        <v>6096</v>
      </c>
      <c r="K35" s="1043">
        <v>0</v>
      </c>
      <c r="L35" s="1065"/>
      <c r="M35" s="1043">
        <f>SUM(C35:K35)</f>
        <v>1589911</v>
      </c>
      <c r="N35" s="1043"/>
      <c r="O35" s="527">
        <f>M35-'[156]Notes 6- 11'!G84</f>
        <v>0</v>
      </c>
      <c r="P35" s="508"/>
      <c r="Q35" s="508"/>
      <c r="R35" s="508"/>
      <c r="S35" s="508"/>
      <c r="T35" s="508"/>
    </row>
    <row r="36" spans="1:20" s="509" customFormat="1" ht="15" hidden="1">
      <c r="A36" s="474"/>
      <c r="B36" s="478" t="s">
        <v>1764</v>
      </c>
      <c r="C36" s="1043">
        <v>0</v>
      </c>
      <c r="D36" s="1058"/>
      <c r="E36" s="1043">
        <v>0</v>
      </c>
      <c r="F36" s="1058">
        <v>0</v>
      </c>
      <c r="G36" s="1066"/>
      <c r="H36" s="1043">
        <v>0</v>
      </c>
      <c r="I36" s="1058"/>
      <c r="J36" s="1058">
        <v>0</v>
      </c>
      <c r="K36" s="1043">
        <v>0</v>
      </c>
      <c r="L36" s="1065"/>
      <c r="M36" s="1057">
        <f>SUM(C36:K36)</f>
        <v>0</v>
      </c>
      <c r="N36" s="1043"/>
      <c r="O36" s="527"/>
      <c r="P36" s="508"/>
      <c r="Q36" s="508"/>
      <c r="R36" s="508"/>
      <c r="S36" s="508"/>
      <c r="T36" s="508"/>
    </row>
    <row r="37" spans="1:20" s="509" customFormat="1" ht="12" customHeight="1">
      <c r="A37" s="474"/>
      <c r="B37" s="870" t="s">
        <v>32</v>
      </c>
      <c r="C37" s="1043">
        <v>0</v>
      </c>
      <c r="D37" s="1058"/>
      <c r="E37" s="1043">
        <v>0</v>
      </c>
      <c r="F37" s="2309">
        <v>-16682</v>
      </c>
      <c r="G37" s="2309"/>
      <c r="H37" s="1043">
        <v>0</v>
      </c>
      <c r="I37" s="1058"/>
      <c r="J37" s="1058">
        <v>0</v>
      </c>
      <c r="K37" s="1043">
        <v>0</v>
      </c>
      <c r="L37" s="1065"/>
      <c r="M37" s="2309">
        <f>SUM(C37:K37)</f>
        <v>-16682</v>
      </c>
      <c r="N37" s="2309"/>
      <c r="O37" s="527"/>
      <c r="P37" s="508"/>
      <c r="Q37" s="508"/>
      <c r="R37" s="508"/>
      <c r="S37" s="508"/>
      <c r="T37" s="508"/>
    </row>
    <row r="38" spans="1:20" s="509" customFormat="1" ht="15">
      <c r="A38" s="478"/>
      <c r="B38" s="478"/>
      <c r="C38" s="1005"/>
      <c r="D38" s="1005"/>
      <c r="E38" s="1067"/>
      <c r="F38" s="1067"/>
      <c r="G38" s="1067"/>
      <c r="H38" s="1067"/>
      <c r="I38" s="1067"/>
      <c r="J38" s="1067"/>
      <c r="K38" s="998"/>
      <c r="L38" s="1045"/>
      <c r="M38" s="1045"/>
      <c r="N38" s="998"/>
      <c r="O38" s="527"/>
      <c r="P38" s="508"/>
      <c r="Q38" s="508"/>
      <c r="R38" s="508"/>
      <c r="S38" s="508"/>
      <c r="T38" s="508"/>
    </row>
    <row r="39" spans="1:20" s="517" customFormat="1" ht="15.75" customHeight="1">
      <c r="A39" s="1047"/>
      <c r="B39" s="1047" t="s">
        <v>3117</v>
      </c>
      <c r="C39" s="1048">
        <f>SUM(C34:C37)</f>
        <v>1796543</v>
      </c>
      <c r="D39" s="1068"/>
      <c r="E39" s="1048">
        <f>SUM(E34:E37)</f>
        <v>3795963</v>
      </c>
      <c r="F39" s="1048">
        <f>SUM(F34:F37)</f>
        <v>1311629</v>
      </c>
      <c r="G39" s="1068"/>
      <c r="H39" s="1048">
        <f>SUM(H34:H37)</f>
        <v>718960</v>
      </c>
      <c r="I39" s="1048"/>
      <c r="J39" s="1048">
        <f>SUM(J34:J37)</f>
        <v>173251</v>
      </c>
      <c r="K39" s="1069">
        <f>SUM(K34:K37)</f>
        <v>0</v>
      </c>
      <c r="L39" s="1070"/>
      <c r="M39" s="1052">
        <f>SUM(M34:M37)</f>
        <v>7796346</v>
      </c>
      <c r="N39" s="1071"/>
      <c r="O39" s="533"/>
      <c r="P39" s="516"/>
      <c r="Q39" s="516"/>
      <c r="R39" s="516"/>
      <c r="S39" s="516"/>
      <c r="T39" s="516"/>
    </row>
    <row r="40" spans="1:20" s="517" customFormat="1" ht="17.25" customHeight="1">
      <c r="A40" s="1047"/>
      <c r="B40" s="1047"/>
      <c r="C40" s="1072"/>
      <c r="D40" s="1073"/>
      <c r="E40" s="1072"/>
      <c r="F40" s="1072"/>
      <c r="G40" s="1073"/>
      <c r="H40" s="1072"/>
      <c r="I40" s="1072"/>
      <c r="J40" s="1072"/>
      <c r="K40" s="1074"/>
      <c r="L40" s="1074"/>
      <c r="M40" s="1074"/>
      <c r="N40" s="1071"/>
      <c r="O40" s="533"/>
      <c r="P40" s="516"/>
      <c r="Q40" s="516"/>
      <c r="R40" s="516"/>
      <c r="S40" s="516"/>
      <c r="T40" s="516"/>
    </row>
    <row r="41" spans="1:20" s="509" customFormat="1" ht="12.75" hidden="1">
      <c r="A41" s="441"/>
      <c r="B41" s="326" t="s">
        <v>287</v>
      </c>
      <c r="C41" s="520"/>
      <c r="D41" s="520"/>
      <c r="E41" s="521"/>
      <c r="F41" s="522"/>
      <c r="G41" s="522"/>
      <c r="H41" s="522"/>
      <c r="I41" s="522"/>
      <c r="J41" s="522"/>
      <c r="K41" s="523"/>
      <c r="L41" s="523"/>
      <c r="M41" s="523"/>
      <c r="N41" s="524"/>
      <c r="O41" s="525"/>
      <c r="P41" s="508"/>
      <c r="Q41" s="508"/>
      <c r="R41" s="508"/>
      <c r="S41" s="508"/>
      <c r="T41" s="508"/>
    </row>
    <row r="42" spans="1:20" s="509" customFormat="1" ht="8.25" hidden="1" customHeight="1">
      <c r="A42" s="441"/>
      <c r="B42" s="605"/>
      <c r="C42" s="520"/>
      <c r="D42" s="520"/>
      <c r="E42" s="521"/>
      <c r="F42" s="522"/>
      <c r="G42" s="522"/>
      <c r="H42" s="522"/>
      <c r="I42" s="522"/>
      <c r="J42" s="522"/>
      <c r="K42" s="523"/>
      <c r="L42" s="523"/>
      <c r="M42" s="523"/>
      <c r="N42" s="524"/>
      <c r="O42" s="508"/>
      <c r="P42" s="508"/>
      <c r="Q42" s="508"/>
      <c r="R42" s="508"/>
      <c r="S42" s="508"/>
      <c r="T42" s="508"/>
    </row>
    <row r="43" spans="1:20" s="509" customFormat="1" ht="12.75" hidden="1">
      <c r="A43" s="441"/>
      <c r="B43" s="812" t="s">
        <v>3010</v>
      </c>
      <c r="C43" s="811">
        <v>1212384</v>
      </c>
      <c r="D43" s="526"/>
      <c r="E43" s="811">
        <v>1850304</v>
      </c>
      <c r="F43" s="811">
        <v>954350</v>
      </c>
      <c r="G43" s="526"/>
      <c r="H43" s="811">
        <v>525460</v>
      </c>
      <c r="I43" s="526"/>
      <c r="J43" s="526">
        <v>120097</v>
      </c>
      <c r="K43" s="811">
        <v>0</v>
      </c>
      <c r="L43" s="466"/>
      <c r="M43" s="811">
        <f>SUM(C43:K43)</f>
        <v>4662595</v>
      </c>
      <c r="N43" s="510"/>
      <c r="O43" s="527">
        <f>F28-F46</f>
        <v>-266</v>
      </c>
      <c r="P43" s="508"/>
      <c r="Q43" s="508"/>
      <c r="R43" s="508"/>
      <c r="S43" s="508"/>
      <c r="T43" s="508"/>
    </row>
    <row r="44" spans="1:20" s="509" customFormat="1" ht="12.75" hidden="1">
      <c r="A44" s="441"/>
      <c r="B44" s="812" t="s">
        <v>26</v>
      </c>
      <c r="C44" s="811">
        <v>290615</v>
      </c>
      <c r="D44" s="526"/>
      <c r="E44" s="811">
        <v>946034</v>
      </c>
      <c r="F44" s="811">
        <v>149397</v>
      </c>
      <c r="G44" s="526"/>
      <c r="H44" s="811">
        <v>130226</v>
      </c>
      <c r="I44" s="526"/>
      <c r="J44" s="526">
        <v>47058</v>
      </c>
      <c r="K44" s="811">
        <v>0</v>
      </c>
      <c r="L44" s="466"/>
      <c r="M44" s="811">
        <f>SUM(C44:K44)</f>
        <v>1563330</v>
      </c>
      <c r="N44" s="510"/>
      <c r="O44" s="527"/>
      <c r="P44" s="508"/>
      <c r="Q44" s="508"/>
      <c r="R44" s="508"/>
      <c r="S44" s="508"/>
      <c r="T44" s="508"/>
    </row>
    <row r="45" spans="1:20" s="509" customFormat="1" ht="12.75" hidden="1">
      <c r="A45" s="441"/>
      <c r="B45" s="50" t="s">
        <v>1764</v>
      </c>
      <c r="C45" s="811">
        <v>0</v>
      </c>
      <c r="D45" s="526"/>
      <c r="E45" s="811">
        <v>0</v>
      </c>
      <c r="F45" s="526">
        <v>0</v>
      </c>
      <c r="G45" s="528"/>
      <c r="H45" s="811">
        <v>0</v>
      </c>
      <c r="I45" s="526"/>
      <c r="J45" s="526">
        <v>0</v>
      </c>
      <c r="K45" s="811">
        <v>0</v>
      </c>
      <c r="L45" s="466"/>
      <c r="M45" s="529">
        <f>SUM(C45:K45)</f>
        <v>0</v>
      </c>
      <c r="N45" s="510"/>
      <c r="O45" s="527"/>
      <c r="P45" s="508"/>
      <c r="Q45" s="508"/>
      <c r="R45" s="508"/>
      <c r="S45" s="508"/>
      <c r="T45" s="508"/>
    </row>
    <row r="46" spans="1:20" s="509" customFormat="1" ht="12.75" hidden="1">
      <c r="A46" s="441"/>
      <c r="B46" s="50" t="s">
        <v>104</v>
      </c>
      <c r="C46" s="811">
        <v>0</v>
      </c>
      <c r="D46" s="526"/>
      <c r="E46" s="811">
        <v>0</v>
      </c>
      <c r="F46" s="2310">
        <v>-2808</v>
      </c>
      <c r="G46" s="2310"/>
      <c r="H46" s="811">
        <v>0</v>
      </c>
      <c r="I46" s="526"/>
      <c r="J46" s="526">
        <v>0</v>
      </c>
      <c r="K46" s="811">
        <v>0</v>
      </c>
      <c r="L46" s="466"/>
      <c r="M46" s="2310">
        <f>SUM(C46:K46)</f>
        <v>-2808</v>
      </c>
      <c r="N46" s="2310"/>
      <c r="O46" s="527"/>
      <c r="P46" s="508"/>
      <c r="Q46" s="508"/>
      <c r="R46" s="508"/>
      <c r="S46" s="508"/>
      <c r="T46" s="508"/>
    </row>
    <row r="47" spans="1:20" s="509" customFormat="1" ht="12.75" hidden="1">
      <c r="A47" s="50"/>
      <c r="B47" s="50"/>
      <c r="C47" s="446"/>
      <c r="D47" s="446"/>
      <c r="E47" s="530"/>
      <c r="F47" s="530"/>
      <c r="G47" s="530"/>
      <c r="H47" s="530"/>
      <c r="I47" s="530"/>
      <c r="J47" s="530"/>
      <c r="K47" s="813"/>
      <c r="L47" s="511"/>
      <c r="M47" s="511"/>
      <c r="N47" s="519"/>
      <c r="O47" s="527"/>
      <c r="P47" s="508"/>
      <c r="Q47" s="508"/>
      <c r="R47" s="508"/>
      <c r="S47" s="508"/>
      <c r="T47" s="508"/>
    </row>
    <row r="48" spans="1:20" s="517" customFormat="1" ht="15.75" hidden="1" customHeight="1">
      <c r="A48" s="512"/>
      <c r="B48" s="512" t="s">
        <v>1771</v>
      </c>
      <c r="C48" s="513">
        <f>SUM(C43:C46)</f>
        <v>1502999</v>
      </c>
      <c r="D48" s="552"/>
      <c r="E48" s="513">
        <f>SUM(E43:E46)</f>
        <v>2796338</v>
      </c>
      <c r="F48" s="513">
        <f>SUM(F43:F46)</f>
        <v>1100939</v>
      </c>
      <c r="G48" s="552"/>
      <c r="H48" s="513">
        <f>SUM(H43:H46)</f>
        <v>655686</v>
      </c>
      <c r="I48" s="513"/>
      <c r="J48" s="513">
        <f>SUM(J43:J46)</f>
        <v>167155</v>
      </c>
      <c r="K48" s="553">
        <f>SUM(K43:K47)</f>
        <v>0</v>
      </c>
      <c r="L48" s="514"/>
      <c r="M48" s="531">
        <f>SUM(M43:M46)</f>
        <v>6223117</v>
      </c>
      <c r="N48" s="532"/>
      <c r="O48" s="533"/>
      <c r="P48" s="516"/>
      <c r="Q48" s="516"/>
      <c r="R48" s="516"/>
      <c r="S48" s="516"/>
      <c r="T48" s="516"/>
    </row>
    <row r="49" spans="1:20" s="517" customFormat="1" ht="15.75" hidden="1" customHeight="1">
      <c r="A49" s="512"/>
      <c r="B49" s="512"/>
      <c r="C49" s="534"/>
      <c r="D49" s="535"/>
      <c r="E49" s="534"/>
      <c r="F49" s="534"/>
      <c r="G49" s="535"/>
      <c r="H49" s="534"/>
      <c r="I49" s="534"/>
      <c r="J49" s="534"/>
      <c r="K49" s="536"/>
      <c r="L49" s="536"/>
      <c r="M49" s="537"/>
      <c r="N49" s="532"/>
      <c r="O49" s="533"/>
      <c r="P49" s="516"/>
      <c r="Q49" s="516"/>
      <c r="R49" s="516"/>
      <c r="S49" s="516"/>
      <c r="T49" s="516"/>
    </row>
    <row r="50" spans="1:20" s="517" customFormat="1" ht="15.75" hidden="1" customHeight="1">
      <c r="A50" s="512"/>
      <c r="B50" s="512"/>
      <c r="C50" s="534"/>
      <c r="D50" s="535"/>
      <c r="E50" s="534"/>
      <c r="F50" s="534"/>
      <c r="G50" s="535"/>
      <c r="H50" s="534"/>
      <c r="I50" s="534"/>
      <c r="J50" s="534"/>
      <c r="K50" s="536"/>
      <c r="L50" s="536"/>
      <c r="M50" s="537"/>
      <c r="N50" s="532"/>
      <c r="O50" s="533"/>
      <c r="P50" s="516"/>
      <c r="Q50" s="516"/>
      <c r="R50" s="516"/>
      <c r="S50" s="516"/>
      <c r="T50" s="516"/>
    </row>
    <row r="51" spans="1:20" s="540" customFormat="1" ht="13.5" hidden="1" customHeight="1">
      <c r="A51" s="457"/>
      <c r="B51" s="439" t="s">
        <v>210</v>
      </c>
      <c r="C51" s="538"/>
      <c r="D51" s="538"/>
      <c r="E51" s="518"/>
      <c r="F51" s="518"/>
      <c r="G51" s="518"/>
      <c r="H51" s="518"/>
      <c r="I51" s="518"/>
      <c r="J51" s="518"/>
      <c r="K51" s="511"/>
      <c r="L51" s="511"/>
      <c r="M51" s="511"/>
      <c r="N51" s="519"/>
      <c r="O51" s="539"/>
      <c r="P51" s="539"/>
      <c r="Q51" s="539"/>
      <c r="R51" s="539"/>
      <c r="S51" s="539"/>
      <c r="T51" s="539"/>
    </row>
    <row r="52" spans="1:20" s="540" customFormat="1" ht="13.5" hidden="1" customHeight="1" thickBot="1">
      <c r="A52" s="457"/>
      <c r="B52" s="541" t="s">
        <v>3117</v>
      </c>
      <c r="C52" s="631">
        <f>C21-C39</f>
        <v>12696823</v>
      </c>
      <c r="D52" s="631"/>
      <c r="E52" s="631">
        <f>E21-E39</f>
        <v>6756081</v>
      </c>
      <c r="F52" s="631">
        <f>F21-F39</f>
        <v>503437</v>
      </c>
      <c r="G52" s="631"/>
      <c r="H52" s="631">
        <f>H21-H39</f>
        <v>124797</v>
      </c>
      <c r="I52" s="631"/>
      <c r="J52" s="631">
        <f>J21-J39</f>
        <v>30933</v>
      </c>
      <c r="K52" s="632">
        <f>K21-K39</f>
        <v>100313</v>
      </c>
      <c r="L52" s="633"/>
      <c r="M52" s="815">
        <f>M21-M39</f>
        <v>20212384</v>
      </c>
      <c r="N52" s="519"/>
      <c r="O52" s="539">
        <v>-368</v>
      </c>
      <c r="P52" s="539"/>
      <c r="Q52" s="539"/>
      <c r="R52" s="539"/>
      <c r="S52" s="539"/>
      <c r="T52" s="539"/>
    </row>
    <row r="53" spans="1:20" s="540" customFormat="1" ht="13.5" hidden="1" customHeight="1" thickTop="1" thickBot="1">
      <c r="A53" s="457"/>
      <c r="B53" s="541" t="s">
        <v>1771</v>
      </c>
      <c r="C53" s="542">
        <f t="shared" ref="C53:K53" si="2">+C30-C48</f>
        <v>12935613</v>
      </c>
      <c r="D53" s="542">
        <f t="shared" si="2"/>
        <v>0</v>
      </c>
      <c r="E53" s="542">
        <f t="shared" si="2"/>
        <v>7352921</v>
      </c>
      <c r="F53" s="542">
        <f t="shared" si="2"/>
        <v>545404</v>
      </c>
      <c r="G53" s="542">
        <f t="shared" si="2"/>
        <v>0</v>
      </c>
      <c r="H53" s="542">
        <f t="shared" si="2"/>
        <v>120081</v>
      </c>
      <c r="I53" s="542">
        <f t="shared" si="2"/>
        <v>0</v>
      </c>
      <c r="J53" s="542">
        <f t="shared" si="2"/>
        <v>24147</v>
      </c>
      <c r="K53" s="542">
        <f t="shared" si="2"/>
        <v>373103</v>
      </c>
      <c r="L53" s="543"/>
      <c r="M53" s="542">
        <f>+M30-M48</f>
        <v>21351269</v>
      </c>
      <c r="N53" s="519"/>
      <c r="O53" s="539"/>
      <c r="P53" s="539"/>
      <c r="Q53" s="539"/>
      <c r="R53" s="539"/>
      <c r="S53" s="539"/>
      <c r="T53" s="539"/>
    </row>
    <row r="54" spans="1:20" s="540" customFormat="1" ht="11.25" customHeight="1">
      <c r="A54" s="457"/>
      <c r="B54" s="541"/>
      <c r="C54" s="606">
        <f>C39-Sheet4!C21</f>
        <v>-12696823</v>
      </c>
      <c r="D54" s="606">
        <f>D39-Sheet4!D21</f>
        <v>0</v>
      </c>
      <c r="E54" s="606">
        <f>E39-Sheet4!E21</f>
        <v>-6756081</v>
      </c>
      <c r="F54" s="606">
        <f>F39-Sheet4!F21</f>
        <v>-503437</v>
      </c>
      <c r="G54" s="606">
        <f>G39-Sheet4!G21</f>
        <v>0</v>
      </c>
      <c r="H54" s="606">
        <f>H39-Sheet4!H21</f>
        <v>-124797</v>
      </c>
      <c r="I54" s="606">
        <f>I39-Sheet4!I21</f>
        <v>0</v>
      </c>
      <c r="J54" s="606">
        <f>J39-Sheet4!J21</f>
        <v>-30933</v>
      </c>
      <c r="K54" s="606">
        <f>K39-Sheet4!K21</f>
        <v>-100313</v>
      </c>
      <c r="L54" s="606">
        <f>L39-Sheet4!L21</f>
        <v>0</v>
      </c>
      <c r="M54" s="606">
        <f>M39-Sheet4!M21</f>
        <v>-20212384</v>
      </c>
      <c r="N54" s="519"/>
      <c r="O54" s="539"/>
      <c r="P54" s="539"/>
      <c r="Q54" s="539"/>
      <c r="R54" s="539"/>
      <c r="S54" s="539"/>
      <c r="T54" s="539"/>
    </row>
    <row r="55" spans="1:20" s="546" customFormat="1" ht="15" customHeight="1">
      <c r="B55" s="544"/>
      <c r="C55" s="545">
        <f>'Note 12 (PPE)'!C49</f>
        <v>12477940</v>
      </c>
      <c r="D55" s="545">
        <f>'Note 12 (PPE)'!D49</f>
        <v>0</v>
      </c>
      <c r="E55" s="545">
        <f>'Note 12 (PPE)'!E49</f>
        <v>5938866</v>
      </c>
      <c r="F55" s="545">
        <f>'Note 12 (PPE)'!F49</f>
        <v>406817</v>
      </c>
      <c r="G55" s="545">
        <f>'Note 12 (PPE)'!G49</f>
        <v>0</v>
      </c>
      <c r="H55" s="545">
        <f>'Note 12 (PPE)'!H49</f>
        <v>121202</v>
      </c>
      <c r="I55" s="545">
        <f>'Note 12 (PPE)'!I49</f>
        <v>29052</v>
      </c>
      <c r="J55" s="545">
        <f>'Note 12 (PPE)'!J49</f>
        <v>29052</v>
      </c>
      <c r="K55" s="545">
        <f>'Note 12 (PPE)'!K49</f>
        <v>79828</v>
      </c>
      <c r="L55" s="545">
        <f>'Note 12 (PPE)'!L49</f>
        <v>0</v>
      </c>
      <c r="M55" s="545">
        <f>'Note 12 (PPE)'!M49</f>
        <v>20212384</v>
      </c>
    </row>
    <row r="56" spans="1:20" s="546" customFormat="1">
      <c r="E56" s="612"/>
    </row>
    <row r="57" spans="1:20" s="546" customFormat="1">
      <c r="E57" s="612"/>
      <c r="M57" s="547">
        <f>M53-M52</f>
        <v>1138885</v>
      </c>
    </row>
    <row r="58" spans="1:20" s="546" customFormat="1">
      <c r="K58" s="548"/>
    </row>
    <row r="59" spans="1:20">
      <c r="H59" s="660">
        <f>F18-F37</f>
        <v>-1340</v>
      </c>
      <c r="M59" s="660">
        <f>M15</f>
        <v>537866</v>
      </c>
    </row>
    <row r="60" spans="1:20">
      <c r="M60" s="549" t="e">
        <f>-M35-#REF!</f>
        <v>#REF!</v>
      </c>
      <c r="O60" s="550"/>
    </row>
    <row r="61" spans="1:20">
      <c r="J61" s="551"/>
      <c r="L61" s="506">
        <f>12.6*4</f>
        <v>50.4</v>
      </c>
      <c r="M61" s="661">
        <f>M37-M18</f>
        <v>1340</v>
      </c>
    </row>
  </sheetData>
  <mergeCells count="10">
    <mergeCell ref="F37:G37"/>
    <mergeCell ref="M37:N37"/>
    <mergeCell ref="F46:G46"/>
    <mergeCell ref="M46:N46"/>
    <mergeCell ref="K16:L16"/>
    <mergeCell ref="F18:G18"/>
    <mergeCell ref="M18:N18"/>
    <mergeCell ref="K26:L26"/>
    <mergeCell ref="F28:G28"/>
    <mergeCell ref="M28:N28"/>
  </mergeCells>
  <pageMargins left="0.7" right="0.7" top="0.75" bottom="0.75" header="0.3" footer="0.3"/>
  <pageSetup paperSize="9" firstPageNumber="41" orientation="landscape" useFirstPageNumber="1" r:id="rId1"/>
  <headerFooter>
    <oddHeader>&amp;R&amp;"Times,Bold Italic"MRS Oil Nigeria Plc&amp;"Times,Italic"
Annual Report -- 31 December 2015</oddHeader>
    <oddFooter>&amp;R&amp;P</oddFooter>
  </headerFooter>
  <rowBreaks count="1" manualBreakCount="1">
    <brk id="40"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N63"/>
  <sheetViews>
    <sheetView view="pageBreakPreview" topLeftCell="A35" zoomScale="85" zoomScaleNormal="100" zoomScaleSheetLayoutView="85" workbookViewId="0">
      <selection activeCell="G19" sqref="G19"/>
    </sheetView>
  </sheetViews>
  <sheetFormatPr defaultColWidth="9.140625" defaultRowHeight="12.75"/>
  <cols>
    <col min="1" max="3" width="11" style="5" customWidth="1"/>
    <col min="4" max="4" width="12" style="5" customWidth="1"/>
    <col min="5" max="5" width="11.7109375" style="5" customWidth="1"/>
    <col min="6" max="6" width="10.42578125" style="5" customWidth="1"/>
    <col min="7" max="8" width="9.140625" style="5"/>
    <col min="9" max="9" width="11" style="5" customWidth="1"/>
    <col min="10" max="10" width="11.85546875" style="5" customWidth="1"/>
    <col min="11" max="11" width="12.140625" style="5" customWidth="1"/>
    <col min="12" max="12" width="12.5703125" style="5" customWidth="1"/>
    <col min="13" max="16384" width="9.140625" style="5"/>
  </cols>
  <sheetData>
    <row r="1" spans="1:12">
      <c r="A1" s="48"/>
      <c r="B1" s="48"/>
      <c r="C1" s="48"/>
      <c r="D1" s="48"/>
      <c r="E1" s="48"/>
      <c r="F1" s="48"/>
      <c r="G1" s="48"/>
      <c r="H1" s="48"/>
      <c r="I1" s="48"/>
      <c r="J1" s="48"/>
      <c r="K1" s="48"/>
      <c r="L1" s="48"/>
    </row>
    <row r="2" spans="1:12">
      <c r="A2" s="48"/>
      <c r="B2" s="48"/>
      <c r="C2" s="48"/>
      <c r="D2" s="48"/>
      <c r="E2" s="48"/>
      <c r="F2" s="48"/>
      <c r="G2" s="48"/>
      <c r="H2" s="48"/>
      <c r="I2" s="48"/>
      <c r="J2" s="48"/>
      <c r="K2" s="48"/>
      <c r="L2" s="48"/>
    </row>
    <row r="3" spans="1:12">
      <c r="A3" s="48"/>
      <c r="B3" s="48"/>
      <c r="C3" s="48"/>
      <c r="D3" s="48"/>
      <c r="E3" s="48"/>
      <c r="F3" s="48"/>
      <c r="G3" s="48"/>
      <c r="H3" s="48"/>
      <c r="I3" s="48"/>
      <c r="J3" s="48"/>
      <c r="K3" s="48"/>
      <c r="L3" s="48"/>
    </row>
    <row r="4" spans="1:12">
      <c r="A4" s="48"/>
      <c r="B4" s="48"/>
      <c r="C4" s="48"/>
      <c r="D4" s="48"/>
      <c r="E4" s="48"/>
      <c r="F4" s="48"/>
      <c r="G4" s="48"/>
      <c r="H4" s="48"/>
      <c r="I4" s="48"/>
      <c r="J4" s="48"/>
      <c r="K4" s="48"/>
      <c r="L4" s="48"/>
    </row>
    <row r="5" spans="1:12">
      <c r="A5" s="48"/>
      <c r="B5" s="48"/>
      <c r="C5" s="48"/>
      <c r="D5" s="48"/>
      <c r="E5" s="48"/>
      <c r="F5" s="48"/>
      <c r="G5" s="48"/>
      <c r="H5" s="48"/>
      <c r="I5" s="48"/>
      <c r="J5" s="48"/>
      <c r="K5" s="48"/>
      <c r="L5" s="48"/>
    </row>
    <row r="6" spans="1:12">
      <c r="A6" s="48"/>
      <c r="B6" s="48"/>
      <c r="C6" s="48"/>
      <c r="D6" s="48"/>
      <c r="E6" s="48"/>
      <c r="F6" s="48"/>
      <c r="G6" s="48"/>
      <c r="H6" s="48"/>
      <c r="I6" s="48"/>
      <c r="J6" s="48"/>
      <c r="K6" s="48"/>
      <c r="L6" s="48"/>
    </row>
    <row r="7" spans="1:12">
      <c r="A7" s="48"/>
      <c r="B7" s="48"/>
      <c r="C7" s="48"/>
      <c r="D7" s="48"/>
      <c r="E7" s="48"/>
      <c r="F7" s="48"/>
      <c r="G7" s="48"/>
      <c r="H7" s="48"/>
      <c r="I7" s="48"/>
      <c r="J7" s="48"/>
      <c r="K7" s="48"/>
      <c r="L7" s="48"/>
    </row>
    <row r="8" spans="1:12">
      <c r="A8" s="48"/>
      <c r="B8" s="48"/>
      <c r="C8" s="48"/>
      <c r="D8" s="48"/>
      <c r="E8" s="48"/>
      <c r="F8" s="48"/>
      <c r="G8" s="48"/>
      <c r="H8" s="48"/>
      <c r="I8" s="48"/>
      <c r="J8" s="48"/>
      <c r="K8" s="48"/>
      <c r="L8" s="48"/>
    </row>
    <row r="9" spans="1:12">
      <c r="A9" s="48"/>
      <c r="B9" s="48"/>
      <c r="C9" s="48"/>
      <c r="D9" s="48"/>
      <c r="E9" s="48"/>
      <c r="F9" s="48"/>
      <c r="G9" s="48"/>
      <c r="H9" s="48"/>
      <c r="I9" s="48"/>
      <c r="J9" s="48"/>
      <c r="K9" s="48"/>
      <c r="L9" s="48"/>
    </row>
    <row r="10" spans="1:12">
      <c r="A10" s="48"/>
      <c r="B10" s="48"/>
      <c r="C10" s="48"/>
      <c r="D10" s="48"/>
      <c r="E10" s="48"/>
      <c r="F10" s="48"/>
      <c r="G10" s="48"/>
      <c r="H10" s="48"/>
      <c r="I10" s="48"/>
      <c r="J10" s="48"/>
      <c r="K10" s="48"/>
      <c r="L10" s="48"/>
    </row>
    <row r="11" spans="1:12">
      <c r="A11" s="48"/>
      <c r="B11" s="48"/>
      <c r="C11" s="48"/>
      <c r="D11" s="48"/>
      <c r="E11" s="48"/>
      <c r="F11" s="48"/>
      <c r="G11" s="48"/>
      <c r="H11" s="48"/>
      <c r="I11" s="48"/>
      <c r="J11" s="48"/>
      <c r="K11" s="48"/>
      <c r="L11" s="48"/>
    </row>
    <row r="12" spans="1:12">
      <c r="A12" s="48"/>
      <c r="B12" s="48"/>
      <c r="C12" s="48"/>
      <c r="D12" s="48"/>
      <c r="E12" s="48"/>
      <c r="F12" s="48"/>
      <c r="G12" s="48"/>
      <c r="H12" s="48"/>
      <c r="I12" s="48"/>
      <c r="J12" s="48"/>
      <c r="K12" s="48"/>
      <c r="L12" s="48"/>
    </row>
    <row r="13" spans="1:12">
      <c r="A13" s="48"/>
      <c r="B13" s="48"/>
      <c r="C13" s="48"/>
      <c r="D13" s="48"/>
      <c r="E13" s="48"/>
      <c r="F13" s="48"/>
      <c r="G13" s="48"/>
      <c r="H13" s="48"/>
      <c r="I13" s="48"/>
      <c r="J13" s="48"/>
      <c r="K13" s="48"/>
      <c r="L13" s="48"/>
    </row>
    <row r="14" spans="1:12">
      <c r="A14" s="48"/>
      <c r="B14" s="48"/>
      <c r="C14" s="48"/>
      <c r="D14" s="48"/>
      <c r="E14" s="48"/>
      <c r="F14" s="48"/>
      <c r="G14" s="48"/>
      <c r="H14" s="48"/>
      <c r="I14" s="48"/>
      <c r="J14" s="48"/>
      <c r="K14" s="48"/>
      <c r="L14" s="48"/>
    </row>
    <row r="15" spans="1:12">
      <c r="A15" s="48"/>
      <c r="B15" s="48"/>
      <c r="C15" s="48"/>
      <c r="D15" s="48"/>
      <c r="E15" s="48"/>
      <c r="F15" s="48"/>
      <c r="G15" s="48"/>
      <c r="H15" s="48"/>
      <c r="I15" s="48"/>
      <c r="J15" s="48"/>
      <c r="K15" s="48"/>
      <c r="L15" s="48"/>
    </row>
    <row r="16" spans="1:12">
      <c r="A16" s="48"/>
      <c r="B16" s="48"/>
      <c r="C16" s="48"/>
      <c r="D16" s="48"/>
      <c r="E16" s="48"/>
      <c r="F16" s="48"/>
      <c r="G16" s="48"/>
      <c r="H16" s="48"/>
      <c r="I16" s="48"/>
      <c r="J16" s="48"/>
      <c r="K16" s="48"/>
      <c r="L16" s="48"/>
    </row>
    <row r="17" spans="1:12">
      <c r="A17" s="48"/>
      <c r="B17" s="48"/>
      <c r="C17" s="48"/>
      <c r="D17" s="48"/>
      <c r="E17" s="48"/>
      <c r="F17" s="48"/>
      <c r="G17" s="48"/>
      <c r="H17" s="48"/>
      <c r="I17" s="48"/>
      <c r="J17" s="48"/>
      <c r="K17" s="48"/>
      <c r="L17" s="48"/>
    </row>
    <row r="18" spans="1:12">
      <c r="A18" s="48"/>
      <c r="B18" s="48"/>
      <c r="C18" s="48"/>
      <c r="D18" s="48"/>
      <c r="E18" s="48"/>
      <c r="F18" s="48"/>
      <c r="G18" s="48"/>
      <c r="H18" s="48"/>
      <c r="I18" s="48"/>
      <c r="J18" s="48"/>
      <c r="K18" s="48"/>
      <c r="L18" s="48"/>
    </row>
    <row r="19" spans="1:12">
      <c r="A19" s="48"/>
      <c r="B19" s="48"/>
      <c r="C19" s="48"/>
      <c r="D19" s="48"/>
      <c r="E19" s="48"/>
      <c r="F19" s="48"/>
      <c r="G19" s="48"/>
      <c r="H19" s="48"/>
      <c r="I19" s="48"/>
      <c r="J19" s="48"/>
      <c r="K19" s="48"/>
      <c r="L19" s="48"/>
    </row>
    <row r="20" spans="1:12">
      <c r="A20" s="48"/>
      <c r="B20" s="48"/>
      <c r="C20" s="48"/>
      <c r="D20" s="48"/>
      <c r="E20" s="48"/>
      <c r="F20" s="48"/>
      <c r="G20" s="48"/>
      <c r="H20" s="48"/>
      <c r="I20" s="48"/>
      <c r="J20" s="48"/>
      <c r="K20" s="48"/>
      <c r="L20" s="48"/>
    </row>
    <row r="21" spans="1:12">
      <c r="A21" s="48"/>
      <c r="B21" s="48"/>
      <c r="C21" s="48"/>
      <c r="D21" s="48"/>
      <c r="E21" s="48"/>
      <c r="F21" s="48"/>
      <c r="G21" s="48"/>
      <c r="H21" s="48"/>
      <c r="I21" s="48"/>
      <c r="J21" s="48"/>
      <c r="K21" s="48"/>
      <c r="L21" s="48"/>
    </row>
    <row r="22" spans="1:12">
      <c r="A22" s="48"/>
      <c r="B22" s="48"/>
      <c r="C22" s="48"/>
      <c r="D22" s="48"/>
      <c r="E22" s="48"/>
      <c r="F22" s="48"/>
      <c r="G22" s="48"/>
      <c r="H22" s="48"/>
      <c r="I22" s="48"/>
      <c r="J22" s="48"/>
      <c r="K22" s="48"/>
      <c r="L22" s="48"/>
    </row>
    <row r="23" spans="1:12">
      <c r="A23" s="48"/>
      <c r="B23" s="48"/>
      <c r="C23" s="48"/>
      <c r="D23" s="48"/>
      <c r="E23" s="48"/>
      <c r="F23" s="48"/>
      <c r="G23" s="48"/>
      <c r="H23" s="48"/>
      <c r="I23" s="48"/>
      <c r="J23" s="48"/>
      <c r="K23" s="48"/>
      <c r="L23" s="48"/>
    </row>
    <row r="24" spans="1:12">
      <c r="A24" s="48"/>
      <c r="B24" s="48"/>
      <c r="C24" s="48"/>
      <c r="D24" s="48"/>
      <c r="E24" s="48"/>
      <c r="F24" s="48"/>
      <c r="G24" s="48"/>
      <c r="H24" s="48"/>
      <c r="I24" s="48"/>
      <c r="J24" s="48"/>
      <c r="K24" s="48"/>
      <c r="L24" s="48"/>
    </row>
    <row r="25" spans="1:12">
      <c r="A25" s="48"/>
      <c r="B25" s="48"/>
      <c r="C25" s="48"/>
      <c r="D25" s="48"/>
      <c r="E25" s="48"/>
      <c r="F25" s="48"/>
      <c r="G25" s="48"/>
      <c r="H25" s="48"/>
      <c r="I25" s="48"/>
      <c r="J25" s="48"/>
      <c r="K25" s="48"/>
      <c r="L25" s="48"/>
    </row>
    <row r="26" spans="1:12">
      <c r="A26" s="48"/>
      <c r="B26" s="48"/>
      <c r="C26" s="48"/>
      <c r="D26" s="48"/>
      <c r="E26" s="48"/>
      <c r="F26" s="48"/>
      <c r="G26" s="48"/>
      <c r="H26" s="48"/>
      <c r="I26" s="48"/>
      <c r="J26" s="48"/>
      <c r="K26" s="48"/>
      <c r="L26" s="48"/>
    </row>
    <row r="27" spans="1:12">
      <c r="A27" s="48"/>
      <c r="B27" s="48"/>
      <c r="C27" s="48"/>
      <c r="D27" s="48"/>
      <c r="E27" s="48"/>
      <c r="F27" s="48"/>
      <c r="G27" s="48"/>
      <c r="H27" s="48"/>
      <c r="I27" s="48"/>
      <c r="J27" s="48"/>
      <c r="K27" s="48"/>
      <c r="L27" s="48"/>
    </row>
    <row r="28" spans="1:12">
      <c r="A28" s="48"/>
      <c r="B28" s="48"/>
      <c r="C28" s="48"/>
      <c r="D28" s="48"/>
      <c r="E28" s="48"/>
      <c r="F28" s="48"/>
      <c r="G28" s="48"/>
      <c r="H28" s="48"/>
      <c r="I28" s="48"/>
      <c r="J28" s="48"/>
      <c r="K28" s="48"/>
      <c r="L28" s="48"/>
    </row>
    <row r="29" spans="1:12">
      <c r="A29" s="48"/>
      <c r="B29" s="48"/>
      <c r="C29" s="48"/>
      <c r="D29" s="48"/>
      <c r="E29" s="48"/>
      <c r="F29" s="48"/>
      <c r="G29" s="48"/>
      <c r="H29" s="48"/>
      <c r="I29" s="48"/>
      <c r="J29" s="48"/>
      <c r="K29" s="48"/>
      <c r="L29" s="48"/>
    </row>
    <row r="30" spans="1:12">
      <c r="A30" s="48"/>
      <c r="B30" s="48"/>
      <c r="C30" s="48"/>
      <c r="D30" s="48"/>
      <c r="E30" s="48"/>
      <c r="F30" s="48"/>
      <c r="G30" s="48"/>
      <c r="H30" s="48"/>
      <c r="I30" s="48"/>
      <c r="J30" s="48"/>
      <c r="K30" s="48"/>
      <c r="L30" s="48"/>
    </row>
    <row r="31" spans="1:12">
      <c r="A31" s="48"/>
      <c r="B31" s="48"/>
      <c r="C31" s="48"/>
      <c r="D31" s="48"/>
      <c r="E31" s="48"/>
      <c r="F31" s="48"/>
      <c r="G31" s="48"/>
      <c r="H31" s="48"/>
      <c r="I31" s="48"/>
      <c r="J31" s="48"/>
      <c r="K31" s="48"/>
      <c r="L31" s="48"/>
    </row>
    <row r="32" spans="1:12">
      <c r="A32" s="48"/>
      <c r="B32" s="48"/>
      <c r="C32" s="48"/>
      <c r="D32" s="48"/>
      <c r="E32" s="48"/>
      <c r="F32" s="48"/>
      <c r="G32" s="48"/>
      <c r="H32" s="48"/>
      <c r="I32" s="48"/>
      <c r="J32" s="48"/>
      <c r="K32" s="48"/>
      <c r="L32" s="48"/>
    </row>
    <row r="33" spans="1:12">
      <c r="A33" s="48"/>
      <c r="B33" s="48"/>
      <c r="C33" s="48"/>
      <c r="D33" s="48"/>
      <c r="E33" s="48"/>
      <c r="F33" s="48"/>
      <c r="G33" s="48"/>
      <c r="H33" s="48"/>
      <c r="I33" s="48"/>
      <c r="J33" s="48"/>
      <c r="K33" s="48"/>
      <c r="L33" s="48"/>
    </row>
    <row r="34" spans="1:12">
      <c r="A34" s="48"/>
      <c r="B34" s="48"/>
      <c r="C34" s="48"/>
      <c r="D34" s="48"/>
      <c r="E34" s="48"/>
      <c r="F34" s="48"/>
      <c r="G34" s="48"/>
      <c r="H34" s="48"/>
      <c r="I34" s="48"/>
      <c r="J34" s="48"/>
      <c r="K34" s="48"/>
      <c r="L34" s="48"/>
    </row>
    <row r="35" spans="1:12" s="602" customFormat="1" ht="13.5" customHeight="1">
      <c r="A35" s="601"/>
      <c r="B35" s="601"/>
      <c r="C35" s="601"/>
      <c r="D35" s="601"/>
      <c r="E35" s="601"/>
      <c r="F35" s="601"/>
      <c r="G35" s="601"/>
      <c r="H35" s="601"/>
      <c r="I35" s="601"/>
      <c r="J35" s="601"/>
      <c r="K35" s="601"/>
      <c r="L35" s="601"/>
    </row>
    <row r="36" spans="1:12" s="602" customFormat="1" ht="27">
      <c r="A36" s="601"/>
      <c r="B36" s="601"/>
      <c r="C36" s="601"/>
      <c r="D36" s="601"/>
      <c r="E36" s="601"/>
      <c r="F36" s="601"/>
      <c r="G36" s="601"/>
      <c r="H36" s="601"/>
      <c r="I36" s="601"/>
      <c r="J36" s="601"/>
      <c r="K36" s="601"/>
      <c r="L36" s="601"/>
    </row>
    <row r="37" spans="1:12" s="602" customFormat="1" ht="27">
      <c r="A37" s="2206" t="s">
        <v>115</v>
      </c>
      <c r="B37" s="2206"/>
      <c r="C37" s="2206"/>
      <c r="D37" s="2206"/>
      <c r="E37" s="2206"/>
      <c r="F37" s="2206"/>
      <c r="G37" s="2206"/>
      <c r="H37" s="2206"/>
      <c r="I37" s="2206"/>
      <c r="J37" s="2206"/>
      <c r="K37" s="2206"/>
      <c r="L37" s="2206"/>
    </row>
    <row r="38" spans="1:12" s="602" customFormat="1" ht="27"/>
    <row r="39" spans="1:12" s="603" customFormat="1" ht="27">
      <c r="A39" s="2206" t="s">
        <v>4768</v>
      </c>
      <c r="B39" s="2206"/>
      <c r="C39" s="2206"/>
      <c r="D39" s="2206"/>
      <c r="E39" s="2206"/>
      <c r="F39" s="2206"/>
      <c r="G39" s="2206"/>
      <c r="H39" s="2206"/>
      <c r="I39" s="2206"/>
      <c r="J39" s="2206"/>
      <c r="K39" s="2206"/>
      <c r="L39" s="2206"/>
    </row>
    <row r="40" spans="1:12" s="602" customFormat="1" ht="7.5" hidden="1" customHeight="1"/>
    <row r="41" spans="1:12" s="602" customFormat="1" ht="9.75" customHeight="1">
      <c r="E41" s="604"/>
      <c r="F41" s="604"/>
      <c r="G41" s="604"/>
      <c r="H41" s="604"/>
      <c r="I41" s="604"/>
      <c r="J41" s="604"/>
      <c r="K41" s="604"/>
    </row>
    <row r="42" spans="1:12" s="602" customFormat="1" ht="27">
      <c r="A42" s="2206"/>
      <c r="B42" s="2206"/>
      <c r="C42" s="2206"/>
      <c r="D42" s="2206"/>
      <c r="E42" s="2206"/>
      <c r="F42" s="2206"/>
      <c r="G42" s="2206"/>
      <c r="H42" s="2206"/>
      <c r="I42" s="2206"/>
      <c r="J42" s="2206"/>
      <c r="K42" s="2206"/>
      <c r="L42" s="2206"/>
    </row>
    <row r="43" spans="1:12" ht="5.25" customHeight="1">
      <c r="A43" s="48"/>
      <c r="B43" s="48"/>
      <c r="C43" s="48"/>
      <c r="D43" s="48"/>
      <c r="E43" s="48"/>
      <c r="F43" s="48"/>
      <c r="G43" s="48"/>
      <c r="H43" s="48"/>
      <c r="I43" s="48"/>
      <c r="J43" s="48"/>
      <c r="K43" s="48"/>
      <c r="L43" s="48"/>
    </row>
    <row r="44" spans="1:12" ht="12" customHeight="1">
      <c r="A44" s="2207"/>
      <c r="B44" s="2207"/>
      <c r="C44" s="2207"/>
      <c r="D44" s="2207"/>
      <c r="E44" s="2207"/>
      <c r="F44" s="2207"/>
      <c r="G44" s="2207"/>
      <c r="H44" s="2207"/>
      <c r="I44" s="2207"/>
      <c r="J44" s="2207"/>
      <c r="K44" s="2207"/>
      <c r="L44" s="2207"/>
    </row>
    <row r="45" spans="1:12" ht="12" customHeight="1">
      <c r="A45" s="48"/>
      <c r="B45" s="48"/>
      <c r="C45" s="48"/>
      <c r="D45" s="48"/>
      <c r="E45" s="48"/>
      <c r="F45" s="48"/>
      <c r="G45" s="48"/>
      <c r="H45" s="48"/>
      <c r="I45" s="48"/>
      <c r="J45" s="48"/>
      <c r="K45" s="48"/>
      <c r="L45" s="48"/>
    </row>
    <row r="46" spans="1:12">
      <c r="A46" s="48"/>
      <c r="B46" s="827"/>
      <c r="C46" s="48"/>
      <c r="D46" s="48"/>
      <c r="E46" s="48"/>
      <c r="F46" s="48"/>
      <c r="G46" s="48" t="s">
        <v>10</v>
      </c>
      <c r="H46" s="48"/>
      <c r="I46" s="48"/>
      <c r="J46" s="48"/>
      <c r="K46" s="48"/>
      <c r="L46" s="48"/>
    </row>
    <row r="47" spans="1:12">
      <c r="A47" s="48"/>
      <c r="B47" s="826"/>
      <c r="C47" s="48"/>
      <c r="D47" s="48"/>
      <c r="E47" s="48"/>
      <c r="F47" s="48"/>
      <c r="G47" s="48"/>
      <c r="H47" s="48"/>
      <c r="I47" s="48"/>
      <c r="J47" s="48"/>
      <c r="K47" s="48"/>
      <c r="L47" s="48"/>
    </row>
    <row r="48" spans="1:12">
      <c r="A48" s="48"/>
      <c r="B48" s="826"/>
      <c r="C48" s="48"/>
      <c r="D48" s="48"/>
      <c r="E48" s="48"/>
      <c r="F48" s="48"/>
      <c r="G48" s="48"/>
      <c r="H48" s="48"/>
      <c r="I48" s="48"/>
      <c r="J48" s="48"/>
      <c r="K48" s="48"/>
      <c r="L48" s="48"/>
    </row>
    <row r="49" spans="1:14">
      <c r="A49" s="48"/>
      <c r="B49" s="826"/>
      <c r="C49" s="48"/>
      <c r="D49" s="48"/>
      <c r="E49" s="48"/>
      <c r="F49" s="48"/>
      <c r="G49" s="48"/>
      <c r="H49" s="48"/>
      <c r="I49" s="48"/>
      <c r="J49" s="48"/>
      <c r="K49" s="48"/>
      <c r="L49" s="48"/>
      <c r="N49" s="22"/>
    </row>
    <row r="50" spans="1:14">
      <c r="A50" s="48"/>
      <c r="B50" s="48"/>
      <c r="C50" s="48"/>
      <c r="D50" s="48"/>
      <c r="E50" s="48"/>
      <c r="F50" s="48"/>
      <c r="G50" s="48"/>
      <c r="H50" s="48"/>
      <c r="I50" s="48"/>
      <c r="J50" s="48"/>
      <c r="K50" s="48"/>
      <c r="L50" s="48"/>
    </row>
    <row r="51" spans="1:14">
      <c r="C51" s="48"/>
      <c r="D51" s="48"/>
      <c r="E51" s="48"/>
      <c r="F51" s="48"/>
      <c r="G51" s="48"/>
      <c r="H51" s="48"/>
      <c r="I51" s="48"/>
      <c r="J51" s="48"/>
      <c r="K51" s="48"/>
      <c r="L51" s="48"/>
    </row>
    <row r="52" spans="1:14">
      <c r="A52" s="48"/>
      <c r="B52" s="48"/>
      <c r="C52" s="48"/>
      <c r="D52" s="48"/>
      <c r="E52" s="48"/>
      <c r="F52" s="48"/>
      <c r="G52" s="48"/>
      <c r="H52" s="48"/>
      <c r="I52" s="48"/>
      <c r="J52" s="48"/>
      <c r="K52" s="48"/>
      <c r="L52" s="48"/>
    </row>
    <row r="61" spans="1:14">
      <c r="A61" s="5" t="s">
        <v>4631</v>
      </c>
    </row>
    <row r="62" spans="1:14">
      <c r="A62" s="5" t="s">
        <v>4632</v>
      </c>
    </row>
    <row r="63" spans="1:14">
      <c r="A63" s="5" t="s">
        <v>4633</v>
      </c>
    </row>
  </sheetData>
  <mergeCells count="4">
    <mergeCell ref="A37:L37"/>
    <mergeCell ref="A39:L39"/>
    <mergeCell ref="A42:L42"/>
    <mergeCell ref="A44:L44"/>
  </mergeCells>
  <pageMargins left="0.4" right="0.3" top="0.2" bottom="0.2" header="0.31496062992126" footer="0.31496062992126"/>
  <pageSetup paperSize="9" scale="70" firstPageNumber="5"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T57"/>
  <sheetViews>
    <sheetView view="pageBreakPreview" zoomScaleNormal="100" zoomScaleSheetLayoutView="100" workbookViewId="0">
      <selection activeCell="A51" sqref="A51:XFD70"/>
    </sheetView>
  </sheetViews>
  <sheetFormatPr defaultColWidth="9.140625" defaultRowHeight="12"/>
  <cols>
    <col min="1" max="1" width="4.7109375" style="506" customWidth="1"/>
    <col min="2" max="2" width="31.42578125" style="506" customWidth="1"/>
    <col min="3" max="3" width="14.28515625" style="506" customWidth="1"/>
    <col min="4" max="4" width="0.5703125" style="506" customWidth="1"/>
    <col min="5" max="5" width="12.7109375" style="506" customWidth="1"/>
    <col min="6" max="6" width="11.5703125" style="506" customWidth="1"/>
    <col min="7" max="7" width="0.5703125" style="506" customWidth="1"/>
    <col min="8" max="8" width="12.42578125" style="506" customWidth="1"/>
    <col min="9" max="9" width="0.5703125" style="506" customWidth="1"/>
    <col min="10" max="10" width="14.140625" style="506" customWidth="1"/>
    <col min="11" max="11" width="14.28515625" style="506" customWidth="1"/>
    <col min="12" max="12" width="0.42578125" style="506" customWidth="1"/>
    <col min="13" max="13" width="14.85546875" style="506" customWidth="1"/>
    <col min="14" max="14" width="0.140625" style="506" customWidth="1"/>
    <col min="15" max="15" width="18.7109375" style="506" hidden="1" customWidth="1"/>
    <col min="16" max="17" width="0" style="506" hidden="1" customWidth="1"/>
    <col min="18" max="18" width="15.140625" style="506" bestFit="1" customWidth="1"/>
    <col min="19" max="19" width="13.5703125" style="506" bestFit="1" customWidth="1"/>
    <col min="20" max="20" width="9.85546875" style="506" bestFit="1" customWidth="1"/>
    <col min="21" max="16384" width="9.140625" style="506"/>
  </cols>
  <sheetData>
    <row r="1" spans="1:20">
      <c r="A1" s="505"/>
      <c r="B1" s="505"/>
      <c r="C1" s="505"/>
      <c r="D1" s="505"/>
      <c r="E1" s="505"/>
      <c r="F1" s="505"/>
      <c r="G1" s="505"/>
      <c r="H1" s="505"/>
      <c r="I1" s="505"/>
      <c r="J1" s="505"/>
    </row>
    <row r="2" spans="1:20" ht="12.75" hidden="1">
      <c r="A2" s="507"/>
      <c r="B2" s="507"/>
      <c r="C2" s="507"/>
      <c r="D2" s="507"/>
      <c r="E2" s="507"/>
      <c r="F2" s="507"/>
      <c r="G2" s="507"/>
      <c r="H2" s="507"/>
      <c r="I2" s="507"/>
      <c r="J2" s="507"/>
      <c r="K2" s="63"/>
      <c r="L2" s="63"/>
      <c r="M2" s="63"/>
    </row>
    <row r="3" spans="1:20" ht="12.75">
      <c r="A3" s="507"/>
      <c r="B3" s="316"/>
      <c r="C3" s="507"/>
      <c r="D3" s="507"/>
      <c r="E3" s="507"/>
      <c r="F3" s="507"/>
      <c r="G3" s="507"/>
      <c r="H3" s="507"/>
      <c r="I3" s="507"/>
      <c r="J3" s="694"/>
      <c r="K3" s="555"/>
      <c r="L3" s="63"/>
      <c r="M3" s="63"/>
    </row>
    <row r="4" spans="1:20" ht="12.75" hidden="1">
      <c r="A4" s="507"/>
      <c r="B4" s="316"/>
      <c r="C4" s="507"/>
      <c r="D4" s="507"/>
      <c r="E4" s="507"/>
      <c r="F4" s="507"/>
      <c r="G4" s="507"/>
      <c r="H4" s="507"/>
      <c r="I4" s="507"/>
      <c r="J4" s="507"/>
      <c r="K4" s="63"/>
      <c r="L4" s="63"/>
      <c r="M4" s="63"/>
    </row>
    <row r="5" spans="1:20" ht="18.75">
      <c r="A5" s="507"/>
      <c r="B5" s="288" t="s">
        <v>4713</v>
      </c>
      <c r="C5" s="507"/>
      <c r="D5" s="507"/>
      <c r="E5" s="507"/>
      <c r="F5" s="507"/>
      <c r="G5" s="507"/>
      <c r="H5" s="507"/>
      <c r="I5" s="507"/>
      <c r="J5" s="507"/>
      <c r="K5" s="555"/>
      <c r="L5" s="63"/>
      <c r="M5" s="63"/>
    </row>
    <row r="6" spans="1:20" ht="12.75">
      <c r="A6" s="507"/>
      <c r="B6" s="318"/>
      <c r="C6" s="507"/>
      <c r="D6" s="507"/>
      <c r="E6" s="507"/>
      <c r="F6" s="507"/>
      <c r="G6" s="507"/>
      <c r="H6" s="507"/>
      <c r="I6" s="507"/>
      <c r="J6" s="507"/>
      <c r="K6" s="555"/>
      <c r="L6" s="63"/>
      <c r="M6" s="2135"/>
    </row>
    <row r="7" spans="1:20" s="509" customFormat="1" ht="15">
      <c r="A7" s="478"/>
      <c r="B7" s="984" t="s">
        <v>19</v>
      </c>
      <c r="C7" s="984"/>
      <c r="D7" s="984"/>
      <c r="E7" s="1035"/>
      <c r="F7" s="984"/>
      <c r="G7" s="984"/>
      <c r="H7" s="984"/>
      <c r="I7" s="984"/>
      <c r="J7" s="984"/>
      <c r="K7" s="1036"/>
      <c r="L7" s="1036"/>
      <c r="M7" s="1036"/>
      <c r="N7" s="1036"/>
      <c r="O7" s="508"/>
      <c r="P7" s="508"/>
      <c r="Q7" s="508"/>
      <c r="R7" s="508"/>
      <c r="S7" s="508"/>
      <c r="T7" s="508"/>
    </row>
    <row r="8" spans="1:20" s="509" customFormat="1" ht="17.25" customHeight="1">
      <c r="A8" s="997" t="s">
        <v>16</v>
      </c>
      <c r="B8" s="478" t="s">
        <v>271</v>
      </c>
      <c r="C8" s="984"/>
      <c r="D8" s="984"/>
      <c r="E8" s="1037"/>
      <c r="F8" s="984"/>
      <c r="G8" s="984"/>
      <c r="H8" s="984"/>
      <c r="I8" s="984"/>
      <c r="J8" s="984"/>
      <c r="K8" s="1036"/>
      <c r="L8" s="1036"/>
      <c r="M8" s="1036"/>
      <c r="N8" s="1036"/>
      <c r="O8" s="508"/>
      <c r="P8" s="508"/>
      <c r="Q8" s="508"/>
      <c r="R8" s="508"/>
      <c r="S8" s="508"/>
      <c r="T8" s="508"/>
    </row>
    <row r="9" spans="1:20" s="509" customFormat="1" ht="42.6" customHeight="1">
      <c r="A9" s="478"/>
      <c r="B9" s="984"/>
      <c r="C9" s="1038" t="s">
        <v>294</v>
      </c>
      <c r="D9" s="1038"/>
      <c r="E9" s="1038" t="s">
        <v>87</v>
      </c>
      <c r="F9" s="1039" t="s">
        <v>90</v>
      </c>
      <c r="G9" s="1039"/>
      <c r="H9" s="1038" t="s">
        <v>88</v>
      </c>
      <c r="I9" s="1038"/>
      <c r="J9" s="1039" t="s">
        <v>89</v>
      </c>
      <c r="K9" s="1039" t="s">
        <v>91</v>
      </c>
      <c r="L9" s="1039"/>
      <c r="M9" s="1038" t="s">
        <v>21</v>
      </c>
      <c r="N9" s="1040"/>
      <c r="O9" s="508"/>
      <c r="P9" s="508"/>
      <c r="Q9" s="508"/>
      <c r="R9" s="508"/>
      <c r="S9" s="508"/>
      <c r="T9" s="508"/>
    </row>
    <row r="10" spans="1:20" s="509" customFormat="1" ht="13.5" customHeight="1">
      <c r="A10" s="478"/>
      <c r="B10" s="984"/>
      <c r="C10" s="993" t="s">
        <v>4651</v>
      </c>
      <c r="D10" s="993"/>
      <c r="E10" s="993" t="s">
        <v>4651</v>
      </c>
      <c r="F10" s="993" t="s">
        <v>4651</v>
      </c>
      <c r="G10" s="993"/>
      <c r="H10" s="993" t="s">
        <v>4651</v>
      </c>
      <c r="I10" s="993"/>
      <c r="J10" s="993" t="s">
        <v>4651</v>
      </c>
      <c r="K10" s="993" t="s">
        <v>4651</v>
      </c>
      <c r="L10" s="993"/>
      <c r="M10" s="993" t="s">
        <v>4651</v>
      </c>
      <c r="N10" s="983"/>
      <c r="O10" s="508"/>
      <c r="P10" s="508"/>
      <c r="Q10" s="508"/>
      <c r="R10" s="508"/>
      <c r="S10" s="508"/>
      <c r="T10" s="508"/>
    </row>
    <row r="11" spans="1:20" s="509" customFormat="1" ht="15">
      <c r="A11" s="478"/>
      <c r="B11" s="984" t="s">
        <v>23</v>
      </c>
      <c r="C11" s="1041"/>
      <c r="D11" s="1041"/>
      <c r="E11" s="1041"/>
      <c r="F11" s="1041"/>
      <c r="G11" s="1041"/>
      <c r="H11" s="1041"/>
      <c r="I11" s="1041"/>
      <c r="J11" s="1041"/>
      <c r="K11" s="1042"/>
      <c r="L11" s="1042"/>
      <c r="M11" s="1042"/>
      <c r="N11" s="1042"/>
      <c r="O11" s="508"/>
      <c r="P11" s="508"/>
      <c r="Q11" s="508"/>
      <c r="R11" s="508"/>
      <c r="S11" s="508"/>
      <c r="T11" s="508"/>
    </row>
    <row r="12" spans="1:20" s="509" customFormat="1" ht="15">
      <c r="A12" s="478"/>
      <c r="B12" s="478" t="s">
        <v>4767</v>
      </c>
      <c r="C12" s="461">
        <v>14568251</v>
      </c>
      <c r="D12" s="461">
        <v>0</v>
      </c>
      <c r="E12" s="461">
        <v>10770226</v>
      </c>
      <c r="F12" s="461">
        <v>1913021</v>
      </c>
      <c r="G12" s="461">
        <v>0</v>
      </c>
      <c r="H12" s="461">
        <v>864556</v>
      </c>
      <c r="I12" s="461">
        <v>0</v>
      </c>
      <c r="J12" s="461">
        <v>210101</v>
      </c>
      <c r="K12" s="461">
        <v>79828</v>
      </c>
      <c r="L12" s="992"/>
      <c r="M12" s="1043">
        <v>28405983</v>
      </c>
      <c r="N12" s="1043"/>
      <c r="O12" s="508"/>
      <c r="P12" s="508"/>
      <c r="Q12" s="508"/>
      <c r="R12" s="525"/>
      <c r="S12" s="508"/>
      <c r="T12" s="508"/>
    </row>
    <row r="13" spans="1:20" s="509" customFormat="1" ht="15">
      <c r="A13" s="478"/>
      <c r="B13" s="478" t="s">
        <v>24</v>
      </c>
      <c r="C13" s="991">
        <v>8059</v>
      </c>
      <c r="D13" s="461"/>
      <c r="E13" s="991">
        <v>40369</v>
      </c>
      <c r="F13" s="991">
        <v>392</v>
      </c>
      <c r="G13" s="461"/>
      <c r="H13" s="991">
        <v>3849</v>
      </c>
      <c r="I13" s="461"/>
      <c r="J13" s="991">
        <v>4356</v>
      </c>
      <c r="K13" s="2132">
        <v>37069</v>
      </c>
      <c r="L13" s="992"/>
      <c r="M13" s="1043">
        <v>94094</v>
      </c>
      <c r="N13" s="1043"/>
      <c r="O13" s="508"/>
      <c r="P13" s="508"/>
      <c r="Q13" s="508"/>
      <c r="R13" s="525"/>
      <c r="S13" s="508"/>
      <c r="T13" s="508"/>
    </row>
    <row r="14" spans="1:20" s="509" customFormat="1" ht="15">
      <c r="A14" s="478"/>
      <c r="B14" s="478" t="s">
        <v>92</v>
      </c>
      <c r="C14" s="461">
        <v>0</v>
      </c>
      <c r="D14" s="461"/>
      <c r="E14" s="991">
        <v>0</v>
      </c>
      <c r="F14" s="991"/>
      <c r="G14" s="461"/>
      <c r="H14" s="991">
        <v>0</v>
      </c>
      <c r="I14" s="461"/>
      <c r="J14" s="991">
        <v>0</v>
      </c>
      <c r="K14" s="2309"/>
      <c r="L14" s="2309"/>
      <c r="M14" s="1043">
        <v>0</v>
      </c>
      <c r="N14" s="1043"/>
      <c r="O14" s="508"/>
      <c r="P14" s="508"/>
      <c r="Q14" s="508"/>
      <c r="R14" s="525"/>
      <c r="S14" s="508"/>
      <c r="T14" s="508"/>
    </row>
    <row r="15" spans="1:20" s="509" customFormat="1" ht="15">
      <c r="A15" s="478"/>
      <c r="B15" s="478"/>
      <c r="C15" s="461"/>
      <c r="D15" s="461"/>
      <c r="E15" s="991"/>
      <c r="F15" s="1043"/>
      <c r="G15" s="1043"/>
      <c r="H15" s="991"/>
      <c r="I15" s="991"/>
      <c r="J15" s="991"/>
      <c r="K15" s="991"/>
      <c r="L15" s="1044"/>
      <c r="M15" s="1043"/>
      <c r="N15" s="1043"/>
      <c r="O15" s="508"/>
      <c r="P15" s="508"/>
      <c r="Q15" s="508"/>
      <c r="R15" s="508"/>
      <c r="S15" s="508"/>
      <c r="T15" s="508"/>
    </row>
    <row r="16" spans="1:20" s="509" customFormat="1" ht="13.15" hidden="1" customHeight="1">
      <c r="A16" s="478"/>
      <c r="B16" s="478"/>
      <c r="C16" s="1005"/>
      <c r="D16" s="1005"/>
      <c r="E16" s="1005"/>
      <c r="F16" s="1005"/>
      <c r="G16" s="1005"/>
      <c r="H16" s="1005"/>
      <c r="I16" s="1005"/>
      <c r="J16" s="995"/>
      <c r="K16" s="995"/>
      <c r="L16" s="1045"/>
      <c r="M16" s="1046"/>
      <c r="N16" s="1004"/>
      <c r="O16" s="508"/>
      <c r="P16" s="508"/>
      <c r="Q16" s="508"/>
      <c r="R16" s="508"/>
      <c r="S16" s="508"/>
      <c r="T16" s="508"/>
    </row>
    <row r="17" spans="1:20" s="517" customFormat="1" ht="15.75" customHeight="1">
      <c r="A17" s="1047"/>
      <c r="B17" s="1047" t="s">
        <v>4766</v>
      </c>
      <c r="C17" s="1048">
        <v>14576310</v>
      </c>
      <c r="D17" s="1049">
        <v>0</v>
      </c>
      <c r="E17" s="1048">
        <v>10810595</v>
      </c>
      <c r="F17" s="1075">
        <v>1913413</v>
      </c>
      <c r="G17" s="1049">
        <v>0</v>
      </c>
      <c r="H17" s="1048">
        <v>868405</v>
      </c>
      <c r="I17" s="1049">
        <v>0</v>
      </c>
      <c r="J17" s="1048">
        <v>214457</v>
      </c>
      <c r="K17" s="1048">
        <v>116897</v>
      </c>
      <c r="L17" s="1051"/>
      <c r="M17" s="1052">
        <v>28500077</v>
      </c>
      <c r="N17" s="1053"/>
      <c r="O17" s="515"/>
      <c r="P17" s="516"/>
      <c r="Q17" s="516"/>
      <c r="R17" s="515"/>
      <c r="S17" s="516"/>
      <c r="T17" s="516"/>
    </row>
    <row r="18" spans="1:20" s="509" customFormat="1" ht="15">
      <c r="A18" s="478"/>
      <c r="B18" s="478" t="s">
        <v>25</v>
      </c>
      <c r="C18" s="1054"/>
      <c r="D18" s="1054"/>
      <c r="E18" s="1055"/>
      <c r="F18" s="1056"/>
      <c r="G18" s="1056"/>
      <c r="H18" s="1056"/>
      <c r="I18" s="1056"/>
      <c r="J18" s="1056"/>
      <c r="K18" s="1045"/>
      <c r="L18" s="1045"/>
      <c r="M18" s="1045"/>
      <c r="N18" s="998"/>
      <c r="O18" s="508"/>
      <c r="P18" s="508"/>
      <c r="Q18" s="508"/>
      <c r="R18" s="508"/>
      <c r="S18" s="508"/>
      <c r="T18" s="508"/>
    </row>
    <row r="19" spans="1:20" s="509" customFormat="1" ht="13.15" hidden="1" customHeight="1">
      <c r="A19" s="478"/>
      <c r="B19" s="984" t="s">
        <v>23</v>
      </c>
      <c r="C19" s="1041"/>
      <c r="D19" s="1041"/>
      <c r="E19" s="1041"/>
      <c r="F19" s="1041"/>
      <c r="G19" s="1041"/>
      <c r="H19" s="1041"/>
      <c r="I19" s="1041"/>
      <c r="J19" s="1041"/>
      <c r="K19" s="1042"/>
      <c r="L19" s="1042"/>
      <c r="M19" s="1042"/>
      <c r="N19" s="1042"/>
      <c r="O19" s="508"/>
      <c r="P19" s="508"/>
      <c r="Q19" s="508"/>
      <c r="R19" s="508"/>
      <c r="S19" s="508"/>
      <c r="T19" s="508"/>
    </row>
    <row r="20" spans="1:20" s="509" customFormat="1" ht="13.15" hidden="1" customHeight="1">
      <c r="A20" s="478"/>
      <c r="B20" s="478" t="s">
        <v>3010</v>
      </c>
      <c r="C20" s="995">
        <v>14388204</v>
      </c>
      <c r="D20" s="995"/>
      <c r="E20" s="995">
        <v>9876568</v>
      </c>
      <c r="F20" s="995">
        <v>1333110</v>
      </c>
      <c r="G20" s="995"/>
      <c r="H20" s="995">
        <v>761280</v>
      </c>
      <c r="I20" s="995"/>
      <c r="J20" s="995">
        <v>191302</v>
      </c>
      <c r="K20" s="995">
        <v>125699</v>
      </c>
      <c r="L20" s="995"/>
      <c r="M20" s="1043"/>
      <c r="N20" s="480"/>
      <c r="O20" s="508"/>
      <c r="P20" s="508"/>
      <c r="Q20" s="508"/>
      <c r="R20" s="508"/>
      <c r="S20" s="508"/>
      <c r="T20" s="508"/>
    </row>
    <row r="21" spans="1:20" s="509" customFormat="1" ht="13.15" hidden="1" customHeight="1">
      <c r="A21" s="478"/>
      <c r="B21" s="478" t="s">
        <v>24</v>
      </c>
      <c r="C21" s="1057">
        <v>0</v>
      </c>
      <c r="D21" s="995">
        <v>0</v>
      </c>
      <c r="E21" s="1057">
        <v>0</v>
      </c>
      <c r="F21" s="1057">
        <v>0</v>
      </c>
      <c r="G21" s="995"/>
      <c r="H21" s="1057">
        <v>0</v>
      </c>
      <c r="I21" s="995"/>
      <c r="J21" s="1057">
        <v>0</v>
      </c>
      <c r="K21" s="461">
        <v>901297</v>
      </c>
      <c r="L21" s="995"/>
      <c r="M21" s="1043"/>
      <c r="N21" s="480"/>
      <c r="O21" s="508"/>
      <c r="P21" s="508"/>
      <c r="Q21" s="508"/>
      <c r="R21" s="508"/>
      <c r="S21" s="508"/>
      <c r="T21" s="508"/>
    </row>
    <row r="22" spans="1:20" s="509" customFormat="1" ht="13.15" hidden="1" customHeight="1">
      <c r="A22" s="478"/>
      <c r="B22" s="478" t="s">
        <v>92</v>
      </c>
      <c r="C22" s="461">
        <v>50408</v>
      </c>
      <c r="D22" s="461"/>
      <c r="E22" s="991">
        <v>272691</v>
      </c>
      <c r="F22" s="991">
        <v>316307</v>
      </c>
      <c r="G22" s="991"/>
      <c r="H22" s="461">
        <v>14487</v>
      </c>
      <c r="I22" s="461"/>
      <c r="J22" s="991">
        <v>0</v>
      </c>
      <c r="K22" s="2309">
        <v>-653893</v>
      </c>
      <c r="L22" s="2309"/>
      <c r="M22" s="1043"/>
      <c r="N22" s="1043"/>
      <c r="O22" s="508"/>
      <c r="P22" s="508"/>
      <c r="Q22" s="508"/>
      <c r="R22" s="508"/>
      <c r="S22" s="508"/>
      <c r="T22" s="508"/>
    </row>
    <row r="23" spans="1:20" s="509" customFormat="1" ht="13.15" hidden="1" customHeight="1">
      <c r="A23" s="478"/>
      <c r="B23" s="478" t="s">
        <v>1764</v>
      </c>
      <c r="C23" s="995"/>
      <c r="D23" s="995"/>
      <c r="E23" s="1057"/>
      <c r="F23" s="1057"/>
      <c r="G23" s="1057"/>
      <c r="H23" s="995"/>
      <c r="I23" s="995"/>
      <c r="J23" s="1057"/>
      <c r="K23" s="1058"/>
      <c r="L23" s="1058"/>
      <c r="M23" s="1043"/>
      <c r="N23" s="1043"/>
      <c r="O23" s="508"/>
      <c r="P23" s="508"/>
      <c r="Q23" s="508"/>
      <c r="R23" s="508"/>
      <c r="S23" s="508"/>
      <c r="T23" s="508"/>
    </row>
    <row r="24" spans="1:20" s="509" customFormat="1" ht="13.15" hidden="1" customHeight="1">
      <c r="A24" s="478"/>
      <c r="B24" s="478" t="s">
        <v>104</v>
      </c>
      <c r="C24" s="995">
        <v>0</v>
      </c>
      <c r="D24" s="995"/>
      <c r="E24" s="1057">
        <v>0</v>
      </c>
      <c r="F24" s="2309">
        <v>-3074</v>
      </c>
      <c r="G24" s="2309"/>
      <c r="H24" s="1057">
        <v>0</v>
      </c>
      <c r="I24" s="1057"/>
      <c r="J24" s="1057">
        <v>0</v>
      </c>
      <c r="K24" s="1043">
        <v>0</v>
      </c>
      <c r="L24" s="1043"/>
      <c r="M24" s="2309"/>
      <c r="N24" s="2309"/>
      <c r="O24" s="508"/>
      <c r="P24" s="508"/>
      <c r="Q24" s="508"/>
      <c r="R24" s="508"/>
      <c r="S24" s="508"/>
      <c r="T24" s="508"/>
    </row>
    <row r="25" spans="1:20" s="509" customFormat="1" ht="13.15" hidden="1" customHeight="1">
      <c r="A25" s="478"/>
      <c r="B25" s="478"/>
      <c r="C25" s="1005"/>
      <c r="D25" s="1005"/>
      <c r="E25" s="1005"/>
      <c r="F25" s="1005"/>
      <c r="G25" s="1005"/>
      <c r="H25" s="1005"/>
      <c r="I25" s="1005"/>
      <c r="J25" s="995"/>
      <c r="K25" s="995"/>
      <c r="L25" s="998"/>
      <c r="M25" s="999"/>
      <c r="N25" s="1004"/>
      <c r="O25" s="508"/>
      <c r="P25" s="508"/>
      <c r="Q25" s="508"/>
      <c r="R25" s="508"/>
      <c r="S25" s="508"/>
      <c r="T25" s="508"/>
    </row>
    <row r="26" spans="1:20" s="517" customFormat="1" ht="15.75" hidden="1" customHeight="1">
      <c r="A26" s="1047"/>
      <c r="B26" s="1047" t="s">
        <v>1771</v>
      </c>
      <c r="C26" s="1050">
        <v>14438612</v>
      </c>
      <c r="D26" s="1050">
        <v>0</v>
      </c>
      <c r="E26" s="1050">
        <v>10149259</v>
      </c>
      <c r="F26" s="1050">
        <v>1646343</v>
      </c>
      <c r="G26" s="1050">
        <v>0</v>
      </c>
      <c r="H26" s="1050">
        <v>775767</v>
      </c>
      <c r="I26" s="1050">
        <v>0</v>
      </c>
      <c r="J26" s="1050">
        <v>191302</v>
      </c>
      <c r="K26" s="1050">
        <v>373103</v>
      </c>
      <c r="L26" s="1059"/>
      <c r="M26" s="1060"/>
      <c r="N26" s="1053"/>
      <c r="O26" s="515"/>
      <c r="P26" s="516"/>
      <c r="Q26" s="516"/>
      <c r="R26" s="516"/>
      <c r="S26" s="516"/>
      <c r="T26" s="516"/>
    </row>
    <row r="27" spans="1:20" s="509" customFormat="1" ht="15">
      <c r="A27" s="478"/>
      <c r="B27" s="478" t="s">
        <v>25</v>
      </c>
      <c r="C27" s="1054"/>
      <c r="D27" s="1054"/>
      <c r="E27" s="1054"/>
      <c r="F27" s="1054"/>
      <c r="G27" s="1054"/>
      <c r="H27" s="1054"/>
      <c r="I27" s="1054"/>
      <c r="J27" s="1054"/>
      <c r="K27" s="1045"/>
      <c r="L27" s="1045"/>
      <c r="M27" s="1045"/>
      <c r="N27" s="998"/>
      <c r="O27" s="508"/>
      <c r="P27" s="508"/>
      <c r="Q27" s="508"/>
      <c r="R27" s="508"/>
      <c r="S27" s="508"/>
      <c r="T27" s="508"/>
    </row>
    <row r="28" spans="1:20" s="509" customFormat="1" ht="15">
      <c r="A28" s="474"/>
      <c r="B28" s="875" t="s">
        <v>287</v>
      </c>
      <c r="C28" s="1076"/>
      <c r="D28" s="1076"/>
      <c r="E28" s="1076"/>
      <c r="F28" s="1076"/>
      <c r="G28" s="1076"/>
      <c r="H28" s="1076"/>
      <c r="I28" s="1076"/>
      <c r="J28" s="1076"/>
      <c r="K28" s="1076"/>
      <c r="L28" s="1064"/>
      <c r="M28" s="1064"/>
      <c r="N28" s="1003"/>
      <c r="O28" s="525"/>
      <c r="P28" s="508"/>
      <c r="Q28" s="508"/>
      <c r="R28" s="508"/>
      <c r="S28" s="508"/>
      <c r="T28" s="508"/>
    </row>
    <row r="29" spans="1:20" s="509" customFormat="1" ht="5.25" customHeight="1">
      <c r="A29" s="474"/>
      <c r="B29" s="985"/>
      <c r="C29" s="1061"/>
      <c r="D29" s="1061"/>
      <c r="E29" s="1062"/>
      <c r="F29" s="1063"/>
      <c r="G29" s="1063"/>
      <c r="H29" s="1063"/>
      <c r="I29" s="1063"/>
      <c r="J29" s="1063"/>
      <c r="K29" s="1064"/>
      <c r="L29" s="1064"/>
      <c r="M29" s="1064"/>
      <c r="N29" s="1003"/>
      <c r="O29" s="508"/>
      <c r="P29" s="508"/>
      <c r="Q29" s="508"/>
      <c r="R29" s="508"/>
      <c r="S29" s="508"/>
      <c r="T29" s="508"/>
    </row>
    <row r="30" spans="1:20" s="509" customFormat="1" ht="15">
      <c r="A30" s="474"/>
      <c r="B30" s="870" t="s">
        <v>4763</v>
      </c>
      <c r="C30" s="1043">
        <v>2090311.0063785405</v>
      </c>
      <c r="D30" s="1043"/>
      <c r="E30" s="1043">
        <v>4831360</v>
      </c>
      <c r="F30" s="1043">
        <v>1506203.7631653626</v>
      </c>
      <c r="G30" s="1043"/>
      <c r="H30" s="1043">
        <v>743354.21884782996</v>
      </c>
      <c r="I30" s="1043"/>
      <c r="J30" s="1043">
        <v>181049.06993539998</v>
      </c>
      <c r="K30" s="1043">
        <v>0</v>
      </c>
      <c r="L30" s="1065"/>
      <c r="M30" s="1162">
        <v>9352278.0583271328</v>
      </c>
      <c r="N30" s="1043"/>
      <c r="O30" s="527" t="e">
        <v>#REF!</v>
      </c>
      <c r="P30" s="508"/>
      <c r="Q30" s="508"/>
      <c r="R30" s="525"/>
      <c r="S30" s="508"/>
      <c r="T30" s="508"/>
    </row>
    <row r="31" spans="1:20" s="509" customFormat="1" ht="15">
      <c r="A31" s="474"/>
      <c r="B31" s="870" t="s">
        <v>26</v>
      </c>
      <c r="C31" s="1043">
        <v>73439</v>
      </c>
      <c r="D31" s="1043"/>
      <c r="E31" s="1043">
        <v>275256</v>
      </c>
      <c r="F31" s="1043">
        <v>36494</v>
      </c>
      <c r="G31" s="997"/>
      <c r="H31" s="1043">
        <v>12759</v>
      </c>
      <c r="I31" s="997"/>
      <c r="J31" s="1043">
        <v>1946</v>
      </c>
      <c r="K31" s="997"/>
      <c r="L31" s="1065"/>
      <c r="M31" s="1043">
        <v>399894</v>
      </c>
      <c r="N31" s="1043"/>
      <c r="O31" s="527">
        <v>0</v>
      </c>
      <c r="P31" s="508"/>
      <c r="Q31" s="508"/>
      <c r="R31" s="525"/>
      <c r="S31" s="525"/>
      <c r="T31" s="508"/>
    </row>
    <row r="32" spans="1:20" s="509" customFormat="1" ht="13.15" hidden="1" customHeight="1">
      <c r="A32" s="474"/>
      <c r="B32" s="478" t="s">
        <v>1764</v>
      </c>
      <c r="C32" s="1043"/>
      <c r="D32" s="1043"/>
      <c r="E32" s="1043"/>
      <c r="F32" s="1043"/>
      <c r="G32" s="998"/>
      <c r="H32" s="1043"/>
      <c r="I32" s="1043"/>
      <c r="J32" s="1043"/>
      <c r="K32" s="1043">
        <v>0</v>
      </c>
      <c r="L32" s="1065"/>
      <c r="M32" s="1043">
        <v>0</v>
      </c>
      <c r="N32" s="1043"/>
      <c r="O32" s="527"/>
      <c r="P32" s="508"/>
      <c r="Q32" s="508"/>
      <c r="R32" s="508"/>
      <c r="S32" s="525"/>
      <c r="T32" s="508"/>
    </row>
    <row r="33" spans="1:20" s="509" customFormat="1" ht="15">
      <c r="A33" s="474"/>
      <c r="B33" s="478" t="s">
        <v>2958</v>
      </c>
      <c r="C33" s="1043"/>
      <c r="D33" s="1043"/>
      <c r="E33" s="1043"/>
      <c r="F33" s="997"/>
      <c r="G33" s="998"/>
      <c r="H33" s="1043"/>
      <c r="I33" s="1043"/>
      <c r="J33" s="1043"/>
      <c r="K33" s="1043"/>
      <c r="L33" s="1065"/>
      <c r="M33" s="1043">
        <v>0</v>
      </c>
      <c r="N33" s="1043"/>
      <c r="O33" s="527"/>
      <c r="P33" s="508"/>
      <c r="Q33" s="508"/>
      <c r="R33" s="508"/>
      <c r="S33" s="525"/>
      <c r="T33" s="525"/>
    </row>
    <row r="34" spans="1:20" s="509" customFormat="1" ht="15">
      <c r="A34" s="478"/>
      <c r="B34" s="478"/>
      <c r="C34" s="1005"/>
      <c r="D34" s="1005"/>
      <c r="E34" s="1067"/>
      <c r="F34" s="1067"/>
      <c r="G34" s="1067"/>
      <c r="H34" s="1067"/>
      <c r="I34" s="1067"/>
      <c r="J34" s="1067"/>
      <c r="K34" s="998"/>
      <c r="L34" s="1045"/>
      <c r="M34" s="1045"/>
      <c r="N34" s="998"/>
      <c r="O34" s="527"/>
      <c r="P34" s="508"/>
      <c r="Q34" s="508"/>
      <c r="R34" s="508"/>
      <c r="S34" s="508"/>
      <c r="T34" s="508"/>
    </row>
    <row r="35" spans="1:20" s="517" customFormat="1" ht="15.75" customHeight="1">
      <c r="A35" s="1047"/>
      <c r="B35" s="1047" t="s">
        <v>4766</v>
      </c>
      <c r="C35" s="1048">
        <v>2163750.0063785408</v>
      </c>
      <c r="D35" s="1068"/>
      <c r="E35" s="1048">
        <v>5106616</v>
      </c>
      <c r="F35" s="1048">
        <v>1542697.7631653626</v>
      </c>
      <c r="G35" s="1068"/>
      <c r="H35" s="1048">
        <v>756113.21884782996</v>
      </c>
      <c r="I35" s="1048"/>
      <c r="J35" s="1048">
        <v>182995.06993539998</v>
      </c>
      <c r="K35" s="1069">
        <v>0</v>
      </c>
      <c r="L35" s="1070"/>
      <c r="M35" s="1052">
        <v>9752172.0583271328</v>
      </c>
      <c r="N35" s="1071"/>
      <c r="O35" s="533"/>
      <c r="P35" s="516"/>
      <c r="Q35" s="516"/>
      <c r="R35" s="515"/>
      <c r="S35" s="516"/>
      <c r="T35" s="516"/>
    </row>
    <row r="36" spans="1:20" s="517" customFormat="1" ht="17.25" customHeight="1">
      <c r="A36" s="1047"/>
      <c r="B36" s="1047"/>
      <c r="C36" s="1072"/>
      <c r="D36" s="1073"/>
      <c r="E36" s="1072"/>
      <c r="F36" s="1072"/>
      <c r="G36" s="1073"/>
      <c r="H36" s="1072"/>
      <c r="I36" s="1072"/>
      <c r="J36" s="1072"/>
      <c r="K36" s="1074"/>
      <c r="L36" s="1074"/>
      <c r="M36" s="1074"/>
      <c r="N36" s="1071"/>
      <c r="O36" s="533"/>
      <c r="P36" s="516"/>
      <c r="Q36" s="516"/>
      <c r="R36" s="516"/>
      <c r="S36" s="516"/>
      <c r="T36" s="516"/>
    </row>
    <row r="37" spans="1:20" s="509" customFormat="1" ht="13.15" hidden="1" customHeight="1">
      <c r="A37" s="474"/>
      <c r="B37" s="875" t="s">
        <v>287</v>
      </c>
      <c r="C37" s="1061"/>
      <c r="D37" s="1061"/>
      <c r="E37" s="1062"/>
      <c r="F37" s="1063"/>
      <c r="G37" s="1063"/>
      <c r="H37" s="1063"/>
      <c r="I37" s="1063"/>
      <c r="J37" s="1063"/>
      <c r="K37" s="1064"/>
      <c r="L37" s="1064"/>
      <c r="M37" s="1064"/>
      <c r="N37" s="1003"/>
      <c r="O37" s="525"/>
      <c r="P37" s="508"/>
      <c r="Q37" s="508"/>
      <c r="R37" s="508"/>
      <c r="S37" s="508"/>
      <c r="T37" s="508"/>
    </row>
    <row r="38" spans="1:20" s="509" customFormat="1" ht="8.25" hidden="1" customHeight="1">
      <c r="A38" s="474"/>
      <c r="B38" s="985"/>
      <c r="C38" s="1061"/>
      <c r="D38" s="1061"/>
      <c r="E38" s="1062"/>
      <c r="F38" s="1063"/>
      <c r="G38" s="1063"/>
      <c r="H38" s="1063"/>
      <c r="I38" s="1063"/>
      <c r="J38" s="1063"/>
      <c r="K38" s="1064"/>
      <c r="L38" s="1064"/>
      <c r="M38" s="1064"/>
      <c r="N38" s="1003"/>
      <c r="O38" s="508"/>
      <c r="P38" s="508"/>
      <c r="Q38" s="508"/>
      <c r="R38" s="508"/>
      <c r="S38" s="508"/>
      <c r="T38" s="508"/>
    </row>
    <row r="39" spans="1:20" s="509" customFormat="1" ht="13.15" hidden="1" customHeight="1">
      <c r="A39" s="474"/>
      <c r="B39" s="870" t="s">
        <v>3010</v>
      </c>
      <c r="C39" s="1043">
        <v>1212384</v>
      </c>
      <c r="D39" s="1058"/>
      <c r="E39" s="1043">
        <v>1850304</v>
      </c>
      <c r="F39" s="1043">
        <v>954350</v>
      </c>
      <c r="G39" s="1058"/>
      <c r="H39" s="1043">
        <v>525460</v>
      </c>
      <c r="I39" s="1058"/>
      <c r="J39" s="1058">
        <v>120097</v>
      </c>
      <c r="K39" s="1043">
        <v>0</v>
      </c>
      <c r="L39" s="1065"/>
      <c r="M39" s="1043">
        <v>4662595</v>
      </c>
      <c r="N39" s="1043"/>
      <c r="O39" s="527">
        <v>-266</v>
      </c>
      <c r="P39" s="508"/>
      <c r="Q39" s="508"/>
      <c r="R39" s="508"/>
      <c r="S39" s="508"/>
      <c r="T39" s="508"/>
    </row>
    <row r="40" spans="1:20" s="509" customFormat="1" ht="13.15" hidden="1" customHeight="1">
      <c r="A40" s="474"/>
      <c r="B40" s="870" t="s">
        <v>26</v>
      </c>
      <c r="C40" s="1043">
        <v>290615</v>
      </c>
      <c r="D40" s="1058"/>
      <c r="E40" s="1043">
        <v>946034</v>
      </c>
      <c r="F40" s="1043">
        <v>149397</v>
      </c>
      <c r="G40" s="1058"/>
      <c r="H40" s="1043">
        <v>130226</v>
      </c>
      <c r="I40" s="1058"/>
      <c r="J40" s="1058">
        <v>47058</v>
      </c>
      <c r="K40" s="1043">
        <v>0</v>
      </c>
      <c r="L40" s="1065"/>
      <c r="M40" s="1043">
        <v>1563330</v>
      </c>
      <c r="N40" s="1043"/>
      <c r="O40" s="527"/>
      <c r="P40" s="508"/>
      <c r="Q40" s="508"/>
      <c r="R40" s="508"/>
      <c r="S40" s="508"/>
      <c r="T40" s="508"/>
    </row>
    <row r="41" spans="1:20" s="509" customFormat="1" ht="13.15" hidden="1" customHeight="1">
      <c r="A41" s="474"/>
      <c r="B41" s="478" t="s">
        <v>1764</v>
      </c>
      <c r="C41" s="1043">
        <v>0</v>
      </c>
      <c r="D41" s="1058"/>
      <c r="E41" s="1043">
        <v>0</v>
      </c>
      <c r="F41" s="1058">
        <v>0</v>
      </c>
      <c r="G41" s="1066"/>
      <c r="H41" s="1043">
        <v>0</v>
      </c>
      <c r="I41" s="1058"/>
      <c r="J41" s="1058">
        <v>0</v>
      </c>
      <c r="K41" s="1043">
        <v>0</v>
      </c>
      <c r="L41" s="1065"/>
      <c r="M41" s="1057">
        <v>0</v>
      </c>
      <c r="N41" s="1043"/>
      <c r="O41" s="527"/>
      <c r="P41" s="508"/>
      <c r="Q41" s="508"/>
      <c r="R41" s="508"/>
      <c r="S41" s="508"/>
      <c r="T41" s="508"/>
    </row>
    <row r="42" spans="1:20" s="509" customFormat="1" ht="13.15" hidden="1" customHeight="1">
      <c r="A42" s="474"/>
      <c r="B42" s="478" t="s">
        <v>104</v>
      </c>
      <c r="C42" s="1043">
        <v>0</v>
      </c>
      <c r="D42" s="1058"/>
      <c r="E42" s="1043">
        <v>0</v>
      </c>
      <c r="F42" s="2309">
        <v>-2808</v>
      </c>
      <c r="G42" s="2309"/>
      <c r="H42" s="1043">
        <v>0</v>
      </c>
      <c r="I42" s="1058"/>
      <c r="J42" s="1058">
        <v>0</v>
      </c>
      <c r="K42" s="1043">
        <v>0</v>
      </c>
      <c r="L42" s="1065"/>
      <c r="M42" s="2309">
        <v>-2808</v>
      </c>
      <c r="N42" s="2309"/>
      <c r="O42" s="527"/>
      <c r="P42" s="508"/>
      <c r="Q42" s="508"/>
      <c r="R42" s="508"/>
      <c r="S42" s="508"/>
      <c r="T42" s="508"/>
    </row>
    <row r="43" spans="1:20" s="509" customFormat="1" ht="13.15" hidden="1" customHeight="1">
      <c r="A43" s="478"/>
      <c r="B43" s="478"/>
      <c r="C43" s="1005"/>
      <c r="D43" s="1005"/>
      <c r="E43" s="1067"/>
      <c r="F43" s="1067"/>
      <c r="G43" s="1067"/>
      <c r="H43" s="1067"/>
      <c r="I43" s="1067"/>
      <c r="J43" s="1067"/>
      <c r="K43" s="998"/>
      <c r="L43" s="1045"/>
      <c r="M43" s="1045"/>
      <c r="N43" s="998"/>
      <c r="O43" s="527"/>
      <c r="P43" s="508"/>
      <c r="Q43" s="508"/>
      <c r="R43" s="508"/>
      <c r="S43" s="508"/>
      <c r="T43" s="508"/>
    </row>
    <row r="44" spans="1:20" s="517" customFormat="1" ht="15.75" hidden="1" customHeight="1">
      <c r="A44" s="1047"/>
      <c r="B44" s="1047" t="s">
        <v>1771</v>
      </c>
      <c r="C44" s="1048">
        <v>1502999</v>
      </c>
      <c r="D44" s="1068"/>
      <c r="E44" s="1048">
        <v>2796338</v>
      </c>
      <c r="F44" s="1048">
        <v>1100939</v>
      </c>
      <c r="G44" s="1068"/>
      <c r="H44" s="1048">
        <v>655686</v>
      </c>
      <c r="I44" s="1048"/>
      <c r="J44" s="1048">
        <v>167155</v>
      </c>
      <c r="K44" s="1069">
        <v>0</v>
      </c>
      <c r="L44" s="1070"/>
      <c r="M44" s="1052">
        <v>6223117</v>
      </c>
      <c r="N44" s="1071"/>
      <c r="O44" s="533"/>
      <c r="P44" s="516"/>
      <c r="Q44" s="516"/>
      <c r="R44" s="516"/>
      <c r="S44" s="516"/>
      <c r="T44" s="516"/>
    </row>
    <row r="45" spans="1:20" s="517" customFormat="1" ht="15.75" customHeight="1">
      <c r="A45" s="1047"/>
      <c r="B45" s="1047"/>
      <c r="C45" s="1072"/>
      <c r="D45" s="1073"/>
      <c r="E45" s="1072"/>
      <c r="F45" s="1072"/>
      <c r="G45" s="1073"/>
      <c r="H45" s="1072"/>
      <c r="I45" s="1072"/>
      <c r="J45" s="1072"/>
      <c r="K45" s="1074"/>
      <c r="L45" s="1074"/>
      <c r="M45" s="1077"/>
      <c r="N45" s="1071"/>
      <c r="O45" s="533"/>
      <c r="P45" s="516"/>
      <c r="Q45" s="516"/>
      <c r="R45" s="516"/>
      <c r="S45" s="516"/>
      <c r="T45" s="516"/>
    </row>
    <row r="46" spans="1:20" s="517" customFormat="1" ht="15.75" hidden="1" customHeight="1">
      <c r="A46" s="1047"/>
      <c r="B46" s="1047"/>
      <c r="C46" s="1072"/>
      <c r="D46" s="1073"/>
      <c r="E46" s="1072"/>
      <c r="F46" s="1072"/>
      <c r="G46" s="1073"/>
      <c r="H46" s="1072"/>
      <c r="I46" s="1072"/>
      <c r="J46" s="1072"/>
      <c r="K46" s="1074"/>
      <c r="L46" s="1074"/>
      <c r="M46" s="1077"/>
      <c r="N46" s="1071"/>
      <c r="O46" s="533"/>
      <c r="P46" s="516"/>
      <c r="Q46" s="516"/>
      <c r="R46" s="516"/>
      <c r="S46" s="516"/>
      <c r="T46" s="516"/>
    </row>
    <row r="47" spans="1:20" s="540" customFormat="1" ht="13.5" customHeight="1">
      <c r="A47" s="994"/>
      <c r="B47" s="984" t="s">
        <v>210</v>
      </c>
      <c r="C47" s="1078"/>
      <c r="D47" s="1078"/>
      <c r="E47" s="1056"/>
      <c r="F47" s="1056"/>
      <c r="G47" s="1056"/>
      <c r="H47" s="1056"/>
      <c r="I47" s="1056"/>
      <c r="J47" s="1056"/>
      <c r="K47" s="1079"/>
      <c r="L47" s="1045"/>
      <c r="M47" s="1045"/>
      <c r="N47" s="998"/>
      <c r="O47" s="539"/>
      <c r="P47" s="539"/>
      <c r="Q47" s="539"/>
      <c r="R47" s="539"/>
      <c r="S47" s="539"/>
      <c r="T47" s="539"/>
    </row>
    <row r="48" spans="1:20" s="540" customFormat="1" ht="15.75" customHeight="1" thickBot="1">
      <c r="A48" s="994"/>
      <c r="B48" s="1080" t="s">
        <v>4766</v>
      </c>
      <c r="C48" s="1081">
        <v>12412559.993621459</v>
      </c>
      <c r="D48" s="1081"/>
      <c r="E48" s="1081">
        <v>5703979</v>
      </c>
      <c r="F48" s="1081">
        <v>370715.23683463736</v>
      </c>
      <c r="G48" s="1081"/>
      <c r="H48" s="1081">
        <v>112291.78115217004</v>
      </c>
      <c r="I48" s="1081"/>
      <c r="J48" s="1081">
        <v>31461.930064600019</v>
      </c>
      <c r="K48" s="1082">
        <v>116897</v>
      </c>
      <c r="L48" s="1083"/>
      <c r="M48" s="1082">
        <v>18747904.941672869</v>
      </c>
      <c r="N48" s="998"/>
      <c r="O48" s="539">
        <v>-368</v>
      </c>
      <c r="P48" s="539"/>
      <c r="Q48" s="539"/>
      <c r="R48" s="700"/>
      <c r="S48" s="539"/>
      <c r="T48" s="539"/>
    </row>
    <row r="49" spans="1:20" s="540" customFormat="1" ht="15.75" customHeight="1" thickTop="1" thickBot="1">
      <c r="A49" s="994"/>
      <c r="B49" s="1080" t="s">
        <v>3468</v>
      </c>
      <c r="C49" s="1084">
        <v>12477940</v>
      </c>
      <c r="D49" s="1084"/>
      <c r="E49" s="1084">
        <v>5938866</v>
      </c>
      <c r="F49" s="1084">
        <v>406817</v>
      </c>
      <c r="G49" s="1084"/>
      <c r="H49" s="1084">
        <v>121202</v>
      </c>
      <c r="I49" s="1084">
        <v>29052</v>
      </c>
      <c r="J49" s="1084">
        <v>29052</v>
      </c>
      <c r="K49" s="1084">
        <v>79828</v>
      </c>
      <c r="L49" s="1085"/>
      <c r="M49" s="1084">
        <v>20212384</v>
      </c>
      <c r="N49" s="998"/>
      <c r="O49" s="539"/>
      <c r="P49" s="539"/>
      <c r="Q49" s="539"/>
      <c r="R49" s="539"/>
      <c r="S49" s="539"/>
      <c r="T49" s="539"/>
    </row>
    <row r="50" spans="1:20" s="540" customFormat="1" ht="11.25" customHeight="1" thickTop="1">
      <c r="A50" s="457"/>
      <c r="B50" s="541"/>
      <c r="C50" s="606"/>
      <c r="D50" s="606"/>
      <c r="E50" s="606"/>
      <c r="F50" s="606"/>
      <c r="G50" s="606"/>
      <c r="H50" s="606"/>
      <c r="I50" s="606"/>
      <c r="J50" s="606"/>
      <c r="K50" s="607"/>
      <c r="L50" s="608"/>
      <c r="M50" s="609"/>
      <c r="N50" s="519"/>
      <c r="O50" s="539"/>
      <c r="P50" s="539"/>
      <c r="Q50" s="539"/>
      <c r="R50" s="539"/>
      <c r="S50" s="539"/>
      <c r="T50" s="539"/>
    </row>
    <row r="51" spans="1:20" s="546" customFormat="1" ht="15" customHeight="1">
      <c r="B51" s="544"/>
      <c r="C51" s="545"/>
      <c r="D51" s="545"/>
      <c r="E51" s="545"/>
      <c r="F51" s="545"/>
      <c r="G51" s="545"/>
      <c r="H51" s="545"/>
      <c r="I51" s="545"/>
      <c r="J51" s="545"/>
      <c r="K51" s="545"/>
      <c r="L51" s="545"/>
      <c r="M51" s="545"/>
    </row>
    <row r="52" spans="1:20" s="546" customFormat="1">
      <c r="E52" s="612"/>
    </row>
    <row r="53" spans="1:20" s="546" customFormat="1">
      <c r="E53" s="612"/>
      <c r="M53" s="547"/>
    </row>
    <row r="54" spans="1:20" s="546" customFormat="1">
      <c r="K54" s="548"/>
      <c r="M54" s="547"/>
    </row>
    <row r="55" spans="1:20">
      <c r="H55" s="660"/>
      <c r="M55" s="547"/>
    </row>
    <row r="56" spans="1:20">
      <c r="M56" s="549"/>
      <c r="O56" s="550"/>
    </row>
    <row r="57" spans="1:20">
      <c r="J57" s="551"/>
      <c r="M57" s="661"/>
    </row>
  </sheetData>
  <mergeCells count="6">
    <mergeCell ref="K14:L14"/>
    <mergeCell ref="M42:N42"/>
    <mergeCell ref="F42:G42"/>
    <mergeCell ref="K22:L22"/>
    <mergeCell ref="M24:N24"/>
    <mergeCell ref="F24:G24"/>
  </mergeCells>
  <pageMargins left="0.4" right="0.3" top="0.80500000000000005" bottom="0.2" header="0.31496062992126" footer="0.31496062992126"/>
  <pageSetup paperSize="9" scale="72" firstPageNumber="2" fitToWidth="0" fitToHeight="0" orientation="portrait" useFirstPageNumber="1" r:id="rId1"/>
  <headerFooter>
    <oddHeader>&amp;R&amp;"Times New Roman,Bold Italic"&amp;10MRS Oil Nigeria Plc
&amp;"Times New Roman,Italic"Financial Statements -- 31 March 2016</oddHeader>
    <oddFooter>&amp;R&amp;"Times New Roman,Regular"&amp;P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2"/>
  <sheetViews>
    <sheetView view="pageBreakPreview" zoomScale="60" zoomScaleNormal="100" workbookViewId="0">
      <selection activeCell="F720" sqref="F720"/>
    </sheetView>
  </sheetViews>
  <sheetFormatPr defaultRowHeight="15"/>
  <cols>
    <col min="1" max="3" width="11" style="5" customWidth="1"/>
    <col min="4" max="4" width="12" style="5" customWidth="1"/>
    <col min="5" max="5" width="11.7109375" style="5" customWidth="1"/>
    <col min="6" max="6" width="10.42578125" style="5" customWidth="1"/>
    <col min="7" max="8" width="9.140625" style="5"/>
    <col min="9" max="9" width="11" style="5" customWidth="1"/>
    <col min="10" max="10" width="11.85546875" style="5" customWidth="1"/>
    <col min="11" max="11" width="12.140625" style="5" customWidth="1"/>
    <col min="12" max="12" width="12.5703125" style="5" customWidth="1"/>
  </cols>
  <sheetData>
    <row r="1" spans="1:12">
      <c r="A1" s="48"/>
      <c r="B1" s="48"/>
      <c r="C1" s="48"/>
      <c r="D1" s="48"/>
      <c r="E1" s="48"/>
      <c r="F1" s="48"/>
      <c r="G1" s="48"/>
      <c r="H1" s="48"/>
      <c r="I1" s="48"/>
      <c r="J1" s="48"/>
      <c r="K1" s="48"/>
      <c r="L1" s="48"/>
    </row>
    <row r="3" spans="1:12">
      <c r="A3" s="48"/>
      <c r="B3" s="48"/>
      <c r="C3" s="48"/>
      <c r="D3" s="48"/>
      <c r="E3" s="48"/>
      <c r="F3" s="48"/>
      <c r="G3" s="48"/>
      <c r="H3" s="48"/>
      <c r="I3" s="48"/>
      <c r="J3" s="48"/>
      <c r="K3" s="48"/>
      <c r="L3" s="48"/>
    </row>
    <row r="4" spans="1:12">
      <c r="A4" s="48"/>
      <c r="B4" s="48"/>
      <c r="C4" s="48"/>
      <c r="D4" s="48"/>
      <c r="E4" s="48"/>
      <c r="F4" s="48"/>
      <c r="G4" s="48"/>
      <c r="H4" s="48"/>
      <c r="I4" s="48"/>
      <c r="J4" s="48"/>
      <c r="K4" s="48"/>
      <c r="L4" s="48"/>
    </row>
    <row r="5" spans="1:12" ht="27">
      <c r="A5" s="601"/>
      <c r="B5" s="601"/>
      <c r="C5" s="601"/>
      <c r="D5" s="601"/>
      <c r="E5" s="601"/>
      <c r="F5" s="601"/>
      <c r="G5" s="601"/>
      <c r="H5" s="601"/>
      <c r="I5" s="601"/>
      <c r="J5" s="601"/>
      <c r="K5" s="601"/>
      <c r="L5" s="601"/>
    </row>
    <row r="6" spans="1:12" ht="27">
      <c r="A6" s="601"/>
      <c r="B6" s="601"/>
      <c r="C6" s="601"/>
      <c r="D6" s="601"/>
      <c r="E6" s="601"/>
      <c r="F6" s="601"/>
      <c r="G6" s="601"/>
      <c r="H6" s="601"/>
      <c r="I6" s="601"/>
      <c r="J6" s="601"/>
      <c r="K6" s="601"/>
      <c r="L6" s="601"/>
    </row>
    <row r="8" spans="1:12" ht="27">
      <c r="A8" s="602"/>
      <c r="B8" s="602"/>
      <c r="C8" s="602"/>
      <c r="D8" s="602"/>
      <c r="E8" s="602"/>
      <c r="F8" s="602"/>
      <c r="G8" s="602"/>
      <c r="H8" s="602"/>
      <c r="I8" s="602"/>
      <c r="J8" s="602"/>
      <c r="K8" s="602"/>
      <c r="L8" s="602"/>
    </row>
    <row r="10" spans="1:12" ht="27">
      <c r="A10" s="602"/>
      <c r="B10" s="602"/>
      <c r="C10" s="602"/>
      <c r="D10" s="602"/>
      <c r="E10" s="602"/>
      <c r="F10" s="602"/>
      <c r="G10" s="602"/>
      <c r="H10" s="602"/>
      <c r="I10" s="602"/>
      <c r="J10" s="602"/>
      <c r="K10" s="602"/>
      <c r="L10" s="602"/>
    </row>
    <row r="11" spans="1:12" ht="27">
      <c r="A11" s="602"/>
      <c r="B11" s="602"/>
      <c r="C11" s="602"/>
      <c r="D11" s="602"/>
      <c r="E11" s="810"/>
      <c r="F11" s="810"/>
      <c r="G11" s="810"/>
      <c r="H11" s="810"/>
      <c r="I11" s="810"/>
      <c r="J11" s="810"/>
      <c r="K11" s="810"/>
      <c r="L11" s="602"/>
    </row>
    <row r="12" spans="1:12" ht="27">
      <c r="A12" s="2206" t="s">
        <v>4674</v>
      </c>
      <c r="B12" s="2206"/>
      <c r="C12" s="2206"/>
      <c r="D12" s="2206"/>
      <c r="E12" s="2206"/>
      <c r="F12" s="2206"/>
      <c r="G12" s="2206"/>
      <c r="H12" s="2206"/>
      <c r="I12" s="1160"/>
      <c r="J12" s="1160"/>
      <c r="K12" s="1160"/>
      <c r="L12" s="1160"/>
    </row>
    <row r="13" spans="1:12">
      <c r="A13" s="48"/>
      <c r="B13" s="48"/>
      <c r="C13" s="48"/>
      <c r="D13" s="48"/>
      <c r="E13" s="48"/>
      <c r="F13" s="48"/>
      <c r="G13" s="48"/>
      <c r="H13" s="48"/>
      <c r="I13" s="48"/>
      <c r="J13" s="48"/>
      <c r="K13" s="48"/>
      <c r="L13" s="48"/>
    </row>
    <row r="14" spans="1:12" ht="22.5">
      <c r="A14" s="2207"/>
      <c r="B14" s="2207"/>
      <c r="C14" s="2207"/>
      <c r="D14" s="2207"/>
      <c r="E14" s="2207"/>
      <c r="F14" s="2207"/>
      <c r="G14" s="2207"/>
      <c r="H14" s="2207"/>
      <c r="I14" s="2207"/>
      <c r="J14" s="2207"/>
      <c r="K14" s="2207"/>
      <c r="L14" s="2207"/>
    </row>
    <row r="15" spans="1:12">
      <c r="A15" s="48"/>
      <c r="B15" s="48"/>
      <c r="C15" s="48"/>
      <c r="D15" s="48"/>
      <c r="E15" s="48"/>
      <c r="F15" s="48"/>
      <c r="G15" s="48"/>
      <c r="H15" s="48"/>
      <c r="I15" s="48"/>
      <c r="J15" s="48"/>
      <c r="K15" s="48"/>
      <c r="L15" s="48"/>
    </row>
    <row r="16" spans="1:12">
      <c r="A16" s="48"/>
      <c r="B16" s="48"/>
      <c r="C16" s="48"/>
      <c r="D16" s="48"/>
      <c r="E16" s="48"/>
      <c r="F16" s="48"/>
      <c r="G16" s="48" t="s">
        <v>10</v>
      </c>
      <c r="H16" s="48"/>
      <c r="I16" s="48"/>
      <c r="J16" s="48"/>
      <c r="K16" s="48"/>
      <c r="L16" s="48"/>
    </row>
    <row r="17" spans="1:12">
      <c r="A17" s="48"/>
      <c r="B17" s="48"/>
      <c r="C17" s="48"/>
      <c r="D17" s="48"/>
      <c r="E17" s="48"/>
      <c r="F17" s="48"/>
      <c r="G17" s="48"/>
      <c r="H17" s="48"/>
      <c r="I17" s="48"/>
      <c r="J17" s="48"/>
      <c r="K17" s="48"/>
      <c r="L17" s="48"/>
    </row>
    <row r="18" spans="1:12">
      <c r="A18" s="48"/>
      <c r="B18" s="48"/>
      <c r="C18" s="48"/>
      <c r="D18" s="48"/>
      <c r="E18" s="48"/>
      <c r="F18" s="48"/>
      <c r="G18" s="48"/>
      <c r="H18" s="48"/>
      <c r="I18" s="48"/>
      <c r="J18" s="48"/>
      <c r="K18" s="48"/>
      <c r="L18" s="48"/>
    </row>
    <row r="19" spans="1:12">
      <c r="A19" s="48"/>
      <c r="B19" s="48"/>
      <c r="C19" s="48"/>
      <c r="D19" s="48"/>
      <c r="E19" s="48"/>
      <c r="F19" s="48"/>
      <c r="G19" s="48"/>
      <c r="H19" s="48"/>
      <c r="I19" s="48"/>
      <c r="J19" s="48"/>
      <c r="K19" s="48"/>
      <c r="L19" s="48"/>
    </row>
    <row r="20" spans="1:12">
      <c r="A20" s="48"/>
      <c r="B20" s="48"/>
      <c r="C20" s="48"/>
      <c r="D20" s="48"/>
      <c r="E20" s="48"/>
      <c r="F20" s="48"/>
      <c r="G20" s="48"/>
      <c r="H20" s="48"/>
      <c r="I20" s="48"/>
      <c r="J20" s="48"/>
      <c r="K20" s="48"/>
      <c r="L20" s="48"/>
    </row>
    <row r="21" spans="1:12">
      <c r="A21" s="48"/>
      <c r="B21" s="48"/>
      <c r="C21" s="48"/>
      <c r="D21" s="48"/>
      <c r="E21" s="48"/>
      <c r="F21" s="48"/>
      <c r="G21" s="48"/>
      <c r="H21" s="48"/>
      <c r="I21" s="48"/>
      <c r="J21" s="48"/>
      <c r="K21" s="48"/>
      <c r="L21" s="48"/>
    </row>
    <row r="22" spans="1:12">
      <c r="A22" s="48"/>
      <c r="B22" s="48"/>
      <c r="C22" s="48"/>
      <c r="D22" s="48"/>
      <c r="E22" s="48"/>
      <c r="F22" s="48"/>
      <c r="G22" s="48"/>
      <c r="H22" s="48"/>
      <c r="I22" s="48"/>
      <c r="J22" s="48"/>
      <c r="K22" s="48"/>
      <c r="L22" s="48"/>
    </row>
  </sheetData>
  <mergeCells count="2">
    <mergeCell ref="A14:L14"/>
    <mergeCell ref="A12:H12"/>
  </mergeCells>
  <pageMargins left="0.7" right="0.7" top="0.75" bottom="0.75" header="0.3" footer="0.3"/>
  <pageSetup paperSize="9" firstPageNumber="60" orientation="portrait" r:id="rId1"/>
  <headerFooter>
    <oddHeader xml:space="preserve">&amp;R&amp;"Times,Bold Italic"MRS Oil Nigeria Plc.&amp;"Times,Italic"
Annual Report -- 31 December 2015
</oddHeader>
    <oddFooter>&amp;R&amp;"Times New Roman,Regular"&amp;P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2:AT64"/>
  <sheetViews>
    <sheetView view="pageBreakPreview" zoomScaleNormal="100" zoomScaleSheetLayoutView="100" workbookViewId="0">
      <selection activeCell="F720" sqref="F720"/>
    </sheetView>
  </sheetViews>
  <sheetFormatPr defaultColWidth="9.140625" defaultRowHeight="12.75"/>
  <cols>
    <col min="1" max="1" width="46.85546875" style="61" customWidth="1"/>
    <col min="2" max="2" width="16.5703125" style="63" customWidth="1"/>
    <col min="3" max="3" width="0.42578125" style="52" customWidth="1"/>
    <col min="4" max="4" width="5" style="63" customWidth="1"/>
    <col min="5" max="5" width="15.85546875" style="63" customWidth="1"/>
    <col min="6" max="6" width="0.5703125" style="63" customWidth="1"/>
    <col min="7" max="7" width="3.85546875" style="61" customWidth="1"/>
    <col min="8" max="8" width="6.7109375" style="61" customWidth="1"/>
    <col min="9" max="9" width="18" style="61" hidden="1" customWidth="1"/>
    <col min="10" max="10" width="12.42578125" style="61" bestFit="1" customWidth="1"/>
    <col min="11" max="11" width="10" style="61" customWidth="1"/>
    <col min="12" max="12" width="16.5703125" style="61" customWidth="1"/>
    <col min="13" max="13" width="11.7109375" style="61" customWidth="1"/>
    <col min="14" max="16384" width="9.140625" style="61"/>
  </cols>
  <sheetData>
    <row r="2" spans="1:46" s="313" customFormat="1">
      <c r="A2" s="560"/>
      <c r="C2" s="560"/>
      <c r="D2" s="560"/>
      <c r="E2" s="561"/>
      <c r="F2" s="561"/>
      <c r="G2" s="561"/>
      <c r="H2" s="561"/>
      <c r="J2" s="447"/>
      <c r="K2" s="447"/>
      <c r="L2" s="340"/>
      <c r="M2" s="340"/>
      <c r="N2" s="340"/>
      <c r="O2" s="340"/>
      <c r="P2" s="340"/>
      <c r="Q2" s="340"/>
      <c r="R2" s="340"/>
      <c r="S2" s="340"/>
      <c r="T2" s="340"/>
      <c r="U2" s="340"/>
      <c r="V2" s="340"/>
      <c r="W2" s="340"/>
      <c r="X2" s="340"/>
      <c r="Y2" s="340"/>
      <c r="Z2" s="340"/>
      <c r="AA2" s="340"/>
      <c r="AB2" s="340"/>
      <c r="AC2" s="340"/>
      <c r="AK2" s="340"/>
      <c r="AM2" s="340"/>
      <c r="AO2" s="340"/>
      <c r="AQ2" s="340"/>
      <c r="AT2" s="562"/>
    </row>
    <row r="3" spans="1:46" s="313" customFormat="1" ht="15">
      <c r="A3" s="470" t="s">
        <v>4674</v>
      </c>
      <c r="B3" s="860"/>
      <c r="C3" s="454"/>
      <c r="D3" s="454"/>
      <c r="E3" s="1098"/>
      <c r="F3" s="1098"/>
      <c r="G3" s="1098"/>
      <c r="H3" s="561"/>
      <c r="J3" s="447"/>
      <c r="K3" s="447"/>
      <c r="L3" s="340"/>
      <c r="M3" s="340"/>
      <c r="N3" s="340"/>
      <c r="O3" s="340"/>
      <c r="P3" s="340"/>
      <c r="Q3" s="340"/>
      <c r="R3" s="340"/>
      <c r="S3" s="340"/>
      <c r="T3" s="340"/>
      <c r="U3" s="340"/>
      <c r="V3" s="340"/>
      <c r="W3" s="340"/>
      <c r="X3" s="340"/>
      <c r="Y3" s="340"/>
      <c r="Z3" s="340"/>
      <c r="AA3" s="340"/>
      <c r="AB3" s="340"/>
      <c r="AC3" s="340"/>
      <c r="AK3" s="340"/>
      <c r="AM3" s="340"/>
      <c r="AO3" s="340"/>
      <c r="AQ3" s="340"/>
      <c r="AT3" s="562"/>
    </row>
    <row r="4" spans="1:46" s="313" customFormat="1" ht="9" customHeight="1">
      <c r="A4" s="1099"/>
      <c r="B4" s="454"/>
      <c r="C4" s="867"/>
      <c r="D4" s="867"/>
      <c r="E4" s="860"/>
      <c r="F4" s="1098"/>
      <c r="G4" s="1098"/>
      <c r="H4" s="561"/>
      <c r="I4" s="343"/>
      <c r="J4" s="447"/>
      <c r="K4" s="447"/>
      <c r="L4" s="340"/>
      <c r="M4" s="340"/>
      <c r="N4" s="340"/>
      <c r="O4" s="333"/>
      <c r="P4" s="340"/>
      <c r="Q4" s="340"/>
      <c r="R4" s="340"/>
      <c r="S4" s="340"/>
      <c r="T4" s="340"/>
      <c r="U4" s="340"/>
      <c r="V4" s="340"/>
      <c r="W4" s="340"/>
      <c r="X4" s="340"/>
      <c r="Y4" s="340"/>
      <c r="Z4" s="340"/>
      <c r="AA4" s="340"/>
      <c r="AB4" s="340"/>
      <c r="AC4" s="340"/>
      <c r="AK4" s="340"/>
      <c r="AM4" s="340"/>
      <c r="AO4" s="340"/>
      <c r="AQ4" s="340"/>
      <c r="AT4" s="562"/>
    </row>
    <row r="5" spans="1:46" ht="15" customHeight="1">
      <c r="A5" s="276" t="s">
        <v>4714</v>
      </c>
      <c r="B5" s="71"/>
      <c r="C5" s="805"/>
      <c r="D5" s="71"/>
      <c r="E5" s="71"/>
      <c r="F5" s="71"/>
      <c r="G5" s="71"/>
    </row>
    <row r="6" spans="1:46" ht="15" customHeight="1">
      <c r="A6" s="1100" t="s">
        <v>3450</v>
      </c>
      <c r="B6" s="71"/>
      <c r="C6" s="805"/>
      <c r="D6" s="71"/>
      <c r="E6" s="71"/>
      <c r="F6" s="71"/>
      <c r="G6" s="71"/>
    </row>
    <row r="7" spans="1:46" ht="8.25" customHeight="1">
      <c r="A7" s="71"/>
      <c r="B7" s="1091"/>
      <c r="C7" s="610"/>
      <c r="D7" s="1094"/>
      <c r="E7" s="1101"/>
      <c r="F7" s="1101"/>
      <c r="G7" s="71"/>
      <c r="J7" s="563"/>
    </row>
    <row r="8" spans="1:46" ht="30" thickBot="1">
      <c r="A8" s="1102"/>
      <c r="B8" s="1086" t="s">
        <v>4537</v>
      </c>
      <c r="C8" s="889"/>
      <c r="D8" s="1086"/>
      <c r="E8" s="1086" t="s">
        <v>3321</v>
      </c>
      <c r="F8" s="888"/>
      <c r="G8" s="859"/>
      <c r="J8" s="563"/>
    </row>
    <row r="9" spans="1:46" ht="15">
      <c r="A9" s="1102"/>
      <c r="B9" s="1103" t="s">
        <v>4654</v>
      </c>
      <c r="C9" s="1104"/>
      <c r="D9" s="1105"/>
      <c r="E9" s="1093" t="s">
        <v>4654</v>
      </c>
      <c r="F9" s="1093"/>
      <c r="G9" s="859"/>
    </row>
    <row r="10" spans="1:46" ht="15">
      <c r="A10" s="1106" t="s">
        <v>0</v>
      </c>
      <c r="B10" s="1107">
        <f>+'Notes 5 - 11'!G13</f>
        <v>25071122</v>
      </c>
      <c r="C10" s="1092"/>
      <c r="D10" s="1108"/>
      <c r="E10" s="1107">
        <v>92325405</v>
      </c>
      <c r="F10" s="1107">
        <f>SUM(E10)</f>
        <v>92325405</v>
      </c>
      <c r="G10" s="1102"/>
      <c r="K10" s="61">
        <v>-21483031</v>
      </c>
      <c r="L10" s="61">
        <f>K10+17798548</f>
        <v>-3684483</v>
      </c>
    </row>
    <row r="11" spans="1:46" ht="15">
      <c r="A11" s="1106" t="s">
        <v>1998</v>
      </c>
      <c r="B11" s="1109"/>
      <c r="C11" s="1105"/>
      <c r="D11" s="1105"/>
      <c r="E11" s="1109"/>
      <c r="F11" s="1109"/>
      <c r="G11" s="71"/>
      <c r="J11" s="568">
        <f>B13+24209224</f>
        <v>-11827267</v>
      </c>
    </row>
    <row r="12" spans="1:46" ht="15">
      <c r="A12" s="1106"/>
      <c r="B12" s="1109"/>
      <c r="C12" s="1105"/>
      <c r="D12" s="1105"/>
      <c r="E12" s="1109"/>
      <c r="F12" s="1109"/>
      <c r="G12" s="71"/>
    </row>
    <row r="13" spans="1:46" ht="15">
      <c r="A13" s="1106" t="s">
        <v>1999</v>
      </c>
      <c r="B13" s="2311">
        <f>-36036491</f>
        <v>-36036491</v>
      </c>
      <c r="C13" s="2311"/>
      <c r="D13" s="1108"/>
      <c r="E13" s="2311">
        <v>-19934429</v>
      </c>
      <c r="F13" s="2311"/>
      <c r="G13" s="71"/>
      <c r="I13" s="61">
        <v>24209224.471299998</v>
      </c>
    </row>
    <row r="14" spans="1:46" ht="15" customHeight="1" thickBot="1">
      <c r="A14" s="1106" t="s">
        <v>2000</v>
      </c>
      <c r="B14" s="2312">
        <f>L23</f>
        <v>11751420</v>
      </c>
      <c r="C14" s="2312"/>
      <c r="D14" s="1108"/>
      <c r="E14" s="2313">
        <v>-68756604</v>
      </c>
      <c r="F14" s="2313"/>
      <c r="G14" s="71"/>
      <c r="I14" s="564">
        <f>+I37-I13</f>
        <v>59301677.227180026</v>
      </c>
      <c r="J14" s="565">
        <f>B10-B18-B17</f>
        <v>23564389</v>
      </c>
    </row>
    <row r="15" spans="1:46" ht="15">
      <c r="A15" s="1102"/>
      <c r="B15" s="1110">
        <f>SUM(B10:B14)</f>
        <v>786051</v>
      </c>
      <c r="C15" s="1092"/>
      <c r="D15" s="1108"/>
      <c r="E15" s="1110">
        <f>SUM(E10:E14)</f>
        <v>3634372</v>
      </c>
      <c r="F15" s="1097"/>
      <c r="G15" s="71"/>
      <c r="J15" s="565">
        <f>J14-B39</f>
        <v>22227172</v>
      </c>
    </row>
    <row r="16" spans="1:46" ht="17.25" customHeight="1">
      <c r="A16" s="1106" t="s">
        <v>111</v>
      </c>
      <c r="B16" s="1107">
        <f>+'Notes 5 - 11'!G22</f>
        <v>381650</v>
      </c>
      <c r="C16" s="1092"/>
      <c r="D16" s="1108"/>
      <c r="E16" s="1107">
        <v>1255531</v>
      </c>
      <c r="F16" s="1111"/>
      <c r="G16" s="71"/>
    </row>
    <row r="17" spans="1:12" ht="18.75" customHeight="1" thickBot="1">
      <c r="A17" s="1106" t="s">
        <v>136</v>
      </c>
      <c r="B17" s="1107">
        <f>+'Notes 5 - 11'!G69</f>
        <v>169516</v>
      </c>
      <c r="C17" s="1092"/>
      <c r="D17" s="1108"/>
      <c r="E17" s="1107">
        <v>277712</v>
      </c>
      <c r="F17" s="1107"/>
      <c r="G17" s="71"/>
      <c r="I17" s="566">
        <f>59281/0.2334</f>
        <v>253988.86032562127</v>
      </c>
      <c r="J17" s="61">
        <f>B13/J18</f>
        <v>1.4838948175197841</v>
      </c>
      <c r="L17" s="61">
        <f>E13/L18</f>
        <v>0.22476262059096774</v>
      </c>
    </row>
    <row r="18" spans="1:12" ht="24.75" customHeight="1" thickBot="1">
      <c r="A18" s="1112" t="s">
        <v>2001</v>
      </c>
      <c r="B18" s="1113">
        <f>SUM(B15:B17)</f>
        <v>1337217</v>
      </c>
      <c r="C18" s="1114"/>
      <c r="D18" s="610"/>
      <c r="E18" s="1113">
        <f>SUM(E15:E17)</f>
        <v>5167615</v>
      </c>
      <c r="F18" s="1114"/>
      <c r="G18" s="71"/>
      <c r="J18" s="568">
        <f>B13+B14</f>
        <v>-24285071</v>
      </c>
      <c r="L18" s="568">
        <f>E14+E13</f>
        <v>-88691033</v>
      </c>
    </row>
    <row r="19" spans="1:12" ht="15.75" thickTop="1">
      <c r="A19" s="1102"/>
      <c r="B19" s="1115"/>
      <c r="C19" s="1108"/>
      <c r="D19" s="1115"/>
      <c r="E19" s="1094"/>
      <c r="F19" s="1094"/>
      <c r="G19" s="71"/>
    </row>
    <row r="20" spans="1:12" ht="15">
      <c r="A20" s="1102"/>
      <c r="B20" s="1115"/>
      <c r="C20" s="1108"/>
      <c r="D20" s="1115"/>
      <c r="E20" s="556"/>
      <c r="F20" s="556"/>
      <c r="G20" s="71"/>
    </row>
    <row r="21" spans="1:12" ht="15">
      <c r="A21" s="1112" t="s">
        <v>2002</v>
      </c>
      <c r="B21" s="1115"/>
      <c r="C21" s="1108"/>
      <c r="D21" s="1091" t="s">
        <v>2003</v>
      </c>
      <c r="E21" s="1094"/>
      <c r="F21" s="1094"/>
      <c r="G21" s="1116" t="s">
        <v>2004</v>
      </c>
    </row>
    <row r="22" spans="1:12" ht="15">
      <c r="A22" s="1102"/>
      <c r="B22" s="1094"/>
      <c r="C22" s="1095"/>
      <c r="D22" s="1094"/>
      <c r="E22" s="1094"/>
      <c r="F22" s="1094"/>
      <c r="G22" s="71"/>
    </row>
    <row r="23" spans="1:12" ht="15">
      <c r="A23" s="1117" t="s">
        <v>2005</v>
      </c>
      <c r="B23" s="1115"/>
      <c r="C23" s="1108"/>
      <c r="D23" s="1115"/>
      <c r="E23" s="1094"/>
      <c r="F23" s="1094"/>
      <c r="G23" s="71"/>
      <c r="L23" s="568">
        <f>B39-B17-B16-B10-B13</f>
        <v>11751420</v>
      </c>
    </row>
    <row r="24" spans="1:12" ht="15">
      <c r="A24" s="1106" t="s">
        <v>2006</v>
      </c>
      <c r="B24" s="1119">
        <f>+'Notes 5 - 11'!G193</f>
        <v>263125</v>
      </c>
      <c r="C24" s="1092"/>
      <c r="D24" s="1119">
        <f>ROUND(B24/B39*100,0)</f>
        <v>20</v>
      </c>
      <c r="E24" s="1107">
        <v>535649</v>
      </c>
      <c r="F24" s="1111"/>
      <c r="G24" s="1119">
        <f>ROUND(E24/E39*100,0)</f>
        <v>10</v>
      </c>
    </row>
    <row r="25" spans="1:12" ht="15">
      <c r="A25" s="1102"/>
      <c r="B25" s="1091"/>
      <c r="C25" s="610"/>
      <c r="D25" s="1088"/>
      <c r="E25" s="1091"/>
      <c r="F25" s="1094"/>
      <c r="G25" s="1120"/>
      <c r="K25" s="565">
        <f>B18-B39</f>
        <v>0</v>
      </c>
    </row>
    <row r="26" spans="1:12" ht="15">
      <c r="A26" s="1121" t="s">
        <v>2007</v>
      </c>
      <c r="B26" s="1094"/>
      <c r="C26" s="1095"/>
      <c r="D26" s="1088"/>
      <c r="E26" s="1094"/>
      <c r="F26" s="1094"/>
      <c r="G26" s="1120"/>
    </row>
    <row r="27" spans="1:12" ht="15">
      <c r="A27" s="1106" t="s">
        <v>2008</v>
      </c>
      <c r="B27" s="1107">
        <f>+'Notes 5 - 11'!G41</f>
        <v>143062</v>
      </c>
      <c r="C27" s="1092"/>
      <c r="D27" s="1119">
        <f>ROUND(B27/B39*100,0)</f>
        <v>11</v>
      </c>
      <c r="E27" s="1107">
        <v>785082</v>
      </c>
      <c r="F27" s="1111"/>
      <c r="G27" s="1119">
        <f>ROUND(E27/E39*100,0)</f>
        <v>15</v>
      </c>
    </row>
    <row r="28" spans="1:12" ht="15">
      <c r="A28" s="71"/>
      <c r="B28" s="1094"/>
      <c r="C28" s="1095"/>
      <c r="D28" s="1088"/>
      <c r="E28" s="1094"/>
      <c r="F28" s="1094"/>
      <c r="G28" s="1120"/>
    </row>
    <row r="29" spans="1:12" ht="15">
      <c r="A29" s="1121" t="s">
        <v>2009</v>
      </c>
      <c r="B29" s="1094"/>
      <c r="C29" s="1095"/>
      <c r="D29" s="1088"/>
      <c r="E29" s="1094"/>
      <c r="F29" s="1094"/>
      <c r="G29" s="1120"/>
    </row>
    <row r="30" spans="1:12" ht="15">
      <c r="A30" s="1122" t="s">
        <v>2010</v>
      </c>
      <c r="B30" s="1107">
        <f>+'Notes 5 - 11'!G75</f>
        <v>167578</v>
      </c>
      <c r="C30" s="1092"/>
      <c r="D30" s="1119">
        <f>ROUND(B30/B39*100,0)</f>
        <v>13</v>
      </c>
      <c r="E30" s="1107">
        <v>1427577</v>
      </c>
      <c r="F30" s="1107"/>
      <c r="G30" s="1119">
        <f>ROUND(E30/E39*100,0)</f>
        <v>28</v>
      </c>
    </row>
    <row r="31" spans="1:12" ht="15">
      <c r="A31" s="71"/>
      <c r="B31" s="1115"/>
      <c r="C31" s="1108"/>
      <c r="D31" s="1088"/>
      <c r="E31" s="1115"/>
      <c r="F31" s="1094"/>
      <c r="G31" s="1120"/>
      <c r="L31" s="565"/>
    </row>
    <row r="32" spans="1:12" ht="15">
      <c r="A32" s="1121" t="s">
        <v>2011</v>
      </c>
      <c r="B32" s="1115"/>
      <c r="C32" s="1108"/>
      <c r="D32" s="1088"/>
      <c r="E32" s="1115"/>
      <c r="F32" s="1094"/>
      <c r="G32" s="1120"/>
      <c r="I32" s="568">
        <v>-76738658</v>
      </c>
      <c r="L32" s="565"/>
    </row>
    <row r="33" spans="1:13" ht="15">
      <c r="A33" s="1122" t="s">
        <v>2012</v>
      </c>
      <c r="B33" s="1115"/>
      <c r="C33" s="1108"/>
      <c r="D33" s="1088"/>
      <c r="E33" s="1115"/>
      <c r="F33" s="1094"/>
      <c r="G33" s="1120"/>
      <c r="I33" s="61">
        <f>-88360321257.34/1000</f>
        <v>-88360321.257339999</v>
      </c>
    </row>
    <row r="34" spans="1:13" ht="15">
      <c r="A34" s="1123" t="s">
        <v>2013</v>
      </c>
      <c r="B34" s="1107">
        <f>+'Notes 5 - 11'!G84</f>
        <v>399894</v>
      </c>
      <c r="C34" s="1092"/>
      <c r="D34" s="1119">
        <f>ROUND(B34/B39*100,0)</f>
        <v>30</v>
      </c>
      <c r="E34" s="1107">
        <v>1589911</v>
      </c>
      <c r="F34" s="1111"/>
      <c r="G34" s="1119">
        <f>ROUND(E34/E39*100,0)</f>
        <v>31</v>
      </c>
      <c r="I34" s="568">
        <f>+I33-I32</f>
        <v>-11621663.257339999</v>
      </c>
    </row>
    <row r="35" spans="1:13" ht="15">
      <c r="A35" s="1123" t="s">
        <v>2014</v>
      </c>
      <c r="B35" s="1107">
        <f>+'Notes 5 - 11'!G85</f>
        <v>195</v>
      </c>
      <c r="C35" s="1092"/>
      <c r="D35" s="1119">
        <f>ROUND(B35/B39*100,0)</f>
        <v>0</v>
      </c>
      <c r="E35" s="1107">
        <v>82992</v>
      </c>
      <c r="F35" s="1111"/>
      <c r="G35" s="1119">
        <f>ROUND(E35/E39*100,0)</f>
        <v>2</v>
      </c>
      <c r="I35" s="61">
        <v>4400125</v>
      </c>
    </row>
    <row r="36" spans="1:13" ht="15">
      <c r="A36" s="1122" t="s">
        <v>2015</v>
      </c>
      <c r="B36" s="1124">
        <f>'Notes 13 - 29'!I281</f>
        <v>0</v>
      </c>
      <c r="C36" s="1108"/>
      <c r="D36" s="1119">
        <f>ROUND(B36/B39*100,0)</f>
        <v>0</v>
      </c>
      <c r="E36" s="1124">
        <v>223921</v>
      </c>
      <c r="F36" s="1096"/>
      <c r="G36" s="1119">
        <f>ROUND(E36/E39*100,0)</f>
        <v>4</v>
      </c>
      <c r="I36" s="565">
        <v>6772243.6984800212</v>
      </c>
    </row>
    <row r="37" spans="1:13" ht="15">
      <c r="A37" s="1122" t="s">
        <v>2016</v>
      </c>
      <c r="B37" s="1107">
        <f>+'Stmnt of comp inc'!D32-'Other Information - VAS'!B36</f>
        <v>363363</v>
      </c>
      <c r="C37" s="1092"/>
      <c r="D37" s="1119">
        <f>ROUND(B37/B39*100,0)</f>
        <v>27</v>
      </c>
      <c r="E37" s="1107">
        <v>522483</v>
      </c>
      <c r="F37" s="1111"/>
      <c r="G37" s="1119">
        <f>ROUND(E37/E39*100,0)</f>
        <v>10</v>
      </c>
      <c r="I37" s="564">
        <f>+I36-I32</f>
        <v>83510901.698480025</v>
      </c>
    </row>
    <row r="38" spans="1:13" ht="7.5" customHeight="1" thickBot="1">
      <c r="A38" s="1122"/>
      <c r="B38" s="1118"/>
      <c r="C38" s="1092"/>
      <c r="D38" s="1115"/>
      <c r="E38" s="1107"/>
      <c r="F38" s="1111"/>
      <c r="G38" s="1125"/>
    </row>
    <row r="39" spans="1:13" ht="15" thickBot="1">
      <c r="A39" s="1117" t="s">
        <v>2017</v>
      </c>
      <c r="B39" s="1113">
        <f>SUM(B24:B38)</f>
        <v>1337217</v>
      </c>
      <c r="C39" s="1114"/>
      <c r="D39" s="1126">
        <f>SUM(D24:D37)</f>
        <v>101</v>
      </c>
      <c r="E39" s="1113">
        <f>SUM(E24:E37)</f>
        <v>5167615</v>
      </c>
      <c r="F39" s="1113"/>
      <c r="G39" s="1127">
        <f>SUM(G24:G37)</f>
        <v>100</v>
      </c>
      <c r="I39" s="565"/>
    </row>
    <row r="40" spans="1:13" ht="15.75" thickTop="1">
      <c r="A40" s="71"/>
      <c r="B40" s="556"/>
      <c r="C40" s="1"/>
      <c r="D40" s="556"/>
      <c r="E40" s="556"/>
      <c r="F40" s="556"/>
      <c r="G40" s="71"/>
    </row>
    <row r="41" spans="1:13" ht="15">
      <c r="A41" s="71"/>
      <c r="B41" s="848"/>
      <c r="C41" s="1"/>
      <c r="D41" s="556"/>
      <c r="E41" s="556"/>
      <c r="F41" s="556"/>
      <c r="G41" s="71"/>
      <c r="M41" s="558"/>
    </row>
    <row r="42" spans="1:13" ht="15">
      <c r="A42" s="71"/>
      <c r="B42" s="556"/>
      <c r="C42" s="1"/>
      <c r="D42" s="556"/>
      <c r="E42" s="556"/>
      <c r="F42" s="556"/>
      <c r="G42" s="71"/>
      <c r="I42" s="568"/>
      <c r="M42" s="558"/>
    </row>
    <row r="43" spans="1:13" ht="15">
      <c r="A43" s="71"/>
      <c r="B43" s="848"/>
      <c r="C43" s="1"/>
      <c r="D43" s="556"/>
      <c r="E43" s="848"/>
      <c r="F43" s="556"/>
      <c r="G43" s="71"/>
      <c r="J43" s="429"/>
      <c r="M43" s="558"/>
    </row>
    <row r="44" spans="1:13" ht="15">
      <c r="A44" s="71"/>
      <c r="B44" s="556"/>
      <c r="C44" s="1"/>
      <c r="D44" s="556"/>
      <c r="E44" s="556"/>
      <c r="F44" s="556"/>
      <c r="G44" s="71"/>
      <c r="M44" s="558"/>
    </row>
    <row r="45" spans="1:13" ht="15">
      <c r="A45" s="465"/>
      <c r="B45" s="1087"/>
      <c r="C45" s="1000"/>
      <c r="D45" s="556"/>
      <c r="E45" s="1087"/>
      <c r="F45" s="857"/>
      <c r="G45" s="996"/>
      <c r="M45" s="558"/>
    </row>
    <row r="46" spans="1:13" ht="15">
      <c r="A46" s="465"/>
      <c r="B46" s="1087"/>
      <c r="C46" s="1000"/>
      <c r="D46" s="1128"/>
      <c r="E46" s="1087"/>
      <c r="F46" s="1000"/>
      <c r="G46" s="914"/>
      <c r="H46" s="570"/>
      <c r="I46" s="570"/>
      <c r="M46" s="558"/>
    </row>
    <row r="47" spans="1:13" ht="15">
      <c r="A47" s="465"/>
      <c r="B47" s="1087"/>
      <c r="C47" s="1000"/>
      <c r="D47" s="1129"/>
      <c r="E47" s="1129"/>
      <c r="F47" s="1129"/>
      <c r="G47" s="914"/>
      <c r="H47" s="570"/>
      <c r="I47" s="570"/>
    </row>
    <row r="48" spans="1:13" ht="15">
      <c r="A48" s="465"/>
      <c r="B48" s="1087"/>
      <c r="C48" s="1129"/>
      <c r="D48" s="1129"/>
      <c r="E48" s="1129"/>
      <c r="F48" s="1129"/>
      <c r="G48" s="914"/>
      <c r="H48" s="570"/>
      <c r="I48" s="572"/>
      <c r="J48" s="567"/>
    </row>
    <row r="49" spans="1:12" ht="15">
      <c r="A49" s="465"/>
      <c r="B49" s="1087"/>
      <c r="C49" s="1129"/>
      <c r="D49" s="1129"/>
      <c r="E49" s="1087"/>
      <c r="F49" s="1129"/>
      <c r="G49" s="914"/>
      <c r="H49" s="570"/>
      <c r="I49" s="573"/>
      <c r="J49" s="567"/>
    </row>
    <row r="50" spans="1:12" ht="15">
      <c r="A50" s="465"/>
      <c r="B50" s="1087"/>
      <c r="C50" s="1129"/>
      <c r="D50" s="1129"/>
      <c r="E50" s="1129"/>
      <c r="F50" s="1129"/>
      <c r="G50" s="914"/>
      <c r="H50" s="570"/>
      <c r="I50" s="570"/>
    </row>
    <row r="51" spans="1:12" ht="15">
      <c r="A51" s="465"/>
      <c r="B51" s="1087"/>
      <c r="C51" s="1129"/>
      <c r="D51" s="1129"/>
      <c r="E51" s="1129"/>
      <c r="F51" s="1129"/>
      <c r="G51" s="914"/>
      <c r="H51" s="570"/>
      <c r="I51" s="570"/>
    </row>
    <row r="52" spans="1:12" ht="15">
      <c r="A52" s="465"/>
      <c r="B52" s="1129"/>
      <c r="C52" s="1129"/>
      <c r="D52" s="1129"/>
      <c r="E52" s="1129"/>
      <c r="F52" s="1129"/>
      <c r="G52" s="914"/>
      <c r="H52" s="570"/>
      <c r="I52" s="570"/>
    </row>
    <row r="53" spans="1:12" ht="15">
      <c r="A53" s="465"/>
      <c r="B53" s="1087"/>
      <c r="C53" s="1129"/>
      <c r="D53" s="1129"/>
      <c r="E53" s="1129"/>
      <c r="F53" s="1129"/>
      <c r="G53" s="914"/>
      <c r="H53" s="570"/>
      <c r="I53" s="570"/>
    </row>
    <row r="54" spans="1:12">
      <c r="A54" s="54"/>
      <c r="B54" s="554"/>
      <c r="C54" s="571"/>
      <c r="D54" s="571"/>
      <c r="E54" s="571"/>
      <c r="F54" s="571"/>
      <c r="G54" s="360"/>
      <c r="H54" s="570"/>
      <c r="I54" s="570"/>
    </row>
    <row r="55" spans="1:12">
      <c r="A55" s="54"/>
      <c r="B55" s="554"/>
      <c r="C55" s="571"/>
      <c r="D55" s="571"/>
      <c r="E55" s="554"/>
      <c r="F55" s="571"/>
      <c r="G55" s="360"/>
      <c r="H55" s="570"/>
      <c r="I55" s="570"/>
    </row>
    <row r="56" spans="1:12">
      <c r="A56" s="54"/>
      <c r="B56" s="554"/>
      <c r="C56" s="571"/>
      <c r="D56" s="571"/>
      <c r="E56" s="571"/>
      <c r="F56" s="571"/>
      <c r="G56" s="360"/>
      <c r="H56" s="570"/>
      <c r="I56" s="570"/>
    </row>
    <row r="57" spans="1:12">
      <c r="A57" s="54"/>
      <c r="B57" s="554"/>
      <c r="C57" s="571"/>
      <c r="D57" s="571"/>
      <c r="E57" s="554"/>
      <c r="F57" s="571"/>
      <c r="G57" s="360"/>
      <c r="H57" s="570"/>
      <c r="I57" s="570"/>
    </row>
    <row r="58" spans="1:12">
      <c r="A58" s="54"/>
      <c r="B58" s="574"/>
      <c r="C58" s="575"/>
      <c r="D58" s="569"/>
      <c r="E58" s="504"/>
      <c r="F58" s="504"/>
      <c r="G58" s="575"/>
      <c r="H58" s="570"/>
      <c r="I58" s="570"/>
    </row>
    <row r="59" spans="1:12">
      <c r="A59" s="54"/>
      <c r="B59" s="574"/>
      <c r="C59" s="576"/>
      <c r="D59" s="504"/>
      <c r="E59" s="574"/>
      <c r="F59" s="504"/>
      <c r="G59" s="576"/>
      <c r="H59" s="570"/>
      <c r="I59" s="573"/>
      <c r="J59" s="566"/>
    </row>
    <row r="60" spans="1:12">
      <c r="A60" s="570"/>
      <c r="B60" s="52"/>
      <c r="D60" s="52"/>
      <c r="E60" s="52"/>
      <c r="F60" s="52"/>
      <c r="G60" s="570"/>
      <c r="H60" s="570"/>
      <c r="I60" s="573"/>
      <c r="J60" s="566"/>
    </row>
    <row r="61" spans="1:12">
      <c r="A61" s="570"/>
      <c r="B61" s="52"/>
      <c r="D61" s="52"/>
      <c r="E61" s="52"/>
      <c r="F61" s="52"/>
      <c r="G61" s="570"/>
      <c r="H61" s="570"/>
      <c r="I61" s="570"/>
    </row>
    <row r="62" spans="1:12">
      <c r="A62" s="570"/>
      <c r="B62" s="52"/>
      <c r="D62" s="52"/>
      <c r="E62" s="52"/>
      <c r="F62" s="52"/>
      <c r="G62" s="570"/>
      <c r="H62" s="570"/>
      <c r="I62" s="570"/>
    </row>
    <row r="63" spans="1:12">
      <c r="I63" s="567"/>
      <c r="J63" s="566"/>
      <c r="L63" s="566"/>
    </row>
    <row r="64" spans="1:12">
      <c r="I64" s="568"/>
      <c r="J64" s="566"/>
    </row>
  </sheetData>
  <mergeCells count="4">
    <mergeCell ref="B13:C13"/>
    <mergeCell ref="B14:C14"/>
    <mergeCell ref="E14:F14"/>
    <mergeCell ref="E13:F13"/>
  </mergeCells>
  <pageMargins left="0.7" right="0.7" top="0.81" bottom="0.75" header="0.3" footer="0.3"/>
  <pageSetup firstPageNumber="61" orientation="portrait" useFirstPageNumber="1" r:id="rId1"/>
  <headerFooter>
    <oddHeader xml:space="preserve">&amp;R&amp;"Times New Roman,Bold Italic"&amp;10MRS Oil Nigeria Plc.&amp;"Times New Roman,Italic"
Annual Report -- 31 December 2015
</oddHeader>
    <oddFooter>&amp;R&amp;P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2:AV39"/>
  <sheetViews>
    <sheetView view="pageBreakPreview" topLeftCell="A28" zoomScaleNormal="100" zoomScaleSheetLayoutView="100" workbookViewId="0">
      <selection activeCell="F720" sqref="F720"/>
    </sheetView>
  </sheetViews>
  <sheetFormatPr defaultColWidth="9.140625" defaultRowHeight="15"/>
  <cols>
    <col min="1" max="1" width="27.85546875" style="71" customWidth="1"/>
    <col min="2" max="2" width="15.140625" style="71" customWidth="1"/>
    <col min="3" max="3" width="0.42578125" style="71" customWidth="1"/>
    <col min="4" max="4" width="15.5703125" style="71" customWidth="1"/>
    <col min="5" max="5" width="0.42578125" style="71" customWidth="1"/>
    <col min="6" max="6" width="16.28515625" style="71" customWidth="1"/>
    <col min="7" max="7" width="0.42578125" style="71" customWidth="1"/>
    <col min="8" max="8" width="13.7109375" style="71" customWidth="1"/>
    <col min="9" max="9" width="0.5703125" style="71" customWidth="1"/>
    <col min="10" max="12" width="11.28515625" style="71" customWidth="1"/>
    <col min="13" max="13" width="9.140625" style="71"/>
    <col min="14" max="14" width="21" style="71" bestFit="1" customWidth="1"/>
    <col min="15" max="15" width="21.140625" style="71" customWidth="1"/>
    <col min="16" max="16" width="9.140625" style="71"/>
    <col min="17" max="17" width="19" style="71" customWidth="1"/>
    <col min="18" max="16384" width="9.140625" style="71"/>
  </cols>
  <sheetData>
    <row r="2" spans="1:48" s="860" customFormat="1">
      <c r="A2" s="475"/>
      <c r="C2" s="475"/>
      <c r="E2" s="475"/>
      <c r="F2" s="475"/>
      <c r="G2" s="1098"/>
      <c r="H2" s="1098"/>
      <c r="I2" s="1098"/>
      <c r="J2" s="1098"/>
      <c r="L2" s="986"/>
      <c r="M2" s="986"/>
      <c r="N2" s="886"/>
      <c r="O2" s="886"/>
      <c r="P2" s="886"/>
      <c r="Q2" s="886"/>
      <c r="R2" s="886"/>
      <c r="S2" s="886"/>
      <c r="T2" s="886"/>
      <c r="U2" s="886"/>
      <c r="V2" s="886"/>
      <c r="W2" s="886"/>
      <c r="X2" s="886"/>
      <c r="Y2" s="886"/>
      <c r="Z2" s="886"/>
      <c r="AA2" s="886"/>
      <c r="AB2" s="886"/>
      <c r="AC2" s="886"/>
      <c r="AD2" s="886"/>
      <c r="AE2" s="886"/>
      <c r="AM2" s="886"/>
      <c r="AO2" s="886"/>
      <c r="AQ2" s="886"/>
      <c r="AS2" s="886"/>
      <c r="AV2" s="1130"/>
    </row>
    <row r="3" spans="1:48" s="860" customFormat="1" ht="15" customHeight="1">
      <c r="A3" s="470" t="s">
        <v>4674</v>
      </c>
      <c r="C3" s="454"/>
      <c r="D3" s="454"/>
      <c r="E3" s="1098"/>
      <c r="F3" s="1098"/>
      <c r="G3" s="1098"/>
      <c r="H3" s="1098"/>
      <c r="J3" s="986"/>
      <c r="K3" s="986"/>
      <c r="L3" s="886"/>
      <c r="M3" s="886"/>
      <c r="N3" s="886"/>
      <c r="O3" s="886"/>
      <c r="P3" s="886"/>
      <c r="Q3" s="886"/>
      <c r="R3" s="886"/>
      <c r="S3" s="886"/>
      <c r="T3" s="886"/>
      <c r="U3" s="886"/>
      <c r="V3" s="886"/>
      <c r="W3" s="886"/>
      <c r="X3" s="886"/>
      <c r="Y3" s="886"/>
      <c r="Z3" s="886"/>
      <c r="AA3" s="886"/>
      <c r="AB3" s="886"/>
      <c r="AC3" s="886"/>
      <c r="AK3" s="886"/>
      <c r="AM3" s="886"/>
      <c r="AO3" s="886"/>
      <c r="AQ3" s="886"/>
      <c r="AT3" s="1130"/>
    </row>
    <row r="4" spans="1:48" ht="15" customHeight="1">
      <c r="A4" s="276" t="s">
        <v>4715</v>
      </c>
    </row>
    <row r="5" spans="1:48" ht="7.5" customHeight="1">
      <c r="B5" s="1109"/>
      <c r="C5" s="1109"/>
      <c r="D5" s="1109"/>
      <c r="E5" s="1109"/>
      <c r="F5" s="1102"/>
      <c r="G5" s="1102"/>
      <c r="H5" s="1102"/>
    </row>
    <row r="6" spans="1:48">
      <c r="A6" s="1131" t="s">
        <v>112</v>
      </c>
    </row>
    <row r="7" spans="1:48" ht="14.25" customHeight="1" thickBot="1">
      <c r="A7" s="1102"/>
      <c r="B7" s="1132" t="s">
        <v>3471</v>
      </c>
      <c r="C7" s="1086"/>
      <c r="D7" s="1132">
        <v>2014</v>
      </c>
      <c r="E7" s="1086"/>
      <c r="F7" s="1132">
        <v>2013</v>
      </c>
      <c r="H7" s="1132">
        <v>2012</v>
      </c>
    </row>
    <row r="8" spans="1:48">
      <c r="A8" s="1102"/>
      <c r="B8" s="611" t="s">
        <v>4654</v>
      </c>
      <c r="C8" s="611"/>
      <c r="D8" s="611" t="s">
        <v>4654</v>
      </c>
      <c r="E8" s="611"/>
      <c r="F8" s="1133" t="s">
        <v>4654</v>
      </c>
      <c r="H8" s="1133" t="s">
        <v>4654</v>
      </c>
    </row>
    <row r="9" spans="1:48">
      <c r="A9" s="1122" t="s">
        <v>0</v>
      </c>
      <c r="B9" s="1134">
        <f>+'Stmnt of comp inc'!D12</f>
        <v>25071122</v>
      </c>
      <c r="C9" s="1134"/>
      <c r="D9" s="1134">
        <f>+'[157]Stmnt of comp inc'!F12</f>
        <v>92325405</v>
      </c>
      <c r="E9" s="1134"/>
      <c r="F9" s="1134">
        <v>87786323</v>
      </c>
      <c r="G9" s="1135"/>
      <c r="H9" s="1134">
        <v>79727349</v>
      </c>
      <c r="J9" s="1136"/>
      <c r="K9" s="1136"/>
      <c r="L9" s="1136"/>
    </row>
    <row r="10" spans="1:48">
      <c r="A10" s="1122" t="s">
        <v>165</v>
      </c>
      <c r="B10" s="1134">
        <f>+'Stmnt of comp inc'!D21</f>
        <v>624550</v>
      </c>
      <c r="C10" s="1137"/>
      <c r="D10" s="1134">
        <f>+'[157]Stmnt of comp inc'!F21</f>
        <v>2431918</v>
      </c>
      <c r="E10" s="1134"/>
      <c r="F10" s="2312">
        <v>-1092618</v>
      </c>
      <c r="G10" s="2312"/>
      <c r="H10" s="1134">
        <v>1587900</v>
      </c>
    </row>
    <row r="11" spans="1:48">
      <c r="A11" s="1122" t="s">
        <v>204</v>
      </c>
      <c r="B11" s="1119">
        <f>+'Stmnt of comp inc'!D28</f>
        <v>626488</v>
      </c>
      <c r="C11" s="1119"/>
      <c r="D11" s="1119">
        <f>+'[157]Stmnt of comp inc'!F28</f>
        <v>1282053</v>
      </c>
      <c r="E11" s="1119"/>
      <c r="F11" s="1119">
        <v>1407143</v>
      </c>
      <c r="G11" s="1135"/>
      <c r="H11" s="1119">
        <v>378755</v>
      </c>
      <c r="J11" s="1136"/>
      <c r="K11" s="1136"/>
      <c r="L11" s="1136"/>
    </row>
    <row r="12" spans="1:48">
      <c r="A12" s="1122" t="s">
        <v>75</v>
      </c>
      <c r="B12" s="1119">
        <f>+'Stmnt of comp inc'!D32</f>
        <v>363363</v>
      </c>
      <c r="C12" s="1119"/>
      <c r="D12" s="1119">
        <f>+'[157]Stmnt of comp inc'!F32</f>
        <v>746404</v>
      </c>
      <c r="E12" s="1119"/>
      <c r="F12" s="1119">
        <v>634418</v>
      </c>
      <c r="G12" s="1135"/>
      <c r="H12" s="1119">
        <v>205121</v>
      </c>
      <c r="J12" s="1136"/>
      <c r="K12" s="1136"/>
      <c r="L12" s="1136"/>
    </row>
    <row r="13" spans="1:48" ht="15.75" thickBot="1">
      <c r="A13" s="1122" t="s">
        <v>199</v>
      </c>
      <c r="B13" s="1138">
        <f>+'Stmnt of comp inc'!D42</f>
        <v>363363</v>
      </c>
      <c r="C13" s="1138"/>
      <c r="D13" s="1138">
        <f>+'[157]Stmnt of comp inc'!F42</f>
        <v>746404</v>
      </c>
      <c r="E13" s="1138"/>
      <c r="F13" s="1138">
        <v>634418</v>
      </c>
      <c r="G13" s="1135"/>
      <c r="H13" s="1138">
        <v>208846</v>
      </c>
    </row>
    <row r="14" spans="1:48" ht="15.75" thickTop="1">
      <c r="B14" s="1139"/>
      <c r="C14" s="1139"/>
      <c r="E14" s="1139"/>
    </row>
    <row r="15" spans="1:48">
      <c r="A15" s="1121" t="s">
        <v>2018</v>
      </c>
      <c r="B15" s="556"/>
      <c r="C15" s="556"/>
      <c r="D15" s="556"/>
      <c r="E15" s="556"/>
      <c r="H15" s="275"/>
      <c r="K15" s="71" t="s">
        <v>4615</v>
      </c>
    </row>
    <row r="16" spans="1:48">
      <c r="A16" s="1122" t="s">
        <v>2019</v>
      </c>
      <c r="B16" s="1119">
        <f>'Stmnt of comp inc'!D46*100</f>
        <v>143.06267958281228</v>
      </c>
      <c r="C16" s="1139"/>
      <c r="D16" s="1140">
        <f>'[157]Stmnt of comp inc'!F46*100</f>
        <v>293.87255507206243</v>
      </c>
      <c r="E16" s="1139"/>
      <c r="F16" s="1140">
        <v>249.78200602584354</v>
      </c>
      <c r="H16" s="1140">
        <v>80.759900977001053</v>
      </c>
      <c r="J16" s="275"/>
      <c r="K16" s="275"/>
      <c r="L16" s="275"/>
      <c r="M16" s="275"/>
      <c r="N16" s="275"/>
    </row>
    <row r="17" spans="1:17">
      <c r="A17" s="1122" t="s">
        <v>2020</v>
      </c>
      <c r="B17" s="1119">
        <v>88</v>
      </c>
      <c r="C17" s="1141"/>
      <c r="D17" s="1142">
        <v>74.930000000000007</v>
      </c>
      <c r="E17" s="1139"/>
      <c r="F17" s="1142">
        <v>23.34</v>
      </c>
      <c r="H17" s="1140">
        <v>69.999972282228399</v>
      </c>
      <c r="J17" s="275"/>
      <c r="K17" s="275"/>
      <c r="L17" s="275"/>
      <c r="M17" s="275"/>
      <c r="N17" s="275"/>
    </row>
    <row r="18" spans="1:17">
      <c r="A18" s="1122" t="s">
        <v>2021</v>
      </c>
      <c r="B18" s="1111">
        <f>+('Stmt of financial position'!D34/'Notes 5 - 11'!G166)*100000</f>
        <v>8402.2200013707698</v>
      </c>
      <c r="C18" s="1111"/>
      <c r="D18" s="1111">
        <f>+('[157]Stmt of financial position'!F34/'[157]Notes 6- 11'!I169)*100000</f>
        <v>7960.2451718791617</v>
      </c>
      <c r="E18" s="1111"/>
      <c r="F18" s="1111">
        <v>7728.3553023971081</v>
      </c>
      <c r="H18" s="1111">
        <v>7501.9133136772343</v>
      </c>
      <c r="J18" s="1141"/>
      <c r="K18" s="275"/>
      <c r="L18" s="275"/>
      <c r="M18" s="275"/>
      <c r="N18" s="275"/>
      <c r="O18" s="275"/>
      <c r="Q18" s="275"/>
    </row>
    <row r="19" spans="1:17">
      <c r="B19" s="556"/>
      <c r="C19" s="556"/>
      <c r="D19" s="849"/>
      <c r="E19" s="556"/>
      <c r="F19" s="849"/>
      <c r="H19" s="275"/>
    </row>
    <row r="20" spans="1:17" ht="29.25">
      <c r="A20" s="1121" t="s">
        <v>125</v>
      </c>
      <c r="B20" s="556"/>
      <c r="C20" s="556"/>
      <c r="D20" s="556"/>
      <c r="E20" s="556"/>
      <c r="O20" s="275"/>
      <c r="Q20" s="275"/>
    </row>
    <row r="21" spans="1:17" ht="15.75" thickBot="1">
      <c r="B21" s="1086" t="s">
        <v>4538</v>
      </c>
      <c r="C21" s="1143"/>
      <c r="D21" s="1086" t="s">
        <v>3118</v>
      </c>
      <c r="E21" s="1143"/>
      <c r="F21" s="1086" t="s">
        <v>3055</v>
      </c>
      <c r="H21" s="1086" t="s">
        <v>3056</v>
      </c>
      <c r="I21" s="1144"/>
    </row>
    <row r="22" spans="1:17">
      <c r="A22" s="1121" t="s">
        <v>2022</v>
      </c>
      <c r="B22" s="1145" t="s">
        <v>4655</v>
      </c>
      <c r="C22" s="1090"/>
      <c r="D22" s="1090" t="s">
        <v>4654</v>
      </c>
      <c r="E22" s="1090"/>
      <c r="F22" s="1089" t="s">
        <v>4654</v>
      </c>
      <c r="H22" s="1089" t="s">
        <v>4654</v>
      </c>
      <c r="I22" s="1146"/>
      <c r="O22" s="275"/>
    </row>
    <row r="23" spans="1:17">
      <c r="A23" s="1122" t="s">
        <v>2</v>
      </c>
      <c r="B23" s="1001">
        <f>+'Stmt of financial position'!D11</f>
        <v>18747904.941672869</v>
      </c>
      <c r="C23" s="1111">
        <f t="shared" ref="C23:C29" si="0">SUM(B23)</f>
        <v>18747904.941672869</v>
      </c>
      <c r="D23" s="1001">
        <f>+'[157]Stmt of financial position'!F12</f>
        <v>20212384</v>
      </c>
      <c r="E23" s="1111"/>
      <c r="F23" s="1111">
        <v>21351269</v>
      </c>
      <c r="H23" s="1111">
        <v>22013568</v>
      </c>
      <c r="I23" s="1147"/>
      <c r="J23" s="1136"/>
      <c r="K23" s="1136"/>
      <c r="L23" s="1136"/>
      <c r="O23" s="275"/>
      <c r="Q23" s="275"/>
    </row>
    <row r="24" spans="1:17">
      <c r="A24" s="1122" t="s">
        <v>85</v>
      </c>
      <c r="B24" s="1001">
        <f>+'Stmt of financial position'!D12</f>
        <v>949</v>
      </c>
      <c r="C24" s="1111">
        <f t="shared" si="0"/>
        <v>949</v>
      </c>
      <c r="D24" s="1001">
        <f>+'[157]Stmt of financial position'!F13</f>
        <v>57366</v>
      </c>
      <c r="E24" s="1111"/>
      <c r="F24" s="1111">
        <v>81320</v>
      </c>
      <c r="H24" s="1124">
        <v>140560</v>
      </c>
      <c r="I24" s="1147"/>
      <c r="J24" s="1136"/>
      <c r="K24" s="1136"/>
    </row>
    <row r="25" spans="1:17">
      <c r="A25" s="858" t="s">
        <v>1789</v>
      </c>
      <c r="B25" s="992">
        <f>'Stmt of financial position'!D13</f>
        <v>0</v>
      </c>
      <c r="C25" s="1111"/>
      <c r="D25" s="1124">
        <v>0</v>
      </c>
      <c r="E25" s="1111"/>
      <c r="F25" s="1124">
        <v>655229</v>
      </c>
      <c r="H25" s="1124">
        <v>0</v>
      </c>
      <c r="I25" s="1147"/>
      <c r="J25" s="1136"/>
      <c r="K25" s="1136"/>
    </row>
    <row r="26" spans="1:17">
      <c r="A26" s="858" t="s">
        <v>72</v>
      </c>
      <c r="B26" s="1002">
        <f>+'Stmt of financial position'!D15</f>
        <v>0</v>
      </c>
      <c r="C26" s="1097">
        <f t="shared" si="0"/>
        <v>0</v>
      </c>
      <c r="D26" s="1002">
        <f>+'[157]Stmt of financial position'!F16</f>
        <v>2044</v>
      </c>
      <c r="E26" s="1097"/>
      <c r="F26" s="1097">
        <f>5361</f>
        <v>5361</v>
      </c>
      <c r="H26" s="1097">
        <f>7507</f>
        <v>7507</v>
      </c>
      <c r="I26" s="1148"/>
      <c r="J26" s="1136"/>
      <c r="K26" s="1136"/>
      <c r="L26" s="1136"/>
    </row>
    <row r="27" spans="1:17">
      <c r="A27" s="1122" t="s">
        <v>2023</v>
      </c>
      <c r="B27" s="1002">
        <f>+'Stmt of financial position'!D14</f>
        <v>351063</v>
      </c>
      <c r="C27" s="1097">
        <f t="shared" si="0"/>
        <v>351063</v>
      </c>
      <c r="D27" s="1002">
        <f>+'[157]Stmt of financial position'!F15</f>
        <v>297014</v>
      </c>
      <c r="E27" s="1097"/>
      <c r="F27" s="1097">
        <v>303594</v>
      </c>
      <c r="H27" s="1097">
        <v>236673</v>
      </c>
      <c r="I27" s="1148"/>
    </row>
    <row r="28" spans="1:17">
      <c r="A28" s="1122" t="s">
        <v>2024</v>
      </c>
      <c r="B28" s="1001">
        <f>+'Stmt of financial position'!D25-'Stmt of financial position'!D50</f>
        <v>7566643.0894099995</v>
      </c>
      <c r="C28" s="1111">
        <f t="shared" si="0"/>
        <v>7566643.0894099995</v>
      </c>
      <c r="D28" s="1001">
        <f>5187530</f>
        <v>5187530</v>
      </c>
      <c r="E28" s="1111"/>
      <c r="F28" s="1111">
        <f>3229534</f>
        <v>3229534</v>
      </c>
      <c r="H28" s="1111">
        <f>3112717</f>
        <v>3112717</v>
      </c>
      <c r="I28" s="1147"/>
      <c r="J28" s="1136"/>
      <c r="K28" s="1136"/>
      <c r="L28" s="1136"/>
    </row>
    <row r="29" spans="1:17">
      <c r="A29" s="1122" t="s">
        <v>299</v>
      </c>
      <c r="B29" s="2315">
        <f>-'Stmt of financial position'!D39</f>
        <v>-13774</v>
      </c>
      <c r="C29" s="2315">
        <f t="shared" si="0"/>
        <v>-13774</v>
      </c>
      <c r="D29" s="2315">
        <v>-16307</v>
      </c>
      <c r="E29" s="2315"/>
      <c r="F29" s="2315">
        <v>-15541</v>
      </c>
      <c r="G29" s="2315"/>
      <c r="H29" s="2315">
        <v>-218415</v>
      </c>
      <c r="I29" s="2315"/>
      <c r="J29" s="1136"/>
      <c r="K29" s="1136"/>
      <c r="L29" s="1136"/>
    </row>
    <row r="30" spans="1:17" ht="15" customHeight="1" thickBot="1">
      <c r="A30" s="1122" t="s">
        <v>8</v>
      </c>
      <c r="B30" s="2316">
        <f>-'Stmt of financial position'!D40</f>
        <v>-5312099</v>
      </c>
      <c r="C30" s="2316"/>
      <c r="D30" s="2316">
        <f>-'[157]Stmt of financial position'!F40</f>
        <v>-5521910</v>
      </c>
      <c r="E30" s="2316"/>
      <c r="F30" s="2316">
        <v>-5981619</v>
      </c>
      <c r="G30" s="2316"/>
      <c r="H30" s="2316">
        <v>-6238600</v>
      </c>
      <c r="I30" s="2316"/>
      <c r="J30" s="1136"/>
      <c r="K30" s="1136"/>
      <c r="L30" s="1136"/>
    </row>
    <row r="31" spans="1:17" ht="19.5" customHeight="1" thickBot="1">
      <c r="A31" s="1112" t="s">
        <v>2025</v>
      </c>
      <c r="B31" s="1149">
        <f>SUM(B23:B30)</f>
        <v>21340687.031082869</v>
      </c>
      <c r="C31" s="1149"/>
      <c r="D31" s="1149">
        <f>SUM(D23:D30)</f>
        <v>20218121</v>
      </c>
      <c r="E31" s="1150"/>
      <c r="F31" s="1149">
        <f>SUM(F23:F30)</f>
        <v>19629147</v>
      </c>
      <c r="H31" s="1149">
        <f>SUM(H23:H30)</f>
        <v>19054010</v>
      </c>
      <c r="Q31" s="662"/>
    </row>
    <row r="32" spans="1:17" ht="15.75" thickTop="1">
      <c r="B32" s="1151"/>
      <c r="C32" s="1139"/>
      <c r="J32" s="1136"/>
    </row>
    <row r="33" spans="1:15">
      <c r="A33" s="1121" t="s">
        <v>2026</v>
      </c>
      <c r="B33" s="1139"/>
      <c r="C33" s="1139"/>
      <c r="N33" s="1152"/>
    </row>
    <row r="34" spans="1:15">
      <c r="A34" s="1122" t="s">
        <v>5</v>
      </c>
      <c r="B34" s="1111">
        <v>126994</v>
      </c>
      <c r="C34" s="1111"/>
      <c r="D34" s="1111">
        <v>126994</v>
      </c>
      <c r="E34" s="1111"/>
      <c r="F34" s="1111">
        <v>126994</v>
      </c>
      <c r="H34" s="1111">
        <v>126994</v>
      </c>
    </row>
    <row r="35" spans="1:15" ht="15.75" thickBot="1">
      <c r="A35" s="1122" t="s">
        <v>38</v>
      </c>
      <c r="B35" s="1111">
        <f>'Stmt of changes in equity'!D43</f>
        <v>21213693</v>
      </c>
      <c r="C35" s="1111"/>
      <c r="D35" s="1111">
        <v>20091127</v>
      </c>
      <c r="E35" s="1111"/>
      <c r="F35" s="1111">
        <v>19502153</v>
      </c>
      <c r="H35" s="1111">
        <v>18927016.039999999</v>
      </c>
      <c r="N35" s="275"/>
      <c r="O35" s="275"/>
    </row>
    <row r="36" spans="1:15" ht="15.75" thickBot="1">
      <c r="B36" s="1149">
        <f>SUM(B34:B35)</f>
        <v>21340687</v>
      </c>
      <c r="C36" s="1149"/>
      <c r="D36" s="1149">
        <f>SUM(D34:D35)</f>
        <v>20218121</v>
      </c>
      <c r="E36" s="1150"/>
      <c r="F36" s="1149">
        <f>SUM(F34:F35)</f>
        <v>19629147</v>
      </c>
      <c r="H36" s="1149">
        <f>SUM(H34:H35)</f>
        <v>19054010.039999999</v>
      </c>
      <c r="N36" s="275"/>
    </row>
    <row r="37" spans="1:15" ht="15.75" thickTop="1">
      <c r="D37" s="1136"/>
    </row>
    <row r="39" spans="1:15" ht="42" customHeight="1">
      <c r="A39" s="2314" t="s">
        <v>3282</v>
      </c>
      <c r="B39" s="2314"/>
      <c r="C39" s="2314"/>
      <c r="D39" s="2314"/>
      <c r="E39" s="2314"/>
      <c r="F39" s="2314"/>
      <c r="G39" s="2314"/>
      <c r="H39" s="2314"/>
    </row>
  </sheetData>
  <mergeCells count="10">
    <mergeCell ref="A39:H39"/>
    <mergeCell ref="F10:G10"/>
    <mergeCell ref="H29:I29"/>
    <mergeCell ref="H30:I30"/>
    <mergeCell ref="F29:G29"/>
    <mergeCell ref="F30:G30"/>
    <mergeCell ref="D29:E29"/>
    <mergeCell ref="D30:E30"/>
    <mergeCell ref="B29:C29"/>
    <mergeCell ref="B30:C30"/>
  </mergeCells>
  <pageMargins left="0.7" right="0.7" top="0.87" bottom="0.75" header="0.3" footer="0.3"/>
  <pageSetup firstPageNumber="62" orientation="portrait" useFirstPageNumber="1" r:id="rId1"/>
  <headerFooter>
    <oddHeader xml:space="preserve">&amp;R&amp;"Times New Roman,Bold Italic"&amp;10MRS Oil Nigeria Plc.&amp;"Times New Roman,Italic"
Annual Report -- 31 December 2015
</oddHeader>
    <oddFooter>&amp;R&amp;P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AG2717"/>
  <sheetViews>
    <sheetView view="pageBreakPreview" topLeftCell="A696" zoomScaleNormal="100" zoomScaleSheetLayoutView="100" workbookViewId="0">
      <selection activeCell="S718" sqref="S718"/>
    </sheetView>
  </sheetViews>
  <sheetFormatPr defaultColWidth="12.42578125" defaultRowHeight="13.5"/>
  <cols>
    <col min="1" max="1" width="3.85546875" style="1361" customWidth="1"/>
    <col min="2" max="2" width="3.42578125" style="1362" customWidth="1"/>
    <col min="3" max="3" width="5.5703125" style="1362" customWidth="1"/>
    <col min="4" max="4" width="16.28515625" style="1362" customWidth="1"/>
    <col min="5" max="5" width="12.42578125" style="1363" customWidth="1"/>
    <col min="6" max="6" width="15" style="1362" bestFit="1" customWidth="1"/>
    <col min="7" max="7" width="13.5703125" style="1364" customWidth="1"/>
    <col min="8" max="8" width="0.5703125" style="1364" customWidth="1"/>
    <col min="9" max="9" width="13.7109375" style="1362" customWidth="1"/>
    <col min="10" max="10" width="0.28515625" style="1365" customWidth="1"/>
    <col min="11" max="11" width="14.28515625" style="1362" customWidth="1"/>
    <col min="12" max="12" width="0.28515625" style="1362" customWidth="1"/>
    <col min="13" max="13" width="13.85546875" style="1362" hidden="1" customWidth="1"/>
    <col min="14" max="14" width="15.7109375" style="1365" hidden="1" customWidth="1"/>
    <col min="15" max="15" width="13.140625" style="1362" hidden="1" customWidth="1"/>
    <col min="16" max="16" width="15.42578125" style="1362" hidden="1" customWidth="1"/>
    <col min="17" max="17" width="21.140625" style="1362" hidden="1" customWidth="1"/>
    <col min="18" max="18" width="23" style="1362" hidden="1" customWidth="1"/>
    <col min="19" max="19" width="19.7109375" style="1365" customWidth="1"/>
    <col min="20" max="20" width="19" style="1363" customWidth="1"/>
    <col min="21" max="21" width="16.140625" style="1362" customWidth="1"/>
    <col min="22" max="22" width="25.42578125" style="1362" hidden="1" customWidth="1"/>
    <col min="23" max="23" width="16.28515625" style="1362" hidden="1" customWidth="1"/>
    <col min="24" max="24" width="30.28515625" style="1362" customWidth="1"/>
    <col min="25" max="25" width="39.42578125" style="1362" hidden="1" customWidth="1"/>
    <col min="26" max="26" width="20.7109375" style="1362" hidden="1" customWidth="1"/>
    <col min="27" max="30" width="12.42578125" style="1362" hidden="1" customWidth="1"/>
    <col min="31" max="31" width="36.42578125" style="1362" customWidth="1"/>
    <col min="32" max="32" width="18.42578125" style="1362" customWidth="1"/>
    <col min="33" max="33" width="25.5703125" style="1362" customWidth="1"/>
    <col min="34" max="16384" width="12.42578125" style="1362"/>
  </cols>
  <sheetData>
    <row r="2" spans="1:33">
      <c r="A2" s="1362"/>
    </row>
    <row r="3" spans="1:33">
      <c r="A3" s="1362"/>
      <c r="B3" s="1366" t="s">
        <v>4713</v>
      </c>
      <c r="C3" s="1367"/>
      <c r="D3" s="1367"/>
      <c r="E3" s="1368"/>
      <c r="G3" s="1369"/>
    </row>
    <row r="4" spans="1:33">
      <c r="A4" s="1362"/>
      <c r="B4" s="1370"/>
      <c r="C4" s="1371"/>
      <c r="D4" s="1371"/>
      <c r="E4" s="1372"/>
      <c r="I4" s="1363"/>
      <c r="K4" s="1363"/>
    </row>
    <row r="5" spans="1:33">
      <c r="A5" s="1370" t="s">
        <v>17</v>
      </c>
      <c r="B5" s="1373" t="s">
        <v>211</v>
      </c>
      <c r="C5" s="1371"/>
      <c r="D5" s="1371"/>
      <c r="E5" s="1372"/>
    </row>
    <row r="6" spans="1:33" ht="8.25" customHeight="1">
      <c r="A6" s="1362"/>
      <c r="B6" s="1374"/>
      <c r="C6" s="1374"/>
      <c r="D6" s="1374"/>
      <c r="E6" s="1375"/>
      <c r="F6" s="1374"/>
      <c r="G6" s="1374"/>
      <c r="H6" s="1374"/>
      <c r="I6" s="1374"/>
      <c r="J6" s="1376"/>
      <c r="K6" s="1377"/>
      <c r="L6" s="1377"/>
      <c r="M6" s="1377"/>
    </row>
    <row r="7" spans="1:33" ht="72" customHeight="1">
      <c r="A7" s="1362"/>
      <c r="B7" s="2322" t="s">
        <v>4817</v>
      </c>
      <c r="C7" s="2322"/>
      <c r="D7" s="2322"/>
      <c r="E7" s="2322"/>
      <c r="F7" s="2322"/>
      <c r="G7" s="2322"/>
      <c r="H7" s="2322"/>
      <c r="I7" s="2322"/>
      <c r="J7" s="2322"/>
      <c r="K7" s="2322"/>
      <c r="L7" s="1378"/>
      <c r="M7" s="1378"/>
    </row>
    <row r="8" spans="1:33" ht="14.25" hidden="1" customHeight="1" thickBot="1">
      <c r="A8" s="1379"/>
      <c r="B8" s="1380"/>
      <c r="C8" s="1380"/>
      <c r="D8" s="1380"/>
      <c r="E8" s="1381"/>
      <c r="F8" s="1380"/>
      <c r="I8" s="1382" t="s">
        <v>2038</v>
      </c>
      <c r="J8" s="1383"/>
      <c r="K8" s="1382" t="s">
        <v>1997</v>
      </c>
      <c r="L8" s="1384"/>
      <c r="M8" s="1384"/>
      <c r="N8" s="1385"/>
      <c r="S8" s="1493"/>
      <c r="U8" s="1386"/>
      <c r="V8" s="1386"/>
      <c r="W8" s="1386"/>
      <c r="X8" s="1386"/>
      <c r="Y8" s="1386"/>
      <c r="Z8" s="1386"/>
      <c r="AA8" s="1386"/>
      <c r="AB8" s="1386"/>
      <c r="AC8" s="1386"/>
      <c r="AD8" s="1386"/>
      <c r="AE8" s="1386"/>
      <c r="AF8" s="1386"/>
      <c r="AG8" s="1386"/>
    </row>
    <row r="9" spans="1:33" ht="13.5" hidden="1" customHeight="1">
      <c r="A9" s="1379"/>
      <c r="B9" s="1380"/>
      <c r="C9" s="1380"/>
      <c r="D9" s="1380"/>
      <c r="E9" s="1381"/>
      <c r="F9" s="1380"/>
      <c r="I9" s="1387" t="s">
        <v>4733</v>
      </c>
      <c r="J9" s="1388"/>
      <c r="K9" s="1387" t="s">
        <v>4733</v>
      </c>
      <c r="L9" s="1384"/>
      <c r="M9" s="1384"/>
      <c r="N9" s="1385"/>
      <c r="S9" s="1493"/>
      <c r="U9" s="1386"/>
      <c r="V9" s="1386"/>
      <c r="W9" s="1386"/>
      <c r="X9" s="1386"/>
      <c r="Y9" s="1386"/>
      <c r="Z9" s="1386"/>
      <c r="AA9" s="1386"/>
      <c r="AB9" s="1386"/>
      <c r="AC9" s="1386"/>
      <c r="AD9" s="1386"/>
      <c r="AE9" s="1386"/>
      <c r="AF9" s="1386"/>
      <c r="AG9" s="1386"/>
    </row>
    <row r="10" spans="1:33" ht="13.5" hidden="1" customHeight="1">
      <c r="A10" s="1379"/>
      <c r="B10" s="1389" t="s">
        <v>1956</v>
      </c>
      <c r="C10" s="1389"/>
      <c r="D10" s="1389"/>
      <c r="E10" s="1390"/>
      <c r="F10" s="1389"/>
      <c r="I10" s="1391">
        <v>0.18</v>
      </c>
      <c r="J10" s="1392"/>
      <c r="K10" s="1391">
        <v>0.18</v>
      </c>
      <c r="L10" s="1384"/>
      <c r="M10" s="1384"/>
      <c r="N10" s="1385"/>
      <c r="S10" s="1493"/>
      <c r="U10" s="1386"/>
      <c r="V10" s="1386"/>
      <c r="W10" s="1386"/>
      <c r="X10" s="1386"/>
      <c r="Y10" s="1386"/>
      <c r="Z10" s="1386"/>
      <c r="AA10" s="1386"/>
      <c r="AB10" s="1386"/>
      <c r="AC10" s="1386"/>
      <c r="AD10" s="1386"/>
      <c r="AE10" s="1386"/>
      <c r="AF10" s="1386"/>
      <c r="AG10" s="1386"/>
    </row>
    <row r="11" spans="1:33" ht="13.5" hidden="1" customHeight="1">
      <c r="A11" s="1379"/>
      <c r="B11" s="1389" t="s">
        <v>2991</v>
      </c>
      <c r="C11" s="1389"/>
      <c r="D11" s="1389"/>
      <c r="E11" s="1390"/>
      <c r="F11" s="1389"/>
      <c r="I11" s="1391">
        <v>7.0000000000000007E-2</v>
      </c>
      <c r="J11" s="1392"/>
      <c r="K11" s="1391">
        <v>7.0000000000000007E-2</v>
      </c>
      <c r="L11" s="1384"/>
      <c r="M11" s="1384"/>
      <c r="N11" s="1385"/>
      <c r="S11" s="1493"/>
      <c r="U11" s="1386"/>
      <c r="V11" s="1386"/>
      <c r="W11" s="1386"/>
      <c r="X11" s="1386"/>
      <c r="Y11" s="1386"/>
      <c r="Z11" s="1386"/>
      <c r="AA11" s="1386"/>
      <c r="AB11" s="1386"/>
      <c r="AC11" s="1386"/>
      <c r="AD11" s="1386"/>
      <c r="AE11" s="1386"/>
      <c r="AF11" s="1386"/>
      <c r="AG11" s="1386"/>
    </row>
    <row r="12" spans="1:33" ht="8.25" hidden="1" customHeight="1">
      <c r="A12" s="1362"/>
      <c r="B12" s="1374"/>
      <c r="C12" s="1374"/>
      <c r="D12" s="1374"/>
      <c r="E12" s="1375"/>
      <c r="F12" s="1374"/>
      <c r="G12" s="1374"/>
      <c r="H12" s="1374"/>
      <c r="I12" s="1374"/>
      <c r="J12" s="1376"/>
      <c r="K12" s="1377"/>
      <c r="L12" s="1377"/>
      <c r="M12" s="1377"/>
    </row>
    <row r="13" spans="1:33" ht="9" hidden="1" customHeight="1">
      <c r="A13" s="1362"/>
      <c r="B13" s="2322" t="s">
        <v>3074</v>
      </c>
      <c r="C13" s="2322"/>
      <c r="D13" s="2322"/>
      <c r="E13" s="2322"/>
      <c r="F13" s="2322"/>
      <c r="G13" s="2322"/>
      <c r="H13" s="2322"/>
      <c r="I13" s="2322"/>
      <c r="J13" s="2322"/>
      <c r="K13" s="2322"/>
      <c r="L13" s="1378"/>
      <c r="M13" s="1378"/>
    </row>
    <row r="14" spans="1:33" ht="5.25" customHeight="1">
      <c r="A14" s="1362"/>
      <c r="B14" s="1374"/>
      <c r="C14" s="1374"/>
      <c r="D14" s="1374"/>
      <c r="E14" s="1375"/>
      <c r="F14" s="1374"/>
      <c r="G14" s="1374"/>
      <c r="H14" s="1374"/>
      <c r="I14" s="1374"/>
      <c r="J14" s="1376"/>
      <c r="K14" s="1378"/>
      <c r="L14" s="1378"/>
      <c r="M14" s="1378"/>
    </row>
    <row r="15" spans="1:33" ht="55.9" customHeight="1">
      <c r="A15" s="1370" t="s">
        <v>3475</v>
      </c>
      <c r="B15" s="2322" t="s">
        <v>4809</v>
      </c>
      <c r="C15" s="2322"/>
      <c r="D15" s="2322"/>
      <c r="E15" s="2322"/>
      <c r="F15" s="2322"/>
      <c r="G15" s="2322"/>
      <c r="H15" s="2322"/>
      <c r="I15" s="2322"/>
      <c r="J15" s="2322"/>
      <c r="K15" s="2322"/>
    </row>
    <row r="16" spans="1:33" ht="4.5" customHeight="1">
      <c r="A16" s="1370"/>
      <c r="B16" s="2354"/>
      <c r="C16" s="2354"/>
      <c r="D16" s="2354"/>
      <c r="E16" s="2354"/>
      <c r="F16" s="2354"/>
      <c r="G16" s="2354"/>
      <c r="H16" s="2354"/>
      <c r="I16" s="2354"/>
      <c r="J16" s="2354"/>
      <c r="K16" s="2354"/>
    </row>
    <row r="17" spans="1:33" ht="8.25" customHeight="1">
      <c r="A17" s="1362"/>
      <c r="B17" s="1367"/>
      <c r="C17" s="1371"/>
      <c r="D17" s="1371"/>
      <c r="E17" s="1372"/>
    </row>
    <row r="18" spans="1:33">
      <c r="A18" s="1370" t="s">
        <v>3477</v>
      </c>
      <c r="B18" s="1366" t="s">
        <v>212</v>
      </c>
      <c r="C18" s="1371"/>
      <c r="D18" s="1371"/>
      <c r="E18" s="1372"/>
    </row>
    <row r="19" spans="1:33">
      <c r="A19" s="1362"/>
      <c r="B19" s="1367" t="s">
        <v>4815</v>
      </c>
      <c r="C19" s="1371"/>
      <c r="D19" s="1371"/>
      <c r="E19" s="1372"/>
    </row>
    <row r="20" spans="1:33" ht="14.25" thickBot="1">
      <c r="A20" s="1362"/>
      <c r="B20" s="1371"/>
      <c r="C20" s="1371"/>
      <c r="D20" s="1371"/>
      <c r="E20" s="1372"/>
      <c r="I20" s="1851" t="s">
        <v>4725</v>
      </c>
      <c r="J20" s="1393"/>
      <c r="K20" s="1764" t="s">
        <v>4537</v>
      </c>
      <c r="L20" s="1383"/>
      <c r="M20" s="1383"/>
    </row>
    <row r="21" spans="1:33">
      <c r="A21" s="1362"/>
      <c r="B21" s="1371"/>
      <c r="C21" s="1371"/>
      <c r="D21" s="1371"/>
      <c r="E21" s="1372"/>
      <c r="I21" s="1395" t="s">
        <v>4734</v>
      </c>
      <c r="J21" s="1396"/>
      <c r="K21" s="1395" t="s">
        <v>4734</v>
      </c>
      <c r="L21" s="1395"/>
      <c r="M21" s="1395"/>
    </row>
    <row r="22" spans="1:33" ht="14.25" thickBot="1">
      <c r="A22" s="1362"/>
      <c r="B22" s="1370" t="s">
        <v>212</v>
      </c>
      <c r="C22" s="1371"/>
      <c r="D22" s="1371"/>
      <c r="E22" s="1372"/>
      <c r="I22" s="1914">
        <v>393422.82199999999</v>
      </c>
      <c r="K22" s="1397">
        <v>541804.5</v>
      </c>
      <c r="L22" s="1365"/>
      <c r="M22" s="1365"/>
      <c r="S22" s="2427"/>
    </row>
    <row r="23" spans="1:33" ht="9.75" customHeight="1" thickTop="1">
      <c r="A23" s="1362"/>
      <c r="B23" s="1367"/>
      <c r="C23" s="1371"/>
      <c r="D23" s="1371"/>
      <c r="E23" s="1372"/>
    </row>
    <row r="24" spans="1:33" ht="27" hidden="1" customHeight="1">
      <c r="A24" s="1370" t="s">
        <v>1833</v>
      </c>
      <c r="B24" s="2358" t="s">
        <v>4735</v>
      </c>
      <c r="C24" s="2358"/>
      <c r="D24" s="2358"/>
      <c r="E24" s="2358"/>
      <c r="F24" s="2358"/>
      <c r="G24" s="2358"/>
      <c r="H24" s="2358"/>
      <c r="I24" s="2358"/>
      <c r="J24" s="2358"/>
      <c r="K24" s="2358"/>
      <c r="L24" s="1398"/>
      <c r="M24" s="1398"/>
      <c r="N24" s="1398"/>
      <c r="O24" s="1398"/>
      <c r="P24" s="1398"/>
    </row>
    <row r="25" spans="1:33" ht="9.75" customHeight="1">
      <c r="A25" s="1362"/>
      <c r="B25" s="1367"/>
      <c r="C25" s="1371"/>
      <c r="D25" s="1371"/>
      <c r="E25" s="1372"/>
    </row>
    <row r="26" spans="1:33" ht="41.25" hidden="1" customHeight="1">
      <c r="A26" s="1370" t="s">
        <v>1847</v>
      </c>
      <c r="B26" s="2322" t="s">
        <v>4736</v>
      </c>
      <c r="C26" s="2322"/>
      <c r="D26" s="2322"/>
      <c r="E26" s="2322"/>
      <c r="F26" s="2322"/>
      <c r="G26" s="2322"/>
      <c r="H26" s="2322"/>
      <c r="I26" s="2322"/>
      <c r="J26" s="2322"/>
      <c r="K26" s="2322"/>
    </row>
    <row r="27" spans="1:33" ht="11.25" customHeight="1">
      <c r="A27" s="1362"/>
      <c r="B27" s="1367"/>
      <c r="C27" s="1371"/>
      <c r="D27" s="1371"/>
      <c r="E27" s="1372"/>
    </row>
    <row r="28" spans="1:33" ht="11.25" hidden="1" customHeight="1">
      <c r="A28" s="1362"/>
      <c r="B28" s="1367"/>
      <c r="C28" s="1371"/>
      <c r="D28" s="1371"/>
      <c r="E28" s="1372"/>
    </row>
    <row r="29" spans="1:33">
      <c r="A29" s="1399">
        <v>13</v>
      </c>
      <c r="B29" s="1400" t="s">
        <v>133</v>
      </c>
      <c r="C29" s="1371"/>
      <c r="D29" s="1371"/>
      <c r="E29" s="1372"/>
    </row>
    <row r="30" spans="1:33" ht="14.25" thickBot="1">
      <c r="A30" s="1362"/>
      <c r="C30" s="1401"/>
      <c r="D30" s="1401"/>
      <c r="E30" s="1402"/>
      <c r="F30" s="1401"/>
      <c r="G30" s="1403"/>
      <c r="H30" s="1403"/>
      <c r="I30" s="1851" t="s">
        <v>4725</v>
      </c>
      <c r="J30" s="1393"/>
      <c r="K30" s="1764" t="s">
        <v>4537</v>
      </c>
      <c r="L30" s="1404"/>
      <c r="M30" s="1404"/>
      <c r="S30" s="1493"/>
      <c r="U30" s="1386"/>
      <c r="V30" s="1386"/>
      <c r="W30" s="1386"/>
      <c r="X30" s="1386"/>
      <c r="Y30" s="1386"/>
      <c r="Z30" s="1386"/>
      <c r="AA30" s="1386"/>
      <c r="AB30" s="1386"/>
      <c r="AC30" s="1386"/>
      <c r="AD30" s="1386"/>
      <c r="AE30" s="1386"/>
      <c r="AF30" s="1386"/>
      <c r="AG30" s="1386"/>
    </row>
    <row r="31" spans="1:33">
      <c r="B31" s="1401"/>
      <c r="C31" s="1401"/>
      <c r="D31" s="1401"/>
      <c r="E31" s="1402"/>
      <c r="F31" s="1401"/>
      <c r="G31" s="1403"/>
      <c r="H31" s="1403"/>
      <c r="I31" s="1395" t="s">
        <v>4734</v>
      </c>
      <c r="J31" s="1362"/>
      <c r="K31" s="1395" t="s">
        <v>4734</v>
      </c>
      <c r="L31" s="1395"/>
      <c r="M31" s="1395"/>
      <c r="S31" s="1493"/>
      <c r="U31" s="1386"/>
      <c r="V31" s="1386"/>
      <c r="W31" s="1386"/>
      <c r="X31" s="1386"/>
      <c r="Y31" s="1386"/>
      <c r="Z31" s="1386"/>
      <c r="AA31" s="1386"/>
      <c r="AB31" s="1386"/>
      <c r="AC31" s="1386"/>
      <c r="AD31" s="1386"/>
      <c r="AE31" s="1386"/>
      <c r="AF31" s="1386"/>
      <c r="AG31" s="1386"/>
    </row>
    <row r="32" spans="1:33">
      <c r="B32" s="1400" t="s">
        <v>23</v>
      </c>
      <c r="C32" s="1401"/>
      <c r="D32" s="1401"/>
      <c r="E32" s="1402"/>
      <c r="F32" s="1401"/>
      <c r="G32" s="1405"/>
      <c r="H32" s="1403"/>
      <c r="I32" s="1406"/>
      <c r="J32" s="1362"/>
      <c r="K32" s="1383"/>
      <c r="L32" s="1383"/>
      <c r="M32" s="1383"/>
      <c r="S32" s="1493"/>
      <c r="U32" s="1386"/>
      <c r="V32" s="1386"/>
      <c r="W32" s="1386"/>
      <c r="X32" s="1386"/>
      <c r="Y32" s="1386"/>
      <c r="Z32" s="1386"/>
      <c r="AA32" s="1386"/>
      <c r="AB32" s="1386"/>
      <c r="AC32" s="1386"/>
      <c r="AD32" s="1386"/>
      <c r="AE32" s="1386"/>
      <c r="AF32" s="1386"/>
      <c r="AG32" s="1386"/>
    </row>
    <row r="33" spans="1:33">
      <c r="B33" s="1407" t="s">
        <v>3022</v>
      </c>
      <c r="C33" s="1403"/>
      <c r="D33" s="1403"/>
      <c r="E33" s="1405"/>
      <c r="F33" s="1403"/>
      <c r="G33" s="1403"/>
      <c r="H33" s="1403"/>
      <c r="I33" s="1408">
        <v>234088</v>
      </c>
      <c r="J33" s="1362"/>
      <c r="K33" s="1409">
        <v>234088</v>
      </c>
      <c r="L33" s="1410"/>
      <c r="M33" s="1410"/>
      <c r="S33" s="1493"/>
      <c r="U33" s="1386"/>
      <c r="V33" s="1386"/>
      <c r="W33" s="1386"/>
      <c r="X33" s="1386"/>
      <c r="Y33" s="1386"/>
      <c r="Z33" s="1386"/>
      <c r="AA33" s="1386"/>
      <c r="AB33" s="1386"/>
      <c r="AC33" s="1386"/>
      <c r="AD33" s="1386"/>
      <c r="AE33" s="1386"/>
      <c r="AF33" s="1386"/>
      <c r="AG33" s="1386"/>
    </row>
    <row r="34" spans="1:33">
      <c r="B34" s="1407" t="s">
        <v>79</v>
      </c>
      <c r="C34" s="1403"/>
      <c r="D34" s="1403"/>
      <c r="E34" s="1405"/>
      <c r="F34" s="1403"/>
      <c r="G34" s="1403"/>
      <c r="H34" s="1403"/>
      <c r="I34" s="1408">
        <v>0</v>
      </c>
      <c r="J34" s="1362"/>
      <c r="K34" s="1408">
        <v>0</v>
      </c>
      <c r="L34" s="1411"/>
      <c r="M34" s="1411"/>
      <c r="S34" s="1493"/>
      <c r="U34" s="1386"/>
      <c r="V34" s="1386"/>
      <c r="W34" s="1386"/>
      <c r="X34" s="1386"/>
      <c r="Y34" s="1386"/>
      <c r="Z34" s="1386"/>
      <c r="AA34" s="1386"/>
      <c r="AB34" s="1386"/>
      <c r="AC34" s="1386"/>
      <c r="AD34" s="1386"/>
      <c r="AE34" s="1386"/>
      <c r="AF34" s="1386"/>
      <c r="AG34" s="1386"/>
    </row>
    <row r="35" spans="1:33" ht="12.75" hidden="1" customHeight="1">
      <c r="A35" s="1362"/>
      <c r="B35" s="1370"/>
      <c r="C35" s="1412"/>
      <c r="D35" s="1412"/>
      <c r="E35" s="1413"/>
      <c r="F35" s="1412"/>
      <c r="G35" s="1374"/>
      <c r="H35" s="1374"/>
      <c r="I35" s="1414"/>
      <c r="J35" s="1362"/>
      <c r="K35" s="1414"/>
      <c r="L35" s="1374"/>
      <c r="M35" s="1374"/>
      <c r="S35" s="1493"/>
      <c r="U35" s="1386"/>
      <c r="V35" s="1386"/>
      <c r="W35" s="1386"/>
      <c r="X35" s="1386"/>
      <c r="Y35" s="1386"/>
      <c r="Z35" s="1386"/>
      <c r="AA35" s="1386"/>
      <c r="AB35" s="1386"/>
      <c r="AC35" s="1386"/>
      <c r="AD35" s="1386"/>
      <c r="AE35" s="1386"/>
      <c r="AF35" s="1386"/>
      <c r="AG35" s="1386"/>
    </row>
    <row r="36" spans="1:33">
      <c r="A36" s="1362"/>
      <c r="B36" s="1370" t="s">
        <v>4774</v>
      </c>
      <c r="F36" s="1412"/>
      <c r="G36" s="1374"/>
      <c r="H36" s="1374"/>
      <c r="I36" s="1415">
        <v>234088</v>
      </c>
      <c r="J36" s="1362"/>
      <c r="K36" s="1415">
        <v>234088</v>
      </c>
      <c r="L36" s="1410"/>
      <c r="M36" s="1410"/>
      <c r="S36" s="1493"/>
      <c r="U36" s="1386"/>
      <c r="V36" s="1386"/>
      <c r="W36" s="1386"/>
      <c r="X36" s="1386"/>
      <c r="Y36" s="1386"/>
      <c r="Z36" s="1386"/>
      <c r="AA36" s="1386"/>
      <c r="AB36" s="1386"/>
      <c r="AC36" s="1386"/>
      <c r="AD36" s="1386"/>
      <c r="AE36" s="1386"/>
      <c r="AF36" s="1386"/>
      <c r="AG36" s="1386"/>
    </row>
    <row r="37" spans="1:33">
      <c r="A37" s="1362"/>
      <c r="B37" s="1412"/>
      <c r="C37" s="1412"/>
      <c r="D37" s="1412"/>
      <c r="E37" s="1413"/>
      <c r="F37" s="1412"/>
      <c r="G37" s="1374"/>
      <c r="H37" s="1374"/>
      <c r="I37" s="1409"/>
      <c r="J37" s="1362"/>
      <c r="K37" s="1409"/>
      <c r="L37" s="1410"/>
      <c r="M37" s="1410"/>
      <c r="S37" s="1493"/>
      <c r="U37" s="1386"/>
      <c r="V37" s="1386"/>
      <c r="W37" s="1386"/>
      <c r="X37" s="1386"/>
      <c r="Y37" s="1386"/>
      <c r="Z37" s="1386"/>
      <c r="AA37" s="1386"/>
      <c r="AB37" s="1386"/>
      <c r="AC37" s="1386"/>
      <c r="AD37" s="1386"/>
      <c r="AE37" s="1386"/>
      <c r="AF37" s="1386"/>
      <c r="AG37" s="1386"/>
    </row>
    <row r="38" spans="1:33">
      <c r="A38" s="1362"/>
      <c r="B38" s="1373" t="s">
        <v>2990</v>
      </c>
      <c r="C38" s="1412"/>
      <c r="D38" s="1412"/>
      <c r="E38" s="1413"/>
      <c r="F38" s="1412"/>
      <c r="G38" s="1374"/>
      <c r="H38" s="1374"/>
      <c r="I38" s="1409"/>
      <c r="J38" s="1362"/>
      <c r="K38" s="1409"/>
      <c r="L38" s="1410"/>
      <c r="M38" s="1410"/>
      <c r="S38" s="1493"/>
      <c r="U38" s="1386"/>
      <c r="V38" s="1386"/>
      <c r="W38" s="1386"/>
      <c r="X38" s="1386"/>
      <c r="Y38" s="1386"/>
      <c r="Z38" s="1386"/>
      <c r="AA38" s="1386"/>
      <c r="AB38" s="1386"/>
      <c r="AC38" s="1386"/>
      <c r="AD38" s="1386"/>
      <c r="AE38" s="1386"/>
      <c r="AF38" s="1386"/>
      <c r="AG38" s="1386"/>
    </row>
    <row r="39" spans="1:33">
      <c r="A39" s="1362"/>
      <c r="B39" s="1370" t="s">
        <v>3022</v>
      </c>
      <c r="C39" s="1374"/>
      <c r="D39" s="1374"/>
      <c r="E39" s="1375"/>
      <c r="F39" s="1412"/>
      <c r="G39" s="1374"/>
      <c r="H39" s="1374"/>
      <c r="I39" s="1409">
        <v>232944</v>
      </c>
      <c r="J39" s="1362"/>
      <c r="K39" s="1409">
        <v>176722</v>
      </c>
      <c r="L39" s="1410"/>
      <c r="M39" s="1410"/>
      <c r="S39" s="1493"/>
      <c r="U39" s="1386"/>
      <c r="V39" s="1386"/>
      <c r="W39" s="1386"/>
      <c r="X39" s="1386"/>
      <c r="Y39" s="1386"/>
      <c r="Z39" s="1386"/>
      <c r="AA39" s="1386"/>
      <c r="AB39" s="1386"/>
      <c r="AC39" s="1386"/>
      <c r="AD39" s="1386"/>
      <c r="AE39" s="1386"/>
      <c r="AF39" s="1386"/>
      <c r="AG39" s="1386"/>
    </row>
    <row r="40" spans="1:33">
      <c r="A40" s="1362"/>
      <c r="B40" s="1370" t="s">
        <v>105</v>
      </c>
      <c r="C40" s="1374"/>
      <c r="D40" s="1374"/>
      <c r="E40" s="1375"/>
      <c r="F40" s="1412"/>
      <c r="G40" s="1374"/>
      <c r="H40" s="1374"/>
      <c r="I40" s="1408">
        <v>195</v>
      </c>
      <c r="J40" s="1362"/>
      <c r="K40" s="1408">
        <v>56222</v>
      </c>
      <c r="L40" s="1411"/>
      <c r="M40" s="1411"/>
      <c r="S40" s="1493"/>
      <c r="U40" s="1386"/>
      <c r="V40" s="1386"/>
      <c r="W40" s="1386"/>
      <c r="X40" s="1386"/>
      <c r="Y40" s="1386"/>
      <c r="Z40" s="1386"/>
      <c r="AA40" s="1386"/>
      <c r="AB40" s="1386"/>
      <c r="AC40" s="1386"/>
      <c r="AD40" s="1386"/>
      <c r="AE40" s="1386"/>
      <c r="AF40" s="1386"/>
      <c r="AG40" s="1386"/>
    </row>
    <row r="41" spans="1:33" ht="12.75" hidden="1" customHeight="1">
      <c r="A41" s="1362"/>
      <c r="B41" s="1374"/>
      <c r="C41" s="1374"/>
      <c r="D41" s="1374"/>
      <c r="E41" s="1375"/>
      <c r="F41" s="1412"/>
      <c r="G41" s="1374"/>
      <c r="H41" s="1374"/>
      <c r="I41" s="1409"/>
      <c r="J41" s="1362"/>
      <c r="K41" s="1409"/>
      <c r="L41" s="1410"/>
      <c r="M41" s="1410"/>
      <c r="S41" s="1493"/>
      <c r="U41" s="1386"/>
      <c r="V41" s="1386"/>
      <c r="W41" s="1386"/>
      <c r="X41" s="1386"/>
      <c r="Y41" s="1386"/>
      <c r="Z41" s="1386"/>
      <c r="AA41" s="1386"/>
      <c r="AB41" s="1386"/>
      <c r="AC41" s="1386"/>
      <c r="AD41" s="1386"/>
      <c r="AE41" s="1386"/>
      <c r="AF41" s="1386"/>
      <c r="AG41" s="1386"/>
    </row>
    <row r="42" spans="1:33">
      <c r="A42" s="1362"/>
      <c r="B42" s="1370" t="s">
        <v>4774</v>
      </c>
      <c r="F42" s="1412"/>
      <c r="G42" s="1374"/>
      <c r="H42" s="1374"/>
      <c r="I42" s="1415">
        <v>233139</v>
      </c>
      <c r="J42" s="1362"/>
      <c r="K42" s="1415">
        <v>232944</v>
      </c>
      <c r="L42" s="1410"/>
      <c r="M42" s="1410"/>
      <c r="S42" s="1493"/>
      <c r="U42" s="1386"/>
      <c r="V42" s="1386"/>
      <c r="W42" s="1386"/>
      <c r="X42" s="1386"/>
      <c r="Y42" s="1386"/>
      <c r="Z42" s="1386"/>
      <c r="AA42" s="1386"/>
      <c r="AB42" s="1386"/>
      <c r="AC42" s="1386"/>
      <c r="AD42" s="1386"/>
      <c r="AE42" s="1386"/>
      <c r="AF42" s="1386"/>
      <c r="AG42" s="1386"/>
    </row>
    <row r="43" spans="1:33">
      <c r="A43" s="1362"/>
      <c r="B43" s="1374"/>
      <c r="C43" s="1374"/>
      <c r="D43" s="1374"/>
      <c r="E43" s="1375"/>
      <c r="F43" s="1412"/>
      <c r="G43" s="1374"/>
      <c r="H43" s="1374"/>
      <c r="I43" s="1409"/>
      <c r="J43" s="1362"/>
      <c r="K43" s="1409"/>
      <c r="L43" s="1410"/>
      <c r="M43" s="1410"/>
      <c r="S43" s="1493"/>
      <c r="U43" s="1386"/>
      <c r="V43" s="1386"/>
      <c r="W43" s="1386"/>
      <c r="X43" s="1386"/>
      <c r="Y43" s="1386"/>
      <c r="Z43" s="1386"/>
      <c r="AA43" s="1386"/>
      <c r="AB43" s="1386"/>
      <c r="AC43" s="1386"/>
      <c r="AD43" s="1386"/>
      <c r="AE43" s="1386"/>
      <c r="AF43" s="1386"/>
      <c r="AG43" s="1386"/>
    </row>
    <row r="44" spans="1:33" ht="18" customHeight="1" thickBot="1">
      <c r="A44" s="1362"/>
      <c r="B44" s="1416" t="s">
        <v>213</v>
      </c>
      <c r="C44" s="1412"/>
      <c r="D44" s="1412"/>
      <c r="E44" s="1413"/>
      <c r="F44" s="1412"/>
      <c r="G44" s="1374"/>
      <c r="H44" s="1374"/>
      <c r="I44" s="1417">
        <v>949</v>
      </c>
      <c r="J44" s="1362"/>
      <c r="K44" s="1418">
        <v>1144</v>
      </c>
      <c r="L44" s="1365"/>
      <c r="M44" s="1365"/>
      <c r="S44" s="1493"/>
      <c r="U44" s="1386"/>
      <c r="V44" s="1386"/>
      <c r="W44" s="1386"/>
      <c r="X44" s="1386"/>
      <c r="Y44" s="1386"/>
      <c r="Z44" s="1386"/>
      <c r="AA44" s="1386"/>
      <c r="AB44" s="1386"/>
      <c r="AC44" s="1386"/>
      <c r="AD44" s="1386"/>
      <c r="AE44" s="1386"/>
      <c r="AF44" s="1386"/>
      <c r="AG44" s="1386"/>
    </row>
    <row r="45" spans="1:33">
      <c r="A45" s="1362"/>
      <c r="B45" s="1412"/>
      <c r="C45" s="1412"/>
      <c r="D45" s="1412"/>
      <c r="E45" s="1413"/>
      <c r="F45" s="1412"/>
      <c r="G45" s="1374"/>
      <c r="H45" s="1374"/>
      <c r="I45" s="1410"/>
      <c r="J45" s="1410"/>
      <c r="K45" s="1410"/>
      <c r="L45" s="1410"/>
      <c r="M45" s="1410"/>
      <c r="S45" s="1493"/>
      <c r="U45" s="1386"/>
      <c r="V45" s="1386"/>
      <c r="W45" s="1386"/>
      <c r="X45" s="1386"/>
      <c r="Y45" s="1386"/>
      <c r="Z45" s="1386"/>
      <c r="AA45" s="1386"/>
      <c r="AB45" s="1386"/>
      <c r="AC45" s="1386"/>
      <c r="AD45" s="1386"/>
      <c r="AE45" s="1386"/>
      <c r="AF45" s="1386"/>
      <c r="AG45" s="1386"/>
    </row>
    <row r="46" spans="1:33" ht="27" customHeight="1">
      <c r="A46" s="1362"/>
      <c r="B46" s="2322" t="s">
        <v>4787</v>
      </c>
      <c r="C46" s="2322"/>
      <c r="D46" s="2322"/>
      <c r="E46" s="2322"/>
      <c r="F46" s="2322"/>
      <c r="G46" s="2322"/>
      <c r="H46" s="2322"/>
      <c r="I46" s="2322"/>
      <c r="J46" s="2322"/>
      <c r="K46" s="2322"/>
      <c r="L46" s="1377"/>
      <c r="M46" s="1377"/>
      <c r="S46" s="1493"/>
      <c r="U46" s="1386"/>
      <c r="V46" s="1386"/>
      <c r="W46" s="1386"/>
      <c r="X46" s="1386"/>
      <c r="Y46" s="1386"/>
      <c r="Z46" s="1386"/>
      <c r="AA46" s="1386"/>
      <c r="AB46" s="1386"/>
      <c r="AC46" s="1386"/>
      <c r="AD46" s="1386"/>
      <c r="AE46" s="1386"/>
      <c r="AF46" s="1386"/>
      <c r="AG46" s="1386"/>
    </row>
    <row r="47" spans="1:33">
      <c r="A47" s="1379"/>
      <c r="I47" s="1384"/>
      <c r="J47" s="1384"/>
      <c r="K47" s="1384"/>
      <c r="L47" s="1384"/>
      <c r="M47" s="1384"/>
      <c r="N47" s="1385"/>
      <c r="S47" s="1493"/>
      <c r="U47" s="1386"/>
      <c r="V47" s="1386"/>
      <c r="W47" s="1386"/>
      <c r="X47" s="1386"/>
      <c r="Y47" s="1386"/>
      <c r="Z47" s="1386"/>
      <c r="AA47" s="1386"/>
      <c r="AB47" s="1386"/>
      <c r="AC47" s="1386"/>
      <c r="AD47" s="1386"/>
      <c r="AE47" s="1386"/>
      <c r="AF47" s="1386"/>
      <c r="AG47" s="1386"/>
    </row>
    <row r="48" spans="1:33" ht="13.5" hidden="1" customHeight="1">
      <c r="A48" s="1379"/>
      <c r="I48" s="1384"/>
      <c r="J48" s="1384"/>
      <c r="K48" s="1384"/>
      <c r="L48" s="1384"/>
      <c r="M48" s="1384"/>
      <c r="N48" s="1385"/>
      <c r="S48" s="1493"/>
      <c r="U48" s="1386"/>
      <c r="V48" s="1386"/>
      <c r="W48" s="1386"/>
      <c r="X48" s="1386"/>
      <c r="Y48" s="1386"/>
      <c r="Z48" s="1386"/>
      <c r="AA48" s="1386"/>
      <c r="AB48" s="1386"/>
      <c r="AC48" s="1386"/>
      <c r="AD48" s="1386"/>
      <c r="AE48" s="1386"/>
      <c r="AF48" s="1386"/>
      <c r="AG48" s="1386"/>
    </row>
    <row r="49" spans="1:33">
      <c r="A49" s="1379">
        <v>14</v>
      </c>
      <c r="B49" s="1373" t="s">
        <v>1789</v>
      </c>
      <c r="C49" s="1378"/>
      <c r="D49" s="1378"/>
      <c r="E49" s="1419"/>
      <c r="F49" s="1378"/>
      <c r="G49" s="1378"/>
      <c r="H49" s="1378"/>
      <c r="I49" s="1378"/>
      <c r="J49" s="1420"/>
      <c r="K49" s="1378"/>
      <c r="L49" s="1421"/>
      <c r="M49" s="1384"/>
      <c r="N49" s="1385"/>
      <c r="S49" s="1493"/>
      <c r="U49" s="1386"/>
      <c r="V49" s="1386"/>
      <c r="W49" s="1386"/>
      <c r="X49" s="1386"/>
      <c r="Y49" s="1386"/>
      <c r="Z49" s="1386"/>
      <c r="AA49" s="1386"/>
      <c r="AB49" s="1386"/>
      <c r="AC49" s="1386"/>
      <c r="AD49" s="1386"/>
      <c r="AE49" s="1386"/>
      <c r="AF49" s="1386"/>
      <c r="AG49" s="1386"/>
    </row>
    <row r="50" spans="1:33" ht="4.9000000000000004" customHeight="1">
      <c r="A50" s="1379"/>
      <c r="B50" s="1377"/>
      <c r="C50" s="1377"/>
      <c r="D50" s="1377"/>
      <c r="E50" s="1422"/>
      <c r="F50" s="1377"/>
      <c r="G50" s="1377"/>
      <c r="H50" s="1377"/>
      <c r="I50" s="1377"/>
      <c r="J50" s="1423"/>
      <c r="K50" s="1377"/>
      <c r="L50" s="1421"/>
      <c r="M50" s="1384"/>
      <c r="N50" s="1385"/>
      <c r="S50" s="1493"/>
      <c r="U50" s="1386"/>
      <c r="V50" s="1386"/>
      <c r="W50" s="1386"/>
      <c r="X50" s="1386"/>
      <c r="Y50" s="1386"/>
      <c r="Z50" s="1386"/>
      <c r="AA50" s="1386"/>
      <c r="AB50" s="1386"/>
      <c r="AC50" s="1386"/>
      <c r="AD50" s="1386"/>
      <c r="AE50" s="1386"/>
      <c r="AF50" s="1386"/>
      <c r="AG50" s="1386"/>
    </row>
    <row r="51" spans="1:33" ht="168" customHeight="1">
      <c r="A51" s="1379"/>
      <c r="B51" s="2322" t="s">
        <v>4737</v>
      </c>
      <c r="C51" s="2322"/>
      <c r="D51" s="2322"/>
      <c r="E51" s="2322"/>
      <c r="F51" s="2322"/>
      <c r="G51" s="2322"/>
      <c r="H51" s="2322"/>
      <c r="I51" s="2322"/>
      <c r="J51" s="2322"/>
      <c r="K51" s="2322"/>
      <c r="L51" s="1421"/>
      <c r="M51" s="1384"/>
      <c r="N51" s="1385"/>
      <c r="S51" s="1493"/>
      <c r="U51" s="1386"/>
      <c r="V51" s="1386"/>
      <c r="W51" s="1386"/>
      <c r="X51" s="1386"/>
      <c r="Y51" s="1386"/>
      <c r="Z51" s="1386"/>
      <c r="AA51" s="1386"/>
      <c r="AB51" s="1386"/>
      <c r="AC51" s="1386"/>
      <c r="AD51" s="1386"/>
      <c r="AE51" s="1386"/>
      <c r="AF51" s="1386"/>
      <c r="AG51" s="1386"/>
    </row>
    <row r="52" spans="1:33" ht="3" customHeight="1">
      <c r="A52" s="1379"/>
      <c r="B52" s="1378"/>
      <c r="C52" s="1378"/>
      <c r="D52" s="1378"/>
      <c r="E52" s="1419"/>
      <c r="F52" s="1378"/>
      <c r="G52" s="1378"/>
      <c r="H52" s="1378"/>
      <c r="I52" s="1378"/>
      <c r="J52" s="1378"/>
      <c r="K52" s="1378"/>
      <c r="L52" s="1421"/>
      <c r="M52" s="1384"/>
      <c r="N52" s="1385"/>
      <c r="S52" s="1493"/>
      <c r="U52" s="1386"/>
      <c r="V52" s="1386"/>
      <c r="W52" s="1386"/>
      <c r="X52" s="1386"/>
      <c r="Y52" s="1386"/>
      <c r="Z52" s="1386"/>
      <c r="AA52" s="1386"/>
      <c r="AB52" s="1386"/>
      <c r="AC52" s="1386"/>
      <c r="AD52" s="1386"/>
      <c r="AE52" s="1386"/>
      <c r="AF52" s="1386"/>
      <c r="AG52" s="1386"/>
    </row>
    <row r="53" spans="1:33" ht="19.5" customHeight="1">
      <c r="A53" s="1379"/>
      <c r="B53" s="2357" t="s">
        <v>3176</v>
      </c>
      <c r="C53" s="2357"/>
      <c r="D53" s="2357"/>
      <c r="E53" s="2357"/>
      <c r="F53" s="2357"/>
      <c r="G53" s="1378"/>
      <c r="H53" s="1378"/>
      <c r="I53" s="1378"/>
      <c r="J53" s="1378"/>
      <c r="K53" s="1378"/>
      <c r="L53" s="1421"/>
      <c r="M53" s="1384"/>
      <c r="N53" s="1385"/>
      <c r="S53" s="1493"/>
      <c r="U53" s="1386"/>
      <c r="V53" s="1386"/>
      <c r="W53" s="1386"/>
      <c r="X53" s="1386"/>
      <c r="Y53" s="1386"/>
      <c r="Z53" s="1386"/>
      <c r="AA53" s="1386"/>
      <c r="AB53" s="1386"/>
      <c r="AC53" s="1386"/>
      <c r="AD53" s="1386"/>
      <c r="AE53" s="1386"/>
      <c r="AF53" s="1386"/>
      <c r="AG53" s="1386"/>
    </row>
    <row r="54" spans="1:33" ht="14.25" thickBot="1">
      <c r="A54" s="1379"/>
      <c r="B54" s="1416"/>
      <c r="C54" s="1416"/>
      <c r="D54" s="1416"/>
      <c r="E54" s="1424"/>
      <c r="F54" s="1416"/>
      <c r="I54" s="1851" t="s">
        <v>4725</v>
      </c>
      <c r="J54" s="1393"/>
      <c r="K54" s="1764" t="s">
        <v>4537</v>
      </c>
      <c r="L54" s="1383"/>
      <c r="M54" s="1384"/>
      <c r="N54" s="1385"/>
      <c r="S54" s="1493"/>
      <c r="U54" s="1386"/>
      <c r="V54" s="1386"/>
      <c r="W54" s="1386"/>
      <c r="X54" s="1386"/>
      <c r="Y54" s="1386"/>
      <c r="Z54" s="1386"/>
      <c r="AA54" s="1386"/>
      <c r="AB54" s="1386"/>
      <c r="AC54" s="1386"/>
      <c r="AD54" s="1386"/>
      <c r="AE54" s="1386"/>
      <c r="AF54" s="1386"/>
      <c r="AG54" s="1386"/>
    </row>
    <row r="55" spans="1:33">
      <c r="A55" s="1379"/>
      <c r="B55" s="1416"/>
      <c r="C55" s="1416"/>
      <c r="D55" s="1416"/>
      <c r="E55" s="1424"/>
      <c r="F55" s="1416"/>
      <c r="I55" s="1395" t="s">
        <v>4734</v>
      </c>
      <c r="J55" s="1395"/>
      <c r="K55" s="1395" t="s">
        <v>4734</v>
      </c>
      <c r="L55" s="1395"/>
      <c r="M55" s="1384"/>
      <c r="N55" s="1385"/>
      <c r="S55" s="1493"/>
      <c r="U55" s="1386"/>
      <c r="V55" s="1386"/>
      <c r="W55" s="1386"/>
      <c r="X55" s="1386"/>
      <c r="Y55" s="1386"/>
      <c r="Z55" s="1386"/>
      <c r="AA55" s="1386"/>
      <c r="AB55" s="1386"/>
      <c r="AC55" s="1386"/>
      <c r="AD55" s="1386"/>
      <c r="AE55" s="1386"/>
      <c r="AF55" s="1386"/>
      <c r="AG55" s="1386"/>
    </row>
    <row r="56" spans="1:33">
      <c r="A56" s="1379"/>
      <c r="B56" s="1416"/>
      <c r="C56" s="1416"/>
      <c r="D56" s="1416"/>
      <c r="E56" s="1424"/>
      <c r="G56" s="1363"/>
      <c r="J56" s="1384"/>
      <c r="L56" s="1384"/>
      <c r="M56" s="1384"/>
      <c r="N56" s="1385"/>
      <c r="S56" s="1493"/>
      <c r="U56" s="1386"/>
      <c r="V56" s="1386"/>
      <c r="W56" s="1386"/>
      <c r="X56" s="1386"/>
      <c r="Y56" s="1386"/>
      <c r="Z56" s="1386"/>
      <c r="AA56" s="1386"/>
      <c r="AB56" s="1386"/>
      <c r="AC56" s="1386"/>
      <c r="AD56" s="1386"/>
      <c r="AE56" s="1386"/>
      <c r="AF56" s="1386"/>
      <c r="AG56" s="1386"/>
    </row>
    <row r="57" spans="1:33" ht="13.5" hidden="1" customHeight="1">
      <c r="A57" s="1379"/>
      <c r="B57" s="1362" t="s">
        <v>2993</v>
      </c>
      <c r="I57" s="1384">
        <v>2640373.1124999998</v>
      </c>
      <c r="J57" s="1384"/>
      <c r="K57" s="1384">
        <v>2640373.1124999998</v>
      </c>
      <c r="L57" s="1384"/>
      <c r="M57" s="1384"/>
      <c r="N57" s="1385"/>
      <c r="S57" s="1493"/>
      <c r="U57" s="1386"/>
      <c r="V57" s="1386"/>
      <c r="W57" s="1386"/>
      <c r="X57" s="1386"/>
      <c r="Y57" s="1386"/>
      <c r="Z57" s="1386"/>
      <c r="AA57" s="1386"/>
      <c r="AB57" s="1386"/>
      <c r="AC57" s="1386"/>
      <c r="AD57" s="1386"/>
      <c r="AE57" s="1386"/>
      <c r="AF57" s="1386"/>
      <c r="AG57" s="1386"/>
    </row>
    <row r="58" spans="1:33" ht="13.5" hidden="1" customHeight="1">
      <c r="A58" s="1379"/>
      <c r="B58" s="1362" t="s">
        <v>3009</v>
      </c>
      <c r="I58" s="2355">
        <v>-679049.7152359999</v>
      </c>
      <c r="J58" s="2355"/>
      <c r="K58" s="2355">
        <v>-679049.7152359999</v>
      </c>
      <c r="L58" s="2355"/>
      <c r="M58" s="1384"/>
      <c r="N58" s="1385"/>
      <c r="S58" s="1493"/>
      <c r="U58" s="1386"/>
      <c r="V58" s="1386"/>
      <c r="W58" s="1386"/>
      <c r="X58" s="1386"/>
      <c r="Y58" s="1386"/>
      <c r="Z58" s="1386"/>
      <c r="AA58" s="1386"/>
      <c r="AB58" s="1386"/>
      <c r="AC58" s="1386"/>
      <c r="AD58" s="1386"/>
      <c r="AE58" s="1386"/>
      <c r="AF58" s="1386"/>
      <c r="AG58" s="1386"/>
    </row>
    <row r="59" spans="1:33">
      <c r="A59" s="1379"/>
      <c r="B59" s="1362" t="s">
        <v>2998</v>
      </c>
      <c r="I59" s="1384">
        <v>606985</v>
      </c>
      <c r="J59" s="1384"/>
      <c r="K59" s="1384">
        <v>909115</v>
      </c>
      <c r="L59" s="1384"/>
      <c r="M59" s="1384"/>
      <c r="N59" s="1385"/>
      <c r="S59" s="1493"/>
      <c r="U59" s="1386"/>
      <c r="V59" s="1386"/>
      <c r="W59" s="1386"/>
      <c r="X59" s="1386"/>
      <c r="Y59" s="1386"/>
      <c r="Z59" s="1386"/>
      <c r="AA59" s="1386"/>
      <c r="AB59" s="1386"/>
      <c r="AC59" s="1386"/>
      <c r="AD59" s="1386"/>
      <c r="AE59" s="1386"/>
      <c r="AF59" s="1386"/>
      <c r="AG59" s="1386"/>
    </row>
    <row r="60" spans="1:33">
      <c r="A60" s="1379"/>
      <c r="B60" s="1362" t="s">
        <v>4610</v>
      </c>
      <c r="I60" s="1384">
        <v>35505.855389999997</v>
      </c>
      <c r="J60" s="1384"/>
      <c r="K60" s="1384">
        <v>72585</v>
      </c>
      <c r="L60" s="1384"/>
      <c r="M60" s="1384"/>
      <c r="N60" s="1385"/>
      <c r="U60" s="1386"/>
      <c r="V60" s="1386"/>
      <c r="W60" s="1386"/>
      <c r="X60" s="1363"/>
      <c r="Y60" s="1386"/>
      <c r="Z60" s="1386"/>
      <c r="AA60" s="1386"/>
      <c r="AB60" s="1386"/>
      <c r="AC60" s="1386"/>
      <c r="AD60" s="1386"/>
      <c r="AE60" s="1386"/>
      <c r="AF60" s="1386"/>
      <c r="AG60" s="1386"/>
    </row>
    <row r="61" spans="1:33">
      <c r="A61" s="1379"/>
      <c r="B61" s="1362" t="s">
        <v>4611</v>
      </c>
      <c r="I61" s="1384">
        <v>10311</v>
      </c>
      <c r="J61" s="1384"/>
      <c r="K61" s="1384">
        <v>55116</v>
      </c>
      <c r="L61" s="1384"/>
      <c r="M61" s="1384"/>
      <c r="N61" s="1385"/>
      <c r="S61" s="1493"/>
      <c r="U61" s="1386"/>
      <c r="V61" s="1386"/>
      <c r="W61" s="1386"/>
      <c r="X61" s="1363"/>
      <c r="Y61" s="1386"/>
      <c r="Z61" s="1386"/>
      <c r="AA61" s="1386"/>
      <c r="AB61" s="1386"/>
      <c r="AC61" s="1386"/>
      <c r="AD61" s="1386"/>
      <c r="AE61" s="1386"/>
      <c r="AF61" s="1386"/>
      <c r="AG61" s="1386"/>
    </row>
    <row r="62" spans="1:33">
      <c r="A62" s="1379"/>
      <c r="B62" s="1362" t="s">
        <v>4612</v>
      </c>
      <c r="G62" s="1425"/>
      <c r="I62" s="1854">
        <v>-58246.855389999997</v>
      </c>
      <c r="J62" s="1854"/>
      <c r="K62" s="2026">
        <v>-429831</v>
      </c>
      <c r="L62" s="1854"/>
      <c r="M62" s="1384"/>
      <c r="N62" s="1385"/>
      <c r="S62" s="1493"/>
      <c r="U62" s="1386"/>
      <c r="V62" s="1386"/>
      <c r="W62" s="1386"/>
      <c r="X62" s="1363"/>
      <c r="Y62" s="1386"/>
      <c r="Z62" s="1386"/>
      <c r="AA62" s="1386"/>
      <c r="AB62" s="1386"/>
      <c r="AC62" s="1386"/>
      <c r="AD62" s="1386"/>
      <c r="AE62" s="1386"/>
      <c r="AF62" s="1386"/>
      <c r="AG62" s="1386"/>
    </row>
    <row r="63" spans="1:33" ht="14.25" thickBot="1">
      <c r="A63" s="1379"/>
      <c r="B63" s="1370" t="s">
        <v>4774</v>
      </c>
      <c r="G63" s="1425"/>
      <c r="I63" s="1426">
        <v>594555</v>
      </c>
      <c r="J63" s="1427"/>
      <c r="K63" s="1426">
        <v>606985</v>
      </c>
      <c r="L63" s="1384"/>
      <c r="M63" s="1384"/>
      <c r="N63" s="1385"/>
      <c r="S63" s="1493"/>
      <c r="U63" s="1386"/>
      <c r="V63" s="1386"/>
      <c r="W63" s="1386"/>
      <c r="X63" s="1363"/>
      <c r="Y63" s="1386"/>
      <c r="Z63" s="1386"/>
      <c r="AA63" s="1386"/>
      <c r="AB63" s="1386"/>
      <c r="AC63" s="1386"/>
      <c r="AD63" s="1386"/>
      <c r="AE63" s="1386"/>
      <c r="AF63" s="1386"/>
      <c r="AG63" s="1386"/>
    </row>
    <row r="64" spans="1:33" ht="16.5" customHeight="1" thickTop="1">
      <c r="A64" s="1379"/>
      <c r="B64" s="1362" t="s">
        <v>2995</v>
      </c>
      <c r="G64" s="1425"/>
      <c r="I64" s="2356">
        <v>0</v>
      </c>
      <c r="J64" s="2356"/>
      <c r="K64" s="2356">
        <v>0</v>
      </c>
      <c r="L64" s="2356"/>
      <c r="M64" s="1384"/>
      <c r="N64" s="1385"/>
      <c r="S64" s="1493"/>
      <c r="U64" s="1386"/>
      <c r="V64" s="1386"/>
      <c r="W64" s="1386"/>
      <c r="X64" s="1363"/>
      <c r="Y64" s="1386"/>
      <c r="Z64" s="1386"/>
      <c r="AA64" s="1386"/>
      <c r="AB64" s="1386"/>
      <c r="AC64" s="1386"/>
      <c r="AD64" s="1386"/>
      <c r="AE64" s="1386"/>
      <c r="AF64" s="1386"/>
      <c r="AG64" s="1386"/>
    </row>
    <row r="65" spans="1:33" ht="16.5" customHeight="1" thickBot="1">
      <c r="A65" s="1379"/>
      <c r="B65" s="1362" t="s">
        <v>152</v>
      </c>
      <c r="C65" s="1378"/>
      <c r="D65" s="1378"/>
      <c r="E65" s="1419"/>
      <c r="F65" s="1378"/>
      <c r="G65" s="1378"/>
      <c r="H65" s="1378"/>
      <c r="I65" s="1428">
        <v>594555</v>
      </c>
      <c r="J65" s="1429"/>
      <c r="K65" s="1428">
        <v>606985</v>
      </c>
      <c r="L65" s="1429"/>
      <c r="M65" s="1384"/>
      <c r="N65" s="1385"/>
      <c r="S65" s="1493"/>
      <c r="U65" s="1386"/>
      <c r="V65" s="1386"/>
      <c r="W65" s="1386"/>
      <c r="X65" s="1386"/>
      <c r="Y65" s="1386"/>
      <c r="Z65" s="1386"/>
      <c r="AA65" s="1386"/>
      <c r="AB65" s="1386"/>
      <c r="AC65" s="1386"/>
      <c r="AD65" s="1386"/>
      <c r="AE65" s="1386"/>
      <c r="AF65" s="1386"/>
      <c r="AG65" s="1386"/>
    </row>
    <row r="66" spans="1:33" ht="14.25" thickTop="1">
      <c r="A66" s="1379"/>
      <c r="C66" s="1378"/>
      <c r="D66" s="1378"/>
      <c r="E66" s="1419"/>
      <c r="F66" s="1378"/>
      <c r="G66" s="1378"/>
      <c r="H66" s="1378"/>
      <c r="I66" s="1420"/>
      <c r="J66" s="1420"/>
      <c r="K66" s="1430"/>
      <c r="L66" s="1421"/>
      <c r="M66" s="1384"/>
      <c r="N66" s="1385"/>
      <c r="S66" s="1493"/>
      <c r="U66" s="1386"/>
      <c r="V66" s="1386"/>
      <c r="W66" s="1386"/>
      <c r="X66" s="1386"/>
      <c r="Y66" s="1386"/>
      <c r="Z66" s="1386"/>
      <c r="AA66" s="1386"/>
      <c r="AB66" s="1386"/>
      <c r="AC66" s="1386"/>
      <c r="AD66" s="1386"/>
      <c r="AE66" s="1386"/>
      <c r="AF66" s="1386"/>
      <c r="AG66" s="1386"/>
    </row>
    <row r="67" spans="1:33" ht="54.6" customHeight="1">
      <c r="A67" s="1379"/>
      <c r="B67" s="2322" t="s">
        <v>4789</v>
      </c>
      <c r="C67" s="2322"/>
      <c r="D67" s="2322"/>
      <c r="E67" s="2322"/>
      <c r="F67" s="2322"/>
      <c r="G67" s="2322"/>
      <c r="H67" s="2322"/>
      <c r="I67" s="2322"/>
      <c r="J67" s="2322"/>
      <c r="K67" s="2322"/>
      <c r="L67" s="1384"/>
      <c r="M67" s="1384"/>
      <c r="N67" s="1385"/>
      <c r="S67" s="1493"/>
      <c r="U67" s="1386"/>
      <c r="V67" s="1386"/>
      <c r="W67" s="1386"/>
      <c r="X67" s="1386"/>
      <c r="Y67" s="1386"/>
      <c r="Z67" s="1386"/>
      <c r="AA67" s="1386"/>
      <c r="AB67" s="1386"/>
      <c r="AC67" s="1386"/>
      <c r="AD67" s="1386"/>
      <c r="AE67" s="1386"/>
      <c r="AF67" s="1386"/>
      <c r="AG67" s="1386"/>
    </row>
    <row r="68" spans="1:33">
      <c r="A68" s="1379"/>
      <c r="I68" s="1384"/>
      <c r="J68" s="1384"/>
      <c r="K68" s="1384"/>
      <c r="L68" s="1384"/>
      <c r="M68" s="1384"/>
      <c r="N68" s="1385"/>
      <c r="S68" s="1493"/>
      <c r="U68" s="1386"/>
      <c r="V68" s="1386"/>
      <c r="W68" s="1386"/>
      <c r="X68" s="1386"/>
      <c r="Y68" s="1386"/>
      <c r="Z68" s="1386"/>
      <c r="AA68" s="1386"/>
      <c r="AB68" s="1386"/>
      <c r="AC68" s="1386"/>
      <c r="AD68" s="1386"/>
      <c r="AE68" s="1386"/>
      <c r="AF68" s="1386"/>
      <c r="AG68" s="1386"/>
    </row>
    <row r="69" spans="1:33">
      <c r="A69" s="1361">
        <v>15</v>
      </c>
      <c r="B69" s="1416" t="s">
        <v>127</v>
      </c>
      <c r="C69" s="1389"/>
      <c r="D69" s="1389"/>
      <c r="E69" s="1390"/>
      <c r="F69" s="1389"/>
      <c r="I69" s="1427"/>
      <c r="J69" s="1427"/>
      <c r="K69" s="1427"/>
      <c r="L69" s="1384"/>
      <c r="M69" s="1384"/>
      <c r="N69" s="1385"/>
      <c r="S69" s="1493"/>
      <c r="U69" s="1386"/>
      <c r="V69" s="1386"/>
      <c r="W69" s="1386"/>
      <c r="X69" s="1386"/>
      <c r="Y69" s="1386"/>
      <c r="Z69" s="1386"/>
      <c r="AA69" s="1386"/>
      <c r="AB69" s="1386"/>
      <c r="AC69" s="1386"/>
      <c r="AD69" s="1386"/>
      <c r="AE69" s="1386"/>
      <c r="AF69" s="1386"/>
      <c r="AG69" s="1386"/>
    </row>
    <row r="70" spans="1:33">
      <c r="A70" s="1362"/>
      <c r="C70" s="1416"/>
      <c r="D70" s="1416"/>
      <c r="E70" s="1424"/>
      <c r="F70" s="1416"/>
      <c r="I70" s="1764" t="s">
        <v>4725</v>
      </c>
      <c r="J70" s="1393"/>
      <c r="K70" s="1764" t="s">
        <v>4537</v>
      </c>
      <c r="L70" s="1383"/>
      <c r="M70" s="1383"/>
      <c r="S70" s="1493"/>
      <c r="U70" s="1386"/>
      <c r="V70" s="1386"/>
      <c r="W70" s="1386"/>
      <c r="X70" s="1386"/>
      <c r="Y70" s="1386"/>
      <c r="Z70" s="1386"/>
      <c r="AA70" s="1386"/>
      <c r="AB70" s="1386"/>
      <c r="AC70" s="1386"/>
      <c r="AD70" s="1386"/>
      <c r="AE70" s="1386"/>
      <c r="AF70" s="1386"/>
      <c r="AG70" s="1386"/>
    </row>
    <row r="71" spans="1:33">
      <c r="A71" s="1379"/>
      <c r="B71" s="1386"/>
      <c r="C71" s="1386"/>
      <c r="D71" s="1386"/>
      <c r="F71" s="1363"/>
      <c r="I71" s="1395" t="s">
        <v>4734</v>
      </c>
      <c r="J71" s="1396"/>
      <c r="K71" s="1395" t="s">
        <v>4734</v>
      </c>
      <c r="L71" s="1395"/>
      <c r="M71" s="1395"/>
      <c r="S71" s="1493"/>
      <c r="U71" s="1386"/>
      <c r="V71" s="1386"/>
      <c r="W71" s="1386"/>
      <c r="X71" s="1386"/>
      <c r="Y71" s="1386"/>
      <c r="Z71" s="1386"/>
      <c r="AA71" s="1386"/>
      <c r="AB71" s="1386"/>
      <c r="AC71" s="1386"/>
      <c r="AD71" s="1386"/>
      <c r="AE71" s="1386"/>
      <c r="AF71" s="1386"/>
      <c r="AG71" s="1386"/>
    </row>
    <row r="72" spans="1:33">
      <c r="A72" s="1379"/>
      <c r="B72" s="1386" t="s">
        <v>49</v>
      </c>
      <c r="C72" s="1386"/>
      <c r="D72" s="1386"/>
      <c r="F72" s="1386"/>
      <c r="G72" s="1431"/>
      <c r="I72" s="1408">
        <v>3377100</v>
      </c>
      <c r="J72" s="1432"/>
      <c r="K72" s="1408">
        <v>3697155</v>
      </c>
      <c r="L72" s="1433"/>
      <c r="M72" s="1433"/>
      <c r="S72" s="1493"/>
      <c r="U72" s="1386"/>
      <c r="V72" s="1386"/>
      <c r="W72" s="1386"/>
      <c r="X72" s="1386"/>
      <c r="Y72" s="1386"/>
      <c r="Z72" s="1386"/>
      <c r="AA72" s="1386"/>
      <c r="AB72" s="1386"/>
      <c r="AC72" s="1386"/>
      <c r="AD72" s="1386"/>
      <c r="AE72" s="1386"/>
      <c r="AF72" s="1386"/>
      <c r="AG72" s="1386"/>
    </row>
    <row r="73" spans="1:33">
      <c r="A73" s="1379"/>
      <c r="B73" s="1386" t="s">
        <v>50</v>
      </c>
      <c r="C73" s="1386"/>
      <c r="D73" s="1386"/>
      <c r="F73" s="1431"/>
      <c r="G73" s="1431"/>
      <c r="I73" s="1408">
        <v>977894</v>
      </c>
      <c r="J73" s="1432"/>
      <c r="K73" s="1408">
        <v>1366129</v>
      </c>
      <c r="L73" s="1433"/>
      <c r="M73" s="1433"/>
      <c r="S73" s="1493"/>
      <c r="U73" s="1386"/>
      <c r="V73" s="1386"/>
      <c r="W73" s="1386"/>
      <c r="X73" s="1386"/>
      <c r="Y73" s="1386"/>
      <c r="Z73" s="1386"/>
      <c r="AA73" s="1386"/>
      <c r="AB73" s="1386"/>
      <c r="AC73" s="1386"/>
      <c r="AD73" s="1386"/>
      <c r="AE73" s="1386"/>
      <c r="AF73" s="1386"/>
      <c r="AG73" s="1386"/>
    </row>
    <row r="74" spans="1:33">
      <c r="A74" s="1379"/>
      <c r="B74" s="1386" t="s">
        <v>51</v>
      </c>
      <c r="C74" s="1386"/>
      <c r="D74" s="1386"/>
      <c r="F74" s="1431"/>
      <c r="G74" s="2154"/>
      <c r="I74" s="1408">
        <v>0</v>
      </c>
      <c r="J74" s="1432"/>
      <c r="K74" s="1408">
        <v>375628</v>
      </c>
      <c r="L74" s="1433"/>
      <c r="M74" s="1433"/>
      <c r="S74" s="1493"/>
      <c r="U74" s="1386"/>
      <c r="V74" s="1386"/>
      <c r="W74" s="1386"/>
      <c r="X74" s="1386"/>
      <c r="Y74" s="1386"/>
      <c r="Z74" s="1386"/>
      <c r="AA74" s="1386"/>
      <c r="AB74" s="1386"/>
      <c r="AC74" s="1386"/>
      <c r="AD74" s="1386"/>
      <c r="AE74" s="1386"/>
      <c r="AF74" s="1386"/>
      <c r="AG74" s="1386"/>
    </row>
    <row r="75" spans="1:33" ht="12.75" customHeight="1">
      <c r="A75" s="1379"/>
      <c r="B75" s="1386" t="s">
        <v>1759</v>
      </c>
      <c r="E75" s="1434"/>
      <c r="F75" s="1440"/>
      <c r="G75" s="1431"/>
      <c r="I75" s="1436">
        <v>54903</v>
      </c>
      <c r="J75" s="1437"/>
      <c r="K75" s="1436">
        <v>27470</v>
      </c>
      <c r="L75" s="1438"/>
      <c r="M75" s="1438"/>
      <c r="S75" s="1493"/>
      <c r="U75" s="1386"/>
      <c r="V75" s="1386"/>
      <c r="W75" s="1386"/>
      <c r="X75" s="1386"/>
      <c r="Y75" s="1386"/>
      <c r="Z75" s="1386"/>
      <c r="AA75" s="1386"/>
      <c r="AB75" s="1386"/>
      <c r="AC75" s="1386"/>
      <c r="AD75" s="1386"/>
      <c r="AE75" s="1386"/>
      <c r="AF75" s="1386"/>
      <c r="AG75" s="1386"/>
    </row>
    <row r="76" spans="1:33" ht="13.5" hidden="1" customHeight="1">
      <c r="A76" s="1379"/>
      <c r="B76" s="1386" t="s">
        <v>151</v>
      </c>
      <c r="C76" s="1386"/>
      <c r="D76" s="1386"/>
      <c r="F76" s="1386"/>
      <c r="G76" s="1431"/>
      <c r="I76" s="1439">
        <v>0</v>
      </c>
      <c r="J76" s="1432"/>
      <c r="K76" s="1408">
        <v>0</v>
      </c>
      <c r="L76" s="1433"/>
      <c r="M76" s="1433"/>
      <c r="S76" s="1493"/>
      <c r="T76" s="1386"/>
      <c r="U76" s="1386"/>
      <c r="V76" s="1386"/>
      <c r="W76" s="1386"/>
      <c r="X76" s="1386"/>
      <c r="Y76" s="1386"/>
      <c r="Z76" s="1386"/>
      <c r="AA76" s="1386"/>
      <c r="AB76" s="1386"/>
      <c r="AC76" s="1386"/>
      <c r="AD76" s="1386"/>
      <c r="AE76" s="1386"/>
      <c r="AF76" s="1386"/>
      <c r="AG76" s="1386"/>
    </row>
    <row r="77" spans="1:33" ht="13.5" hidden="1" customHeight="1">
      <c r="A77" s="1379"/>
      <c r="B77" s="1386" t="s">
        <v>150</v>
      </c>
      <c r="C77" s="1386"/>
      <c r="D77" s="1386"/>
      <c r="F77" s="1386"/>
      <c r="G77" s="1431"/>
      <c r="I77" s="1440">
        <v>0</v>
      </c>
      <c r="J77" s="1437"/>
      <c r="K77" s="1436">
        <v>0</v>
      </c>
      <c r="L77" s="1438"/>
      <c r="M77" s="1438"/>
      <c r="S77" s="1493"/>
      <c r="T77" s="1386"/>
      <c r="U77" s="1386"/>
      <c r="V77" s="1386"/>
      <c r="W77" s="1386"/>
      <c r="X77" s="1386"/>
      <c r="Y77" s="1386"/>
      <c r="Z77" s="1386"/>
      <c r="AA77" s="1386"/>
      <c r="AB77" s="1386"/>
      <c r="AC77" s="1386"/>
      <c r="AD77" s="1386"/>
      <c r="AE77" s="1386"/>
      <c r="AF77" s="1386"/>
      <c r="AG77" s="1386"/>
    </row>
    <row r="78" spans="1:33" ht="13.5" hidden="1" customHeight="1">
      <c r="A78" s="1379"/>
      <c r="B78" s="1386" t="s">
        <v>2992</v>
      </c>
      <c r="C78" s="1386"/>
      <c r="D78" s="1386"/>
      <c r="F78" s="1386"/>
      <c r="G78" s="1431"/>
      <c r="I78" s="1408"/>
      <c r="J78" s="1432"/>
      <c r="K78" s="1408"/>
      <c r="L78" s="1433"/>
      <c r="M78" s="1433"/>
      <c r="S78" s="1493"/>
      <c r="T78" s="1386"/>
      <c r="U78" s="1386"/>
      <c r="V78" s="1386"/>
      <c r="W78" s="1386"/>
      <c r="X78" s="1386"/>
      <c r="Y78" s="1386"/>
      <c r="Z78" s="1386"/>
      <c r="AA78" s="1386"/>
      <c r="AB78" s="1386"/>
      <c r="AC78" s="1386"/>
      <c r="AD78" s="1386"/>
      <c r="AE78" s="1386"/>
      <c r="AF78" s="1386"/>
      <c r="AG78" s="1386"/>
    </row>
    <row r="79" spans="1:33">
      <c r="A79" s="1379"/>
      <c r="B79" s="1386" t="s">
        <v>3067</v>
      </c>
      <c r="C79" s="1386"/>
      <c r="D79" s="1386"/>
      <c r="F79" s="1363"/>
      <c r="G79" s="1431"/>
      <c r="I79" s="1408">
        <v>57628</v>
      </c>
      <c r="J79" s="1432"/>
      <c r="K79" s="1408">
        <v>38077</v>
      </c>
      <c r="L79" s="1433"/>
      <c r="M79" s="1433"/>
      <c r="S79" s="1493"/>
      <c r="T79" s="1386"/>
      <c r="U79" s="1386"/>
      <c r="V79" s="1386"/>
      <c r="W79" s="1386"/>
      <c r="X79" s="1386"/>
      <c r="Y79" s="1386"/>
      <c r="Z79" s="1386"/>
      <c r="AA79" s="1386"/>
      <c r="AB79" s="1386"/>
      <c r="AC79" s="1386"/>
      <c r="AD79" s="1386"/>
      <c r="AE79" s="1386"/>
      <c r="AF79" s="1386"/>
      <c r="AG79" s="1386"/>
    </row>
    <row r="80" spans="1:33" ht="12.75" customHeight="1">
      <c r="B80" s="1386" t="s">
        <v>3463</v>
      </c>
      <c r="C80" s="1386"/>
      <c r="E80" s="1434"/>
      <c r="F80" s="1435"/>
      <c r="G80" s="1431"/>
      <c r="I80" s="1441">
        <v>54244</v>
      </c>
      <c r="J80" s="1442"/>
      <c r="K80" s="1441">
        <v>54244</v>
      </c>
      <c r="L80" s="1442"/>
      <c r="M80" s="1442"/>
    </row>
    <row r="81" spans="1:33" ht="12.75" customHeight="1">
      <c r="A81" s="1379"/>
      <c r="B81" s="1386" t="s">
        <v>1760</v>
      </c>
      <c r="C81" s="1386"/>
      <c r="D81" s="1386"/>
      <c r="E81" s="1434"/>
      <c r="F81" s="1386"/>
      <c r="G81" s="1431"/>
      <c r="I81" s="1443">
        <v>13064979</v>
      </c>
      <c r="J81" s="1444"/>
      <c r="K81" s="1443">
        <v>14835297</v>
      </c>
      <c r="L81" s="1444"/>
      <c r="M81" s="1444"/>
      <c r="S81" s="1493"/>
      <c r="U81" s="1386"/>
      <c r="V81" s="1386"/>
      <c r="W81" s="1386"/>
      <c r="X81" s="1386"/>
      <c r="Y81" s="1386"/>
      <c r="Z81" s="1386"/>
      <c r="AA81" s="1386"/>
      <c r="AB81" s="1386"/>
      <c r="AC81" s="1386"/>
      <c r="AD81" s="1386"/>
      <c r="AE81" s="1386"/>
      <c r="AF81" s="1386"/>
      <c r="AG81" s="1386"/>
    </row>
    <row r="82" spans="1:33" ht="12.75" customHeight="1">
      <c r="A82" s="1379"/>
      <c r="B82" s="1386" t="s">
        <v>3284</v>
      </c>
      <c r="C82" s="1386"/>
      <c r="D82" s="1386"/>
      <c r="E82" s="1434"/>
      <c r="F82" s="1386"/>
      <c r="G82" s="1431"/>
      <c r="I82" s="1443">
        <v>0</v>
      </c>
      <c r="J82" s="1444"/>
      <c r="K82" s="1443">
        <v>0</v>
      </c>
      <c r="L82" s="1444"/>
      <c r="M82" s="1444"/>
      <c r="S82" s="1493"/>
      <c r="U82" s="1386"/>
      <c r="V82" s="1386"/>
      <c r="W82" s="1386"/>
      <c r="X82" s="1386"/>
      <c r="Y82" s="1386"/>
      <c r="Z82" s="1386"/>
      <c r="AA82" s="1386"/>
      <c r="AB82" s="1386"/>
      <c r="AC82" s="1386"/>
      <c r="AD82" s="1386"/>
      <c r="AE82" s="1386"/>
      <c r="AF82" s="1386"/>
      <c r="AG82" s="1386"/>
    </row>
    <row r="83" spans="1:33">
      <c r="A83" s="1379"/>
      <c r="B83" s="1386" t="s">
        <v>157</v>
      </c>
      <c r="C83" s="1386"/>
      <c r="D83" s="1386"/>
      <c r="F83" s="1431"/>
      <c r="G83" s="1431"/>
      <c r="I83" s="1408">
        <v>122927</v>
      </c>
      <c r="J83" s="1432"/>
      <c r="K83" s="1408">
        <v>127185</v>
      </c>
      <c r="L83" s="1433"/>
      <c r="M83" s="1433"/>
      <c r="S83" s="1493"/>
      <c r="U83" s="1363"/>
      <c r="V83" s="1386"/>
      <c r="W83" s="1386"/>
      <c r="X83" s="1386"/>
      <c r="Y83" s="1386"/>
      <c r="Z83" s="1386"/>
      <c r="AA83" s="1386"/>
      <c r="AB83" s="1386"/>
      <c r="AC83" s="1386"/>
      <c r="AD83" s="1386"/>
      <c r="AE83" s="1386"/>
      <c r="AF83" s="1386"/>
      <c r="AG83" s="1386"/>
    </row>
    <row r="84" spans="1:33" ht="13.5" hidden="1" customHeight="1">
      <c r="A84" s="1379"/>
      <c r="G84" s="1425"/>
      <c r="I84" s="1442"/>
      <c r="J84" s="1442"/>
      <c r="K84" s="1442"/>
      <c r="L84" s="1442"/>
      <c r="M84" s="1442"/>
      <c r="S84" s="1493"/>
      <c r="U84" s="1386"/>
      <c r="V84" s="1386"/>
      <c r="W84" s="1386"/>
      <c r="X84" s="1386"/>
      <c r="Y84" s="1386"/>
      <c r="Z84" s="1386"/>
      <c r="AA84" s="1386"/>
      <c r="AB84" s="1386"/>
      <c r="AC84" s="1386"/>
      <c r="AD84" s="1386"/>
      <c r="AE84" s="1386"/>
      <c r="AF84" s="1386"/>
      <c r="AG84" s="1386"/>
    </row>
    <row r="85" spans="1:33">
      <c r="G85" s="1445"/>
      <c r="I85" s="1446">
        <v>17709675</v>
      </c>
      <c r="J85" s="1384"/>
      <c r="K85" s="1446">
        <v>20521185</v>
      </c>
      <c r="L85" s="1384"/>
      <c r="M85" s="1384"/>
      <c r="S85" s="1493"/>
      <c r="U85" s="1386"/>
      <c r="V85" s="1386"/>
      <c r="W85" s="1386"/>
      <c r="X85" s="1386"/>
      <c r="Y85" s="1386"/>
      <c r="Z85" s="1386"/>
      <c r="AA85" s="1386"/>
      <c r="AB85" s="1386"/>
      <c r="AC85" s="1386"/>
      <c r="AD85" s="1386"/>
      <c r="AE85" s="1386"/>
      <c r="AF85" s="1386"/>
      <c r="AG85" s="1386"/>
    </row>
    <row r="86" spans="1:33" ht="13.5" hidden="1" customHeight="1">
      <c r="I86" s="1384"/>
      <c r="J86" s="1384"/>
      <c r="K86" s="1384"/>
      <c r="L86" s="1384"/>
      <c r="M86" s="1384"/>
      <c r="S86" s="1493"/>
      <c r="U86" s="1386"/>
      <c r="V86" s="1386"/>
      <c r="W86" s="1386"/>
      <c r="X86" s="1386"/>
      <c r="Y86" s="1386"/>
      <c r="Z86" s="1386"/>
      <c r="AA86" s="1386"/>
      <c r="AB86" s="1386"/>
      <c r="AC86" s="1386"/>
      <c r="AD86" s="1386"/>
      <c r="AE86" s="1386"/>
      <c r="AF86" s="1386"/>
      <c r="AG86" s="1386"/>
    </row>
    <row r="87" spans="1:33" s="1370" customFormat="1" ht="15" customHeight="1">
      <c r="A87" s="1399"/>
      <c r="B87" s="2353" t="s">
        <v>1761</v>
      </c>
      <c r="C87" s="2353"/>
      <c r="D87" s="2353"/>
      <c r="E87" s="2353"/>
      <c r="F87" s="2353"/>
      <c r="I87" s="2403">
        <v>0</v>
      </c>
      <c r="J87" s="2403"/>
      <c r="K87" s="1447">
        <v>-1211</v>
      </c>
      <c r="L87" s="1447"/>
      <c r="M87" s="1447"/>
      <c r="N87" s="1448"/>
      <c r="S87" s="2428"/>
      <c r="T87" s="1450"/>
      <c r="U87" s="1449"/>
      <c r="V87" s="1449"/>
      <c r="W87" s="1449"/>
      <c r="X87" s="1449"/>
      <c r="Y87" s="1449"/>
      <c r="Z87" s="1449"/>
      <c r="AA87" s="1449"/>
      <c r="AB87" s="1449"/>
      <c r="AC87" s="1449"/>
      <c r="AD87" s="1449"/>
      <c r="AE87" s="1449"/>
      <c r="AF87" s="1449"/>
      <c r="AG87" s="1449"/>
    </row>
    <row r="88" spans="1:33" ht="14.25" thickBot="1">
      <c r="B88" s="1416" t="s">
        <v>152</v>
      </c>
      <c r="C88" s="1416"/>
      <c r="D88" s="1416"/>
      <c r="E88" s="1424"/>
      <c r="I88" s="1426">
        <v>17709675</v>
      </c>
      <c r="J88" s="1427"/>
      <c r="K88" s="1426">
        <v>20519974</v>
      </c>
      <c r="L88" s="1384"/>
      <c r="M88" s="1384"/>
      <c r="S88" s="1493"/>
      <c r="U88" s="1386"/>
      <c r="V88" s="1386"/>
      <c r="W88" s="1386"/>
      <c r="X88" s="1386"/>
      <c r="Y88" s="1386"/>
      <c r="Z88" s="1386"/>
      <c r="AA88" s="1386"/>
      <c r="AB88" s="1386"/>
      <c r="AC88" s="1386"/>
      <c r="AD88" s="1386"/>
      <c r="AE88" s="1386"/>
      <c r="AF88" s="1386"/>
      <c r="AG88" s="1386"/>
    </row>
    <row r="89" spans="1:33" ht="14.25" thickTop="1">
      <c r="B89" s="1416"/>
      <c r="C89" s="1416"/>
      <c r="D89" s="1416"/>
      <c r="E89" s="1424"/>
      <c r="G89" s="1425"/>
      <c r="I89" s="1384"/>
      <c r="J89" s="1384"/>
      <c r="K89" s="1451"/>
      <c r="L89" s="1384"/>
      <c r="M89" s="1384"/>
      <c r="S89" s="1493"/>
      <c r="U89" s="1386"/>
      <c r="V89" s="1386"/>
      <c r="W89" s="1386"/>
      <c r="X89" s="1386"/>
      <c r="Y89" s="1386"/>
      <c r="Z89" s="1386"/>
      <c r="AA89" s="1386"/>
      <c r="AB89" s="1386"/>
      <c r="AC89" s="1386"/>
      <c r="AD89" s="1386"/>
      <c r="AE89" s="1386"/>
      <c r="AF89" s="1386"/>
      <c r="AG89" s="1386"/>
    </row>
    <row r="90" spans="1:33" ht="27" customHeight="1">
      <c r="B90" s="2322" t="s">
        <v>258</v>
      </c>
      <c r="C90" s="2322"/>
      <c r="D90" s="2322"/>
      <c r="E90" s="2322"/>
      <c r="F90" s="2322"/>
      <c r="G90" s="2322"/>
      <c r="H90" s="2322"/>
      <c r="I90" s="2322"/>
      <c r="J90" s="2322"/>
      <c r="K90" s="2322"/>
      <c r="L90" s="1377"/>
      <c r="M90" s="1377"/>
      <c r="S90" s="1493"/>
      <c r="U90" s="1386"/>
      <c r="V90" s="1386"/>
      <c r="W90" s="1386"/>
      <c r="X90" s="1386"/>
      <c r="Y90" s="1386"/>
      <c r="Z90" s="1386"/>
      <c r="AA90" s="1386"/>
      <c r="AB90" s="1386"/>
      <c r="AC90" s="1386"/>
      <c r="AD90" s="1386"/>
      <c r="AE90" s="1386"/>
      <c r="AF90" s="1386"/>
      <c r="AG90" s="1386"/>
    </row>
    <row r="91" spans="1:33" ht="27.75" customHeight="1">
      <c r="B91" s="2322" t="s">
        <v>4639</v>
      </c>
      <c r="C91" s="2322"/>
      <c r="D91" s="2322"/>
      <c r="E91" s="2322"/>
      <c r="F91" s="2322"/>
      <c r="G91" s="2322"/>
      <c r="H91" s="2322"/>
      <c r="I91" s="2322"/>
      <c r="J91" s="2322"/>
      <c r="K91" s="2322"/>
      <c r="L91" s="1421"/>
      <c r="M91" s="1421"/>
      <c r="S91" s="1493"/>
      <c r="U91" s="1386"/>
      <c r="V91" s="1386"/>
      <c r="W91" s="1386"/>
      <c r="X91" s="1386"/>
      <c r="Y91" s="1386"/>
      <c r="Z91" s="1386"/>
      <c r="AA91" s="1386"/>
      <c r="AB91" s="1386"/>
      <c r="AC91" s="1386"/>
      <c r="AD91" s="1386"/>
      <c r="AE91" s="1386"/>
      <c r="AF91" s="1386"/>
      <c r="AG91" s="1386"/>
    </row>
    <row r="92" spans="1:33" ht="9" customHeight="1">
      <c r="B92" s="1377"/>
      <c r="C92" s="1377"/>
      <c r="D92" s="1377"/>
      <c r="E92" s="1422"/>
      <c r="F92" s="1377"/>
      <c r="G92" s="1377"/>
      <c r="H92" s="1377"/>
      <c r="I92" s="1377"/>
      <c r="J92" s="1423"/>
      <c r="K92" s="1377"/>
      <c r="L92" s="1421"/>
      <c r="M92" s="1421"/>
      <c r="S92" s="1493"/>
      <c r="U92" s="1386"/>
      <c r="V92" s="1386"/>
      <c r="W92" s="1386"/>
      <c r="X92" s="1386"/>
      <c r="Y92" s="1386"/>
      <c r="Z92" s="1386"/>
      <c r="AA92" s="1386"/>
      <c r="AB92" s="1386"/>
      <c r="AC92" s="1386"/>
      <c r="AD92" s="1386"/>
      <c r="AE92" s="1386"/>
      <c r="AF92" s="1386"/>
      <c r="AG92" s="1386"/>
    </row>
    <row r="93" spans="1:33" s="1454" customFormat="1">
      <c r="A93" s="1452">
        <v>16</v>
      </c>
      <c r="B93" s="1453" t="s">
        <v>4595</v>
      </c>
      <c r="C93" s="1453"/>
      <c r="F93" s="1455"/>
      <c r="G93" s="1455"/>
      <c r="H93" s="1456"/>
      <c r="I93" s="1455"/>
      <c r="J93" s="1455"/>
      <c r="K93" s="1457"/>
      <c r="L93" s="1457"/>
      <c r="M93" s="1458"/>
      <c r="N93" s="1459"/>
      <c r="O93" s="1459"/>
      <c r="P93" s="1460"/>
      <c r="Q93" s="1461"/>
      <c r="S93" s="2429"/>
    </row>
    <row r="94" spans="1:33" s="1454" customFormat="1" ht="17.25" customHeight="1">
      <c r="B94" s="1462" t="s">
        <v>4619</v>
      </c>
      <c r="C94" s="1463"/>
      <c r="D94" s="1464"/>
      <c r="F94" s="1465"/>
      <c r="G94" s="1465"/>
      <c r="L94" s="1459"/>
      <c r="M94" s="1458"/>
      <c r="N94" s="1459"/>
      <c r="O94" s="1459"/>
      <c r="P94" s="1460"/>
      <c r="Q94" s="1461"/>
      <c r="S94" s="2429"/>
    </row>
    <row r="95" spans="1:33" s="1454" customFormat="1">
      <c r="B95" s="1466"/>
      <c r="C95" s="1466"/>
      <c r="D95" s="1467"/>
      <c r="F95" s="1468"/>
      <c r="G95" s="1468"/>
      <c r="I95" s="1764" t="s">
        <v>4725</v>
      </c>
      <c r="J95" s="1393"/>
      <c r="K95" s="1764" t="s">
        <v>4537</v>
      </c>
      <c r="L95" s="1459"/>
      <c r="M95" s="1458"/>
      <c r="N95" s="1459"/>
      <c r="O95" s="1459"/>
      <c r="P95" s="1460"/>
      <c r="Q95" s="1461"/>
      <c r="S95" s="2429"/>
    </row>
    <row r="96" spans="1:33" s="1454" customFormat="1">
      <c r="B96" s="1466"/>
      <c r="D96" s="1467"/>
      <c r="F96" s="1468"/>
      <c r="G96" s="1468"/>
      <c r="I96" s="1395" t="s">
        <v>4734</v>
      </c>
      <c r="J96" s="1396"/>
      <c r="K96" s="1395" t="s">
        <v>4734</v>
      </c>
      <c r="L96" s="1459"/>
      <c r="M96" s="1458"/>
      <c r="N96" s="1459"/>
      <c r="O96" s="1459"/>
      <c r="P96" s="1460"/>
      <c r="Q96" s="1461"/>
      <c r="S96" s="2429"/>
    </row>
    <row r="97" spans="1:33" s="1454" customFormat="1">
      <c r="B97" s="1469" t="s">
        <v>4620</v>
      </c>
      <c r="D97" s="1467"/>
      <c r="F97" s="1468"/>
      <c r="G97" s="1468"/>
      <c r="I97" s="1470">
        <v>32348</v>
      </c>
      <c r="J97" s="1471"/>
      <c r="K97" s="1472">
        <v>36147</v>
      </c>
      <c r="L97" s="1459"/>
      <c r="M97" s="1458"/>
      <c r="N97" s="1459"/>
      <c r="O97" s="1459"/>
      <c r="P97" s="1460"/>
      <c r="Q97" s="1461"/>
      <c r="S97" s="2429"/>
    </row>
    <row r="98" spans="1:33" s="1454" customFormat="1">
      <c r="B98" s="1469" t="s">
        <v>24</v>
      </c>
      <c r="D98" s="1467"/>
      <c r="F98" s="1468"/>
      <c r="G98" s="1468"/>
      <c r="I98" s="1473">
        <v>10554</v>
      </c>
      <c r="J98" s="1471"/>
      <c r="K98" s="1473">
        <v>18069.922800000029</v>
      </c>
      <c r="L98" s="1459"/>
      <c r="M98" s="1458"/>
      <c r="N98" s="1459"/>
      <c r="O98" s="1459"/>
      <c r="P98" s="1460"/>
      <c r="Q98" s="1461"/>
      <c r="S98" s="2429"/>
    </row>
    <row r="99" spans="1:33" s="1454" customFormat="1">
      <c r="B99" s="1474" t="s">
        <v>4621</v>
      </c>
      <c r="D99" s="1467"/>
      <c r="F99" s="1468"/>
      <c r="G99" s="1468"/>
      <c r="I99" s="1855">
        <v>0</v>
      </c>
      <c r="J99" s="1855"/>
      <c r="K99" s="1855">
        <v>-21868.922800000029</v>
      </c>
      <c r="L99" s="1855"/>
      <c r="M99" s="1458"/>
      <c r="N99" s="1459"/>
      <c r="O99" s="1459"/>
      <c r="P99" s="1460"/>
      <c r="Q99" s="1461"/>
      <c r="S99" s="2429"/>
    </row>
    <row r="100" spans="1:33" s="1454" customFormat="1" ht="14.25" thickBot="1">
      <c r="B100" s="1475" t="s">
        <v>4775</v>
      </c>
      <c r="C100" s="1475"/>
      <c r="D100" s="1467"/>
      <c r="F100" s="1468"/>
      <c r="G100" s="1468"/>
      <c r="I100" s="1476">
        <v>42902</v>
      </c>
      <c r="J100" s="1443"/>
      <c r="K100" s="1476">
        <v>32348</v>
      </c>
      <c r="L100" s="1459"/>
      <c r="M100" s="1458"/>
      <c r="N100" s="1459"/>
      <c r="O100" s="1459"/>
      <c r="P100" s="1460"/>
      <c r="Q100" s="1461"/>
      <c r="S100" s="2429"/>
    </row>
    <row r="101" spans="1:33" s="1454" customFormat="1" ht="13.5" hidden="1" customHeight="1">
      <c r="B101" s="2353" t="s">
        <v>1761</v>
      </c>
      <c r="C101" s="2353"/>
      <c r="D101" s="2353"/>
      <c r="E101" s="2353"/>
      <c r="F101" s="2353"/>
      <c r="G101" s="1468"/>
      <c r="I101" s="1384">
        <v>0</v>
      </c>
      <c r="J101" s="1384"/>
      <c r="K101" s="1384">
        <v>0</v>
      </c>
      <c r="L101" s="1459"/>
      <c r="M101" s="1458"/>
      <c r="N101" s="1459"/>
      <c r="O101" s="1459"/>
      <c r="P101" s="1460"/>
      <c r="Q101" s="1461"/>
      <c r="S101" s="2429"/>
    </row>
    <row r="102" spans="1:33" s="1454" customFormat="1" ht="14.25" hidden="1" customHeight="1" thickBot="1">
      <c r="B102" s="1416" t="s">
        <v>152</v>
      </c>
      <c r="C102" s="1416"/>
      <c r="D102" s="1416"/>
      <c r="E102" s="1424"/>
      <c r="F102" s="1362"/>
      <c r="G102" s="1468"/>
      <c r="I102" s="1477">
        <v>42902</v>
      </c>
      <c r="J102" s="1384"/>
      <c r="K102" s="1477">
        <v>32348</v>
      </c>
      <c r="L102" s="1459"/>
      <c r="M102" s="1458"/>
      <c r="N102" s="1459"/>
      <c r="O102" s="1459"/>
      <c r="P102" s="1460"/>
      <c r="Q102" s="1461"/>
      <c r="S102" s="2429"/>
    </row>
    <row r="103" spans="1:33" s="1454" customFormat="1" ht="14.25" thickTop="1">
      <c r="B103" s="1416"/>
      <c r="C103" s="1416"/>
      <c r="D103" s="1416"/>
      <c r="E103" s="1424"/>
      <c r="F103" s="1362"/>
      <c r="G103" s="1468"/>
      <c r="I103" s="1447"/>
      <c r="J103" s="1447"/>
      <c r="K103" s="1447"/>
      <c r="L103" s="1459"/>
      <c r="M103" s="1458"/>
      <c r="N103" s="1459"/>
      <c r="O103" s="1459"/>
      <c r="P103" s="1460"/>
      <c r="Q103" s="1461"/>
      <c r="S103" s="2429"/>
    </row>
    <row r="104" spans="1:33" s="1454" customFormat="1">
      <c r="B104" s="1466"/>
      <c r="C104" s="1475"/>
      <c r="D104" s="1467"/>
      <c r="F104" s="1468"/>
      <c r="G104" s="1468"/>
      <c r="I104" s="1467"/>
      <c r="J104" s="1468"/>
      <c r="K104" s="1467"/>
      <c r="L104" s="1459"/>
      <c r="M104" s="1458"/>
      <c r="N104" s="1459"/>
      <c r="O104" s="1459"/>
      <c r="P104" s="1460"/>
      <c r="Q104" s="1461"/>
      <c r="S104" s="2429"/>
    </row>
    <row r="105" spans="1:33" ht="15" customHeight="1">
      <c r="A105" s="1399">
        <v>17</v>
      </c>
      <c r="B105" s="1400" t="s">
        <v>117</v>
      </c>
      <c r="F105" s="1424"/>
      <c r="G105" s="1362"/>
      <c r="H105" s="1362"/>
      <c r="J105" s="1362"/>
      <c r="M105" s="1421"/>
      <c r="S105" s="1493"/>
      <c r="U105" s="1386"/>
      <c r="V105" s="1386"/>
      <c r="W105" s="1386"/>
      <c r="X105" s="1386"/>
      <c r="Y105" s="1386"/>
      <c r="Z105" s="1386"/>
      <c r="AA105" s="1386"/>
      <c r="AB105" s="1386"/>
      <c r="AC105" s="1386"/>
      <c r="AD105" s="1386"/>
      <c r="AE105" s="1386"/>
      <c r="AF105" s="1386"/>
      <c r="AG105" s="1386"/>
    </row>
    <row r="106" spans="1:33">
      <c r="A106" s="1478"/>
      <c r="B106" s="1380"/>
      <c r="C106" s="1380"/>
      <c r="D106" s="1380"/>
      <c r="E106" s="1381"/>
      <c r="F106" s="1381"/>
      <c r="G106" s="1362"/>
      <c r="I106" s="1764" t="s">
        <v>4725</v>
      </c>
      <c r="J106" s="1393"/>
      <c r="K106" s="1764" t="s">
        <v>4537</v>
      </c>
      <c r="M106" s="1383"/>
      <c r="N106" s="1368"/>
      <c r="O106" s="1416"/>
    </row>
    <row r="107" spans="1:33">
      <c r="A107" s="1478"/>
      <c r="B107" s="1380"/>
      <c r="C107" s="1380"/>
      <c r="D107" s="1380"/>
      <c r="E107" s="1381"/>
      <c r="F107" s="1380"/>
      <c r="I107" s="1395" t="s">
        <v>4734</v>
      </c>
      <c r="J107" s="1396"/>
      <c r="K107" s="1395" t="s">
        <v>4734</v>
      </c>
      <c r="M107" s="1395"/>
      <c r="N107" s="1368"/>
    </row>
    <row r="108" spans="1:33" ht="12.75" customHeight="1">
      <c r="A108" s="1478"/>
      <c r="B108" s="1389" t="s">
        <v>41</v>
      </c>
      <c r="C108" s="1389"/>
      <c r="D108" s="1389"/>
      <c r="E108" s="1390"/>
      <c r="F108" s="1390"/>
      <c r="I108" s="1479">
        <v>407414</v>
      </c>
      <c r="J108" s="1392"/>
      <c r="K108" s="1479">
        <v>721485</v>
      </c>
      <c r="M108" s="1384"/>
      <c r="N108" s="1368"/>
    </row>
    <row r="109" spans="1:33" ht="12.75" customHeight="1">
      <c r="A109" s="1478"/>
      <c r="B109" s="1389" t="s">
        <v>44</v>
      </c>
      <c r="C109" s="1389"/>
      <c r="D109" s="1389"/>
      <c r="E109" s="1390"/>
      <c r="F109" s="1390"/>
      <c r="I109" s="1479">
        <v>1665583</v>
      </c>
      <c r="J109" s="1392"/>
      <c r="K109" s="1479">
        <v>1869542</v>
      </c>
      <c r="M109" s="1384"/>
      <c r="N109" s="1368"/>
    </row>
    <row r="110" spans="1:33" ht="12.75" customHeight="1">
      <c r="A110" s="1478"/>
      <c r="B110" s="1389" t="s">
        <v>42</v>
      </c>
      <c r="C110" s="1389"/>
      <c r="D110" s="1389"/>
      <c r="E110" s="1390"/>
      <c r="F110" s="1389"/>
      <c r="I110" s="1479">
        <v>130226</v>
      </c>
      <c r="J110" s="1392"/>
      <c r="K110" s="1479">
        <v>315900</v>
      </c>
      <c r="M110" s="1384"/>
      <c r="N110" s="1368"/>
    </row>
    <row r="111" spans="1:33" ht="12.75" customHeight="1">
      <c r="A111" s="1478"/>
      <c r="B111" s="1389" t="s">
        <v>43</v>
      </c>
      <c r="C111" s="1389"/>
      <c r="D111" s="1389"/>
      <c r="E111" s="1390"/>
      <c r="F111" s="1390"/>
      <c r="G111" s="1445"/>
      <c r="I111" s="1479">
        <v>29091</v>
      </c>
      <c r="J111" s="1392"/>
      <c r="K111" s="1479">
        <v>67089</v>
      </c>
      <c r="M111" s="1384"/>
      <c r="N111" s="1368"/>
    </row>
    <row r="112" spans="1:33" ht="12.75" customHeight="1">
      <c r="A112" s="1478"/>
      <c r="B112" s="1389" t="s">
        <v>45</v>
      </c>
      <c r="C112" s="1389"/>
      <c r="D112" s="1389"/>
      <c r="E112" s="1390"/>
      <c r="F112" s="1390"/>
      <c r="G112" s="1363"/>
      <c r="I112" s="1479">
        <v>135849</v>
      </c>
      <c r="J112" s="1392"/>
      <c r="K112" s="1479">
        <v>341759</v>
      </c>
      <c r="M112" s="1384"/>
      <c r="N112" s="1368"/>
    </row>
    <row r="113" spans="1:33" ht="12.75" customHeight="1">
      <c r="A113" s="1478"/>
      <c r="B113" s="1389" t="s">
        <v>3183</v>
      </c>
      <c r="C113" s="1389"/>
      <c r="D113" s="1389"/>
      <c r="E113" s="1390"/>
      <c r="F113" s="1389"/>
      <c r="I113" s="1479">
        <v>34525</v>
      </c>
      <c r="J113" s="1392"/>
      <c r="K113" s="1479">
        <v>28167</v>
      </c>
      <c r="M113" s="1384"/>
      <c r="N113" s="1368"/>
    </row>
    <row r="114" spans="1:33">
      <c r="A114" s="1478"/>
      <c r="B114" s="1389" t="s">
        <v>3470</v>
      </c>
      <c r="C114" s="1389"/>
      <c r="D114" s="1389"/>
      <c r="E114" s="1390"/>
      <c r="F114" s="1389"/>
      <c r="I114" s="1480">
        <v>0</v>
      </c>
      <c r="J114" s="1481"/>
      <c r="K114" s="1442">
        <v>2916541</v>
      </c>
      <c r="M114" s="1384"/>
      <c r="N114" s="1368"/>
    </row>
    <row r="115" spans="1:33" ht="14.25" thickBot="1">
      <c r="A115" s="1478"/>
      <c r="B115" s="1389"/>
      <c r="C115" s="1389"/>
      <c r="D115" s="1389"/>
      <c r="E115" s="1390"/>
      <c r="F115" s="1389"/>
      <c r="I115" s="1426">
        <v>2402688</v>
      </c>
      <c r="J115" s="1426">
        <v>0</v>
      </c>
      <c r="K115" s="1426">
        <v>6260483</v>
      </c>
      <c r="L115" s="1426">
        <v>0</v>
      </c>
      <c r="M115" s="1426">
        <v>0</v>
      </c>
      <c r="N115" s="1426">
        <v>0</v>
      </c>
      <c r="O115" s="1426"/>
      <c r="P115" s="1426"/>
      <c r="Q115" s="1426"/>
      <c r="R115" s="1426"/>
      <c r="S115" s="1427"/>
    </row>
    <row r="116" spans="1:33" ht="14.25" thickTop="1">
      <c r="A116" s="1399"/>
      <c r="B116" s="1389"/>
      <c r="C116" s="1389"/>
      <c r="D116" s="1389"/>
      <c r="E116" s="1390"/>
      <c r="F116" s="1389"/>
      <c r="I116" s="1427"/>
      <c r="J116" s="1427"/>
      <c r="K116" s="1427"/>
      <c r="M116" s="1421"/>
      <c r="S116" s="1493"/>
      <c r="U116" s="1386"/>
      <c r="V116" s="1386"/>
      <c r="W116" s="1386"/>
      <c r="X116" s="1386"/>
      <c r="Y116" s="1386"/>
      <c r="Z116" s="1386"/>
      <c r="AA116" s="1386"/>
      <c r="AB116" s="1386"/>
      <c r="AC116" s="1386"/>
      <c r="AD116" s="1386"/>
      <c r="AE116" s="1386"/>
      <c r="AF116" s="1386"/>
      <c r="AG116" s="1386"/>
    </row>
    <row r="117" spans="1:33" ht="35.25" customHeight="1">
      <c r="A117" s="1399"/>
      <c r="B117" s="2322" t="s">
        <v>4788</v>
      </c>
      <c r="C117" s="2322"/>
      <c r="D117" s="2322"/>
      <c r="E117" s="2322"/>
      <c r="F117" s="2322"/>
      <c r="G117" s="2322"/>
      <c r="H117" s="2322"/>
      <c r="I117" s="2322"/>
      <c r="J117" s="2322"/>
      <c r="K117" s="2322"/>
      <c r="M117" s="1421"/>
      <c r="S117" s="1493"/>
      <c r="T117" s="1434"/>
      <c r="U117" s="1386"/>
      <c r="V117" s="1386"/>
      <c r="W117" s="1386"/>
      <c r="X117" s="1386"/>
      <c r="Y117" s="1386"/>
      <c r="Z117" s="1386"/>
      <c r="AA117" s="1386"/>
      <c r="AB117" s="1386"/>
      <c r="AC117" s="1386"/>
      <c r="AD117" s="1386"/>
      <c r="AE117" s="1386"/>
      <c r="AF117" s="1386"/>
      <c r="AG117" s="1386"/>
    </row>
    <row r="118" spans="1:33" ht="32.25" customHeight="1">
      <c r="A118" s="1482"/>
      <c r="B118" s="2321" t="s">
        <v>4790</v>
      </c>
      <c r="C118" s="2321"/>
      <c r="D118" s="2321"/>
      <c r="E118" s="2321"/>
      <c r="F118" s="2321"/>
      <c r="G118" s="2321"/>
      <c r="H118" s="2321"/>
      <c r="I118" s="2321"/>
      <c r="J118" s="2321"/>
      <c r="K118" s="2321"/>
      <c r="M118" s="1384"/>
      <c r="N118" s="1483"/>
      <c r="O118" s="1379"/>
      <c r="P118" s="1379"/>
      <c r="Q118" s="1379"/>
      <c r="R118" s="1379"/>
      <c r="S118" s="1493"/>
      <c r="T118" s="1434"/>
      <c r="U118" s="1386"/>
      <c r="V118" s="1386"/>
      <c r="W118" s="1386"/>
      <c r="X118" s="1386"/>
      <c r="Y118" s="1386"/>
      <c r="Z118" s="1386"/>
      <c r="AA118" s="1386"/>
      <c r="AB118" s="1386"/>
      <c r="AC118" s="1386"/>
      <c r="AD118" s="1386"/>
      <c r="AE118" s="1386"/>
      <c r="AF118" s="1386"/>
      <c r="AG118" s="1386"/>
    </row>
    <row r="119" spans="1:33" ht="9.75" customHeight="1">
      <c r="A119" s="1399"/>
      <c r="B119" s="1378"/>
      <c r="C119" s="1378"/>
      <c r="D119" s="1378"/>
      <c r="E119" s="1419"/>
      <c r="F119" s="1378"/>
      <c r="G119" s="1378"/>
      <c r="H119" s="1378"/>
      <c r="I119" s="1420"/>
      <c r="J119" s="1420"/>
      <c r="K119" s="1378"/>
      <c r="L119" s="1421"/>
      <c r="M119" s="1421"/>
      <c r="S119" s="1493"/>
      <c r="U119" s="1386"/>
      <c r="V119" s="1386"/>
      <c r="W119" s="1386"/>
      <c r="X119" s="1386"/>
      <c r="Y119" s="1386"/>
      <c r="Z119" s="1386"/>
      <c r="AA119" s="1386"/>
      <c r="AB119" s="1386"/>
      <c r="AC119" s="1386"/>
      <c r="AD119" s="1386"/>
      <c r="AE119" s="1386"/>
      <c r="AF119" s="1386"/>
      <c r="AG119" s="1386"/>
    </row>
    <row r="120" spans="1:33">
      <c r="A120" s="1361">
        <v>18</v>
      </c>
      <c r="B120" s="1416" t="s">
        <v>14</v>
      </c>
      <c r="C120" s="1416"/>
      <c r="D120" s="1416"/>
      <c r="E120" s="1424"/>
      <c r="F120" s="1416"/>
      <c r="G120" s="1362"/>
      <c r="H120" s="1362"/>
      <c r="N120" s="1483"/>
      <c r="O120" s="1379"/>
      <c r="P120" s="1379"/>
      <c r="Q120" s="1379"/>
      <c r="R120" s="1379"/>
      <c r="S120" s="1493"/>
      <c r="U120" s="1386"/>
      <c r="V120" s="1386"/>
      <c r="W120" s="1386"/>
      <c r="X120" s="1386"/>
      <c r="Y120" s="1386"/>
      <c r="Z120" s="1386"/>
      <c r="AA120" s="1386"/>
      <c r="AB120" s="1386"/>
      <c r="AC120" s="1386"/>
      <c r="AD120" s="1386"/>
      <c r="AE120" s="1386"/>
      <c r="AF120" s="1386"/>
      <c r="AG120" s="1386"/>
    </row>
    <row r="121" spans="1:33">
      <c r="A121" s="1379"/>
      <c r="I121" s="1764" t="s">
        <v>4725</v>
      </c>
      <c r="J121" s="1393"/>
      <c r="K121" s="1764" t="s">
        <v>4537</v>
      </c>
      <c r="L121" s="1383"/>
      <c r="M121" s="1383"/>
      <c r="N121" s="1483"/>
      <c r="O121" s="1379"/>
      <c r="P121" s="1379"/>
      <c r="Q121" s="1379"/>
      <c r="R121" s="1379"/>
      <c r="S121" s="1493"/>
      <c r="U121" s="1386"/>
      <c r="V121" s="1386"/>
      <c r="W121" s="1386"/>
      <c r="X121" s="1386"/>
      <c r="Y121" s="1386"/>
      <c r="Z121" s="1386"/>
      <c r="AA121" s="1386"/>
      <c r="AB121" s="1386"/>
      <c r="AC121" s="1386"/>
      <c r="AD121" s="1386"/>
      <c r="AE121" s="1386"/>
      <c r="AF121" s="1386"/>
      <c r="AG121" s="1386"/>
    </row>
    <row r="122" spans="1:33">
      <c r="A122" s="1379"/>
      <c r="I122" s="1395" t="s">
        <v>4734</v>
      </c>
      <c r="J122" s="1395"/>
      <c r="K122" s="1395" t="s">
        <v>4734</v>
      </c>
      <c r="L122" s="1395"/>
      <c r="M122" s="1395"/>
      <c r="N122" s="1483"/>
      <c r="O122" s="1379"/>
      <c r="P122" s="1379"/>
      <c r="Q122" s="1379"/>
      <c r="R122" s="1379"/>
      <c r="S122" s="1493"/>
      <c r="U122" s="1386"/>
      <c r="V122" s="1386"/>
      <c r="W122" s="1386"/>
      <c r="X122" s="1386"/>
      <c r="Y122" s="1386"/>
      <c r="Z122" s="1386"/>
      <c r="AA122" s="1386"/>
      <c r="AB122" s="1386"/>
      <c r="AC122" s="1386"/>
      <c r="AD122" s="1386"/>
      <c r="AE122" s="1386"/>
      <c r="AF122" s="1386"/>
      <c r="AG122" s="1386"/>
    </row>
    <row r="123" spans="1:33">
      <c r="A123" s="1379"/>
      <c r="B123" s="1362" t="s">
        <v>3104</v>
      </c>
      <c r="I123" s="1484">
        <v>3828413</v>
      </c>
      <c r="J123" s="1384"/>
      <c r="K123" s="1484">
        <v>1301602</v>
      </c>
      <c r="L123" s="1484"/>
      <c r="M123" s="1484"/>
      <c r="N123" s="1485">
        <v>28266790.863304462</v>
      </c>
      <c r="O123" s="1379"/>
      <c r="P123" s="1379"/>
      <c r="Q123" s="1379"/>
      <c r="R123" s="1379"/>
      <c r="S123" s="1493"/>
      <c r="U123" s="1386"/>
      <c r="V123" s="1386"/>
      <c r="W123" s="1386"/>
      <c r="X123" s="1386"/>
      <c r="Y123" s="1386"/>
      <c r="Z123" s="1386"/>
      <c r="AA123" s="1386"/>
      <c r="AB123" s="1386"/>
      <c r="AC123" s="1386"/>
      <c r="AD123" s="1386"/>
      <c r="AE123" s="1386"/>
      <c r="AF123" s="1386"/>
      <c r="AG123" s="1386"/>
    </row>
    <row r="124" spans="1:33">
      <c r="A124" s="1379"/>
      <c r="B124" s="1362" t="s">
        <v>1763</v>
      </c>
      <c r="E124" s="1363" t="s">
        <v>4640</v>
      </c>
      <c r="I124" s="1484">
        <v>22484745</v>
      </c>
      <c r="J124" s="1384"/>
      <c r="K124" s="1484">
        <v>18472795</v>
      </c>
      <c r="L124" s="1484"/>
      <c r="M124" s="1484"/>
      <c r="N124" s="1483"/>
      <c r="O124" s="1379"/>
      <c r="P124" s="1379"/>
      <c r="R124" s="1379"/>
      <c r="S124" s="1493"/>
      <c r="U124" s="1386"/>
      <c r="V124" s="1386"/>
      <c r="W124" s="1386"/>
      <c r="X124" s="1386"/>
      <c r="Y124" s="1386"/>
      <c r="Z124" s="1386"/>
      <c r="AA124" s="1386"/>
      <c r="AB124" s="1386"/>
      <c r="AC124" s="1386"/>
      <c r="AD124" s="1386"/>
      <c r="AE124" s="1386"/>
      <c r="AF124" s="1386"/>
      <c r="AG124" s="1386"/>
    </row>
    <row r="125" spans="1:33" ht="13.5" hidden="1" customHeight="1">
      <c r="A125" s="1379"/>
      <c r="I125" s="1484"/>
      <c r="J125" s="1384"/>
      <c r="K125" s="1484"/>
      <c r="L125" s="1484"/>
      <c r="M125" s="1484"/>
      <c r="N125" s="1483"/>
      <c r="O125" s="1379"/>
      <c r="P125" s="1379"/>
      <c r="Q125" s="1379"/>
      <c r="R125" s="1379"/>
      <c r="S125" s="1493"/>
      <c r="U125" s="1386"/>
      <c r="V125" s="1386"/>
      <c r="W125" s="1386"/>
      <c r="X125" s="1386"/>
      <c r="Y125" s="1386"/>
      <c r="Z125" s="1386"/>
      <c r="AA125" s="1386"/>
      <c r="AB125" s="1386"/>
      <c r="AC125" s="1386"/>
      <c r="AD125" s="1386"/>
      <c r="AE125" s="1386"/>
      <c r="AF125" s="1386"/>
      <c r="AG125" s="1386"/>
    </row>
    <row r="126" spans="1:33" ht="13.15" customHeight="1">
      <c r="A126" s="1379"/>
      <c r="B126" s="2359" t="s">
        <v>3291</v>
      </c>
      <c r="C126" s="2359"/>
      <c r="D126" s="2359"/>
      <c r="E126" s="2359"/>
      <c r="F126" s="2359"/>
      <c r="G126" s="2359"/>
      <c r="I126" s="1486">
        <v>26313158</v>
      </c>
      <c r="J126" s="1427"/>
      <c r="K126" s="1486">
        <v>19774397</v>
      </c>
      <c r="L126" s="1427"/>
      <c r="M126" s="1427"/>
      <c r="N126" s="1483"/>
      <c r="O126" s="1379"/>
      <c r="P126" s="1484"/>
      <c r="Q126" s="1484"/>
      <c r="R126" s="1379"/>
      <c r="S126" s="1493"/>
      <c r="U126" s="1386"/>
      <c r="V126" s="1386"/>
      <c r="W126" s="1386"/>
      <c r="X126" s="1386"/>
      <c r="Y126" s="1386"/>
      <c r="Z126" s="1386"/>
      <c r="AA126" s="1386"/>
      <c r="AB126" s="1386"/>
      <c r="AC126" s="1386"/>
      <c r="AD126" s="1386"/>
      <c r="AE126" s="1386"/>
      <c r="AF126" s="1386"/>
      <c r="AG126" s="1386"/>
    </row>
    <row r="127" spans="1:33" s="1365" customFormat="1" ht="14.25" customHeight="1">
      <c r="A127" s="1487"/>
      <c r="B127" s="2352" t="s">
        <v>4718</v>
      </c>
      <c r="C127" s="2352"/>
      <c r="D127" s="2352"/>
      <c r="E127" s="2352"/>
      <c r="F127" s="2352"/>
      <c r="I127" s="1488">
        <v>0</v>
      </c>
      <c r="J127" s="1489"/>
      <c r="K127" s="1490">
        <v>0</v>
      </c>
      <c r="L127" s="1491"/>
      <c r="M127" s="1491"/>
      <c r="N127" s="1483"/>
      <c r="O127" s="1487"/>
      <c r="P127" s="1484"/>
      <c r="Q127" s="1492"/>
      <c r="R127" s="1487"/>
      <c r="S127" s="1493"/>
      <c r="T127" s="1368"/>
      <c r="U127" s="1493"/>
      <c r="V127" s="1493"/>
      <c r="W127" s="1493"/>
      <c r="X127" s="1493"/>
      <c r="Y127" s="1493"/>
      <c r="Z127" s="1493"/>
      <c r="AA127" s="1493"/>
      <c r="AB127" s="1493"/>
      <c r="AC127" s="1493"/>
      <c r="AD127" s="1493"/>
      <c r="AE127" s="1493"/>
      <c r="AF127" s="1493"/>
      <c r="AG127" s="1493"/>
    </row>
    <row r="128" spans="1:33" ht="21.75" customHeight="1" thickBot="1">
      <c r="A128" s="1379"/>
      <c r="B128" s="2352" t="s">
        <v>3040</v>
      </c>
      <c r="C128" s="2352"/>
      <c r="D128" s="2352"/>
      <c r="E128" s="2352"/>
      <c r="F128" s="2352"/>
      <c r="I128" s="1428">
        <v>26313158</v>
      </c>
      <c r="J128" s="1494"/>
      <c r="K128" s="1428">
        <v>19774397</v>
      </c>
      <c r="L128" s="1430"/>
      <c r="M128" s="1430"/>
      <c r="N128" s="1483"/>
      <c r="O128" s="1379"/>
      <c r="P128" s="1484"/>
      <c r="Q128" s="1484"/>
      <c r="R128" s="1379"/>
      <c r="S128" s="1493"/>
      <c r="U128" s="1386"/>
      <c r="V128" s="1386"/>
      <c r="W128" s="1386"/>
      <c r="X128" s="1386"/>
      <c r="Y128" s="1386"/>
      <c r="Z128" s="1386"/>
      <c r="AA128" s="1386"/>
      <c r="AB128" s="1386"/>
      <c r="AC128" s="1386"/>
      <c r="AD128" s="1386"/>
      <c r="AE128" s="1386"/>
      <c r="AF128" s="1386"/>
      <c r="AG128" s="1386"/>
    </row>
    <row r="129" spans="1:33" ht="14.25" thickTop="1">
      <c r="A129" s="1379"/>
      <c r="G129" s="1384"/>
      <c r="H129" s="1384"/>
      <c r="I129" s="1384"/>
      <c r="J129" s="1384"/>
      <c r="K129" s="1384"/>
      <c r="L129" s="1384"/>
      <c r="M129" s="1384"/>
      <c r="N129" s="1483"/>
      <c r="O129" s="1379"/>
      <c r="P129" s="1379"/>
      <c r="Q129" s="1379"/>
      <c r="R129" s="1379"/>
      <c r="S129" s="1493"/>
      <c r="U129" s="1386"/>
      <c r="V129" s="1386"/>
      <c r="W129" s="1386"/>
      <c r="X129" s="1386"/>
      <c r="Y129" s="1386"/>
      <c r="Z129" s="1386"/>
      <c r="AA129" s="1386"/>
      <c r="AB129" s="1386"/>
      <c r="AC129" s="1386"/>
      <c r="AD129" s="1386"/>
      <c r="AE129" s="1386"/>
      <c r="AF129" s="1386"/>
      <c r="AG129" s="1386"/>
    </row>
    <row r="130" spans="1:33" ht="84" customHeight="1">
      <c r="A130" s="1482" t="s">
        <v>16</v>
      </c>
      <c r="B130" s="2322" t="s">
        <v>4791</v>
      </c>
      <c r="C130" s="2322"/>
      <c r="D130" s="2322"/>
      <c r="E130" s="2322"/>
      <c r="F130" s="2322"/>
      <c r="G130" s="2322"/>
      <c r="H130" s="2322"/>
      <c r="I130" s="2322"/>
      <c r="J130" s="2322"/>
      <c r="K130" s="2322"/>
      <c r="L130" s="1384"/>
      <c r="M130" s="1384"/>
      <c r="N130" s="1483"/>
      <c r="O130" s="1379"/>
      <c r="P130" s="1379"/>
      <c r="Q130" s="1379"/>
      <c r="R130" s="1379"/>
      <c r="S130" s="1493"/>
      <c r="U130" s="1386"/>
      <c r="V130" s="1386"/>
      <c r="W130" s="1386"/>
      <c r="X130" s="1386"/>
      <c r="Y130" s="1386"/>
      <c r="Z130" s="1386"/>
      <c r="AA130" s="1386"/>
      <c r="AB130" s="1386"/>
      <c r="AC130" s="1386"/>
      <c r="AD130" s="1386"/>
      <c r="AE130" s="1386"/>
      <c r="AF130" s="1386"/>
      <c r="AG130" s="1386"/>
    </row>
    <row r="131" spans="1:33">
      <c r="A131" s="1379"/>
      <c r="G131" s="1384"/>
      <c r="H131" s="1384"/>
      <c r="I131" s="1384"/>
      <c r="J131" s="1384"/>
      <c r="K131" s="1384"/>
      <c r="L131" s="1384"/>
      <c r="M131" s="1384"/>
      <c r="N131" s="1483"/>
      <c r="O131" s="1379"/>
      <c r="P131" s="1379"/>
      <c r="Q131" s="1379"/>
      <c r="R131" s="1379"/>
      <c r="S131" s="1493"/>
      <c r="U131" s="1386"/>
      <c r="V131" s="1386"/>
      <c r="W131" s="1386"/>
      <c r="X131" s="1386"/>
      <c r="Y131" s="1386"/>
      <c r="Z131" s="1386"/>
      <c r="AA131" s="1386"/>
      <c r="AB131" s="1386"/>
      <c r="AC131" s="1386"/>
      <c r="AD131" s="1386"/>
      <c r="AE131" s="1386"/>
      <c r="AF131" s="1386"/>
      <c r="AG131" s="1386"/>
    </row>
    <row r="132" spans="1:33">
      <c r="A132" s="1478">
        <v>19</v>
      </c>
      <c r="B132" s="1416" t="s">
        <v>5</v>
      </c>
      <c r="C132" s="1416"/>
      <c r="D132" s="1416"/>
      <c r="E132" s="1424"/>
      <c r="F132" s="1416"/>
    </row>
    <row r="133" spans="1:33" ht="16.5" customHeight="1">
      <c r="A133" s="1482"/>
      <c r="C133" s="1416"/>
      <c r="D133" s="1416"/>
      <c r="E133" s="1424"/>
      <c r="F133" s="1416"/>
    </row>
    <row r="134" spans="1:33">
      <c r="B134" s="1386"/>
      <c r="C134" s="1386"/>
      <c r="D134" s="1386"/>
      <c r="F134" s="1363"/>
      <c r="I134" s="1394" t="s">
        <v>4725</v>
      </c>
      <c r="J134" s="1393"/>
      <c r="K134" s="1394" t="s">
        <v>4537</v>
      </c>
      <c r="L134" s="1383"/>
      <c r="M134" s="1383"/>
    </row>
    <row r="135" spans="1:33">
      <c r="A135" s="1416"/>
      <c r="B135" s="1416" t="s">
        <v>27</v>
      </c>
      <c r="C135" s="1416"/>
      <c r="D135" s="1416"/>
      <c r="E135" s="1424"/>
      <c r="F135" s="1416"/>
      <c r="I135" s="1395" t="s">
        <v>4734</v>
      </c>
      <c r="J135" s="1395"/>
      <c r="K135" s="1395" t="s">
        <v>4734</v>
      </c>
      <c r="L135" s="1395"/>
      <c r="M135" s="1395"/>
    </row>
    <row r="136" spans="1:33" ht="14.25" thickBot="1">
      <c r="B136" s="1362" t="s">
        <v>39</v>
      </c>
      <c r="I136" s="1495">
        <v>135828.61499999999</v>
      </c>
      <c r="J136" s="1496"/>
      <c r="K136" s="1495">
        <v>135828.61499999999</v>
      </c>
      <c r="L136" s="1496"/>
      <c r="M136" s="1496"/>
    </row>
    <row r="137" spans="1:33" ht="14.25" thickTop="1">
      <c r="I137" s="1496"/>
      <c r="J137" s="1496"/>
      <c r="K137" s="1496"/>
      <c r="L137" s="1496"/>
      <c r="M137" s="1496"/>
    </row>
    <row r="138" spans="1:33">
      <c r="B138" s="1416" t="s">
        <v>28</v>
      </c>
      <c r="C138" s="1416"/>
      <c r="D138" s="1416"/>
      <c r="E138" s="1424"/>
      <c r="F138" s="1416"/>
    </row>
    <row r="139" spans="1:33" ht="14.25" thickBot="1">
      <c r="B139" s="1362" t="s">
        <v>40</v>
      </c>
      <c r="I139" s="1495">
        <v>126994.33620000001</v>
      </c>
      <c r="J139" s="1496"/>
      <c r="K139" s="1495">
        <v>126994.33620000001</v>
      </c>
      <c r="L139" s="1496"/>
      <c r="M139" s="1496"/>
    </row>
    <row r="140" spans="1:33" ht="14.25" thickTop="1"/>
    <row r="141" spans="1:33">
      <c r="B141" s="1416" t="s">
        <v>3001</v>
      </c>
      <c r="C141" s="1416"/>
      <c r="D141" s="1416"/>
      <c r="E141" s="1424"/>
      <c r="F141" s="1416"/>
    </row>
    <row r="142" spans="1:33" ht="14.25" thickBot="1">
      <c r="B142" s="1362" t="s">
        <v>40</v>
      </c>
      <c r="I142" s="1495">
        <v>126994.33620000001</v>
      </c>
      <c r="J142" s="1496"/>
      <c r="K142" s="1495">
        <v>126994.33620000001</v>
      </c>
      <c r="L142" s="1496"/>
      <c r="M142" s="1496"/>
    </row>
    <row r="143" spans="1:33" ht="14.25" thickTop="1">
      <c r="I143" s="1496"/>
      <c r="J143" s="1496"/>
      <c r="K143" s="1496"/>
      <c r="L143" s="1496"/>
      <c r="M143" s="1496"/>
    </row>
    <row r="144" spans="1:33" ht="30.6" customHeight="1">
      <c r="B144" s="2321" t="s">
        <v>3270</v>
      </c>
      <c r="C144" s="2321"/>
      <c r="D144" s="2321"/>
      <c r="E144" s="2321"/>
      <c r="F144" s="2321"/>
      <c r="G144" s="2321"/>
      <c r="H144" s="2321"/>
      <c r="I144" s="2321"/>
      <c r="J144" s="2321"/>
      <c r="K144" s="2321"/>
      <c r="L144" s="1496"/>
      <c r="M144" s="1496"/>
    </row>
    <row r="145" spans="1:25">
      <c r="I145" s="1496"/>
      <c r="J145" s="1496"/>
      <c r="K145" s="1496"/>
      <c r="L145" s="1496"/>
      <c r="M145" s="1496"/>
    </row>
    <row r="146" spans="1:25" ht="13.5" hidden="1" customHeight="1">
      <c r="I146" s="1496"/>
      <c r="J146" s="1496"/>
      <c r="K146" s="1496"/>
      <c r="L146" s="1496"/>
      <c r="M146" s="1496"/>
    </row>
    <row r="147" spans="1:25" ht="13.5" hidden="1" customHeight="1">
      <c r="B147" s="1497"/>
      <c r="C147" s="1497"/>
      <c r="D147" s="1497"/>
      <c r="E147" s="1498"/>
      <c r="F147" s="1497"/>
      <c r="G147" s="1496"/>
      <c r="H147" s="1496"/>
      <c r="I147" s="1499"/>
      <c r="J147" s="1499"/>
      <c r="K147" s="1499"/>
      <c r="L147" s="1499"/>
      <c r="M147" s="1499"/>
    </row>
    <row r="148" spans="1:25" ht="13.5" hidden="1" customHeight="1">
      <c r="A148" s="1482" t="s">
        <v>17</v>
      </c>
      <c r="B148" s="1416" t="s">
        <v>38</v>
      </c>
      <c r="C148" s="1416"/>
      <c r="D148" s="1416"/>
      <c r="E148" s="1424"/>
      <c r="F148" s="1416"/>
      <c r="G148" s="1362" t="s">
        <v>10</v>
      </c>
      <c r="H148" s="1362"/>
    </row>
    <row r="149" spans="1:25" ht="14.25" hidden="1" customHeight="1" thickBot="1">
      <c r="A149" s="1478"/>
      <c r="I149" s="1382" t="s">
        <v>3115</v>
      </c>
      <c r="J149" s="1404"/>
      <c r="K149" s="1382" t="s">
        <v>2038</v>
      </c>
      <c r="L149" s="1404"/>
      <c r="M149" s="1404"/>
    </row>
    <row r="150" spans="1:25" ht="13.5" hidden="1" customHeight="1">
      <c r="A150" s="1478"/>
      <c r="I150" s="1395" t="s">
        <v>4734</v>
      </c>
      <c r="J150" s="1395"/>
      <c r="K150" s="1395" t="s">
        <v>4734</v>
      </c>
      <c r="L150" s="1395"/>
      <c r="M150" s="1395"/>
    </row>
    <row r="151" spans="1:25" ht="15.75" hidden="1" customHeight="1">
      <c r="A151" s="1478"/>
      <c r="B151" s="1380" t="s">
        <v>2998</v>
      </c>
      <c r="C151" s="1416"/>
      <c r="D151" s="1416"/>
      <c r="E151" s="1424"/>
      <c r="I151" s="1500">
        <v>19502153</v>
      </c>
      <c r="J151" s="1500"/>
      <c r="K151" s="1500">
        <v>18927016</v>
      </c>
      <c r="L151" s="1500"/>
      <c r="M151" s="1500"/>
      <c r="N151" s="1368"/>
      <c r="O151" s="2153"/>
      <c r="P151" s="2153"/>
      <c r="Q151" s="2153"/>
      <c r="R151" s="2153"/>
      <c r="S151" s="2430"/>
      <c r="T151" s="2153"/>
      <c r="U151" s="2153"/>
      <c r="V151" s="1501"/>
      <c r="W151" s="1502"/>
      <c r="X151" s="1501"/>
      <c r="Y151" s="1502"/>
    </row>
    <row r="152" spans="1:25" ht="13.5" hidden="1" customHeight="1">
      <c r="A152" s="1478"/>
      <c r="B152" s="1362" t="s">
        <v>75</v>
      </c>
      <c r="I152" s="1384">
        <v>363363</v>
      </c>
      <c r="J152" s="1384"/>
      <c r="K152" s="1384">
        <v>634418</v>
      </c>
      <c r="M152" s="1384"/>
      <c r="N152" s="1368"/>
      <c r="U152" s="1364"/>
      <c r="V152" s="1503"/>
      <c r="W152" s="1503"/>
      <c r="X152" s="1501"/>
      <c r="Y152" s="1502"/>
    </row>
    <row r="153" spans="1:25" ht="13.5" hidden="1" customHeight="1">
      <c r="A153" s="1478"/>
      <c r="B153" s="1362" t="s">
        <v>272</v>
      </c>
      <c r="I153" s="1384">
        <v>0</v>
      </c>
      <c r="J153" s="1384"/>
      <c r="K153" s="1384">
        <v>0</v>
      </c>
      <c r="M153" s="1384"/>
      <c r="N153" s="1368"/>
      <c r="U153" s="1364"/>
      <c r="V153" s="1504"/>
      <c r="W153" s="1504"/>
      <c r="X153" s="2425"/>
      <c r="Y153" s="2425"/>
    </row>
    <row r="154" spans="1:25" ht="13.5" hidden="1" customHeight="1">
      <c r="A154" s="1478"/>
      <c r="B154" s="1362" t="s">
        <v>1758</v>
      </c>
      <c r="I154" s="1384">
        <v>-190407</v>
      </c>
      <c r="J154" s="1505"/>
      <c r="K154" s="1384">
        <v>-59281</v>
      </c>
      <c r="L154" s="1384"/>
      <c r="M154" s="1384"/>
      <c r="N154" s="1368"/>
    </row>
    <row r="155" spans="1:25" ht="13.5" hidden="1" customHeight="1">
      <c r="A155" s="1478"/>
      <c r="B155" s="1362" t="s">
        <v>96</v>
      </c>
      <c r="J155" s="1505"/>
      <c r="K155" s="1384">
        <v>0</v>
      </c>
      <c r="L155" s="1384"/>
      <c r="M155" s="1384"/>
      <c r="N155" s="1368"/>
    </row>
    <row r="156" spans="1:25" ht="13.5" hidden="1" customHeight="1">
      <c r="A156" s="1478"/>
      <c r="B156" s="1362" t="s">
        <v>164</v>
      </c>
      <c r="I156" s="1384">
        <v>32976</v>
      </c>
      <c r="J156" s="1384"/>
      <c r="K156" s="1384">
        <v>0</v>
      </c>
      <c r="L156" s="1384"/>
      <c r="M156" s="1384"/>
      <c r="N156" s="1368"/>
    </row>
    <row r="157" spans="1:25" ht="12.75" hidden="1" customHeight="1">
      <c r="A157" s="1478"/>
      <c r="B157" s="1362" t="s">
        <v>2698</v>
      </c>
      <c r="I157" s="1506">
        <v>0</v>
      </c>
      <c r="J157" s="1503"/>
      <c r="K157" s="1507">
        <v>0</v>
      </c>
      <c r="L157" s="1507"/>
      <c r="M157" s="1507"/>
      <c r="N157" s="1368"/>
    </row>
    <row r="158" spans="1:25" ht="13.5" hidden="1" customHeight="1">
      <c r="A158" s="1478"/>
      <c r="I158" s="1384"/>
      <c r="J158" s="1384"/>
      <c r="K158" s="1384"/>
      <c r="L158" s="1384"/>
      <c r="M158" s="1384"/>
      <c r="N158" s="1368"/>
    </row>
    <row r="159" spans="1:25" ht="15" hidden="1" customHeight="1" thickBot="1">
      <c r="A159" s="1478"/>
      <c r="B159" s="1380" t="s">
        <v>2994</v>
      </c>
      <c r="G159" s="1362"/>
      <c r="H159" s="1362"/>
      <c r="I159" s="1508">
        <v>19708085</v>
      </c>
      <c r="J159" s="1509"/>
      <c r="K159" s="1508">
        <v>19502153</v>
      </c>
      <c r="L159" s="1510"/>
      <c r="M159" s="1510"/>
      <c r="N159" s="1368"/>
    </row>
    <row r="160" spans="1:25" ht="14.25" hidden="1" customHeight="1" thickTop="1">
      <c r="A160" s="1478"/>
      <c r="G160" s="1499"/>
      <c r="H160" s="1499"/>
      <c r="I160" s="1499"/>
      <c r="J160" s="1499"/>
      <c r="K160" s="1499"/>
      <c r="L160" s="1499"/>
      <c r="M160" s="1499"/>
      <c r="N160" s="1368"/>
    </row>
    <row r="161" spans="1:21" ht="25.5" hidden="1" customHeight="1">
      <c r="A161" s="1478"/>
      <c r="B161" s="2325" t="s">
        <v>4738</v>
      </c>
      <c r="C161" s="2325"/>
      <c r="D161" s="2325"/>
      <c r="E161" s="2325"/>
      <c r="F161" s="2325"/>
      <c r="G161" s="2325"/>
      <c r="H161" s="2325"/>
      <c r="I161" s="2325"/>
      <c r="J161" s="2325"/>
      <c r="K161" s="2325"/>
      <c r="L161" s="1499"/>
      <c r="M161" s="1499"/>
      <c r="N161" s="1368"/>
    </row>
    <row r="162" spans="1:21" ht="13.5" hidden="1" customHeight="1">
      <c r="A162" s="1478"/>
      <c r="G162" s="1499"/>
      <c r="H162" s="1499"/>
      <c r="I162" s="1499"/>
      <c r="J162" s="1499"/>
      <c r="K162" s="1499"/>
      <c r="L162" s="1499"/>
      <c r="M162" s="1499"/>
      <c r="N162" s="1368"/>
    </row>
    <row r="163" spans="1:21" ht="13.5" hidden="1" customHeight="1">
      <c r="A163" s="1478"/>
      <c r="G163" s="1499"/>
      <c r="H163" s="1499"/>
      <c r="I163" s="1499"/>
      <c r="J163" s="1499"/>
      <c r="K163" s="1499"/>
      <c r="L163" s="1499"/>
      <c r="M163" s="1499"/>
      <c r="N163" s="1368"/>
    </row>
    <row r="164" spans="1:21">
      <c r="A164" s="1478">
        <v>20</v>
      </c>
      <c r="B164" s="1416" t="s">
        <v>84</v>
      </c>
      <c r="C164" s="1416"/>
      <c r="D164" s="1416"/>
      <c r="E164" s="1424"/>
      <c r="F164" s="1416"/>
      <c r="N164" s="1368"/>
    </row>
    <row r="165" spans="1:21" ht="18" customHeight="1">
      <c r="A165" s="1511" t="s">
        <v>16</v>
      </c>
      <c r="B165" s="2371" t="s">
        <v>3184</v>
      </c>
      <c r="C165" s="2371"/>
      <c r="D165" s="2371"/>
      <c r="E165" s="2371"/>
      <c r="F165" s="2371"/>
      <c r="G165" s="2371"/>
      <c r="H165" s="2371"/>
      <c r="I165" s="2371"/>
      <c r="J165" s="2371"/>
      <c r="K165" s="2371"/>
      <c r="N165" s="1368"/>
    </row>
    <row r="166" spans="1:21">
      <c r="A166" s="1478"/>
      <c r="B166" s="1416"/>
      <c r="C166" s="1416"/>
      <c r="D166" s="1416"/>
      <c r="E166" s="1424"/>
      <c r="F166" s="1416"/>
      <c r="N166" s="1368"/>
    </row>
    <row r="167" spans="1:21">
      <c r="A167" s="1478"/>
      <c r="B167" s="1416"/>
      <c r="C167" s="1416"/>
      <c r="D167" s="1416"/>
      <c r="E167" s="1424"/>
      <c r="F167" s="1416"/>
      <c r="I167" s="1764" t="s">
        <v>4725</v>
      </c>
      <c r="J167" s="1393"/>
      <c r="K167" s="1764" t="s">
        <v>4537</v>
      </c>
      <c r="L167" s="1383"/>
      <c r="M167" s="1383"/>
      <c r="N167" s="1368"/>
      <c r="O167" s="1416"/>
    </row>
    <row r="168" spans="1:21">
      <c r="A168" s="1478"/>
      <c r="B168" s="1416"/>
      <c r="C168" s="1416"/>
      <c r="D168" s="1416"/>
      <c r="E168" s="1424"/>
      <c r="F168" s="1416"/>
      <c r="I168" s="1395" t="s">
        <v>4734</v>
      </c>
      <c r="J168" s="1395"/>
      <c r="K168" s="1395" t="s">
        <v>4734</v>
      </c>
      <c r="L168" s="1395"/>
      <c r="M168" s="1395"/>
      <c r="N168" s="1368"/>
    </row>
    <row r="169" spans="1:21">
      <c r="A169" s="1478"/>
      <c r="B169" s="1416" t="s">
        <v>2702</v>
      </c>
      <c r="C169" s="1416"/>
      <c r="D169" s="1416"/>
      <c r="E169" s="1424"/>
      <c r="F169" s="1416"/>
      <c r="I169" s="1384"/>
      <c r="J169" s="1384"/>
      <c r="L169" s="1384"/>
      <c r="M169" s="1384"/>
      <c r="N169" s="1368"/>
    </row>
    <row r="170" spans="1:21" ht="13.5" hidden="1" customHeight="1">
      <c r="A170" s="1478"/>
      <c r="B170" s="1362" t="s">
        <v>4716</v>
      </c>
      <c r="I170" s="1431">
        <v>0</v>
      </c>
      <c r="J170" s="1384"/>
      <c r="K170" s="1384">
        <v>0</v>
      </c>
      <c r="L170" s="1384"/>
      <c r="M170" s="1384"/>
      <c r="N170" s="1368"/>
    </row>
    <row r="171" spans="1:21">
      <c r="A171" s="1478"/>
      <c r="B171" s="1362" t="s">
        <v>3280</v>
      </c>
      <c r="G171" s="1425"/>
      <c r="I171" s="1384">
        <v>13774</v>
      </c>
      <c r="J171" s="1384"/>
      <c r="K171" s="1384">
        <v>12618</v>
      </c>
      <c r="L171" s="1384"/>
      <c r="M171" s="1384"/>
      <c r="N171" s="1368"/>
    </row>
    <row r="172" spans="1:21" ht="14.25" thickBot="1">
      <c r="A172" s="1478"/>
      <c r="B172" s="1416" t="s">
        <v>215</v>
      </c>
      <c r="C172" s="1416"/>
      <c r="D172" s="1416"/>
      <c r="E172" s="1424"/>
      <c r="F172" s="1416"/>
      <c r="I172" s="1477">
        <v>13774</v>
      </c>
      <c r="J172" s="1384"/>
      <c r="K172" s="1477">
        <v>12618</v>
      </c>
      <c r="L172" s="1384"/>
      <c r="M172" s="1384"/>
      <c r="N172" s="1368"/>
      <c r="T172" s="1512"/>
      <c r="U172" s="1512"/>
    </row>
    <row r="173" spans="1:21" ht="14.25" thickTop="1">
      <c r="A173" s="1478"/>
      <c r="G173" s="1425"/>
      <c r="I173" s="1384"/>
      <c r="J173" s="1384"/>
      <c r="K173" s="1384"/>
      <c r="L173" s="1384"/>
      <c r="M173" s="1384"/>
      <c r="N173" s="1368"/>
      <c r="O173" s="1513"/>
    </row>
    <row r="174" spans="1:21" ht="13.5" hidden="1" customHeight="1">
      <c r="A174" s="1362"/>
      <c r="G174" s="1362"/>
      <c r="H174" s="1362"/>
      <c r="I174" s="1514"/>
      <c r="J174" s="1404"/>
      <c r="K174" s="1514"/>
      <c r="L174" s="1404"/>
      <c r="M174" s="1404"/>
      <c r="N174" s="1368"/>
    </row>
    <row r="175" spans="1:21" ht="27.75" hidden="1" customHeight="1">
      <c r="A175" s="1511" t="s">
        <v>16</v>
      </c>
      <c r="B175" s="2322" t="s">
        <v>3188</v>
      </c>
      <c r="C175" s="2322"/>
      <c r="D175" s="2322"/>
      <c r="E175" s="2322"/>
      <c r="F175" s="2322"/>
      <c r="G175" s="2322"/>
      <c r="H175" s="2322"/>
      <c r="I175" s="2322"/>
      <c r="J175" s="2322"/>
      <c r="K175" s="2322"/>
      <c r="L175" s="1404"/>
      <c r="M175" s="1404"/>
      <c r="N175" s="1368"/>
    </row>
    <row r="176" spans="1:21" ht="13.5" hidden="1" customHeight="1">
      <c r="A176" s="1478"/>
      <c r="B176" s="2340" t="s">
        <v>2703</v>
      </c>
      <c r="C176" s="2340"/>
      <c r="D176" s="2340"/>
      <c r="E176" s="2340"/>
      <c r="F176" s="2340"/>
      <c r="G176" s="2340"/>
      <c r="H176" s="2340"/>
      <c r="I176" s="2340"/>
      <c r="J176" s="2340"/>
      <c r="K176" s="2340"/>
      <c r="L176" s="1404"/>
      <c r="M176" s="1404"/>
      <c r="N176" s="1368"/>
    </row>
    <row r="177" spans="1:14" ht="13.5" hidden="1" customHeight="1">
      <c r="A177" s="1478"/>
      <c r="B177" s="1377"/>
      <c r="C177" s="1377"/>
      <c r="D177" s="1377"/>
      <c r="E177" s="1422"/>
      <c r="F177" s="1377"/>
      <c r="G177" s="1377"/>
      <c r="H177" s="1377"/>
      <c r="I177" s="1377"/>
      <c r="J177" s="1423"/>
      <c r="K177" s="1377"/>
      <c r="L177" s="1404"/>
      <c r="M177" s="1404"/>
      <c r="N177" s="1368"/>
    </row>
    <row r="178" spans="1:14" ht="14.25" hidden="1" customHeight="1" thickBot="1">
      <c r="A178" s="1478"/>
      <c r="B178" s="1377"/>
      <c r="C178" s="1377"/>
      <c r="D178" s="1377"/>
      <c r="E178" s="1422"/>
      <c r="F178" s="1377"/>
      <c r="G178" s="1377"/>
      <c r="H178" s="1377"/>
      <c r="I178" s="1382" t="s">
        <v>3115</v>
      </c>
      <c r="J178" s="1384"/>
      <c r="K178" s="1382" t="s">
        <v>2038</v>
      </c>
      <c r="L178" s="1404"/>
      <c r="M178" s="1404"/>
      <c r="N178" s="1368"/>
    </row>
    <row r="179" spans="1:14" ht="13.5" hidden="1" customHeight="1">
      <c r="A179" s="1478"/>
      <c r="G179" s="1362"/>
      <c r="H179" s="1362"/>
      <c r="I179" s="1395" t="s">
        <v>4734</v>
      </c>
      <c r="J179" s="1396"/>
      <c r="K179" s="1395" t="s">
        <v>4734</v>
      </c>
      <c r="L179" s="1404"/>
      <c r="M179" s="1404"/>
      <c r="N179" s="1368"/>
    </row>
    <row r="180" spans="1:14" ht="13.5" hidden="1" customHeight="1">
      <c r="A180" s="1478"/>
      <c r="B180" s="1416" t="s">
        <v>2998</v>
      </c>
      <c r="G180" s="1362"/>
      <c r="H180" s="1362"/>
      <c r="I180" s="1515">
        <v>0</v>
      </c>
      <c r="J180" s="1384"/>
      <c r="K180" s="1516">
        <v>201250</v>
      </c>
      <c r="L180" s="1404"/>
      <c r="M180" s="1404"/>
      <c r="N180" s="1368"/>
    </row>
    <row r="181" spans="1:14" ht="13.5" hidden="1" customHeight="1">
      <c r="A181" s="1478"/>
      <c r="B181" s="1362" t="s">
        <v>138</v>
      </c>
      <c r="G181" s="1362"/>
      <c r="H181" s="1362"/>
      <c r="I181" s="1517">
        <v>0</v>
      </c>
      <c r="J181" s="1518"/>
      <c r="K181" s="1516">
        <v>0</v>
      </c>
      <c r="L181" s="1404"/>
      <c r="M181" s="1404"/>
      <c r="N181" s="1368"/>
    </row>
    <row r="182" spans="1:14" ht="13.5" hidden="1" customHeight="1">
      <c r="A182" s="1478"/>
      <c r="B182" s="1362" t="s">
        <v>80</v>
      </c>
      <c r="G182" s="1362"/>
      <c r="H182" s="1362"/>
      <c r="I182" s="1515">
        <v>0</v>
      </c>
      <c r="J182" s="1518"/>
      <c r="K182" s="1516">
        <v>0</v>
      </c>
      <c r="L182" s="1404"/>
      <c r="M182" s="1404"/>
      <c r="N182" s="1368"/>
    </row>
    <row r="183" spans="1:14" ht="13.5" hidden="1" customHeight="1">
      <c r="A183" s="1478"/>
      <c r="B183" s="1362" t="s">
        <v>2997</v>
      </c>
      <c r="G183" s="1362"/>
      <c r="H183" s="1362"/>
      <c r="I183" s="1515">
        <v>0</v>
      </c>
      <c r="J183" s="1518"/>
      <c r="K183" s="1516">
        <v>0</v>
      </c>
      <c r="L183" s="1404"/>
      <c r="M183" s="1404"/>
      <c r="N183" s="1368"/>
    </row>
    <row r="184" spans="1:14" ht="13.5" hidden="1" customHeight="1">
      <c r="A184" s="1478"/>
      <c r="G184" s="1362"/>
      <c r="H184" s="1362"/>
      <c r="I184" s="1515">
        <v>0</v>
      </c>
      <c r="J184" s="1518"/>
      <c r="K184" s="1516">
        <v>0</v>
      </c>
      <c r="L184" s="1404"/>
      <c r="M184" s="1404"/>
      <c r="N184" s="1368"/>
    </row>
    <row r="185" spans="1:14" ht="13.5" hidden="1" customHeight="1">
      <c r="A185" s="1478"/>
      <c r="B185" s="1362" t="s">
        <v>2996</v>
      </c>
      <c r="G185" s="1362"/>
      <c r="H185" s="1362"/>
      <c r="I185" s="2364">
        <v>0</v>
      </c>
      <c r="J185" s="2364"/>
      <c r="K185" s="1516">
        <v>-177301</v>
      </c>
      <c r="L185" s="1404"/>
      <c r="M185" s="1404"/>
      <c r="N185" s="1368"/>
    </row>
    <row r="186" spans="1:14" ht="13.5" hidden="1" customHeight="1">
      <c r="A186" s="1478"/>
      <c r="B186" s="1362" t="s">
        <v>3019</v>
      </c>
      <c r="G186" s="1362"/>
      <c r="H186" s="1362"/>
      <c r="I186" s="2364">
        <v>0</v>
      </c>
      <c r="J186" s="2364"/>
      <c r="K186" s="1516">
        <v>-23949</v>
      </c>
      <c r="L186" s="1404"/>
      <c r="M186" s="1404"/>
      <c r="N186" s="1368"/>
    </row>
    <row r="187" spans="1:14" ht="13.5" hidden="1" customHeight="1">
      <c r="A187" s="1478"/>
      <c r="B187" s="1362" t="s">
        <v>260</v>
      </c>
      <c r="G187" s="1362"/>
      <c r="H187" s="1362"/>
      <c r="I187" s="1515">
        <v>0</v>
      </c>
      <c r="J187" s="1518"/>
      <c r="K187" s="1516">
        <v>0</v>
      </c>
      <c r="L187" s="1404"/>
      <c r="M187" s="1404"/>
      <c r="N187" s="1368"/>
    </row>
    <row r="188" spans="1:14" ht="14.25" hidden="1" customHeight="1" thickBot="1">
      <c r="A188" s="1478"/>
      <c r="B188" s="1416" t="s">
        <v>2994</v>
      </c>
      <c r="G188" s="1362"/>
      <c r="H188" s="1362"/>
      <c r="I188" s="1477">
        <v>0</v>
      </c>
      <c r="J188" s="1384"/>
      <c r="K188" s="1477">
        <v>0</v>
      </c>
      <c r="L188" s="1404"/>
      <c r="M188" s="1404"/>
      <c r="N188" s="1368"/>
    </row>
    <row r="189" spans="1:14">
      <c r="G189" s="1362"/>
      <c r="H189" s="1362"/>
      <c r="I189" s="1404"/>
      <c r="J189" s="1404"/>
      <c r="K189" s="1404"/>
      <c r="L189" s="1404"/>
      <c r="M189" s="1404"/>
      <c r="N189" s="1368"/>
    </row>
    <row r="190" spans="1:14" ht="13.5" hidden="1" customHeight="1">
      <c r="G190" s="1362"/>
      <c r="H190" s="1362"/>
      <c r="I190" s="1404"/>
      <c r="J190" s="1404"/>
      <c r="K190" s="1404"/>
      <c r="L190" s="1404"/>
      <c r="M190" s="1404"/>
      <c r="N190" s="1368"/>
    </row>
    <row r="191" spans="1:14" ht="55.9" hidden="1" customHeight="1">
      <c r="A191" s="1511" t="s">
        <v>17</v>
      </c>
      <c r="B191" s="2321" t="s">
        <v>4699</v>
      </c>
      <c r="C191" s="2321"/>
      <c r="D191" s="2321"/>
      <c r="E191" s="2321"/>
      <c r="F191" s="2321"/>
      <c r="G191" s="2321"/>
      <c r="H191" s="2321"/>
      <c r="I191" s="2321"/>
      <c r="J191" s="2321"/>
      <c r="K191" s="2321"/>
      <c r="L191" s="1395"/>
      <c r="M191" s="1395"/>
      <c r="N191" s="1368"/>
    </row>
    <row r="192" spans="1:14">
      <c r="A192" s="1478"/>
      <c r="B192" s="1389" t="s">
        <v>4566</v>
      </c>
      <c r="C192" s="1416"/>
      <c r="D192" s="1416"/>
      <c r="E192" s="1424"/>
      <c r="F192" s="1416"/>
      <c r="G192" s="1384"/>
      <c r="H192" s="1384"/>
      <c r="L192" s="1384"/>
      <c r="M192" s="1384"/>
      <c r="N192" s="1368"/>
    </row>
    <row r="193" spans="1:33">
      <c r="A193" s="1478"/>
      <c r="B193" s="1389"/>
      <c r="C193" s="1416"/>
      <c r="D193" s="1416"/>
      <c r="E193" s="1424"/>
      <c r="F193" s="1416"/>
      <c r="G193" s="1384"/>
      <c r="H193" s="1384"/>
      <c r="I193" s="1383"/>
      <c r="J193" s="1384"/>
      <c r="K193" s="1383"/>
      <c r="L193" s="1384"/>
      <c r="M193" s="1384"/>
      <c r="N193" s="1368"/>
    </row>
    <row r="194" spans="1:33">
      <c r="A194" s="1478"/>
      <c r="B194" s="1389"/>
      <c r="C194" s="1416"/>
      <c r="D194" s="1416"/>
      <c r="E194" s="1424"/>
      <c r="F194" s="1416"/>
      <c r="G194" s="1384"/>
      <c r="H194" s="1384"/>
      <c r="I194" s="1764" t="s">
        <v>4725</v>
      </c>
      <c r="J194" s="1393"/>
      <c r="K194" s="1764" t="s">
        <v>4537</v>
      </c>
      <c r="L194" s="1384"/>
      <c r="M194" s="1384"/>
      <c r="N194" s="1368"/>
    </row>
    <row r="195" spans="1:33">
      <c r="A195" s="1478"/>
      <c r="B195" s="1389"/>
      <c r="C195" s="1416"/>
      <c r="D195" s="1416"/>
      <c r="E195" s="1424"/>
      <c r="F195" s="1416"/>
      <c r="G195" s="1384"/>
      <c r="H195" s="1384"/>
      <c r="I195" s="1395" t="s">
        <v>4734</v>
      </c>
      <c r="J195" s="1396"/>
      <c r="K195" s="1395" t="s">
        <v>4734</v>
      </c>
      <c r="L195" s="1384"/>
      <c r="M195" s="1384"/>
      <c r="N195" s="1368"/>
    </row>
    <row r="196" spans="1:33">
      <c r="A196" s="1478"/>
      <c r="B196" s="1416" t="s">
        <v>2998</v>
      </c>
      <c r="C196" s="1416"/>
      <c r="D196" s="1416"/>
      <c r="E196" s="1424"/>
      <c r="F196" s="1416"/>
      <c r="G196" s="1384"/>
      <c r="H196" s="1384"/>
      <c r="I196" s="1515">
        <v>12618</v>
      </c>
      <c r="J196" s="1384"/>
      <c r="K196" s="1519">
        <v>16307</v>
      </c>
      <c r="L196" s="1384"/>
      <c r="M196" s="1384"/>
      <c r="N196" s="1368"/>
    </row>
    <row r="197" spans="1:33">
      <c r="A197" s="1478"/>
      <c r="B197" s="1362" t="s">
        <v>3271</v>
      </c>
      <c r="E197" s="1424"/>
      <c r="F197" s="1416"/>
      <c r="G197" s="1384"/>
      <c r="H197" s="1384"/>
      <c r="I197" s="1516">
        <v>1156</v>
      </c>
      <c r="J197" s="1384"/>
      <c r="K197" s="1520">
        <v>0</v>
      </c>
      <c r="L197" s="1384"/>
      <c r="M197" s="1384"/>
      <c r="N197" s="1368"/>
    </row>
    <row r="198" spans="1:33">
      <c r="A198" s="1478"/>
      <c r="B198" s="1362" t="s">
        <v>138</v>
      </c>
      <c r="E198" s="1424"/>
      <c r="F198" s="1416"/>
      <c r="G198" s="1384"/>
      <c r="H198" s="1384"/>
      <c r="I198" s="1515">
        <v>0</v>
      </c>
      <c r="J198" s="1384"/>
      <c r="K198" s="1516">
        <v>4694</v>
      </c>
      <c r="L198" s="1384"/>
      <c r="M198" s="1384"/>
      <c r="N198" s="1368"/>
    </row>
    <row r="199" spans="1:33">
      <c r="A199" s="1478"/>
      <c r="B199" s="1362" t="s">
        <v>80</v>
      </c>
      <c r="E199" s="1424"/>
      <c r="F199" s="1416"/>
      <c r="G199" s="1384"/>
      <c r="H199" s="1384"/>
      <c r="I199" s="1515">
        <v>0</v>
      </c>
      <c r="J199" s="1384"/>
      <c r="K199" s="1516">
        <v>2188</v>
      </c>
      <c r="L199" s="1384"/>
      <c r="M199" s="1384"/>
      <c r="N199" s="1368"/>
    </row>
    <row r="200" spans="1:33">
      <c r="A200" s="1478"/>
      <c r="B200" s="1362" t="s">
        <v>4002</v>
      </c>
      <c r="E200" s="1424"/>
      <c r="F200" s="1416"/>
      <c r="G200" s="1384"/>
      <c r="H200" s="1384"/>
      <c r="I200" s="2364">
        <v>0</v>
      </c>
      <c r="J200" s="2364"/>
      <c r="K200" s="1516">
        <v>-6297</v>
      </c>
      <c r="L200" s="1384"/>
      <c r="M200" s="1384"/>
      <c r="N200" s="1368"/>
    </row>
    <row r="201" spans="1:33">
      <c r="A201" s="1478"/>
      <c r="B201" s="1362" t="s">
        <v>4003</v>
      </c>
      <c r="E201" s="1424"/>
      <c r="F201" s="1416"/>
      <c r="G201" s="1384"/>
      <c r="H201" s="1384"/>
      <c r="I201" s="2364">
        <v>0</v>
      </c>
      <c r="J201" s="2364"/>
      <c r="K201" s="1516">
        <v>-834</v>
      </c>
      <c r="L201" s="1384"/>
      <c r="M201" s="1384"/>
      <c r="N201" s="1368"/>
    </row>
    <row r="202" spans="1:33">
      <c r="A202" s="1478"/>
      <c r="B202" s="1362" t="s">
        <v>147</v>
      </c>
      <c r="G202" s="1384"/>
      <c r="H202" s="1384"/>
      <c r="I202" s="2364">
        <v>0</v>
      </c>
      <c r="J202" s="2364"/>
      <c r="K202" s="1516">
        <v>-3440</v>
      </c>
      <c r="N202" s="1368"/>
    </row>
    <row r="203" spans="1:33" ht="13.5" hidden="1" customHeight="1">
      <c r="B203" s="1362" t="s">
        <v>260</v>
      </c>
      <c r="E203" s="1424"/>
      <c r="F203" s="1416"/>
      <c r="G203" s="1368"/>
      <c r="H203" s="1493"/>
      <c r="I203" s="1515">
        <v>0</v>
      </c>
      <c r="J203" s="1384"/>
      <c r="K203" s="1516">
        <v>0</v>
      </c>
      <c r="L203" s="1384"/>
      <c r="M203" s="1384"/>
      <c r="N203" s="1483"/>
      <c r="O203" s="1379"/>
      <c r="P203" s="1379"/>
      <c r="Q203" s="1379"/>
      <c r="R203" s="1379"/>
      <c r="S203" s="1493"/>
      <c r="U203" s="1386"/>
      <c r="V203" s="1386"/>
      <c r="W203" s="1386"/>
      <c r="X203" s="1386"/>
      <c r="Y203" s="1386"/>
      <c r="Z203" s="1386"/>
      <c r="AA203" s="1386"/>
      <c r="AB203" s="1386"/>
      <c r="AC203" s="1386"/>
      <c r="AD203" s="1386"/>
      <c r="AE203" s="1386"/>
      <c r="AF203" s="1386"/>
      <c r="AG203" s="1386"/>
    </row>
    <row r="204" spans="1:33" ht="13.5" hidden="1" customHeight="1">
      <c r="B204" s="1416"/>
      <c r="C204" s="1416"/>
      <c r="D204" s="1416"/>
      <c r="E204" s="1424"/>
      <c r="F204" s="1416"/>
      <c r="G204" s="1493"/>
      <c r="H204" s="1493"/>
      <c r="I204" s="1521"/>
      <c r="J204" s="1384"/>
      <c r="K204" s="1521"/>
      <c r="L204" s="1384"/>
      <c r="M204" s="1384"/>
      <c r="N204" s="1483"/>
      <c r="O204" s="1379"/>
      <c r="P204" s="1379"/>
      <c r="Q204" s="1379"/>
      <c r="R204" s="1379"/>
      <c r="S204" s="1493"/>
      <c r="U204" s="1386"/>
      <c r="V204" s="1386"/>
      <c r="W204" s="1386"/>
      <c r="X204" s="1386"/>
      <c r="Y204" s="1386"/>
      <c r="Z204" s="1386"/>
      <c r="AA204" s="1386"/>
      <c r="AB204" s="1386"/>
      <c r="AC204" s="1386"/>
      <c r="AD204" s="1386"/>
      <c r="AE204" s="1386"/>
      <c r="AF204" s="1386"/>
      <c r="AG204" s="1386"/>
    </row>
    <row r="205" spans="1:33" ht="14.25" thickBot="1">
      <c r="B205" s="1373" t="s">
        <v>4774</v>
      </c>
      <c r="C205" s="1416"/>
      <c r="D205" s="1416"/>
      <c r="E205" s="1424"/>
      <c r="F205" s="1416"/>
      <c r="G205" s="1493"/>
      <c r="H205" s="1493"/>
      <c r="I205" s="1477">
        <v>13774</v>
      </c>
      <c r="J205" s="1384"/>
      <c r="K205" s="1477">
        <v>12618</v>
      </c>
      <c r="L205" s="1384"/>
      <c r="M205" s="1384"/>
      <c r="N205" s="1483"/>
      <c r="O205" s="1379"/>
      <c r="P205" s="1379"/>
      <c r="Q205" s="1379"/>
      <c r="R205" s="1379"/>
      <c r="S205" s="1493"/>
      <c r="U205" s="1386"/>
      <c r="V205" s="1386"/>
      <c r="W205" s="1386"/>
      <c r="X205" s="1386"/>
      <c r="Y205" s="1386"/>
      <c r="Z205" s="1386"/>
      <c r="AA205" s="1386"/>
      <c r="AB205" s="1386"/>
      <c r="AC205" s="1386"/>
      <c r="AD205" s="1386"/>
      <c r="AE205" s="1386"/>
      <c r="AF205" s="1386"/>
      <c r="AG205" s="1386"/>
    </row>
    <row r="206" spans="1:33" ht="14.25" thickTop="1">
      <c r="B206" s="1416"/>
      <c r="C206" s="1416"/>
      <c r="D206" s="1416"/>
      <c r="E206" s="1424"/>
      <c r="F206" s="1416"/>
      <c r="G206" s="1368"/>
      <c r="H206" s="1493"/>
      <c r="I206" s="1384"/>
      <c r="J206" s="1384"/>
      <c r="K206" s="1384"/>
      <c r="L206" s="1384"/>
      <c r="M206" s="1384"/>
      <c r="N206" s="1483"/>
      <c r="O206" s="1379"/>
      <c r="P206" s="1379"/>
      <c r="Q206" s="1379"/>
      <c r="R206" s="1379"/>
      <c r="S206" s="1493"/>
      <c r="U206" s="1386"/>
      <c r="V206" s="1386"/>
      <c r="W206" s="1386"/>
      <c r="X206" s="1386"/>
      <c r="Y206" s="1386"/>
      <c r="Z206" s="1386"/>
      <c r="AA206" s="1386"/>
      <c r="AB206" s="1386"/>
      <c r="AC206" s="1386"/>
      <c r="AD206" s="1386"/>
      <c r="AE206" s="1386"/>
      <c r="AF206" s="1386"/>
      <c r="AG206" s="1386"/>
    </row>
    <row r="207" spans="1:33" ht="36" hidden="1" customHeight="1">
      <c r="B207" s="2329" t="s">
        <v>4011</v>
      </c>
      <c r="C207" s="2329"/>
      <c r="D207" s="2329"/>
      <c r="E207" s="2329"/>
      <c r="F207" s="2329"/>
      <c r="G207" s="2329"/>
      <c r="H207" s="2329"/>
      <c r="I207" s="2329"/>
      <c r="J207" s="2329"/>
      <c r="K207" s="2329"/>
      <c r="L207" s="1522"/>
      <c r="M207" s="1384"/>
      <c r="N207" s="1483"/>
      <c r="O207" s="1379"/>
      <c r="P207" s="1379"/>
      <c r="Q207" s="1379"/>
      <c r="R207" s="1379"/>
      <c r="S207" s="1493"/>
      <c r="U207" s="1386"/>
      <c r="V207" s="1386"/>
      <c r="W207" s="1386"/>
      <c r="X207" s="1386"/>
      <c r="Y207" s="1386"/>
      <c r="Z207" s="1386"/>
      <c r="AA207" s="1386"/>
      <c r="AB207" s="1386"/>
      <c r="AC207" s="1386"/>
      <c r="AD207" s="1386"/>
      <c r="AE207" s="1386"/>
      <c r="AF207" s="1386"/>
      <c r="AG207" s="1386"/>
    </row>
    <row r="208" spans="1:33" ht="13.5" hidden="1" customHeight="1">
      <c r="B208" s="1421"/>
      <c r="C208" s="1421"/>
      <c r="D208" s="1421"/>
      <c r="E208" s="1523"/>
      <c r="F208" s="1421"/>
      <c r="G208" s="1421"/>
      <c r="H208" s="1421"/>
      <c r="I208" s="1421"/>
      <c r="J208" s="1524"/>
      <c r="K208" s="1421"/>
      <c r="L208" s="1421"/>
      <c r="M208" s="1384"/>
      <c r="N208" s="1483"/>
      <c r="O208" s="1379"/>
      <c r="P208" s="1379"/>
      <c r="Q208" s="1379"/>
      <c r="R208" s="1379"/>
      <c r="S208" s="1493"/>
      <c r="U208" s="1386"/>
      <c r="V208" s="1386"/>
      <c r="W208" s="1386"/>
      <c r="X208" s="1386"/>
      <c r="Y208" s="1386"/>
      <c r="Z208" s="1386"/>
      <c r="AA208" s="1386"/>
      <c r="AB208" s="1386"/>
      <c r="AC208" s="1386"/>
      <c r="AD208" s="1386"/>
      <c r="AE208" s="1386"/>
      <c r="AF208" s="1386"/>
      <c r="AG208" s="1386"/>
    </row>
    <row r="209" spans="1:33" ht="25.5" hidden="1" customHeight="1">
      <c r="A209" s="1399" t="s">
        <v>15</v>
      </c>
      <c r="B209" s="2329" t="s">
        <v>3170</v>
      </c>
      <c r="C209" s="2329"/>
      <c r="D209" s="2329"/>
      <c r="E209" s="2329"/>
      <c r="F209" s="2329"/>
      <c r="G209" s="2329"/>
      <c r="H209" s="2329"/>
      <c r="I209" s="2329"/>
      <c r="J209" s="2329"/>
      <c r="K209" s="2329"/>
      <c r="L209" s="1525"/>
      <c r="M209" s="1384"/>
      <c r="N209" s="1483"/>
      <c r="O209" s="1379"/>
      <c r="P209" s="1379"/>
      <c r="Q209" s="1379"/>
      <c r="R209" s="1379"/>
      <c r="S209" s="1493"/>
      <c r="U209" s="1386"/>
      <c r="V209" s="1386"/>
      <c r="W209" s="1386"/>
      <c r="X209" s="1386"/>
      <c r="Y209" s="1386"/>
      <c r="Z209" s="1386"/>
      <c r="AA209" s="1386"/>
      <c r="AB209" s="1386"/>
      <c r="AC209" s="1386"/>
      <c r="AD209" s="1386"/>
      <c r="AE209" s="1386"/>
      <c r="AF209" s="1386"/>
      <c r="AG209" s="1386"/>
    </row>
    <row r="210" spans="1:33" ht="12.75" customHeight="1">
      <c r="B210" s="1421"/>
      <c r="C210" s="1421"/>
      <c r="D210" s="1421"/>
      <c r="E210" s="1523"/>
      <c r="F210" s="1421"/>
      <c r="G210" s="1421"/>
      <c r="H210" s="1421"/>
      <c r="I210" s="1421"/>
      <c r="J210" s="1524"/>
      <c r="K210" s="1421"/>
      <c r="L210" s="1421"/>
      <c r="M210" s="1384"/>
      <c r="N210" s="1483"/>
      <c r="O210" s="1379"/>
      <c r="P210" s="1379"/>
      <c r="Q210" s="1379"/>
      <c r="R210" s="1379"/>
      <c r="S210" s="1493"/>
      <c r="U210" s="1386"/>
      <c r="V210" s="1386"/>
      <c r="W210" s="1386"/>
      <c r="X210" s="1386"/>
      <c r="Y210" s="1386"/>
      <c r="Z210" s="1386"/>
      <c r="AA210" s="1386"/>
      <c r="AB210" s="1386"/>
      <c r="AC210" s="1386"/>
      <c r="AD210" s="1386"/>
      <c r="AE210" s="1386"/>
      <c r="AF210" s="1386"/>
      <c r="AG210" s="1386"/>
    </row>
    <row r="211" spans="1:33">
      <c r="A211" s="1399" t="s">
        <v>15</v>
      </c>
      <c r="B211" s="1416" t="s">
        <v>273</v>
      </c>
      <c r="C211" s="1416"/>
      <c r="D211" s="1416"/>
      <c r="E211" s="1424"/>
      <c r="F211" s="1416"/>
      <c r="G211" s="1526"/>
      <c r="H211" s="1526"/>
      <c r="I211" s="1427"/>
      <c r="J211" s="1427"/>
      <c r="K211" s="1427"/>
      <c r="L211" s="1427"/>
      <c r="M211" s="1427"/>
      <c r="N211" s="1483"/>
      <c r="O211" s="1379"/>
      <c r="P211" s="1379"/>
      <c r="Q211" s="1379"/>
      <c r="R211" s="1379"/>
      <c r="S211" s="1493"/>
      <c r="U211" s="1386"/>
      <c r="V211" s="1386"/>
      <c r="W211" s="1386"/>
      <c r="X211" s="1386"/>
      <c r="Y211" s="1386"/>
      <c r="Z211" s="1386"/>
      <c r="AA211" s="1386"/>
      <c r="AB211" s="1386"/>
      <c r="AC211" s="1386"/>
      <c r="AD211" s="1386"/>
      <c r="AE211" s="1386"/>
      <c r="AF211" s="1386"/>
      <c r="AG211" s="1386"/>
    </row>
    <row r="212" spans="1:33" ht="15" customHeight="1">
      <c r="A212" s="1399"/>
      <c r="B212" s="2327" t="s">
        <v>274</v>
      </c>
      <c r="C212" s="2327"/>
      <c r="D212" s="2327"/>
      <c r="E212" s="2327"/>
      <c r="F212" s="2327"/>
      <c r="G212" s="2327"/>
      <c r="H212" s="2327"/>
      <c r="I212" s="2327"/>
      <c r="J212" s="2327"/>
      <c r="K212" s="2327"/>
      <c r="L212" s="1421"/>
      <c r="M212" s="1421"/>
      <c r="N212" s="1483"/>
      <c r="O212" s="1379"/>
      <c r="P212" s="1379"/>
      <c r="Q212" s="1379"/>
      <c r="R212" s="1379"/>
      <c r="S212" s="1493"/>
      <c r="U212" s="1386"/>
      <c r="V212" s="1386"/>
      <c r="W212" s="1386"/>
      <c r="X212" s="1386"/>
      <c r="Y212" s="1386"/>
      <c r="Z212" s="1386"/>
      <c r="AA212" s="1386"/>
      <c r="AB212" s="1386"/>
      <c r="AC212" s="1386"/>
      <c r="AD212" s="1386"/>
      <c r="AE212" s="1386"/>
      <c r="AF212" s="1386"/>
      <c r="AG212" s="1386"/>
    </row>
    <row r="213" spans="1:33">
      <c r="A213" s="1399"/>
      <c r="B213" s="1416"/>
      <c r="C213" s="1416"/>
      <c r="D213" s="1416"/>
      <c r="E213" s="1424"/>
      <c r="F213" s="1416"/>
      <c r="G213" s="1526"/>
      <c r="H213" s="1526"/>
      <c r="I213" s="1394" t="s">
        <v>4725</v>
      </c>
      <c r="J213" s="1393"/>
      <c r="K213" s="1394" t="s">
        <v>4537</v>
      </c>
      <c r="L213" s="1527"/>
      <c r="M213" s="1527"/>
      <c r="N213" s="1483"/>
      <c r="O213" s="1379"/>
      <c r="P213" s="1379"/>
      <c r="Q213" s="1379"/>
      <c r="R213" s="1379"/>
      <c r="S213" s="1493"/>
      <c r="U213" s="1386"/>
      <c r="V213" s="1386"/>
      <c r="W213" s="1386"/>
      <c r="X213" s="1386"/>
      <c r="Y213" s="1386"/>
      <c r="Z213" s="1386"/>
      <c r="AA213" s="1386"/>
      <c r="AB213" s="1386"/>
      <c r="AC213" s="1386"/>
      <c r="AD213" s="1386"/>
      <c r="AE213" s="1386"/>
      <c r="AF213" s="1386"/>
      <c r="AG213" s="1386"/>
    </row>
    <row r="214" spans="1:33">
      <c r="A214" s="1399"/>
      <c r="B214" s="1416"/>
      <c r="C214" s="1416"/>
      <c r="D214" s="1416"/>
      <c r="E214" s="1424"/>
      <c r="F214" s="1416"/>
      <c r="G214" s="1526"/>
      <c r="H214" s="1526"/>
      <c r="I214" s="1427"/>
      <c r="J214" s="1427"/>
      <c r="K214" s="1427"/>
      <c r="L214" s="1427"/>
      <c r="M214" s="1427"/>
      <c r="N214" s="1483"/>
      <c r="O214" s="1379"/>
      <c r="P214" s="1379"/>
      <c r="Q214" s="1379"/>
      <c r="R214" s="1379"/>
      <c r="S214" s="1493"/>
      <c r="U214" s="1386"/>
      <c r="V214" s="1386"/>
      <c r="W214" s="1386"/>
      <c r="X214" s="1386"/>
      <c r="Y214" s="1386"/>
      <c r="Z214" s="1386"/>
      <c r="AA214" s="1386"/>
      <c r="AB214" s="1386"/>
      <c r="AC214" s="1386"/>
      <c r="AD214" s="1386"/>
      <c r="AE214" s="1386"/>
      <c r="AF214" s="1386"/>
      <c r="AG214" s="1386"/>
    </row>
    <row r="215" spans="1:33">
      <c r="A215" s="1399"/>
      <c r="B215" s="1362" t="s">
        <v>145</v>
      </c>
      <c r="C215" s="1416"/>
      <c r="D215" s="1416"/>
      <c r="E215" s="1424"/>
      <c r="F215" s="1416"/>
      <c r="G215" s="1526"/>
      <c r="H215" s="1526"/>
      <c r="I215" s="1528">
        <v>0.12</v>
      </c>
      <c r="J215" s="1529"/>
      <c r="K215" s="1528">
        <v>0.12</v>
      </c>
      <c r="L215" s="1528"/>
      <c r="M215" s="1528"/>
      <c r="N215" s="1483"/>
      <c r="O215" s="1379"/>
      <c r="P215" s="1379"/>
      <c r="Q215" s="1379"/>
      <c r="R215" s="1379"/>
      <c r="S215" s="1493"/>
      <c r="U215" s="1386"/>
      <c r="V215" s="1386"/>
      <c r="W215" s="1386"/>
      <c r="X215" s="1386"/>
      <c r="Y215" s="1386"/>
      <c r="Z215" s="1386"/>
      <c r="AA215" s="1386"/>
      <c r="AB215" s="1386"/>
      <c r="AC215" s="1386"/>
      <c r="AD215" s="1386"/>
      <c r="AE215" s="1386"/>
      <c r="AF215" s="1386"/>
      <c r="AG215" s="1386"/>
    </row>
    <row r="216" spans="1:33">
      <c r="A216" s="1399"/>
      <c r="B216" s="1362" t="s">
        <v>144</v>
      </c>
      <c r="C216" s="1416"/>
      <c r="D216" s="1416"/>
      <c r="E216" s="1424"/>
      <c r="F216" s="1416"/>
      <c r="G216" s="1526"/>
      <c r="H216" s="1526"/>
      <c r="I216" s="1528">
        <v>0.11</v>
      </c>
      <c r="J216" s="1529"/>
      <c r="K216" s="1528">
        <v>0.11</v>
      </c>
      <c r="L216" s="1528"/>
      <c r="M216" s="1528"/>
      <c r="N216" s="1483"/>
      <c r="O216" s="1379"/>
      <c r="P216" s="1379"/>
      <c r="Q216" s="1379"/>
      <c r="R216" s="1379"/>
      <c r="S216" s="1493"/>
      <c r="U216" s="1386"/>
      <c r="V216" s="1386"/>
      <c r="W216" s="1386"/>
      <c r="X216" s="1386"/>
      <c r="Y216" s="1386"/>
      <c r="Z216" s="1386"/>
      <c r="AA216" s="1386"/>
      <c r="AB216" s="1386"/>
      <c r="AC216" s="1386"/>
      <c r="AD216" s="1386"/>
      <c r="AE216" s="1386"/>
      <c r="AF216" s="1386"/>
      <c r="AG216" s="1386"/>
    </row>
    <row r="217" spans="1:33">
      <c r="A217" s="1399"/>
      <c r="B217" s="1362" t="s">
        <v>146</v>
      </c>
      <c r="C217" s="1416"/>
      <c r="D217" s="1416"/>
      <c r="E217" s="1424"/>
      <c r="F217" s="1416"/>
      <c r="G217" s="1526"/>
      <c r="H217" s="1526"/>
      <c r="I217" s="1528">
        <v>0.09</v>
      </c>
      <c r="J217" s="1529"/>
      <c r="K217" s="1528">
        <v>0.09</v>
      </c>
      <c r="L217" s="1528"/>
      <c r="M217" s="1528"/>
      <c r="N217" s="1483"/>
      <c r="O217" s="1379"/>
      <c r="P217" s="1379"/>
      <c r="Q217" s="1379"/>
      <c r="R217" s="1379"/>
      <c r="S217" s="1493"/>
      <c r="U217" s="1386"/>
      <c r="V217" s="1386"/>
      <c r="W217" s="1386"/>
      <c r="X217" s="1386"/>
      <c r="Y217" s="1386"/>
      <c r="Z217" s="1386"/>
      <c r="AA217" s="1386"/>
      <c r="AB217" s="1386"/>
      <c r="AC217" s="1386"/>
      <c r="AD217" s="1386"/>
      <c r="AE217" s="1386"/>
      <c r="AF217" s="1386"/>
      <c r="AG217" s="1386"/>
    </row>
    <row r="218" spans="1:33" ht="13.5" hidden="1" customHeight="1">
      <c r="A218" s="1399"/>
      <c r="B218" s="1362" t="s">
        <v>289</v>
      </c>
      <c r="C218" s="1416"/>
      <c r="D218" s="1416"/>
      <c r="E218" s="1424"/>
      <c r="F218" s="1416"/>
      <c r="G218" s="1526"/>
      <c r="H218" s="1526"/>
      <c r="I218" s="1530" t="s">
        <v>3072</v>
      </c>
      <c r="J218" s="1531"/>
      <c r="K218" s="1530" t="s">
        <v>3072</v>
      </c>
      <c r="L218" s="1532"/>
      <c r="M218" s="1532"/>
      <c r="N218" s="1483"/>
      <c r="O218" s="1379"/>
      <c r="P218" s="1379"/>
      <c r="Q218" s="1379"/>
      <c r="R218" s="1379"/>
      <c r="S218" s="1493"/>
      <c r="U218" s="1386"/>
      <c r="V218" s="1386"/>
      <c r="W218" s="1386"/>
      <c r="X218" s="1386"/>
      <c r="Y218" s="1386"/>
      <c r="Z218" s="1386"/>
      <c r="AA218" s="1386"/>
      <c r="AB218" s="1386"/>
      <c r="AC218" s="1386"/>
      <c r="AD218" s="1386"/>
      <c r="AE218" s="1386"/>
      <c r="AF218" s="1386"/>
      <c r="AG218" s="1386"/>
    </row>
    <row r="219" spans="1:33" ht="14.25" thickBot="1">
      <c r="A219" s="1399"/>
      <c r="B219" s="1362" t="s">
        <v>290</v>
      </c>
      <c r="C219" s="1416"/>
      <c r="D219" s="1416"/>
      <c r="E219" s="1424"/>
      <c r="F219" s="1416"/>
      <c r="G219" s="1526"/>
      <c r="H219" s="1526"/>
      <c r="I219" s="1533">
        <v>7.29</v>
      </c>
      <c r="J219" s="1531"/>
      <c r="K219" s="1533">
        <v>7.29</v>
      </c>
      <c r="L219" s="1531"/>
      <c r="M219" s="1531"/>
      <c r="N219" s="1483"/>
      <c r="O219" s="1379"/>
      <c r="P219" s="1379"/>
      <c r="Q219" s="1379"/>
      <c r="R219" s="1379"/>
      <c r="S219" s="1493"/>
      <c r="U219" s="1386"/>
      <c r="V219" s="1386"/>
      <c r="W219" s="1386"/>
      <c r="X219" s="1386"/>
      <c r="Y219" s="1386"/>
      <c r="Z219" s="1386"/>
      <c r="AA219" s="1386"/>
      <c r="AB219" s="1386"/>
      <c r="AC219" s="1386"/>
      <c r="AD219" s="1386"/>
      <c r="AE219" s="1386"/>
      <c r="AF219" s="1386"/>
      <c r="AG219" s="1386"/>
    </row>
    <row r="220" spans="1:33" ht="14.25" hidden="1" customHeight="1" thickTop="1">
      <c r="A220" s="1399"/>
      <c r="B220" s="1362" t="s">
        <v>3068</v>
      </c>
      <c r="C220" s="1416"/>
      <c r="D220" s="1416"/>
      <c r="E220" s="1424"/>
      <c r="F220" s="1416"/>
      <c r="G220" s="1526"/>
      <c r="H220" s="1526"/>
      <c r="I220" s="1427"/>
      <c r="J220" s="1427"/>
      <c r="K220" s="1427"/>
      <c r="L220" s="1427"/>
      <c r="M220" s="1427"/>
      <c r="N220" s="1483"/>
      <c r="O220" s="1379"/>
      <c r="P220" s="1379"/>
      <c r="Q220" s="1379"/>
      <c r="R220" s="1379"/>
      <c r="S220" s="1493"/>
      <c r="U220" s="1386"/>
      <c r="V220" s="1386"/>
      <c r="W220" s="1386"/>
      <c r="X220" s="1386"/>
      <c r="Y220" s="1386"/>
      <c r="Z220" s="1386"/>
      <c r="AA220" s="1386"/>
      <c r="AB220" s="1386"/>
      <c r="AC220" s="1386"/>
      <c r="AD220" s="1386"/>
      <c r="AE220" s="1386"/>
      <c r="AF220" s="1386"/>
      <c r="AG220" s="1386"/>
    </row>
    <row r="221" spans="1:33" ht="15" customHeight="1" thickTop="1">
      <c r="A221" s="1399"/>
      <c r="B221" s="2340" t="s">
        <v>282</v>
      </c>
      <c r="C221" s="2340"/>
      <c r="D221" s="2340"/>
      <c r="E221" s="2340"/>
      <c r="F221" s="2340"/>
      <c r="G221" s="2340"/>
      <c r="H221" s="2340"/>
      <c r="I221" s="2340"/>
      <c r="J221" s="2340"/>
      <c r="K221" s="2340"/>
      <c r="L221" s="1377"/>
      <c r="M221" s="1377"/>
      <c r="N221" s="1483"/>
      <c r="O221" s="1379"/>
      <c r="P221" s="1379"/>
      <c r="Q221" s="1379"/>
      <c r="R221" s="1379"/>
      <c r="S221" s="1493"/>
      <c r="U221" s="1386"/>
      <c r="V221" s="1386"/>
      <c r="W221" s="1386"/>
      <c r="X221" s="1386"/>
      <c r="Y221" s="1386"/>
      <c r="Z221" s="1386"/>
      <c r="AA221" s="1386"/>
      <c r="AB221" s="1386"/>
      <c r="AC221" s="1386"/>
      <c r="AD221" s="1386"/>
      <c r="AE221" s="1386"/>
      <c r="AF221" s="1386"/>
      <c r="AG221" s="1386"/>
    </row>
    <row r="222" spans="1:33" ht="15" customHeight="1">
      <c r="A222" s="1399"/>
      <c r="B222" s="1377"/>
      <c r="C222" s="1377"/>
      <c r="D222" s="1377"/>
      <c r="E222" s="1422"/>
      <c r="F222" s="1377"/>
      <c r="G222" s="1377"/>
      <c r="H222" s="1377"/>
      <c r="I222" s="1377"/>
      <c r="J222" s="1423"/>
      <c r="K222" s="1377"/>
      <c r="L222" s="1377"/>
      <c r="M222" s="1377"/>
      <c r="N222" s="1483"/>
      <c r="O222" s="1379"/>
      <c r="P222" s="1379"/>
      <c r="Q222" s="1379"/>
      <c r="R222" s="1379"/>
      <c r="S222" s="1493"/>
      <c r="U222" s="1386"/>
      <c r="V222" s="1386"/>
      <c r="W222" s="1386"/>
      <c r="X222" s="1386"/>
      <c r="Y222" s="1386"/>
      <c r="Z222" s="1386"/>
      <c r="AA222" s="1386"/>
      <c r="AB222" s="1386"/>
      <c r="AC222" s="1386"/>
      <c r="AD222" s="1386"/>
      <c r="AE222" s="1386"/>
      <c r="AF222" s="1386"/>
      <c r="AG222" s="1386"/>
    </row>
    <row r="223" spans="1:33" ht="39.75" customHeight="1">
      <c r="A223" s="1399"/>
      <c r="B223" s="2329" t="s">
        <v>1943</v>
      </c>
      <c r="C223" s="2329"/>
      <c r="D223" s="2329"/>
      <c r="E223" s="2329"/>
      <c r="F223" s="2329"/>
      <c r="G223" s="2329"/>
      <c r="H223" s="2329"/>
      <c r="I223" s="2329"/>
      <c r="J223" s="2329"/>
      <c r="K223" s="2329"/>
      <c r="L223" s="1525"/>
      <c r="M223" s="1384"/>
      <c r="N223" s="1483"/>
      <c r="O223" s="1379"/>
      <c r="P223" s="1379"/>
      <c r="Q223" s="1379"/>
      <c r="R223" s="1379"/>
      <c r="S223" s="1493"/>
      <c r="U223" s="1386"/>
      <c r="V223" s="1386"/>
      <c r="W223" s="1386"/>
      <c r="X223" s="1386"/>
      <c r="Y223" s="1386"/>
      <c r="Z223" s="1386"/>
      <c r="AA223" s="1386"/>
      <c r="AB223" s="1386"/>
      <c r="AC223" s="1386"/>
      <c r="AD223" s="1386"/>
      <c r="AE223" s="1386"/>
      <c r="AF223" s="1386"/>
      <c r="AG223" s="1386"/>
    </row>
    <row r="224" spans="1:33" ht="15" customHeight="1">
      <c r="A224" s="1399"/>
      <c r="B224" s="1377"/>
      <c r="C224" s="1377"/>
      <c r="D224" s="1377"/>
      <c r="E224" s="1422"/>
      <c r="F224" s="1377"/>
      <c r="G224" s="1377"/>
      <c r="H224" s="1377"/>
      <c r="I224" s="1377"/>
      <c r="J224" s="1423"/>
      <c r="K224" s="1377"/>
      <c r="L224" s="1377"/>
      <c r="M224" s="1377"/>
      <c r="N224" s="1483"/>
      <c r="O224" s="1379"/>
      <c r="P224" s="1379"/>
      <c r="Q224" s="1379"/>
      <c r="R224" s="1379"/>
      <c r="S224" s="1493"/>
      <c r="U224" s="1386"/>
      <c r="V224" s="1386"/>
      <c r="W224" s="1386"/>
      <c r="X224" s="1386"/>
      <c r="Y224" s="1386"/>
      <c r="Z224" s="1386"/>
      <c r="AA224" s="1386"/>
      <c r="AB224" s="1386"/>
      <c r="AC224" s="1386"/>
      <c r="AD224" s="1386"/>
      <c r="AE224" s="1386"/>
      <c r="AF224" s="1386"/>
      <c r="AG224" s="1386"/>
    </row>
    <row r="225" spans="1:33" ht="15" customHeight="1">
      <c r="A225" s="1399"/>
      <c r="B225" s="1534" t="s">
        <v>1944</v>
      </c>
      <c r="G225" s="1535"/>
      <c r="H225" s="1535"/>
      <c r="I225" s="1416"/>
      <c r="J225" s="1536"/>
      <c r="K225" s="1416"/>
      <c r="L225" s="1377"/>
      <c r="M225" s="1377"/>
      <c r="N225" s="1483"/>
      <c r="O225" s="1379"/>
      <c r="P225" s="1379"/>
      <c r="Q225" s="1379"/>
      <c r="R225" s="1379"/>
      <c r="S225" s="1493"/>
      <c r="U225" s="1386"/>
      <c r="V225" s="1386"/>
      <c r="W225" s="1386"/>
      <c r="X225" s="1386"/>
      <c r="Y225" s="1386"/>
      <c r="Z225" s="1386"/>
      <c r="AA225" s="1386"/>
      <c r="AB225" s="1386"/>
      <c r="AC225" s="1386"/>
      <c r="AD225" s="1386"/>
      <c r="AE225" s="1386"/>
      <c r="AF225" s="1386"/>
      <c r="AG225" s="1386"/>
    </row>
    <row r="226" spans="1:33" ht="9" customHeight="1" thickBot="1">
      <c r="A226" s="1399"/>
      <c r="B226" s="1534"/>
      <c r="G226" s="1535"/>
      <c r="H226" s="1535"/>
      <c r="I226" s="1416"/>
      <c r="J226" s="1536"/>
      <c r="K226" s="1416"/>
      <c r="L226" s="1377"/>
      <c r="M226" s="1377"/>
      <c r="N226" s="1483"/>
      <c r="O226" s="1379"/>
      <c r="P226" s="1379"/>
      <c r="Q226" s="1379"/>
      <c r="R226" s="1379"/>
      <c r="S226" s="1493"/>
      <c r="U226" s="1386"/>
      <c r="V226" s="1386"/>
      <c r="W226" s="1386"/>
      <c r="X226" s="1386"/>
      <c r="Y226" s="1386"/>
      <c r="Z226" s="1386"/>
      <c r="AA226" s="1386"/>
      <c r="AB226" s="1386"/>
      <c r="AC226" s="1386"/>
      <c r="AD226" s="1386"/>
      <c r="AE226" s="1386"/>
      <c r="AF226" s="1386"/>
      <c r="AG226" s="1386"/>
    </row>
    <row r="227" spans="1:33" ht="15" customHeight="1" thickBot="1">
      <c r="A227" s="1399"/>
      <c r="B227" s="2387" t="s">
        <v>1945</v>
      </c>
      <c r="C227" s="2388"/>
      <c r="D227" s="2360" t="s">
        <v>4725</v>
      </c>
      <c r="E227" s="2361"/>
      <c r="F227" s="2367" t="s">
        <v>4537</v>
      </c>
      <c r="G227" s="2368"/>
      <c r="H227" s="1537"/>
      <c r="I227" s="1416"/>
      <c r="J227" s="1536"/>
      <c r="K227" s="1416"/>
      <c r="L227" s="1377"/>
      <c r="M227" s="1377"/>
      <c r="N227" s="1483"/>
      <c r="O227" s="1379"/>
      <c r="P227" s="1379"/>
      <c r="Q227" s="1379"/>
      <c r="R227" s="1379"/>
      <c r="S227" s="1493"/>
      <c r="U227" s="1386"/>
      <c r="V227" s="1386"/>
      <c r="W227" s="1386"/>
      <c r="X227" s="1386"/>
      <c r="Y227" s="1386"/>
      <c r="Z227" s="1386"/>
      <c r="AA227" s="1386"/>
      <c r="AB227" s="1386"/>
      <c r="AC227" s="1386"/>
      <c r="AD227" s="1386"/>
      <c r="AE227" s="1386"/>
      <c r="AF227" s="1386"/>
      <c r="AG227" s="1386"/>
    </row>
    <row r="228" spans="1:33" ht="40.5" customHeight="1" thickBot="1">
      <c r="A228" s="1399"/>
      <c r="B228" s="2389"/>
      <c r="C228" s="2390"/>
      <c r="D228" s="2369" t="s">
        <v>1946</v>
      </c>
      <c r="E228" s="2361"/>
      <c r="F228" s="2370" t="s">
        <v>1946</v>
      </c>
      <c r="G228" s="2368"/>
      <c r="H228" s="1537"/>
      <c r="I228" s="1416"/>
      <c r="J228" s="1536"/>
      <c r="K228" s="1416"/>
      <c r="L228" s="1377"/>
      <c r="M228" s="1377"/>
      <c r="N228" s="1483"/>
      <c r="O228" s="1379"/>
      <c r="P228" s="1379"/>
      <c r="Q228" s="1379"/>
      <c r="R228" s="1379"/>
      <c r="S228" s="1493"/>
      <c r="U228" s="1386"/>
      <c r="V228" s="1386"/>
      <c r="W228" s="1386"/>
      <c r="X228" s="1386"/>
      <c r="Y228" s="1386"/>
      <c r="Z228" s="1386"/>
      <c r="AA228" s="1386"/>
      <c r="AB228" s="1386"/>
      <c r="AC228" s="1386"/>
      <c r="AD228" s="1386"/>
      <c r="AE228" s="1386"/>
      <c r="AF228" s="1386"/>
      <c r="AG228" s="1386"/>
    </row>
    <row r="229" spans="1:33" ht="15" customHeight="1">
      <c r="A229" s="1399"/>
      <c r="B229" s="2362">
        <v>25</v>
      </c>
      <c r="C229" s="2363"/>
      <c r="D229" s="2406">
        <v>7</v>
      </c>
      <c r="E229" s="2407"/>
      <c r="F229" s="2412">
        <v>7</v>
      </c>
      <c r="G229" s="2413"/>
      <c r="H229" s="1538"/>
      <c r="I229" s="1416"/>
      <c r="J229" s="1536"/>
      <c r="K229" s="1416"/>
      <c r="L229" s="1377"/>
      <c r="M229" s="1377"/>
      <c r="N229" s="1483"/>
      <c r="O229" s="1379"/>
      <c r="P229" s="1379"/>
      <c r="Q229" s="1379"/>
      <c r="R229" s="1379"/>
      <c r="S229" s="1493"/>
      <c r="U229" s="1386"/>
      <c r="V229" s="1386"/>
      <c r="W229" s="1386"/>
      <c r="X229" s="1386"/>
      <c r="Y229" s="1386"/>
      <c r="Z229" s="1386"/>
      <c r="AA229" s="1386"/>
      <c r="AB229" s="1386"/>
      <c r="AC229" s="1386"/>
      <c r="AD229" s="1386"/>
      <c r="AE229" s="1386"/>
      <c r="AF229" s="1386"/>
      <c r="AG229" s="1386"/>
    </row>
    <row r="230" spans="1:33" ht="15" customHeight="1">
      <c r="A230" s="1399"/>
      <c r="B230" s="2362">
        <v>30</v>
      </c>
      <c r="C230" s="2363"/>
      <c r="D230" s="2380">
        <v>7</v>
      </c>
      <c r="E230" s="2381"/>
      <c r="F230" s="2365">
        <v>7</v>
      </c>
      <c r="G230" s="2366"/>
      <c r="H230" s="1538"/>
      <c r="I230" s="1416"/>
      <c r="J230" s="1536"/>
      <c r="K230" s="1416"/>
      <c r="L230" s="1377"/>
      <c r="M230" s="1377"/>
      <c r="N230" s="1483"/>
      <c r="O230" s="1379"/>
      <c r="P230" s="1379"/>
      <c r="Q230" s="1379"/>
      <c r="R230" s="1379"/>
      <c r="S230" s="1493"/>
      <c r="U230" s="1386"/>
      <c r="V230" s="1386"/>
      <c r="W230" s="1386"/>
      <c r="X230" s="1386"/>
      <c r="Y230" s="1386"/>
      <c r="Z230" s="1386"/>
      <c r="AA230" s="1386"/>
      <c r="AB230" s="1386"/>
      <c r="AC230" s="1386"/>
      <c r="AD230" s="1386"/>
      <c r="AE230" s="1386"/>
      <c r="AF230" s="1386"/>
      <c r="AG230" s="1386"/>
    </row>
    <row r="231" spans="1:33" ht="15" customHeight="1">
      <c r="A231" s="1399"/>
      <c r="B231" s="2362">
        <v>35</v>
      </c>
      <c r="C231" s="2363"/>
      <c r="D231" s="2380">
        <v>9</v>
      </c>
      <c r="E231" s="2381"/>
      <c r="F231" s="2365">
        <v>9</v>
      </c>
      <c r="G231" s="2366"/>
      <c r="H231" s="1538"/>
      <c r="I231" s="1416"/>
      <c r="J231" s="1536"/>
      <c r="K231" s="1416"/>
      <c r="L231" s="1377"/>
      <c r="M231" s="1377"/>
      <c r="N231" s="1483"/>
      <c r="O231" s="1379"/>
      <c r="P231" s="1379"/>
      <c r="Q231" s="1379"/>
      <c r="R231" s="1379"/>
      <c r="S231" s="1493"/>
      <c r="U231" s="1386"/>
      <c r="V231" s="1386"/>
      <c r="W231" s="1386"/>
      <c r="X231" s="1386"/>
      <c r="Y231" s="1386"/>
      <c r="Z231" s="1386"/>
      <c r="AA231" s="1386"/>
      <c r="AB231" s="1386"/>
      <c r="AC231" s="1386"/>
      <c r="AD231" s="1386"/>
      <c r="AE231" s="1386"/>
      <c r="AF231" s="1386"/>
      <c r="AG231" s="1386"/>
    </row>
    <row r="232" spans="1:33" ht="15" customHeight="1">
      <c r="A232" s="1399"/>
      <c r="B232" s="2362">
        <v>40</v>
      </c>
      <c r="C232" s="2363"/>
      <c r="D232" s="2380">
        <v>14</v>
      </c>
      <c r="E232" s="2381"/>
      <c r="F232" s="2365">
        <v>14</v>
      </c>
      <c r="G232" s="2366"/>
      <c r="H232" s="1538"/>
      <c r="I232" s="1416"/>
      <c r="J232" s="1536"/>
      <c r="K232" s="1416"/>
      <c r="L232" s="1377"/>
      <c r="M232" s="1377"/>
      <c r="N232" s="1483"/>
      <c r="O232" s="1379"/>
      <c r="P232" s="1379"/>
      <c r="Q232" s="1379"/>
      <c r="R232" s="1379"/>
      <c r="S232" s="1493"/>
      <c r="U232" s="1386"/>
      <c r="V232" s="1386"/>
      <c r="W232" s="1386"/>
      <c r="X232" s="1386"/>
      <c r="Y232" s="1386"/>
      <c r="Z232" s="1386"/>
      <c r="AA232" s="1386"/>
      <c r="AB232" s="1386"/>
      <c r="AC232" s="1386"/>
      <c r="AD232" s="1386"/>
      <c r="AE232" s="1386"/>
      <c r="AF232" s="1386"/>
      <c r="AG232" s="1386"/>
    </row>
    <row r="233" spans="1:33" ht="15" customHeight="1" thickBot="1">
      <c r="A233" s="1399"/>
      <c r="B233" s="2384">
        <v>45</v>
      </c>
      <c r="C233" s="2386"/>
      <c r="D233" s="2382">
        <v>26</v>
      </c>
      <c r="E233" s="2383"/>
      <c r="F233" s="2384">
        <v>26</v>
      </c>
      <c r="G233" s="2385"/>
      <c r="H233" s="1538"/>
      <c r="I233" s="1416"/>
      <c r="J233" s="1536"/>
      <c r="K233" s="1416"/>
      <c r="L233" s="1377"/>
      <c r="M233" s="1377"/>
      <c r="N233" s="1483"/>
      <c r="O233" s="1379"/>
      <c r="P233" s="1379"/>
      <c r="Q233" s="1379"/>
      <c r="R233" s="1379"/>
      <c r="S233" s="1493"/>
      <c r="U233" s="1386"/>
      <c r="V233" s="1386"/>
      <c r="W233" s="1386"/>
      <c r="X233" s="1386"/>
      <c r="Y233" s="1386"/>
      <c r="Z233" s="1386"/>
      <c r="AA233" s="1386"/>
      <c r="AB233" s="1386"/>
      <c r="AC233" s="1386"/>
      <c r="AD233" s="1386"/>
      <c r="AE233" s="1386"/>
      <c r="AF233" s="1386"/>
      <c r="AG233" s="1386"/>
    </row>
    <row r="234" spans="1:33" ht="9.75" customHeight="1">
      <c r="A234" s="1399"/>
      <c r="G234" s="1535"/>
      <c r="H234" s="1535"/>
      <c r="I234" s="1416"/>
      <c r="J234" s="1536"/>
      <c r="K234" s="1416"/>
      <c r="L234" s="1377"/>
      <c r="M234" s="1377"/>
      <c r="N234" s="1483"/>
      <c r="O234" s="1379"/>
      <c r="P234" s="1379"/>
      <c r="Q234" s="1379"/>
      <c r="R234" s="1379"/>
      <c r="S234" s="1493"/>
      <c r="U234" s="1386"/>
      <c r="V234" s="1386"/>
      <c r="W234" s="1386"/>
      <c r="X234" s="1386"/>
      <c r="Y234" s="1386"/>
      <c r="Z234" s="1386"/>
      <c r="AA234" s="1386"/>
      <c r="AB234" s="1386"/>
      <c r="AC234" s="1386"/>
      <c r="AD234" s="1386"/>
      <c r="AE234" s="1386"/>
      <c r="AF234" s="1386"/>
      <c r="AG234" s="1386"/>
    </row>
    <row r="235" spans="1:33" ht="30.75" customHeight="1">
      <c r="A235" s="1399"/>
      <c r="B235" s="2340" t="s">
        <v>3002</v>
      </c>
      <c r="C235" s="2340"/>
      <c r="D235" s="2340"/>
      <c r="E235" s="2340"/>
      <c r="F235" s="2340"/>
      <c r="G235" s="2340"/>
      <c r="H235" s="2340"/>
      <c r="I235" s="2340"/>
      <c r="J235" s="2340"/>
      <c r="K235" s="2340"/>
      <c r="L235" s="1377"/>
      <c r="M235" s="1377"/>
      <c r="N235" s="1483"/>
      <c r="O235" s="1379"/>
      <c r="P235" s="1379"/>
      <c r="Q235" s="1379"/>
      <c r="R235" s="1379"/>
      <c r="S235" s="1493"/>
      <c r="U235" s="1386"/>
      <c r="V235" s="1386"/>
      <c r="W235" s="1386"/>
      <c r="X235" s="1386"/>
      <c r="Y235" s="1386"/>
      <c r="Z235" s="1386"/>
      <c r="AA235" s="1386"/>
      <c r="AB235" s="1386"/>
      <c r="AC235" s="1386"/>
      <c r="AD235" s="1386"/>
      <c r="AE235" s="1386"/>
      <c r="AF235" s="1386"/>
      <c r="AG235" s="1386"/>
    </row>
    <row r="236" spans="1:33" ht="15" hidden="1" customHeight="1">
      <c r="A236" s="1399"/>
      <c r="G236" s="1535"/>
      <c r="H236" s="1535"/>
      <c r="I236" s="1416"/>
      <c r="J236" s="1536"/>
      <c r="K236" s="1416"/>
      <c r="L236" s="1377"/>
      <c r="M236" s="1377"/>
      <c r="N236" s="1483"/>
      <c r="O236" s="1379"/>
      <c r="P236" s="1379"/>
      <c r="Q236" s="1379"/>
      <c r="R236" s="1379"/>
      <c r="S236" s="1493"/>
      <c r="U236" s="1386"/>
      <c r="V236" s="1386"/>
      <c r="W236" s="1386"/>
      <c r="X236" s="1386"/>
      <c r="Y236" s="1386"/>
      <c r="Z236" s="1386"/>
      <c r="AA236" s="1386"/>
      <c r="AB236" s="1386"/>
      <c r="AC236" s="1386"/>
      <c r="AD236" s="1386"/>
      <c r="AE236" s="1386"/>
      <c r="AF236" s="1386"/>
      <c r="AG236" s="1386"/>
    </row>
    <row r="237" spans="1:33" ht="15" customHeight="1">
      <c r="A237" s="1399"/>
      <c r="G237" s="1535"/>
      <c r="H237" s="1535"/>
      <c r="I237" s="1416"/>
      <c r="J237" s="1536"/>
      <c r="K237" s="1416"/>
      <c r="L237" s="1377"/>
      <c r="M237" s="1377"/>
      <c r="N237" s="1483"/>
      <c r="O237" s="1379"/>
      <c r="P237" s="1379"/>
      <c r="Q237" s="1379"/>
      <c r="R237" s="1379"/>
      <c r="S237" s="1493"/>
      <c r="U237" s="1386"/>
      <c r="V237" s="1386"/>
      <c r="W237" s="1386"/>
      <c r="X237" s="1386"/>
      <c r="Y237" s="1386"/>
      <c r="Z237" s="1386"/>
      <c r="AA237" s="1386"/>
      <c r="AB237" s="1386"/>
      <c r="AC237" s="1386"/>
      <c r="AD237" s="1386"/>
      <c r="AE237" s="1386"/>
      <c r="AF237" s="1386"/>
      <c r="AG237" s="1386"/>
    </row>
    <row r="238" spans="1:33" ht="15" customHeight="1">
      <c r="A238" s="1399"/>
      <c r="B238" s="1534" t="s">
        <v>1947</v>
      </c>
      <c r="G238" s="1535"/>
      <c r="H238" s="1535"/>
      <c r="I238" s="1416"/>
      <c r="J238" s="1536"/>
      <c r="K238" s="1416"/>
      <c r="L238" s="1377"/>
      <c r="M238" s="1377"/>
      <c r="N238" s="1483"/>
      <c r="O238" s="1379"/>
      <c r="P238" s="1379"/>
      <c r="Q238" s="1379"/>
      <c r="R238" s="1379"/>
      <c r="S238" s="1493"/>
      <c r="U238" s="1386"/>
      <c r="V238" s="1386"/>
      <c r="W238" s="1386"/>
      <c r="X238" s="1386"/>
      <c r="Y238" s="1386"/>
      <c r="Z238" s="1386"/>
      <c r="AA238" s="1386"/>
      <c r="AB238" s="1386"/>
      <c r="AC238" s="1386"/>
      <c r="AD238" s="1386"/>
      <c r="AE238" s="1386"/>
      <c r="AF238" s="1386"/>
      <c r="AG238" s="1386"/>
    </row>
    <row r="239" spans="1:33" ht="9.75" customHeight="1" thickBot="1">
      <c r="A239" s="1399"/>
      <c r="G239" s="1535"/>
      <c r="H239" s="1535"/>
      <c r="I239" s="1416"/>
      <c r="J239" s="1536"/>
      <c r="K239" s="1416"/>
      <c r="L239" s="1377"/>
      <c r="M239" s="1377"/>
      <c r="N239" s="1483"/>
      <c r="O239" s="1379"/>
      <c r="P239" s="1379"/>
      <c r="Q239" s="1379"/>
      <c r="R239" s="1379"/>
      <c r="S239" s="1493"/>
      <c r="U239" s="1386"/>
      <c r="V239" s="1386"/>
      <c r="W239" s="1386"/>
      <c r="X239" s="1386"/>
      <c r="Y239" s="1386"/>
      <c r="Z239" s="1386"/>
      <c r="AA239" s="1386"/>
      <c r="AB239" s="1386"/>
      <c r="AC239" s="1386"/>
      <c r="AD239" s="1386"/>
      <c r="AE239" s="1386"/>
      <c r="AF239" s="1386"/>
      <c r="AG239" s="1386"/>
    </row>
    <row r="240" spans="1:33" ht="15" customHeight="1" thickBot="1">
      <c r="A240" s="1399"/>
      <c r="B240" s="2372" t="s">
        <v>1948</v>
      </c>
      <c r="C240" s="2374"/>
      <c r="D240" s="2360" t="s">
        <v>4725</v>
      </c>
      <c r="E240" s="2361"/>
      <c r="F240" s="2367" t="s">
        <v>4537</v>
      </c>
      <c r="G240" s="2368"/>
      <c r="H240" s="1539"/>
      <c r="I240" s="1416"/>
      <c r="J240" s="1536"/>
      <c r="K240" s="1416"/>
      <c r="L240" s="1377"/>
      <c r="M240" s="1377"/>
      <c r="N240" s="1483"/>
      <c r="O240" s="1379"/>
      <c r="P240" s="1379"/>
      <c r="Q240" s="1379"/>
      <c r="R240" s="1379"/>
      <c r="S240" s="1493"/>
      <c r="U240" s="1386"/>
      <c r="V240" s="1386"/>
      <c r="W240" s="1386"/>
      <c r="X240" s="1386"/>
      <c r="Y240" s="1386"/>
      <c r="Z240" s="1386"/>
      <c r="AA240" s="1386"/>
      <c r="AB240" s="1386"/>
      <c r="AC240" s="1386"/>
      <c r="AD240" s="1386"/>
      <c r="AE240" s="1386"/>
      <c r="AF240" s="1386"/>
      <c r="AG240" s="1386"/>
    </row>
    <row r="241" spans="1:33" ht="15" customHeight="1">
      <c r="A241" s="1399"/>
      <c r="B241" s="2404"/>
      <c r="C241" s="2405"/>
      <c r="D241" s="2372" t="s">
        <v>1949</v>
      </c>
      <c r="E241" s="2373"/>
      <c r="F241" s="2373"/>
      <c r="G241" s="2374"/>
      <c r="H241" s="1539"/>
      <c r="I241" s="1416"/>
      <c r="J241" s="1536"/>
      <c r="K241" s="1416"/>
      <c r="L241" s="1377"/>
      <c r="M241" s="1377"/>
      <c r="N241" s="1483"/>
      <c r="O241" s="1379"/>
      <c r="P241" s="1379"/>
      <c r="Q241" s="1379"/>
      <c r="R241" s="1379"/>
      <c r="S241" s="1493"/>
      <c r="U241" s="1386"/>
      <c r="V241" s="1386"/>
      <c r="W241" s="1386"/>
      <c r="X241" s="1386"/>
      <c r="Y241" s="1386"/>
      <c r="Z241" s="1386"/>
      <c r="AA241" s="1386"/>
      <c r="AB241" s="1386"/>
      <c r="AC241" s="1386"/>
      <c r="AD241" s="1386"/>
      <c r="AE241" s="1386"/>
      <c r="AF241" s="1386"/>
      <c r="AG241" s="1386"/>
    </row>
    <row r="242" spans="1:33" ht="15" customHeight="1" thickBot="1">
      <c r="A242" s="1399"/>
      <c r="B242" s="2375"/>
      <c r="C242" s="2377"/>
      <c r="D242" s="2375"/>
      <c r="E242" s="2376"/>
      <c r="F242" s="2376"/>
      <c r="G242" s="2377"/>
      <c r="H242" s="1539"/>
      <c r="I242" s="1416"/>
      <c r="J242" s="1536"/>
      <c r="K242" s="1416"/>
      <c r="L242" s="1377"/>
      <c r="M242" s="1377"/>
      <c r="N242" s="1483"/>
      <c r="O242" s="1379"/>
      <c r="P242" s="1379"/>
      <c r="Q242" s="1379"/>
      <c r="R242" s="1379"/>
      <c r="S242" s="1493"/>
      <c r="U242" s="1386"/>
      <c r="V242" s="1386"/>
      <c r="W242" s="1386"/>
      <c r="X242" s="1386"/>
      <c r="Y242" s="1386"/>
      <c r="Z242" s="1386"/>
      <c r="AA242" s="1386"/>
      <c r="AB242" s="1386"/>
      <c r="AC242" s="1386"/>
      <c r="AD242" s="1386"/>
      <c r="AE242" s="1386"/>
      <c r="AF242" s="1386"/>
      <c r="AG242" s="1386"/>
    </row>
    <row r="243" spans="1:33" ht="15" customHeight="1">
      <c r="A243" s="1399"/>
      <c r="B243" s="2406" t="s">
        <v>1950</v>
      </c>
      <c r="C243" s="2407"/>
      <c r="D243" s="2408">
        <v>5.0000000000000001E-3</v>
      </c>
      <c r="E243" s="2409"/>
      <c r="F243" s="2408">
        <v>5.0000000000000001E-3</v>
      </c>
      <c r="G243" s="2409"/>
      <c r="H243" s="1540"/>
      <c r="I243" s="1416"/>
      <c r="J243" s="1536"/>
      <c r="K243" s="1416"/>
      <c r="L243" s="1377"/>
      <c r="M243" s="1377"/>
      <c r="N243" s="1483"/>
      <c r="O243" s="1379"/>
      <c r="P243" s="1379"/>
      <c r="Q243" s="1379"/>
      <c r="R243" s="1379"/>
      <c r="S243" s="1493"/>
      <c r="U243" s="1386"/>
      <c r="V243" s="1386"/>
      <c r="W243" s="1386"/>
      <c r="X243" s="1386"/>
      <c r="Y243" s="1386"/>
      <c r="Z243" s="1386"/>
      <c r="AA243" s="1386"/>
      <c r="AB243" s="1386"/>
      <c r="AC243" s="1386"/>
      <c r="AD243" s="1386"/>
      <c r="AE243" s="1386"/>
      <c r="AF243" s="1386"/>
      <c r="AG243" s="1386"/>
    </row>
    <row r="244" spans="1:33" ht="15" customHeight="1">
      <c r="A244" s="1399"/>
      <c r="B244" s="2391" t="s">
        <v>1951</v>
      </c>
      <c r="C244" s="2381"/>
      <c r="D244" s="2411">
        <v>5.0000000000000001E-3</v>
      </c>
      <c r="E244" s="2393"/>
      <c r="F244" s="2392">
        <v>5.0000000000000001E-3</v>
      </c>
      <c r="G244" s="2393"/>
      <c r="H244" s="1540"/>
      <c r="I244" s="1416"/>
      <c r="J244" s="1536"/>
      <c r="K244" s="1416"/>
      <c r="L244" s="1377"/>
      <c r="M244" s="1377"/>
      <c r="N244" s="1483"/>
      <c r="O244" s="1379"/>
      <c r="P244" s="1379"/>
      <c r="Q244" s="1379"/>
      <c r="R244" s="1379"/>
      <c r="S244" s="1493"/>
      <c r="U244" s="1386"/>
      <c r="V244" s="1386"/>
      <c r="W244" s="1386"/>
      <c r="X244" s="1386"/>
      <c r="Y244" s="1386"/>
      <c r="Z244" s="1386"/>
      <c r="AA244" s="1386"/>
      <c r="AB244" s="1386"/>
      <c r="AC244" s="1386"/>
      <c r="AD244" s="1386"/>
      <c r="AE244" s="1386"/>
      <c r="AF244" s="1386"/>
      <c r="AG244" s="1386"/>
    </row>
    <row r="245" spans="1:33" ht="15" customHeight="1">
      <c r="A245" s="1399"/>
      <c r="B245" s="2391" t="s">
        <v>1952</v>
      </c>
      <c r="C245" s="2381"/>
      <c r="D245" s="2411">
        <v>5.0000000000000001E-3</v>
      </c>
      <c r="E245" s="2393"/>
      <c r="F245" s="2392">
        <v>5.0000000000000001E-3</v>
      </c>
      <c r="G245" s="2393"/>
      <c r="H245" s="1540"/>
      <c r="I245" s="1416"/>
      <c r="J245" s="1536"/>
      <c r="K245" s="1416"/>
      <c r="L245" s="1377"/>
      <c r="M245" s="1377"/>
      <c r="N245" s="1483"/>
      <c r="O245" s="1379"/>
      <c r="P245" s="1379"/>
      <c r="Q245" s="1379"/>
      <c r="R245" s="1379"/>
      <c r="S245" s="1493"/>
      <c r="U245" s="1386"/>
      <c r="V245" s="1386"/>
      <c r="W245" s="1386"/>
      <c r="X245" s="1386"/>
      <c r="Y245" s="1386"/>
      <c r="Z245" s="1386"/>
      <c r="AA245" s="1386"/>
      <c r="AB245" s="1386"/>
      <c r="AC245" s="1386"/>
      <c r="AD245" s="1386"/>
      <c r="AE245" s="1386"/>
      <c r="AF245" s="1386"/>
      <c r="AG245" s="1386"/>
    </row>
    <row r="246" spans="1:33" ht="15" customHeight="1" thickBot="1">
      <c r="A246" s="1399"/>
      <c r="B246" s="2382" t="s">
        <v>1953</v>
      </c>
      <c r="C246" s="2383"/>
      <c r="D246" s="2378">
        <v>0</v>
      </c>
      <c r="E246" s="2379"/>
      <c r="F246" s="2378">
        <v>0</v>
      </c>
      <c r="G246" s="2379"/>
      <c r="H246" s="1540"/>
      <c r="I246" s="1416"/>
      <c r="J246" s="1536"/>
      <c r="K246" s="1416"/>
      <c r="L246" s="1377"/>
      <c r="M246" s="1377"/>
      <c r="N246" s="1483"/>
      <c r="O246" s="1379"/>
      <c r="P246" s="1379"/>
      <c r="Q246" s="1379"/>
      <c r="R246" s="1379"/>
      <c r="S246" s="1493"/>
      <c r="U246" s="1386"/>
      <c r="V246" s="1386"/>
      <c r="W246" s="1386"/>
      <c r="X246" s="1386"/>
      <c r="Y246" s="1386"/>
      <c r="Z246" s="1386"/>
      <c r="AA246" s="1386"/>
      <c r="AB246" s="1386"/>
      <c r="AC246" s="1386"/>
      <c r="AD246" s="1386"/>
      <c r="AE246" s="1386"/>
      <c r="AF246" s="1386"/>
      <c r="AG246" s="1386"/>
    </row>
    <row r="247" spans="1:33" ht="9" customHeight="1">
      <c r="A247" s="1399"/>
      <c r="G247" s="1535"/>
      <c r="H247" s="1535"/>
      <c r="I247" s="1416"/>
      <c r="J247" s="1536"/>
      <c r="K247" s="1416"/>
      <c r="L247" s="1377"/>
      <c r="M247" s="1377"/>
      <c r="N247" s="1483"/>
      <c r="O247" s="1379"/>
      <c r="P247" s="1379"/>
      <c r="Q247" s="1379"/>
      <c r="R247" s="1379"/>
      <c r="S247" s="1493"/>
      <c r="U247" s="1386"/>
      <c r="V247" s="1386"/>
      <c r="W247" s="1386"/>
      <c r="X247" s="1386"/>
      <c r="Y247" s="1386"/>
      <c r="Z247" s="1386"/>
      <c r="AA247" s="1386"/>
      <c r="AB247" s="1386"/>
      <c r="AC247" s="1386"/>
      <c r="AD247" s="1386"/>
      <c r="AE247" s="1386"/>
      <c r="AF247" s="1386"/>
      <c r="AG247" s="1386"/>
    </row>
    <row r="248" spans="1:33" ht="15" customHeight="1">
      <c r="A248" s="1399"/>
      <c r="B248" s="2396" t="s">
        <v>3456</v>
      </c>
      <c r="C248" s="2396"/>
      <c r="D248" s="2396"/>
      <c r="E248" s="2396"/>
      <c r="F248" s="2396"/>
      <c r="G248" s="2396"/>
      <c r="H248" s="2396"/>
      <c r="I248" s="2396"/>
      <c r="J248" s="2396"/>
      <c r="K248" s="2396"/>
      <c r="L248" s="1377"/>
      <c r="M248" s="1377"/>
      <c r="N248" s="1483"/>
      <c r="O248" s="1379"/>
      <c r="P248" s="1379"/>
      <c r="Q248" s="1379"/>
      <c r="R248" s="1379"/>
      <c r="S248" s="1493"/>
      <c r="U248" s="1386"/>
      <c r="V248" s="1386"/>
      <c r="W248" s="1386"/>
      <c r="X248" s="1386"/>
      <c r="Y248" s="1386"/>
      <c r="Z248" s="1386"/>
      <c r="AA248" s="1386"/>
      <c r="AB248" s="1386"/>
      <c r="AC248" s="1386"/>
      <c r="AD248" s="1386"/>
      <c r="AE248" s="1386"/>
      <c r="AF248" s="1386"/>
      <c r="AG248" s="1386"/>
    </row>
    <row r="249" spans="1:33" ht="6.75" customHeight="1">
      <c r="A249" s="1399"/>
      <c r="G249" s="1535"/>
      <c r="H249" s="1535"/>
      <c r="I249" s="1416"/>
      <c r="J249" s="1536"/>
      <c r="K249" s="1416"/>
      <c r="L249" s="1377"/>
      <c r="M249" s="1377"/>
      <c r="N249" s="1483"/>
      <c r="O249" s="1379"/>
      <c r="P249" s="1379"/>
      <c r="Q249" s="1379"/>
      <c r="R249" s="1379"/>
      <c r="S249" s="1493"/>
      <c r="U249" s="1386"/>
      <c r="V249" s="1386"/>
      <c r="W249" s="1386"/>
      <c r="X249" s="1386"/>
      <c r="Y249" s="1386"/>
      <c r="Z249" s="1386"/>
      <c r="AA249" s="1386"/>
      <c r="AB249" s="1386"/>
      <c r="AC249" s="1386"/>
      <c r="AD249" s="1386"/>
      <c r="AE249" s="1386"/>
      <c r="AF249" s="1386"/>
      <c r="AG249" s="1386"/>
    </row>
    <row r="250" spans="1:33" ht="15" customHeight="1">
      <c r="A250" s="1399"/>
      <c r="B250" s="1541" t="s">
        <v>1954</v>
      </c>
      <c r="G250" s="1535"/>
      <c r="H250" s="1535"/>
      <c r="I250" s="1416"/>
      <c r="J250" s="1536"/>
      <c r="K250" s="1416"/>
      <c r="L250" s="1377"/>
      <c r="M250" s="1377"/>
      <c r="N250" s="1483"/>
      <c r="O250" s="1379"/>
      <c r="P250" s="1379"/>
      <c r="Q250" s="1379"/>
      <c r="R250" s="1379"/>
      <c r="S250" s="1493"/>
      <c r="U250" s="1386"/>
      <c r="V250" s="1386"/>
      <c r="W250" s="1386"/>
      <c r="X250" s="1386"/>
      <c r="Y250" s="1386"/>
      <c r="Z250" s="1386"/>
      <c r="AA250" s="1386"/>
      <c r="AB250" s="1386"/>
      <c r="AC250" s="1386"/>
      <c r="AD250" s="1386"/>
      <c r="AE250" s="1386"/>
      <c r="AF250" s="1386"/>
      <c r="AG250" s="1386"/>
    </row>
    <row r="251" spans="1:33" ht="27" customHeight="1">
      <c r="A251" s="1399"/>
      <c r="B251" s="2329" t="s">
        <v>1955</v>
      </c>
      <c r="C251" s="2329"/>
      <c r="D251" s="2329"/>
      <c r="E251" s="2329"/>
      <c r="F251" s="2329"/>
      <c r="G251" s="2329"/>
      <c r="H251" s="2329"/>
      <c r="I251" s="2329"/>
      <c r="J251" s="2329"/>
      <c r="K251" s="2329"/>
      <c r="L251" s="1377"/>
      <c r="M251" s="1377"/>
      <c r="N251" s="1483"/>
      <c r="O251" s="1379"/>
      <c r="P251" s="1379"/>
      <c r="Q251" s="1379"/>
      <c r="R251" s="1379"/>
      <c r="S251" s="1493"/>
      <c r="U251" s="1386"/>
      <c r="V251" s="1386"/>
      <c r="W251" s="1386"/>
      <c r="X251" s="1386"/>
      <c r="Y251" s="1386"/>
      <c r="Z251" s="1386"/>
      <c r="AA251" s="1386"/>
      <c r="AB251" s="1386"/>
      <c r="AC251" s="1386"/>
      <c r="AD251" s="1386"/>
      <c r="AE251" s="1386"/>
      <c r="AF251" s="1386"/>
      <c r="AG251" s="1386"/>
    </row>
    <row r="252" spans="1:33" ht="15" customHeight="1" thickBot="1">
      <c r="A252" s="1399"/>
      <c r="G252" s="1535"/>
      <c r="H252" s="1535"/>
      <c r="I252" s="1416"/>
      <c r="J252" s="1536"/>
      <c r="K252" s="1416"/>
      <c r="L252" s="1377"/>
      <c r="M252" s="1377"/>
      <c r="N252" s="1483"/>
      <c r="O252" s="1379"/>
      <c r="P252" s="1379"/>
      <c r="Q252" s="1379"/>
      <c r="R252" s="1379"/>
      <c r="S252" s="1493"/>
      <c r="U252" s="1386"/>
      <c r="V252" s="1386"/>
      <c r="W252" s="1386"/>
      <c r="X252" s="1386"/>
      <c r="Y252" s="1386"/>
      <c r="Z252" s="1386"/>
      <c r="AA252" s="1386"/>
      <c r="AB252" s="1386"/>
      <c r="AC252" s="1386"/>
      <c r="AD252" s="1386"/>
      <c r="AE252" s="1386"/>
      <c r="AF252" s="1386"/>
      <c r="AG252" s="1386"/>
    </row>
    <row r="253" spans="1:33" ht="42" customHeight="1">
      <c r="A253" s="1399"/>
      <c r="B253" s="1542"/>
      <c r="C253" s="1543"/>
      <c r="D253" s="1543"/>
      <c r="E253" s="1544"/>
      <c r="F253" s="1545" t="s">
        <v>735</v>
      </c>
      <c r="G253" s="1546"/>
      <c r="H253" s="1546"/>
      <c r="I253" s="1546"/>
      <c r="J253" s="1546"/>
      <c r="K253" s="1365"/>
      <c r="L253" s="1377"/>
      <c r="M253" s="1377"/>
      <c r="N253" s="1483"/>
      <c r="O253" s="1379"/>
      <c r="P253" s="1379"/>
      <c r="Q253" s="1379"/>
      <c r="R253" s="1379"/>
      <c r="S253" s="1493"/>
      <c r="U253" s="1386"/>
      <c r="V253" s="1386"/>
      <c r="W253" s="1386"/>
      <c r="X253" s="1386"/>
      <c r="Y253" s="1386"/>
      <c r="Z253" s="1386"/>
      <c r="AA253" s="1386"/>
      <c r="AB253" s="1386"/>
      <c r="AC253" s="1386"/>
      <c r="AD253" s="1386"/>
      <c r="AE253" s="1386"/>
      <c r="AF253" s="1386"/>
      <c r="AG253" s="1386"/>
    </row>
    <row r="254" spans="1:33" ht="15" customHeight="1" thickBot="1">
      <c r="A254" s="1399"/>
      <c r="B254" s="1547"/>
      <c r="C254" s="1548"/>
      <c r="D254" s="1548"/>
      <c r="E254" s="1549"/>
      <c r="F254" s="1550" t="s">
        <v>4734</v>
      </c>
      <c r="G254" s="1551"/>
      <c r="H254" s="1552"/>
      <c r="I254" s="1552"/>
      <c r="J254" s="1551"/>
      <c r="K254" s="1365"/>
      <c r="L254" s="1377"/>
      <c r="M254" s="1377"/>
      <c r="N254" s="1483"/>
      <c r="O254" s="1379"/>
      <c r="P254" s="1379"/>
      <c r="Q254" s="1379"/>
      <c r="R254" s="1379"/>
      <c r="S254" s="1493"/>
      <c r="U254" s="1386"/>
      <c r="V254" s="1386"/>
      <c r="W254" s="1386"/>
      <c r="X254" s="1386"/>
      <c r="Y254" s="1386"/>
      <c r="Z254" s="1386"/>
      <c r="AA254" s="1386"/>
      <c r="AB254" s="1386"/>
      <c r="AC254" s="1386"/>
      <c r="AD254" s="1386"/>
      <c r="AE254" s="1386"/>
      <c r="AF254" s="1386"/>
      <c r="AG254" s="1386"/>
    </row>
    <row r="255" spans="1:33" ht="15" customHeight="1">
      <c r="A255" s="1399"/>
      <c r="B255" s="1542" t="s">
        <v>1956</v>
      </c>
      <c r="C255" s="1543"/>
      <c r="D255" s="1543"/>
      <c r="E255" s="1553">
        <v>-0.01</v>
      </c>
      <c r="F255" s="1554">
        <v>13600</v>
      </c>
      <c r="G255" s="1365"/>
      <c r="H255" s="1365"/>
      <c r="I255" s="1365"/>
      <c r="K255" s="1365"/>
      <c r="L255" s="1377"/>
      <c r="M255" s="1377"/>
      <c r="N255" s="1483"/>
      <c r="O255" s="1379"/>
      <c r="P255" s="1379"/>
      <c r="Q255" s="1379"/>
      <c r="R255" s="1379"/>
      <c r="S255" s="1493"/>
      <c r="U255" s="1386"/>
      <c r="V255" s="1386"/>
      <c r="W255" s="1386"/>
      <c r="X255" s="1386"/>
      <c r="Y255" s="1386"/>
      <c r="Z255" s="1386"/>
      <c r="AA255" s="1386"/>
      <c r="AB255" s="1386"/>
      <c r="AC255" s="1386"/>
      <c r="AD255" s="1386"/>
      <c r="AE255" s="1386"/>
      <c r="AF255" s="1386"/>
      <c r="AG255" s="1386"/>
    </row>
    <row r="256" spans="1:33" ht="15" customHeight="1">
      <c r="A256" s="1399"/>
      <c r="B256" s="1555"/>
      <c r="C256" s="1365"/>
      <c r="D256" s="1365"/>
      <c r="E256" s="1556" t="s">
        <v>1957</v>
      </c>
      <c r="F256" s="1554">
        <v>11760</v>
      </c>
      <c r="G256" s="1365"/>
      <c r="H256" s="1365"/>
      <c r="I256" s="1365"/>
      <c r="K256" s="1365"/>
      <c r="L256" s="1377"/>
      <c r="M256" s="1377"/>
      <c r="N256" s="1483"/>
      <c r="O256" s="1379"/>
      <c r="P256" s="1379"/>
      <c r="Q256" s="1379"/>
      <c r="R256" s="1379"/>
      <c r="S256" s="1493"/>
      <c r="U256" s="1386"/>
      <c r="V256" s="1386"/>
      <c r="W256" s="1386"/>
      <c r="X256" s="1386"/>
      <c r="Y256" s="1386"/>
      <c r="Z256" s="1386"/>
      <c r="AA256" s="1386"/>
      <c r="AB256" s="1386"/>
      <c r="AC256" s="1386"/>
      <c r="AD256" s="1386"/>
      <c r="AE256" s="1386"/>
      <c r="AF256" s="1386"/>
      <c r="AG256" s="1386"/>
    </row>
    <row r="257" spans="1:33" ht="5.25" customHeight="1">
      <c r="A257" s="1399"/>
      <c r="B257" s="1555"/>
      <c r="C257" s="1365"/>
      <c r="D257" s="1365"/>
      <c r="E257" s="1556"/>
      <c r="F257" s="1554"/>
      <c r="G257" s="1365"/>
      <c r="H257" s="1365"/>
      <c r="I257" s="1365"/>
      <c r="K257" s="1365"/>
      <c r="L257" s="1377"/>
      <c r="M257" s="1377"/>
      <c r="N257" s="1483"/>
      <c r="O257" s="1379"/>
      <c r="P257" s="1379"/>
      <c r="Q257" s="1379"/>
      <c r="R257" s="1379"/>
      <c r="S257" s="1493"/>
      <c r="U257" s="1386"/>
      <c r="V257" s="1386"/>
      <c r="W257" s="1386"/>
      <c r="X257" s="1386"/>
      <c r="Y257" s="1386"/>
      <c r="Z257" s="1386"/>
      <c r="AA257" s="1386"/>
      <c r="AB257" s="1386"/>
      <c r="AC257" s="1386"/>
      <c r="AD257" s="1386"/>
      <c r="AE257" s="1386"/>
      <c r="AF257" s="1386"/>
      <c r="AG257" s="1386"/>
    </row>
    <row r="258" spans="1:33" ht="15" customHeight="1">
      <c r="A258" s="1399"/>
      <c r="B258" s="1555" t="s">
        <v>1958</v>
      </c>
      <c r="C258" s="1365"/>
      <c r="D258" s="1365"/>
      <c r="E258" s="1557">
        <v>-0.01</v>
      </c>
      <c r="F258" s="1554">
        <v>12029</v>
      </c>
      <c r="G258" s="1365"/>
      <c r="H258" s="1365"/>
      <c r="I258" s="1365"/>
      <c r="K258" s="1365"/>
      <c r="L258" s="1377"/>
      <c r="M258" s="1377"/>
      <c r="N258" s="1483"/>
      <c r="O258" s="1379"/>
      <c r="P258" s="1379"/>
      <c r="Q258" s="1379"/>
      <c r="R258" s="1379"/>
      <c r="S258" s="1493"/>
      <c r="U258" s="1386"/>
      <c r="V258" s="1386"/>
      <c r="W258" s="1386"/>
      <c r="X258" s="1386"/>
      <c r="Y258" s="1386"/>
      <c r="Z258" s="1386"/>
      <c r="AA258" s="1386"/>
      <c r="AB258" s="1386"/>
      <c r="AC258" s="1386"/>
      <c r="AD258" s="1386"/>
      <c r="AE258" s="1386"/>
      <c r="AF258" s="1386"/>
      <c r="AG258" s="1386"/>
    </row>
    <row r="259" spans="1:33" ht="15" customHeight="1">
      <c r="A259" s="1399"/>
      <c r="B259" s="1555"/>
      <c r="C259" s="1365"/>
      <c r="D259" s="1365"/>
      <c r="E259" s="1556" t="s">
        <v>1957</v>
      </c>
      <c r="F259" s="1554">
        <v>13272</v>
      </c>
      <c r="G259" s="1365"/>
      <c r="H259" s="1365"/>
      <c r="I259" s="1365"/>
      <c r="K259" s="1365"/>
      <c r="L259" s="1377"/>
      <c r="M259" s="1377"/>
      <c r="N259" s="1483"/>
      <c r="O259" s="1379"/>
      <c r="P259" s="1379"/>
      <c r="Q259" s="1379"/>
      <c r="R259" s="1379"/>
      <c r="S259" s="1493"/>
      <c r="U259" s="1386"/>
      <c r="V259" s="1386"/>
      <c r="W259" s="1386"/>
      <c r="X259" s="1386"/>
      <c r="Y259" s="1386"/>
      <c r="Z259" s="1386"/>
      <c r="AA259" s="1386"/>
      <c r="AB259" s="1386"/>
      <c r="AC259" s="1386"/>
      <c r="AD259" s="1386"/>
      <c r="AE259" s="1386"/>
      <c r="AF259" s="1386"/>
      <c r="AG259" s="1386"/>
    </row>
    <row r="260" spans="1:33" ht="5.25" customHeight="1">
      <c r="A260" s="1399"/>
      <c r="B260" s="1555"/>
      <c r="C260" s="1365"/>
      <c r="D260" s="1365"/>
      <c r="E260" s="1556"/>
      <c r="F260" s="1554"/>
      <c r="G260" s="1365"/>
      <c r="H260" s="1365"/>
      <c r="I260" s="1365"/>
      <c r="K260" s="1365"/>
      <c r="L260" s="1377"/>
      <c r="M260" s="1377"/>
      <c r="N260" s="1483"/>
      <c r="O260" s="1379"/>
      <c r="P260" s="1379"/>
      <c r="Q260" s="1379"/>
      <c r="R260" s="1379"/>
      <c r="S260" s="1493"/>
      <c r="U260" s="1386"/>
      <c r="V260" s="1386"/>
      <c r="W260" s="1386"/>
      <c r="X260" s="1386"/>
      <c r="Y260" s="1386"/>
      <c r="Z260" s="1386"/>
      <c r="AA260" s="1386"/>
      <c r="AB260" s="1386"/>
      <c r="AC260" s="1386"/>
      <c r="AD260" s="1386"/>
      <c r="AE260" s="1386"/>
      <c r="AF260" s="1386"/>
      <c r="AG260" s="1386"/>
    </row>
    <row r="261" spans="1:33" ht="15" customHeight="1">
      <c r="A261" s="1399"/>
      <c r="B261" s="1555" t="s">
        <v>1959</v>
      </c>
      <c r="C261" s="1365"/>
      <c r="D261" s="1365"/>
      <c r="E261" s="1557">
        <v>-0.01</v>
      </c>
      <c r="F261" s="1554">
        <v>12275</v>
      </c>
      <c r="G261" s="1365"/>
      <c r="H261" s="1365"/>
      <c r="I261" s="1365"/>
      <c r="K261" s="1365"/>
      <c r="L261" s="1377"/>
      <c r="M261" s="1377"/>
      <c r="N261" s="1483"/>
      <c r="O261" s="1379"/>
      <c r="P261" s="1379"/>
      <c r="Q261" s="1379"/>
      <c r="R261" s="1379"/>
      <c r="S261" s="1493"/>
      <c r="U261" s="1386"/>
      <c r="V261" s="1386"/>
      <c r="W261" s="1386"/>
      <c r="X261" s="1386"/>
      <c r="Y261" s="1386"/>
      <c r="Z261" s="1386"/>
      <c r="AA261" s="1386"/>
      <c r="AB261" s="1386"/>
      <c r="AC261" s="1386"/>
      <c r="AD261" s="1386"/>
      <c r="AE261" s="1386"/>
      <c r="AF261" s="1386"/>
      <c r="AG261" s="1386"/>
    </row>
    <row r="262" spans="1:33" ht="15" customHeight="1">
      <c r="A262" s="1399"/>
      <c r="B262" s="1555"/>
      <c r="C262" s="1365"/>
      <c r="D262" s="1365"/>
      <c r="E262" s="1556" t="s">
        <v>1957</v>
      </c>
      <c r="F262" s="1554">
        <v>13015</v>
      </c>
      <c r="G262" s="1365"/>
      <c r="H262" s="1365"/>
      <c r="I262" s="1365"/>
      <c r="K262" s="1365"/>
      <c r="L262" s="1377"/>
      <c r="M262" s="1377"/>
      <c r="N262" s="1483"/>
      <c r="O262" s="1379"/>
      <c r="P262" s="1379"/>
      <c r="Q262" s="1379"/>
      <c r="R262" s="1379"/>
      <c r="S262" s="1493"/>
      <c r="U262" s="1386"/>
      <c r="V262" s="1386"/>
      <c r="W262" s="1386"/>
      <c r="X262" s="1386"/>
      <c r="Y262" s="1386"/>
      <c r="Z262" s="1386"/>
      <c r="AA262" s="1386"/>
      <c r="AB262" s="1386"/>
      <c r="AC262" s="1386"/>
      <c r="AD262" s="1386"/>
      <c r="AE262" s="1386"/>
      <c r="AF262" s="1386"/>
      <c r="AG262" s="1386"/>
    </row>
    <row r="263" spans="1:33" ht="5.25" customHeight="1">
      <c r="A263" s="1399"/>
      <c r="B263" s="1555"/>
      <c r="C263" s="1365"/>
      <c r="D263" s="1365"/>
      <c r="E263" s="1556"/>
      <c r="F263" s="1554"/>
      <c r="G263" s="1365"/>
      <c r="H263" s="1365"/>
      <c r="I263" s="1365"/>
      <c r="K263" s="1365"/>
      <c r="L263" s="1377"/>
      <c r="M263" s="1377"/>
      <c r="N263" s="1483"/>
      <c r="O263" s="1379"/>
      <c r="P263" s="1379"/>
      <c r="Q263" s="1379"/>
      <c r="R263" s="1379"/>
      <c r="S263" s="1493"/>
      <c r="U263" s="1386"/>
      <c r="V263" s="1386"/>
      <c r="W263" s="1386"/>
      <c r="X263" s="1386"/>
      <c r="Y263" s="1386"/>
      <c r="Z263" s="1386"/>
      <c r="AA263" s="1386"/>
      <c r="AB263" s="1386"/>
      <c r="AC263" s="1386"/>
      <c r="AD263" s="1386"/>
      <c r="AE263" s="1386"/>
      <c r="AF263" s="1386"/>
      <c r="AG263" s="1386"/>
    </row>
    <row r="264" spans="1:33" ht="15" customHeight="1">
      <c r="A264" s="1399"/>
      <c r="B264" s="1555" t="s">
        <v>1960</v>
      </c>
      <c r="C264" s="1365"/>
      <c r="D264" s="1365" t="s">
        <v>4004</v>
      </c>
      <c r="E264" s="1556"/>
      <c r="F264" s="1554">
        <v>12653</v>
      </c>
      <c r="G264" s="1365"/>
      <c r="H264" s="1365"/>
      <c r="I264" s="1365"/>
      <c r="K264" s="1365"/>
      <c r="L264" s="1377"/>
      <c r="M264" s="1377"/>
      <c r="N264" s="1483"/>
      <c r="O264" s="1379"/>
      <c r="P264" s="1379"/>
      <c r="Q264" s="1379"/>
      <c r="R264" s="1379"/>
      <c r="S264" s="1493"/>
      <c r="U264" s="1386"/>
      <c r="V264" s="1386"/>
      <c r="W264" s="1386"/>
      <c r="X264" s="1386"/>
      <c r="Y264" s="1386"/>
      <c r="Z264" s="1386"/>
      <c r="AA264" s="1386"/>
      <c r="AB264" s="1386"/>
      <c r="AC264" s="1386"/>
      <c r="AD264" s="1386"/>
      <c r="AE264" s="1386"/>
      <c r="AF264" s="1386"/>
      <c r="AG264" s="1386"/>
    </row>
    <row r="265" spans="1:33" ht="15" customHeight="1" thickBot="1">
      <c r="A265" s="1399"/>
      <c r="B265" s="1558"/>
      <c r="C265" s="1548"/>
      <c r="D265" s="1548" t="s">
        <v>4005</v>
      </c>
      <c r="E265" s="1559"/>
      <c r="F265" s="1560">
        <v>12579</v>
      </c>
      <c r="G265" s="1365"/>
      <c r="H265" s="1365"/>
      <c r="I265" s="1365"/>
      <c r="K265" s="1365"/>
      <c r="L265" s="1377"/>
      <c r="M265" s="1377"/>
      <c r="N265" s="1483"/>
      <c r="O265" s="1379"/>
      <c r="P265" s="1379"/>
      <c r="Q265" s="1379"/>
      <c r="R265" s="1379"/>
      <c r="S265" s="1493"/>
      <c r="U265" s="1386"/>
      <c r="V265" s="1386"/>
      <c r="W265" s="1386"/>
      <c r="X265" s="1386"/>
      <c r="Y265" s="1386"/>
      <c r="Z265" s="1386"/>
      <c r="AA265" s="1386"/>
      <c r="AB265" s="1386"/>
      <c r="AC265" s="1386"/>
      <c r="AD265" s="1386"/>
      <c r="AE265" s="1386"/>
      <c r="AF265" s="1386"/>
      <c r="AG265" s="1386"/>
    </row>
    <row r="266" spans="1:33" ht="9.75" customHeight="1">
      <c r="A266" s="1399"/>
      <c r="B266" s="1416"/>
      <c r="C266" s="1416"/>
      <c r="D266" s="1416"/>
      <c r="E266" s="1424"/>
      <c r="F266" s="1416"/>
      <c r="G266" s="1535"/>
      <c r="H266" s="1535"/>
      <c r="I266" s="1416"/>
      <c r="J266" s="1536"/>
      <c r="K266" s="1416"/>
      <c r="L266" s="1377"/>
      <c r="M266" s="1377"/>
      <c r="N266" s="1483"/>
      <c r="O266" s="1379"/>
      <c r="P266" s="1379"/>
      <c r="Q266" s="1379"/>
      <c r="R266" s="1379"/>
      <c r="S266" s="1493"/>
      <c r="U266" s="1386"/>
      <c r="V266" s="1386"/>
      <c r="W266" s="1386"/>
      <c r="X266" s="1386"/>
      <c r="Y266" s="1386"/>
      <c r="Z266" s="1386"/>
      <c r="AA266" s="1386"/>
      <c r="AB266" s="1386"/>
      <c r="AC266" s="1386"/>
      <c r="AD266" s="1386"/>
      <c r="AE266" s="1386"/>
      <c r="AF266" s="1386"/>
      <c r="AG266" s="1386"/>
    </row>
    <row r="267" spans="1:33" ht="12.75" customHeight="1">
      <c r="A267" s="1399">
        <v>21</v>
      </c>
      <c r="B267" s="1416" t="s">
        <v>34</v>
      </c>
      <c r="C267" s="1416"/>
      <c r="D267" s="1416"/>
      <c r="E267" s="1424"/>
      <c r="F267" s="1416"/>
      <c r="L267" s="1377"/>
      <c r="M267" s="1377"/>
      <c r="N267" s="1483"/>
      <c r="O267" s="1379"/>
      <c r="P267" s="1379"/>
      <c r="Q267" s="1379"/>
      <c r="R267" s="1379"/>
      <c r="S267" s="1493"/>
      <c r="U267" s="1386"/>
      <c r="V267" s="1386"/>
      <c r="W267" s="1386"/>
      <c r="X267" s="1386"/>
      <c r="Y267" s="1386"/>
      <c r="Z267" s="1386"/>
      <c r="AA267" s="1386"/>
      <c r="AB267" s="1386"/>
      <c r="AC267" s="1386"/>
      <c r="AD267" s="1386"/>
      <c r="AE267" s="1386"/>
      <c r="AF267" s="1386"/>
      <c r="AG267" s="1386"/>
    </row>
    <row r="268" spans="1:33" ht="42" customHeight="1">
      <c r="A268" s="1399"/>
      <c r="B268" s="2322" t="s">
        <v>4591</v>
      </c>
      <c r="C268" s="2322"/>
      <c r="D268" s="2322"/>
      <c r="E268" s="2322"/>
      <c r="F268" s="2322"/>
      <c r="G268" s="2322"/>
      <c r="H268" s="2322"/>
      <c r="I268" s="2322"/>
      <c r="J268" s="2322"/>
      <c r="K268" s="2322"/>
      <c r="L268" s="1374"/>
      <c r="M268" s="1377"/>
      <c r="N268" s="1483"/>
      <c r="O268" s="1379"/>
      <c r="P268" s="1379"/>
      <c r="Q268" s="1379"/>
      <c r="R268" s="1379"/>
      <c r="S268" s="1493"/>
      <c r="U268" s="1386"/>
      <c r="V268" s="1386"/>
      <c r="W268" s="1386"/>
      <c r="X268" s="1386"/>
      <c r="Y268" s="1386"/>
      <c r="Z268" s="1386"/>
      <c r="AA268" s="1386"/>
      <c r="AB268" s="1386"/>
      <c r="AC268" s="1386"/>
      <c r="AD268" s="1386"/>
      <c r="AE268" s="1386"/>
      <c r="AF268" s="1386"/>
      <c r="AG268" s="1386"/>
    </row>
    <row r="269" spans="1:33" ht="15" customHeight="1">
      <c r="A269" s="1399"/>
      <c r="B269" s="2322" t="s">
        <v>4641</v>
      </c>
      <c r="C269" s="2322"/>
      <c r="D269" s="2322"/>
      <c r="E269" s="2322"/>
      <c r="F269" s="2322"/>
      <c r="G269" s="2322"/>
      <c r="H269" s="2322"/>
      <c r="I269" s="2322"/>
      <c r="J269" s="2322"/>
      <c r="K269" s="2322"/>
      <c r="L269" s="1377"/>
      <c r="M269" s="1377"/>
      <c r="N269" s="1483"/>
      <c r="O269" s="1379"/>
      <c r="P269" s="1379"/>
      <c r="Q269" s="1379"/>
      <c r="R269" s="1379"/>
      <c r="S269" s="1493"/>
      <c r="U269" s="1386"/>
      <c r="V269" s="1386"/>
      <c r="W269" s="1386"/>
      <c r="X269" s="1386"/>
      <c r="Y269" s="1386"/>
      <c r="Z269" s="1386"/>
      <c r="AA269" s="1386"/>
      <c r="AB269" s="1386"/>
      <c r="AC269" s="1386"/>
      <c r="AD269" s="1386"/>
      <c r="AE269" s="1386"/>
      <c r="AF269" s="1386"/>
      <c r="AG269" s="1386"/>
    </row>
    <row r="270" spans="1:33" ht="9.75" customHeight="1">
      <c r="A270" s="1399"/>
      <c r="B270" s="1416"/>
      <c r="C270" s="1416"/>
      <c r="D270" s="1416"/>
      <c r="E270" s="1424"/>
      <c r="F270" s="1416"/>
      <c r="G270" s="1535"/>
      <c r="H270" s="1535"/>
      <c r="I270" s="1416"/>
      <c r="J270" s="1536"/>
      <c r="K270" s="1416"/>
      <c r="L270" s="1377"/>
      <c r="M270" s="1377"/>
      <c r="N270" s="1483"/>
      <c r="O270" s="1379"/>
      <c r="P270" s="1379"/>
      <c r="Q270" s="1379"/>
      <c r="R270" s="1379"/>
      <c r="S270" s="1493"/>
      <c r="U270" s="1386"/>
      <c r="V270" s="1386"/>
      <c r="W270" s="1386"/>
      <c r="X270" s="1386"/>
      <c r="Y270" s="1386"/>
      <c r="Z270" s="1386"/>
      <c r="AA270" s="1386"/>
      <c r="AB270" s="1386"/>
      <c r="AC270" s="1386"/>
      <c r="AD270" s="1386"/>
      <c r="AE270" s="1386"/>
      <c r="AF270" s="1386"/>
      <c r="AG270" s="1386"/>
    </row>
    <row r="271" spans="1:33" ht="15" customHeight="1">
      <c r="A271" s="1379">
        <v>22</v>
      </c>
      <c r="B271" s="1416" t="s">
        <v>200</v>
      </c>
      <c r="C271" s="1416"/>
      <c r="D271" s="1416"/>
      <c r="E271" s="1424"/>
      <c r="F271" s="1416"/>
      <c r="G271" s="1561"/>
      <c r="H271" s="1561"/>
      <c r="I271" s="1561"/>
      <c r="J271" s="1562"/>
      <c r="K271" s="1561"/>
      <c r="L271" s="1377"/>
      <c r="M271" s="1377"/>
      <c r="N271" s="1483"/>
      <c r="O271" s="1379"/>
      <c r="P271" s="1379"/>
      <c r="Q271" s="1379"/>
      <c r="R271" s="1379"/>
      <c r="S271" s="1493"/>
      <c r="U271" s="1386"/>
      <c r="V271" s="1386"/>
      <c r="W271" s="1386"/>
      <c r="X271" s="1386"/>
      <c r="Y271" s="1386"/>
      <c r="Z271" s="1386"/>
      <c r="AA271" s="1386"/>
      <c r="AB271" s="1386"/>
      <c r="AC271" s="1386"/>
      <c r="AD271" s="1386"/>
      <c r="AE271" s="1386"/>
      <c r="AF271" s="1386"/>
      <c r="AG271" s="1386"/>
    </row>
    <row r="272" spans="1:33" ht="15" customHeight="1">
      <c r="A272" s="1563" t="s">
        <v>16</v>
      </c>
      <c r="B272" s="1362" t="s">
        <v>2964</v>
      </c>
      <c r="C272" s="1416"/>
      <c r="D272" s="1416"/>
      <c r="E272" s="1424"/>
      <c r="F272" s="1416"/>
      <c r="G272" s="1561"/>
      <c r="H272" s="1561"/>
      <c r="I272" s="1561"/>
      <c r="J272" s="1562"/>
      <c r="K272" s="1561"/>
      <c r="L272" s="1377"/>
      <c r="M272" s="1377"/>
      <c r="N272" s="1483"/>
      <c r="O272" s="1379"/>
      <c r="P272" s="1379"/>
      <c r="Q272" s="1379"/>
      <c r="R272" s="1379"/>
      <c r="S272" s="1493"/>
      <c r="U272" s="1386"/>
      <c r="V272" s="1386"/>
      <c r="W272" s="1386"/>
      <c r="X272" s="1386"/>
      <c r="Y272" s="1386"/>
      <c r="Z272" s="1386"/>
      <c r="AA272" s="1386"/>
      <c r="AB272" s="1386"/>
      <c r="AC272" s="1386"/>
      <c r="AD272" s="1386"/>
      <c r="AE272" s="1386"/>
      <c r="AF272" s="1386"/>
      <c r="AG272" s="1386"/>
    </row>
    <row r="273" spans="1:33" ht="15" customHeight="1">
      <c r="A273" s="1379"/>
      <c r="B273" s="1362" t="s">
        <v>3472</v>
      </c>
      <c r="C273" s="1416"/>
      <c r="D273" s="1416"/>
      <c r="E273" s="1424"/>
      <c r="F273" s="1416"/>
      <c r="G273" s="1561"/>
      <c r="H273" s="1561"/>
      <c r="I273" s="1561"/>
      <c r="J273" s="1562"/>
      <c r="K273" s="1561"/>
      <c r="L273" s="1377"/>
      <c r="M273" s="1377"/>
      <c r="N273" s="1483"/>
      <c r="O273" s="1379"/>
      <c r="P273" s="1379"/>
      <c r="Q273" s="1379"/>
      <c r="R273" s="1379"/>
      <c r="S273" s="1493"/>
      <c r="U273" s="1386"/>
      <c r="V273" s="1386"/>
      <c r="W273" s="1386"/>
      <c r="X273" s="1386"/>
      <c r="Y273" s="1386"/>
      <c r="Z273" s="1386"/>
      <c r="AA273" s="1386"/>
      <c r="AB273" s="1386"/>
      <c r="AC273" s="1386"/>
      <c r="AD273" s="1386"/>
      <c r="AE273" s="1386"/>
      <c r="AF273" s="1386"/>
      <c r="AG273" s="1386"/>
    </row>
    <row r="274" spans="1:33" ht="15" customHeight="1">
      <c r="A274" s="1379"/>
      <c r="B274" s="1561"/>
      <c r="C274" s="1416"/>
      <c r="D274" s="1416"/>
      <c r="E274" s="1424"/>
      <c r="F274" s="1416"/>
      <c r="G274" s="1561"/>
      <c r="H274" s="1561"/>
      <c r="I274" s="1852" t="s">
        <v>4725</v>
      </c>
      <c r="J274" s="1853"/>
      <c r="K274" s="1764" t="s">
        <v>4537</v>
      </c>
      <c r="L274" s="1377"/>
      <c r="M274" s="1377"/>
      <c r="N274" s="1483"/>
      <c r="O274" s="1379"/>
      <c r="P274" s="1379"/>
      <c r="Q274" s="1379"/>
      <c r="R274" s="1379"/>
      <c r="S274" s="1493"/>
      <c r="U274" s="1386"/>
      <c r="V274" s="1386"/>
      <c r="W274" s="1386"/>
      <c r="X274" s="1386"/>
      <c r="Y274" s="1386"/>
      <c r="Z274" s="1386"/>
      <c r="AA274" s="1386"/>
      <c r="AB274" s="1386"/>
      <c r="AC274" s="1386"/>
      <c r="AD274" s="1386"/>
      <c r="AE274" s="1386"/>
      <c r="AF274" s="1386"/>
      <c r="AG274" s="1386"/>
    </row>
    <row r="275" spans="1:33">
      <c r="A275" s="1379"/>
      <c r="I275" s="1395" t="s">
        <v>4734</v>
      </c>
      <c r="J275" s="1395"/>
      <c r="K275" s="1395" t="s">
        <v>4734</v>
      </c>
      <c r="L275" s="1395"/>
      <c r="M275" s="1395"/>
      <c r="N275" s="1483"/>
      <c r="O275" s="1379"/>
      <c r="P275" s="1379"/>
      <c r="Q275" s="1379"/>
      <c r="R275" s="1379"/>
      <c r="S275" s="1493"/>
      <c r="U275" s="1386"/>
      <c r="V275" s="1386"/>
      <c r="W275" s="1386"/>
      <c r="X275" s="1386"/>
      <c r="Y275" s="1386"/>
      <c r="Z275" s="1386"/>
      <c r="AA275" s="1386"/>
      <c r="AB275" s="1386"/>
      <c r="AC275" s="1386"/>
      <c r="AD275" s="1386"/>
      <c r="AE275" s="1386"/>
      <c r="AF275" s="1386"/>
      <c r="AG275" s="1386"/>
    </row>
    <row r="276" spans="1:33" ht="15" customHeight="1" thickBot="1">
      <c r="A276" s="1379"/>
      <c r="B276" s="1362" t="s">
        <v>4793</v>
      </c>
      <c r="C276" s="1416"/>
      <c r="D276" s="1416"/>
      <c r="E276" s="1424"/>
      <c r="F276" s="1416"/>
      <c r="G276" s="1564"/>
      <c r="H276" s="1561"/>
      <c r="I276" s="1565">
        <v>0</v>
      </c>
      <c r="K276" s="1566">
        <v>223510</v>
      </c>
      <c r="L276" s="1377"/>
      <c r="M276" s="1377"/>
      <c r="N276" s="1483"/>
      <c r="O276" s="1379"/>
      <c r="P276" s="1379"/>
      <c r="Q276" s="1379"/>
      <c r="R276" s="1379"/>
      <c r="S276" s="1493"/>
      <c r="U276" s="1386"/>
      <c r="V276" s="1386"/>
      <c r="W276" s="1386"/>
      <c r="X276" s="1386"/>
      <c r="Y276" s="1386"/>
      <c r="Z276" s="1386"/>
      <c r="AA276" s="1386"/>
      <c r="AB276" s="1386"/>
      <c r="AC276" s="1386"/>
      <c r="AD276" s="1386"/>
      <c r="AE276" s="1386"/>
      <c r="AF276" s="1386"/>
      <c r="AG276" s="1386"/>
    </row>
    <row r="277" spans="1:33" ht="15" customHeight="1" thickTop="1">
      <c r="A277" s="1379"/>
      <c r="B277" s="1561"/>
      <c r="C277" s="1416"/>
      <c r="D277" s="1416"/>
      <c r="E277" s="1424"/>
      <c r="F277" s="1416"/>
      <c r="G277" s="1561"/>
      <c r="H277" s="1561"/>
      <c r="I277" s="1365"/>
      <c r="K277" s="1365"/>
      <c r="L277" s="1377"/>
      <c r="M277" s="1377"/>
      <c r="N277" s="1483"/>
      <c r="O277" s="1379"/>
      <c r="P277" s="1379"/>
      <c r="Q277" s="1379"/>
      <c r="R277" s="1379"/>
      <c r="S277" s="1493"/>
      <c r="U277" s="1386"/>
      <c r="V277" s="1386"/>
      <c r="W277" s="1386"/>
      <c r="X277" s="1386"/>
      <c r="Y277" s="1386"/>
      <c r="Z277" s="1386"/>
      <c r="AA277" s="1386"/>
      <c r="AB277" s="1386"/>
      <c r="AC277" s="1386"/>
      <c r="AD277" s="1386"/>
      <c r="AE277" s="1386"/>
      <c r="AF277" s="1386"/>
      <c r="AG277" s="1386"/>
    </row>
    <row r="278" spans="1:33" ht="27.6" customHeight="1">
      <c r="A278" s="1379"/>
      <c r="B278" s="2322" t="s">
        <v>4006</v>
      </c>
      <c r="C278" s="2322"/>
      <c r="D278" s="2322"/>
      <c r="E278" s="2322"/>
      <c r="F278" s="2322"/>
      <c r="G278" s="2322"/>
      <c r="H278" s="2322"/>
      <c r="I278" s="2322"/>
      <c r="J278" s="2322"/>
      <c r="K278" s="2322"/>
      <c r="L278" s="1377"/>
      <c r="M278" s="1377"/>
      <c r="N278" s="1483"/>
      <c r="O278" s="1379"/>
      <c r="P278" s="1379"/>
      <c r="Q278" s="1379"/>
      <c r="R278" s="1379"/>
      <c r="S278" s="1493"/>
      <c r="U278" s="1386"/>
      <c r="V278" s="1386"/>
      <c r="W278" s="1386"/>
      <c r="X278" s="1386"/>
      <c r="Y278" s="1386"/>
      <c r="Z278" s="1386"/>
      <c r="AA278" s="1386"/>
      <c r="AB278" s="1386"/>
      <c r="AC278" s="1386"/>
      <c r="AD278" s="1386"/>
      <c r="AE278" s="1386"/>
      <c r="AF278" s="1386"/>
      <c r="AG278" s="1386"/>
    </row>
    <row r="279" spans="1:33" ht="15" customHeight="1">
      <c r="A279" s="1379"/>
      <c r="B279" s="1521"/>
      <c r="C279" s="1416"/>
      <c r="D279" s="1416"/>
      <c r="E279" s="1424"/>
      <c r="F279" s="1416"/>
      <c r="G279" s="1521"/>
      <c r="H279" s="1521"/>
      <c r="I279" s="1852" t="s">
        <v>4725</v>
      </c>
      <c r="J279" s="1853"/>
      <c r="K279" s="1764" t="s">
        <v>4537</v>
      </c>
      <c r="L279" s="1377"/>
      <c r="M279" s="1377"/>
      <c r="N279" s="1483"/>
      <c r="O279" s="1379"/>
      <c r="P279" s="1379"/>
      <c r="Q279" s="1567"/>
      <c r="R279" s="1379"/>
      <c r="S279" s="1493"/>
      <c r="U279" s="1386"/>
      <c r="V279" s="1386"/>
      <c r="W279" s="1386"/>
      <c r="X279" s="1386"/>
      <c r="Y279" s="1386"/>
      <c r="Z279" s="1386"/>
      <c r="AA279" s="1386"/>
      <c r="AB279" s="1386"/>
      <c r="AC279" s="1386"/>
      <c r="AD279" s="1386"/>
      <c r="AE279" s="1386"/>
      <c r="AF279" s="1386"/>
      <c r="AG279" s="1386"/>
    </row>
    <row r="280" spans="1:33">
      <c r="A280" s="1379"/>
      <c r="I280" s="1395" t="s">
        <v>4734</v>
      </c>
      <c r="J280" s="1395"/>
      <c r="K280" s="1395" t="s">
        <v>4734</v>
      </c>
      <c r="L280" s="1395"/>
      <c r="M280" s="1395"/>
      <c r="N280" s="1483"/>
      <c r="O280" s="1379"/>
      <c r="P280" s="1379"/>
      <c r="Q280" s="1379"/>
      <c r="R280" s="1379"/>
      <c r="S280" s="1493"/>
      <c r="U280" s="1386"/>
      <c r="V280" s="1386"/>
      <c r="W280" s="1386"/>
      <c r="X280" s="1386"/>
      <c r="Y280" s="1386"/>
      <c r="Z280" s="1386"/>
      <c r="AA280" s="1386"/>
      <c r="AB280" s="1386"/>
      <c r="AC280" s="1386"/>
      <c r="AD280" s="1386"/>
      <c r="AE280" s="1386"/>
      <c r="AF280" s="1386"/>
      <c r="AG280" s="1386"/>
    </row>
    <row r="281" spans="1:33" ht="15" customHeight="1" thickBot="1">
      <c r="A281" s="1379"/>
      <c r="B281" s="1568" t="s">
        <v>4792</v>
      </c>
      <c r="C281" s="1416"/>
      <c r="D281" s="1416"/>
      <c r="E281" s="1424"/>
      <c r="F281" s="1416"/>
      <c r="G281" s="1521"/>
      <c r="H281" s="1521"/>
      <c r="I281" s="1569">
        <v>0</v>
      </c>
      <c r="J281" s="1569"/>
      <c r="K281" s="1569">
        <v>279387.53920000006</v>
      </c>
      <c r="L281" s="1377"/>
      <c r="M281" s="1377"/>
      <c r="N281" s="1483"/>
      <c r="O281" s="1379"/>
      <c r="P281" s="1379"/>
      <c r="Q281" s="1379"/>
      <c r="R281" s="1379"/>
      <c r="S281" s="1493"/>
      <c r="U281" s="1386"/>
      <c r="V281" s="1386"/>
      <c r="W281" s="1386"/>
      <c r="X281" s="1386"/>
      <c r="Y281" s="1386"/>
      <c r="Z281" s="1386"/>
      <c r="AA281" s="1386"/>
      <c r="AB281" s="1386"/>
      <c r="AC281" s="1386"/>
      <c r="AD281" s="1386"/>
      <c r="AE281" s="1386"/>
      <c r="AF281" s="1386"/>
      <c r="AG281" s="1386"/>
    </row>
    <row r="282" spans="1:33" ht="15" customHeight="1" thickTop="1">
      <c r="A282" s="1399"/>
      <c r="B282" s="1416"/>
      <c r="C282" s="1416"/>
      <c r="D282" s="1416"/>
      <c r="E282" s="1424"/>
      <c r="F282" s="1416"/>
      <c r="G282" s="1535"/>
      <c r="H282" s="1535"/>
      <c r="I282" s="1416"/>
      <c r="J282" s="1536"/>
      <c r="K282" s="1416"/>
      <c r="L282" s="1377"/>
      <c r="M282" s="1377"/>
      <c r="N282" s="1483"/>
      <c r="O282" s="1379"/>
      <c r="P282" s="1379"/>
      <c r="Q282" s="1379"/>
      <c r="R282" s="1379"/>
      <c r="S282" s="1493"/>
      <c r="U282" s="1386"/>
      <c r="V282" s="1386"/>
      <c r="W282" s="1386"/>
      <c r="X282" s="1386"/>
      <c r="Y282" s="1386"/>
      <c r="Z282" s="1386"/>
      <c r="AA282" s="1386"/>
      <c r="AB282" s="1386"/>
      <c r="AC282" s="1386"/>
      <c r="AD282" s="1386"/>
      <c r="AE282" s="1386"/>
      <c r="AF282" s="1386"/>
      <c r="AG282" s="1386"/>
    </row>
    <row r="283" spans="1:33" ht="15" customHeight="1">
      <c r="A283" s="1563"/>
      <c r="B283" s="1362" t="s">
        <v>37</v>
      </c>
      <c r="C283" s="1416"/>
      <c r="D283" s="1416"/>
      <c r="F283" s="1416"/>
      <c r="G283" s="1561"/>
      <c r="H283" s="1561"/>
      <c r="I283" s="1570"/>
      <c r="J283" s="1562"/>
      <c r="K283" s="1571"/>
      <c r="L283" s="1377"/>
      <c r="M283" s="1377"/>
      <c r="N283" s="1483"/>
      <c r="O283" s="1379"/>
      <c r="P283" s="1379"/>
      <c r="Q283" s="1379"/>
      <c r="R283" s="1379"/>
      <c r="S283" s="1493"/>
      <c r="U283" s="1386"/>
      <c r="V283" s="1386"/>
      <c r="W283" s="1386"/>
      <c r="X283" s="1386"/>
      <c r="Y283" s="1386"/>
      <c r="Z283" s="1386"/>
      <c r="AA283" s="1386"/>
      <c r="AB283" s="1386"/>
      <c r="AC283" s="1386"/>
      <c r="AD283" s="1386"/>
      <c r="AE283" s="1386"/>
      <c r="AF283" s="1386"/>
      <c r="AG283" s="1386"/>
    </row>
    <row r="284" spans="1:33" ht="15" customHeight="1">
      <c r="A284" s="1362"/>
      <c r="B284" s="1561"/>
      <c r="C284" s="1561"/>
      <c r="D284" s="1561"/>
      <c r="E284" s="1572"/>
      <c r="F284" s="1573"/>
      <c r="G284" s="1572"/>
      <c r="H284" s="1561"/>
      <c r="I284" s="1852" t="s">
        <v>4725</v>
      </c>
      <c r="J284" s="1539"/>
      <c r="K284" s="1764" t="s">
        <v>4537</v>
      </c>
      <c r="L284" s="1377"/>
      <c r="M284" s="1377"/>
      <c r="N284" s="1483"/>
      <c r="O284" s="1379"/>
      <c r="P284" s="1379"/>
      <c r="Q284" s="1379"/>
      <c r="R284" s="1379"/>
      <c r="S284" s="1493"/>
      <c r="U284" s="1386"/>
      <c r="V284" s="1386"/>
      <c r="W284" s="1386"/>
      <c r="X284" s="1386"/>
      <c r="Y284" s="1386"/>
      <c r="Z284" s="1386"/>
      <c r="AA284" s="1386"/>
      <c r="AB284" s="1386"/>
      <c r="AC284" s="1386"/>
      <c r="AD284" s="1386"/>
      <c r="AE284" s="1386"/>
      <c r="AF284" s="1386"/>
      <c r="AG284" s="1386"/>
    </row>
    <row r="285" spans="1:33" ht="15" customHeight="1">
      <c r="A285" s="1362"/>
      <c r="B285" s="1561"/>
      <c r="C285" s="1561"/>
      <c r="D285" s="1561"/>
      <c r="E285" s="1572"/>
      <c r="F285" s="1561"/>
      <c r="G285" s="1574"/>
      <c r="H285" s="1575"/>
      <c r="I285" s="1395" t="s">
        <v>4734</v>
      </c>
      <c r="J285" s="1395"/>
      <c r="K285" s="1576" t="s">
        <v>4734</v>
      </c>
      <c r="L285" s="1377"/>
      <c r="M285" s="1377"/>
      <c r="N285" s="1483"/>
      <c r="O285" s="1379"/>
      <c r="P285" s="1379"/>
      <c r="Q285" s="2152"/>
      <c r="R285" s="1379"/>
      <c r="S285" s="1493"/>
      <c r="U285" s="1386"/>
      <c r="V285" s="1386"/>
      <c r="W285" s="1386"/>
      <c r="X285" s="1386"/>
      <c r="Y285" s="1386"/>
      <c r="Z285" s="1386"/>
      <c r="AA285" s="1386"/>
      <c r="AB285" s="1386"/>
      <c r="AC285" s="1386"/>
      <c r="AD285" s="1386"/>
      <c r="AE285" s="1386"/>
      <c r="AF285" s="1386"/>
      <c r="AG285" s="1386"/>
    </row>
    <row r="286" spans="1:33" ht="15" customHeight="1">
      <c r="A286" s="1379"/>
      <c r="B286" s="1416" t="s">
        <v>2998</v>
      </c>
      <c r="C286" s="1416"/>
      <c r="D286" s="1416"/>
      <c r="E286" s="1424"/>
      <c r="F286" s="1416"/>
      <c r="G286" s="1520"/>
      <c r="H286" s="1521"/>
      <c r="I286" s="1500">
        <v>399889</v>
      </c>
      <c r="J286" s="1577"/>
      <c r="K286" s="1500">
        <v>427995</v>
      </c>
      <c r="L286" s="1377"/>
      <c r="M286" s="1377"/>
      <c r="N286" s="1483"/>
      <c r="O286" s="1379"/>
      <c r="P286" s="1379"/>
      <c r="Q286" s="1379"/>
      <c r="R286" s="1379"/>
      <c r="S286" s="1493"/>
      <c r="U286" s="1386"/>
      <c r="V286" s="1386"/>
      <c r="W286" s="1386"/>
      <c r="X286" s="1386"/>
      <c r="Y286" s="1386"/>
      <c r="Z286" s="1386"/>
      <c r="AA286" s="1386"/>
      <c r="AB286" s="1386"/>
      <c r="AC286" s="1386"/>
      <c r="AD286" s="1386"/>
      <c r="AE286" s="1386"/>
      <c r="AF286" s="1386"/>
      <c r="AG286" s="1386"/>
    </row>
    <row r="287" spans="1:33" ht="15" customHeight="1">
      <c r="A287" s="1379"/>
      <c r="B287" s="1362" t="s">
        <v>2965</v>
      </c>
      <c r="C287" s="1521"/>
      <c r="D287" s="1521"/>
      <c r="E287" s="1520"/>
      <c r="F287" s="1521"/>
      <c r="G287" s="1519"/>
      <c r="H287" s="1521"/>
      <c r="I287" s="1500">
        <v>0</v>
      </c>
      <c r="J287" s="1577"/>
      <c r="K287" s="1500">
        <v>223510</v>
      </c>
      <c r="L287" s="1377"/>
      <c r="M287" s="1377"/>
      <c r="N287" s="1483"/>
      <c r="O287" s="1379"/>
      <c r="P287" s="1379"/>
      <c r="Q287" s="1379"/>
      <c r="R287" s="1379"/>
      <c r="S287" s="1493"/>
      <c r="U287" s="1386"/>
      <c r="V287" s="1386"/>
      <c r="W287" s="1386"/>
      <c r="X287" s="1386"/>
      <c r="Y287" s="1386"/>
      <c r="Z287" s="1386"/>
      <c r="AA287" s="1386"/>
      <c r="AB287" s="1386"/>
      <c r="AC287" s="1386"/>
      <c r="AD287" s="1386"/>
      <c r="AE287" s="1386"/>
      <c r="AF287" s="1386"/>
      <c r="AG287" s="1386"/>
    </row>
    <row r="288" spans="1:33" ht="15" customHeight="1">
      <c r="A288" s="1379"/>
      <c r="B288" s="1362" t="s">
        <v>2966</v>
      </c>
      <c r="C288" s="1521"/>
      <c r="D288" s="1521"/>
      <c r="E288" s="1520"/>
      <c r="F288" s="1578"/>
      <c r="G288" s="1520"/>
      <c r="H288" s="1521"/>
      <c r="I288" s="1440">
        <v>-4252</v>
      </c>
      <c r="J288" s="1440"/>
      <c r="K288" s="1440">
        <v>-204528</v>
      </c>
      <c r="L288" s="1440"/>
      <c r="M288" s="1377"/>
      <c r="N288" s="1483"/>
      <c r="O288" s="1379"/>
      <c r="P288" s="1379"/>
      <c r="Q288" s="1379"/>
      <c r="R288" s="1379"/>
      <c r="S288" s="1493"/>
      <c r="U288" s="1386"/>
      <c r="V288" s="1386"/>
      <c r="W288" s="1386"/>
      <c r="X288" s="1386"/>
      <c r="Y288" s="1386"/>
      <c r="Z288" s="1386"/>
      <c r="AA288" s="1386"/>
      <c r="AB288" s="1386"/>
      <c r="AC288" s="1386"/>
      <c r="AD288" s="1386"/>
      <c r="AE288" s="1386"/>
      <c r="AF288" s="1386"/>
      <c r="AG288" s="1386"/>
    </row>
    <row r="289" spans="1:33" ht="15" customHeight="1">
      <c r="A289" s="1379"/>
      <c r="B289" s="1362" t="s">
        <v>3150</v>
      </c>
      <c r="C289" s="1521"/>
      <c r="D289" s="1521"/>
      <c r="E289" s="1520"/>
      <c r="F289" s="1521"/>
      <c r="G289" s="1579"/>
      <c r="H289" s="1521"/>
      <c r="I289" s="1440">
        <v>0</v>
      </c>
      <c r="J289" s="1440"/>
      <c r="K289" s="1440">
        <v>-47088</v>
      </c>
      <c r="L289" s="1440"/>
      <c r="M289" s="1377"/>
      <c r="N289" s="1483"/>
      <c r="O289" s="1379"/>
      <c r="P289" s="1379"/>
      <c r="Q289" s="1379"/>
      <c r="R289" s="1379"/>
      <c r="S289" s="1493"/>
      <c r="U289" s="1386"/>
      <c r="V289" s="1386"/>
      <c r="W289" s="1386"/>
      <c r="X289" s="1386"/>
      <c r="Y289" s="1386"/>
      <c r="Z289" s="1386"/>
      <c r="AA289" s="1386"/>
      <c r="AB289" s="1386"/>
      <c r="AC289" s="1386"/>
      <c r="AD289" s="1386"/>
      <c r="AE289" s="1386"/>
      <c r="AF289" s="1386"/>
      <c r="AG289" s="1386"/>
    </row>
    <row r="290" spans="1:33" ht="15" customHeight="1" thickBot="1">
      <c r="A290" s="1379"/>
      <c r="B290" s="1373" t="s">
        <v>4774</v>
      </c>
      <c r="C290" s="1416"/>
      <c r="D290" s="1416"/>
      <c r="E290" s="1424"/>
      <c r="F290" s="1416"/>
      <c r="G290" s="1521"/>
      <c r="H290" s="1521"/>
      <c r="I290" s="1580">
        <v>395637</v>
      </c>
      <c r="J290" s="1581"/>
      <c r="K290" s="1580">
        <v>399889</v>
      </c>
      <c r="L290" s="1377"/>
      <c r="M290" s="1377"/>
      <c r="N290" s="1483"/>
      <c r="O290" s="1379"/>
      <c r="P290" s="1379"/>
      <c r="Q290" s="2152"/>
      <c r="R290" s="1379"/>
      <c r="S290" s="1493"/>
      <c r="T290" s="1512"/>
      <c r="U290" s="1386"/>
      <c r="V290" s="1386"/>
      <c r="W290" s="1386"/>
      <c r="X290" s="1386"/>
      <c r="Y290" s="1386"/>
      <c r="Z290" s="1386"/>
      <c r="AA290" s="1386"/>
      <c r="AB290" s="1386"/>
      <c r="AC290" s="1386"/>
      <c r="AD290" s="1386"/>
      <c r="AE290" s="1386"/>
      <c r="AF290" s="1386"/>
      <c r="AG290" s="1386"/>
    </row>
    <row r="291" spans="1:33" ht="15" customHeight="1" thickTop="1">
      <c r="A291" s="1379"/>
      <c r="B291" s="1416"/>
      <c r="C291" s="1416"/>
      <c r="D291" s="1416"/>
      <c r="E291" s="1424"/>
      <c r="F291" s="1416"/>
      <c r="G291" s="1520"/>
      <c r="H291" s="1521"/>
      <c r="I291" s="1582"/>
      <c r="J291" s="1581"/>
      <c r="K291" s="1384"/>
      <c r="L291" s="1377"/>
      <c r="M291" s="1377"/>
      <c r="N291" s="1483"/>
      <c r="O291" s="1379"/>
      <c r="P291" s="1379"/>
      <c r="Q291" s="1379"/>
      <c r="R291" s="1379"/>
      <c r="S291" s="1493"/>
      <c r="U291" s="1386"/>
      <c r="V291" s="1386"/>
      <c r="W291" s="1386"/>
      <c r="X291" s="1386"/>
      <c r="Y291" s="1386"/>
      <c r="Z291" s="1386"/>
      <c r="AA291" s="1386"/>
      <c r="AB291" s="1386"/>
      <c r="AC291" s="1386"/>
      <c r="AD291" s="1386"/>
      <c r="AE291" s="1386"/>
      <c r="AF291" s="1386"/>
      <c r="AG291" s="1386"/>
    </row>
    <row r="292" spans="1:33" ht="40.9" customHeight="1">
      <c r="A292" s="1583" t="s">
        <v>1889</v>
      </c>
      <c r="B292" s="2322" t="s">
        <v>4596</v>
      </c>
      <c r="C292" s="2322"/>
      <c r="D292" s="2322"/>
      <c r="E292" s="2322"/>
      <c r="F292" s="2322"/>
      <c r="G292" s="2322"/>
      <c r="H292" s="2322"/>
      <c r="I292" s="2322"/>
      <c r="J292" s="2322"/>
      <c r="K292" s="2322"/>
      <c r="L292" s="1377"/>
      <c r="M292" s="1377"/>
      <c r="N292" s="1483"/>
      <c r="O292" s="1379"/>
      <c r="P292" s="1379"/>
      <c r="Q292" s="1379"/>
      <c r="R292" s="1379"/>
      <c r="S292" s="1493"/>
      <c r="U292" s="1386"/>
      <c r="V292" s="1386"/>
      <c r="W292" s="1386"/>
      <c r="X292" s="1386"/>
      <c r="Y292" s="1386"/>
      <c r="Z292" s="1386"/>
      <c r="AA292" s="1386"/>
      <c r="AB292" s="1386"/>
      <c r="AC292" s="1386"/>
      <c r="AD292" s="1386"/>
      <c r="AE292" s="1386"/>
      <c r="AF292" s="1386"/>
      <c r="AG292" s="1386"/>
    </row>
    <row r="293" spans="1:33">
      <c r="A293" s="1399"/>
      <c r="B293" s="1416"/>
      <c r="C293" s="1416"/>
      <c r="D293" s="1416"/>
      <c r="E293" s="1424"/>
      <c r="F293" s="1416"/>
      <c r="G293" s="1535"/>
      <c r="H293" s="1535"/>
      <c r="I293" s="1416"/>
      <c r="J293" s="1536"/>
      <c r="K293" s="1416"/>
      <c r="L293" s="1377"/>
      <c r="M293" s="1377"/>
      <c r="N293" s="1483"/>
      <c r="O293" s="1379"/>
      <c r="P293" s="1379"/>
      <c r="Q293" s="1379"/>
      <c r="R293" s="1379"/>
      <c r="S293" s="1493"/>
      <c r="U293" s="1386"/>
      <c r="V293" s="1386"/>
      <c r="W293" s="1386"/>
      <c r="X293" s="1386"/>
      <c r="Y293" s="1386"/>
      <c r="Z293" s="1386"/>
      <c r="AA293" s="1386"/>
      <c r="AB293" s="1386"/>
      <c r="AC293" s="1386"/>
      <c r="AD293" s="1386"/>
      <c r="AE293" s="1386"/>
      <c r="AF293" s="1386"/>
      <c r="AG293" s="1386"/>
    </row>
    <row r="294" spans="1:33" ht="43.15" customHeight="1">
      <c r="A294" s="1583" t="s">
        <v>118</v>
      </c>
      <c r="B294" s="2340" t="s">
        <v>4794</v>
      </c>
      <c r="C294" s="2340"/>
      <c r="D294" s="2340"/>
      <c r="E294" s="2340"/>
      <c r="F294" s="2340"/>
      <c r="G294" s="2340"/>
      <c r="H294" s="2340"/>
      <c r="I294" s="2340"/>
      <c r="J294" s="2340"/>
      <c r="K294" s="2340"/>
      <c r="L294" s="1377"/>
      <c r="M294" s="1377"/>
      <c r="N294" s="1483"/>
      <c r="O294" s="1379"/>
      <c r="P294" s="1379"/>
      <c r="Q294" s="1379"/>
      <c r="R294" s="1379"/>
      <c r="S294" s="1493"/>
      <c r="T294" s="1584"/>
      <c r="U294" s="1435"/>
      <c r="V294" s="1386"/>
      <c r="W294" s="1386"/>
      <c r="X294" s="1386"/>
      <c r="Y294" s="1386"/>
      <c r="Z294" s="1386"/>
      <c r="AA294" s="1386"/>
      <c r="AB294" s="1386"/>
      <c r="AC294" s="1386"/>
      <c r="AD294" s="1386"/>
      <c r="AE294" s="1386"/>
      <c r="AF294" s="1386"/>
      <c r="AG294" s="1386"/>
    </row>
    <row r="295" spans="1:33">
      <c r="A295" s="1583"/>
      <c r="B295" s="1525"/>
      <c r="C295" s="1525"/>
      <c r="D295" s="1525"/>
      <c r="E295" s="1525"/>
      <c r="F295" s="1525"/>
      <c r="G295" s="1525"/>
      <c r="H295" s="1525"/>
      <c r="I295" s="1525"/>
      <c r="J295" s="1525"/>
      <c r="K295" s="1525"/>
      <c r="L295" s="1377"/>
      <c r="M295" s="1377"/>
      <c r="N295" s="1483"/>
      <c r="O295" s="1379"/>
      <c r="P295" s="1379"/>
      <c r="Q295" s="1379"/>
      <c r="R295" s="1379"/>
      <c r="S295" s="1493"/>
      <c r="T295" s="1584"/>
      <c r="U295" s="1435"/>
      <c r="V295" s="1386"/>
      <c r="W295" s="1386"/>
      <c r="X295" s="1386"/>
      <c r="Y295" s="1386"/>
      <c r="Z295" s="1386"/>
      <c r="AA295" s="1386"/>
      <c r="AB295" s="1386"/>
      <c r="AC295" s="1386"/>
      <c r="AD295" s="1386"/>
      <c r="AE295" s="1386"/>
      <c r="AF295" s="1386"/>
      <c r="AG295" s="1386"/>
    </row>
    <row r="296" spans="1:33" ht="42" hidden="1" customHeight="1">
      <c r="A296" s="1583" t="s">
        <v>119</v>
      </c>
      <c r="B296" s="2322" t="s">
        <v>4597</v>
      </c>
      <c r="C296" s="2322"/>
      <c r="D296" s="2322"/>
      <c r="E296" s="2322"/>
      <c r="F296" s="2322"/>
      <c r="G296" s="2322"/>
      <c r="H296" s="2322"/>
      <c r="I296" s="2322"/>
      <c r="J296" s="2322"/>
      <c r="K296" s="2322"/>
      <c r="L296" s="1377"/>
      <c r="M296" s="1377"/>
      <c r="N296" s="1483"/>
      <c r="O296" s="1379"/>
      <c r="P296" s="1379"/>
      <c r="Q296" s="1379"/>
      <c r="R296" s="1379"/>
      <c r="S296" s="1493"/>
      <c r="T296" s="1584"/>
      <c r="U296" s="1435"/>
      <c r="V296" s="1386"/>
      <c r="W296" s="1386"/>
      <c r="X296" s="1386"/>
      <c r="Y296" s="1386"/>
      <c r="Z296" s="1386"/>
      <c r="AA296" s="1386"/>
      <c r="AB296" s="1386"/>
      <c r="AC296" s="1386"/>
      <c r="AD296" s="1386"/>
      <c r="AE296" s="1386"/>
      <c r="AF296" s="1386"/>
      <c r="AG296" s="1386"/>
    </row>
    <row r="297" spans="1:33">
      <c r="A297" s="1399"/>
      <c r="B297" s="1416"/>
      <c r="C297" s="1416"/>
      <c r="D297" s="1416"/>
      <c r="E297" s="1424"/>
      <c r="F297" s="1416"/>
      <c r="G297" s="1535"/>
      <c r="H297" s="1535"/>
      <c r="I297" s="1416"/>
      <c r="J297" s="1536"/>
      <c r="K297" s="1416"/>
      <c r="L297" s="1377"/>
      <c r="M297" s="1377"/>
      <c r="N297" s="1483"/>
      <c r="O297" s="1379"/>
      <c r="P297" s="1379"/>
      <c r="Q297" s="1379"/>
      <c r="R297" s="1379"/>
      <c r="S297" s="1493"/>
      <c r="U297" s="1386"/>
      <c r="V297" s="1386"/>
      <c r="W297" s="1386"/>
      <c r="X297" s="1386"/>
      <c r="Y297" s="1386"/>
      <c r="Z297" s="1386"/>
      <c r="AA297" s="1386"/>
      <c r="AB297" s="1386"/>
      <c r="AC297" s="1386"/>
      <c r="AD297" s="1386"/>
      <c r="AE297" s="1386"/>
      <c r="AF297" s="1386"/>
      <c r="AG297" s="1386"/>
    </row>
    <row r="298" spans="1:33">
      <c r="A298" s="1361">
        <v>23</v>
      </c>
      <c r="B298" s="1416" t="s">
        <v>82</v>
      </c>
      <c r="C298" s="1416"/>
      <c r="D298" s="1416"/>
      <c r="E298" s="1424"/>
      <c r="F298" s="1416"/>
      <c r="I298" s="1386"/>
      <c r="J298" s="1493"/>
      <c r="K298" s="1384"/>
      <c r="L298" s="1384"/>
      <c r="M298" s="1384"/>
      <c r="N298" s="1483"/>
      <c r="O298" s="1379"/>
      <c r="P298" s="1379"/>
      <c r="Q298" s="1379"/>
      <c r="R298" s="1379"/>
      <c r="S298" s="1493"/>
      <c r="U298" s="1386"/>
      <c r="V298" s="1386"/>
      <c r="W298" s="1386"/>
      <c r="X298" s="1386"/>
      <c r="Y298" s="1386"/>
      <c r="Z298" s="1386"/>
      <c r="AA298" s="1386"/>
      <c r="AB298" s="1386"/>
      <c r="AC298" s="1386"/>
      <c r="AD298" s="1386"/>
      <c r="AE298" s="1386"/>
      <c r="AF298" s="1386"/>
      <c r="AG298" s="1386"/>
    </row>
    <row r="299" spans="1:33">
      <c r="I299" s="1764" t="s">
        <v>4725</v>
      </c>
      <c r="J299" s="1393"/>
      <c r="K299" s="1764" t="s">
        <v>4537</v>
      </c>
      <c r="L299" s="1585"/>
      <c r="M299" s="1585"/>
      <c r="N299" s="1483"/>
      <c r="O299" s="1379"/>
      <c r="P299" s="1379"/>
      <c r="Q299" s="1379"/>
      <c r="R299" s="1379"/>
      <c r="S299" s="1493"/>
      <c r="U299" s="1386"/>
      <c r="V299" s="1386"/>
      <c r="W299" s="1386"/>
      <c r="X299" s="1386"/>
      <c r="Y299" s="1386"/>
      <c r="Z299" s="1386"/>
      <c r="AA299" s="1386"/>
      <c r="AB299" s="1386"/>
      <c r="AC299" s="1386"/>
      <c r="AD299" s="1386"/>
      <c r="AE299" s="1386"/>
      <c r="AF299" s="1386"/>
      <c r="AG299" s="1386"/>
    </row>
    <row r="300" spans="1:33">
      <c r="I300" s="1586" t="s">
        <v>4734</v>
      </c>
      <c r="J300" s="1396"/>
      <c r="K300" s="1586" t="s">
        <v>4734</v>
      </c>
      <c r="L300" s="1586"/>
      <c r="M300" s="1586"/>
      <c r="N300" s="1483"/>
      <c r="O300" s="1379"/>
      <c r="P300" s="1379"/>
      <c r="Q300" s="1379"/>
      <c r="R300" s="1379"/>
      <c r="S300" s="1493"/>
      <c r="U300" s="1363"/>
      <c r="V300" s="1363"/>
      <c r="W300" s="1386"/>
      <c r="X300" s="1386"/>
      <c r="Y300" s="1386"/>
      <c r="Z300" s="1386"/>
      <c r="AA300" s="1386"/>
      <c r="AB300" s="1386"/>
      <c r="AC300" s="1386"/>
      <c r="AD300" s="1386"/>
      <c r="AE300" s="1386"/>
      <c r="AF300" s="1386"/>
      <c r="AG300" s="1386"/>
    </row>
    <row r="301" spans="1:33">
      <c r="B301" s="1362" t="s">
        <v>69</v>
      </c>
      <c r="I301" s="1436">
        <v>7055936</v>
      </c>
      <c r="J301" s="1581"/>
      <c r="K301" s="1436">
        <v>5446521</v>
      </c>
      <c r="L301" s="1438"/>
      <c r="M301" s="1438"/>
      <c r="N301" s="1483"/>
      <c r="O301" s="1379"/>
      <c r="P301" s="1379"/>
      <c r="Q301" s="2152"/>
      <c r="R301" s="1379"/>
      <c r="S301" s="1493"/>
      <c r="U301" s="1363"/>
      <c r="V301" s="1363"/>
      <c r="W301" s="1386"/>
      <c r="X301" s="1386"/>
      <c r="Y301" s="1386"/>
      <c r="Z301" s="1386"/>
      <c r="AA301" s="1386"/>
      <c r="AB301" s="1386"/>
      <c r="AC301" s="1386"/>
      <c r="AD301" s="1386"/>
      <c r="AE301" s="1386"/>
      <c r="AF301" s="1386"/>
      <c r="AG301" s="1386"/>
    </row>
    <row r="302" spans="1:33">
      <c r="B302" s="1362" t="s">
        <v>83</v>
      </c>
      <c r="I302" s="1436">
        <v>625690</v>
      </c>
      <c r="J302" s="1581"/>
      <c r="K302" s="1436">
        <v>534827</v>
      </c>
      <c r="L302" s="1438"/>
      <c r="M302" s="1438"/>
      <c r="N302" s="1483"/>
      <c r="O302" s="1379"/>
      <c r="P302" s="1379"/>
      <c r="Q302" s="1379"/>
      <c r="R302" s="1379"/>
      <c r="S302" s="1493"/>
      <c r="T302" s="1587"/>
      <c r="U302" s="1363"/>
      <c r="V302" s="1363"/>
      <c r="W302" s="1386"/>
      <c r="X302" s="1386"/>
      <c r="Y302" s="1386"/>
      <c r="Z302" s="1386"/>
      <c r="AA302" s="1386"/>
      <c r="AB302" s="1386"/>
      <c r="AC302" s="1386"/>
      <c r="AD302" s="1386"/>
      <c r="AE302" s="1386"/>
      <c r="AF302" s="1386"/>
      <c r="AG302" s="1386"/>
    </row>
    <row r="303" spans="1:33">
      <c r="B303" s="1362" t="s">
        <v>3293</v>
      </c>
      <c r="I303" s="1436">
        <v>118318</v>
      </c>
      <c r="J303" s="1581"/>
      <c r="K303" s="1436">
        <v>110527</v>
      </c>
      <c r="L303" s="1436"/>
      <c r="M303" s="1436"/>
      <c r="N303" s="1483"/>
      <c r="O303" s="1379"/>
      <c r="P303" s="1379"/>
      <c r="Q303" s="1379"/>
      <c r="R303" s="1379"/>
      <c r="S303" s="1493"/>
      <c r="T303" s="1587"/>
      <c r="U303" s="1363"/>
      <c r="V303" s="1363"/>
      <c r="W303" s="1386"/>
      <c r="X303" s="1386"/>
      <c r="Y303" s="1386"/>
      <c r="Z303" s="1386"/>
      <c r="AA303" s="1386"/>
      <c r="AB303" s="1386"/>
      <c r="AC303" s="1386"/>
      <c r="AD303" s="1386"/>
      <c r="AE303" s="1386"/>
      <c r="AF303" s="1386"/>
      <c r="AG303" s="1386"/>
    </row>
    <row r="304" spans="1:33">
      <c r="B304" s="1362" t="s">
        <v>153</v>
      </c>
      <c r="G304" s="1425"/>
      <c r="I304" s="1436">
        <v>2436102</v>
      </c>
      <c r="J304" s="1581"/>
      <c r="K304" s="1436">
        <v>993441</v>
      </c>
      <c r="L304" s="1438"/>
      <c r="M304" s="1438"/>
      <c r="N304" s="1483"/>
      <c r="O304" s="1379"/>
      <c r="P304" s="1379"/>
      <c r="Q304" s="1379"/>
      <c r="R304" s="1379"/>
      <c r="S304" s="1493"/>
      <c r="U304" s="1363"/>
      <c r="V304" s="1363"/>
      <c r="W304" s="1386"/>
      <c r="X304" s="1386"/>
      <c r="Y304" s="1386"/>
      <c r="Z304" s="1386"/>
      <c r="AA304" s="1386"/>
      <c r="AB304" s="1386"/>
      <c r="AC304" s="1386"/>
      <c r="AD304" s="1386"/>
      <c r="AE304" s="1386"/>
      <c r="AF304" s="1386"/>
      <c r="AG304" s="1386"/>
    </row>
    <row r="305" spans="1:33">
      <c r="B305" s="1362" t="s">
        <v>52</v>
      </c>
      <c r="I305" s="1436">
        <v>772732</v>
      </c>
      <c r="J305" s="1581"/>
      <c r="K305" s="1436">
        <v>1333897</v>
      </c>
      <c r="L305" s="1438"/>
      <c r="M305" s="1438"/>
      <c r="N305" s="1483"/>
      <c r="O305" s="1379"/>
      <c r="P305" s="1379"/>
      <c r="Q305" s="1379"/>
      <c r="R305" s="1379"/>
      <c r="S305" s="1493"/>
      <c r="V305" s="1386"/>
      <c r="W305" s="1386"/>
      <c r="X305" s="1386"/>
      <c r="Y305" s="1386"/>
      <c r="Z305" s="1386"/>
      <c r="AA305" s="1386"/>
      <c r="AB305" s="1386"/>
      <c r="AC305" s="1386"/>
      <c r="AD305" s="1386"/>
      <c r="AE305" s="1386"/>
      <c r="AF305" s="1386"/>
      <c r="AG305" s="1386"/>
    </row>
    <row r="306" spans="1:33">
      <c r="B306" s="1362" t="s">
        <v>261</v>
      </c>
      <c r="I306" s="1436">
        <v>10155289</v>
      </c>
      <c r="J306" s="1581"/>
      <c r="K306" s="1436">
        <v>12437570</v>
      </c>
      <c r="L306" s="1480"/>
      <c r="M306" s="1480"/>
      <c r="N306" s="1483"/>
      <c r="O306" s="1379"/>
      <c r="P306" s="1379"/>
      <c r="Q306" s="1379"/>
      <c r="R306" s="1379"/>
      <c r="S306" s="1493"/>
      <c r="T306" s="1587"/>
      <c r="U306" s="1363"/>
      <c r="V306" s="1386"/>
      <c r="W306" s="1386"/>
      <c r="X306" s="1386"/>
      <c r="Y306" s="1386"/>
      <c r="Z306" s="1386"/>
      <c r="AA306" s="1386"/>
      <c r="AB306" s="1386"/>
      <c r="AC306" s="1386"/>
      <c r="AD306" s="1386"/>
      <c r="AE306" s="1386"/>
      <c r="AF306" s="1386"/>
      <c r="AG306" s="1386"/>
    </row>
    <row r="307" spans="1:33">
      <c r="B307" s="1362" t="s">
        <v>4642</v>
      </c>
      <c r="I307" s="1436">
        <v>832</v>
      </c>
      <c r="J307" s="1581"/>
      <c r="K307" s="1436">
        <v>752</v>
      </c>
      <c r="L307" s="1480"/>
      <c r="M307" s="1480"/>
      <c r="N307" s="1483"/>
      <c r="O307" s="1379"/>
      <c r="P307" s="1379"/>
      <c r="Q307" s="1379"/>
      <c r="R307" s="1379"/>
      <c r="S307" s="1493"/>
      <c r="U307" s="1363"/>
      <c r="V307" s="1386"/>
      <c r="W307" s="1386"/>
      <c r="X307" s="1386"/>
      <c r="Y307" s="1386"/>
      <c r="Z307" s="1386"/>
      <c r="AA307" s="1386"/>
      <c r="AB307" s="1386"/>
      <c r="AC307" s="1386"/>
      <c r="AD307" s="1386"/>
      <c r="AE307" s="1386"/>
      <c r="AF307" s="1386"/>
      <c r="AG307" s="1386"/>
    </row>
    <row r="308" spans="1:33">
      <c r="B308" s="1362" t="s">
        <v>4568</v>
      </c>
      <c r="I308" s="1441">
        <v>430964</v>
      </c>
      <c r="J308" s="1588"/>
      <c r="K308" s="1441">
        <v>368495</v>
      </c>
      <c r="L308" s="1442"/>
      <c r="M308" s="1442"/>
      <c r="N308" s="1483"/>
      <c r="O308" s="1379"/>
      <c r="P308" s="1379"/>
      <c r="Q308" s="1379"/>
      <c r="R308" s="1379"/>
      <c r="S308" s="1493"/>
      <c r="U308" s="1386"/>
      <c r="V308" s="1386"/>
      <c r="W308" s="1386"/>
      <c r="X308" s="1386"/>
      <c r="Y308" s="1386"/>
      <c r="Z308" s="1386"/>
      <c r="AA308" s="1386"/>
      <c r="AB308" s="1386"/>
      <c r="AC308" s="1386"/>
      <c r="AD308" s="1386"/>
      <c r="AE308" s="1386"/>
      <c r="AF308" s="1386"/>
      <c r="AG308" s="1386"/>
    </row>
    <row r="309" spans="1:33">
      <c r="I309" s="1431"/>
      <c r="J309" s="1589"/>
      <c r="K309" s="1518"/>
      <c r="L309" s="1384"/>
      <c r="M309" s="1384"/>
      <c r="N309" s="1483"/>
      <c r="O309" s="1379"/>
      <c r="P309" s="1379"/>
      <c r="Q309" s="1379"/>
      <c r="R309" s="1379"/>
      <c r="S309" s="1493"/>
      <c r="U309" s="1386"/>
      <c r="V309" s="1386"/>
      <c r="W309" s="1386"/>
      <c r="X309" s="1386"/>
      <c r="Y309" s="1386"/>
      <c r="Z309" s="1386"/>
      <c r="AA309" s="1386"/>
      <c r="AB309" s="1386"/>
      <c r="AC309" s="1386"/>
      <c r="AD309" s="1386"/>
      <c r="AE309" s="1386"/>
      <c r="AF309" s="1386"/>
      <c r="AG309" s="1386"/>
    </row>
    <row r="310" spans="1:33" ht="14.25" thickBot="1">
      <c r="G310" s="1425"/>
      <c r="I310" s="1426">
        <v>21595863</v>
      </c>
      <c r="J310" s="1590"/>
      <c r="K310" s="1426">
        <v>21226030</v>
      </c>
      <c r="L310" s="1427"/>
      <c r="M310" s="1427"/>
      <c r="N310" s="1483"/>
      <c r="O310" s="1379"/>
      <c r="P310" s="1379"/>
      <c r="Q310" s="1379"/>
      <c r="R310" s="1379"/>
      <c r="S310" s="1493"/>
      <c r="U310" s="1386"/>
      <c r="V310" s="1386"/>
      <c r="W310" s="1386"/>
      <c r="X310" s="1386"/>
      <c r="Y310" s="1386"/>
      <c r="Z310" s="1386"/>
      <c r="AA310" s="1386"/>
      <c r="AB310" s="1386"/>
      <c r="AC310" s="1386"/>
      <c r="AD310" s="1386"/>
      <c r="AE310" s="1386"/>
      <c r="AF310" s="1386"/>
      <c r="AG310" s="1386"/>
    </row>
    <row r="311" spans="1:33" ht="14.25" thickTop="1">
      <c r="G311" s="1363"/>
      <c r="I311" s="1427"/>
      <c r="J311" s="1590"/>
      <c r="K311" s="1427"/>
      <c r="L311" s="1427"/>
      <c r="M311" s="1427"/>
      <c r="N311" s="1483"/>
      <c r="O311" s="1379"/>
      <c r="P311" s="1379"/>
      <c r="Q311" s="1379"/>
      <c r="R311" s="1379"/>
      <c r="S311" s="1493"/>
      <c r="U311" s="1386"/>
      <c r="V311" s="1386"/>
      <c r="W311" s="1386"/>
      <c r="X311" s="1386"/>
      <c r="Y311" s="1386"/>
      <c r="Z311" s="1386"/>
      <c r="AA311" s="1386"/>
      <c r="AB311" s="1386"/>
      <c r="AC311" s="1386"/>
      <c r="AD311" s="1386"/>
      <c r="AE311" s="1386"/>
      <c r="AF311" s="1386"/>
      <c r="AG311" s="1386"/>
    </row>
    <row r="312" spans="1:33" ht="30" customHeight="1">
      <c r="A312" s="1399" t="s">
        <v>16</v>
      </c>
      <c r="B312" s="2322" t="s">
        <v>4604</v>
      </c>
      <c r="C312" s="2322"/>
      <c r="D312" s="2322"/>
      <c r="E312" s="2322"/>
      <c r="F312" s="2322"/>
      <c r="G312" s="2322"/>
      <c r="H312" s="2322"/>
      <c r="I312" s="2322"/>
      <c r="J312" s="2322"/>
      <c r="K312" s="2322"/>
      <c r="L312" s="1377"/>
      <c r="M312" s="1427"/>
      <c r="N312" s="1483"/>
      <c r="O312" s="1379"/>
      <c r="P312" s="1379"/>
      <c r="Q312" s="1379"/>
      <c r="R312" s="1379"/>
      <c r="S312" s="1493"/>
      <c r="U312" s="1386"/>
      <c r="V312" s="1386"/>
      <c r="W312" s="1386"/>
      <c r="X312" s="1386"/>
      <c r="Y312" s="1386"/>
      <c r="Z312" s="1386"/>
      <c r="AA312" s="1386"/>
      <c r="AB312" s="1386"/>
      <c r="AC312" s="1386"/>
      <c r="AD312" s="1386"/>
      <c r="AE312" s="1386"/>
      <c r="AF312" s="1386"/>
      <c r="AG312" s="1386"/>
    </row>
    <row r="313" spans="1:33" ht="9.75" customHeight="1">
      <c r="A313" s="1399"/>
      <c r="B313" s="1378"/>
      <c r="C313" s="1378"/>
      <c r="D313" s="1378"/>
      <c r="E313" s="1419"/>
      <c r="F313" s="1378"/>
      <c r="G313" s="1378"/>
      <c r="H313" s="1378"/>
      <c r="I313" s="1378"/>
      <c r="J313" s="1420"/>
      <c r="K313" s="1378"/>
      <c r="L313" s="1377"/>
      <c r="M313" s="1427"/>
      <c r="N313" s="1483"/>
      <c r="O313" s="1379"/>
      <c r="P313" s="1379"/>
      <c r="Q313" s="1379"/>
      <c r="R313" s="1379"/>
      <c r="S313" s="1493"/>
      <c r="U313" s="1386"/>
      <c r="V313" s="1386"/>
      <c r="W313" s="1386"/>
      <c r="X313" s="1386"/>
      <c r="Y313" s="1386"/>
      <c r="Z313" s="1386"/>
      <c r="AA313" s="1386"/>
      <c r="AB313" s="1386"/>
      <c r="AC313" s="1386"/>
      <c r="AD313" s="1386"/>
      <c r="AE313" s="1386"/>
      <c r="AF313" s="1386"/>
      <c r="AG313" s="1386"/>
    </row>
    <row r="314" spans="1:33">
      <c r="F314" s="1363"/>
      <c r="G314" s="1362"/>
      <c r="H314" s="1362"/>
      <c r="I314" s="1394" t="s">
        <v>4725</v>
      </c>
      <c r="J314" s="1393"/>
      <c r="K314" s="1394" t="s">
        <v>4537</v>
      </c>
      <c r="L314" s="1591"/>
      <c r="M314" s="1427"/>
      <c r="N314" s="1483"/>
      <c r="O314" s="1379"/>
      <c r="P314" s="1379"/>
      <c r="Q314" s="2152"/>
      <c r="R314" s="2152"/>
      <c r="S314" s="1493"/>
      <c r="U314" s="1386"/>
      <c r="V314" s="1386"/>
      <c r="W314" s="1386"/>
      <c r="X314" s="1386"/>
      <c r="Y314" s="1386"/>
      <c r="Z314" s="1386"/>
      <c r="AA314" s="1386"/>
      <c r="AB314" s="1386"/>
      <c r="AC314" s="1386"/>
      <c r="AD314" s="1386"/>
      <c r="AE314" s="1386"/>
      <c r="AF314" s="1386"/>
      <c r="AG314" s="1386"/>
    </row>
    <row r="315" spans="1:33">
      <c r="G315" s="1575"/>
      <c r="H315" s="1575"/>
      <c r="I315" s="1395" t="s">
        <v>4734</v>
      </c>
      <c r="J315" s="1395"/>
      <c r="K315" s="1576" t="s">
        <v>4734</v>
      </c>
      <c r="L315" s="1576"/>
      <c r="M315" s="1427"/>
      <c r="N315" s="1483"/>
      <c r="O315" s="1379"/>
      <c r="P315" s="1379"/>
      <c r="Q315" s="1379"/>
      <c r="R315" s="1379"/>
      <c r="S315" s="1493"/>
      <c r="U315" s="1386"/>
      <c r="V315" s="1386"/>
      <c r="W315" s="1386"/>
      <c r="X315" s="1386"/>
      <c r="Y315" s="1386"/>
      <c r="Z315" s="1386"/>
      <c r="AA315" s="1386"/>
      <c r="AB315" s="1386"/>
      <c r="AC315" s="1386"/>
      <c r="AD315" s="1386"/>
      <c r="AE315" s="1386"/>
      <c r="AF315" s="1386"/>
      <c r="AG315" s="1386"/>
    </row>
    <row r="316" spans="1:33">
      <c r="B316" s="1416" t="s">
        <v>2998</v>
      </c>
      <c r="G316" s="1362"/>
      <c r="H316" s="1362"/>
      <c r="I316" s="1436">
        <v>752</v>
      </c>
      <c r="J316" s="1589"/>
      <c r="K316" s="1436">
        <v>784</v>
      </c>
      <c r="L316" s="1431"/>
      <c r="M316" s="1427"/>
      <c r="N316" s="1483"/>
      <c r="O316" s="1379"/>
      <c r="P316" s="1379"/>
      <c r="Q316" s="1379"/>
      <c r="R316" s="1379"/>
      <c r="S316" s="1493"/>
      <c r="U316" s="1386"/>
      <c r="V316" s="1386"/>
      <c r="W316" s="1386"/>
      <c r="X316" s="1386"/>
      <c r="Y316" s="1386"/>
      <c r="Z316" s="1386"/>
      <c r="AA316" s="1386"/>
      <c r="AB316" s="1386"/>
      <c r="AC316" s="1386"/>
      <c r="AD316" s="1386"/>
      <c r="AE316" s="1386"/>
      <c r="AF316" s="1386"/>
      <c r="AG316" s="1386"/>
    </row>
    <row r="317" spans="1:33" ht="14.25">
      <c r="B317" s="1362" t="s">
        <v>1961</v>
      </c>
      <c r="F317" s="1592"/>
      <c r="G317" s="1362"/>
      <c r="H317" s="1362"/>
      <c r="I317" s="1593">
        <v>15716</v>
      </c>
      <c r="J317" s="1594"/>
      <c r="K317" s="1593">
        <v>33598</v>
      </c>
      <c r="L317" s="1595"/>
      <c r="M317" s="1427"/>
      <c r="N317" s="1483"/>
      <c r="O317" s="1379"/>
      <c r="P317" s="1379"/>
      <c r="Q317" s="1379"/>
      <c r="R317" s="1379"/>
      <c r="S317" s="1493"/>
      <c r="U317" s="1386"/>
      <c r="V317" s="1386"/>
      <c r="W317" s="1386"/>
      <c r="X317" s="1386"/>
      <c r="Y317" s="1386"/>
      <c r="Z317" s="1386"/>
      <c r="AA317" s="1386"/>
      <c r="AB317" s="1386"/>
      <c r="AC317" s="1386"/>
      <c r="AD317" s="1386"/>
      <c r="AE317" s="1386"/>
      <c r="AF317" s="1386"/>
      <c r="AG317" s="1386"/>
    </row>
    <row r="318" spans="1:33" ht="14.25">
      <c r="B318" s="1362" t="s">
        <v>116</v>
      </c>
      <c r="F318" s="1592"/>
      <c r="G318" s="1362"/>
      <c r="H318" s="1362"/>
      <c r="I318" s="2395">
        <v>-15716</v>
      </c>
      <c r="J318" s="2395"/>
      <c r="K318" s="1480">
        <v>-33630</v>
      </c>
      <c r="L318" s="1480"/>
      <c r="M318" s="1427"/>
      <c r="N318" s="1483"/>
      <c r="O318" s="1379"/>
      <c r="P318" s="1379"/>
      <c r="Q318" s="1379"/>
      <c r="R318" s="1379"/>
      <c r="S318" s="1493"/>
      <c r="U318" s="1386"/>
      <c r="V318" s="1386"/>
      <c r="W318" s="1386"/>
      <c r="X318" s="1386"/>
      <c r="Y318" s="1386"/>
      <c r="Z318" s="1386"/>
      <c r="AA318" s="1386"/>
      <c r="AB318" s="1386"/>
      <c r="AC318" s="1386"/>
      <c r="AD318" s="1386"/>
      <c r="AE318" s="1386"/>
      <c r="AF318" s="1386"/>
      <c r="AG318" s="1386"/>
    </row>
    <row r="319" spans="1:33" ht="14.25" thickBot="1">
      <c r="B319" s="1373" t="s">
        <v>4774</v>
      </c>
      <c r="G319" s="1362"/>
      <c r="H319" s="1362"/>
      <c r="I319" s="1596">
        <v>752</v>
      </c>
      <c r="J319" s="1597"/>
      <c r="K319" s="1596">
        <v>752</v>
      </c>
      <c r="L319" s="1597"/>
      <c r="M319" s="1427"/>
      <c r="N319" s="1483"/>
      <c r="O319" s="1379"/>
      <c r="P319" s="1379"/>
      <c r="Q319" s="1379"/>
      <c r="R319" s="1379"/>
      <c r="S319" s="1493"/>
      <c r="U319" s="1386"/>
      <c r="V319" s="1386"/>
      <c r="W319" s="1386"/>
      <c r="X319" s="1386"/>
      <c r="Y319" s="1386"/>
      <c r="Z319" s="1386"/>
      <c r="AA319" s="1386"/>
      <c r="AB319" s="1386"/>
      <c r="AC319" s="1386"/>
      <c r="AD319" s="1386"/>
      <c r="AE319" s="1386"/>
      <c r="AF319" s="1386"/>
      <c r="AG319" s="1386"/>
    </row>
    <row r="320" spans="1:33" ht="14.25" thickTop="1">
      <c r="B320" s="1416"/>
      <c r="G320" s="1362"/>
      <c r="H320" s="1362"/>
      <c r="I320" s="1598"/>
      <c r="J320" s="1597"/>
      <c r="K320" s="1598"/>
      <c r="L320" s="1597"/>
      <c r="M320" s="1427"/>
      <c r="N320" s="1483"/>
      <c r="O320" s="1379"/>
      <c r="P320" s="1379"/>
      <c r="Q320" s="1379"/>
      <c r="R320" s="1379"/>
      <c r="S320" s="1493"/>
      <c r="U320" s="1386"/>
      <c r="V320" s="1386"/>
      <c r="W320" s="1386"/>
      <c r="X320" s="1386"/>
      <c r="Y320" s="1386"/>
      <c r="Z320" s="1386"/>
      <c r="AA320" s="1386"/>
      <c r="AB320" s="1386"/>
      <c r="AC320" s="1386"/>
      <c r="AD320" s="1386"/>
      <c r="AE320" s="1386"/>
      <c r="AF320" s="1386"/>
      <c r="AG320" s="1386"/>
    </row>
    <row r="321" spans="1:33" ht="13.5" hidden="1" customHeight="1">
      <c r="B321" s="1416"/>
      <c r="G321" s="1362"/>
      <c r="H321" s="1362"/>
      <c r="I321" s="1598"/>
      <c r="J321" s="1597"/>
      <c r="K321" s="1598"/>
      <c r="L321" s="1597"/>
      <c r="M321" s="1427"/>
      <c r="N321" s="1483"/>
      <c r="O321" s="1379"/>
      <c r="P321" s="1379"/>
      <c r="Q321" s="1379"/>
      <c r="R321" s="1379"/>
      <c r="S321" s="1493"/>
      <c r="U321" s="1386"/>
      <c r="V321" s="1386"/>
      <c r="W321" s="1386"/>
      <c r="X321" s="1386"/>
      <c r="Y321" s="1386"/>
      <c r="Z321" s="1386"/>
      <c r="AA321" s="1386"/>
      <c r="AB321" s="1386"/>
      <c r="AC321" s="1386"/>
      <c r="AD321" s="1386"/>
      <c r="AE321" s="1386"/>
      <c r="AF321" s="1386"/>
      <c r="AG321" s="1386"/>
    </row>
    <row r="322" spans="1:33" ht="13.5" hidden="1" customHeight="1">
      <c r="B322" s="1416"/>
      <c r="G322" s="1362"/>
      <c r="H322" s="1362"/>
      <c r="I322" s="1598"/>
      <c r="J322" s="1597"/>
      <c r="K322" s="1598"/>
      <c r="L322" s="1597"/>
      <c r="M322" s="1427"/>
      <c r="N322" s="1483"/>
      <c r="O322" s="1379"/>
      <c r="P322" s="1379"/>
      <c r="Q322" s="1379"/>
      <c r="R322" s="1379"/>
      <c r="S322" s="1493"/>
      <c r="U322" s="1386"/>
      <c r="V322" s="1386"/>
      <c r="W322" s="1386"/>
      <c r="X322" s="1386"/>
      <c r="Y322" s="1386"/>
      <c r="Z322" s="1386"/>
      <c r="AA322" s="1386"/>
      <c r="AB322" s="1386"/>
      <c r="AC322" s="1386"/>
      <c r="AD322" s="1386"/>
      <c r="AE322" s="1386"/>
      <c r="AF322" s="1386"/>
      <c r="AG322" s="1386"/>
    </row>
    <row r="323" spans="1:33" ht="13.5" hidden="1" customHeight="1">
      <c r="B323" s="1416"/>
      <c r="G323" s="1362"/>
      <c r="H323" s="1362"/>
      <c r="I323" s="1598"/>
      <c r="J323" s="1597"/>
      <c r="K323" s="1598"/>
      <c r="L323" s="1597"/>
      <c r="M323" s="1427"/>
      <c r="N323" s="1483"/>
      <c r="O323" s="1379"/>
      <c r="P323" s="1379"/>
      <c r="Q323" s="1379"/>
      <c r="R323" s="1379"/>
      <c r="S323" s="1493"/>
      <c r="U323" s="1386"/>
      <c r="V323" s="1386"/>
      <c r="W323" s="1386"/>
      <c r="X323" s="1386"/>
      <c r="Y323" s="1386"/>
      <c r="Z323" s="1386"/>
      <c r="AA323" s="1386"/>
      <c r="AB323" s="1386"/>
      <c r="AC323" s="1386"/>
      <c r="AD323" s="1386"/>
      <c r="AE323" s="1386"/>
      <c r="AF323" s="1386"/>
      <c r="AG323" s="1386"/>
    </row>
    <row r="324" spans="1:33">
      <c r="A324" s="1379">
        <v>24</v>
      </c>
      <c r="B324" s="1416" t="s">
        <v>275</v>
      </c>
      <c r="C324" s="1416"/>
      <c r="D324" s="1416"/>
      <c r="E324" s="1424"/>
      <c r="F324" s="1416"/>
      <c r="N324" s="1483"/>
      <c r="O324" s="1379"/>
      <c r="P324" s="1379"/>
      <c r="Q324" s="1379"/>
      <c r="R324" s="1379"/>
      <c r="S324" s="1493"/>
      <c r="U324" s="1386"/>
      <c r="V324" s="1386"/>
      <c r="W324" s="1386"/>
      <c r="X324" s="1386"/>
      <c r="Y324" s="1386"/>
      <c r="Z324" s="1386"/>
      <c r="AA324" s="1386"/>
      <c r="AB324" s="1386"/>
      <c r="AC324" s="1386"/>
      <c r="AD324" s="1386"/>
      <c r="AE324" s="1386"/>
      <c r="AF324" s="1386"/>
      <c r="AG324" s="1386"/>
    </row>
    <row r="325" spans="1:33">
      <c r="D325" s="1363"/>
      <c r="I325" s="1764" t="s">
        <v>4725</v>
      </c>
      <c r="J325" s="1393"/>
      <c r="K325" s="1764" t="s">
        <v>4537</v>
      </c>
      <c r="L325" s="1383"/>
      <c r="M325" s="1383"/>
      <c r="N325" s="1483"/>
      <c r="O325" s="1379"/>
      <c r="P325" s="1379"/>
      <c r="Q325" s="1379"/>
      <c r="R325" s="1379"/>
      <c r="S325" s="1493"/>
      <c r="U325" s="1386"/>
      <c r="V325" s="1386"/>
      <c r="W325" s="1386"/>
      <c r="X325" s="1386"/>
      <c r="Y325" s="1386"/>
      <c r="Z325" s="1386"/>
      <c r="AA325" s="1386"/>
      <c r="AB325" s="1386"/>
      <c r="AC325" s="1386"/>
      <c r="AD325" s="1386"/>
      <c r="AE325" s="1386"/>
      <c r="AF325" s="1386"/>
      <c r="AG325" s="1386"/>
    </row>
    <row r="326" spans="1:33">
      <c r="A326" s="1379"/>
      <c r="B326" s="1416"/>
      <c r="C326" s="1416"/>
      <c r="D326" s="1416"/>
      <c r="E326" s="1424"/>
      <c r="F326" s="1416"/>
      <c r="I326" s="1586" t="s">
        <v>4734</v>
      </c>
      <c r="J326" s="1395"/>
      <c r="K326" s="1586" t="s">
        <v>4734</v>
      </c>
      <c r="L326" s="1586"/>
      <c r="M326" s="1586"/>
      <c r="N326" s="1483"/>
      <c r="O326" s="1379"/>
      <c r="P326" s="1379"/>
      <c r="Q326" s="1379"/>
      <c r="R326" s="1379"/>
      <c r="S326" s="1493"/>
      <c r="U326" s="1386"/>
      <c r="V326" s="1386"/>
      <c r="W326" s="1386"/>
      <c r="X326" s="1386"/>
      <c r="Y326" s="1386"/>
      <c r="Z326" s="1386"/>
      <c r="AA326" s="1386"/>
      <c r="AB326" s="1386"/>
      <c r="AC326" s="1386"/>
      <c r="AD326" s="1386"/>
      <c r="AE326" s="1386"/>
      <c r="AF326" s="1386"/>
      <c r="AG326" s="1386"/>
    </row>
    <row r="327" spans="1:33">
      <c r="A327" s="1379"/>
      <c r="B327" s="1362" t="s">
        <v>4717</v>
      </c>
      <c r="G327" s="1363"/>
      <c r="I327" s="1599">
        <v>0</v>
      </c>
      <c r="J327" s="1581"/>
      <c r="K327" s="1384">
        <v>0</v>
      </c>
      <c r="L327" s="1384"/>
      <c r="M327" s="1384"/>
      <c r="N327" s="1483"/>
      <c r="O327" s="1379"/>
      <c r="P327" s="1379"/>
      <c r="Q327" s="1379"/>
      <c r="R327" s="1379"/>
      <c r="S327" s="1493"/>
      <c r="U327" s="1386"/>
      <c r="V327" s="1386"/>
      <c r="W327" s="1386"/>
      <c r="X327" s="1386"/>
      <c r="Y327" s="1386"/>
      <c r="Z327" s="1386"/>
      <c r="AA327" s="1386"/>
      <c r="AB327" s="1386"/>
      <c r="AC327" s="1386"/>
      <c r="AD327" s="1386"/>
      <c r="AE327" s="1386"/>
      <c r="AF327" s="1386"/>
      <c r="AG327" s="1386"/>
    </row>
    <row r="328" spans="1:33">
      <c r="A328" s="1379"/>
      <c r="B328" s="1362" t="s">
        <v>4643</v>
      </c>
      <c r="I328" s="1436">
        <v>15024732</v>
      </c>
      <c r="J328" s="1581"/>
      <c r="K328" s="1384">
        <v>16400466</v>
      </c>
      <c r="L328" s="1384"/>
      <c r="M328" s="1384"/>
      <c r="N328" s="1483"/>
      <c r="P328" s="2426"/>
      <c r="Q328" s="2152"/>
      <c r="R328" s="1379"/>
      <c r="S328" s="1368"/>
      <c r="U328" s="1386"/>
      <c r="V328" s="1386"/>
      <c r="W328" s="1386"/>
      <c r="X328" s="1386"/>
      <c r="Y328" s="1386"/>
      <c r="Z328" s="1386"/>
      <c r="AA328" s="1386"/>
      <c r="AB328" s="1386"/>
      <c r="AC328" s="1386"/>
      <c r="AD328" s="1386"/>
      <c r="AE328" s="1386"/>
      <c r="AF328" s="1386"/>
      <c r="AG328" s="1386"/>
    </row>
    <row r="329" spans="1:33" ht="13.5" hidden="1" customHeight="1">
      <c r="A329" s="1379"/>
      <c r="I329" s="1582"/>
      <c r="J329" s="1493"/>
      <c r="K329" s="1384">
        <v>0</v>
      </c>
      <c r="L329" s="1384"/>
      <c r="M329" s="1384"/>
      <c r="N329" s="1483"/>
      <c r="O329" s="1379"/>
      <c r="P329" s="1600"/>
      <c r="Q329" s="1379"/>
      <c r="R329" s="2152"/>
      <c r="S329" s="1368"/>
      <c r="U329" s="1386"/>
      <c r="V329" s="1386"/>
      <c r="W329" s="1386"/>
      <c r="X329" s="1386"/>
      <c r="Y329" s="1386"/>
      <c r="Z329" s="1386"/>
      <c r="AA329" s="1386"/>
      <c r="AB329" s="1386"/>
      <c r="AC329" s="1386"/>
      <c r="AD329" s="1386"/>
      <c r="AE329" s="1386"/>
      <c r="AF329" s="1386"/>
      <c r="AG329" s="1386"/>
    </row>
    <row r="330" spans="1:33" ht="14.25" thickBot="1">
      <c r="A330" s="1379"/>
      <c r="B330" s="1416" t="s">
        <v>81</v>
      </c>
      <c r="C330" s="1416"/>
      <c r="D330" s="1416"/>
      <c r="E330" s="1424"/>
      <c r="F330" s="1416"/>
      <c r="I330" s="1426">
        <v>15024732</v>
      </c>
      <c r="J330" s="1601"/>
      <c r="K330" s="1426">
        <v>16400466</v>
      </c>
      <c r="L330" s="1384"/>
      <c r="M330" s="1384"/>
      <c r="N330" s="1483"/>
      <c r="O330" s="1379"/>
      <c r="P330" s="1379"/>
      <c r="Q330" s="1379"/>
      <c r="R330" s="2152"/>
      <c r="S330" s="1368"/>
      <c r="U330" s="1386"/>
      <c r="V330" s="1386"/>
      <c r="W330" s="1386"/>
      <c r="X330" s="1386"/>
      <c r="Y330" s="1386"/>
      <c r="Z330" s="1386"/>
      <c r="AA330" s="1386"/>
      <c r="AB330" s="1386"/>
      <c r="AC330" s="1386"/>
      <c r="AD330" s="1386"/>
      <c r="AE330" s="1386"/>
      <c r="AF330" s="1386"/>
      <c r="AG330" s="1386"/>
    </row>
    <row r="331" spans="1:33" ht="14.25" thickTop="1">
      <c r="A331" s="1379"/>
      <c r="I331" s="1386"/>
      <c r="J331" s="1493"/>
      <c r="K331" s="1384"/>
      <c r="L331" s="1384"/>
      <c r="M331" s="1384"/>
      <c r="N331" s="1483"/>
      <c r="O331" s="1379"/>
      <c r="P331" s="1379"/>
      <c r="Q331" s="2152"/>
      <c r="R331" s="2152"/>
      <c r="S331" s="1493"/>
      <c r="U331" s="1386"/>
      <c r="V331" s="1386"/>
      <c r="W331" s="1386"/>
      <c r="X331" s="1386"/>
      <c r="Y331" s="1386"/>
      <c r="Z331" s="1386"/>
      <c r="AA331" s="1386"/>
      <c r="AB331" s="1386"/>
      <c r="AC331" s="1386"/>
      <c r="AD331" s="1386"/>
      <c r="AE331" s="1386"/>
      <c r="AF331" s="1386"/>
      <c r="AG331" s="1386"/>
    </row>
    <row r="332" spans="1:33" ht="54" customHeight="1">
      <c r="A332" s="1583" t="s">
        <v>16</v>
      </c>
      <c r="B332" s="2321" t="s">
        <v>4795</v>
      </c>
      <c r="C332" s="2321"/>
      <c r="D332" s="2321"/>
      <c r="E332" s="2321"/>
      <c r="F332" s="2321"/>
      <c r="G332" s="2321"/>
      <c r="H332" s="2321"/>
      <c r="I332" s="2321"/>
      <c r="J332" s="2321"/>
      <c r="K332" s="2321"/>
      <c r="L332" s="1384"/>
      <c r="M332" s="1384"/>
      <c r="N332" s="1483"/>
      <c r="O332" s="1379"/>
      <c r="P332" s="1379"/>
      <c r="Q332" s="2152"/>
      <c r="R332" s="2152"/>
      <c r="S332" s="1493"/>
      <c r="U332" s="1386"/>
      <c r="V332" s="1386"/>
      <c r="W332" s="1386"/>
      <c r="X332" s="1386"/>
      <c r="Y332" s="1386"/>
      <c r="Z332" s="1386"/>
      <c r="AA332" s="1386"/>
      <c r="AB332" s="1386"/>
      <c r="AC332" s="1386"/>
      <c r="AD332" s="1386"/>
      <c r="AE332" s="1386"/>
      <c r="AF332" s="1386"/>
      <c r="AG332" s="1386"/>
    </row>
    <row r="333" spans="1:33" ht="5.25" customHeight="1">
      <c r="A333" s="1379"/>
      <c r="I333" s="1386"/>
      <c r="J333" s="1493"/>
      <c r="K333" s="1384"/>
      <c r="L333" s="1384"/>
      <c r="M333" s="1384"/>
      <c r="N333" s="1483"/>
      <c r="O333" s="1379"/>
      <c r="P333" s="1379"/>
      <c r="Q333" s="2152"/>
      <c r="R333" s="2152"/>
      <c r="S333" s="1493"/>
      <c r="U333" s="1386"/>
      <c r="V333" s="1386"/>
      <c r="W333" s="1386"/>
      <c r="X333" s="1386"/>
      <c r="Y333" s="1386"/>
      <c r="Z333" s="1386"/>
      <c r="AA333" s="1386"/>
      <c r="AB333" s="1386"/>
      <c r="AC333" s="1386"/>
      <c r="AD333" s="1386"/>
      <c r="AE333" s="1386"/>
      <c r="AF333" s="1386"/>
      <c r="AG333" s="1386"/>
    </row>
    <row r="334" spans="1:33" ht="54" customHeight="1">
      <c r="A334" s="1583" t="s">
        <v>17</v>
      </c>
      <c r="B334" s="2322" t="s">
        <v>4796</v>
      </c>
      <c r="C334" s="2322"/>
      <c r="D334" s="2322"/>
      <c r="E334" s="2322"/>
      <c r="F334" s="2322"/>
      <c r="G334" s="2322"/>
      <c r="H334" s="2322"/>
      <c r="I334" s="2322"/>
      <c r="J334" s="2322"/>
      <c r="K334" s="2322"/>
      <c r="L334" s="1384"/>
      <c r="M334" s="1384"/>
      <c r="N334" s="1483"/>
      <c r="O334" s="1379"/>
      <c r="P334" s="1379"/>
      <c r="Q334" s="1363"/>
      <c r="R334" s="1363"/>
      <c r="S334" s="1493"/>
      <c r="U334" s="1386"/>
      <c r="V334" s="1386"/>
      <c r="W334" s="1386"/>
      <c r="X334" s="1386"/>
      <c r="Y334" s="1386"/>
      <c r="Z334" s="1386"/>
      <c r="AA334" s="1386"/>
      <c r="AB334" s="1386"/>
      <c r="AC334" s="1386"/>
      <c r="AD334" s="1386"/>
      <c r="AE334" s="1386"/>
      <c r="AF334" s="1386"/>
      <c r="AG334" s="1386"/>
    </row>
    <row r="335" spans="1:33" ht="15" customHeight="1">
      <c r="A335" s="1379"/>
      <c r="B335" s="2322" t="s">
        <v>163</v>
      </c>
      <c r="C335" s="2322"/>
      <c r="D335" s="2322"/>
      <c r="E335" s="2322"/>
      <c r="F335" s="2322"/>
      <c r="G335" s="2322"/>
      <c r="H335" s="2322"/>
      <c r="I335" s="2322"/>
      <c r="J335" s="2322"/>
      <c r="K335" s="2322"/>
      <c r="L335" s="1378"/>
      <c r="M335" s="1378"/>
      <c r="N335" s="1483"/>
      <c r="O335" s="1379"/>
      <c r="P335" s="1379"/>
      <c r="Q335" s="1379"/>
      <c r="R335" s="1379"/>
      <c r="S335" s="1493"/>
      <c r="U335" s="1386"/>
      <c r="V335" s="1386"/>
      <c r="W335" s="1386"/>
      <c r="X335" s="1386"/>
      <c r="Y335" s="1386"/>
      <c r="Z335" s="1386"/>
      <c r="AA335" s="1386"/>
      <c r="AB335" s="1386"/>
      <c r="AC335" s="1386"/>
      <c r="AD335" s="1386"/>
      <c r="AE335" s="1386"/>
      <c r="AF335" s="1386"/>
      <c r="AG335" s="1386"/>
    </row>
    <row r="336" spans="1:33" ht="8.25" customHeight="1">
      <c r="A336" s="1379"/>
      <c r="B336" s="1389"/>
      <c r="C336" s="1389"/>
      <c r="D336" s="1389"/>
      <c r="E336" s="1390"/>
      <c r="F336" s="1389"/>
      <c r="G336" s="1389"/>
      <c r="H336" s="1389"/>
      <c r="I336" s="1389"/>
      <c r="J336" s="1602"/>
      <c r="K336" s="1389"/>
      <c r="L336" s="1603"/>
      <c r="M336" s="1389"/>
      <c r="N336" s="1483"/>
      <c r="O336" s="1379"/>
      <c r="P336" s="1379"/>
      <c r="Q336" s="1379"/>
      <c r="R336" s="1379"/>
      <c r="S336" s="1493"/>
      <c r="U336" s="1386"/>
      <c r="V336" s="1386"/>
      <c r="W336" s="1386"/>
      <c r="X336" s="1386"/>
      <c r="Y336" s="1386"/>
      <c r="Z336" s="1386"/>
      <c r="AA336" s="1386"/>
      <c r="AB336" s="1386"/>
      <c r="AC336" s="1386"/>
      <c r="AD336" s="1386"/>
      <c r="AE336" s="1386"/>
      <c r="AF336" s="1386"/>
      <c r="AG336" s="1386"/>
    </row>
    <row r="337" spans="1:14" ht="18" customHeight="1">
      <c r="A337" s="1478">
        <v>25</v>
      </c>
      <c r="B337" s="1416" t="s">
        <v>293</v>
      </c>
      <c r="C337" s="1416"/>
      <c r="D337" s="1416"/>
      <c r="E337" s="1424"/>
      <c r="L337" s="1604"/>
      <c r="N337" s="1368"/>
    </row>
    <row r="338" spans="1:14" ht="8.25" customHeight="1">
      <c r="A338" s="1478"/>
      <c r="C338" s="1416"/>
      <c r="D338" s="1416"/>
      <c r="E338" s="1424"/>
      <c r="L338" s="1604"/>
      <c r="N338" s="1368"/>
    </row>
    <row r="339" spans="1:14">
      <c r="A339" s="1478"/>
      <c r="B339" s="1362" t="s">
        <v>174</v>
      </c>
      <c r="L339" s="1604"/>
      <c r="N339" s="1368"/>
    </row>
    <row r="340" spans="1:14">
      <c r="A340" s="1478"/>
      <c r="L340" s="1604"/>
      <c r="N340" s="1368"/>
    </row>
    <row r="341" spans="1:14">
      <c r="A341" s="1478"/>
      <c r="B341" s="1362" t="s">
        <v>4739</v>
      </c>
      <c r="C341" s="1605"/>
      <c r="D341" s="1605"/>
      <c r="E341" s="1606"/>
      <c r="L341" s="1604"/>
      <c r="N341" s="1368"/>
    </row>
    <row r="342" spans="1:14">
      <c r="A342" s="1478"/>
      <c r="B342" s="1362" t="s">
        <v>4740</v>
      </c>
      <c r="C342" s="1605"/>
      <c r="D342" s="1605"/>
      <c r="E342" s="1606"/>
      <c r="L342" s="1604"/>
      <c r="N342" s="1368"/>
    </row>
    <row r="343" spans="1:14">
      <c r="A343" s="1478"/>
      <c r="B343" s="1362" t="s">
        <v>4741</v>
      </c>
      <c r="C343" s="1605"/>
      <c r="D343" s="1605"/>
      <c r="E343" s="1606"/>
      <c r="L343" s="1604"/>
      <c r="N343" s="1368"/>
    </row>
    <row r="344" spans="1:14">
      <c r="A344" s="1478"/>
      <c r="B344" s="1605"/>
      <c r="C344" s="1605"/>
      <c r="D344" s="1605"/>
      <c r="E344" s="1606"/>
      <c r="L344" s="1604"/>
      <c r="N344" s="1368"/>
    </row>
    <row r="345" spans="1:14">
      <c r="A345" s="1478"/>
      <c r="C345" s="1416"/>
      <c r="D345" s="1416"/>
      <c r="E345" s="1424"/>
      <c r="L345" s="1604"/>
      <c r="N345" s="1368"/>
    </row>
    <row r="346" spans="1:14" ht="40.5" customHeight="1">
      <c r="A346" s="1478"/>
      <c r="B346" s="2322" t="s">
        <v>175</v>
      </c>
      <c r="C346" s="2322"/>
      <c r="D346" s="2322"/>
      <c r="E346" s="2322"/>
      <c r="F346" s="2322"/>
      <c r="G346" s="2322"/>
      <c r="H346" s="2322"/>
      <c r="I346" s="2322"/>
      <c r="J346" s="2322"/>
      <c r="K346" s="2322"/>
      <c r="L346" s="1607"/>
      <c r="M346" s="1378"/>
      <c r="N346" s="1368"/>
    </row>
    <row r="347" spans="1:14" ht="13.5" customHeight="1">
      <c r="A347" s="1478"/>
      <c r="B347" s="1378"/>
      <c r="C347" s="1378"/>
      <c r="D347" s="1378"/>
      <c r="E347" s="1419"/>
      <c r="F347" s="1378"/>
      <c r="G347" s="1378"/>
      <c r="H347" s="1378"/>
      <c r="I347" s="1378"/>
      <c r="J347" s="1420"/>
      <c r="K347" s="1378"/>
      <c r="L347" s="1607"/>
      <c r="M347" s="1378"/>
      <c r="N347" s="1368"/>
    </row>
    <row r="348" spans="1:14" ht="13.5" customHeight="1">
      <c r="A348" s="1478"/>
      <c r="B348" s="1416" t="s">
        <v>1962</v>
      </c>
      <c r="C348" s="1416"/>
      <c r="D348" s="1416"/>
      <c r="E348" s="1424"/>
      <c r="L348" s="1607"/>
      <c r="M348" s="1378"/>
      <c r="N348" s="1368"/>
    </row>
    <row r="349" spans="1:14" ht="54.75" customHeight="1">
      <c r="A349" s="1478"/>
      <c r="B349" s="2329" t="s">
        <v>1963</v>
      </c>
      <c r="C349" s="2329"/>
      <c r="D349" s="2329"/>
      <c r="E349" s="2329"/>
      <c r="F349" s="2329"/>
      <c r="G349" s="2329"/>
      <c r="H349" s="2329"/>
      <c r="I349" s="2329"/>
      <c r="J349" s="2329"/>
      <c r="K349" s="2329"/>
      <c r="L349" s="1607"/>
      <c r="M349" s="1378"/>
      <c r="N349" s="1368"/>
    </row>
    <row r="350" spans="1:14" ht="10.5" customHeight="1">
      <c r="A350" s="1478"/>
      <c r="B350" s="1378"/>
      <c r="C350" s="1378"/>
      <c r="D350" s="1378"/>
      <c r="E350" s="1419"/>
      <c r="F350" s="1378"/>
      <c r="G350" s="1378"/>
      <c r="H350" s="1378"/>
      <c r="I350" s="1378"/>
      <c r="J350" s="1420"/>
      <c r="K350" s="1378"/>
      <c r="L350" s="1607"/>
      <c r="M350" s="1378"/>
      <c r="N350" s="1368"/>
    </row>
    <row r="351" spans="1:14" ht="82.15" customHeight="1">
      <c r="A351" s="1478"/>
      <c r="B351" s="2329" t="s">
        <v>3039</v>
      </c>
      <c r="C351" s="2329"/>
      <c r="D351" s="2329"/>
      <c r="E351" s="2329"/>
      <c r="F351" s="2329"/>
      <c r="G351" s="2329"/>
      <c r="H351" s="2329"/>
      <c r="I351" s="2329"/>
      <c r="J351" s="2329"/>
      <c r="K351" s="2329"/>
      <c r="L351" s="1607"/>
      <c r="M351" s="1378"/>
      <c r="N351" s="1368"/>
    </row>
    <row r="352" spans="1:14" ht="7.5" customHeight="1">
      <c r="A352" s="1478"/>
      <c r="B352" s="1378"/>
      <c r="C352" s="1378"/>
      <c r="D352" s="1378"/>
      <c r="E352" s="1419"/>
      <c r="F352" s="1378"/>
      <c r="G352" s="1378"/>
      <c r="H352" s="1378"/>
      <c r="I352" s="1378"/>
      <c r="J352" s="1420"/>
      <c r="K352" s="1378"/>
      <c r="L352" s="1607"/>
      <c r="M352" s="1378"/>
      <c r="N352" s="1368"/>
    </row>
    <row r="353" spans="1:14" ht="55.9" customHeight="1">
      <c r="A353" s="1478"/>
      <c r="B353" s="2329" t="s">
        <v>1964</v>
      </c>
      <c r="C353" s="2329"/>
      <c r="D353" s="2329"/>
      <c r="E353" s="2329"/>
      <c r="F353" s="2329"/>
      <c r="G353" s="2329"/>
      <c r="H353" s="2329"/>
      <c r="I353" s="2329"/>
      <c r="J353" s="2329"/>
      <c r="K353" s="2329"/>
      <c r="L353" s="1607"/>
      <c r="M353" s="1378"/>
      <c r="N353" s="1368"/>
    </row>
    <row r="354" spans="1:14" ht="10.5" customHeight="1">
      <c r="A354" s="1478"/>
      <c r="L354" s="1604"/>
      <c r="N354" s="1368"/>
    </row>
    <row r="355" spans="1:14" ht="14.25" customHeight="1">
      <c r="A355" s="1608" t="s">
        <v>16</v>
      </c>
      <c r="B355" s="1416" t="s">
        <v>122</v>
      </c>
      <c r="C355" s="1416"/>
      <c r="D355" s="1416"/>
      <c r="E355" s="1424"/>
      <c r="L355" s="1604"/>
      <c r="N355" s="1368"/>
    </row>
    <row r="356" spans="1:14" ht="41.45" customHeight="1">
      <c r="A356" s="1478"/>
      <c r="B356" s="2322" t="s">
        <v>176</v>
      </c>
      <c r="C356" s="2322"/>
      <c r="D356" s="2322"/>
      <c r="E356" s="2322"/>
      <c r="F356" s="2322"/>
      <c r="G356" s="2322"/>
      <c r="H356" s="2322"/>
      <c r="I356" s="2322"/>
      <c r="J356" s="2322"/>
      <c r="K356" s="2322"/>
      <c r="L356" s="1609"/>
      <c r="M356" s="1525"/>
      <c r="N356" s="1368"/>
    </row>
    <row r="357" spans="1:14" ht="6" customHeight="1">
      <c r="A357" s="1478"/>
      <c r="L357" s="1604"/>
      <c r="N357" s="1368"/>
    </row>
    <row r="358" spans="1:14" ht="15" customHeight="1">
      <c r="A358" s="1478"/>
      <c r="B358" s="2322" t="s">
        <v>3189</v>
      </c>
      <c r="C358" s="2322"/>
      <c r="D358" s="2322"/>
      <c r="E358" s="2322"/>
      <c r="F358" s="2322"/>
      <c r="G358" s="2322"/>
      <c r="H358" s="2322"/>
      <c r="I358" s="2322"/>
      <c r="J358" s="2322"/>
      <c r="K358" s="2322"/>
      <c r="L358" s="1609"/>
      <c r="M358" s="1525"/>
      <c r="N358" s="1368"/>
    </row>
    <row r="359" spans="1:14" ht="14.25" customHeight="1">
      <c r="A359" s="1478"/>
      <c r="L359" s="1604"/>
      <c r="N359" s="1368"/>
    </row>
    <row r="360" spans="1:14" ht="14.25" hidden="1" customHeight="1" thickBot="1">
      <c r="A360" s="1478"/>
      <c r="G360" s="1610" t="s">
        <v>257</v>
      </c>
      <c r="I360" s="1382" t="s">
        <v>3115</v>
      </c>
      <c r="J360" s="1383"/>
      <c r="K360" s="1382" t="s">
        <v>2038</v>
      </c>
      <c r="L360" s="1611"/>
      <c r="M360" s="1383"/>
      <c r="N360" s="1368"/>
    </row>
    <row r="361" spans="1:14" ht="14.25" hidden="1" customHeight="1">
      <c r="A361" s="1478"/>
      <c r="G361" s="1362"/>
      <c r="I361" s="1586" t="s">
        <v>4734</v>
      </c>
      <c r="J361" s="1395"/>
      <c r="K361" s="1586" t="s">
        <v>4734</v>
      </c>
      <c r="L361" s="1612"/>
      <c r="M361" s="1586"/>
      <c r="N361" s="1368"/>
    </row>
    <row r="362" spans="1:14" ht="14.25" hidden="1" customHeight="1">
      <c r="A362" s="1478"/>
      <c r="B362" s="1613" t="s">
        <v>127</v>
      </c>
      <c r="C362" s="1614"/>
      <c r="D362" s="1614"/>
      <c r="E362" s="1434"/>
      <c r="G362" s="1361"/>
      <c r="I362" s="1436">
        <v>17709675</v>
      </c>
      <c r="J362" s="1589"/>
      <c r="K362" s="1436">
        <v>21142071</v>
      </c>
      <c r="L362" s="1615"/>
      <c r="M362" s="1431"/>
      <c r="N362" s="1368"/>
    </row>
    <row r="363" spans="1:14" ht="14.25" hidden="1" customHeight="1">
      <c r="A363" s="1478"/>
      <c r="B363" s="1613" t="s">
        <v>3146</v>
      </c>
      <c r="C363" s="1614"/>
      <c r="D363" s="1614"/>
      <c r="E363" s="1434"/>
      <c r="G363" s="1361">
        <v>16</v>
      </c>
      <c r="I363" s="1436">
        <v>594555</v>
      </c>
      <c r="J363" s="1589"/>
      <c r="K363" s="1436">
        <v>1630770</v>
      </c>
      <c r="L363" s="1615"/>
      <c r="M363" s="1431"/>
      <c r="N363" s="1368"/>
    </row>
    <row r="364" spans="1:14" ht="14.25" hidden="1" customHeight="1">
      <c r="A364" s="1478"/>
      <c r="B364" s="1613" t="s">
        <v>3105</v>
      </c>
      <c r="C364" s="1614"/>
      <c r="D364" s="1614"/>
      <c r="E364" s="1434"/>
      <c r="G364" s="1361"/>
      <c r="I364" s="1436">
        <v>26312757</v>
      </c>
      <c r="J364" s="1589"/>
      <c r="K364" s="1436">
        <v>13110757</v>
      </c>
      <c r="L364" s="1615"/>
      <c r="M364" s="1431"/>
      <c r="N364" s="1368"/>
    </row>
    <row r="365" spans="1:14" ht="14.25" hidden="1" customHeight="1" thickBot="1">
      <c r="A365" s="1478"/>
      <c r="I365" s="1616">
        <v>44616987</v>
      </c>
      <c r="J365" s="1570"/>
      <c r="K365" s="1616">
        <v>35883598</v>
      </c>
      <c r="L365" s="1617"/>
      <c r="M365" s="1589"/>
      <c r="N365" s="1368"/>
    </row>
    <row r="366" spans="1:14" ht="12.75" customHeight="1">
      <c r="A366" s="1608"/>
      <c r="B366" s="1377"/>
      <c r="C366" s="1377"/>
      <c r="D366" s="1377"/>
      <c r="E366" s="1422"/>
      <c r="F366" s="1377"/>
      <c r="G366" s="1377"/>
      <c r="H366" s="1377"/>
      <c r="I366" s="1377"/>
      <c r="J366" s="1423"/>
      <c r="K366" s="1377"/>
      <c r="L366" s="1604"/>
      <c r="N366" s="1368"/>
    </row>
    <row r="367" spans="1:14" ht="10.5" customHeight="1">
      <c r="A367" s="1608"/>
      <c r="B367" s="1416" t="s">
        <v>72</v>
      </c>
      <c r="C367" s="1416"/>
      <c r="D367" s="1416"/>
      <c r="E367" s="1424"/>
      <c r="G367" s="1431"/>
      <c r="H367" s="1431"/>
      <c r="I367" s="1431"/>
      <c r="J367" s="1589"/>
      <c r="K367" s="1431"/>
      <c r="L367" s="1604"/>
      <c r="N367" s="1368"/>
    </row>
    <row r="368" spans="1:14" ht="124.15" customHeight="1">
      <c r="A368" s="1608"/>
      <c r="B368" s="2329" t="s">
        <v>4719</v>
      </c>
      <c r="C368" s="2329"/>
      <c r="D368" s="2329"/>
      <c r="E368" s="2329"/>
      <c r="F368" s="2329"/>
      <c r="G368" s="2329"/>
      <c r="H368" s="2329"/>
      <c r="I368" s="2329"/>
      <c r="J368" s="2329"/>
      <c r="K368" s="2329"/>
      <c r="L368" s="1604"/>
      <c r="N368" s="1368"/>
    </row>
    <row r="369" spans="1:19" ht="10.5" customHeight="1">
      <c r="A369" s="1608"/>
      <c r="G369" s="1431"/>
      <c r="H369" s="1431"/>
      <c r="I369" s="1431"/>
      <c r="J369" s="1589"/>
      <c r="K369" s="1431"/>
      <c r="L369" s="1604"/>
      <c r="N369" s="1368"/>
    </row>
    <row r="370" spans="1:19" ht="24.75" customHeight="1">
      <c r="A370" s="1608"/>
      <c r="B370" s="2329" t="s">
        <v>1965</v>
      </c>
      <c r="C370" s="2329"/>
      <c r="D370" s="2329"/>
      <c r="E370" s="2329"/>
      <c r="F370" s="2329"/>
      <c r="G370" s="2329"/>
      <c r="H370" s="2329"/>
      <c r="I370" s="2329"/>
      <c r="J370" s="2329"/>
      <c r="K370" s="2329"/>
      <c r="L370" s="1604"/>
      <c r="N370" s="1368"/>
    </row>
    <row r="371" spans="1:19" ht="6.75" customHeight="1">
      <c r="A371" s="1608"/>
      <c r="L371" s="1604"/>
      <c r="N371" s="1368"/>
    </row>
    <row r="372" spans="1:19" ht="69" customHeight="1">
      <c r="A372" s="1608"/>
      <c r="B372" s="2329" t="s">
        <v>3033</v>
      </c>
      <c r="C372" s="2329"/>
      <c r="D372" s="2329"/>
      <c r="E372" s="2329"/>
      <c r="F372" s="2329"/>
      <c r="G372" s="2329"/>
      <c r="H372" s="2329"/>
      <c r="I372" s="2329"/>
      <c r="J372" s="2329"/>
      <c r="K372" s="2329"/>
      <c r="L372" s="1604"/>
      <c r="N372" s="1368"/>
    </row>
    <row r="373" spans="1:19" ht="5.25" customHeight="1">
      <c r="A373" s="1608"/>
      <c r="L373" s="1604"/>
      <c r="N373" s="1368"/>
    </row>
    <row r="374" spans="1:19" ht="84" customHeight="1">
      <c r="A374" s="1608"/>
      <c r="B374" s="2329" t="s">
        <v>2999</v>
      </c>
      <c r="C374" s="2329"/>
      <c r="D374" s="2329"/>
      <c r="E374" s="2329"/>
      <c r="F374" s="2329"/>
      <c r="G374" s="2329"/>
      <c r="H374" s="2329"/>
      <c r="I374" s="2329"/>
      <c r="J374" s="2329"/>
      <c r="K374" s="2329"/>
      <c r="L374" s="1604"/>
      <c r="N374" s="1368"/>
    </row>
    <row r="375" spans="1:19" ht="6.75" customHeight="1">
      <c r="A375" s="1608"/>
      <c r="N375" s="1368"/>
    </row>
    <row r="376" spans="1:19">
      <c r="A376" s="1608"/>
      <c r="B376" s="2324" t="s">
        <v>1966</v>
      </c>
      <c r="C376" s="2324"/>
      <c r="D376" s="2324"/>
      <c r="E376" s="2324"/>
      <c r="F376" s="2324"/>
      <c r="G376" s="2324"/>
      <c r="H376" s="2324"/>
      <c r="I376" s="2324"/>
      <c r="J376" s="2324"/>
      <c r="K376" s="2324"/>
      <c r="N376" s="1368"/>
    </row>
    <row r="377" spans="1:19" ht="10.5" customHeight="1">
      <c r="A377" s="1608"/>
      <c r="B377" s="1562"/>
      <c r="C377" s="1562"/>
      <c r="D377" s="1562"/>
      <c r="E377" s="1618"/>
      <c r="F377" s="1562"/>
      <c r="G377" s="1619"/>
      <c r="H377" s="1619"/>
      <c r="N377" s="1368"/>
    </row>
    <row r="378" spans="1:19">
      <c r="A378" s="1608"/>
      <c r="B378" s="1620"/>
      <c r="C378" s="1620"/>
      <c r="D378" s="1620"/>
      <c r="E378" s="1621"/>
      <c r="F378" s="1620"/>
      <c r="G378" s="1362"/>
      <c r="H378" s="1362"/>
      <c r="I378" s="1394" t="s">
        <v>4725</v>
      </c>
      <c r="J378" s="1393"/>
      <c r="K378" s="1394" t="s">
        <v>4537</v>
      </c>
      <c r="N378" s="1368"/>
    </row>
    <row r="379" spans="1:19">
      <c r="A379" s="1608"/>
      <c r="B379" s="1622"/>
      <c r="C379" s="1365"/>
      <c r="D379" s="1365"/>
      <c r="E379" s="1368"/>
      <c r="F379" s="1365"/>
      <c r="G379" s="1362"/>
      <c r="H379" s="1362"/>
      <c r="I379" s="1387" t="s">
        <v>4733</v>
      </c>
      <c r="J379" s="1388"/>
      <c r="K379" s="1395" t="s">
        <v>4734</v>
      </c>
      <c r="N379" s="1368"/>
    </row>
    <row r="380" spans="1:19">
      <c r="A380" s="1608"/>
      <c r="B380" s="2327" t="s">
        <v>49</v>
      </c>
      <c r="C380" s="2327"/>
      <c r="D380" s="2327"/>
      <c r="E380" s="2327"/>
      <c r="F380" s="2327"/>
      <c r="G380" s="1362"/>
      <c r="H380" s="1362"/>
      <c r="I380" s="1623"/>
      <c r="J380" s="1623"/>
      <c r="K380" s="1365"/>
      <c r="N380" s="1368"/>
    </row>
    <row r="381" spans="1:19">
      <c r="A381" s="1608"/>
      <c r="B381" s="2327" t="s">
        <v>4742</v>
      </c>
      <c r="C381" s="2327"/>
      <c r="D381" s="2327"/>
      <c r="E381" s="2327"/>
      <c r="F381" s="2327"/>
      <c r="G381" s="1363"/>
      <c r="H381" s="1362"/>
      <c r="I381" s="1624">
        <v>3085400.7790000001</v>
      </c>
      <c r="J381" s="1624"/>
      <c r="K381" s="1365">
        <v>3154947</v>
      </c>
      <c r="N381" s="1368"/>
      <c r="S381" s="1368"/>
    </row>
    <row r="382" spans="1:19" ht="14.25">
      <c r="A382" s="1608"/>
      <c r="B382" s="2327" t="s">
        <v>4743</v>
      </c>
      <c r="C382" s="2327"/>
      <c r="D382" s="2327"/>
      <c r="E382" s="2327"/>
      <c r="F382" s="2327"/>
      <c r="G382" s="1363"/>
      <c r="H382" s="1362"/>
      <c r="I382" s="1362">
        <v>714853.18200000003</v>
      </c>
      <c r="J382" s="1624"/>
      <c r="K382" s="1365">
        <v>965362</v>
      </c>
      <c r="N382" s="1368"/>
      <c r="P382" s="1625"/>
      <c r="Q382" s="1625"/>
    </row>
    <row r="383" spans="1:19" ht="14.25">
      <c r="A383" s="1608"/>
      <c r="B383" s="2394" t="s">
        <v>4744</v>
      </c>
      <c r="C383" s="2327"/>
      <c r="D383" s="2327"/>
      <c r="E383" s="2327"/>
      <c r="F383" s="2327"/>
      <c r="G383" s="1363"/>
      <c r="H383" s="1362"/>
      <c r="I383" s="2335">
        <v>-423154</v>
      </c>
      <c r="J383" s="2335"/>
      <c r="K383" s="1626">
        <v>-423154</v>
      </c>
      <c r="N383" s="1368"/>
      <c r="P383" s="1625"/>
      <c r="Q383" s="1625"/>
    </row>
    <row r="384" spans="1:19" ht="14.25">
      <c r="A384" s="1608"/>
      <c r="B384" s="1522"/>
      <c r="C384" s="1522"/>
      <c r="D384" s="1522"/>
      <c r="E384" s="1434"/>
      <c r="F384" s="1522"/>
      <c r="G384" s="1363"/>
      <c r="H384" s="1362"/>
      <c r="I384" s="1624">
        <v>3377099.9610000001</v>
      </c>
      <c r="J384" s="1624"/>
      <c r="K384" s="1627">
        <v>3697155</v>
      </c>
      <c r="N384" s="1368"/>
      <c r="O384" s="1363"/>
      <c r="P384" s="1628"/>
      <c r="Q384" s="1628"/>
    </row>
    <row r="385" spans="1:17" ht="14.25">
      <c r="A385" s="1608"/>
      <c r="B385" s="2327" t="s">
        <v>4745</v>
      </c>
      <c r="C385" s="2327"/>
      <c r="D385" s="2327"/>
      <c r="E385" s="2327"/>
      <c r="F385" s="2327"/>
      <c r="G385" s="1362"/>
      <c r="H385" s="1362"/>
      <c r="I385" s="1629">
        <v>13064979</v>
      </c>
      <c r="J385" s="1629"/>
      <c r="K385" s="1630">
        <v>14835297</v>
      </c>
      <c r="N385" s="1368"/>
      <c r="P385" s="1625"/>
      <c r="Q385" s="1625"/>
    </row>
    <row r="386" spans="1:17" ht="14.25">
      <c r="A386" s="1608"/>
      <c r="B386" s="2394" t="s">
        <v>4746</v>
      </c>
      <c r="C386" s="2327"/>
      <c r="D386" s="2327"/>
      <c r="E386" s="2327"/>
      <c r="F386" s="2327"/>
      <c r="G386" s="1362"/>
      <c r="H386" s="1362"/>
      <c r="I386" s="1629">
        <v>977894</v>
      </c>
      <c r="J386" s="1629"/>
      <c r="K386" s="1630">
        <v>1741757</v>
      </c>
      <c r="N386" s="1368"/>
      <c r="P386" s="1625"/>
      <c r="Q386" s="1625"/>
    </row>
    <row r="387" spans="1:17" ht="12.75" customHeight="1">
      <c r="A387" s="1608"/>
      <c r="B387" s="1631" t="s">
        <v>4747</v>
      </c>
      <c r="G387" s="1362"/>
      <c r="H387" s="1362"/>
      <c r="I387" s="1629">
        <v>289702</v>
      </c>
      <c r="J387" s="1629"/>
      <c r="K387" s="1630">
        <v>246976</v>
      </c>
      <c r="N387" s="1368"/>
    </row>
    <row r="388" spans="1:17" ht="14.25" thickBot="1">
      <c r="A388" s="1608"/>
      <c r="G388" s="1362"/>
      <c r="H388" s="1362"/>
      <c r="I388" s="1632">
        <v>17709674.960999999</v>
      </c>
      <c r="J388" s="1633"/>
      <c r="K388" s="1632">
        <v>20521185</v>
      </c>
      <c r="N388" s="1368"/>
    </row>
    <row r="389" spans="1:17" ht="10.5" customHeight="1" thickTop="1">
      <c r="A389" s="1608"/>
      <c r="B389" s="1634"/>
      <c r="C389" s="1627"/>
      <c r="D389" s="1627"/>
      <c r="E389" s="1635"/>
      <c r="F389" s="1627"/>
      <c r="G389" s="1627"/>
      <c r="H389" s="1627"/>
      <c r="I389" s="1365"/>
      <c r="K389" s="1365"/>
      <c r="L389" s="1604"/>
      <c r="N389" s="1368"/>
    </row>
    <row r="390" spans="1:17" ht="10.5" customHeight="1">
      <c r="A390" s="1608"/>
      <c r="B390" s="2341" t="s">
        <v>3285</v>
      </c>
      <c r="C390" s="2341"/>
      <c r="D390" s="2341"/>
      <c r="E390" s="2341"/>
      <c r="F390" s="2341"/>
      <c r="G390" s="2341"/>
      <c r="H390" s="2341"/>
      <c r="I390" s="2341"/>
      <c r="J390" s="2341"/>
      <c r="K390" s="2341"/>
      <c r="L390" s="1604"/>
      <c r="N390" s="1368"/>
    </row>
    <row r="391" spans="1:17" ht="10.5" customHeight="1">
      <c r="A391" s="1608"/>
      <c r="B391" s="1634"/>
      <c r="C391" s="1627"/>
      <c r="D391" s="1627"/>
      <c r="E391" s="1635"/>
      <c r="F391" s="1627"/>
      <c r="G391" s="1627"/>
      <c r="H391" s="1627"/>
      <c r="I391" s="1365"/>
      <c r="K391" s="1365"/>
      <c r="L391" s="1604"/>
      <c r="N391" s="1368"/>
    </row>
    <row r="392" spans="1:17">
      <c r="A392" s="1608"/>
      <c r="B392" s="2341" t="s">
        <v>2967</v>
      </c>
      <c r="C392" s="2341"/>
      <c r="D392" s="2341"/>
      <c r="E392" s="2341"/>
      <c r="F392" s="2341"/>
      <c r="G392" s="2341"/>
      <c r="H392" s="2341"/>
      <c r="I392" s="2341"/>
      <c r="J392" s="2341"/>
      <c r="K392" s="2341"/>
      <c r="N392" s="1368"/>
    </row>
    <row r="393" spans="1:17" ht="10.5" customHeight="1">
      <c r="A393" s="1608"/>
      <c r="B393" s="1525"/>
      <c r="C393" s="1525"/>
      <c r="D393" s="1525"/>
      <c r="E393" s="1636"/>
      <c r="F393" s="1525"/>
      <c r="G393" s="1525"/>
      <c r="H393" s="1525"/>
      <c r="I393" s="1525"/>
      <c r="J393" s="1637"/>
      <c r="K393" s="1525"/>
      <c r="N393" s="1368"/>
    </row>
    <row r="394" spans="1:17">
      <c r="A394" s="1608"/>
      <c r="B394" s="1638" t="s">
        <v>4663</v>
      </c>
      <c r="C394" s="1627"/>
      <c r="D394" s="1627"/>
      <c r="E394" s="1635"/>
      <c r="F394" s="1627"/>
      <c r="G394" s="1627"/>
      <c r="H394" s="1627"/>
      <c r="I394" s="1365"/>
      <c r="K394" s="1365"/>
      <c r="N394" s="1368"/>
    </row>
    <row r="395" spans="1:17">
      <c r="A395" s="1608"/>
      <c r="B395" s="1634"/>
      <c r="C395" s="1627"/>
      <c r="D395" s="1627"/>
      <c r="E395" s="1635"/>
      <c r="F395" s="1627"/>
      <c r="G395" s="1627"/>
      <c r="H395" s="1627"/>
      <c r="I395" s="1365"/>
      <c r="K395" s="1365"/>
      <c r="N395" s="1368"/>
    </row>
    <row r="396" spans="1:17">
      <c r="A396" s="1608"/>
      <c r="B396" s="1634"/>
      <c r="C396" s="1627"/>
      <c r="D396" s="1627"/>
      <c r="E396" s="1635"/>
      <c r="F396" s="1627"/>
      <c r="G396" s="1362"/>
      <c r="H396" s="1362"/>
      <c r="I396" s="1394" t="s">
        <v>4725</v>
      </c>
      <c r="J396" s="1393"/>
      <c r="K396" s="1394" t="s">
        <v>4537</v>
      </c>
      <c r="N396" s="1368"/>
    </row>
    <row r="397" spans="1:17">
      <c r="A397" s="1608"/>
      <c r="B397" s="1634"/>
      <c r="C397" s="1627"/>
      <c r="D397" s="1627"/>
      <c r="E397" s="1635"/>
      <c r="F397" s="1627"/>
      <c r="G397" s="1362"/>
      <c r="H397" s="1362"/>
      <c r="I397" s="1586" t="s">
        <v>4734</v>
      </c>
      <c r="J397" s="1396"/>
      <c r="K397" s="1586" t="s">
        <v>4734</v>
      </c>
      <c r="N397" s="1368"/>
    </row>
    <row r="398" spans="1:17" ht="6" customHeight="1">
      <c r="A398" s="1608"/>
      <c r="B398" s="1634"/>
      <c r="C398" s="1627"/>
      <c r="D398" s="1627"/>
      <c r="E398" s="1635"/>
      <c r="F398" s="1627"/>
      <c r="G398" s="1362"/>
      <c r="H398" s="1362"/>
      <c r="I398" s="1586"/>
      <c r="J398" s="1395"/>
      <c r="K398" s="1395"/>
      <c r="N398" s="1368"/>
    </row>
    <row r="399" spans="1:17">
      <c r="A399" s="1608"/>
      <c r="B399" s="1638" t="s">
        <v>3069</v>
      </c>
      <c r="C399" s="1627"/>
      <c r="D399" s="1627"/>
      <c r="E399" s="1635"/>
      <c r="F399" s="1627"/>
      <c r="G399" s="1362"/>
      <c r="H399" s="1362"/>
      <c r="I399" s="1639">
        <v>1381123.9069999999</v>
      </c>
      <c r="J399" s="1395"/>
      <c r="K399" s="1640">
        <v>2121928</v>
      </c>
      <c r="N399" s="1368"/>
    </row>
    <row r="400" spans="1:17">
      <c r="A400" s="1608"/>
      <c r="B400" s="1638" t="s">
        <v>3070</v>
      </c>
      <c r="C400" s="1627"/>
      <c r="D400" s="1627"/>
      <c r="E400" s="1635"/>
      <c r="F400" s="1627"/>
      <c r="G400" s="1362"/>
      <c r="H400" s="1362"/>
      <c r="I400" s="1639">
        <v>448412.489</v>
      </c>
      <c r="J400" s="1640"/>
      <c r="K400" s="1640">
        <v>843393.04</v>
      </c>
      <c r="N400" s="1368"/>
    </row>
    <row r="401" spans="1:21">
      <c r="A401" s="1608"/>
      <c r="B401" s="1638" t="s">
        <v>3071</v>
      </c>
      <c r="C401" s="1627"/>
      <c r="D401" s="1627"/>
      <c r="E401" s="1635"/>
      <c r="F401" s="1627"/>
      <c r="G401" s="1362"/>
      <c r="H401" s="1362"/>
      <c r="I401" s="1639">
        <v>347842.79100000003</v>
      </c>
      <c r="J401" s="1640"/>
      <c r="K401" s="1640">
        <v>427543.41</v>
      </c>
      <c r="N401" s="1368"/>
      <c r="U401" s="1641"/>
    </row>
    <row r="402" spans="1:21">
      <c r="A402" s="1608"/>
      <c r="B402" s="1638" t="s">
        <v>4764</v>
      </c>
      <c r="C402" s="1627"/>
      <c r="D402" s="1627"/>
      <c r="E402" s="1635"/>
      <c r="F402" s="1627"/>
      <c r="G402" s="1362"/>
      <c r="H402" s="1362"/>
      <c r="I402" s="1639">
        <v>1199721.2520000001</v>
      </c>
      <c r="J402" s="1640"/>
      <c r="K402" s="1640">
        <v>304291</v>
      </c>
      <c r="N402" s="1368"/>
    </row>
    <row r="403" spans="1:21" ht="13.5" hidden="1" customHeight="1">
      <c r="A403" s="1608"/>
      <c r="B403" s="1638" t="s">
        <v>4586</v>
      </c>
      <c r="C403" s="1627"/>
      <c r="D403" s="1627"/>
      <c r="E403" s="1635"/>
      <c r="F403" s="1627"/>
      <c r="G403" s="1362"/>
      <c r="H403" s="1362"/>
      <c r="I403" s="1639">
        <v>0</v>
      </c>
      <c r="J403" s="1640"/>
      <c r="K403" s="1639">
        <v>0</v>
      </c>
      <c r="N403" s="1368"/>
    </row>
    <row r="404" spans="1:21" ht="14.25" thickBot="1">
      <c r="A404" s="1608"/>
      <c r="B404" s="1634"/>
      <c r="C404" s="1627"/>
      <c r="D404" s="1627"/>
      <c r="E404" s="1635"/>
      <c r="F404" s="1627"/>
      <c r="G404" s="1362"/>
      <c r="H404" s="1362"/>
      <c r="I404" s="1632">
        <v>3377100.4390000002</v>
      </c>
      <c r="J404" s="1633"/>
      <c r="K404" s="1632">
        <v>3697155.45</v>
      </c>
      <c r="N404" s="1368"/>
    </row>
    <row r="405" spans="1:21" ht="8.4499999999999993" customHeight="1" thickTop="1">
      <c r="A405" s="1608"/>
      <c r="B405" s="1634"/>
      <c r="C405" s="1627"/>
      <c r="D405" s="1627"/>
      <c r="E405" s="1635"/>
      <c r="F405" s="1627"/>
      <c r="G405" s="1642"/>
      <c r="H405" s="1642"/>
      <c r="I405" s="1365"/>
      <c r="K405" s="1365"/>
      <c r="N405" s="1368"/>
    </row>
    <row r="406" spans="1:21">
      <c r="A406" s="1608"/>
      <c r="B406" s="2329" t="s">
        <v>1967</v>
      </c>
      <c r="C406" s="2329"/>
      <c r="D406" s="2329"/>
      <c r="E406" s="2329"/>
      <c r="F406" s="2329"/>
      <c r="G406" s="2329"/>
      <c r="H406" s="2329"/>
      <c r="I406" s="2329"/>
      <c r="J406" s="2329"/>
      <c r="K406" s="2329"/>
      <c r="N406" s="1368"/>
    </row>
    <row r="407" spans="1:21" ht="4.9000000000000004" customHeight="1">
      <c r="A407" s="1608"/>
      <c r="N407" s="1368"/>
    </row>
    <row r="408" spans="1:21" ht="15.75" customHeight="1">
      <c r="A408" s="1608"/>
      <c r="I408" s="1394" t="s">
        <v>4725</v>
      </c>
      <c r="J408" s="1393"/>
      <c r="K408" s="1394" t="s">
        <v>4537</v>
      </c>
      <c r="N408" s="1368"/>
    </row>
    <row r="409" spans="1:21" ht="11.45" customHeight="1">
      <c r="A409" s="1608"/>
      <c r="I409" s="1395" t="s">
        <v>4734</v>
      </c>
      <c r="J409" s="1396"/>
      <c r="K409" s="1395" t="s">
        <v>4734</v>
      </c>
      <c r="N409" s="1368"/>
    </row>
    <row r="410" spans="1:21" ht="13.5" customHeight="1">
      <c r="A410" s="1608"/>
      <c r="B410" s="1370" t="s">
        <v>3022</v>
      </c>
      <c r="C410" s="1643"/>
      <c r="D410" s="1643"/>
      <c r="E410" s="1644"/>
      <c r="I410" s="1645">
        <v>423154</v>
      </c>
      <c r="J410" s="1646"/>
      <c r="K410" s="1645">
        <v>337485</v>
      </c>
      <c r="N410" s="1368"/>
    </row>
    <row r="411" spans="1:21">
      <c r="A411" s="1608"/>
      <c r="B411" s="2327" t="s">
        <v>1968</v>
      </c>
      <c r="C411" s="2327"/>
      <c r="D411" s="2327"/>
      <c r="E411" s="2327"/>
      <c r="F411" s="2327"/>
      <c r="I411" s="1436">
        <v>0</v>
      </c>
      <c r="J411" s="1582"/>
      <c r="K411" s="1645">
        <v>108975</v>
      </c>
      <c r="N411" s="1368"/>
    </row>
    <row r="412" spans="1:21">
      <c r="A412" s="1608"/>
      <c r="B412" s="2327" t="s">
        <v>3255</v>
      </c>
      <c r="C412" s="2327"/>
      <c r="D412" s="2327"/>
      <c r="E412" s="2327"/>
      <c r="F412" s="2327"/>
      <c r="I412" s="1440">
        <v>0</v>
      </c>
      <c r="J412" s="1440"/>
      <c r="K412" s="1440">
        <v>-3147</v>
      </c>
      <c r="L412" s="1440"/>
      <c r="N412" s="1368"/>
    </row>
    <row r="413" spans="1:21" ht="12.75" customHeight="1">
      <c r="A413" s="1608"/>
      <c r="B413" s="1370" t="s">
        <v>1969</v>
      </c>
      <c r="C413" s="1421"/>
      <c r="D413" s="1421"/>
      <c r="E413" s="1523"/>
      <c r="F413" s="1363"/>
      <c r="G413" s="1425"/>
      <c r="I413" s="1856">
        <v>0</v>
      </c>
      <c r="J413" s="1856"/>
      <c r="K413" s="1856">
        <v>-20159</v>
      </c>
      <c r="L413" s="1856"/>
      <c r="N413" s="1368"/>
    </row>
    <row r="414" spans="1:21" ht="14.25" customHeight="1" thickBot="1">
      <c r="A414" s="1608"/>
      <c r="B414" s="1370" t="s">
        <v>4765</v>
      </c>
      <c r="C414" s="1643"/>
      <c r="D414" s="1643"/>
      <c r="E414" s="1644"/>
      <c r="G414" s="1647"/>
      <c r="H414" s="1647"/>
      <c r="I414" s="1616">
        <v>423154</v>
      </c>
      <c r="J414" s="1648"/>
      <c r="K414" s="1632">
        <v>423154</v>
      </c>
      <c r="N414" s="1368"/>
    </row>
    <row r="415" spans="1:21" ht="7.15" customHeight="1" thickTop="1">
      <c r="A415" s="1608"/>
      <c r="N415" s="1368"/>
    </row>
    <row r="416" spans="1:21" ht="82.15" hidden="1" customHeight="1">
      <c r="A416" s="1608"/>
      <c r="B416" s="2322" t="s">
        <v>3473</v>
      </c>
      <c r="C416" s="2322"/>
      <c r="D416" s="2322"/>
      <c r="E416" s="2322"/>
      <c r="F416" s="2322"/>
      <c r="G416" s="2322"/>
      <c r="H416" s="2322"/>
      <c r="I416" s="2322"/>
      <c r="J416" s="2322"/>
      <c r="K416" s="2322"/>
      <c r="N416" s="1368"/>
    </row>
    <row r="417" spans="1:14" ht="6" customHeight="1">
      <c r="A417" s="1608"/>
      <c r="B417" s="1389"/>
      <c r="C417" s="1389"/>
      <c r="D417" s="1389"/>
      <c r="E417" s="1390"/>
      <c r="F417" s="1389"/>
      <c r="G417" s="1389"/>
      <c r="H417" s="1389"/>
      <c r="I417" s="1389"/>
      <c r="J417" s="1602"/>
      <c r="K417" s="1389"/>
      <c r="L417" s="1604"/>
      <c r="N417" s="1368"/>
    </row>
    <row r="418" spans="1:14">
      <c r="A418" s="1608"/>
      <c r="B418" s="1380" t="s">
        <v>2968</v>
      </c>
      <c r="C418" s="1389"/>
      <c r="D418" s="1389"/>
      <c r="E418" s="1390"/>
      <c r="F418" s="1389"/>
      <c r="G418" s="1389"/>
      <c r="H418" s="1389"/>
      <c r="I418" s="1389"/>
      <c r="J418" s="1602"/>
      <c r="K418" s="1389"/>
      <c r="L418" s="1604"/>
      <c r="N418" s="1368"/>
    </row>
    <row r="419" spans="1:14" ht="28.9" customHeight="1">
      <c r="A419" s="1608"/>
      <c r="B419" s="2322" t="s">
        <v>3034</v>
      </c>
      <c r="C419" s="2322"/>
      <c r="D419" s="2322"/>
      <c r="E419" s="2322"/>
      <c r="F419" s="2322"/>
      <c r="G419" s="2322"/>
      <c r="H419" s="2322"/>
      <c r="I419" s="2322"/>
      <c r="J419" s="2322"/>
      <c r="K419" s="2322"/>
      <c r="L419" s="1604"/>
      <c r="N419" s="1368"/>
    </row>
    <row r="420" spans="1:14" ht="80.45" customHeight="1">
      <c r="A420" s="1608"/>
      <c r="B420" s="2329" t="s">
        <v>4797</v>
      </c>
      <c r="C420" s="2329"/>
      <c r="D420" s="2329"/>
      <c r="E420" s="2329"/>
      <c r="F420" s="2329"/>
      <c r="G420" s="2329"/>
      <c r="H420" s="2329"/>
      <c r="I420" s="2329"/>
      <c r="J420" s="2329"/>
      <c r="K420" s="2329"/>
      <c r="L420" s="1604"/>
      <c r="N420" s="1368"/>
    </row>
    <row r="421" spans="1:14" ht="9.6" customHeight="1">
      <c r="A421" s="1608"/>
      <c r="B421" s="1525"/>
      <c r="C421" s="1525"/>
      <c r="D421" s="1525"/>
      <c r="E421" s="1636"/>
      <c r="F421" s="1525"/>
      <c r="G421" s="1525"/>
      <c r="H421" s="1525"/>
      <c r="I421" s="1525"/>
      <c r="J421" s="1637"/>
      <c r="K421" s="1525"/>
      <c r="L421" s="1604"/>
      <c r="N421" s="1368"/>
    </row>
    <row r="422" spans="1:14" ht="12.75" customHeight="1">
      <c r="A422" s="1608"/>
      <c r="B422" s="1380" t="s">
        <v>3190</v>
      </c>
      <c r="C422" s="1377"/>
      <c r="D422" s="1377"/>
      <c r="E422" s="1422"/>
      <c r="F422" s="1377"/>
      <c r="G422" s="1377"/>
      <c r="H422" s="1377"/>
      <c r="I422" s="1377"/>
      <c r="J422" s="1423"/>
      <c r="K422" s="1377"/>
      <c r="N422" s="1368"/>
    </row>
    <row r="423" spans="1:14" ht="66.75" customHeight="1">
      <c r="A423" s="1608"/>
      <c r="B423" s="2399" t="s">
        <v>4798</v>
      </c>
      <c r="C423" s="2399"/>
      <c r="D423" s="2399"/>
      <c r="E423" s="2399"/>
      <c r="F423" s="2399"/>
      <c r="G423" s="2399"/>
      <c r="H423" s="2399"/>
      <c r="I423" s="2399"/>
      <c r="J423" s="2399"/>
      <c r="K423" s="2399"/>
      <c r="N423" s="1368"/>
    </row>
    <row r="424" spans="1:14" ht="10.5" customHeight="1">
      <c r="A424" s="1608"/>
      <c r="B424" s="1377"/>
      <c r="C424" s="1377"/>
      <c r="D424" s="1377"/>
      <c r="E424" s="1422"/>
      <c r="F424" s="1377"/>
      <c r="G424" s="1377"/>
      <c r="H424" s="1377"/>
      <c r="I424" s="1377"/>
      <c r="J424" s="1423"/>
      <c r="K424" s="1377"/>
      <c r="N424" s="1368"/>
    </row>
    <row r="425" spans="1:14" ht="14.45" customHeight="1">
      <c r="A425" s="1608"/>
      <c r="B425" s="1416" t="s">
        <v>255</v>
      </c>
      <c r="C425" s="1416"/>
      <c r="D425" s="1416"/>
      <c r="E425" s="1424"/>
      <c r="L425" s="1604"/>
      <c r="N425" s="1368"/>
    </row>
    <row r="426" spans="1:14" ht="67.900000000000006" customHeight="1">
      <c r="A426" s="1608"/>
      <c r="B426" s="2322" t="s">
        <v>4799</v>
      </c>
      <c r="C426" s="2322"/>
      <c r="D426" s="2322"/>
      <c r="E426" s="2322"/>
      <c r="F426" s="2322"/>
      <c r="G426" s="2322"/>
      <c r="H426" s="2322"/>
      <c r="I426" s="2322"/>
      <c r="J426" s="2322"/>
      <c r="K426" s="2322"/>
      <c r="L426" s="1604"/>
      <c r="N426" s="1368"/>
    </row>
    <row r="427" spans="1:14" ht="10.5" customHeight="1">
      <c r="A427" s="1608"/>
      <c r="B427" s="1377"/>
      <c r="C427" s="1377"/>
      <c r="D427" s="1377"/>
      <c r="E427" s="1422"/>
      <c r="F427" s="1377"/>
      <c r="G427" s="1377"/>
      <c r="H427" s="1377"/>
      <c r="I427" s="1377"/>
      <c r="J427" s="1423"/>
      <c r="K427" s="1377"/>
      <c r="N427" s="1368"/>
    </row>
    <row r="428" spans="1:14" ht="10.5" customHeight="1">
      <c r="A428" s="1608"/>
      <c r="B428" s="1416" t="s">
        <v>1789</v>
      </c>
      <c r="C428" s="1416"/>
      <c r="D428" s="1416"/>
      <c r="E428" s="1424"/>
      <c r="L428" s="1604"/>
      <c r="N428" s="1368"/>
    </row>
    <row r="429" spans="1:14" ht="41.45" customHeight="1">
      <c r="A429" s="1608"/>
      <c r="B429" s="2329" t="s">
        <v>3272</v>
      </c>
      <c r="C429" s="2329"/>
      <c r="D429" s="2329"/>
      <c r="E429" s="2329"/>
      <c r="F429" s="2329"/>
      <c r="G429" s="2329"/>
      <c r="H429" s="2329"/>
      <c r="I429" s="2329"/>
      <c r="J429" s="2329"/>
      <c r="K429" s="2329"/>
      <c r="L429" s="1604"/>
      <c r="N429" s="1368"/>
    </row>
    <row r="430" spans="1:14" ht="10.5" customHeight="1">
      <c r="A430" s="1608"/>
      <c r="B430" s="1377"/>
      <c r="C430" s="1377"/>
      <c r="D430" s="1377"/>
      <c r="E430" s="1422"/>
      <c r="F430" s="1377"/>
      <c r="G430" s="1377"/>
      <c r="H430" s="1377"/>
      <c r="I430" s="1377"/>
      <c r="J430" s="1423"/>
      <c r="K430" s="1377"/>
      <c r="L430" s="1604"/>
      <c r="N430" s="1368"/>
    </row>
    <row r="431" spans="1:14" ht="13.15" customHeight="1">
      <c r="A431" s="1608"/>
      <c r="B431" s="1416" t="s">
        <v>14</v>
      </c>
      <c r="C431" s="1416"/>
      <c r="D431" s="1416"/>
      <c r="E431" s="1424"/>
      <c r="G431" s="1363"/>
      <c r="L431" s="1604"/>
      <c r="N431" s="1368"/>
    </row>
    <row r="432" spans="1:14" ht="39.6" customHeight="1">
      <c r="A432" s="1608"/>
      <c r="B432" s="2329" t="s">
        <v>4800</v>
      </c>
      <c r="C432" s="2329"/>
      <c r="D432" s="2329"/>
      <c r="E432" s="2329"/>
      <c r="F432" s="2329"/>
      <c r="G432" s="2329"/>
      <c r="H432" s="2329"/>
      <c r="I432" s="2329"/>
      <c r="J432" s="2329"/>
      <c r="K432" s="2329"/>
      <c r="L432" s="1604"/>
      <c r="N432" s="1368"/>
    </row>
    <row r="433" spans="1:21" ht="10.5" customHeight="1">
      <c r="A433" s="1608"/>
      <c r="N433" s="1368"/>
      <c r="U433" s="1649"/>
    </row>
    <row r="434" spans="1:21" ht="10.5" customHeight="1">
      <c r="A434" s="1608" t="s">
        <v>17</v>
      </c>
      <c r="B434" s="1416" t="s">
        <v>123</v>
      </c>
      <c r="C434" s="1416"/>
      <c r="D434" s="1416"/>
      <c r="E434" s="1424"/>
      <c r="N434" s="1368"/>
      <c r="U434" s="1649"/>
    </row>
    <row r="435" spans="1:21" ht="72" customHeight="1">
      <c r="A435" s="1608"/>
      <c r="B435" s="2329" t="s">
        <v>1970</v>
      </c>
      <c r="C435" s="2329"/>
      <c r="D435" s="2329"/>
      <c r="E435" s="2329"/>
      <c r="F435" s="2329"/>
      <c r="G435" s="2329"/>
      <c r="H435" s="2329"/>
      <c r="I435" s="2329"/>
      <c r="J435" s="2329"/>
      <c r="K435" s="2329"/>
      <c r="N435" s="1368"/>
    </row>
    <row r="436" spans="1:21" ht="10.5" customHeight="1">
      <c r="A436" s="1608"/>
      <c r="N436" s="1368"/>
    </row>
    <row r="437" spans="1:21" ht="45.75" customHeight="1">
      <c r="A437" s="1608"/>
      <c r="B437" s="2322" t="s">
        <v>3073</v>
      </c>
      <c r="C437" s="2322"/>
      <c r="D437" s="2322"/>
      <c r="E437" s="2322"/>
      <c r="F437" s="2322"/>
      <c r="G437" s="2322"/>
      <c r="H437" s="2322"/>
      <c r="I437" s="2322"/>
      <c r="J437" s="2322"/>
      <c r="K437" s="2322"/>
      <c r="N437" s="1368"/>
    </row>
    <row r="438" spans="1:21" ht="10.5" customHeight="1">
      <c r="A438" s="1608"/>
      <c r="N438" s="1368"/>
    </row>
    <row r="439" spans="1:21" ht="56.45" customHeight="1">
      <c r="A439" s="1608"/>
      <c r="B439" s="2322" t="s">
        <v>1971</v>
      </c>
      <c r="C439" s="2322"/>
      <c r="D439" s="2322"/>
      <c r="E439" s="2322"/>
      <c r="F439" s="2322"/>
      <c r="G439" s="2322"/>
      <c r="H439" s="2322"/>
      <c r="I439" s="2322"/>
      <c r="J439" s="2322"/>
      <c r="K439" s="2322"/>
      <c r="N439" s="1368"/>
    </row>
    <row r="440" spans="1:21" ht="10.5" customHeight="1">
      <c r="A440" s="1608"/>
      <c r="N440" s="1368"/>
    </row>
    <row r="441" spans="1:21" ht="27.6" customHeight="1">
      <c r="A441" s="1608"/>
      <c r="B441" s="2329" t="s">
        <v>1972</v>
      </c>
      <c r="C441" s="2329"/>
      <c r="D441" s="2329"/>
      <c r="E441" s="2329"/>
      <c r="F441" s="2329"/>
      <c r="G441" s="2329"/>
      <c r="H441" s="2329"/>
      <c r="I441" s="2329"/>
      <c r="J441" s="2329"/>
      <c r="K441" s="2329"/>
      <c r="N441" s="1368"/>
    </row>
    <row r="442" spans="1:21" ht="10.5" customHeight="1">
      <c r="A442" s="1608"/>
      <c r="N442" s="1368"/>
    </row>
    <row r="443" spans="1:21" ht="31.5" customHeight="1">
      <c r="A443" s="1608"/>
      <c r="F443" s="1608" t="s">
        <v>108</v>
      </c>
      <c r="G443" s="1650" t="s">
        <v>213</v>
      </c>
      <c r="H443" s="1650"/>
      <c r="I443" s="1650" t="s">
        <v>1973</v>
      </c>
      <c r="J443" s="1651"/>
      <c r="K443" s="1650" t="s">
        <v>1974</v>
      </c>
      <c r="N443" s="1368"/>
    </row>
    <row r="444" spans="1:21" ht="11.45" customHeight="1">
      <c r="A444" s="1608"/>
      <c r="G444" s="1396" t="s">
        <v>4734</v>
      </c>
      <c r="H444" s="1396"/>
      <c r="I444" s="1396" t="s">
        <v>4734</v>
      </c>
      <c r="J444" s="1396"/>
      <c r="K444" s="1396" t="s">
        <v>4734</v>
      </c>
      <c r="N444" s="1368"/>
    </row>
    <row r="445" spans="1:21" ht="15" customHeight="1">
      <c r="A445" s="1608"/>
      <c r="B445" s="1652" t="s">
        <v>1975</v>
      </c>
      <c r="C445" s="1416"/>
      <c r="D445" s="1416"/>
      <c r="E445" s="1424"/>
      <c r="G445" s="1653"/>
      <c r="H445" s="1653"/>
      <c r="I445" s="1653"/>
      <c r="J445" s="1622"/>
      <c r="K445" s="1653"/>
      <c r="N445" s="1368"/>
    </row>
    <row r="446" spans="1:21" ht="15" customHeight="1">
      <c r="A446" s="1608"/>
      <c r="B446" s="1416" t="s">
        <v>1976</v>
      </c>
      <c r="C446" s="1416"/>
      <c r="D446" s="1416"/>
      <c r="E446" s="1424"/>
      <c r="G446" s="1362"/>
      <c r="H446" s="1362"/>
      <c r="I446" s="1364"/>
      <c r="J446" s="1654"/>
      <c r="N446" s="1368"/>
    </row>
    <row r="447" spans="1:21" ht="16.5" customHeight="1">
      <c r="A447" s="1608"/>
      <c r="B447" s="2330" t="s">
        <v>3469</v>
      </c>
      <c r="C447" s="2330"/>
      <c r="D447" s="2330"/>
      <c r="E447" s="2330"/>
      <c r="G447" s="1362"/>
      <c r="H447" s="1362"/>
      <c r="I447" s="1364"/>
      <c r="J447" s="1654"/>
      <c r="N447" s="1368"/>
    </row>
    <row r="448" spans="1:21" ht="15.75" customHeight="1">
      <c r="A448" s="1608"/>
      <c r="B448" s="1613" t="s">
        <v>3177</v>
      </c>
      <c r="F448" s="1361">
        <v>24</v>
      </c>
      <c r="G448" s="1655">
        <v>16400466</v>
      </c>
      <c r="H448" s="1362"/>
      <c r="I448" s="1645">
        <v>11614366</v>
      </c>
      <c r="J448" s="1646"/>
      <c r="K448" s="1655">
        <v>11614366</v>
      </c>
      <c r="N448" s="1368"/>
    </row>
    <row r="449" spans="1:14" ht="15" customHeight="1">
      <c r="A449" s="1608"/>
      <c r="B449" s="1613" t="s">
        <v>37</v>
      </c>
      <c r="F449" s="1361">
        <v>22</v>
      </c>
      <c r="G449" s="1655">
        <v>399889</v>
      </c>
      <c r="H449" s="1362"/>
      <c r="I449" s="1655">
        <v>427995</v>
      </c>
      <c r="J449" s="1646"/>
      <c r="K449" s="1655">
        <v>427995</v>
      </c>
      <c r="N449" s="1368"/>
    </row>
    <row r="450" spans="1:14" ht="15" customHeight="1">
      <c r="A450" s="1608"/>
      <c r="B450" s="1613" t="s">
        <v>3281</v>
      </c>
      <c r="F450" s="1361">
        <v>23</v>
      </c>
      <c r="G450" s="1655">
        <v>19864094</v>
      </c>
      <c r="H450" s="1362"/>
      <c r="I450" s="1645">
        <v>19864094</v>
      </c>
      <c r="J450" s="1646"/>
      <c r="K450" s="1655">
        <v>19864094</v>
      </c>
      <c r="N450" s="1368"/>
    </row>
    <row r="451" spans="1:14" ht="14.25" customHeight="1">
      <c r="A451" s="1608"/>
      <c r="B451" s="1613" t="s">
        <v>34</v>
      </c>
      <c r="F451" s="1361">
        <v>21</v>
      </c>
      <c r="G451" s="1408">
        <v>1573485</v>
      </c>
      <c r="H451" s="1656"/>
      <c r="I451" s="1657">
        <v>1573485</v>
      </c>
      <c r="J451" s="1658"/>
      <c r="K451" s="1655">
        <v>1573485</v>
      </c>
      <c r="N451" s="1368"/>
    </row>
    <row r="452" spans="1:14" ht="18.75" customHeight="1" thickBot="1">
      <c r="A452" s="1608"/>
      <c r="F452" s="1361"/>
      <c r="G452" s="1632">
        <v>38237934</v>
      </c>
      <c r="H452" s="1632"/>
      <c r="I452" s="1632">
        <v>33479940</v>
      </c>
      <c r="J452" s="1633"/>
      <c r="K452" s="1632">
        <v>33479940</v>
      </c>
      <c r="N452" s="1368"/>
    </row>
    <row r="453" spans="1:14" ht="18" customHeight="1" thickTop="1">
      <c r="A453" s="1608"/>
      <c r="B453" s="2330" t="s">
        <v>4755</v>
      </c>
      <c r="C453" s="2330"/>
      <c r="D453" s="2330"/>
      <c r="E453" s="2330"/>
      <c r="F453" s="1361"/>
      <c r="G453" s="1656"/>
      <c r="H453" s="1656"/>
      <c r="I453" s="1425"/>
      <c r="J453" s="1658"/>
      <c r="L453" s="1604"/>
      <c r="N453" s="1368"/>
    </row>
    <row r="454" spans="1:14" ht="12.75" customHeight="1">
      <c r="A454" s="1608"/>
      <c r="B454" s="1613" t="s">
        <v>3177</v>
      </c>
      <c r="F454" s="1361">
        <v>24</v>
      </c>
      <c r="G454" s="1655">
        <v>15024732</v>
      </c>
      <c r="H454" s="1362"/>
      <c r="I454" s="1645">
        <v>15024732</v>
      </c>
      <c r="J454" s="1646"/>
      <c r="K454" s="1655">
        <v>15024732</v>
      </c>
      <c r="L454" s="1604"/>
      <c r="N454" s="1368"/>
    </row>
    <row r="455" spans="1:14" ht="15.75" customHeight="1">
      <c r="A455" s="1608"/>
      <c r="B455" s="1613" t="s">
        <v>37</v>
      </c>
      <c r="F455" s="1361">
        <v>22</v>
      </c>
      <c r="G455" s="1655">
        <v>395637</v>
      </c>
      <c r="H455" s="1362"/>
      <c r="I455" s="1645">
        <v>395637</v>
      </c>
      <c r="J455" s="1646"/>
      <c r="K455" s="1655">
        <v>395637</v>
      </c>
      <c r="L455" s="1604"/>
      <c r="N455" s="1368"/>
    </row>
    <row r="456" spans="1:14" ht="14.25" customHeight="1">
      <c r="A456" s="1608"/>
      <c r="B456" s="1613" t="s">
        <v>3281</v>
      </c>
      <c r="F456" s="1361">
        <v>23</v>
      </c>
      <c r="G456" s="1655">
        <v>18728797</v>
      </c>
      <c r="H456" s="1362"/>
      <c r="I456" s="1645">
        <v>18728797</v>
      </c>
      <c r="J456" s="1646"/>
      <c r="K456" s="1655">
        <v>18728797</v>
      </c>
      <c r="L456" s="1604"/>
      <c r="N456" s="1368"/>
    </row>
    <row r="457" spans="1:14" ht="14.25" customHeight="1">
      <c r="A457" s="1608"/>
      <c r="B457" s="1613" t="s">
        <v>34</v>
      </c>
      <c r="F457" s="1361">
        <v>21</v>
      </c>
      <c r="G457" s="1408">
        <v>1581293</v>
      </c>
      <c r="H457" s="1656"/>
      <c r="I457" s="1657">
        <v>1581293</v>
      </c>
      <c r="J457" s="1658"/>
      <c r="K457" s="1655">
        <v>1581293</v>
      </c>
      <c r="L457" s="1604"/>
      <c r="N457" s="1368"/>
    </row>
    <row r="458" spans="1:14" ht="18" customHeight="1" thickBot="1">
      <c r="A458" s="1608"/>
      <c r="B458" s="1613"/>
      <c r="G458" s="1632">
        <v>35730459</v>
      </c>
      <c r="H458" s="1632"/>
      <c r="I458" s="1632">
        <v>35730459</v>
      </c>
      <c r="J458" s="1633"/>
      <c r="K458" s="1632">
        <v>35730459</v>
      </c>
      <c r="L458" s="1604"/>
      <c r="N458" s="1368"/>
    </row>
    <row r="459" spans="1:14" ht="13.5" customHeight="1" thickTop="1">
      <c r="A459" s="1608"/>
      <c r="B459" s="1613"/>
      <c r="G459" s="1633"/>
      <c r="H459" s="1633"/>
      <c r="I459" s="1633"/>
      <c r="J459" s="1633"/>
      <c r="K459" s="1633"/>
      <c r="L459" s="1604"/>
      <c r="N459" s="1368"/>
    </row>
    <row r="460" spans="1:14" ht="79.5" hidden="1" customHeight="1">
      <c r="A460" s="1608"/>
      <c r="B460" s="2331" t="s">
        <v>4748</v>
      </c>
      <c r="C460" s="2331"/>
      <c r="D460" s="2331"/>
      <c r="E460" s="2331"/>
      <c r="F460" s="2331"/>
      <c r="G460" s="2331"/>
      <c r="H460" s="2331"/>
      <c r="I460" s="2331"/>
      <c r="J460" s="2331"/>
      <c r="K460" s="2331"/>
      <c r="L460" s="1659"/>
      <c r="N460" s="1368"/>
    </row>
    <row r="461" spans="1:14" ht="13.5" customHeight="1">
      <c r="A461" s="1608"/>
      <c r="B461" s="1613" t="s">
        <v>4605</v>
      </c>
      <c r="G461" s="1633"/>
      <c r="H461" s="1633"/>
      <c r="I461" s="1633"/>
      <c r="J461" s="1633"/>
      <c r="K461" s="1633"/>
      <c r="N461" s="1368"/>
    </row>
    <row r="462" spans="1:14" ht="13.5" customHeight="1">
      <c r="A462" s="1608"/>
      <c r="B462" s="1613"/>
      <c r="G462" s="1633"/>
      <c r="H462" s="1633"/>
      <c r="I462" s="1633"/>
      <c r="J462" s="1633"/>
      <c r="K462" s="1633"/>
      <c r="N462" s="1368"/>
    </row>
    <row r="463" spans="1:14" ht="13.5" customHeight="1">
      <c r="A463" s="1608"/>
      <c r="B463" s="1380" t="s">
        <v>1977</v>
      </c>
      <c r="C463" s="1380"/>
      <c r="D463" s="1380"/>
      <c r="E463" s="1381"/>
      <c r="N463" s="1368"/>
    </row>
    <row r="464" spans="1:14" ht="43.15" customHeight="1">
      <c r="A464" s="1608"/>
      <c r="B464" s="2331" t="s">
        <v>1978</v>
      </c>
      <c r="C464" s="2331"/>
      <c r="D464" s="2331"/>
      <c r="E464" s="2331"/>
      <c r="F464" s="2331"/>
      <c r="G464" s="2331"/>
      <c r="H464" s="2331"/>
      <c r="I464" s="2331"/>
      <c r="J464" s="2331"/>
      <c r="K464" s="2331"/>
      <c r="L464" s="1659"/>
      <c r="N464" s="1368"/>
    </row>
    <row r="465" spans="1:14" ht="8.25" customHeight="1">
      <c r="A465" s="1608"/>
      <c r="N465" s="1368"/>
    </row>
    <row r="466" spans="1:14" ht="28.5" customHeight="1">
      <c r="A466" s="1608"/>
      <c r="B466" s="2331" t="s">
        <v>1979</v>
      </c>
      <c r="C466" s="2331"/>
      <c r="D466" s="2331"/>
      <c r="E466" s="2331"/>
      <c r="F466" s="2331"/>
      <c r="G466" s="2331"/>
      <c r="H466" s="2331"/>
      <c r="I466" s="2331"/>
      <c r="J466" s="2331"/>
      <c r="K466" s="2331"/>
      <c r="L466" s="1659"/>
      <c r="N466" s="1368"/>
    </row>
    <row r="467" spans="1:14" ht="6" customHeight="1">
      <c r="A467" s="1608"/>
      <c r="N467" s="1368"/>
    </row>
    <row r="468" spans="1:14" ht="13.5" customHeight="1">
      <c r="A468" s="1608"/>
      <c r="B468" s="1660" t="s">
        <v>1980</v>
      </c>
      <c r="C468" s="1661"/>
      <c r="D468" s="1661"/>
      <c r="E468" s="1662"/>
      <c r="F468" s="1421"/>
      <c r="G468" s="1421"/>
      <c r="H468" s="1421"/>
      <c r="I468" s="1421"/>
      <c r="J468" s="1524"/>
      <c r="K468" s="1421"/>
      <c r="L468" s="1421"/>
      <c r="N468" s="1368"/>
    </row>
    <row r="469" spans="1:14" ht="57.6" customHeight="1">
      <c r="A469" s="1608"/>
      <c r="B469" s="2331" t="s">
        <v>1981</v>
      </c>
      <c r="C469" s="2331"/>
      <c r="D469" s="2331"/>
      <c r="E469" s="2331"/>
      <c r="F469" s="2331"/>
      <c r="G469" s="2331"/>
      <c r="H469" s="2331"/>
      <c r="I469" s="2331"/>
      <c r="J469" s="2331"/>
      <c r="K469" s="2331"/>
      <c r="L469" s="1659"/>
      <c r="N469" s="1368"/>
    </row>
    <row r="470" spans="1:14" ht="9" customHeight="1">
      <c r="A470" s="1608"/>
      <c r="B470" s="1421"/>
      <c r="C470" s="1421"/>
      <c r="D470" s="1421"/>
      <c r="E470" s="1523"/>
      <c r="F470" s="1421"/>
      <c r="G470" s="1421"/>
      <c r="H470" s="1421"/>
      <c r="I470" s="1421"/>
      <c r="J470" s="1524"/>
      <c r="K470" s="1421"/>
      <c r="L470" s="1421"/>
      <c r="N470" s="1368"/>
    </row>
    <row r="471" spans="1:14" ht="85.15" customHeight="1">
      <c r="A471" s="1608"/>
      <c r="B471" s="2331" t="s">
        <v>3057</v>
      </c>
      <c r="C471" s="2331"/>
      <c r="D471" s="2331"/>
      <c r="E471" s="2331"/>
      <c r="F471" s="2331"/>
      <c r="G471" s="2331"/>
      <c r="H471" s="2331"/>
      <c r="I471" s="2331"/>
      <c r="J471" s="2331"/>
      <c r="K471" s="2331"/>
      <c r="L471" s="1659"/>
      <c r="N471" s="1368"/>
    </row>
    <row r="472" spans="1:14" ht="6" customHeight="1">
      <c r="A472" s="1608"/>
      <c r="B472" s="1663"/>
      <c r="C472" s="1663"/>
      <c r="D472" s="1663"/>
      <c r="E472" s="1422"/>
      <c r="F472" s="1663"/>
      <c r="G472" s="1663"/>
      <c r="H472" s="1663"/>
      <c r="I472" s="1663"/>
      <c r="J472" s="1664"/>
      <c r="K472" s="1663"/>
      <c r="L472" s="1663"/>
      <c r="N472" s="1368"/>
    </row>
    <row r="473" spans="1:14" ht="13.5" hidden="1" customHeight="1">
      <c r="A473" s="1608"/>
      <c r="B473" s="1660" t="s">
        <v>1982</v>
      </c>
      <c r="C473" s="1663"/>
      <c r="D473" s="1663"/>
      <c r="E473" s="1422"/>
      <c r="F473" s="1663"/>
      <c r="G473" s="1663"/>
      <c r="H473" s="1663"/>
      <c r="I473" s="1663"/>
      <c r="J473" s="1664"/>
      <c r="K473" s="1663"/>
      <c r="L473" s="1663"/>
      <c r="N473" s="1368"/>
    </row>
    <row r="474" spans="1:14" ht="14.25" hidden="1" customHeight="1">
      <c r="A474" s="1608"/>
      <c r="B474" s="2401" t="s">
        <v>3171</v>
      </c>
      <c r="C474" s="2401"/>
      <c r="D474" s="2401"/>
      <c r="E474" s="2401"/>
      <c r="F474" s="2401"/>
      <c r="G474" s="2401"/>
      <c r="H474" s="2401"/>
      <c r="I474" s="2401"/>
      <c r="J474" s="2401"/>
      <c r="K474" s="2401"/>
      <c r="L474" s="1665"/>
      <c r="N474" s="1368"/>
    </row>
    <row r="475" spans="1:14" ht="11.25" hidden="1" customHeight="1">
      <c r="A475" s="1608"/>
      <c r="B475" s="1665"/>
      <c r="C475" s="1665"/>
      <c r="D475" s="1665"/>
      <c r="E475" s="1422"/>
      <c r="F475" s="1665"/>
      <c r="G475" s="1665"/>
      <c r="H475" s="1665"/>
      <c r="I475" s="1665"/>
      <c r="J475" s="1666"/>
      <c r="K475" s="1665"/>
      <c r="L475" s="1665"/>
      <c r="N475" s="1368"/>
    </row>
    <row r="476" spans="1:14" ht="14.25" hidden="1" customHeight="1">
      <c r="A476" s="1608"/>
      <c r="B476" s="1667" t="s">
        <v>1983</v>
      </c>
      <c r="C476" s="1667"/>
      <c r="D476" s="1667"/>
      <c r="E476" s="1668"/>
      <c r="F476" s="1364"/>
      <c r="H476" s="1408">
        <v>-33679</v>
      </c>
      <c r="I476" s="1764" t="s">
        <v>4725</v>
      </c>
      <c r="J476" s="1393"/>
      <c r="K476" s="1764" t="s">
        <v>4537</v>
      </c>
      <c r="L476" s="1669"/>
      <c r="N476" s="1368"/>
    </row>
    <row r="477" spans="1:14" ht="14.25" hidden="1" customHeight="1">
      <c r="A477" s="1608"/>
      <c r="F477" s="1364"/>
      <c r="H477" s="1408">
        <v>-33679</v>
      </c>
      <c r="I477" s="1670" t="s">
        <v>1984</v>
      </c>
      <c r="J477" s="1671"/>
      <c r="K477" s="1670" t="s">
        <v>1984</v>
      </c>
      <c r="L477" s="1672"/>
      <c r="N477" s="1368"/>
    </row>
    <row r="478" spans="1:14" ht="14.25" hidden="1" customHeight="1">
      <c r="A478" s="1608"/>
      <c r="B478" s="1673"/>
      <c r="C478" s="1673"/>
      <c r="D478" s="1673"/>
      <c r="E478" s="1674"/>
      <c r="F478" s="1364"/>
      <c r="H478" s="1408">
        <v>-33679</v>
      </c>
      <c r="I478" s="1395"/>
      <c r="J478" s="1395"/>
      <c r="K478" s="1395"/>
      <c r="L478" s="1395"/>
      <c r="N478" s="1368"/>
    </row>
    <row r="479" spans="1:14" ht="14.25" hidden="1" customHeight="1">
      <c r="A479" s="1608"/>
      <c r="B479" s="1652" t="s">
        <v>130</v>
      </c>
      <c r="C479" s="1652"/>
      <c r="D479" s="1652"/>
      <c r="E479" s="1675"/>
      <c r="F479" s="1364"/>
      <c r="H479" s="1408">
        <v>-33679</v>
      </c>
      <c r="I479" s="1670"/>
      <c r="J479" s="1670"/>
      <c r="K479" s="1670"/>
      <c r="L479" s="1672"/>
      <c r="N479" s="1368"/>
    </row>
    <row r="480" spans="1:14" ht="14.25" hidden="1" customHeight="1">
      <c r="A480" s="1608"/>
      <c r="B480" s="1638" t="s">
        <v>72</v>
      </c>
      <c r="C480" s="1638"/>
      <c r="D480" s="1638"/>
      <c r="E480" s="1676"/>
      <c r="F480" s="1364"/>
      <c r="H480" s="1408">
        <v>-33679</v>
      </c>
      <c r="I480" s="1677">
        <v>22772</v>
      </c>
      <c r="J480" s="1678"/>
      <c r="K480" s="1677">
        <v>22772</v>
      </c>
      <c r="L480" s="1436"/>
      <c r="M480" s="1362">
        <v>1138.6000000000001</v>
      </c>
      <c r="N480" s="1368"/>
    </row>
    <row r="481" spans="1:20" ht="14.25" hidden="1" customHeight="1">
      <c r="A481" s="1608"/>
      <c r="B481" s="1638" t="s">
        <v>3036</v>
      </c>
      <c r="C481" s="1638"/>
      <c r="D481" s="1638"/>
      <c r="E481" s="1676"/>
      <c r="F481" s="1364"/>
      <c r="H481" s="1408">
        <v>-33679</v>
      </c>
      <c r="I481" s="1677">
        <v>2851.4173999999998</v>
      </c>
      <c r="J481" s="1678"/>
      <c r="K481" s="1677">
        <v>2851.4173999999998</v>
      </c>
      <c r="L481" s="1436"/>
      <c r="M481" s="1362">
        <v>142.57086999999999</v>
      </c>
      <c r="N481" s="1368"/>
    </row>
    <row r="482" spans="1:20" ht="14.25" hidden="1" customHeight="1">
      <c r="A482" s="1608"/>
      <c r="B482" s="1652" t="s">
        <v>129</v>
      </c>
      <c r="C482" s="1652"/>
      <c r="D482" s="1652"/>
      <c r="E482" s="1675"/>
      <c r="F482" s="1364"/>
      <c r="H482" s="1408">
        <v>-33679</v>
      </c>
      <c r="I482" s="1679"/>
      <c r="J482" s="1680"/>
      <c r="K482" s="1679"/>
      <c r="L482" s="1436"/>
      <c r="M482" s="1362">
        <v>0</v>
      </c>
      <c r="N482" s="1368"/>
    </row>
    <row r="483" spans="1:20" ht="14.25" hidden="1" customHeight="1">
      <c r="A483" s="1608"/>
      <c r="B483" s="1638" t="s">
        <v>1985</v>
      </c>
      <c r="C483" s="1638"/>
      <c r="D483" s="1638"/>
      <c r="E483" s="1676"/>
      <c r="F483" s="1364"/>
      <c r="H483" s="1408">
        <v>-33679</v>
      </c>
      <c r="I483" s="1677">
        <v>-82648.071479999999</v>
      </c>
      <c r="J483" s="1681"/>
      <c r="K483" s="1677">
        <v>-82648.071479999999</v>
      </c>
      <c r="L483" s="1436"/>
      <c r="M483" s="1362">
        <v>-4132.4035739999999</v>
      </c>
      <c r="N483" s="1368"/>
    </row>
    <row r="484" spans="1:20" ht="14.25" hidden="1" customHeight="1">
      <c r="A484" s="1608"/>
      <c r="B484" s="1638" t="s">
        <v>82</v>
      </c>
      <c r="C484" s="1638"/>
      <c r="D484" s="1638"/>
      <c r="E484" s="1676"/>
      <c r="F484" s="1364"/>
      <c r="H484" s="1408">
        <v>-33679</v>
      </c>
      <c r="I484" s="1408">
        <v>-62706</v>
      </c>
      <c r="J484" s="1409"/>
      <c r="K484" s="1408">
        <v>-62706</v>
      </c>
      <c r="L484" s="1436"/>
      <c r="M484" s="1362">
        <v>-3135.3</v>
      </c>
      <c r="N484" s="1368"/>
    </row>
    <row r="485" spans="1:20" ht="14.25" hidden="1" customHeight="1" thickBot="1">
      <c r="A485" s="1608"/>
      <c r="B485" s="1682" t="s">
        <v>1986</v>
      </c>
      <c r="C485" s="1683"/>
      <c r="D485" s="1683"/>
      <c r="E485" s="1684"/>
      <c r="F485" s="1364"/>
      <c r="H485" s="1685">
        <v>-168395</v>
      </c>
      <c r="I485" s="1685">
        <v>-119730.65408000001</v>
      </c>
      <c r="J485" s="1686"/>
      <c r="K485" s="1685">
        <v>-119730.65408000001</v>
      </c>
      <c r="L485" s="1686"/>
      <c r="M485" s="1362">
        <v>-5986.5327040000002</v>
      </c>
      <c r="N485" s="1368"/>
    </row>
    <row r="486" spans="1:20" ht="13.5" hidden="1" customHeight="1" thickTop="1">
      <c r="A486" s="1608"/>
      <c r="B486" s="1683"/>
      <c r="C486" s="1683"/>
      <c r="D486" s="1683"/>
      <c r="E486" s="1684"/>
      <c r="F486" s="1364"/>
      <c r="L486" s="1365"/>
      <c r="N486" s="1368"/>
    </row>
    <row r="487" spans="1:20" ht="13.5" hidden="1" customHeight="1">
      <c r="A487" s="1608"/>
      <c r="B487" s="1660" t="s">
        <v>1987</v>
      </c>
      <c r="C487" s="1683"/>
      <c r="D487" s="1683"/>
      <c r="E487" s="1684"/>
      <c r="F487" s="1683"/>
      <c r="G487" s="1663"/>
      <c r="H487" s="1663"/>
      <c r="I487" s="1663"/>
      <c r="J487" s="1664"/>
      <c r="K487" s="1663"/>
      <c r="L487" s="1663"/>
      <c r="M487" s="1431">
        <v>-403722.31693999999</v>
      </c>
      <c r="N487" s="1368"/>
    </row>
    <row r="488" spans="1:20" ht="43.15" hidden="1" customHeight="1">
      <c r="A488" s="1608"/>
      <c r="B488" s="2331" t="s">
        <v>4749</v>
      </c>
      <c r="C488" s="2331"/>
      <c r="D488" s="2331"/>
      <c r="E488" s="2331"/>
      <c r="F488" s="2331"/>
      <c r="G488" s="2331"/>
      <c r="H488" s="2331"/>
      <c r="I488" s="2331"/>
      <c r="J488" s="2331"/>
      <c r="K488" s="2331"/>
      <c r="L488" s="1659"/>
      <c r="N488" s="1368"/>
    </row>
    <row r="489" spans="1:20" ht="13.5" hidden="1" customHeight="1">
      <c r="A489" s="1608"/>
      <c r="B489" s="1687"/>
      <c r="C489" s="1687"/>
      <c r="D489" s="1687"/>
      <c r="E489" s="1688"/>
      <c r="F489" s="1687"/>
      <c r="G489" s="1687"/>
      <c r="H489" s="1687"/>
      <c r="I489" s="2402" t="s">
        <v>3000</v>
      </c>
      <c r="J489" s="2402"/>
      <c r="K489" s="2402"/>
      <c r="L489" s="1689"/>
      <c r="M489" s="1362">
        <v>-2054.5664984223918</v>
      </c>
      <c r="N489" s="1368"/>
    </row>
    <row r="490" spans="1:20" ht="17.25" hidden="1" customHeight="1">
      <c r="A490" s="1608"/>
      <c r="B490" s="1690" t="s">
        <v>4755</v>
      </c>
      <c r="C490" s="1687"/>
      <c r="D490" s="1687"/>
      <c r="E490" s="1688"/>
      <c r="F490" s="1687"/>
      <c r="G490" s="1687"/>
      <c r="H490" s="1687"/>
      <c r="I490" s="1687"/>
      <c r="J490" s="1691"/>
      <c r="K490" s="1692" t="s">
        <v>4734</v>
      </c>
      <c r="L490" s="1586"/>
      <c r="N490" s="1368"/>
      <c r="T490" s="1693"/>
    </row>
    <row r="491" spans="1:20" ht="13.5" hidden="1" customHeight="1">
      <c r="A491" s="1608"/>
      <c r="B491" s="1521" t="s">
        <v>3273</v>
      </c>
      <c r="C491" s="1687"/>
      <c r="D491" s="1687"/>
      <c r="E491" s="1688"/>
      <c r="F491" s="1687"/>
      <c r="G491" s="1687"/>
      <c r="H491" s="1687"/>
      <c r="I491" s="1691"/>
      <c r="J491" s="1691"/>
      <c r="K491" s="1694">
        <v>4705414.7053440027</v>
      </c>
      <c r="L491" s="1694"/>
      <c r="N491" s="1368"/>
    </row>
    <row r="492" spans="1:20" ht="18" hidden="1" customHeight="1">
      <c r="A492" s="1608"/>
      <c r="B492" s="1690" t="s">
        <v>3469</v>
      </c>
      <c r="C492" s="1687"/>
      <c r="D492" s="1687"/>
      <c r="E492" s="1688"/>
      <c r="F492" s="1687"/>
      <c r="G492" s="1687"/>
      <c r="H492" s="1687"/>
      <c r="I492" s="1691"/>
      <c r="J492" s="1691"/>
      <c r="K492" s="1365"/>
      <c r="L492" s="1365"/>
      <c r="N492" s="1368"/>
    </row>
    <row r="493" spans="1:20" ht="15" hidden="1" customHeight="1">
      <c r="A493" s="1608"/>
      <c r="B493" s="1521" t="s">
        <v>3273</v>
      </c>
      <c r="C493" s="1687"/>
      <c r="D493" s="1687"/>
      <c r="E493" s="1688"/>
      <c r="F493" s="1687"/>
      <c r="G493" s="1687"/>
      <c r="H493" s="1687"/>
      <c r="I493" s="1691"/>
      <c r="J493" s="1691"/>
      <c r="K493" s="1694">
        <v>4705414.7053440027</v>
      </c>
      <c r="L493" s="1694"/>
      <c r="N493" s="1368"/>
    </row>
    <row r="494" spans="1:20" ht="12.75" hidden="1" customHeight="1">
      <c r="A494" s="1608"/>
      <c r="B494" s="1687"/>
      <c r="C494" s="1687"/>
      <c r="D494" s="1687"/>
      <c r="E494" s="1688"/>
      <c r="F494" s="1687"/>
      <c r="G494" s="1687"/>
      <c r="H494" s="1687"/>
      <c r="I494" s="1687"/>
      <c r="J494" s="1691"/>
      <c r="K494" s="1687"/>
      <c r="L494" s="1687"/>
      <c r="N494" s="1368"/>
    </row>
    <row r="495" spans="1:20" ht="27.75" hidden="1" customHeight="1">
      <c r="A495" s="1608"/>
      <c r="B495" s="2324" t="s">
        <v>3058</v>
      </c>
      <c r="C495" s="2324"/>
      <c r="D495" s="2324"/>
      <c r="E495" s="2324"/>
      <c r="F495" s="2324"/>
      <c r="G495" s="2324"/>
      <c r="H495" s="2324"/>
      <c r="I495" s="2324"/>
      <c r="J495" s="2324"/>
      <c r="K495" s="2324"/>
      <c r="L495" s="1695"/>
      <c r="N495" s="1368"/>
    </row>
    <row r="496" spans="1:20" ht="10.5" hidden="1" customHeight="1">
      <c r="A496" s="1608"/>
      <c r="B496" s="1683"/>
      <c r="C496" s="1683"/>
      <c r="D496" s="1683"/>
      <c r="E496" s="1684"/>
      <c r="F496" s="1683"/>
      <c r="G496" s="1663"/>
      <c r="H496" s="1663"/>
      <c r="I496" s="1663"/>
      <c r="J496" s="1664"/>
      <c r="K496" s="1663"/>
      <c r="L496" s="1663"/>
      <c r="N496" s="1368"/>
    </row>
    <row r="497" spans="1:14" ht="18" customHeight="1">
      <c r="A497" s="1608"/>
      <c r="B497" s="2324" t="s">
        <v>1988</v>
      </c>
      <c r="C497" s="2324"/>
      <c r="D497" s="2324"/>
      <c r="E497" s="2324"/>
      <c r="F497" s="2324"/>
      <c r="G497" s="2324"/>
      <c r="H497" s="2324"/>
      <c r="I497" s="2324"/>
      <c r="J497" s="2324"/>
      <c r="K497" s="2324"/>
      <c r="L497" s="1695"/>
      <c r="N497" s="1368"/>
    </row>
    <row r="498" spans="1:14" ht="18" customHeight="1">
      <c r="A498" s="1608"/>
      <c r="B498" s="1683"/>
      <c r="C498" s="1683"/>
      <c r="D498" s="1683"/>
      <c r="E498" s="1684"/>
      <c r="F498" s="1683"/>
      <c r="G498" s="1663"/>
      <c r="H498" s="1663"/>
      <c r="I498" s="1663"/>
      <c r="J498" s="1664"/>
      <c r="K498" s="1663"/>
      <c r="L498" s="1663"/>
      <c r="N498" s="1368"/>
    </row>
    <row r="499" spans="1:14" ht="18" customHeight="1">
      <c r="A499" s="1608"/>
      <c r="B499" s="1683"/>
      <c r="C499" s="1683"/>
      <c r="D499" s="1683"/>
      <c r="E499" s="1684"/>
      <c r="F499" s="2328" t="s">
        <v>1989</v>
      </c>
      <c r="G499" s="2328"/>
      <c r="H499" s="1696"/>
      <c r="I499" s="2328" t="s">
        <v>1990</v>
      </c>
      <c r="J499" s="2328"/>
      <c r="K499" s="2328"/>
      <c r="L499" s="1696"/>
      <c r="N499" s="1368"/>
    </row>
    <row r="500" spans="1:14" ht="18" customHeight="1">
      <c r="A500" s="1608"/>
      <c r="B500" s="1683"/>
      <c r="C500" s="1683"/>
      <c r="D500" s="1683"/>
      <c r="E500" s="1684"/>
      <c r="F500" s="1764" t="s">
        <v>4725</v>
      </c>
      <c r="G500" s="2155"/>
      <c r="H500" s="1394" t="s">
        <v>4537</v>
      </c>
      <c r="I500" s="1764" t="s">
        <v>4725</v>
      </c>
      <c r="J500" s="1393"/>
      <c r="K500" s="1394" t="s">
        <v>4537</v>
      </c>
      <c r="L500" s="1689"/>
      <c r="N500" s="1368"/>
    </row>
    <row r="501" spans="1:14" ht="18" customHeight="1" thickBot="1">
      <c r="A501" s="1608"/>
      <c r="B501" s="1683"/>
      <c r="C501" s="1683"/>
      <c r="D501" s="1683"/>
      <c r="E501" s="1684"/>
      <c r="F501" s="1697" t="s">
        <v>1991</v>
      </c>
      <c r="G501" s="1697" t="s">
        <v>1991</v>
      </c>
      <c r="H501" s="1697"/>
      <c r="I501" s="1698" t="s">
        <v>1991</v>
      </c>
      <c r="J501" s="1551"/>
      <c r="K501" s="1698" t="s">
        <v>1991</v>
      </c>
      <c r="L501" s="1699"/>
      <c r="N501" s="1368"/>
    </row>
    <row r="502" spans="1:14" ht="18" customHeight="1">
      <c r="A502" s="1608"/>
      <c r="B502" s="2410" t="s">
        <v>1992</v>
      </c>
      <c r="C502" s="2410"/>
      <c r="D502" s="2410"/>
      <c r="E502" s="1700"/>
      <c r="F502" s="2158">
        <v>196.5</v>
      </c>
      <c r="G502" s="1701">
        <v>192.64</v>
      </c>
      <c r="H502" s="2156"/>
      <c r="I502" s="2157">
        <v>196.5</v>
      </c>
      <c r="J502" s="1702"/>
      <c r="K502" s="1703">
        <v>196.5</v>
      </c>
      <c r="L502" s="1704"/>
      <c r="N502" s="1368"/>
    </row>
    <row r="503" spans="1:14" ht="18" customHeight="1">
      <c r="A503" s="1608"/>
      <c r="B503" s="1660"/>
      <c r="C503" s="1660"/>
      <c r="D503" s="1660"/>
      <c r="E503" s="1705"/>
      <c r="N503" s="1368"/>
    </row>
    <row r="504" spans="1:14" ht="18" customHeight="1">
      <c r="A504" s="1608"/>
      <c r="B504" s="1706" t="s">
        <v>1993</v>
      </c>
      <c r="C504" s="1673"/>
      <c r="D504" s="1673"/>
      <c r="E504" s="1674"/>
      <c r="F504" s="1683"/>
      <c r="G504" s="1663"/>
      <c r="H504" s="1663"/>
      <c r="I504" s="1663"/>
      <c r="J504" s="1664"/>
      <c r="K504" s="1663"/>
      <c r="L504" s="1663"/>
      <c r="N504" s="1368"/>
    </row>
    <row r="505" spans="1:14" ht="41.25" customHeight="1">
      <c r="A505" s="1608"/>
      <c r="B505" s="2324" t="s">
        <v>4653</v>
      </c>
      <c r="C505" s="2324"/>
      <c r="D505" s="2324"/>
      <c r="E505" s="2324"/>
      <c r="F505" s="2324"/>
      <c r="G505" s="2324"/>
      <c r="H505" s="2324"/>
      <c r="I505" s="2324"/>
      <c r="J505" s="2324"/>
      <c r="K505" s="2324"/>
      <c r="L505" s="1695"/>
      <c r="N505" s="1368"/>
    </row>
    <row r="506" spans="1:14" ht="10.5" customHeight="1">
      <c r="A506" s="1608"/>
      <c r="B506" s="1683"/>
      <c r="C506" s="1683"/>
      <c r="D506" s="1683"/>
      <c r="E506" s="1684"/>
      <c r="F506" s="1683"/>
      <c r="G506" s="1663"/>
      <c r="H506" s="1663"/>
      <c r="I506" s="1663"/>
      <c r="J506" s="1664"/>
      <c r="K506" s="1663"/>
      <c r="L506" s="1663"/>
      <c r="N506" s="1368"/>
    </row>
    <row r="507" spans="1:14" ht="18" customHeight="1">
      <c r="A507" s="1608"/>
      <c r="B507" s="2324" t="s">
        <v>1994</v>
      </c>
      <c r="C507" s="2324"/>
      <c r="D507" s="2324"/>
      <c r="E507" s="2324"/>
      <c r="F507" s="2324"/>
      <c r="G507" s="2324"/>
      <c r="H507" s="2324"/>
      <c r="I507" s="2324"/>
      <c r="J507" s="2324"/>
      <c r="K507" s="2324"/>
      <c r="L507" s="1695"/>
      <c r="N507" s="1368"/>
    </row>
    <row r="508" spans="1:14" ht="18" customHeight="1">
      <c r="A508" s="1608"/>
      <c r="B508" s="1683"/>
      <c r="C508" s="1683"/>
      <c r="D508" s="1683"/>
      <c r="E508" s="1684"/>
      <c r="F508" s="1683"/>
      <c r="G508" s="1663"/>
      <c r="H508" s="1663"/>
      <c r="I508" s="2328" t="s">
        <v>213</v>
      </c>
      <c r="J508" s="2328"/>
      <c r="K508" s="2328"/>
      <c r="L508" s="1696"/>
      <c r="N508" s="1368"/>
    </row>
    <row r="509" spans="1:14" ht="18" customHeight="1">
      <c r="A509" s="1608"/>
      <c r="B509" s="1683"/>
      <c r="C509" s="1683"/>
      <c r="D509" s="1683"/>
      <c r="E509" s="1684"/>
      <c r="F509" s="1683"/>
      <c r="G509" s="1663"/>
      <c r="H509" s="1663"/>
      <c r="I509" s="1394" t="s">
        <v>4725</v>
      </c>
      <c r="J509" s="1393"/>
      <c r="K509" s="1394" t="s">
        <v>4537</v>
      </c>
      <c r="L509" s="1660"/>
      <c r="N509" s="1368"/>
    </row>
    <row r="510" spans="1:14" ht="18" customHeight="1">
      <c r="A510" s="1608"/>
      <c r="B510" s="1683"/>
      <c r="C510" s="1683"/>
      <c r="D510" s="1683"/>
      <c r="E510" s="1684"/>
      <c r="F510" s="1683"/>
      <c r="G510" s="1663"/>
      <c r="H510" s="1663"/>
      <c r="I510" s="1586" t="s">
        <v>4734</v>
      </c>
      <c r="J510" s="1396"/>
      <c r="K510" s="1586" t="s">
        <v>4734</v>
      </c>
      <c r="L510" s="1586"/>
      <c r="N510" s="1368"/>
    </row>
    <row r="511" spans="1:14" ht="18" customHeight="1">
      <c r="A511" s="1608"/>
      <c r="B511" s="1660" t="s">
        <v>1995</v>
      </c>
      <c r="C511" s="1683"/>
      <c r="D511" s="1683"/>
      <c r="E511" s="1684"/>
      <c r="F511" s="1683"/>
      <c r="G511" s="1663"/>
      <c r="H511" s="1663"/>
      <c r="I511" s="1707"/>
      <c r="J511" s="1708"/>
      <c r="K511" s="1707"/>
      <c r="L511" s="1708"/>
      <c r="N511" s="1368"/>
    </row>
    <row r="512" spans="1:14" ht="18" customHeight="1" thickBot="1">
      <c r="A512" s="1608"/>
      <c r="B512" s="1521" t="s">
        <v>4592</v>
      </c>
      <c r="C512" s="1683"/>
      <c r="D512" s="1683"/>
      <c r="E512" s="1684"/>
      <c r="F512" s="1683"/>
      <c r="G512" s="1663"/>
      <c r="H512" s="1663"/>
      <c r="I512" s="1397">
        <v>15024732</v>
      </c>
      <c r="K512" s="1397">
        <v>16400466</v>
      </c>
      <c r="L512" s="1365"/>
      <c r="N512" s="1368"/>
    </row>
    <row r="513" spans="1:20" ht="14.25" thickTop="1">
      <c r="A513" s="1608"/>
      <c r="B513" s="1663"/>
      <c r="C513" s="1663"/>
      <c r="D513" s="1663"/>
      <c r="E513" s="1422"/>
      <c r="F513" s="1663"/>
      <c r="G513" s="1663"/>
      <c r="H513" s="1663"/>
      <c r="I513" s="1663"/>
      <c r="J513" s="1664"/>
      <c r="K513" s="1663"/>
      <c r="L513" s="1663"/>
      <c r="N513" s="1368"/>
    </row>
    <row r="514" spans="1:20" ht="28.5" customHeight="1">
      <c r="A514" s="1608"/>
      <c r="B514" s="2324" t="s">
        <v>3038</v>
      </c>
      <c r="C514" s="2324"/>
      <c r="D514" s="2324"/>
      <c r="E514" s="2324"/>
      <c r="F514" s="2324"/>
      <c r="G514" s="2324"/>
      <c r="H514" s="2324"/>
      <c r="I514" s="2324"/>
      <c r="J514" s="2324"/>
      <c r="K514" s="2324"/>
      <c r="L514" s="1695"/>
      <c r="N514" s="1368"/>
    </row>
    <row r="515" spans="1:20">
      <c r="A515" s="1608"/>
      <c r="B515" s="1665"/>
      <c r="C515" s="1665"/>
      <c r="D515" s="1665"/>
      <c r="E515" s="1422"/>
      <c r="F515" s="1665"/>
      <c r="G515" s="1665"/>
      <c r="H515" s="1665"/>
      <c r="I515" s="1665"/>
      <c r="J515" s="1666"/>
      <c r="K515" s="1665"/>
      <c r="N515" s="1368"/>
    </row>
    <row r="516" spans="1:20">
      <c r="A516" s="1361" t="s">
        <v>15</v>
      </c>
      <c r="B516" s="1709" t="s">
        <v>86</v>
      </c>
      <c r="N516" s="1368"/>
    </row>
    <row r="517" spans="1:20" ht="44.45" customHeight="1">
      <c r="A517" s="1478"/>
      <c r="B517" s="2325" t="s">
        <v>4690</v>
      </c>
      <c r="C517" s="2325"/>
      <c r="D517" s="2325"/>
      <c r="E517" s="2325"/>
      <c r="F517" s="2325"/>
      <c r="G517" s="2325"/>
      <c r="H517" s="2325"/>
      <c r="I517" s="2325"/>
      <c r="J517" s="2325"/>
      <c r="K517" s="2325"/>
      <c r="L517" s="1695"/>
      <c r="M517" s="1695"/>
      <c r="N517" s="1368"/>
    </row>
    <row r="518" spans="1:20" ht="6" customHeight="1">
      <c r="A518" s="1478"/>
      <c r="B518" s="1521"/>
      <c r="N518" s="1368"/>
    </row>
    <row r="519" spans="1:20" ht="13.5" customHeight="1">
      <c r="A519" s="1478"/>
      <c r="B519" s="2326" t="s">
        <v>3178</v>
      </c>
      <c r="C519" s="2326"/>
      <c r="D519" s="2326"/>
      <c r="E519" s="2326"/>
      <c r="F519" s="2326"/>
      <c r="G519" s="2326"/>
      <c r="H519" s="2326"/>
      <c r="I519" s="2326"/>
      <c r="J519" s="2326"/>
      <c r="K519" s="2326"/>
      <c r="L519" s="1710"/>
      <c r="M519" s="1710"/>
      <c r="N519" s="1368"/>
    </row>
    <row r="520" spans="1:20" s="1711" customFormat="1" ht="7.5" customHeight="1">
      <c r="A520" s="1478"/>
      <c r="B520" s="1362"/>
      <c r="C520" s="1362"/>
      <c r="D520" s="1362"/>
      <c r="E520" s="1363"/>
      <c r="F520" s="1362"/>
      <c r="G520" s="1364"/>
      <c r="H520" s="1364"/>
      <c r="I520" s="1362"/>
      <c r="J520" s="1365"/>
      <c r="K520" s="1362"/>
      <c r="L520" s="1362"/>
      <c r="M520" s="1362"/>
      <c r="S520" s="1713"/>
      <c r="T520" s="1712"/>
    </row>
    <row r="521" spans="1:20" s="1711" customFormat="1">
      <c r="B521" s="1713"/>
      <c r="C521" s="1713"/>
      <c r="D521" s="1713"/>
      <c r="E521" s="1714"/>
      <c r="I521" s="1764" t="s">
        <v>4725</v>
      </c>
      <c r="J521" s="1393"/>
      <c r="K521" s="1764" t="s">
        <v>4537</v>
      </c>
      <c r="L521" s="1715"/>
      <c r="M521" s="1715"/>
      <c r="S521" s="1713"/>
      <c r="T521" s="1712"/>
    </row>
    <row r="522" spans="1:20" s="1711" customFormat="1">
      <c r="B522" s="1713"/>
      <c r="C522" s="1713"/>
      <c r="D522" s="1713"/>
      <c r="E522" s="1714"/>
      <c r="I522" s="1395" t="s">
        <v>4734</v>
      </c>
      <c r="J522" s="1395"/>
      <c r="K522" s="1395" t="s">
        <v>4734</v>
      </c>
      <c r="L522" s="1395"/>
      <c r="M522" s="1395"/>
      <c r="S522" s="1713"/>
      <c r="T522" s="1712"/>
    </row>
    <row r="523" spans="1:20" s="1711" customFormat="1">
      <c r="B523" s="1711" t="s">
        <v>4644</v>
      </c>
      <c r="C523" s="1713"/>
      <c r="D523" s="1713"/>
      <c r="E523" s="1714"/>
      <c r="I523" s="1436">
        <v>15024732</v>
      </c>
      <c r="J523" s="1716"/>
      <c r="K523" s="1436">
        <v>16400466</v>
      </c>
      <c r="L523" s="1436"/>
      <c r="M523" s="1436"/>
      <c r="S523" s="1713"/>
      <c r="T523" s="1712"/>
    </row>
    <row r="524" spans="1:20" s="1711" customFormat="1">
      <c r="B524" s="1713" t="s">
        <v>4645</v>
      </c>
      <c r="C524" s="1713"/>
      <c r="D524" s="1713"/>
      <c r="E524" s="1714"/>
      <c r="I524" s="2335">
        <v>-26313158</v>
      </c>
      <c r="J524" s="2400"/>
      <c r="K524" s="2335">
        <v>-19774397</v>
      </c>
      <c r="L524" s="2335"/>
      <c r="M524" s="1717"/>
      <c r="S524" s="1713"/>
      <c r="T524" s="1712"/>
    </row>
    <row r="525" spans="1:20" s="1711" customFormat="1">
      <c r="B525" s="1713" t="s">
        <v>3179</v>
      </c>
      <c r="C525" s="1713"/>
      <c r="D525" s="1713"/>
      <c r="E525" s="1714"/>
      <c r="I525" s="1436">
        <v>-11288426</v>
      </c>
      <c r="J525" s="1716"/>
      <c r="K525" s="1436">
        <v>-3373931</v>
      </c>
      <c r="L525" s="1436"/>
      <c r="M525" s="1436"/>
      <c r="S525" s="1713"/>
      <c r="T525" s="1712"/>
    </row>
    <row r="526" spans="1:20" s="1711" customFormat="1">
      <c r="B526" s="1713" t="s">
        <v>6</v>
      </c>
      <c r="C526" s="1713"/>
      <c r="D526" s="1713"/>
      <c r="E526" s="1714"/>
      <c r="I526" s="1582">
        <v>21340687</v>
      </c>
      <c r="J526" s="1716"/>
      <c r="K526" s="1582">
        <v>20977324</v>
      </c>
      <c r="L526" s="1582"/>
      <c r="M526" s="1582"/>
      <c r="S526" s="1713"/>
      <c r="T526" s="1712"/>
    </row>
    <row r="527" spans="1:20" s="1711" customFormat="1">
      <c r="B527" s="1713" t="s">
        <v>3254</v>
      </c>
      <c r="C527" s="1713"/>
      <c r="D527" s="1713"/>
      <c r="E527" s="1714"/>
      <c r="I527" s="1718">
        <v>10052261</v>
      </c>
      <c r="J527" s="1716"/>
      <c r="K527" s="1718">
        <v>17603393</v>
      </c>
      <c r="L527" s="1582"/>
      <c r="M527" s="1582"/>
      <c r="S527" s="1713"/>
      <c r="T527" s="1712"/>
    </row>
    <row r="528" spans="1:20" s="1711" customFormat="1" ht="10.15" customHeight="1">
      <c r="B528" s="1713"/>
      <c r="C528" s="1713"/>
      <c r="D528" s="1713"/>
      <c r="E528" s="1714"/>
      <c r="J528" s="1713"/>
      <c r="S528" s="1713"/>
      <c r="T528" s="1712"/>
    </row>
    <row r="529" spans="1:20" s="1711" customFormat="1" ht="14.25" thickBot="1">
      <c r="B529" s="1719" t="s">
        <v>3180</v>
      </c>
      <c r="E529" s="1712"/>
      <c r="I529" s="1720">
        <v>-0.52896263367716323</v>
      </c>
      <c r="J529" s="1721"/>
      <c r="K529" s="1722">
        <v>-0.16083705433543383</v>
      </c>
      <c r="L529" s="1721"/>
      <c r="M529" s="1721"/>
      <c r="S529" s="1713"/>
      <c r="T529" s="1712"/>
    </row>
    <row r="530" spans="1:20" s="1711" customFormat="1" ht="6" customHeight="1" thickTop="1">
      <c r="B530" s="1719"/>
      <c r="E530" s="1712"/>
      <c r="I530" s="1723"/>
      <c r="J530" s="1721"/>
      <c r="K530" s="1723"/>
      <c r="L530" s="1723"/>
      <c r="M530" s="1723"/>
      <c r="S530" s="1713"/>
      <c r="T530" s="1712"/>
    </row>
    <row r="531" spans="1:20" s="1711" customFormat="1">
      <c r="B531" s="1724" t="s">
        <v>3151</v>
      </c>
      <c r="E531" s="1712"/>
      <c r="G531" s="1723"/>
      <c r="H531" s="1723"/>
      <c r="I531" s="1723"/>
      <c r="J531" s="1721"/>
      <c r="K531" s="1723"/>
      <c r="L531" s="1723"/>
      <c r="M531" s="1723"/>
      <c r="S531" s="1713"/>
      <c r="T531" s="1712"/>
    </row>
    <row r="532" spans="1:20" s="1711" customFormat="1" ht="6.75" customHeight="1">
      <c r="B532" s="1724"/>
      <c r="E532" s="1712"/>
      <c r="G532" s="1723"/>
      <c r="H532" s="1723"/>
      <c r="I532" s="1723"/>
      <c r="J532" s="1721"/>
      <c r="K532" s="1723"/>
      <c r="L532" s="1723"/>
      <c r="M532" s="1723"/>
      <c r="S532" s="1713"/>
      <c r="T532" s="1712"/>
    </row>
    <row r="533" spans="1:20">
      <c r="A533" s="1711"/>
      <c r="B533" s="1362" t="s">
        <v>3152</v>
      </c>
      <c r="C533" s="1711"/>
      <c r="D533" s="1711"/>
      <c r="E533" s="1712"/>
      <c r="F533" s="1711"/>
      <c r="G533" s="1723"/>
      <c r="H533" s="1723"/>
      <c r="I533" s="1723"/>
      <c r="J533" s="1721"/>
      <c r="K533" s="1723"/>
      <c r="L533" s="1723"/>
      <c r="M533" s="1723"/>
      <c r="N533" s="1368"/>
    </row>
    <row r="534" spans="1:20">
      <c r="A534" s="1478"/>
      <c r="N534" s="1368"/>
    </row>
    <row r="535" spans="1:20">
      <c r="A535" s="1361" t="s">
        <v>18</v>
      </c>
      <c r="B535" s="1660" t="s">
        <v>267</v>
      </c>
      <c r="N535" s="1368"/>
    </row>
    <row r="536" spans="1:20">
      <c r="A536" s="1478"/>
      <c r="B536" s="1660" t="s">
        <v>245</v>
      </c>
      <c r="N536" s="1368"/>
    </row>
    <row r="537" spans="1:20" ht="42" customHeight="1">
      <c r="A537" s="1478"/>
      <c r="B537" s="2325" t="s">
        <v>4691</v>
      </c>
      <c r="C537" s="2325"/>
      <c r="D537" s="2325"/>
      <c r="E537" s="2325"/>
      <c r="F537" s="2325"/>
      <c r="G537" s="2325"/>
      <c r="H537" s="2325"/>
      <c r="I537" s="2325"/>
      <c r="J537" s="2325"/>
      <c r="K537" s="2325"/>
      <c r="L537" s="1725"/>
      <c r="M537" s="1725"/>
      <c r="N537" s="1368"/>
    </row>
    <row r="538" spans="1:20" s="1711" customFormat="1" ht="17.45" customHeight="1">
      <c r="A538" s="1478"/>
      <c r="B538" s="1362"/>
      <c r="C538" s="1362"/>
      <c r="D538" s="1362"/>
      <c r="E538" s="1363"/>
      <c r="F538" s="1362"/>
      <c r="G538" s="2398" t="s">
        <v>213</v>
      </c>
      <c r="H538" s="2398"/>
      <c r="I538" s="2398"/>
      <c r="J538" s="2398"/>
      <c r="K538" s="2398"/>
      <c r="L538" s="1362"/>
      <c r="M538" s="1362"/>
      <c r="S538" s="1713"/>
      <c r="T538" s="1712"/>
    </row>
    <row r="539" spans="1:20" s="1711" customFormat="1">
      <c r="E539" s="1712"/>
      <c r="G539" s="1726" t="s">
        <v>3061</v>
      </c>
      <c r="H539" s="1709"/>
      <c r="I539" s="1726" t="s">
        <v>3062</v>
      </c>
      <c r="J539" s="1727"/>
      <c r="K539" s="1726" t="s">
        <v>21</v>
      </c>
      <c r="S539" s="1713"/>
      <c r="T539" s="1712"/>
    </row>
    <row r="540" spans="1:20" s="1711" customFormat="1">
      <c r="E540" s="1712"/>
      <c r="G540" s="1728" t="s">
        <v>131</v>
      </c>
      <c r="H540" s="1729"/>
      <c r="I540" s="1728" t="s">
        <v>3063</v>
      </c>
      <c r="J540" s="1727"/>
      <c r="K540" s="1729"/>
      <c r="L540" s="1727"/>
      <c r="M540" s="1727"/>
      <c r="S540" s="1713"/>
      <c r="T540" s="1712"/>
    </row>
    <row r="541" spans="1:20" s="1711" customFormat="1">
      <c r="B541" s="1730" t="s">
        <v>3469</v>
      </c>
      <c r="E541" s="1712"/>
      <c r="G541" s="1395" t="s">
        <v>4734</v>
      </c>
      <c r="H541" s="1395"/>
      <c r="I541" s="1395" t="s">
        <v>4734</v>
      </c>
      <c r="J541" s="1395"/>
      <c r="K541" s="1395" t="s">
        <v>4734</v>
      </c>
      <c r="L541" s="1396"/>
      <c r="M541" s="1396"/>
      <c r="S541" s="1713"/>
      <c r="T541" s="1712"/>
    </row>
    <row r="542" spans="1:20" s="1711" customFormat="1">
      <c r="B542" s="1709" t="s">
        <v>3059</v>
      </c>
      <c r="E542" s="1712"/>
      <c r="G542" s="1731"/>
      <c r="H542" s="1731"/>
      <c r="I542" s="1732"/>
      <c r="J542" s="1732"/>
      <c r="K542" s="1733"/>
      <c r="L542" s="1733"/>
      <c r="M542" s="1733"/>
      <c r="S542" s="1713"/>
      <c r="T542" s="1712"/>
    </row>
    <row r="543" spans="1:20" s="1711" customFormat="1">
      <c r="B543" s="1711" t="s">
        <v>72</v>
      </c>
      <c r="E543" s="1712"/>
      <c r="G543" s="1436">
        <v>20521185</v>
      </c>
      <c r="H543" s="1734"/>
      <c r="I543" s="1582">
        <v>0</v>
      </c>
      <c r="J543" s="1716"/>
      <c r="K543" s="1436">
        <v>20521185</v>
      </c>
      <c r="L543" s="1436"/>
      <c r="M543" s="1436"/>
      <c r="S543" s="1713"/>
      <c r="T543" s="1712"/>
    </row>
    <row r="544" spans="1:20" s="1711" customFormat="1" ht="12" customHeight="1">
      <c r="B544" s="1711" t="s">
        <v>1789</v>
      </c>
      <c r="E544" s="1712"/>
      <c r="G544" s="1436">
        <v>606985</v>
      </c>
      <c r="H544" s="1734"/>
      <c r="I544" s="1582">
        <v>0</v>
      </c>
      <c r="J544" s="1716"/>
      <c r="K544" s="1436">
        <v>606985</v>
      </c>
      <c r="L544" s="1436"/>
      <c r="M544" s="1436"/>
      <c r="S544" s="1713"/>
      <c r="T544" s="1712"/>
    </row>
    <row r="545" spans="1:20" s="1711" customFormat="1">
      <c r="B545" s="1711" t="s">
        <v>14</v>
      </c>
      <c r="E545" s="1712"/>
      <c r="G545" s="1436">
        <v>19774397</v>
      </c>
      <c r="H545" s="1734"/>
      <c r="I545" s="1582">
        <v>0</v>
      </c>
      <c r="J545" s="1716"/>
      <c r="K545" s="1436">
        <v>13114626</v>
      </c>
      <c r="L545" s="1436"/>
      <c r="M545" s="1436"/>
      <c r="S545" s="1713"/>
      <c r="T545" s="1712"/>
    </row>
    <row r="546" spans="1:20" s="1711" customFormat="1" ht="4.5" customHeight="1">
      <c r="E546" s="1712"/>
      <c r="G546" s="1436"/>
      <c r="H546" s="1734"/>
      <c r="I546" s="1734"/>
      <c r="J546" s="1716"/>
      <c r="K546" s="1436"/>
      <c r="L546" s="1436"/>
      <c r="M546" s="1436"/>
      <c r="S546" s="1713"/>
      <c r="T546" s="1712"/>
    </row>
    <row r="547" spans="1:20" s="1711" customFormat="1">
      <c r="E547" s="1712"/>
      <c r="G547" s="1735">
        <v>40902567</v>
      </c>
      <c r="H547" s="1736"/>
      <c r="I547" s="1718">
        <v>0</v>
      </c>
      <c r="J547" s="1737"/>
      <c r="K547" s="1735">
        <v>34242796</v>
      </c>
      <c r="L547" s="1738"/>
      <c r="M547" s="1738"/>
      <c r="S547" s="1713"/>
      <c r="T547" s="1712"/>
    </row>
    <row r="548" spans="1:20" s="1711" customFormat="1" ht="9.75" customHeight="1">
      <c r="E548" s="1712"/>
      <c r="J548" s="1713"/>
      <c r="S548" s="1713"/>
      <c r="T548" s="1712"/>
    </row>
    <row r="549" spans="1:20" s="1711" customFormat="1">
      <c r="B549" s="1709" t="s">
        <v>3060</v>
      </c>
      <c r="E549" s="1712"/>
      <c r="G549" s="1734"/>
      <c r="H549" s="1734"/>
      <c r="I549" s="1734"/>
      <c r="J549" s="1716"/>
      <c r="K549" s="1734"/>
      <c r="L549" s="1734"/>
      <c r="M549" s="1734"/>
      <c r="S549" s="1713"/>
      <c r="T549" s="1712"/>
    </row>
    <row r="550" spans="1:20" s="1711" customFormat="1">
      <c r="B550" s="1362" t="s">
        <v>35</v>
      </c>
      <c r="E550" s="1712"/>
      <c r="G550" s="1582">
        <v>0</v>
      </c>
      <c r="H550" s="1734"/>
      <c r="I550" s="1436">
        <v>16400466</v>
      </c>
      <c r="J550" s="1582"/>
      <c r="K550" s="1436">
        <v>16400466</v>
      </c>
      <c r="L550" s="1436"/>
      <c r="M550" s="1436"/>
      <c r="S550" s="1713"/>
      <c r="T550" s="1712"/>
    </row>
    <row r="551" spans="1:20" s="1711" customFormat="1">
      <c r="B551" s="1362" t="s">
        <v>113</v>
      </c>
      <c r="E551" s="1712"/>
      <c r="G551" s="1582">
        <v>0</v>
      </c>
      <c r="H551" s="1734"/>
      <c r="I551" s="1436">
        <v>20232589</v>
      </c>
      <c r="J551" s="1582"/>
      <c r="K551" s="1436">
        <v>20232589</v>
      </c>
      <c r="L551" s="1436"/>
      <c r="M551" s="1436"/>
      <c r="S551" s="1713"/>
      <c r="T551" s="1712"/>
    </row>
    <row r="552" spans="1:20" s="1711" customFormat="1">
      <c r="B552" s="1362" t="s">
        <v>34</v>
      </c>
      <c r="E552" s="1712"/>
      <c r="G552" s="1582">
        <v>0</v>
      </c>
      <c r="H552" s="1734"/>
      <c r="I552" s="1436">
        <v>1573485</v>
      </c>
      <c r="J552" s="1582"/>
      <c r="K552" s="1436">
        <v>1573485</v>
      </c>
      <c r="L552" s="1436"/>
      <c r="M552" s="1436"/>
      <c r="S552" s="1713"/>
      <c r="T552" s="1712"/>
    </row>
    <row r="553" spans="1:20" s="1711" customFormat="1" ht="12.75" customHeight="1">
      <c r="B553" s="1711" t="s">
        <v>37</v>
      </c>
      <c r="E553" s="1712"/>
      <c r="G553" s="1530">
        <v>0</v>
      </c>
      <c r="I553" s="1739">
        <v>399889</v>
      </c>
      <c r="J553" s="1740"/>
      <c r="K553" s="1436">
        <v>399889</v>
      </c>
      <c r="L553" s="1741"/>
      <c r="M553" s="1741"/>
      <c r="S553" s="1713"/>
      <c r="T553" s="1712"/>
    </row>
    <row r="554" spans="1:20" s="1711" customFormat="1">
      <c r="E554" s="1712"/>
      <c r="G554" s="1718">
        <v>0</v>
      </c>
      <c r="H554" s="1742"/>
      <c r="I554" s="1718">
        <v>38606429</v>
      </c>
      <c r="J554" s="1718">
        <v>0</v>
      </c>
      <c r="K554" s="1718">
        <v>38606429</v>
      </c>
      <c r="L554" s="1582"/>
      <c r="M554" s="1582"/>
      <c r="S554" s="1713"/>
      <c r="T554" s="1712"/>
    </row>
    <row r="555" spans="1:20" s="1711" customFormat="1">
      <c r="E555" s="1712"/>
      <c r="G555" s="1582"/>
      <c r="H555" s="1716"/>
      <c r="I555" s="1582"/>
      <c r="J555" s="1582"/>
      <c r="K555" s="1582"/>
      <c r="L555" s="1582"/>
      <c r="M555" s="1582"/>
      <c r="S555" s="1713"/>
      <c r="T555" s="1712"/>
    </row>
    <row r="556" spans="1:20" s="1711" customFormat="1">
      <c r="B556" s="1711" t="s">
        <v>132</v>
      </c>
      <c r="C556" s="1743"/>
      <c r="D556" s="1743"/>
      <c r="E556" s="1744"/>
      <c r="G556" s="1743"/>
      <c r="H556" s="1743"/>
      <c r="I556" s="1743"/>
      <c r="J556" s="1743"/>
      <c r="K556" s="1743"/>
      <c r="L556" s="1743"/>
      <c r="M556" s="1743"/>
      <c r="S556" s="1713"/>
      <c r="T556" s="1712"/>
    </row>
    <row r="557" spans="1:20" s="1711" customFormat="1" ht="19.5" customHeight="1">
      <c r="A557" s="1478"/>
      <c r="B557" s="1362"/>
      <c r="C557" s="1362"/>
      <c r="D557" s="1362"/>
      <c r="E557" s="1363"/>
      <c r="F557" s="1362"/>
      <c r="G557" s="2398" t="s">
        <v>213</v>
      </c>
      <c r="H557" s="2398"/>
      <c r="I557" s="2398"/>
      <c r="J557" s="2398"/>
      <c r="K557" s="2398"/>
      <c r="L557" s="1362"/>
      <c r="M557" s="1362"/>
      <c r="S557" s="1713"/>
      <c r="T557" s="1712"/>
    </row>
    <row r="558" spans="1:20" s="1711" customFormat="1">
      <c r="E558" s="1712"/>
      <c r="G558" s="1726" t="s">
        <v>3061</v>
      </c>
      <c r="H558" s="1709"/>
      <c r="I558" s="1726" t="s">
        <v>3062</v>
      </c>
      <c r="J558" s="1727"/>
      <c r="K558" s="1726" t="s">
        <v>21</v>
      </c>
      <c r="S558" s="1713"/>
      <c r="T558" s="1712"/>
    </row>
    <row r="559" spans="1:20" s="1711" customFormat="1">
      <c r="E559" s="1712"/>
      <c r="G559" s="1728" t="s">
        <v>131</v>
      </c>
      <c r="H559" s="1729"/>
      <c r="I559" s="1728" t="s">
        <v>3063</v>
      </c>
      <c r="J559" s="1727"/>
      <c r="K559" s="1729"/>
      <c r="L559" s="1727"/>
      <c r="M559" s="1727"/>
      <c r="S559" s="1713"/>
      <c r="T559" s="1712"/>
    </row>
    <row r="560" spans="1:20" s="1711" customFormat="1" ht="13.5" customHeight="1">
      <c r="B560" s="1730" t="s">
        <v>4755</v>
      </c>
      <c r="E560" s="1712"/>
      <c r="G560" s="1396" t="s">
        <v>4734</v>
      </c>
      <c r="H560" s="1396"/>
      <c r="I560" s="1396" t="s">
        <v>4734</v>
      </c>
      <c r="J560" s="1396"/>
      <c r="K560" s="1396" t="s">
        <v>4734</v>
      </c>
      <c r="L560" s="1396"/>
      <c r="M560" s="1396"/>
      <c r="S560" s="1713"/>
      <c r="T560" s="1712"/>
    </row>
    <row r="561" spans="1:20" s="1711" customFormat="1" ht="17.25" customHeight="1">
      <c r="B561" s="1709" t="s">
        <v>3059</v>
      </c>
      <c r="E561" s="1712"/>
      <c r="G561" s="1731"/>
      <c r="H561" s="1731"/>
      <c r="I561" s="1732"/>
      <c r="J561" s="1732"/>
      <c r="K561" s="1733"/>
      <c r="L561" s="1733"/>
      <c r="M561" s="1733"/>
      <c r="S561" s="1713"/>
      <c r="T561" s="1712"/>
    </row>
    <row r="562" spans="1:20" s="1711" customFormat="1" ht="12" customHeight="1">
      <c r="B562" s="1711" t="s">
        <v>72</v>
      </c>
      <c r="E562" s="1712"/>
      <c r="G562" s="1436">
        <v>17709674.960999999</v>
      </c>
      <c r="H562" s="1734"/>
      <c r="I562" s="1582">
        <v>0</v>
      </c>
      <c r="J562" s="1716"/>
      <c r="K562" s="1436">
        <v>17709674.960999999</v>
      </c>
      <c r="L562" s="1436"/>
      <c r="M562" s="1436"/>
      <c r="S562" s="1713"/>
      <c r="T562" s="1712"/>
    </row>
    <row r="563" spans="1:20" s="1711" customFormat="1" ht="12" customHeight="1">
      <c r="B563" s="1711" t="s">
        <v>1789</v>
      </c>
      <c r="E563" s="1712"/>
      <c r="G563" s="1436">
        <v>594555</v>
      </c>
      <c r="H563" s="1734"/>
      <c r="I563" s="1582">
        <v>0</v>
      </c>
      <c r="J563" s="1716"/>
      <c r="K563" s="1436">
        <v>594555</v>
      </c>
      <c r="L563" s="1436"/>
      <c r="M563" s="1436"/>
      <c r="S563" s="1713"/>
      <c r="T563" s="1712"/>
    </row>
    <row r="564" spans="1:20" s="1711" customFormat="1" ht="12" customHeight="1">
      <c r="B564" s="1711" t="s">
        <v>14</v>
      </c>
      <c r="E564" s="1712"/>
      <c r="G564" s="1436">
        <v>26313158</v>
      </c>
      <c r="H564" s="1734"/>
      <c r="I564" s="1582">
        <v>0</v>
      </c>
      <c r="J564" s="1716"/>
      <c r="K564" s="1436">
        <v>26313158</v>
      </c>
      <c r="L564" s="1436"/>
      <c r="M564" s="1436"/>
      <c r="S564" s="1713"/>
      <c r="T564" s="1712"/>
    </row>
    <row r="565" spans="1:20" s="1711" customFormat="1" ht="12" customHeight="1">
      <c r="E565" s="1712"/>
      <c r="G565" s="1436"/>
      <c r="H565" s="1734"/>
      <c r="I565" s="1734"/>
      <c r="J565" s="1716"/>
      <c r="K565" s="1436"/>
      <c r="L565" s="1436"/>
      <c r="M565" s="1436"/>
      <c r="S565" s="1713"/>
      <c r="T565" s="1712"/>
    </row>
    <row r="566" spans="1:20" s="1711" customFormat="1" ht="12" customHeight="1">
      <c r="E566" s="1712"/>
      <c r="G566" s="1735">
        <v>44617387.960999995</v>
      </c>
      <c r="H566" s="1736"/>
      <c r="I566" s="1718">
        <v>0</v>
      </c>
      <c r="J566" s="1737"/>
      <c r="K566" s="1735">
        <v>44617387.960999995</v>
      </c>
      <c r="L566" s="1738"/>
      <c r="M566" s="1738"/>
      <c r="S566" s="1713"/>
      <c r="T566" s="1712"/>
    </row>
    <row r="567" spans="1:20" s="1711" customFormat="1" ht="12" customHeight="1">
      <c r="E567" s="1712"/>
      <c r="J567" s="1713"/>
      <c r="S567" s="1713"/>
      <c r="T567" s="1712"/>
    </row>
    <row r="568" spans="1:20" s="1711" customFormat="1" ht="12" customHeight="1">
      <c r="B568" s="1709" t="s">
        <v>3060</v>
      </c>
      <c r="E568" s="1712"/>
      <c r="G568" s="1731"/>
      <c r="H568" s="1731"/>
      <c r="I568" s="1745"/>
      <c r="J568" s="1745"/>
      <c r="K568" s="1734"/>
      <c r="L568" s="1734"/>
      <c r="M568" s="1734"/>
      <c r="S568" s="1713"/>
      <c r="T568" s="1712"/>
    </row>
    <row r="569" spans="1:20" s="1711" customFormat="1" ht="12" customHeight="1">
      <c r="B569" s="1362" t="s">
        <v>35</v>
      </c>
      <c r="E569" s="1712"/>
      <c r="G569" s="1582">
        <v>0</v>
      </c>
      <c r="H569" s="1734"/>
      <c r="I569" s="1582">
        <v>15024732</v>
      </c>
      <c r="J569" s="1716"/>
      <c r="K569" s="1436">
        <v>15024732</v>
      </c>
      <c r="L569" s="1436"/>
      <c r="M569" s="1436"/>
      <c r="S569" s="1713"/>
      <c r="T569" s="1712"/>
    </row>
    <row r="570" spans="1:20" s="1711" customFormat="1" ht="12" customHeight="1">
      <c r="B570" s="1362" t="s">
        <v>113</v>
      </c>
      <c r="E570" s="1712"/>
      <c r="G570" s="1582">
        <v>0</v>
      </c>
      <c r="H570" s="1734"/>
      <c r="I570" s="1582">
        <v>18728797</v>
      </c>
      <c r="J570" s="1716"/>
      <c r="K570" s="1436">
        <v>18728797</v>
      </c>
      <c r="L570" s="1436"/>
      <c r="M570" s="1436"/>
      <c r="S570" s="1713"/>
      <c r="T570" s="1712"/>
    </row>
    <row r="571" spans="1:20" s="1711" customFormat="1" ht="12" customHeight="1">
      <c r="B571" s="1362" t="s">
        <v>34</v>
      </c>
      <c r="E571" s="1712"/>
      <c r="G571" s="1582">
        <v>0</v>
      </c>
      <c r="H571" s="1734"/>
      <c r="I571" s="1582">
        <v>1581293</v>
      </c>
      <c r="J571" s="1716"/>
      <c r="K571" s="1436">
        <v>1581293</v>
      </c>
      <c r="L571" s="1436"/>
      <c r="M571" s="1436"/>
      <c r="S571" s="1713"/>
      <c r="T571" s="1712"/>
    </row>
    <row r="572" spans="1:20" s="1711" customFormat="1" ht="12" customHeight="1">
      <c r="B572" s="1711" t="s">
        <v>37</v>
      </c>
      <c r="E572" s="1712"/>
      <c r="G572" s="1746">
        <v>0</v>
      </c>
      <c r="H572" s="1731"/>
      <c r="I572" s="1747">
        <v>395637</v>
      </c>
      <c r="J572" s="1732"/>
      <c r="K572" s="1748">
        <v>395637</v>
      </c>
      <c r="L572" s="1749"/>
      <c r="M572" s="1749"/>
      <c r="S572" s="1713"/>
      <c r="T572" s="1712"/>
    </row>
    <row r="573" spans="1:20" s="1711" customFormat="1" ht="12" customHeight="1">
      <c r="E573" s="1712"/>
      <c r="G573" s="1718">
        <v>0</v>
      </c>
      <c r="H573" s="1742"/>
      <c r="I573" s="1718">
        <v>35730459</v>
      </c>
      <c r="J573" s="1716"/>
      <c r="K573" s="1718">
        <v>35730459</v>
      </c>
      <c r="L573" s="1582"/>
      <c r="M573" s="1582"/>
      <c r="S573" s="1713"/>
      <c r="T573" s="1712"/>
    </row>
    <row r="574" spans="1:20" s="1711" customFormat="1" ht="12" customHeight="1">
      <c r="C574" s="1732"/>
      <c r="D574" s="1732"/>
      <c r="E574" s="1750"/>
      <c r="G574" s="1731"/>
      <c r="H574" s="1731"/>
      <c r="I574" s="1733"/>
      <c r="J574" s="1733"/>
      <c r="K574" s="1732"/>
      <c r="L574" s="1732"/>
      <c r="M574" s="1732"/>
      <c r="S574" s="1713"/>
      <c r="T574" s="1712"/>
    </row>
    <row r="575" spans="1:20" ht="45.6" customHeight="1">
      <c r="A575" s="1478"/>
      <c r="B575" s="2325" t="s">
        <v>266</v>
      </c>
      <c r="C575" s="2325"/>
      <c r="D575" s="2325"/>
      <c r="E575" s="2325"/>
      <c r="F575" s="2325"/>
      <c r="G575" s="2325"/>
      <c r="H575" s="2325"/>
      <c r="I575" s="2325"/>
      <c r="J575" s="2325"/>
      <c r="K575" s="2325"/>
      <c r="L575" s="1725"/>
      <c r="M575" s="1725"/>
      <c r="N575" s="1368"/>
    </row>
    <row r="576" spans="1:20" ht="6" customHeight="1">
      <c r="A576" s="1478"/>
      <c r="N576" s="1368"/>
    </row>
    <row r="577" spans="1:33" ht="13.5" hidden="1" customHeight="1">
      <c r="A577" s="1478"/>
      <c r="B577" s="2327" t="s">
        <v>4593</v>
      </c>
      <c r="C577" s="2327"/>
      <c r="D577" s="2327"/>
      <c r="E577" s="2327"/>
      <c r="F577" s="2327"/>
      <c r="G577" s="2327"/>
      <c r="H577" s="2327"/>
      <c r="I577" s="2327"/>
      <c r="J577" s="2327"/>
      <c r="K577" s="2327"/>
      <c r="L577" s="1421"/>
      <c r="M577" s="1421"/>
      <c r="N577" s="1368"/>
    </row>
    <row r="578" spans="1:33" ht="7.5" hidden="1" customHeight="1">
      <c r="A578" s="1478"/>
      <c r="B578" s="1421"/>
      <c r="C578" s="1421"/>
      <c r="D578" s="1421"/>
      <c r="E578" s="1523"/>
      <c r="F578" s="1421"/>
      <c r="G578" s="1421"/>
      <c r="H578" s="1421"/>
      <c r="I578" s="1421"/>
      <c r="J578" s="1524"/>
      <c r="K578" s="1421"/>
      <c r="L578" s="1421"/>
      <c r="M578" s="1421"/>
      <c r="N578" s="1368"/>
    </row>
    <row r="579" spans="1:33" ht="13.5" hidden="1" customHeight="1">
      <c r="A579" s="1478"/>
      <c r="B579" s="1421"/>
      <c r="C579" s="1421"/>
      <c r="D579" s="1421"/>
      <c r="E579" s="1523"/>
      <c r="F579" s="1421"/>
      <c r="I579" s="1394">
        <v>2015</v>
      </c>
      <c r="J579" s="1393"/>
      <c r="K579" s="1394" t="s">
        <v>3115</v>
      </c>
      <c r="L579" s="1715"/>
      <c r="M579" s="1715"/>
      <c r="N579" s="1368"/>
    </row>
    <row r="580" spans="1:33" ht="5.25" hidden="1" customHeight="1">
      <c r="A580" s="1478"/>
      <c r="B580" s="1421"/>
      <c r="C580" s="1421"/>
      <c r="D580" s="1421"/>
      <c r="E580" s="1523"/>
      <c r="F580" s="1421"/>
      <c r="I580" s="1421"/>
      <c r="J580" s="1524"/>
      <c r="K580" s="1751"/>
      <c r="L580" s="1751"/>
      <c r="M580" s="1751"/>
      <c r="N580" s="1368"/>
    </row>
    <row r="581" spans="1:33" ht="14.25" hidden="1" customHeight="1" thickBot="1">
      <c r="A581" s="1478"/>
      <c r="B581" s="1389" t="s">
        <v>1789</v>
      </c>
      <c r="D581" s="1421"/>
      <c r="E581" s="1523"/>
      <c r="F581" s="1421"/>
      <c r="I581" s="1752">
        <v>0.17</v>
      </c>
      <c r="J581" s="1753"/>
      <c r="K581" s="1752">
        <v>0.17</v>
      </c>
      <c r="L581" s="1754"/>
      <c r="M581" s="1754"/>
      <c r="N581" s="1368"/>
    </row>
    <row r="582" spans="1:33" ht="7.5" hidden="1" customHeight="1" thickTop="1">
      <c r="A582" s="1478"/>
      <c r="B582" s="1421"/>
      <c r="C582" s="1421"/>
      <c r="D582" s="1421"/>
      <c r="E582" s="1523"/>
      <c r="F582" s="1421"/>
      <c r="I582" s="1755"/>
      <c r="J582" s="1524"/>
      <c r="K582" s="1751"/>
      <c r="L582" s="1751"/>
      <c r="M582" s="1751"/>
      <c r="N582" s="1368"/>
    </row>
    <row r="583" spans="1:33" ht="14.25" hidden="1" customHeight="1" thickBot="1">
      <c r="A583" s="1478"/>
      <c r="B583" s="1389" t="s">
        <v>255</v>
      </c>
      <c r="D583" s="1421"/>
      <c r="E583" s="1523"/>
      <c r="F583" s="1421"/>
      <c r="I583" s="1752">
        <v>0.18</v>
      </c>
      <c r="J583" s="1753"/>
      <c r="K583" s="1752">
        <v>0.18</v>
      </c>
      <c r="L583" s="1754"/>
      <c r="M583" s="1754"/>
      <c r="N583" s="1368"/>
    </row>
    <row r="584" spans="1:33">
      <c r="A584" s="1478"/>
      <c r="B584" s="1421"/>
      <c r="C584" s="1421"/>
      <c r="D584" s="1421"/>
      <c r="E584" s="1523"/>
      <c r="F584" s="1421"/>
      <c r="I584" s="1421"/>
      <c r="J584" s="1524"/>
      <c r="K584" s="1421"/>
      <c r="L584" s="1421"/>
      <c r="M584" s="1421"/>
      <c r="N584" s="1756"/>
      <c r="O584" s="1757"/>
      <c r="P584" s="1757"/>
      <c r="Q584" s="1757"/>
      <c r="R584" s="1757"/>
      <c r="S584" s="1756"/>
      <c r="T584" s="1375"/>
      <c r="U584" s="1757"/>
      <c r="V584" s="1386"/>
      <c r="W584" s="1758"/>
      <c r="X584" s="1386"/>
      <c r="Y584" s="1386"/>
      <c r="Z584" s="1386"/>
      <c r="AA584" s="1386"/>
      <c r="AB584" s="1386"/>
      <c r="AC584" s="1386"/>
      <c r="AD584" s="1386"/>
      <c r="AE584" s="1386"/>
      <c r="AF584" s="1386"/>
      <c r="AG584" s="1386"/>
    </row>
    <row r="585" spans="1:33">
      <c r="A585" s="1361">
        <v>26</v>
      </c>
      <c r="B585" s="1416" t="s">
        <v>103</v>
      </c>
      <c r="C585" s="1416"/>
      <c r="D585" s="1416"/>
      <c r="E585" s="1424"/>
      <c r="F585" s="1416"/>
      <c r="N585" s="1756"/>
      <c r="O585" s="1757"/>
      <c r="P585" s="1757"/>
      <c r="Q585" s="1757"/>
      <c r="R585" s="1757"/>
      <c r="S585" s="1756"/>
      <c r="T585" s="1375"/>
      <c r="U585" s="1757"/>
      <c r="V585" s="1386"/>
      <c r="W585" s="1758"/>
      <c r="X585" s="1386"/>
      <c r="Y585" s="1386"/>
      <c r="Z585" s="1386"/>
      <c r="AA585" s="1386"/>
      <c r="AB585" s="1386"/>
      <c r="AC585" s="1386"/>
      <c r="AD585" s="1386"/>
      <c r="AE585" s="1386"/>
      <c r="AF585" s="1386"/>
      <c r="AG585" s="1386"/>
    </row>
    <row r="586" spans="1:33">
      <c r="B586" s="1416"/>
      <c r="C586" s="1416"/>
      <c r="D586" s="1416"/>
      <c r="E586" s="1424"/>
      <c r="F586" s="1416"/>
      <c r="N586" s="1756"/>
      <c r="O586" s="1757"/>
      <c r="P586" s="1757"/>
      <c r="Q586" s="1757"/>
      <c r="R586" s="1757"/>
      <c r="S586" s="1756"/>
      <c r="T586" s="1375"/>
      <c r="U586" s="1757"/>
      <c r="V586" s="1386"/>
      <c r="W586" s="1758"/>
      <c r="X586" s="1386"/>
      <c r="Y586" s="1386"/>
      <c r="Z586" s="1386"/>
      <c r="AA586" s="1386"/>
      <c r="AB586" s="1386"/>
      <c r="AC586" s="1386"/>
      <c r="AD586" s="1386"/>
      <c r="AE586" s="1386"/>
      <c r="AF586" s="1386"/>
      <c r="AG586" s="1386"/>
    </row>
    <row r="587" spans="1:33">
      <c r="A587" s="1361" t="s">
        <v>1889</v>
      </c>
      <c r="B587" s="1759" t="s">
        <v>195</v>
      </c>
      <c r="F587" s="1759"/>
      <c r="G587" s="1759"/>
      <c r="H587" s="1759"/>
      <c r="I587" s="1520"/>
      <c r="J587" s="1618"/>
      <c r="K587" s="1521"/>
      <c r="L587" s="1521"/>
      <c r="M587" s="1521"/>
      <c r="N587" s="1756"/>
      <c r="O587" s="1757"/>
      <c r="P587" s="1757"/>
      <c r="Q587" s="1757"/>
      <c r="R587" s="1757"/>
      <c r="S587" s="1756"/>
      <c r="T587" s="1375"/>
      <c r="U587" s="1757"/>
      <c r="V587" s="1386"/>
      <c r="W587" s="1758"/>
      <c r="X587" s="1386"/>
      <c r="Y587" s="1386"/>
      <c r="Z587" s="1386"/>
      <c r="AA587" s="1386"/>
      <c r="AB587" s="1386"/>
      <c r="AC587" s="1386"/>
      <c r="AD587" s="1386"/>
      <c r="AE587" s="1386"/>
      <c r="AF587" s="1386"/>
      <c r="AG587" s="1386"/>
    </row>
    <row r="588" spans="1:33" ht="69" customHeight="1">
      <c r="B588" s="2325" t="s">
        <v>4801</v>
      </c>
      <c r="C588" s="2325"/>
      <c r="D588" s="2325"/>
      <c r="E588" s="2325"/>
      <c r="F588" s="2325"/>
      <c r="G588" s="2325"/>
      <c r="H588" s="2325"/>
      <c r="I588" s="2325"/>
      <c r="J588" s="2325"/>
      <c r="K588" s="2325"/>
      <c r="L588" s="1695"/>
      <c r="M588" s="1695"/>
      <c r="N588" s="1756"/>
      <c r="O588" s="1757"/>
      <c r="P588" s="1757"/>
      <c r="Q588" s="1757"/>
      <c r="R588" s="1757"/>
      <c r="S588" s="1756"/>
      <c r="T588" s="1375"/>
      <c r="U588" s="1757"/>
      <c r="V588" s="1386"/>
      <c r="W588" s="1758"/>
      <c r="X588" s="1386"/>
      <c r="Y588" s="1386"/>
      <c r="Z588" s="1386"/>
      <c r="AA588" s="1386"/>
      <c r="AB588" s="1386"/>
      <c r="AC588" s="1386"/>
      <c r="AD588" s="1386"/>
      <c r="AE588" s="1386"/>
      <c r="AF588" s="1386"/>
      <c r="AG588" s="1386"/>
    </row>
    <row r="589" spans="1:33">
      <c r="B589" s="1695"/>
      <c r="C589" s="1695"/>
      <c r="D589" s="1695"/>
      <c r="E589" s="1695"/>
      <c r="F589" s="1695"/>
      <c r="G589" s="1695"/>
      <c r="H589" s="1695"/>
      <c r="I589" s="1695"/>
      <c r="J589" s="1695"/>
      <c r="K589" s="1695"/>
      <c r="L589" s="1695"/>
      <c r="M589" s="1695"/>
      <c r="N589" s="1756"/>
      <c r="O589" s="1757"/>
      <c r="P589" s="1757"/>
      <c r="Q589" s="1757"/>
      <c r="R589" s="1757"/>
      <c r="S589" s="1756"/>
      <c r="T589" s="1375"/>
      <c r="U589" s="1757"/>
      <c r="V589" s="1386"/>
      <c r="W589" s="1758"/>
      <c r="X589" s="1386"/>
      <c r="Y589" s="1386"/>
      <c r="Z589" s="1386"/>
      <c r="AA589" s="1386"/>
      <c r="AB589" s="1386"/>
      <c r="AC589" s="1386"/>
      <c r="AD589" s="1386"/>
      <c r="AE589" s="1386"/>
      <c r="AF589" s="1386"/>
      <c r="AG589" s="1386"/>
    </row>
    <row r="590" spans="1:33" ht="14.25" customHeight="1" thickBot="1">
      <c r="B590" s="1362" t="s">
        <v>4664</v>
      </c>
      <c r="L590" s="1679"/>
      <c r="M590" s="1679"/>
      <c r="N590" s="1756"/>
      <c r="O590" s="1757"/>
      <c r="P590" s="1757"/>
      <c r="Q590" s="1757"/>
      <c r="R590" s="1757"/>
      <c r="S590" s="1756"/>
      <c r="T590" s="1679"/>
      <c r="U590" s="1679"/>
      <c r="V590" s="1679"/>
      <c r="W590" s="1679"/>
      <c r="X590" s="1679"/>
      <c r="Y590" s="1679"/>
      <c r="Z590" s="1679"/>
      <c r="AA590" s="1679"/>
      <c r="AB590" s="1679"/>
      <c r="AC590" s="1679"/>
      <c r="AD590" s="1386"/>
      <c r="AE590" s="1386"/>
      <c r="AF590" s="1386"/>
      <c r="AG590" s="1386"/>
    </row>
    <row r="591" spans="1:33">
      <c r="B591" s="1760"/>
      <c r="C591" s="1760"/>
      <c r="D591" s="1760"/>
      <c r="E591" s="1761"/>
      <c r="F591" s="1760"/>
      <c r="G591" s="1760"/>
      <c r="H591" s="1760"/>
      <c r="I591" s="2328"/>
      <c r="J591" s="2328"/>
      <c r="K591" s="2328"/>
      <c r="L591" s="1696"/>
      <c r="M591" s="1696"/>
      <c r="N591" s="1762" t="s">
        <v>2027</v>
      </c>
      <c r="O591" s="1757"/>
      <c r="P591" s="1757"/>
      <c r="Q591" s="1757"/>
      <c r="R591" s="1757"/>
      <c r="S591" s="1756"/>
      <c r="T591" s="1375"/>
      <c r="U591" s="1757"/>
      <c r="V591" s="1386"/>
      <c r="W591" s="1758"/>
      <c r="X591" s="1386"/>
      <c r="Y591" s="1386"/>
      <c r="Z591" s="1386"/>
      <c r="AA591" s="1386"/>
      <c r="AB591" s="1386"/>
      <c r="AC591" s="1386"/>
      <c r="AD591" s="1386"/>
      <c r="AE591" s="1386"/>
      <c r="AF591" s="1386"/>
      <c r="AG591" s="1386"/>
    </row>
    <row r="592" spans="1:33" ht="13.15" customHeight="1">
      <c r="B592" s="1521" t="s">
        <v>16</v>
      </c>
      <c r="C592" s="2347" t="s">
        <v>4541</v>
      </c>
      <c r="D592" s="2347"/>
      <c r="E592" s="2347"/>
      <c r="F592" s="2347"/>
      <c r="G592" s="1362"/>
      <c r="H592" s="1362"/>
      <c r="N592" s="1763">
        <v>21653895</v>
      </c>
      <c r="O592" s="1757"/>
      <c r="P592" s="1757"/>
      <c r="Q592" s="1757"/>
      <c r="R592" s="1757"/>
      <c r="S592" s="1756"/>
      <c r="T592" s="1375"/>
      <c r="U592" s="1757"/>
      <c r="V592" s="1386"/>
      <c r="W592" s="1758"/>
      <c r="X592" s="1386"/>
      <c r="Y592" s="1386"/>
      <c r="Z592" s="1386"/>
      <c r="AA592" s="1386"/>
      <c r="AB592" s="1386"/>
      <c r="AC592" s="1386"/>
      <c r="AD592" s="1386"/>
      <c r="AE592" s="1386"/>
      <c r="AF592" s="1386"/>
      <c r="AG592" s="1386"/>
    </row>
    <row r="593" spans="1:33" ht="44.45" customHeight="1">
      <c r="B593" s="1521"/>
      <c r="C593" s="2325" t="s">
        <v>4607</v>
      </c>
      <c r="D593" s="2325"/>
      <c r="E593" s="2325"/>
      <c r="F593" s="2325"/>
      <c r="G593" s="2325"/>
      <c r="H593" s="2325"/>
      <c r="I593" s="2325"/>
      <c r="J593" s="2325"/>
      <c r="K593" s="2325"/>
      <c r="N593" s="1763"/>
      <c r="O593" s="1757"/>
      <c r="P593" s="1757"/>
      <c r="Q593" s="1757"/>
      <c r="R593" s="1757"/>
      <c r="S593" s="1756"/>
      <c r="T593" s="1375"/>
      <c r="U593" s="1757"/>
      <c r="V593" s="1386"/>
      <c r="W593" s="1758"/>
      <c r="X593" s="1386"/>
      <c r="Y593" s="1386"/>
      <c r="Z593" s="1386"/>
      <c r="AA593" s="1386"/>
      <c r="AB593" s="1386"/>
      <c r="AC593" s="1386"/>
      <c r="AD593" s="1386"/>
      <c r="AE593" s="1386"/>
      <c r="AF593" s="1386"/>
      <c r="AG593" s="1386"/>
    </row>
    <row r="594" spans="1:33">
      <c r="B594" s="1521"/>
      <c r="C594" s="1521"/>
      <c r="D594" s="1521"/>
      <c r="E594" s="1520"/>
      <c r="F594" s="1521"/>
      <c r="G594" s="1521"/>
      <c r="H594" s="1521"/>
      <c r="N594" s="1763"/>
      <c r="O594" s="1757"/>
      <c r="P594" s="1757"/>
      <c r="Q594" s="1757"/>
      <c r="R594" s="1757"/>
      <c r="S594" s="1756"/>
      <c r="T594" s="1375"/>
      <c r="U594" s="1757"/>
      <c r="V594" s="1386"/>
      <c r="W594" s="1758"/>
      <c r="X594" s="1386"/>
      <c r="Y594" s="1386"/>
      <c r="Z594" s="1386"/>
      <c r="AA594" s="1386"/>
      <c r="AB594" s="1386"/>
      <c r="AC594" s="1386"/>
      <c r="AD594" s="1386"/>
      <c r="AE594" s="1386"/>
      <c r="AF594" s="1386"/>
      <c r="AG594" s="1386"/>
    </row>
    <row r="595" spans="1:33" ht="13.15" customHeight="1">
      <c r="B595" s="1608"/>
      <c r="C595" s="1660" t="s">
        <v>4544</v>
      </c>
      <c r="E595" s="1705"/>
      <c r="F595" s="1705"/>
      <c r="G595" s="1705"/>
      <c r="H595" s="1521"/>
      <c r="I595" s="1764" t="s">
        <v>4725</v>
      </c>
      <c r="J595" s="1393"/>
      <c r="K595" s="1764" t="s">
        <v>4537</v>
      </c>
      <c r="L595" s="1404"/>
      <c r="M595" s="1404"/>
      <c r="N595" s="1763">
        <v>21331339</v>
      </c>
      <c r="O595" s="1757"/>
      <c r="P595" s="1757"/>
      <c r="Q595" s="1757"/>
      <c r="R595" s="1757"/>
      <c r="S595" s="1756"/>
      <c r="T595" s="1375"/>
      <c r="U595" s="1757"/>
      <c r="V595" s="1386"/>
      <c r="W595" s="1758"/>
      <c r="X595" s="1386"/>
      <c r="Y595" s="1386"/>
      <c r="Z595" s="1386"/>
      <c r="AA595" s="1386"/>
      <c r="AB595" s="1386"/>
      <c r="AC595" s="1386"/>
      <c r="AD595" s="1386"/>
      <c r="AE595" s="1386"/>
      <c r="AF595" s="1386"/>
      <c r="AG595" s="1386"/>
    </row>
    <row r="596" spans="1:33">
      <c r="B596" s="1608"/>
      <c r="C596" s="1660"/>
      <c r="E596" s="1705"/>
      <c r="F596" s="1705"/>
      <c r="G596" s="1705"/>
      <c r="H596" s="1521"/>
      <c r="I596" s="1395" t="s">
        <v>4734</v>
      </c>
      <c r="J596" s="1395"/>
      <c r="K596" s="1395" t="s">
        <v>4734</v>
      </c>
      <c r="L596" s="1395"/>
      <c r="M596" s="1395"/>
      <c r="N596" s="1763">
        <v>21583038</v>
      </c>
      <c r="O596" s="1757"/>
      <c r="P596" s="1757"/>
      <c r="Q596" s="1757"/>
      <c r="R596" s="1757"/>
      <c r="S596" s="1756"/>
      <c r="T596" s="1375"/>
      <c r="U596" s="1757"/>
      <c r="V596" s="1386"/>
      <c r="W596" s="1758"/>
      <c r="X596" s="1386"/>
      <c r="Y596" s="1386"/>
      <c r="Z596" s="1386"/>
      <c r="AA596" s="1386"/>
      <c r="AB596" s="1386"/>
      <c r="AC596" s="1386"/>
      <c r="AD596" s="1386"/>
      <c r="AE596" s="1386"/>
      <c r="AF596" s="1386"/>
      <c r="AG596" s="1386"/>
    </row>
    <row r="597" spans="1:33">
      <c r="E597" s="1362"/>
      <c r="G597" s="1362"/>
      <c r="H597" s="1765"/>
      <c r="I597" s="1520"/>
      <c r="J597" s="1618"/>
      <c r="K597" s="1521"/>
      <c r="L597" s="1521"/>
      <c r="M597" s="1521"/>
      <c r="N597" s="1763">
        <v>19379666</v>
      </c>
      <c r="O597" s="1757"/>
      <c r="P597" s="1757"/>
      <c r="Q597" s="1757"/>
      <c r="R597" s="1757"/>
      <c r="S597" s="1756"/>
      <c r="T597" s="1375"/>
      <c r="U597" s="1757"/>
      <c r="V597" s="1386"/>
      <c r="W597" s="1758"/>
      <c r="X597" s="1386"/>
      <c r="Y597" s="1386"/>
      <c r="Z597" s="1386"/>
      <c r="AA597" s="1386"/>
      <c r="AB597" s="1386"/>
      <c r="AC597" s="1386"/>
      <c r="AD597" s="1386"/>
      <c r="AE597" s="1386"/>
      <c r="AF597" s="1386"/>
      <c r="AG597" s="1386"/>
    </row>
    <row r="598" spans="1:33" ht="13.15" customHeight="1">
      <c r="C598" s="1521" t="s">
        <v>4545</v>
      </c>
      <c r="E598" s="1362"/>
      <c r="G598" s="1362"/>
      <c r="H598" s="1765"/>
      <c r="I598" s="1766">
        <v>5433380.2467700001</v>
      </c>
      <c r="J598" s="1694"/>
      <c r="K598" s="1677">
        <v>26900941</v>
      </c>
      <c r="L598" s="1677"/>
      <c r="M598" s="1677"/>
      <c r="N598" s="1763">
        <v>19388118</v>
      </c>
      <c r="O598" s="1757"/>
      <c r="P598" s="1757"/>
      <c r="Q598" s="1757"/>
      <c r="R598" s="1757"/>
      <c r="S598" s="1756"/>
      <c r="T598" s="1375"/>
      <c r="U598" s="1757"/>
      <c r="V598" s="1386"/>
      <c r="W598" s="1758"/>
      <c r="X598" s="1386"/>
      <c r="Y598" s="1386"/>
      <c r="Z598" s="1386"/>
      <c r="AA598" s="1386"/>
      <c r="AB598" s="1386"/>
      <c r="AC598" s="1386"/>
      <c r="AD598" s="1386"/>
      <c r="AE598" s="1386"/>
      <c r="AF598" s="1386"/>
      <c r="AG598" s="1386"/>
    </row>
    <row r="599" spans="1:33">
      <c r="A599" s="1362"/>
      <c r="C599" s="1521" t="s">
        <v>4539</v>
      </c>
      <c r="E599" s="1362"/>
      <c r="G599" s="1362"/>
      <c r="H599" s="1765"/>
      <c r="I599" s="2348">
        <v>-46169</v>
      </c>
      <c r="J599" s="2348"/>
      <c r="K599" s="1677">
        <v>-192660</v>
      </c>
      <c r="L599" s="1677"/>
      <c r="M599" s="1562"/>
      <c r="N599" s="1618"/>
      <c r="O599" s="1757"/>
      <c r="P599" s="1757"/>
      <c r="Q599" s="1757"/>
      <c r="R599" s="1757"/>
      <c r="S599" s="1756"/>
      <c r="T599" s="1375"/>
      <c r="U599" s="1757"/>
      <c r="V599" s="1386"/>
      <c r="W599" s="1758"/>
      <c r="X599" s="1386"/>
      <c r="Y599" s="1386"/>
      <c r="Z599" s="1386"/>
      <c r="AA599" s="1386"/>
      <c r="AB599" s="1386"/>
      <c r="AC599" s="1386"/>
      <c r="AD599" s="1386"/>
      <c r="AE599" s="1386"/>
      <c r="AF599" s="1386"/>
      <c r="AG599" s="1386"/>
    </row>
    <row r="600" spans="1:33" ht="13.9" customHeight="1">
      <c r="A600" s="1362"/>
      <c r="C600" s="1521" t="s">
        <v>4540</v>
      </c>
      <c r="E600" s="1362"/>
      <c r="G600" s="1362"/>
      <c r="H600" s="1765"/>
      <c r="I600" s="1681">
        <v>0</v>
      </c>
      <c r="J600" s="1694"/>
      <c r="K600" s="1362">
        <v>164756</v>
      </c>
      <c r="L600" s="1677"/>
      <c r="M600" s="1562"/>
      <c r="N600" s="1618"/>
      <c r="O600" s="1757"/>
      <c r="P600" s="1757"/>
      <c r="Q600" s="1757"/>
      <c r="R600" s="1757"/>
      <c r="S600" s="1756"/>
      <c r="T600" s="1375"/>
      <c r="U600" s="1757"/>
      <c r="V600" s="1386"/>
      <c r="W600" s="1758"/>
      <c r="X600" s="1386"/>
      <c r="Y600" s="1386"/>
      <c r="Z600" s="1386"/>
      <c r="AA600" s="1386"/>
      <c r="AB600" s="1386"/>
      <c r="AC600" s="1386"/>
      <c r="AD600" s="1386"/>
      <c r="AE600" s="1386"/>
      <c r="AF600" s="1386"/>
      <c r="AG600" s="1386"/>
    </row>
    <row r="601" spans="1:33">
      <c r="C601" s="1767" t="s">
        <v>4551</v>
      </c>
      <c r="E601" s="1362"/>
      <c r="G601" s="1362"/>
      <c r="H601" s="1765"/>
      <c r="I601" s="1677">
        <v>0</v>
      </c>
      <c r="J601" s="1694"/>
      <c r="K601" s="1677">
        <v>724225</v>
      </c>
      <c r="L601" s="1677"/>
      <c r="M601" s="1677"/>
      <c r="N601" s="1763">
        <v>21835101</v>
      </c>
      <c r="O601" s="1757"/>
      <c r="P601" s="1757"/>
      <c r="Q601" s="1757"/>
      <c r="R601" s="1757"/>
      <c r="S601" s="1756"/>
      <c r="T601" s="1375"/>
      <c r="U601" s="1757"/>
      <c r="V601" s="1386"/>
      <c r="W601" s="1758"/>
      <c r="X601" s="1386"/>
      <c r="Y601" s="1386"/>
      <c r="Z601" s="1386"/>
      <c r="AA601" s="1386"/>
      <c r="AB601" s="1386"/>
      <c r="AC601" s="1386"/>
      <c r="AD601" s="1386"/>
      <c r="AE601" s="1386"/>
      <c r="AF601" s="1386"/>
      <c r="AG601" s="1386"/>
    </row>
    <row r="602" spans="1:33" ht="13.15" customHeight="1" thickBot="1">
      <c r="C602" s="1767" t="s">
        <v>4542</v>
      </c>
      <c r="E602" s="1362"/>
      <c r="G602" s="1362"/>
      <c r="H602" s="1765"/>
      <c r="I602" s="1768">
        <v>0</v>
      </c>
      <c r="J602" s="1694"/>
      <c r="K602" s="1768">
        <v>0</v>
      </c>
      <c r="L602" s="1769"/>
      <c r="M602" s="1769"/>
      <c r="N602" s="1763">
        <v>18972721</v>
      </c>
      <c r="O602" s="1757"/>
      <c r="P602" s="1757"/>
      <c r="Q602" s="1757"/>
      <c r="R602" s="1757"/>
      <c r="S602" s="1756"/>
      <c r="T602" s="1375"/>
      <c r="U602" s="1757"/>
      <c r="V602" s="1386"/>
      <c r="W602" s="1758"/>
      <c r="X602" s="1386"/>
      <c r="Y602" s="1386"/>
      <c r="Z602" s="1386"/>
      <c r="AA602" s="1386"/>
      <c r="AB602" s="1386"/>
      <c r="AC602" s="1386"/>
      <c r="AD602" s="1386"/>
      <c r="AE602" s="1386"/>
      <c r="AF602" s="1386"/>
      <c r="AG602" s="1386"/>
    </row>
    <row r="603" spans="1:33" ht="14.25" hidden="1" customHeight="1" thickBot="1">
      <c r="A603" s="1362"/>
      <c r="C603" s="1389"/>
      <c r="D603" s="1765"/>
      <c r="E603" s="1770"/>
      <c r="F603" s="2337"/>
      <c r="G603" s="2337"/>
      <c r="H603" s="1765"/>
      <c r="I603" s="1771">
        <v>5387211.2467700001</v>
      </c>
      <c r="J603" s="1416"/>
      <c r="K603" s="1771">
        <v>27597262</v>
      </c>
      <c r="L603" s="1677"/>
      <c r="M603" s="1772" t="s">
        <v>2028</v>
      </c>
      <c r="N603" s="1773">
        <v>53038557</v>
      </c>
      <c r="O603" s="1757"/>
      <c r="P603" s="1757"/>
      <c r="Q603" s="1757"/>
      <c r="R603" s="1757"/>
      <c r="S603" s="1756"/>
      <c r="T603" s="1375"/>
      <c r="U603" s="1757"/>
      <c r="V603" s="1386"/>
      <c r="W603" s="1758"/>
      <c r="X603" s="1386"/>
      <c r="Y603" s="1386"/>
      <c r="Z603" s="1386"/>
      <c r="AA603" s="1386"/>
      <c r="AB603" s="1386"/>
      <c r="AC603" s="1386"/>
      <c r="AD603" s="1386"/>
      <c r="AE603" s="1386"/>
      <c r="AF603" s="1386"/>
      <c r="AG603" s="1386"/>
    </row>
    <row r="604" spans="1:33" ht="14.25" thickTop="1">
      <c r="A604" s="1362"/>
      <c r="C604" s="1389"/>
      <c r="D604" s="1765"/>
      <c r="E604" s="1677"/>
      <c r="F604" s="1774"/>
      <c r="G604" s="1774"/>
      <c r="H604" s="1765"/>
      <c r="I604" s="1536"/>
      <c r="J604" s="1416"/>
      <c r="K604" s="1536"/>
      <c r="L604" s="1677"/>
      <c r="M604" s="1562"/>
      <c r="N604" s="1773"/>
      <c r="O604" s="1757"/>
      <c r="P604" s="1757"/>
      <c r="Q604" s="1757"/>
      <c r="R604" s="1757"/>
      <c r="S604" s="1756"/>
      <c r="T604" s="1375"/>
      <c r="U604" s="1757"/>
      <c r="V604" s="1386"/>
      <c r="W604" s="1758"/>
      <c r="X604" s="1386"/>
      <c r="Y604" s="1386"/>
      <c r="Z604" s="1386"/>
      <c r="AA604" s="1386"/>
      <c r="AB604" s="1386"/>
      <c r="AC604" s="1386"/>
      <c r="AD604" s="1386"/>
      <c r="AE604" s="1386"/>
      <c r="AF604" s="1386"/>
      <c r="AG604" s="1386"/>
    </row>
    <row r="605" spans="1:33">
      <c r="A605" s="1362"/>
      <c r="C605" s="1765" t="s">
        <v>4802</v>
      </c>
      <c r="E605" s="1770"/>
      <c r="F605" s="1774"/>
      <c r="G605" s="1774"/>
      <c r="H605" s="1765"/>
      <c r="I605" s="1416"/>
      <c r="J605" s="1416"/>
      <c r="K605" s="1416"/>
      <c r="L605" s="1677"/>
      <c r="M605" s="1562"/>
      <c r="N605" s="1773"/>
      <c r="O605" s="1757"/>
      <c r="P605" s="1757"/>
      <c r="Q605" s="1757"/>
      <c r="R605" s="1757"/>
      <c r="S605" s="1756"/>
      <c r="T605" s="1375"/>
      <c r="U605" s="1757"/>
      <c r="V605" s="1386"/>
      <c r="W605" s="1758"/>
      <c r="X605" s="1386"/>
      <c r="Y605" s="1386"/>
      <c r="Z605" s="1386"/>
      <c r="AA605" s="1386"/>
      <c r="AB605" s="1386"/>
      <c r="AC605" s="1386"/>
      <c r="AD605" s="1386"/>
      <c r="AE605" s="1386"/>
      <c r="AF605" s="1386"/>
      <c r="AG605" s="1386"/>
    </row>
    <row r="606" spans="1:33">
      <c r="A606" s="1362"/>
      <c r="C606" s="1389"/>
      <c r="D606" s="1765"/>
      <c r="E606" s="1770"/>
      <c r="F606" s="1774"/>
      <c r="G606" s="1774"/>
      <c r="H606" s="1765"/>
      <c r="I606" s="1416"/>
      <c r="J606" s="1416"/>
      <c r="K606" s="1416"/>
      <c r="L606" s="1677"/>
      <c r="M606" s="1562"/>
      <c r="N606" s="1773"/>
      <c r="O606" s="1757"/>
      <c r="P606" s="1757"/>
      <c r="Q606" s="1757"/>
      <c r="R606" s="1757"/>
      <c r="S606" s="1756"/>
      <c r="T606" s="1375"/>
      <c r="U606" s="1757"/>
      <c r="V606" s="1386"/>
      <c r="W606" s="1758"/>
      <c r="X606" s="1386"/>
      <c r="Y606" s="1386"/>
      <c r="Z606" s="1386"/>
      <c r="AA606" s="1386"/>
      <c r="AB606" s="1386"/>
      <c r="AC606" s="1386"/>
      <c r="AD606" s="1386"/>
      <c r="AE606" s="1386"/>
      <c r="AF606" s="1386"/>
      <c r="AG606" s="1386"/>
    </row>
    <row r="607" spans="1:33" ht="13.15" customHeight="1">
      <c r="B607" s="1521" t="s">
        <v>17</v>
      </c>
      <c r="C607" s="2347" t="s">
        <v>4550</v>
      </c>
      <c r="D607" s="2347"/>
      <c r="E607" s="2347"/>
      <c r="F607" s="2347"/>
      <c r="G607" s="1362"/>
      <c r="H607" s="1362"/>
      <c r="N607" s="1763">
        <v>21653895</v>
      </c>
      <c r="O607" s="1757"/>
      <c r="P607" s="1757"/>
      <c r="Q607" s="1757"/>
      <c r="R607" s="1757"/>
      <c r="S607" s="1756"/>
      <c r="T607" s="1375"/>
      <c r="U607" s="1757"/>
      <c r="V607" s="1386"/>
      <c r="W607" s="1758"/>
      <c r="X607" s="1386"/>
      <c r="Y607" s="1386"/>
      <c r="Z607" s="1386"/>
      <c r="AA607" s="1386"/>
      <c r="AB607" s="1386"/>
      <c r="AC607" s="1386"/>
      <c r="AD607" s="1386"/>
      <c r="AE607" s="1386"/>
      <c r="AF607" s="1386"/>
      <c r="AG607" s="1386"/>
    </row>
    <row r="608" spans="1:33" ht="30" customHeight="1">
      <c r="B608" s="1521"/>
      <c r="C608" s="2325" t="s">
        <v>4585</v>
      </c>
      <c r="D608" s="2325"/>
      <c r="E608" s="2325"/>
      <c r="F608" s="2325"/>
      <c r="G608" s="2325"/>
      <c r="H608" s="2325"/>
      <c r="I608" s="2325"/>
      <c r="J608" s="2325"/>
      <c r="K608" s="2325"/>
      <c r="N608" s="1763"/>
      <c r="O608" s="1757"/>
      <c r="P608" s="1757"/>
      <c r="Q608" s="1757"/>
      <c r="R608" s="1757"/>
      <c r="S608" s="1756"/>
      <c r="T608" s="1375"/>
      <c r="U608" s="1757"/>
      <c r="V608" s="1386"/>
      <c r="W608" s="1758"/>
      <c r="X608" s="1386"/>
      <c r="Y608" s="1386"/>
      <c r="Z608" s="1386"/>
      <c r="AA608" s="1386"/>
      <c r="AB608" s="1386"/>
      <c r="AC608" s="1386"/>
      <c r="AD608" s="1386"/>
      <c r="AE608" s="1386"/>
      <c r="AF608" s="1386"/>
      <c r="AG608" s="1386"/>
    </row>
    <row r="609" spans="1:33">
      <c r="B609" s="1521"/>
      <c r="C609" s="1521"/>
      <c r="D609" s="1521"/>
      <c r="E609" s="1520"/>
      <c r="F609" s="1521"/>
      <c r="G609" s="1521"/>
      <c r="H609" s="1521"/>
      <c r="N609" s="1763"/>
      <c r="O609" s="1757"/>
      <c r="P609" s="1757"/>
      <c r="Q609" s="1757"/>
      <c r="R609" s="1757"/>
      <c r="S609" s="1756"/>
      <c r="T609" s="1375"/>
      <c r="U609" s="1757"/>
      <c r="V609" s="1386"/>
      <c r="W609" s="1758"/>
      <c r="X609" s="1386"/>
      <c r="Y609" s="1386"/>
      <c r="Z609" s="1386"/>
      <c r="AA609" s="1386"/>
      <c r="AB609" s="1386"/>
      <c r="AC609" s="1386"/>
      <c r="AD609" s="1386"/>
      <c r="AE609" s="1386"/>
      <c r="AF609" s="1386"/>
      <c r="AG609" s="1386"/>
    </row>
    <row r="610" spans="1:33">
      <c r="B610" s="1608"/>
      <c r="C610" s="1660"/>
      <c r="D610" s="1660"/>
      <c r="E610" s="1705"/>
      <c r="F610" s="1521"/>
      <c r="G610" s="1521"/>
      <c r="H610" s="1521"/>
      <c r="I610" s="1764" t="s">
        <v>4725</v>
      </c>
      <c r="J610" s="1393"/>
      <c r="K610" s="1764" t="s">
        <v>4537</v>
      </c>
      <c r="L610" s="1404"/>
      <c r="M610" s="1404"/>
      <c r="N610" s="1763">
        <v>21331339</v>
      </c>
      <c r="O610" s="1757"/>
      <c r="P610" s="1757"/>
      <c r="Q610" s="1757"/>
      <c r="R610" s="1757"/>
      <c r="S610" s="1756"/>
      <c r="T610" s="1375"/>
      <c r="U610" s="1757"/>
      <c r="V610" s="1386"/>
      <c r="W610" s="1758"/>
      <c r="X610" s="1386"/>
      <c r="Y610" s="1386"/>
      <c r="Z610" s="1386"/>
      <c r="AA610" s="1386"/>
      <c r="AB610" s="1386"/>
      <c r="AC610" s="1386"/>
      <c r="AD610" s="1386"/>
      <c r="AE610" s="1386"/>
      <c r="AF610" s="1386"/>
      <c r="AG610" s="1386"/>
    </row>
    <row r="611" spans="1:33">
      <c r="B611" s="1608"/>
      <c r="C611" s="1660" t="s">
        <v>4544</v>
      </c>
      <c r="E611" s="1705"/>
      <c r="F611" s="1521"/>
      <c r="G611" s="1520"/>
      <c r="H611" s="1521"/>
      <c r="I611" s="1395" t="s">
        <v>4734</v>
      </c>
      <c r="J611" s="1395"/>
      <c r="K611" s="1395" t="s">
        <v>4734</v>
      </c>
      <c r="L611" s="1395"/>
      <c r="M611" s="1395"/>
      <c r="N611" s="1763">
        <v>21583038</v>
      </c>
      <c r="O611" s="1757"/>
      <c r="P611" s="1757"/>
      <c r="Q611" s="1757"/>
      <c r="R611" s="1757"/>
      <c r="S611" s="1756"/>
      <c r="T611" s="1375"/>
      <c r="U611" s="1757"/>
      <c r="V611" s="1386"/>
      <c r="W611" s="1758"/>
      <c r="X611" s="1386"/>
      <c r="Y611" s="1386"/>
      <c r="Z611" s="1386"/>
      <c r="AA611" s="1386"/>
      <c r="AB611" s="1386"/>
      <c r="AC611" s="1386"/>
      <c r="AD611" s="1386"/>
      <c r="AE611" s="1386"/>
      <c r="AF611" s="1386"/>
      <c r="AG611" s="1386"/>
    </row>
    <row r="612" spans="1:33">
      <c r="E612" s="1362"/>
      <c r="G612" s="1362"/>
      <c r="H612" s="1765"/>
      <c r="I612" s="1520"/>
      <c r="J612" s="1618"/>
      <c r="K612" s="1521"/>
      <c r="L612" s="1521"/>
      <c r="M612" s="1521"/>
      <c r="N612" s="1763">
        <v>19379666</v>
      </c>
      <c r="O612" s="1757"/>
      <c r="P612" s="1757"/>
      <c r="Q612" s="1757"/>
      <c r="R612" s="1757"/>
      <c r="S612" s="1773"/>
      <c r="T612" s="1375"/>
      <c r="U612" s="1757"/>
      <c r="V612" s="1386"/>
      <c r="W612" s="1758"/>
      <c r="X612" s="1386"/>
      <c r="Y612" s="1386"/>
      <c r="Z612" s="1386"/>
      <c r="AA612" s="1386"/>
      <c r="AB612" s="1386"/>
      <c r="AC612" s="1386"/>
      <c r="AD612" s="1386"/>
      <c r="AE612" s="1386"/>
      <c r="AF612" s="1386"/>
      <c r="AG612" s="1386"/>
    </row>
    <row r="613" spans="1:33" ht="13.15" customHeight="1">
      <c r="C613" s="1767" t="s">
        <v>4542</v>
      </c>
      <c r="E613" s="1362"/>
      <c r="G613" s="1362"/>
      <c r="H613" s="1765"/>
      <c r="I613" s="2348">
        <v>-5013238.5264999997</v>
      </c>
      <c r="J613" s="2348"/>
      <c r="K613" s="1677">
        <v>-25197535</v>
      </c>
      <c r="L613" s="1677"/>
      <c r="M613" s="1677"/>
      <c r="N613" s="1763">
        <v>19388118</v>
      </c>
      <c r="O613" s="1757"/>
      <c r="P613" s="1757"/>
      <c r="Q613" s="1757"/>
      <c r="R613" s="1757"/>
      <c r="S613" s="1773"/>
      <c r="T613" s="1375"/>
      <c r="U613" s="1757"/>
      <c r="V613" s="1386"/>
      <c r="W613" s="1758"/>
      <c r="X613" s="1386"/>
      <c r="Y613" s="1386"/>
      <c r="Z613" s="1386"/>
      <c r="AA613" s="1386"/>
      <c r="AB613" s="1386"/>
      <c r="AC613" s="1386"/>
      <c r="AD613" s="1386"/>
      <c r="AE613" s="1386"/>
      <c r="AF613" s="1386"/>
      <c r="AG613" s="1386"/>
    </row>
    <row r="614" spans="1:33" ht="13.15" customHeight="1">
      <c r="C614" s="1767" t="s">
        <v>4576</v>
      </c>
      <c r="E614" s="1362"/>
      <c r="G614" s="1362"/>
      <c r="H614" s="1765"/>
      <c r="I614" s="2348">
        <v>0</v>
      </c>
      <c r="J614" s="2348"/>
      <c r="K614" s="1677">
        <v>-2916541</v>
      </c>
      <c r="L614" s="1677"/>
      <c r="M614" s="1677"/>
      <c r="N614" s="1775"/>
      <c r="O614" s="1757"/>
      <c r="P614" s="1757"/>
      <c r="Q614" s="1757"/>
      <c r="R614" s="1757"/>
      <c r="S614" s="1773"/>
      <c r="T614" s="1375"/>
      <c r="U614" s="1757"/>
      <c r="V614" s="1386"/>
      <c r="W614" s="1758"/>
      <c r="X614" s="1386"/>
      <c r="Y614" s="1386"/>
      <c r="Z614" s="1386"/>
      <c r="AA614" s="1386"/>
      <c r="AB614" s="1386"/>
      <c r="AC614" s="1386"/>
      <c r="AD614" s="1386"/>
      <c r="AE614" s="1386"/>
      <c r="AF614" s="1386"/>
      <c r="AG614" s="1386"/>
    </row>
    <row r="615" spans="1:33" ht="14.25" thickBot="1">
      <c r="A615" s="1362"/>
      <c r="C615" s="1521" t="s">
        <v>4543</v>
      </c>
      <c r="E615" s="1770"/>
      <c r="F615" s="1770"/>
      <c r="G615" s="1770"/>
      <c r="H615" s="1765"/>
      <c r="I615" s="1768">
        <v>0</v>
      </c>
      <c r="J615" s="1694"/>
      <c r="K615" s="1768">
        <v>0</v>
      </c>
      <c r="L615" s="1677"/>
      <c r="M615" s="1562"/>
      <c r="N615" s="1618"/>
      <c r="O615" s="1757"/>
      <c r="P615" s="1757"/>
      <c r="Q615" s="1757"/>
      <c r="R615" s="1757"/>
      <c r="S615" s="1773"/>
      <c r="T615" s="1375"/>
      <c r="U615" s="1757"/>
      <c r="V615" s="1386"/>
      <c r="W615" s="1758"/>
      <c r="X615" s="1386"/>
      <c r="Y615" s="1386"/>
      <c r="Z615" s="1386"/>
      <c r="AA615" s="1386"/>
      <c r="AB615" s="1386"/>
      <c r="AC615" s="1386"/>
      <c r="AD615" s="1386"/>
      <c r="AE615" s="1386"/>
      <c r="AF615" s="1386"/>
      <c r="AG615" s="1386"/>
    </row>
    <row r="616" spans="1:33" ht="14.25" thickTop="1">
      <c r="A616" s="1362"/>
      <c r="C616" s="1765"/>
      <c r="E616" s="1770"/>
      <c r="F616" s="1774"/>
      <c r="G616" s="1774"/>
      <c r="H616" s="1765"/>
      <c r="I616" s="1416"/>
      <c r="J616" s="1536"/>
      <c r="K616" s="1416"/>
      <c r="L616" s="1677"/>
      <c r="M616" s="1562"/>
      <c r="N616" s="1773"/>
      <c r="O616" s="1757"/>
      <c r="P616" s="1757"/>
      <c r="Q616" s="1757"/>
      <c r="R616" s="1757"/>
      <c r="S616" s="1756"/>
      <c r="T616" s="1375"/>
      <c r="U616" s="1757"/>
      <c r="V616" s="1386"/>
      <c r="W616" s="1758"/>
      <c r="X616" s="1386"/>
      <c r="Y616" s="1386"/>
      <c r="Z616" s="1386"/>
      <c r="AA616" s="1386"/>
      <c r="AB616" s="1386"/>
      <c r="AC616" s="1386"/>
      <c r="AD616" s="1386"/>
      <c r="AE616" s="1386"/>
      <c r="AF616" s="1386"/>
      <c r="AG616" s="1386"/>
    </row>
    <row r="617" spans="1:33">
      <c r="A617" s="1362"/>
      <c r="C617" s="1765" t="s">
        <v>4803</v>
      </c>
      <c r="E617" s="1770"/>
      <c r="F617" s="1774"/>
      <c r="G617" s="1774"/>
      <c r="H617" s="1765"/>
      <c r="I617" s="1416"/>
      <c r="J617" s="1416"/>
      <c r="K617" s="1416"/>
      <c r="L617" s="1677"/>
      <c r="M617" s="1562"/>
      <c r="N617" s="1773"/>
      <c r="O617" s="1757"/>
      <c r="P617" s="1757"/>
      <c r="Q617" s="1757"/>
      <c r="R617" s="1757"/>
      <c r="S617" s="1756"/>
      <c r="T617" s="1375"/>
      <c r="U617" s="1757"/>
      <c r="V617" s="1386"/>
      <c r="W617" s="1758"/>
      <c r="X617" s="1386"/>
      <c r="Y617" s="1386"/>
      <c r="Z617" s="1386"/>
      <c r="AA617" s="1386"/>
      <c r="AB617" s="1386"/>
      <c r="AC617" s="1386"/>
      <c r="AD617" s="1386"/>
      <c r="AE617" s="1386"/>
      <c r="AF617" s="1386"/>
      <c r="AG617" s="1386"/>
    </row>
    <row r="618" spans="1:33">
      <c r="A618" s="1362"/>
      <c r="C618" s="1389"/>
      <c r="D618" s="1765"/>
      <c r="E618" s="1770"/>
      <c r="F618" s="1774"/>
      <c r="G618" s="1774"/>
      <c r="H618" s="1765"/>
      <c r="I618" s="1416"/>
      <c r="J618" s="1416"/>
      <c r="K618" s="1416"/>
      <c r="L618" s="1677"/>
      <c r="M618" s="1562"/>
      <c r="N618" s="1773"/>
      <c r="O618" s="1757"/>
      <c r="P618" s="1757"/>
      <c r="Q618" s="1757"/>
      <c r="R618" s="1757"/>
      <c r="S618" s="1756"/>
      <c r="T618" s="1375"/>
      <c r="U618" s="1757"/>
      <c r="V618" s="1386"/>
      <c r="W618" s="1758"/>
      <c r="X618" s="1386"/>
      <c r="Y618" s="1386"/>
      <c r="Z618" s="1386"/>
      <c r="AA618" s="1386"/>
      <c r="AB618" s="1386"/>
      <c r="AC618" s="1386"/>
      <c r="AD618" s="1386"/>
      <c r="AE618" s="1386"/>
      <c r="AF618" s="1386"/>
      <c r="AG618" s="1386"/>
    </row>
    <row r="619" spans="1:33">
      <c r="A619" s="1362"/>
      <c r="C619" s="1389"/>
      <c r="D619" s="1765"/>
      <c r="E619" s="1770"/>
      <c r="F619" s="1774"/>
      <c r="G619" s="1774"/>
      <c r="H619" s="1765"/>
      <c r="I619" s="1416"/>
      <c r="J619" s="1416"/>
      <c r="K619" s="1416"/>
      <c r="L619" s="1677"/>
      <c r="M619" s="1562"/>
      <c r="N619" s="1773"/>
      <c r="O619" s="1757"/>
      <c r="P619" s="1757"/>
      <c r="Q619" s="1757"/>
      <c r="R619" s="1757"/>
      <c r="S619" s="1756"/>
      <c r="T619" s="1375"/>
      <c r="U619" s="1757"/>
      <c r="V619" s="1386"/>
      <c r="W619" s="1758"/>
      <c r="X619" s="1386"/>
      <c r="Y619" s="1386"/>
      <c r="Z619" s="1386"/>
      <c r="AA619" s="1386"/>
      <c r="AB619" s="1386"/>
      <c r="AC619" s="1386"/>
      <c r="AD619" s="1386"/>
      <c r="AE619" s="1386"/>
      <c r="AF619" s="1386"/>
      <c r="AG619" s="1386"/>
    </row>
    <row r="620" spans="1:33" ht="13.15" customHeight="1">
      <c r="B620" s="1521" t="s">
        <v>15</v>
      </c>
      <c r="C620" s="2347" t="s">
        <v>4577</v>
      </c>
      <c r="D620" s="2347"/>
      <c r="E620" s="2347"/>
      <c r="F620" s="2347"/>
      <c r="G620" s="1362"/>
      <c r="H620" s="1362"/>
      <c r="N620" s="1763">
        <v>21653895</v>
      </c>
      <c r="O620" s="1757"/>
      <c r="P620" s="1757"/>
      <c r="Q620" s="1757"/>
      <c r="R620" s="1757"/>
      <c r="S620" s="1756"/>
      <c r="T620" s="1375"/>
      <c r="U620" s="1757"/>
      <c r="V620" s="1386"/>
      <c r="W620" s="1758"/>
      <c r="X620" s="1386"/>
      <c r="Y620" s="1386"/>
      <c r="Z620" s="1386"/>
      <c r="AA620" s="1386"/>
      <c r="AB620" s="1386"/>
      <c r="AC620" s="1386"/>
      <c r="AD620" s="1386"/>
      <c r="AE620" s="1386"/>
      <c r="AF620" s="1386"/>
      <c r="AG620" s="1386"/>
    </row>
    <row r="621" spans="1:33" ht="28.15" customHeight="1">
      <c r="B621" s="1521"/>
      <c r="C621" s="2325" t="s">
        <v>4676</v>
      </c>
      <c r="D621" s="2325"/>
      <c r="E621" s="2325"/>
      <c r="F621" s="2325"/>
      <c r="G621" s="2325"/>
      <c r="H621" s="2325"/>
      <c r="I621" s="2325"/>
      <c r="J621" s="2325"/>
      <c r="K621" s="2325"/>
      <c r="N621" s="1763"/>
      <c r="O621" s="1757"/>
      <c r="P621" s="1757"/>
      <c r="Q621" s="1757"/>
      <c r="R621" s="1757"/>
      <c r="S621" s="1756"/>
      <c r="T621" s="1375"/>
      <c r="U621" s="1757"/>
      <c r="V621" s="1386"/>
      <c r="W621" s="1758"/>
      <c r="X621" s="1386"/>
      <c r="Y621" s="1386"/>
      <c r="Z621" s="1386"/>
      <c r="AA621" s="1386"/>
      <c r="AB621" s="1386"/>
      <c r="AC621" s="1386"/>
      <c r="AD621" s="1386"/>
      <c r="AE621" s="1386"/>
      <c r="AF621" s="1386"/>
      <c r="AG621" s="1386"/>
    </row>
    <row r="622" spans="1:33">
      <c r="B622" s="1521"/>
      <c r="C622" s="1521"/>
      <c r="D622" s="1521"/>
      <c r="E622" s="1520"/>
      <c r="F622" s="1521"/>
      <c r="G622" s="1521"/>
      <c r="H622" s="1521"/>
      <c r="N622" s="1763"/>
      <c r="O622" s="1757"/>
      <c r="P622" s="1757"/>
      <c r="Q622" s="1757"/>
      <c r="R622" s="1757"/>
      <c r="S622" s="1756"/>
      <c r="T622" s="1375"/>
      <c r="U622" s="1757"/>
      <c r="V622" s="1386"/>
      <c r="W622" s="1758"/>
      <c r="X622" s="1386"/>
      <c r="Y622" s="1386"/>
      <c r="Z622" s="1386"/>
      <c r="AA622" s="1386"/>
      <c r="AB622" s="1386"/>
      <c r="AC622" s="1386"/>
      <c r="AD622" s="1386"/>
      <c r="AE622" s="1386"/>
      <c r="AF622" s="1386"/>
      <c r="AG622" s="1386"/>
    </row>
    <row r="623" spans="1:33">
      <c r="B623" s="1608"/>
      <c r="C623" s="1660"/>
      <c r="D623" s="1660"/>
      <c r="E623" s="1705"/>
      <c r="F623" s="1521"/>
      <c r="G623" s="1521"/>
      <c r="H623" s="1521"/>
      <c r="I623" s="1764" t="s">
        <v>4725</v>
      </c>
      <c r="J623" s="1393"/>
      <c r="K623" s="1764" t="s">
        <v>4537</v>
      </c>
      <c r="L623" s="1404"/>
      <c r="M623" s="1404"/>
      <c r="N623" s="1763">
        <v>21331339</v>
      </c>
      <c r="O623" s="1757"/>
      <c r="P623" s="1757"/>
      <c r="Q623" s="1757"/>
      <c r="R623" s="1757"/>
      <c r="S623" s="1756"/>
      <c r="T623" s="1375"/>
      <c r="U623" s="1757"/>
      <c r="V623" s="1386"/>
      <c r="W623" s="1758"/>
      <c r="X623" s="1386"/>
      <c r="Y623" s="1386"/>
      <c r="Z623" s="1386"/>
      <c r="AA623" s="1386"/>
      <c r="AB623" s="1386"/>
      <c r="AC623" s="1386"/>
      <c r="AD623" s="1386"/>
      <c r="AE623" s="1386"/>
      <c r="AF623" s="1386"/>
      <c r="AG623" s="1386"/>
    </row>
    <row r="624" spans="1:33">
      <c r="B624" s="1608"/>
      <c r="C624" s="1660" t="s">
        <v>4544</v>
      </c>
      <c r="D624" s="1660"/>
      <c r="E624" s="1705"/>
      <c r="F624" s="1521"/>
      <c r="G624" s="1520"/>
      <c r="H624" s="1521"/>
      <c r="I624" s="1395" t="s">
        <v>4734</v>
      </c>
      <c r="J624" s="1395"/>
      <c r="K624" s="1395" t="s">
        <v>4734</v>
      </c>
      <c r="L624" s="1395"/>
      <c r="M624" s="1395"/>
      <c r="N624" s="1763">
        <v>21583038</v>
      </c>
      <c r="O624" s="1757"/>
      <c r="P624" s="1757"/>
      <c r="Q624" s="1757"/>
      <c r="R624" s="1757"/>
      <c r="S624" s="1756"/>
      <c r="T624" s="1375"/>
      <c r="U624" s="1757"/>
      <c r="V624" s="1386"/>
      <c r="W624" s="1758"/>
      <c r="X624" s="1386"/>
      <c r="Y624" s="1386"/>
      <c r="Z624" s="1386"/>
      <c r="AA624" s="1386"/>
      <c r="AB624" s="1386"/>
      <c r="AC624" s="1386"/>
      <c r="AD624" s="1386"/>
      <c r="AE624" s="1386"/>
      <c r="AF624" s="1386"/>
      <c r="AG624" s="1386"/>
    </row>
    <row r="625" spans="1:33">
      <c r="E625" s="1362"/>
      <c r="G625" s="1362"/>
      <c r="H625" s="1765"/>
      <c r="I625" s="1520"/>
      <c r="J625" s="1618"/>
      <c r="K625" s="1521"/>
      <c r="L625" s="1521"/>
      <c r="M625" s="1521"/>
      <c r="N625" s="1763">
        <v>19379666</v>
      </c>
      <c r="O625" s="1757"/>
      <c r="P625" s="1757"/>
      <c r="Q625" s="1757"/>
      <c r="R625" s="1757"/>
      <c r="S625" s="1756"/>
      <c r="T625" s="1375"/>
      <c r="U625" s="1757"/>
      <c r="V625" s="1386"/>
      <c r="W625" s="1758"/>
      <c r="X625" s="1386"/>
      <c r="Y625" s="1386"/>
      <c r="Z625" s="1386"/>
      <c r="AA625" s="1386"/>
      <c r="AB625" s="1386"/>
      <c r="AC625" s="1386"/>
      <c r="AD625" s="1386"/>
      <c r="AE625" s="1386"/>
      <c r="AF625" s="1386"/>
      <c r="AG625" s="1386"/>
    </row>
    <row r="626" spans="1:33">
      <c r="A626" s="1362"/>
      <c r="C626" s="1521" t="s">
        <v>4548</v>
      </c>
      <c r="D626" s="1521"/>
      <c r="E626" s="1520"/>
      <c r="F626" s="1521"/>
      <c r="G626" s="1520"/>
      <c r="H626" s="1521"/>
      <c r="I626" s="1681">
        <v>-183726</v>
      </c>
      <c r="J626" s="1681"/>
      <c r="K626" s="1677">
        <v>-708936</v>
      </c>
      <c r="L626" s="1677"/>
      <c r="M626" s="1769"/>
      <c r="N626" s="1773">
        <v>62294043</v>
      </c>
      <c r="O626" s="1757"/>
      <c r="P626" s="1757"/>
      <c r="Q626" s="1757"/>
      <c r="R626" s="1757"/>
      <c r="S626" s="1756"/>
      <c r="T626" s="1375"/>
      <c r="U626" s="1757"/>
      <c r="V626" s="1386"/>
      <c r="W626" s="1758"/>
      <c r="X626" s="1386"/>
      <c r="Y626" s="1386"/>
      <c r="Z626" s="1386"/>
      <c r="AA626" s="1386"/>
      <c r="AB626" s="1386"/>
      <c r="AC626" s="1386"/>
      <c r="AD626" s="1386"/>
      <c r="AE626" s="1386"/>
      <c r="AF626" s="1386"/>
      <c r="AG626" s="1386"/>
    </row>
    <row r="627" spans="1:33" ht="13.15" customHeight="1">
      <c r="C627" s="1767" t="s">
        <v>4547</v>
      </c>
      <c r="E627" s="1362"/>
      <c r="G627" s="1362"/>
      <c r="H627" s="1765"/>
      <c r="I627" s="1681">
        <v>18296.254000000001</v>
      </c>
      <c r="J627" s="1694"/>
      <c r="K627" s="1681">
        <v>76154</v>
      </c>
      <c r="L627" s="1677"/>
      <c r="M627" s="1677"/>
      <c r="N627" s="1763">
        <v>19388118</v>
      </c>
      <c r="O627" s="1757"/>
      <c r="P627" s="1757"/>
      <c r="Q627" s="1757"/>
      <c r="R627" s="1757"/>
      <c r="S627" s="1756"/>
      <c r="T627" s="1375"/>
      <c r="U627" s="1757"/>
      <c r="V627" s="1386"/>
      <c r="W627" s="1758"/>
      <c r="X627" s="1386"/>
      <c r="Y627" s="1386"/>
      <c r="Z627" s="1386"/>
      <c r="AA627" s="1386"/>
      <c r="AB627" s="1386"/>
      <c r="AC627" s="1386"/>
      <c r="AD627" s="1386"/>
      <c r="AE627" s="1386"/>
      <c r="AF627" s="1386"/>
      <c r="AG627" s="1386"/>
    </row>
    <row r="628" spans="1:33">
      <c r="A628" s="1362"/>
      <c r="C628" s="1521" t="s">
        <v>4549</v>
      </c>
      <c r="D628" s="1521"/>
      <c r="E628" s="1520"/>
      <c r="F628" s="1765"/>
      <c r="G628" s="1770"/>
      <c r="H628" s="1765"/>
      <c r="I628" s="1681">
        <v>0</v>
      </c>
      <c r="J628" s="1694"/>
      <c r="K628" s="1681">
        <v>0</v>
      </c>
      <c r="L628" s="1776"/>
      <c r="M628" s="1677"/>
      <c r="N628" s="1773">
        <v>62294.042999999998</v>
      </c>
      <c r="O628" s="1757"/>
      <c r="P628" s="1757"/>
      <c r="Q628" s="1757"/>
      <c r="R628" s="1757"/>
      <c r="S628" s="1756"/>
      <c r="T628" s="1375"/>
      <c r="U628" s="1757"/>
      <c r="V628" s="1386"/>
      <c r="W628" s="1758"/>
      <c r="X628" s="1386"/>
      <c r="Y628" s="1386"/>
      <c r="Z628" s="1386"/>
      <c r="AA628" s="1386"/>
      <c r="AB628" s="1386"/>
      <c r="AC628" s="1386"/>
      <c r="AD628" s="1386"/>
      <c r="AE628" s="1386"/>
      <c r="AF628" s="1386"/>
      <c r="AG628" s="1386"/>
    </row>
    <row r="629" spans="1:33" ht="14.25" thickBot="1">
      <c r="A629" s="1362"/>
      <c r="C629" s="1521" t="s">
        <v>4675</v>
      </c>
      <c r="D629" s="1521"/>
      <c r="E629" s="1520"/>
      <c r="F629" s="1765"/>
      <c r="G629" s="1770"/>
      <c r="H629" s="1765"/>
      <c r="I629" s="1768"/>
      <c r="J629" s="1694"/>
      <c r="K629" s="1768">
        <v>48269</v>
      </c>
      <c r="L629" s="1681"/>
      <c r="M629" s="1677"/>
      <c r="N629" s="1773"/>
      <c r="O629" s="1757"/>
      <c r="P629" s="1757"/>
      <c r="Q629" s="1757"/>
      <c r="R629" s="1757"/>
      <c r="S629" s="1756"/>
      <c r="T629" s="1375"/>
      <c r="U629" s="1757"/>
      <c r="V629" s="1386"/>
      <c r="W629" s="1758"/>
      <c r="X629" s="1386"/>
      <c r="Y629" s="1386"/>
      <c r="Z629" s="1386"/>
      <c r="AA629" s="1386"/>
      <c r="AB629" s="1386"/>
      <c r="AC629" s="1386"/>
      <c r="AD629" s="1386"/>
      <c r="AE629" s="1386"/>
      <c r="AF629" s="1386"/>
      <c r="AG629" s="1386"/>
    </row>
    <row r="630" spans="1:33" ht="14.25" thickTop="1">
      <c r="B630" s="1521"/>
      <c r="C630" s="1521"/>
      <c r="D630" s="1521"/>
      <c r="E630" s="1520"/>
      <c r="F630" s="1521"/>
      <c r="G630" s="1521"/>
      <c r="H630" s="1521"/>
      <c r="I630" s="1520"/>
      <c r="J630" s="1618"/>
      <c r="K630" s="1521"/>
      <c r="L630" s="1521"/>
      <c r="M630" s="1521"/>
      <c r="N630" s="1756"/>
      <c r="O630" s="1757"/>
      <c r="P630" s="1757"/>
      <c r="Q630" s="1757"/>
      <c r="R630" s="1757"/>
      <c r="S630" s="1756"/>
      <c r="T630" s="1375"/>
      <c r="U630" s="1757"/>
      <c r="V630" s="1386"/>
      <c r="W630" s="1758"/>
      <c r="X630" s="1386"/>
      <c r="Y630" s="1386"/>
      <c r="Z630" s="1386"/>
      <c r="AA630" s="1386"/>
      <c r="AB630" s="1386"/>
      <c r="AC630" s="1386"/>
      <c r="AD630" s="1386"/>
      <c r="AE630" s="1386"/>
      <c r="AF630" s="1386"/>
      <c r="AG630" s="1386"/>
    </row>
    <row r="631" spans="1:33">
      <c r="C631" s="1765" t="s">
        <v>4804</v>
      </c>
      <c r="D631" s="1521"/>
      <c r="E631" s="1520"/>
      <c r="F631" s="1521"/>
      <c r="G631" s="1521"/>
      <c r="H631" s="1521"/>
      <c r="I631" s="1520"/>
      <c r="J631" s="1618"/>
      <c r="K631" s="1521"/>
      <c r="L631" s="1521"/>
      <c r="M631" s="1521"/>
      <c r="N631" s="1756"/>
      <c r="O631" s="1757"/>
      <c r="P631" s="1757"/>
      <c r="Q631" s="1757"/>
      <c r="R631" s="1757"/>
      <c r="S631" s="1756"/>
      <c r="T631" s="1375"/>
      <c r="U631" s="1757"/>
      <c r="V631" s="1386"/>
      <c r="W631" s="1758"/>
      <c r="X631" s="1386"/>
      <c r="Y631" s="1386"/>
      <c r="Z631" s="1386"/>
      <c r="AA631" s="1386"/>
      <c r="AB631" s="1386"/>
      <c r="AC631" s="1386"/>
      <c r="AD631" s="1386"/>
      <c r="AE631" s="1386"/>
      <c r="AF631" s="1386"/>
      <c r="AG631" s="1386"/>
    </row>
    <row r="632" spans="1:33">
      <c r="B632" s="1521"/>
      <c r="C632" s="1521"/>
      <c r="D632" s="1521"/>
      <c r="E632" s="1520"/>
      <c r="F632" s="1521"/>
      <c r="G632" s="1521"/>
      <c r="H632" s="1521"/>
      <c r="I632" s="1520"/>
      <c r="J632" s="1618"/>
      <c r="K632" s="1521"/>
      <c r="L632" s="1521"/>
      <c r="M632" s="1521"/>
      <c r="N632" s="1756"/>
      <c r="O632" s="1757"/>
      <c r="P632" s="1757"/>
      <c r="Q632" s="1757"/>
      <c r="R632" s="1757"/>
      <c r="S632" s="1756"/>
      <c r="T632" s="1375"/>
      <c r="U632" s="1375"/>
      <c r="V632" s="1386"/>
      <c r="W632" s="1758"/>
      <c r="X632" s="1386"/>
      <c r="Y632" s="1386"/>
      <c r="Z632" s="1386"/>
      <c r="AA632" s="1386"/>
      <c r="AB632" s="1386"/>
      <c r="AC632" s="1386"/>
      <c r="AD632" s="1386"/>
      <c r="AE632" s="1386"/>
      <c r="AF632" s="1386"/>
      <c r="AG632" s="1386"/>
    </row>
    <row r="633" spans="1:33">
      <c r="B633" s="1521" t="s">
        <v>18</v>
      </c>
      <c r="C633" s="1362" t="s">
        <v>4555</v>
      </c>
      <c r="F633" s="1521"/>
      <c r="G633" s="1521"/>
      <c r="H633" s="1521"/>
      <c r="I633" s="1520"/>
      <c r="J633" s="1618"/>
      <c r="K633" s="1521"/>
      <c r="L633" s="1521"/>
      <c r="M633" s="1521"/>
      <c r="N633" s="1756"/>
      <c r="O633" s="1757"/>
      <c r="P633" s="1757"/>
      <c r="Q633" s="1757"/>
      <c r="R633" s="1757"/>
      <c r="S633" s="1756"/>
      <c r="T633" s="1375"/>
      <c r="U633" s="1375"/>
      <c r="V633" s="1386"/>
      <c r="W633" s="1758"/>
      <c r="X633" s="1386"/>
      <c r="Y633" s="1386"/>
      <c r="Z633" s="1386"/>
      <c r="AA633" s="1386"/>
      <c r="AB633" s="1386"/>
      <c r="AC633" s="1386"/>
      <c r="AD633" s="1386"/>
      <c r="AE633" s="1386"/>
      <c r="AF633" s="1386"/>
      <c r="AG633" s="1386"/>
    </row>
    <row r="634" spans="1:33">
      <c r="B634" s="1521"/>
      <c r="F634" s="1520"/>
      <c r="G634" s="1363"/>
      <c r="I634" s="1764" t="s">
        <v>4725</v>
      </c>
      <c r="J634" s="1393"/>
      <c r="K634" s="1764" t="s">
        <v>4537</v>
      </c>
      <c r="L634" s="1715"/>
      <c r="M634" s="1715"/>
      <c r="N634" s="1756"/>
      <c r="O634" s="1757"/>
      <c r="P634" s="1757"/>
      <c r="Q634" s="1757"/>
      <c r="R634" s="1757"/>
      <c r="S634" s="1756"/>
      <c r="T634" s="1375"/>
      <c r="U634" s="1375"/>
      <c r="V634" s="1386"/>
      <c r="W634" s="1758"/>
      <c r="X634" s="1386"/>
      <c r="Y634" s="1386"/>
      <c r="Z634" s="1386"/>
      <c r="AA634" s="1386"/>
      <c r="AB634" s="1386"/>
      <c r="AC634" s="1386"/>
      <c r="AD634" s="1386"/>
      <c r="AE634" s="1386"/>
      <c r="AF634" s="1386"/>
      <c r="AG634" s="1386"/>
    </row>
    <row r="635" spans="1:33">
      <c r="B635" s="1521"/>
      <c r="F635" s="1520"/>
      <c r="G635" s="1363"/>
      <c r="I635" s="1395" t="s">
        <v>4734</v>
      </c>
      <c r="J635" s="1395"/>
      <c r="K635" s="1395" t="s">
        <v>4734</v>
      </c>
      <c r="L635" s="1395"/>
      <c r="M635" s="1395"/>
      <c r="N635" s="1756"/>
      <c r="O635" s="1757"/>
      <c r="P635" s="1757"/>
      <c r="Q635" s="1757"/>
      <c r="R635" s="1757"/>
      <c r="S635" s="1756"/>
      <c r="T635" s="1375"/>
      <c r="U635" s="1375"/>
      <c r="V635" s="1386"/>
      <c r="W635" s="1758"/>
      <c r="X635" s="1386"/>
      <c r="Y635" s="1386"/>
      <c r="Z635" s="1386"/>
      <c r="AA635" s="1386"/>
      <c r="AB635" s="1386"/>
      <c r="AC635" s="1386"/>
      <c r="AD635" s="1386"/>
      <c r="AE635" s="1386"/>
      <c r="AF635" s="1386"/>
      <c r="AG635" s="1386"/>
    </row>
    <row r="636" spans="1:33">
      <c r="B636" s="1521"/>
      <c r="F636" s="1520"/>
      <c r="G636" s="1363"/>
      <c r="I636" s="1395"/>
      <c r="J636" s="1395"/>
      <c r="K636" s="1395"/>
      <c r="L636" s="1395"/>
      <c r="M636" s="1395"/>
      <c r="N636" s="1756"/>
      <c r="O636" s="1757"/>
      <c r="P636" s="1757"/>
      <c r="Q636" s="1757"/>
      <c r="R636" s="1757"/>
      <c r="S636" s="1756"/>
      <c r="T636" s="1375"/>
      <c r="U636" s="1375"/>
      <c r="V636" s="1386"/>
      <c r="W636" s="1758"/>
      <c r="X636" s="1386"/>
      <c r="Y636" s="1386"/>
      <c r="Z636" s="1386"/>
      <c r="AA636" s="1386"/>
      <c r="AB636" s="1386"/>
      <c r="AC636" s="1386"/>
      <c r="AD636" s="1386"/>
      <c r="AE636" s="1386"/>
      <c r="AF636" s="1386"/>
      <c r="AG636" s="1386"/>
    </row>
    <row r="637" spans="1:33">
      <c r="B637" s="1521"/>
      <c r="C637" s="1362" t="s">
        <v>4552</v>
      </c>
      <c r="F637" s="1520"/>
      <c r="G637" s="1363"/>
      <c r="I637" s="1777">
        <v>24968</v>
      </c>
      <c r="J637" s="1672"/>
      <c r="K637" s="1777">
        <v>24312</v>
      </c>
      <c r="L637" s="1672"/>
      <c r="M637" s="1395"/>
      <c r="N637" s="1756"/>
      <c r="O637" s="1757"/>
      <c r="P637" s="1757"/>
      <c r="Q637" s="1757"/>
      <c r="R637" s="1757"/>
      <c r="S637" s="1756"/>
      <c r="T637" s="1375"/>
      <c r="U637" s="1757"/>
      <c r="V637" s="1386"/>
      <c r="W637" s="1758"/>
      <c r="X637" s="1386"/>
      <c r="Y637" s="1386"/>
      <c r="Z637" s="1386"/>
      <c r="AA637" s="1386"/>
      <c r="AB637" s="1386"/>
      <c r="AC637" s="1386"/>
      <c r="AD637" s="1386"/>
      <c r="AE637" s="1386"/>
      <c r="AF637" s="1386"/>
      <c r="AG637" s="1386"/>
    </row>
    <row r="638" spans="1:33">
      <c r="B638" s="1521"/>
      <c r="C638" s="1362" t="s">
        <v>4553</v>
      </c>
      <c r="F638" s="1520"/>
      <c r="G638" s="1363"/>
      <c r="I638" s="2336">
        <v>1860</v>
      </c>
      <c r="J638" s="2336"/>
      <c r="K638" s="1857">
        <v>-6014.62</v>
      </c>
      <c r="L638" s="1857"/>
      <c r="M638" s="1395"/>
      <c r="N638" s="1756"/>
      <c r="O638" s="1757"/>
      <c r="P638" s="1757"/>
      <c r="Q638" s="1757"/>
      <c r="R638" s="1757"/>
      <c r="S638" s="1756"/>
      <c r="T638" s="1375"/>
      <c r="U638" s="1375"/>
      <c r="V638" s="1386"/>
      <c r="W638" s="1758"/>
      <c r="X638" s="1386"/>
      <c r="Y638" s="1386"/>
      <c r="Z638" s="1386"/>
      <c r="AA638" s="1386"/>
      <c r="AB638" s="1386"/>
      <c r="AC638" s="1386"/>
      <c r="AD638" s="1386"/>
      <c r="AE638" s="1386"/>
      <c r="AF638" s="1386"/>
      <c r="AG638" s="1386"/>
    </row>
    <row r="639" spans="1:33" ht="12.75" customHeight="1">
      <c r="B639" s="1521"/>
      <c r="C639" s="1362" t="s">
        <v>4554</v>
      </c>
      <c r="F639" s="1520"/>
      <c r="G639" s="1363"/>
      <c r="I639" s="2336">
        <v>-41685</v>
      </c>
      <c r="J639" s="2336"/>
      <c r="K639" s="1857">
        <v>-44736.01</v>
      </c>
      <c r="L639" s="1857"/>
      <c r="M639" s="1778"/>
      <c r="N639" s="1756"/>
      <c r="O639" s="1757"/>
      <c r="P639" s="1757"/>
      <c r="Q639" s="1757"/>
      <c r="R639" s="1757"/>
      <c r="S639" s="1756"/>
      <c r="T639" s="1375"/>
      <c r="U639" s="1375"/>
      <c r="V639" s="1386"/>
      <c r="W639" s="1758"/>
      <c r="X639" s="1386"/>
      <c r="Y639" s="1386"/>
      <c r="Z639" s="1386"/>
      <c r="AA639" s="1386"/>
      <c r="AB639" s="1386"/>
      <c r="AC639" s="1386"/>
      <c r="AD639" s="1386"/>
      <c r="AE639" s="1386"/>
      <c r="AF639" s="1386"/>
      <c r="AG639" s="1386"/>
    </row>
    <row r="640" spans="1:33">
      <c r="B640" s="1521"/>
      <c r="C640" s="1362" t="s">
        <v>4578</v>
      </c>
      <c r="F640" s="1520"/>
      <c r="G640" s="1363"/>
      <c r="I640" s="2338">
        <v>-55207</v>
      </c>
      <c r="J640" s="2338"/>
      <c r="K640" s="1857">
        <v>-55215.82</v>
      </c>
      <c r="L640" s="1857"/>
      <c r="M640" s="1519"/>
      <c r="N640" s="1756"/>
      <c r="O640" s="1757"/>
      <c r="P640" s="1757"/>
      <c r="Q640" s="1757"/>
      <c r="R640" s="1757"/>
      <c r="S640" s="2431"/>
      <c r="T640" s="1375"/>
      <c r="U640" s="1375"/>
      <c r="V640" s="1386"/>
      <c r="W640" s="1758"/>
      <c r="X640" s="1386"/>
      <c r="Y640" s="1386"/>
      <c r="Z640" s="1386"/>
      <c r="AA640" s="1386"/>
      <c r="AB640" s="1386"/>
      <c r="AC640" s="1386"/>
      <c r="AD640" s="1386"/>
      <c r="AE640" s="1386"/>
      <c r="AF640" s="1386"/>
      <c r="AG640" s="1386"/>
    </row>
    <row r="641" spans="1:33">
      <c r="B641" s="1521"/>
      <c r="C641" s="1362" t="s">
        <v>4546</v>
      </c>
      <c r="F641" s="1520"/>
      <c r="G641" s="1363"/>
      <c r="I641" s="2336">
        <v>7808</v>
      </c>
      <c r="J641" s="2336"/>
      <c r="K641" s="1857">
        <v>-35462.51</v>
      </c>
      <c r="L641" s="1857"/>
      <c r="M641" s="1519"/>
      <c r="N641" s="1756"/>
      <c r="O641" s="1757"/>
      <c r="P641" s="1757"/>
      <c r="Q641" s="1757"/>
      <c r="R641" s="1757"/>
      <c r="S641" s="1773"/>
      <c r="T641" s="1375"/>
      <c r="U641" s="1375"/>
      <c r="V641" s="1386"/>
      <c r="W641" s="1758"/>
      <c r="X641" s="1386"/>
      <c r="Y641" s="1386"/>
      <c r="Z641" s="1386"/>
      <c r="AA641" s="1386"/>
      <c r="AB641" s="1386"/>
      <c r="AC641" s="1386"/>
      <c r="AD641" s="1386"/>
      <c r="AE641" s="1386"/>
      <c r="AF641" s="1386"/>
      <c r="AG641" s="1386"/>
    </row>
    <row r="642" spans="1:33">
      <c r="B642" s="1521"/>
      <c r="C642" s="1362" t="s">
        <v>2959</v>
      </c>
      <c r="F642" s="1520"/>
      <c r="G642" s="1363"/>
      <c r="I642" s="2336">
        <v>0</v>
      </c>
      <c r="J642" s="2336"/>
      <c r="K642" s="1677">
        <v>-140000</v>
      </c>
      <c r="L642" s="1694"/>
      <c r="M642" s="1519"/>
      <c r="N642" s="1756"/>
      <c r="O642" s="1757"/>
      <c r="P642" s="1757"/>
      <c r="Q642" s="1757"/>
      <c r="R642" s="1757"/>
      <c r="S642" s="2428"/>
      <c r="T642" s="1375"/>
      <c r="U642" s="1375"/>
      <c r="V642" s="1386"/>
      <c r="W642" s="1758"/>
      <c r="X642" s="1386"/>
      <c r="Y642" s="1386"/>
      <c r="Z642" s="1386"/>
      <c r="AA642" s="1386"/>
      <c r="AB642" s="1386"/>
      <c r="AC642" s="1386"/>
      <c r="AD642" s="1386"/>
      <c r="AE642" s="1386"/>
      <c r="AF642" s="1386"/>
      <c r="AG642" s="1386"/>
    </row>
    <row r="643" spans="1:33" ht="14.25" thickBot="1">
      <c r="C643" s="1521" t="s">
        <v>162</v>
      </c>
      <c r="F643" s="1579"/>
      <c r="G643" s="1445"/>
      <c r="I643" s="2339">
        <v>-62256</v>
      </c>
      <c r="J643" s="2350"/>
      <c r="K643" s="2339">
        <v>-257116.96</v>
      </c>
      <c r="L643" s="2339"/>
      <c r="M643" s="1779"/>
      <c r="N643" s="1756"/>
      <c r="O643" s="1757"/>
      <c r="P643" s="1757"/>
      <c r="Q643" s="1757"/>
      <c r="R643" s="1757"/>
      <c r="S643" s="1756"/>
      <c r="T643" s="1375"/>
      <c r="U643" s="1375"/>
      <c r="V643" s="1386"/>
      <c r="W643" s="1758"/>
      <c r="X643" s="1386"/>
      <c r="Y643" s="1386"/>
      <c r="Z643" s="1386"/>
      <c r="AA643" s="1386"/>
      <c r="AB643" s="1386"/>
      <c r="AC643" s="1386"/>
      <c r="AD643" s="1386"/>
      <c r="AE643" s="1386"/>
      <c r="AF643" s="1386"/>
      <c r="AG643" s="1386"/>
    </row>
    <row r="644" spans="1:33" ht="14.25" thickTop="1">
      <c r="B644" s="1521"/>
      <c r="C644" s="1521"/>
      <c r="D644" s="1521"/>
      <c r="E644" s="1520"/>
      <c r="F644" s="1520"/>
      <c r="I644" s="1521"/>
      <c r="J644" s="1562"/>
      <c r="K644" s="1520"/>
      <c r="L644" s="1520"/>
      <c r="M644" s="1520"/>
      <c r="N644" s="1756"/>
      <c r="O644" s="1757"/>
      <c r="P644" s="1757"/>
      <c r="Q644" s="1757"/>
      <c r="R644" s="1757"/>
      <c r="S644" s="1756"/>
      <c r="T644" s="1375"/>
      <c r="U644" s="1375"/>
      <c r="V644" s="1386"/>
      <c r="W644" s="1758"/>
      <c r="X644" s="1386"/>
      <c r="Y644" s="1386"/>
      <c r="Z644" s="1386"/>
      <c r="AA644" s="1386"/>
      <c r="AB644" s="1386"/>
      <c r="AC644" s="1386"/>
      <c r="AD644" s="1386"/>
      <c r="AE644" s="1386"/>
      <c r="AF644" s="1386"/>
      <c r="AG644" s="1386"/>
    </row>
    <row r="645" spans="1:33" ht="30.6" customHeight="1">
      <c r="B645" s="2325" t="s">
        <v>4701</v>
      </c>
      <c r="C645" s="2325"/>
      <c r="D645" s="2325"/>
      <c r="E645" s="2325"/>
      <c r="F645" s="2325"/>
      <c r="G645" s="2325"/>
      <c r="H645" s="2325"/>
      <c r="I645" s="2325"/>
      <c r="J645" s="2325"/>
      <c r="K645" s="2325"/>
      <c r="N645" s="1763"/>
      <c r="O645" s="1757"/>
      <c r="P645" s="1757"/>
      <c r="Q645" s="1757"/>
      <c r="R645" s="1757"/>
      <c r="S645" s="1756"/>
      <c r="T645" s="1375"/>
      <c r="U645" s="1757"/>
      <c r="V645" s="1386"/>
      <c r="W645" s="1758"/>
      <c r="X645" s="1386"/>
      <c r="Y645" s="1386"/>
      <c r="Z645" s="1386"/>
      <c r="AA645" s="1386"/>
      <c r="AB645" s="1386"/>
      <c r="AC645" s="1386"/>
      <c r="AD645" s="1386"/>
      <c r="AE645" s="1386"/>
      <c r="AF645" s="1386"/>
      <c r="AG645" s="1386"/>
    </row>
    <row r="646" spans="1:33">
      <c r="B646" s="1780"/>
      <c r="C646" s="1780"/>
      <c r="D646" s="1780"/>
      <c r="E646" s="1780"/>
      <c r="F646" s="1780"/>
      <c r="G646" s="1780"/>
      <c r="H646" s="1780"/>
      <c r="I646" s="1780"/>
      <c r="J646" s="1780"/>
      <c r="K646" s="1780"/>
      <c r="N646" s="1775"/>
      <c r="O646" s="1757"/>
      <c r="P646" s="1757"/>
      <c r="Q646" s="1757"/>
      <c r="R646" s="1757"/>
      <c r="S646" s="1756"/>
      <c r="T646" s="1375"/>
      <c r="U646" s="1757"/>
      <c r="V646" s="1386"/>
      <c r="W646" s="1758"/>
      <c r="X646" s="1386"/>
      <c r="Y646" s="1386"/>
      <c r="Z646" s="1386"/>
      <c r="AA646" s="1386"/>
      <c r="AB646" s="1386"/>
      <c r="AC646" s="1386"/>
      <c r="AD646" s="1386"/>
      <c r="AE646" s="1386"/>
      <c r="AF646" s="1386"/>
      <c r="AG646" s="1386"/>
    </row>
    <row r="647" spans="1:33" ht="28.15" customHeight="1">
      <c r="B647" s="2358" t="s">
        <v>4805</v>
      </c>
      <c r="C647" s="2358"/>
      <c r="D647" s="2358"/>
      <c r="E647" s="2358"/>
      <c r="F647" s="2358"/>
      <c r="G647" s="2358"/>
      <c r="H647" s="2358"/>
      <c r="I647" s="2358"/>
      <c r="J647" s="2358"/>
      <c r="K647" s="2358"/>
      <c r="L647" s="1695"/>
      <c r="M647" s="1695"/>
      <c r="N647" s="1756"/>
      <c r="O647" s="1375"/>
      <c r="P647" s="1757"/>
      <c r="Q647" s="1757"/>
      <c r="R647" s="1757"/>
      <c r="S647" s="1756"/>
      <c r="T647" s="1375"/>
      <c r="U647" s="1375"/>
      <c r="V647" s="1386"/>
      <c r="W647" s="1758"/>
      <c r="X647" s="1386"/>
      <c r="Y647" s="1386"/>
      <c r="Z647" s="1386"/>
      <c r="AA647" s="1386"/>
      <c r="AB647" s="1386"/>
      <c r="AC647" s="1386"/>
      <c r="AD647" s="1386"/>
      <c r="AE647" s="1386"/>
      <c r="AF647" s="1386"/>
      <c r="AG647" s="1386"/>
    </row>
    <row r="648" spans="1:33">
      <c r="B648" s="1781"/>
      <c r="C648" s="1781"/>
      <c r="D648" s="1781"/>
      <c r="E648" s="1782"/>
      <c r="F648" s="1781"/>
      <c r="G648" s="1654"/>
      <c r="H648" s="1654"/>
      <c r="I648" s="1383"/>
      <c r="J648" s="1383"/>
      <c r="K648" s="1383"/>
      <c r="L648" s="1383"/>
      <c r="M648" s="1383"/>
      <c r="N648" s="1756"/>
      <c r="O648" s="1757"/>
      <c r="P648" s="1757"/>
      <c r="Q648" s="1757"/>
      <c r="R648" s="1757"/>
      <c r="S648" s="1756"/>
      <c r="T648" s="1375"/>
      <c r="U648" s="1757"/>
      <c r="V648" s="1386"/>
      <c r="W648" s="1758"/>
      <c r="X648" s="1386"/>
      <c r="Y648" s="1386"/>
      <c r="Z648" s="1386"/>
      <c r="AA648" s="1386"/>
      <c r="AB648" s="1386"/>
      <c r="AC648" s="1386"/>
      <c r="AD648" s="1386"/>
      <c r="AE648" s="1386"/>
      <c r="AF648" s="1386"/>
      <c r="AG648" s="1386"/>
    </row>
    <row r="649" spans="1:33">
      <c r="A649" s="1361" t="s">
        <v>118</v>
      </c>
      <c r="B649" s="1660" t="s">
        <v>236</v>
      </c>
      <c r="D649" s="1660"/>
      <c r="E649" s="1705"/>
      <c r="F649" s="1781"/>
      <c r="G649" s="1654"/>
      <c r="H649" s="1654"/>
      <c r="I649" s="1383"/>
      <c r="J649" s="1383"/>
      <c r="K649" s="1383"/>
      <c r="L649" s="1383"/>
      <c r="M649" s="1383"/>
      <c r="N649" s="1756"/>
      <c r="O649" s="1757"/>
      <c r="P649" s="1757"/>
      <c r="Q649" s="1757"/>
      <c r="R649" s="1757"/>
      <c r="S649" s="1756"/>
      <c r="T649" s="1375"/>
      <c r="U649" s="1757"/>
      <c r="V649" s="1386"/>
      <c r="W649" s="1758"/>
      <c r="X649" s="1386"/>
      <c r="Y649" s="1386"/>
      <c r="Z649" s="1386"/>
      <c r="AA649" s="1386"/>
      <c r="AB649" s="1386"/>
      <c r="AC649" s="1386"/>
      <c r="AD649" s="1386"/>
      <c r="AE649" s="1386"/>
      <c r="AF649" s="1386"/>
      <c r="AG649" s="1386"/>
    </row>
    <row r="650" spans="1:33">
      <c r="B650" s="1783" t="s">
        <v>237</v>
      </c>
      <c r="D650" s="1783"/>
      <c r="E650" s="1784"/>
      <c r="F650" s="1783"/>
      <c r="G650" s="1654"/>
      <c r="H650" s="1654"/>
      <c r="I650" s="1383"/>
      <c r="J650" s="1383"/>
      <c r="K650" s="1383"/>
      <c r="L650" s="1383"/>
      <c r="M650" s="1383"/>
      <c r="N650" s="1756"/>
      <c r="O650" s="1757"/>
      <c r="P650" s="1757"/>
      <c r="Q650" s="1757"/>
      <c r="R650" s="1757"/>
      <c r="S650" s="1756"/>
      <c r="T650" s="1375"/>
      <c r="U650" s="1757"/>
      <c r="V650" s="1386"/>
      <c r="W650" s="1758"/>
      <c r="X650" s="1386"/>
      <c r="Y650" s="1386"/>
      <c r="Z650" s="1386"/>
      <c r="AA650" s="1386"/>
      <c r="AB650" s="1386"/>
      <c r="AC650" s="1386"/>
      <c r="AD650" s="1386"/>
      <c r="AE650" s="1386"/>
      <c r="AF650" s="1386"/>
      <c r="AG650" s="1386"/>
    </row>
    <row r="651" spans="1:33">
      <c r="F651" s="1781"/>
      <c r="G651" s="1654"/>
      <c r="H651" s="1654"/>
      <c r="I651" s="1764" t="s">
        <v>4725</v>
      </c>
      <c r="J651" s="1393"/>
      <c r="K651" s="1764" t="s">
        <v>4537</v>
      </c>
      <c r="L651" s="1404"/>
      <c r="M651" s="1404"/>
      <c r="N651" s="1756"/>
      <c r="O651" s="1757"/>
      <c r="P651" s="1757"/>
      <c r="Q651" s="1757"/>
      <c r="R651" s="1757"/>
      <c r="S651" s="1756"/>
      <c r="T651" s="1375"/>
      <c r="U651" s="1757"/>
      <c r="V651" s="1386"/>
      <c r="W651" s="1758"/>
      <c r="X651" s="1386"/>
      <c r="Y651" s="1386"/>
      <c r="Z651" s="1386"/>
      <c r="AA651" s="1386"/>
      <c r="AB651" s="1386"/>
      <c r="AC651" s="1386"/>
      <c r="AD651" s="1386"/>
      <c r="AE651" s="1386"/>
      <c r="AF651" s="1386"/>
      <c r="AG651" s="1386"/>
    </row>
    <row r="652" spans="1:33">
      <c r="F652" s="1781"/>
      <c r="G652" s="1654"/>
      <c r="H652" s="1654"/>
      <c r="I652" s="1395" t="s">
        <v>4734</v>
      </c>
      <c r="J652" s="1395"/>
      <c r="K652" s="1395" t="s">
        <v>4734</v>
      </c>
      <c r="L652" s="1395"/>
      <c r="M652" s="1395"/>
      <c r="N652" s="1756"/>
      <c r="O652" s="1757"/>
      <c r="P652" s="1757"/>
      <c r="Q652" s="1757"/>
      <c r="R652" s="1757"/>
      <c r="S652" s="1756"/>
      <c r="T652" s="1375"/>
      <c r="U652" s="1757"/>
      <c r="V652" s="1386"/>
      <c r="W652" s="1758"/>
      <c r="X652" s="1386"/>
      <c r="Y652" s="1386"/>
      <c r="Z652" s="1386"/>
      <c r="AA652" s="1386"/>
      <c r="AB652" s="1386"/>
      <c r="AC652" s="1386"/>
      <c r="AD652" s="1386"/>
      <c r="AE652" s="1386"/>
      <c r="AF652" s="1386"/>
      <c r="AG652" s="1386"/>
    </row>
    <row r="653" spans="1:33" ht="14.25" thickBot="1">
      <c r="B653" s="1783" t="s">
        <v>238</v>
      </c>
      <c r="D653" s="1783"/>
      <c r="E653" s="1784"/>
      <c r="F653" s="1781"/>
      <c r="G653" s="1654"/>
      <c r="H653" s="1654"/>
      <c r="I653" s="1785">
        <v>1250</v>
      </c>
      <c r="J653" s="1501"/>
      <c r="K653" s="1785">
        <v>6677.5</v>
      </c>
      <c r="L653" s="1501"/>
      <c r="M653" s="1501"/>
      <c r="N653" s="1756"/>
      <c r="O653" s="1786"/>
      <c r="P653" s="1757"/>
      <c r="Q653" s="1757"/>
      <c r="R653" s="1757"/>
      <c r="S653" s="1756"/>
      <c r="T653" s="1375"/>
      <c r="U653" s="1757"/>
      <c r="V653" s="1386"/>
      <c r="W653" s="1758"/>
      <c r="X653" s="1386"/>
      <c r="Y653" s="1386"/>
      <c r="Z653" s="1386"/>
      <c r="AA653" s="1386"/>
      <c r="AB653" s="1386"/>
      <c r="AC653" s="1386"/>
      <c r="AD653" s="1386"/>
      <c r="AE653" s="1386"/>
      <c r="AF653" s="1386"/>
      <c r="AG653" s="1386"/>
    </row>
    <row r="654" spans="1:33" ht="14.25" thickTop="1">
      <c r="B654" s="1783"/>
      <c r="C654" s="1783"/>
      <c r="D654" s="1783"/>
      <c r="E654" s="1784"/>
      <c r="F654" s="1783"/>
      <c r="I654" s="1499"/>
      <c r="J654" s="1499"/>
      <c r="K654" s="1499"/>
      <c r="L654" s="1499"/>
      <c r="M654" s="1499"/>
      <c r="N654" s="1384"/>
      <c r="P654" s="1365"/>
      <c r="Q654" s="1365"/>
      <c r="R654" s="1365"/>
    </row>
    <row r="655" spans="1:33" ht="34.5" customHeight="1">
      <c r="B655" s="2324" t="s">
        <v>4810</v>
      </c>
      <c r="C655" s="2324"/>
      <c r="D655" s="2324"/>
      <c r="E655" s="2324"/>
      <c r="F655" s="2324"/>
      <c r="G655" s="2324"/>
      <c r="H655" s="2324"/>
      <c r="I655" s="2324"/>
      <c r="J655" s="2324"/>
      <c r="K655" s="2324"/>
      <c r="L655" s="1695"/>
      <c r="M655" s="1695"/>
      <c r="N655" s="1384"/>
      <c r="P655" s="1365"/>
      <c r="Q655" s="1365"/>
      <c r="R655" s="1365"/>
    </row>
    <row r="656" spans="1:33">
      <c r="B656" s="1695"/>
      <c r="C656" s="1695"/>
      <c r="D656" s="1695"/>
      <c r="E656" s="1695"/>
      <c r="F656" s="1695"/>
      <c r="G656" s="1695"/>
      <c r="H656" s="1695"/>
      <c r="I656" s="1695"/>
      <c r="J656" s="1695"/>
      <c r="K656" s="1695"/>
      <c r="L656" s="1695"/>
      <c r="M656" s="1695"/>
      <c r="N656" s="1384"/>
      <c r="P656" s="1365"/>
      <c r="Q656" s="1365"/>
      <c r="R656" s="1365"/>
    </row>
    <row r="657" spans="1:33">
      <c r="A657" s="1787" t="s">
        <v>119</v>
      </c>
      <c r="B657" s="1416" t="s">
        <v>4558</v>
      </c>
      <c r="C657" s="1416"/>
      <c r="D657" s="1416"/>
      <c r="E657" s="1424"/>
      <c r="F657" s="1416"/>
      <c r="N657" s="1788"/>
      <c r="S657" s="1493"/>
      <c r="U657" s="1386"/>
      <c r="V657" s="1386"/>
      <c r="W657" s="1386"/>
      <c r="X657" s="1386"/>
      <c r="Y657" s="1386"/>
      <c r="Z657" s="1386"/>
      <c r="AA657" s="1386"/>
      <c r="AB657" s="1386"/>
      <c r="AC657" s="1386"/>
      <c r="AD657" s="1386"/>
      <c r="AE657" s="1386"/>
      <c r="AF657" s="1386"/>
      <c r="AG657" s="1386"/>
    </row>
    <row r="658" spans="1:33">
      <c r="A658" s="1787"/>
      <c r="B658" s="1416"/>
      <c r="C658" s="1416"/>
      <c r="D658" s="1416"/>
      <c r="E658" s="1424"/>
      <c r="F658" s="1416"/>
      <c r="N658" s="1788"/>
      <c r="S658" s="1493"/>
      <c r="U658" s="1386"/>
      <c r="V658" s="1386"/>
      <c r="W658" s="1386"/>
      <c r="X658" s="1386"/>
      <c r="Y658" s="1386"/>
      <c r="Z658" s="1386"/>
      <c r="AA658" s="1386"/>
      <c r="AB658" s="1386"/>
      <c r="AC658" s="1386"/>
      <c r="AD658" s="1386"/>
      <c r="AE658" s="1386"/>
      <c r="AF658" s="1386"/>
      <c r="AG658" s="1386"/>
    </row>
    <row r="659" spans="1:33" ht="72" customHeight="1">
      <c r="B659" s="2334" t="s">
        <v>4806</v>
      </c>
      <c r="C659" s="2334"/>
      <c r="D659" s="2334"/>
      <c r="E659" s="2334"/>
      <c r="F659" s="2334"/>
      <c r="G659" s="2334"/>
      <c r="H659" s="2334"/>
      <c r="I659" s="2334"/>
      <c r="J659" s="2334"/>
      <c r="K659" s="2334"/>
      <c r="L659" s="1789"/>
      <c r="M659" s="1789"/>
      <c r="N659" s="1788"/>
      <c r="S659" s="1493"/>
      <c r="U659" s="1386"/>
      <c r="V659" s="1386"/>
      <c r="W659" s="1386"/>
      <c r="X659" s="1386"/>
      <c r="Y659" s="1386"/>
      <c r="Z659" s="1386"/>
      <c r="AA659" s="1386"/>
      <c r="AB659" s="1386"/>
      <c r="AC659" s="1386"/>
      <c r="AD659" s="1386"/>
      <c r="AE659" s="1386"/>
      <c r="AF659" s="1386"/>
      <c r="AG659" s="1386"/>
    </row>
    <row r="660" spans="1:33">
      <c r="B660" s="1790"/>
      <c r="C660" s="1416"/>
      <c r="D660" s="1416"/>
      <c r="E660" s="1424"/>
      <c r="I660" s="1764" t="s">
        <v>4725</v>
      </c>
      <c r="J660" s="1393"/>
      <c r="K660" s="1764" t="s">
        <v>4537</v>
      </c>
      <c r="L660" s="1791"/>
      <c r="M660" s="1791"/>
      <c r="S660" s="1493"/>
      <c r="U660" s="1386"/>
      <c r="V660" s="1386"/>
      <c r="W660" s="1386"/>
      <c r="X660" s="1386"/>
      <c r="Y660" s="1386"/>
      <c r="Z660" s="1386"/>
      <c r="AA660" s="1386"/>
      <c r="AB660" s="1386"/>
      <c r="AC660" s="1386"/>
      <c r="AD660" s="1386"/>
      <c r="AE660" s="1386"/>
      <c r="AF660" s="1386"/>
      <c r="AG660" s="1386"/>
    </row>
    <row r="661" spans="1:33">
      <c r="B661" s="1792"/>
      <c r="C661" s="1792"/>
      <c r="D661" s="1792"/>
      <c r="E661" s="1792"/>
      <c r="F661" s="1792"/>
      <c r="G661" s="1792"/>
      <c r="H661" s="1792"/>
      <c r="I661" s="1395" t="s">
        <v>4734</v>
      </c>
      <c r="J661" s="1395"/>
      <c r="K661" s="1395" t="s">
        <v>4734</v>
      </c>
      <c r="L661" s="1789"/>
      <c r="M661" s="1789"/>
      <c r="S661" s="1493"/>
      <c r="U661" s="1386"/>
      <c r="V661" s="1386"/>
      <c r="W661" s="1386"/>
      <c r="X661" s="1386"/>
      <c r="Y661" s="1386"/>
      <c r="Z661" s="1386"/>
      <c r="AA661" s="1386"/>
      <c r="AB661" s="1386"/>
      <c r="AC661" s="1386"/>
      <c r="AD661" s="1386"/>
      <c r="AE661" s="1386"/>
      <c r="AF661" s="1386"/>
      <c r="AG661" s="1386"/>
    </row>
    <row r="662" spans="1:33" ht="15" customHeight="1">
      <c r="A662" s="1399"/>
      <c r="B662" s="1370" t="s">
        <v>4556</v>
      </c>
      <c r="C662" s="1416"/>
      <c r="D662" s="1416"/>
      <c r="E662" s="1424"/>
      <c r="I662" s="1436">
        <v>5387211.2467700001</v>
      </c>
      <c r="J662" s="1793"/>
      <c r="K662" s="1436">
        <v>27597262</v>
      </c>
      <c r="L662" s="1791"/>
      <c r="M662" s="1791"/>
      <c r="S662" s="1493"/>
      <c r="U662" s="1386"/>
      <c r="V662" s="1386"/>
      <c r="W662" s="1386"/>
      <c r="X662" s="1386"/>
      <c r="Y662" s="1386"/>
      <c r="Z662" s="1386"/>
      <c r="AA662" s="1386"/>
      <c r="AB662" s="1386"/>
      <c r="AC662" s="1386"/>
      <c r="AD662" s="1386"/>
      <c r="AE662" s="1386"/>
      <c r="AF662" s="1386"/>
      <c r="AG662" s="1386"/>
    </row>
    <row r="663" spans="1:33" ht="18.75" customHeight="1" thickBot="1">
      <c r="A663" s="1399"/>
      <c r="B663" s="1370" t="s">
        <v>4557</v>
      </c>
      <c r="C663" s="1792"/>
      <c r="D663" s="1792"/>
      <c r="E663" s="1792"/>
      <c r="F663" s="1792"/>
      <c r="G663" s="1792"/>
      <c r="H663" s="1792"/>
      <c r="I663" s="2349">
        <v>-5013238.5264999997</v>
      </c>
      <c r="J663" s="2349"/>
      <c r="K663" s="2349">
        <v>-28114076</v>
      </c>
      <c r="L663" s="2349"/>
      <c r="M663" s="1789"/>
      <c r="S663" s="1493"/>
      <c r="U663" s="1386"/>
      <c r="V663" s="1386"/>
      <c r="W663" s="1386"/>
      <c r="X663" s="1386"/>
      <c r="Y663" s="1386"/>
      <c r="Z663" s="1386"/>
      <c r="AA663" s="1386"/>
      <c r="AB663" s="1386"/>
      <c r="AC663" s="1386"/>
      <c r="AD663" s="1386"/>
      <c r="AE663" s="1386"/>
      <c r="AF663" s="1386"/>
      <c r="AG663" s="1386"/>
    </row>
    <row r="664" spans="1:33" ht="6.6" customHeight="1" thickTop="1">
      <c r="B664" s="1783"/>
      <c r="C664" s="1783"/>
      <c r="D664" s="1783"/>
      <c r="E664" s="1784"/>
      <c r="F664" s="1783"/>
      <c r="I664" s="1499"/>
      <c r="J664" s="1499"/>
      <c r="K664" s="1499"/>
      <c r="L664" s="1499"/>
      <c r="M664" s="1499"/>
      <c r="N664" s="1384"/>
      <c r="P664" s="1365"/>
      <c r="Q664" s="1365"/>
      <c r="R664" s="1365"/>
    </row>
    <row r="665" spans="1:33">
      <c r="A665" s="1478">
        <v>27</v>
      </c>
      <c r="B665" s="1416" t="s">
        <v>135</v>
      </c>
      <c r="C665" s="1416"/>
      <c r="D665" s="1416"/>
      <c r="E665" s="1424"/>
      <c r="F665" s="1416"/>
      <c r="N665" s="1384"/>
      <c r="P665" s="1365"/>
      <c r="Q665" s="1365"/>
      <c r="R665" s="1365"/>
    </row>
    <row r="666" spans="1:33">
      <c r="A666" s="1478"/>
      <c r="B666" s="1416"/>
      <c r="C666" s="1416"/>
      <c r="D666" s="1416"/>
      <c r="E666" s="1424"/>
      <c r="F666" s="1416"/>
      <c r="N666" s="1384"/>
      <c r="P666" s="1365"/>
      <c r="Q666" s="1365"/>
      <c r="R666" s="1365"/>
    </row>
    <row r="667" spans="1:33" ht="55.9" customHeight="1">
      <c r="A667" s="1478"/>
      <c r="B667" s="2325" t="s">
        <v>3283</v>
      </c>
      <c r="C667" s="2325"/>
      <c r="D667" s="2325"/>
      <c r="E667" s="2325"/>
      <c r="F667" s="2325"/>
      <c r="G667" s="2325"/>
      <c r="H667" s="2325"/>
      <c r="I667" s="2325"/>
      <c r="J667" s="2325"/>
      <c r="K667" s="2325"/>
      <c r="L667" s="1695"/>
      <c r="M667" s="1695"/>
      <c r="N667" s="1384"/>
      <c r="P667" s="1365"/>
      <c r="Q667" s="1365"/>
      <c r="R667" s="1365"/>
    </row>
    <row r="668" spans="1:33">
      <c r="B668" s="2340"/>
      <c r="C668" s="2340"/>
      <c r="D668" s="2340"/>
      <c r="E668" s="2340"/>
      <c r="F668" s="2340"/>
      <c r="G668" s="2340"/>
      <c r="H668" s="2340"/>
      <c r="I668" s="2340"/>
      <c r="J668" s="2340"/>
      <c r="K668" s="2340"/>
      <c r="L668" s="1377"/>
      <c r="M668" s="1377"/>
      <c r="N668" s="1384"/>
      <c r="P668" s="1365"/>
      <c r="Q668" s="1365"/>
      <c r="R668" s="1365"/>
    </row>
    <row r="669" spans="1:33" ht="57.6" customHeight="1">
      <c r="B669" s="2325" t="s">
        <v>4594</v>
      </c>
      <c r="C669" s="2325"/>
      <c r="D669" s="2325"/>
      <c r="E669" s="2325"/>
      <c r="F669" s="2325"/>
      <c r="G669" s="2325"/>
      <c r="H669" s="2325"/>
      <c r="I669" s="2325"/>
      <c r="J669" s="2325"/>
      <c r="K669" s="2325"/>
      <c r="L669" s="1695"/>
      <c r="M669" s="1695"/>
      <c r="N669" s="1384"/>
      <c r="P669" s="1365"/>
      <c r="Q669" s="1365"/>
      <c r="R669" s="1365"/>
    </row>
    <row r="670" spans="1:33">
      <c r="B670" s="1377"/>
      <c r="C670" s="1377"/>
      <c r="D670" s="1377"/>
      <c r="E670" s="1422"/>
      <c r="F670" s="1377"/>
      <c r="G670" s="1377"/>
      <c r="H670" s="1377"/>
      <c r="I670" s="1377"/>
      <c r="J670" s="1423"/>
      <c r="K670" s="1377"/>
      <c r="L670" s="1377"/>
      <c r="M670" s="1377"/>
      <c r="N670" s="1384"/>
      <c r="P670" s="1365"/>
      <c r="Q670" s="1365"/>
      <c r="R670" s="1365"/>
    </row>
    <row r="671" spans="1:33" ht="15" customHeight="1">
      <c r="B671" s="2340" t="s">
        <v>159</v>
      </c>
      <c r="C671" s="2340"/>
      <c r="D671" s="2340"/>
      <c r="E671" s="2340"/>
      <c r="F671" s="2340"/>
      <c r="G671" s="2340"/>
      <c r="H671" s="2340"/>
      <c r="I671" s="2340"/>
      <c r="J671" s="2340"/>
      <c r="K671" s="2340"/>
      <c r="L671" s="1377"/>
      <c r="M671" s="1377"/>
      <c r="N671" s="1374"/>
      <c r="O671" s="2151"/>
      <c r="P671" s="1365"/>
      <c r="Q671" s="1365"/>
      <c r="R671" s="1365"/>
    </row>
    <row r="672" spans="1:33" ht="6.75" customHeight="1">
      <c r="G672" s="1362"/>
      <c r="H672" s="1362"/>
      <c r="N672" s="1374"/>
      <c r="O672" s="2151"/>
      <c r="P672" s="1365"/>
      <c r="Q672" s="1365"/>
      <c r="R672" s="1365"/>
    </row>
    <row r="673" spans="1:21" ht="28.5" customHeight="1">
      <c r="A673" s="1399" t="s">
        <v>128</v>
      </c>
      <c r="B673" s="2322" t="s">
        <v>4750</v>
      </c>
      <c r="C673" s="2322"/>
      <c r="D673" s="2322"/>
      <c r="E673" s="2322"/>
      <c r="F673" s="2322"/>
      <c r="G673" s="2322"/>
      <c r="H673" s="2322"/>
      <c r="I673" s="2322"/>
      <c r="J673" s="2322"/>
      <c r="K673" s="2322"/>
      <c r="L673" s="1378"/>
      <c r="M673" s="1378"/>
      <c r="N673" s="1794"/>
      <c r="P673" s="1365"/>
      <c r="Q673" s="1365"/>
      <c r="R673" s="1365"/>
    </row>
    <row r="674" spans="1:21" ht="3.6" customHeight="1">
      <c r="B674" s="1386"/>
      <c r="C674" s="1386"/>
      <c r="D674" s="1386"/>
      <c r="F674" s="1386"/>
      <c r="I674" s="1386"/>
      <c r="J674" s="1493"/>
      <c r="K674" s="1386"/>
      <c r="L674" s="1386"/>
      <c r="M674" s="1386"/>
      <c r="N674" s="1757"/>
      <c r="O674" s="1757"/>
      <c r="P674" s="1365"/>
      <c r="Q674" s="1365"/>
      <c r="R674" s="1365"/>
    </row>
    <row r="675" spans="1:21" ht="17.25" customHeight="1">
      <c r="A675" s="1399" t="s">
        <v>118</v>
      </c>
      <c r="B675" s="2340" t="s">
        <v>4751</v>
      </c>
      <c r="C675" s="2340"/>
      <c r="D675" s="2340"/>
      <c r="E675" s="2340"/>
      <c r="F675" s="2340"/>
      <c r="G675" s="2340"/>
      <c r="H675" s="2340"/>
      <c r="I675" s="2340"/>
      <c r="J675" s="2340"/>
      <c r="K675" s="2340"/>
      <c r="L675" s="1377"/>
      <c r="M675" s="1377"/>
      <c r="N675" s="1795"/>
      <c r="P675" s="1365"/>
      <c r="Q675" s="1365"/>
      <c r="R675" s="1365"/>
    </row>
    <row r="676" spans="1:21" ht="4.5" customHeight="1">
      <c r="B676" s="1796"/>
      <c r="C676" s="1796"/>
      <c r="D676" s="1796"/>
      <c r="E676" s="1712"/>
      <c r="F676" s="1796"/>
      <c r="G676" s="1797"/>
      <c r="H676" s="1797"/>
      <c r="I676" s="1796"/>
      <c r="J676" s="1798"/>
      <c r="K676" s="1796"/>
      <c r="L676" s="1796"/>
      <c r="M676" s="1796"/>
      <c r="N676" s="1374"/>
      <c r="O676" s="2151"/>
      <c r="P676" s="1365"/>
      <c r="Q676" s="1365"/>
      <c r="R676" s="1365"/>
    </row>
    <row r="677" spans="1:21" ht="15" customHeight="1">
      <c r="A677" s="1399" t="s">
        <v>119</v>
      </c>
      <c r="B677" s="2340" t="s">
        <v>4752</v>
      </c>
      <c r="C677" s="2340"/>
      <c r="D677" s="2340"/>
      <c r="E677" s="2340"/>
      <c r="F677" s="2340"/>
      <c r="G677" s="2340"/>
      <c r="H677" s="2340"/>
      <c r="I677" s="2340"/>
      <c r="J677" s="2340"/>
      <c r="K677" s="2340"/>
      <c r="L677" s="1377"/>
      <c r="M677" s="1377"/>
      <c r="N677" s="1374"/>
      <c r="O677" s="2151"/>
      <c r="P677" s="1365"/>
      <c r="Q677" s="1365"/>
      <c r="R677" s="1365"/>
    </row>
    <row r="678" spans="1:21" ht="4.9000000000000004" customHeight="1">
      <c r="B678" s="1377"/>
      <c r="C678" s="1377"/>
      <c r="D678" s="1377"/>
      <c r="E678" s="1422"/>
      <c r="F678" s="1377"/>
      <c r="G678" s="1377"/>
      <c r="H678" s="1377"/>
      <c r="I678" s="1377"/>
      <c r="J678" s="1423"/>
      <c r="K678" s="1377"/>
      <c r="L678" s="1377"/>
      <c r="M678" s="1377"/>
      <c r="N678" s="1795"/>
      <c r="P678" s="1365"/>
      <c r="Q678" s="1365"/>
      <c r="R678" s="1365"/>
    </row>
    <row r="679" spans="1:21" ht="29.45" customHeight="1">
      <c r="B679" s="2340" t="s">
        <v>4606</v>
      </c>
      <c r="C679" s="2340"/>
      <c r="D679" s="2340"/>
      <c r="E679" s="2340"/>
      <c r="F679" s="2340"/>
      <c r="G679" s="2340"/>
      <c r="H679" s="2340"/>
      <c r="I679" s="2340"/>
      <c r="J679" s="2340"/>
      <c r="K679" s="2340"/>
      <c r="L679" s="1377"/>
      <c r="M679" s="1377"/>
      <c r="N679" s="1795"/>
      <c r="P679" s="1365"/>
      <c r="Q679" s="1365"/>
      <c r="R679" s="1365"/>
    </row>
    <row r="680" spans="1:21" ht="5.45" customHeight="1">
      <c r="B680" s="1377"/>
      <c r="C680" s="1377"/>
      <c r="D680" s="1377"/>
      <c r="E680" s="1422"/>
      <c r="F680" s="1377"/>
      <c r="G680" s="1377"/>
      <c r="H680" s="1377"/>
      <c r="I680" s="1377"/>
      <c r="J680" s="1423"/>
      <c r="K680" s="1377"/>
      <c r="L680" s="1377"/>
      <c r="M680" s="1377"/>
      <c r="N680" s="1795"/>
      <c r="P680" s="1365"/>
      <c r="Q680" s="1365"/>
      <c r="R680" s="1365"/>
    </row>
    <row r="681" spans="1:21">
      <c r="B681" s="1400" t="s">
        <v>264</v>
      </c>
      <c r="C681" s="1799"/>
      <c r="D681" s="1799"/>
      <c r="E681" s="1800"/>
      <c r="F681" s="1799"/>
      <c r="G681" s="1801"/>
      <c r="N681" s="1362"/>
      <c r="P681" s="1365"/>
      <c r="Q681" s="1365"/>
      <c r="R681" s="1365"/>
    </row>
    <row r="682" spans="1:21" ht="9.6" customHeight="1" thickBot="1">
      <c r="B682" s="1799"/>
      <c r="C682" s="1799"/>
      <c r="D682" s="1799"/>
      <c r="E682" s="1800"/>
      <c r="F682" s="1799"/>
      <c r="I682" s="1802"/>
      <c r="J682" s="1802"/>
      <c r="K682" s="1802"/>
      <c r="L682" s="1802"/>
      <c r="M682" s="1802"/>
      <c r="N682" s="1803"/>
      <c r="P682" s="1365"/>
      <c r="Q682" s="1365"/>
      <c r="R682" s="1365"/>
    </row>
    <row r="683" spans="1:21" ht="13.5" customHeight="1">
      <c r="B683" s="2317" t="s">
        <v>4725</v>
      </c>
      <c r="C683" s="2332"/>
      <c r="D683" s="2351" t="s">
        <v>0</v>
      </c>
      <c r="E683" s="2343"/>
      <c r="F683" s="2343" t="s">
        <v>77</v>
      </c>
      <c r="G683" s="2343"/>
      <c r="H683" s="1804"/>
      <c r="I683" s="2344" t="s">
        <v>263</v>
      </c>
      <c r="J683" s="2345"/>
      <c r="K683" s="2346"/>
      <c r="L683" s="1805"/>
      <c r="M683" s="1805"/>
      <c r="N683" s="1803"/>
      <c r="P683" s="1365"/>
      <c r="Q683" s="1365"/>
      <c r="R683" s="1365"/>
    </row>
    <row r="684" spans="1:21" ht="15.75" customHeight="1" thickBot="1">
      <c r="B684" s="2319"/>
      <c r="C684" s="2333"/>
      <c r="D684" s="1806" t="s">
        <v>4753</v>
      </c>
      <c r="E684" s="1807" t="s">
        <v>262</v>
      </c>
      <c r="F684" s="1808" t="s">
        <v>4753</v>
      </c>
      <c r="G684" s="1809" t="s">
        <v>262</v>
      </c>
      <c r="H684" s="1809"/>
      <c r="I684" s="1808" t="s">
        <v>4753</v>
      </c>
      <c r="J684" s="1810"/>
      <c r="K684" s="1811" t="s">
        <v>262</v>
      </c>
      <c r="L684" s="1562"/>
      <c r="M684" s="1562"/>
      <c r="N684" s="1803"/>
      <c r="P684" s="1365"/>
      <c r="Q684" s="1365"/>
      <c r="R684" s="1365"/>
    </row>
    <row r="685" spans="1:21">
      <c r="B685" s="1812" t="s">
        <v>97</v>
      </c>
      <c r="C685" s="1813"/>
      <c r="D685" s="1814">
        <v>22699338</v>
      </c>
      <c r="E685" s="2161">
        <v>90.539777198643122</v>
      </c>
      <c r="F685" s="1814">
        <v>21372275</v>
      </c>
      <c r="G685" s="1815">
        <v>91.665845321752329</v>
      </c>
      <c r="H685" s="1815"/>
      <c r="I685" s="1814">
        <v>1327063</v>
      </c>
      <c r="J685" s="1803"/>
      <c r="K685" s="1816">
        <v>76</v>
      </c>
      <c r="L685" s="1817"/>
      <c r="M685" s="1818"/>
      <c r="N685" s="1803"/>
      <c r="P685" s="1365"/>
      <c r="Q685" s="1365"/>
      <c r="R685" s="1365"/>
      <c r="U685" s="1819"/>
    </row>
    <row r="686" spans="1:21">
      <c r="B686" s="1820" t="s">
        <v>46</v>
      </c>
      <c r="C686" s="1821"/>
      <c r="D686" s="1822">
        <v>1567314</v>
      </c>
      <c r="E686" s="2160">
        <v>6.2514713142874099</v>
      </c>
      <c r="F686" s="1814">
        <v>1376526</v>
      </c>
      <c r="G686" s="1815">
        <v>5.9039301804496924</v>
      </c>
      <c r="H686" s="1815"/>
      <c r="I686" s="1814">
        <v>190788</v>
      </c>
      <c r="J686" s="1803"/>
      <c r="K686" s="1816">
        <v>10.866752026537503</v>
      </c>
      <c r="L686" s="1817"/>
      <c r="M686" s="1818"/>
      <c r="N686" s="1803"/>
      <c r="P686" s="1365"/>
      <c r="Q686" s="1365"/>
      <c r="R686" s="1365"/>
      <c r="U686" s="1819"/>
    </row>
    <row r="687" spans="1:21">
      <c r="B687" s="1820" t="s">
        <v>47</v>
      </c>
      <c r="C687" s="1821"/>
      <c r="D687" s="1822">
        <v>804470</v>
      </c>
      <c r="E687" s="2160">
        <v>3.208751487069466</v>
      </c>
      <c r="F687" s="1814">
        <v>566617</v>
      </c>
      <c r="G687" s="1823">
        <v>2.430224497797981</v>
      </c>
      <c r="H687" s="1823"/>
      <c r="I687" s="1814">
        <v>237853</v>
      </c>
      <c r="J687" s="1803"/>
      <c r="K687" s="1824">
        <v>13.547443076965138</v>
      </c>
      <c r="L687" s="1817"/>
      <c r="M687" s="1818"/>
      <c r="N687" s="1803"/>
      <c r="P687" s="1365"/>
      <c r="Q687" s="1365"/>
      <c r="R687" s="1365"/>
      <c r="U687" s="1819"/>
    </row>
    <row r="688" spans="1:21" ht="14.25" thickBot="1">
      <c r="B688" s="1825" t="s">
        <v>21</v>
      </c>
      <c r="C688" s="1826"/>
      <c r="D688" s="1827">
        <v>25071122</v>
      </c>
      <c r="E688" s="2162">
        <v>100</v>
      </c>
      <c r="F688" s="1827">
        <v>23315418</v>
      </c>
      <c r="G688" s="1828">
        <v>100</v>
      </c>
      <c r="H688" s="1828"/>
      <c r="I688" s="1827">
        <v>1755704</v>
      </c>
      <c r="J688" s="1829"/>
      <c r="K688" s="1830">
        <v>100.41419510350264</v>
      </c>
      <c r="L688" s="1831"/>
      <c r="M688" s="1831"/>
      <c r="N688" s="1803"/>
      <c r="P688" s="1365"/>
      <c r="Q688" s="1365"/>
      <c r="R688" s="1365"/>
    </row>
    <row r="689" spans="1:33" ht="8.4499999999999993" customHeight="1" thickBot="1">
      <c r="B689" s="1783"/>
      <c r="C689" s="1783"/>
      <c r="D689" s="1783"/>
      <c r="E689" s="1784"/>
      <c r="F689" s="1783"/>
      <c r="I689" s="1499"/>
      <c r="J689" s="1499"/>
      <c r="K689" s="1499"/>
      <c r="L689" s="1499"/>
      <c r="M689" s="1499"/>
      <c r="N689" s="1803"/>
      <c r="P689" s="1365"/>
      <c r="Q689" s="1365"/>
      <c r="R689" s="1365"/>
    </row>
    <row r="690" spans="1:33" ht="15" customHeight="1">
      <c r="B690" s="2317" t="s">
        <v>4726</v>
      </c>
      <c r="C690" s="2318"/>
      <c r="D690" s="2342" t="s">
        <v>0</v>
      </c>
      <c r="E690" s="2343"/>
      <c r="F690" s="2343" t="s">
        <v>77</v>
      </c>
      <c r="G690" s="2343"/>
      <c r="H690" s="1804"/>
      <c r="I690" s="2344" t="s">
        <v>263</v>
      </c>
      <c r="J690" s="2345"/>
      <c r="K690" s="2346"/>
      <c r="L690" s="1805"/>
      <c r="M690" s="1805"/>
      <c r="N690" s="1803"/>
      <c r="P690" s="1365"/>
      <c r="Q690" s="1365"/>
      <c r="R690" s="1365"/>
    </row>
    <row r="691" spans="1:33" ht="15.75" customHeight="1" thickBot="1">
      <c r="B691" s="2319"/>
      <c r="C691" s="2320"/>
      <c r="D691" s="1806" t="s">
        <v>4753</v>
      </c>
      <c r="E691" s="1807" t="s">
        <v>262</v>
      </c>
      <c r="F691" s="1806" t="s">
        <v>4753</v>
      </c>
      <c r="G691" s="1809" t="s">
        <v>262</v>
      </c>
      <c r="H691" s="1809"/>
      <c r="I691" s="1806" t="s">
        <v>4753</v>
      </c>
      <c r="J691" s="1832"/>
      <c r="K691" s="1811" t="s">
        <v>262</v>
      </c>
      <c r="L691" s="1562"/>
      <c r="M691" s="1562"/>
      <c r="N691" s="1803"/>
      <c r="P691" s="1365"/>
      <c r="Q691" s="1365"/>
      <c r="R691" s="1365"/>
    </row>
    <row r="692" spans="1:33">
      <c r="B692" s="1833" t="s">
        <v>97</v>
      </c>
      <c r="C692" s="1834"/>
      <c r="D692" s="1814">
        <v>18273264</v>
      </c>
      <c r="E692" s="2159">
        <v>85.684993634090361</v>
      </c>
      <c r="F692" s="1835">
        <v>16965846</v>
      </c>
      <c r="G692" s="1836">
        <v>86.02772961653929</v>
      </c>
      <c r="H692" s="1836"/>
      <c r="I692" s="1814">
        <v>1307418</v>
      </c>
      <c r="J692" s="1803"/>
      <c r="K692" s="1816">
        <v>81.472923431836065</v>
      </c>
      <c r="L692" s="1818"/>
      <c r="M692" s="1818"/>
      <c r="N692" s="1803"/>
      <c r="O692" s="1528"/>
      <c r="P692" s="1365"/>
      <c r="Q692" s="1365"/>
      <c r="R692" s="1365"/>
    </row>
    <row r="693" spans="1:33">
      <c r="B693" s="1820" t="s">
        <v>46</v>
      </c>
      <c r="C693" s="1772"/>
      <c r="D693" s="1822">
        <v>2528569</v>
      </c>
      <c r="E693" s="2160">
        <v>11.856689569436432</v>
      </c>
      <c r="F693" s="1837">
        <v>2444276</v>
      </c>
      <c r="G693" s="1836">
        <v>12.39404830364464</v>
      </c>
      <c r="H693" s="1823"/>
      <c r="I693" s="1814">
        <v>84293</v>
      </c>
      <c r="J693" s="1803"/>
      <c r="K693" s="1824">
        <v>5.2527937773839417</v>
      </c>
      <c r="L693" s="1818"/>
      <c r="M693" s="1818"/>
      <c r="N693" s="1803"/>
      <c r="O693" s="1528"/>
      <c r="P693" s="1365"/>
      <c r="Q693" s="1365"/>
      <c r="R693" s="1365"/>
    </row>
    <row r="694" spans="1:33">
      <c r="B694" s="1820" t="s">
        <v>47</v>
      </c>
      <c r="C694" s="1772"/>
      <c r="D694" s="1822">
        <v>524263</v>
      </c>
      <c r="E694" s="2160">
        <v>2.4583167964732038</v>
      </c>
      <c r="F694" s="1838">
        <v>311247</v>
      </c>
      <c r="G694" s="1836">
        <v>1.5782220798160613</v>
      </c>
      <c r="H694" s="1823"/>
      <c r="I694" s="1814">
        <v>213016</v>
      </c>
      <c r="J694" s="1803"/>
      <c r="K694" s="1824">
        <v>13.27428279077999</v>
      </c>
      <c r="L694" s="1818"/>
      <c r="M694" s="1818"/>
      <c r="N694" s="1803"/>
      <c r="O694" s="1528"/>
      <c r="P694" s="1365"/>
      <c r="Q694" s="1365"/>
      <c r="R694" s="1365"/>
    </row>
    <row r="695" spans="1:33" ht="14.25" thickBot="1">
      <c r="B695" s="1825" t="s">
        <v>21</v>
      </c>
      <c r="C695" s="1839"/>
      <c r="D695" s="1827">
        <v>21326096</v>
      </c>
      <c r="E695" s="2162">
        <v>99.999999999999986</v>
      </c>
      <c r="F695" s="1840">
        <v>19721369</v>
      </c>
      <c r="G695" s="1828">
        <v>100</v>
      </c>
      <c r="H695" s="1828"/>
      <c r="I695" s="1827">
        <v>1604727</v>
      </c>
      <c r="J695" s="1829"/>
      <c r="K695" s="1830">
        <v>100</v>
      </c>
      <c r="L695" s="1831"/>
      <c r="M695" s="1831"/>
      <c r="N695" s="1803"/>
      <c r="P695" s="1365"/>
      <c r="Q695" s="1365"/>
      <c r="R695" s="1365"/>
    </row>
    <row r="696" spans="1:33" ht="10.9" customHeight="1">
      <c r="B696" s="1521"/>
      <c r="C696" s="1521"/>
      <c r="D696" s="1520"/>
      <c r="E696" s="1520"/>
      <c r="F696" s="1520"/>
      <c r="G696" s="1362"/>
      <c r="H696" s="1362"/>
      <c r="I696" s="1803"/>
      <c r="J696" s="1803"/>
      <c r="N696" s="1756"/>
      <c r="O696" s="1786"/>
      <c r="P696" s="1757"/>
      <c r="Q696" s="1757"/>
      <c r="R696" s="1757"/>
      <c r="S696" s="1756"/>
      <c r="T696" s="1375"/>
      <c r="U696" s="1757"/>
      <c r="V696" s="1386"/>
      <c r="W696" s="1758"/>
      <c r="X696" s="1386"/>
      <c r="Y696" s="1386"/>
      <c r="Z696" s="1386"/>
      <c r="AA696" s="1386"/>
      <c r="AB696" s="1386"/>
      <c r="AC696" s="1386"/>
      <c r="AD696" s="1386"/>
      <c r="AE696" s="1386"/>
      <c r="AF696" s="1386"/>
      <c r="AG696" s="1386"/>
    </row>
    <row r="697" spans="1:33" ht="13.5" hidden="1" customHeight="1">
      <c r="A697" s="1787">
        <v>27</v>
      </c>
      <c r="B697" s="1416" t="s">
        <v>239</v>
      </c>
      <c r="C697" s="1416"/>
      <c r="D697" s="1416"/>
      <c r="E697" s="1424"/>
      <c r="F697" s="1416"/>
      <c r="N697" s="1788"/>
      <c r="S697" s="1493"/>
      <c r="U697" s="1386"/>
      <c r="V697" s="1386"/>
      <c r="W697" s="1386"/>
      <c r="X697" s="1386"/>
      <c r="Y697" s="1386"/>
      <c r="Z697" s="1386"/>
      <c r="AA697" s="1386"/>
      <c r="AB697" s="1386"/>
      <c r="AC697" s="1386"/>
      <c r="AD697" s="1386"/>
      <c r="AE697" s="1386"/>
      <c r="AF697" s="1386"/>
      <c r="AG697" s="1386"/>
    </row>
    <row r="698" spans="1:33" ht="13.5" hidden="1" customHeight="1">
      <c r="A698" s="1787"/>
      <c r="B698" s="1416"/>
      <c r="C698" s="1416"/>
      <c r="D698" s="1416"/>
      <c r="E698" s="1424"/>
      <c r="F698" s="1416"/>
      <c r="N698" s="1788"/>
      <c r="S698" s="1493"/>
      <c r="U698" s="1386"/>
      <c r="V698" s="1386"/>
      <c r="W698" s="1386"/>
      <c r="X698" s="1386"/>
      <c r="Y698" s="1386"/>
      <c r="Z698" s="1386"/>
      <c r="AA698" s="1386"/>
      <c r="AB698" s="1386"/>
      <c r="AC698" s="1386"/>
      <c r="AD698" s="1386"/>
      <c r="AE698" s="1386"/>
      <c r="AF698" s="1386"/>
      <c r="AG698" s="1386"/>
    </row>
    <row r="699" spans="1:33" ht="13.5" hidden="1" customHeight="1">
      <c r="A699" s="1361" t="s">
        <v>16</v>
      </c>
      <c r="B699" s="1790" t="s">
        <v>240</v>
      </c>
      <c r="C699" s="1416"/>
      <c r="D699" s="1416"/>
      <c r="E699" s="1424"/>
      <c r="F699" s="1416"/>
      <c r="N699" s="1788"/>
      <c r="S699" s="1493"/>
      <c r="U699" s="1386"/>
      <c r="V699" s="1386"/>
      <c r="W699" s="1386"/>
      <c r="X699" s="1386"/>
      <c r="Y699" s="1386"/>
      <c r="Z699" s="1386"/>
      <c r="AA699" s="1386"/>
      <c r="AB699" s="1386"/>
      <c r="AC699" s="1386"/>
      <c r="AD699" s="1386"/>
      <c r="AE699" s="1386"/>
      <c r="AF699" s="1386"/>
      <c r="AG699" s="1386"/>
    </row>
    <row r="700" spans="1:33" ht="57.75" hidden="1" customHeight="1">
      <c r="B700" s="2334" t="s">
        <v>4754</v>
      </c>
      <c r="C700" s="2334"/>
      <c r="D700" s="2334"/>
      <c r="E700" s="2334"/>
      <c r="F700" s="2334"/>
      <c r="G700" s="2334"/>
      <c r="H700" s="2334"/>
      <c r="I700" s="2334"/>
      <c r="J700" s="2334"/>
      <c r="K700" s="2334"/>
      <c r="L700" s="1789"/>
      <c r="M700" s="1789"/>
      <c r="N700" s="1788"/>
      <c r="S700" s="1493"/>
      <c r="U700" s="1386"/>
      <c r="V700" s="1386"/>
      <c r="W700" s="1386"/>
      <c r="X700" s="1386"/>
      <c r="Y700" s="1386"/>
      <c r="Z700" s="1386"/>
      <c r="AA700" s="1386"/>
      <c r="AB700" s="1386"/>
      <c r="AC700" s="1386"/>
      <c r="AD700" s="1386"/>
      <c r="AE700" s="1386"/>
      <c r="AF700" s="1386"/>
      <c r="AG700" s="1386"/>
    </row>
    <row r="701" spans="1:33" ht="13.5" hidden="1" customHeight="1">
      <c r="A701" s="1361" t="s">
        <v>17</v>
      </c>
      <c r="B701" s="1790" t="s">
        <v>241</v>
      </c>
      <c r="C701" s="1416"/>
      <c r="D701" s="1416"/>
      <c r="E701" s="1424"/>
      <c r="I701" s="1791"/>
      <c r="J701" s="1793"/>
      <c r="K701" s="1791"/>
      <c r="L701" s="1791"/>
      <c r="M701" s="1791"/>
      <c r="S701" s="1493"/>
      <c r="U701" s="1386"/>
      <c r="V701" s="1386"/>
      <c r="W701" s="1386"/>
      <c r="X701" s="1386"/>
      <c r="Y701" s="1386"/>
      <c r="Z701" s="1386"/>
      <c r="AA701" s="1386"/>
      <c r="AB701" s="1386"/>
      <c r="AC701" s="1386"/>
      <c r="AD701" s="1386"/>
      <c r="AE701" s="1386"/>
      <c r="AF701" s="1386"/>
      <c r="AG701" s="1386"/>
    </row>
    <row r="702" spans="1:33" ht="30.75" hidden="1" customHeight="1">
      <c r="B702" s="2334" t="s">
        <v>242</v>
      </c>
      <c r="C702" s="2334"/>
      <c r="D702" s="2334"/>
      <c r="E702" s="2334"/>
      <c r="F702" s="2334"/>
      <c r="G702" s="2334"/>
      <c r="H702" s="2334"/>
      <c r="I702" s="2334"/>
      <c r="J702" s="2334"/>
      <c r="K702" s="2334"/>
      <c r="L702" s="1789"/>
      <c r="M702" s="1789"/>
      <c r="S702" s="1493"/>
      <c r="U702" s="1386"/>
      <c r="V702" s="1386"/>
      <c r="W702" s="1386"/>
      <c r="X702" s="1386"/>
      <c r="Y702" s="1386"/>
      <c r="Z702" s="1386"/>
      <c r="AA702" s="1386"/>
      <c r="AB702" s="1386"/>
      <c r="AC702" s="1386"/>
      <c r="AD702" s="1386"/>
      <c r="AE702" s="1386"/>
      <c r="AF702" s="1386"/>
      <c r="AG702" s="1386"/>
    </row>
    <row r="703" spans="1:33" ht="15" hidden="1" customHeight="1">
      <c r="A703" s="1399" t="s">
        <v>15</v>
      </c>
      <c r="B703" s="1841" t="s">
        <v>279</v>
      </c>
      <c r="C703" s="1416"/>
      <c r="D703" s="1416"/>
      <c r="E703" s="1424"/>
      <c r="I703" s="1791"/>
      <c r="J703" s="1793"/>
      <c r="K703" s="1791"/>
      <c r="L703" s="1791"/>
      <c r="M703" s="1791"/>
      <c r="S703" s="1493"/>
      <c r="U703" s="1386"/>
      <c r="V703" s="1386"/>
      <c r="W703" s="1386"/>
      <c r="X703" s="1386"/>
      <c r="Y703" s="1386"/>
      <c r="Z703" s="1386"/>
      <c r="AA703" s="1386"/>
      <c r="AB703" s="1386"/>
      <c r="AC703" s="1386"/>
      <c r="AD703" s="1386"/>
      <c r="AE703" s="1386"/>
      <c r="AF703" s="1386"/>
      <c r="AG703" s="1386"/>
    </row>
    <row r="704" spans="1:33" ht="18.75" hidden="1" customHeight="1">
      <c r="A704" s="1399"/>
      <c r="B704" s="2334" t="s">
        <v>295</v>
      </c>
      <c r="C704" s="2334"/>
      <c r="D704" s="2334"/>
      <c r="E704" s="2334"/>
      <c r="F704" s="2334"/>
      <c r="G704" s="2334"/>
      <c r="H704" s="2334"/>
      <c r="I704" s="2334"/>
      <c r="J704" s="2334"/>
      <c r="K704" s="2334"/>
      <c r="L704" s="1789"/>
      <c r="M704" s="1789"/>
      <c r="S704" s="1493"/>
      <c r="U704" s="1386"/>
      <c r="V704" s="1386"/>
      <c r="W704" s="1386"/>
      <c r="X704" s="1386"/>
      <c r="Y704" s="1386"/>
      <c r="Z704" s="1386"/>
      <c r="AA704" s="1386"/>
      <c r="AB704" s="1386"/>
      <c r="AC704" s="1386"/>
      <c r="AD704" s="1386"/>
      <c r="AE704" s="1386"/>
      <c r="AF704" s="1386"/>
      <c r="AG704" s="1386"/>
    </row>
    <row r="705" spans="1:33">
      <c r="A705" s="1478">
        <v>28</v>
      </c>
      <c r="B705" s="1416" t="s">
        <v>216</v>
      </c>
      <c r="C705" s="1416"/>
      <c r="D705" s="1416"/>
      <c r="E705" s="1424"/>
      <c r="F705" s="1416"/>
      <c r="I705" s="1386"/>
      <c r="J705" s="1493"/>
      <c r="K705" s="1386"/>
      <c r="L705" s="1386"/>
      <c r="M705" s="1386"/>
      <c r="O705" s="1365"/>
      <c r="P705" s="1365"/>
      <c r="Q705" s="1365"/>
      <c r="R705" s="1365"/>
    </row>
    <row r="706" spans="1:33" ht="48" customHeight="1">
      <c r="B706" s="2321" t="s">
        <v>4776</v>
      </c>
      <c r="C706" s="2321"/>
      <c r="D706" s="2321"/>
      <c r="E706" s="2321"/>
      <c r="F706" s="2321"/>
      <c r="G706" s="2321"/>
      <c r="H706" s="2321"/>
      <c r="I706" s="2321"/>
      <c r="J706" s="2321"/>
      <c r="K706" s="2321"/>
      <c r="L706" s="1377"/>
      <c r="M706" s="1377"/>
      <c r="O706" s="1365"/>
      <c r="P706" s="1365"/>
      <c r="Q706" s="1365"/>
      <c r="R706" s="1365"/>
    </row>
    <row r="707" spans="1:33" ht="6.6" customHeight="1">
      <c r="B707" s="1416"/>
      <c r="O707" s="1365"/>
      <c r="P707" s="1365"/>
      <c r="Q707" s="1365"/>
      <c r="R707" s="1365"/>
    </row>
    <row r="708" spans="1:33">
      <c r="A708" s="1787">
        <v>29</v>
      </c>
      <c r="B708" s="1416" t="s">
        <v>239</v>
      </c>
      <c r="C708" s="1416"/>
      <c r="D708" s="1416"/>
      <c r="E708" s="1424"/>
      <c r="F708" s="1416"/>
      <c r="G708" s="1363"/>
      <c r="O708" s="1365"/>
      <c r="P708" s="1365"/>
      <c r="Q708" s="1365"/>
      <c r="R708" s="1365"/>
    </row>
    <row r="709" spans="1:33" ht="3" customHeight="1">
      <c r="A709" s="1787"/>
      <c r="B709" s="1416"/>
      <c r="C709" s="1416"/>
      <c r="D709" s="1416"/>
      <c r="E709" s="1424"/>
      <c r="F709" s="1416"/>
      <c r="O709" s="1365"/>
      <c r="P709" s="1365"/>
      <c r="Q709" s="1365"/>
      <c r="R709" s="1365"/>
    </row>
    <row r="710" spans="1:33">
      <c r="A710" s="1361" t="s">
        <v>16</v>
      </c>
      <c r="B710" s="1790" t="s">
        <v>4673</v>
      </c>
      <c r="C710" s="1416"/>
      <c r="D710" s="1416"/>
      <c r="E710" s="1424"/>
      <c r="F710" s="1416"/>
      <c r="O710" s="1365"/>
      <c r="P710" s="1365"/>
      <c r="Q710" s="1365"/>
      <c r="R710" s="1365"/>
    </row>
    <row r="711" spans="1:33" ht="57" customHeight="1">
      <c r="B711" s="2397" t="s">
        <v>4807</v>
      </c>
      <c r="C711" s="2397"/>
      <c r="D711" s="2397"/>
      <c r="E711" s="2397"/>
      <c r="F711" s="2397"/>
      <c r="G711" s="2397"/>
      <c r="H711" s="2397"/>
      <c r="I711" s="2397"/>
      <c r="J711" s="2397"/>
      <c r="K711" s="2397"/>
      <c r="O711" s="1365"/>
      <c r="P711" s="1365"/>
      <c r="Q711" s="1365"/>
      <c r="R711" s="1365"/>
    </row>
    <row r="712" spans="1:33" ht="3" customHeight="1">
      <c r="B712" s="1789"/>
      <c r="C712" s="1789"/>
      <c r="D712" s="1789"/>
      <c r="E712" s="1419"/>
      <c r="F712" s="1789"/>
      <c r="G712" s="1789"/>
      <c r="H712" s="1789"/>
      <c r="I712" s="1789"/>
      <c r="J712" s="1842"/>
      <c r="K712" s="1789"/>
      <c r="O712" s="1365"/>
      <c r="P712" s="1365"/>
      <c r="Q712" s="1365"/>
      <c r="R712" s="1365"/>
    </row>
    <row r="713" spans="1:33">
      <c r="A713" s="1361" t="s">
        <v>17</v>
      </c>
      <c r="B713" s="1790" t="s">
        <v>241</v>
      </c>
      <c r="C713" s="1416"/>
      <c r="D713" s="1416"/>
      <c r="E713" s="1424"/>
      <c r="I713" s="1791"/>
      <c r="J713" s="1793"/>
      <c r="K713" s="1791"/>
      <c r="O713" s="1365"/>
      <c r="P713" s="1365"/>
      <c r="Q713" s="1365"/>
      <c r="R713" s="1365"/>
    </row>
    <row r="714" spans="1:33" ht="29.25" customHeight="1">
      <c r="B714" s="2334" t="s">
        <v>242</v>
      </c>
      <c r="C714" s="2334"/>
      <c r="D714" s="2334"/>
      <c r="E714" s="2334"/>
      <c r="F714" s="2334"/>
      <c r="G714" s="2334"/>
      <c r="H714" s="2334"/>
      <c r="I714" s="2334"/>
      <c r="J714" s="2334"/>
      <c r="K714" s="2334"/>
      <c r="O714" s="1365"/>
      <c r="P714" s="1365"/>
      <c r="Q714" s="1365"/>
      <c r="R714" s="1365"/>
    </row>
    <row r="715" spans="1:33" ht="6.6" customHeight="1">
      <c r="B715" s="1783"/>
      <c r="C715" s="1783"/>
      <c r="D715" s="1783"/>
      <c r="E715" s="1784"/>
      <c r="F715" s="1783"/>
      <c r="I715" s="1499"/>
      <c r="J715" s="1499"/>
      <c r="K715" s="1499"/>
      <c r="L715" s="1499"/>
      <c r="M715" s="1499"/>
      <c r="N715" s="1788"/>
      <c r="S715" s="1493"/>
      <c r="U715" s="1386"/>
      <c r="V715" s="1386"/>
      <c r="W715" s="1386"/>
      <c r="X715" s="1386"/>
      <c r="Y715" s="1386"/>
      <c r="Z715" s="1386"/>
      <c r="AA715" s="1386"/>
      <c r="AB715" s="1386"/>
      <c r="AC715" s="1386"/>
      <c r="AD715" s="1386"/>
      <c r="AE715" s="1386"/>
      <c r="AF715" s="1386"/>
      <c r="AG715" s="1386"/>
    </row>
    <row r="716" spans="1:33">
      <c r="A716" s="1478">
        <v>30</v>
      </c>
      <c r="B716" s="1416" t="s">
        <v>3007</v>
      </c>
      <c r="C716" s="1416"/>
      <c r="D716" s="1416"/>
      <c r="E716" s="1424"/>
      <c r="F716" s="1416"/>
      <c r="I716" s="1386"/>
      <c r="J716" s="1493"/>
      <c r="K716" s="1386"/>
      <c r="L716" s="1386"/>
      <c r="M716" s="1386"/>
      <c r="O716" s="1365"/>
      <c r="P716" s="1365"/>
      <c r="Q716" s="1365"/>
      <c r="R716" s="1365"/>
    </row>
    <row r="717" spans="1:33">
      <c r="A717" s="1478"/>
      <c r="B717" s="1416" t="s">
        <v>3008</v>
      </c>
      <c r="C717" s="1416"/>
      <c r="D717" s="1416"/>
      <c r="E717" s="1424"/>
      <c r="F717" s="1416"/>
      <c r="I717" s="1386"/>
      <c r="J717" s="1493"/>
      <c r="K717" s="1386"/>
      <c r="L717" s="1386"/>
      <c r="M717" s="1386"/>
      <c r="O717" s="1365"/>
      <c r="P717" s="1365"/>
      <c r="Q717" s="1365"/>
      <c r="R717" s="1365"/>
    </row>
    <row r="718" spans="1:33" ht="69.599999999999994" customHeight="1">
      <c r="B718" s="2321" t="s">
        <v>4808</v>
      </c>
      <c r="C718" s="2321"/>
      <c r="D718" s="2321"/>
      <c r="E718" s="2321"/>
      <c r="F718" s="2321"/>
      <c r="G718" s="2321"/>
      <c r="H718" s="2321"/>
      <c r="I718" s="2321"/>
      <c r="J718" s="2321"/>
      <c r="K718" s="2321"/>
      <c r="L718" s="1377"/>
      <c r="M718" s="1377"/>
      <c r="O718" s="1365"/>
      <c r="P718" s="1365"/>
      <c r="Q718" s="1365"/>
      <c r="R718" s="1365"/>
    </row>
    <row r="719" spans="1:33" ht="4.9000000000000004" customHeight="1">
      <c r="B719" s="1843"/>
      <c r="C719" s="1843"/>
      <c r="D719" s="1843"/>
      <c r="E719" s="1844"/>
      <c r="F719" s="1843"/>
      <c r="G719" s="1843"/>
      <c r="H719" s="1843"/>
      <c r="I719" s="1843"/>
      <c r="J719" s="1843"/>
      <c r="K719" s="1843"/>
      <c r="L719" s="1377"/>
      <c r="M719" s="1377"/>
      <c r="O719" s="1365"/>
      <c r="P719" s="1365"/>
      <c r="Q719" s="1365"/>
      <c r="R719" s="1365"/>
    </row>
    <row r="720" spans="1:33">
      <c r="B720" s="1783"/>
      <c r="C720" s="1783"/>
      <c r="D720" s="1783"/>
      <c r="E720" s="1784"/>
      <c r="F720" s="1783"/>
      <c r="I720" s="1764" t="s">
        <v>4725</v>
      </c>
      <c r="J720" s="1393"/>
      <c r="K720" s="1764" t="s">
        <v>4537</v>
      </c>
      <c r="L720" s="1499"/>
      <c r="M720" s="1499"/>
      <c r="N720" s="1788"/>
      <c r="S720" s="1493"/>
      <c r="U720" s="1386"/>
      <c r="V720" s="1386"/>
      <c r="W720" s="1386"/>
      <c r="X720" s="1386"/>
      <c r="Y720" s="1386"/>
      <c r="Z720" s="1386"/>
      <c r="AA720" s="1386"/>
      <c r="AB720" s="1386"/>
      <c r="AC720" s="1386"/>
      <c r="AD720" s="1386"/>
      <c r="AE720" s="1386"/>
      <c r="AF720" s="1386"/>
      <c r="AG720" s="1386"/>
    </row>
    <row r="721" spans="1:18">
      <c r="A721" s="1478"/>
      <c r="B721" s="1416"/>
      <c r="C721" s="1416"/>
      <c r="D721" s="1416"/>
      <c r="E721" s="1424"/>
      <c r="F721" s="1416"/>
      <c r="I721" s="1395" t="s">
        <v>4734</v>
      </c>
      <c r="J721" s="1395"/>
      <c r="K721" s="1395" t="s">
        <v>4734</v>
      </c>
      <c r="L721" s="1386"/>
      <c r="M721" s="1386"/>
      <c r="O721" s="1365"/>
      <c r="P721" s="1365"/>
      <c r="Q721" s="1365"/>
      <c r="R721" s="1365"/>
    </row>
    <row r="722" spans="1:18">
      <c r="B722" s="1370" t="s">
        <v>152</v>
      </c>
      <c r="C722" s="1374"/>
      <c r="D722" s="1374"/>
      <c r="E722" s="1374"/>
      <c r="F722" s="1374"/>
      <c r="G722" s="1374"/>
      <c r="H722" s="1374"/>
      <c r="I722" s="1582">
        <v>351063</v>
      </c>
      <c r="J722" s="1582"/>
      <c r="K722" s="1582">
        <v>354303</v>
      </c>
      <c r="L722" s="1377"/>
      <c r="M722" s="1377"/>
      <c r="O722" s="1365"/>
      <c r="P722" s="1365"/>
      <c r="Q722" s="1365"/>
      <c r="R722" s="1365"/>
    </row>
    <row r="723" spans="1:18" ht="14.25" customHeight="1" thickBot="1">
      <c r="B723" s="1370" t="s">
        <v>4634</v>
      </c>
      <c r="C723" s="1789"/>
      <c r="D723" s="1789"/>
      <c r="E723" s="1419"/>
      <c r="F723" s="1789"/>
      <c r="G723" s="1789"/>
      <c r="H723" s="1789"/>
      <c r="I723" s="1845">
        <v>356145</v>
      </c>
      <c r="J723" s="1409"/>
      <c r="K723" s="1845">
        <v>289191</v>
      </c>
      <c r="O723" s="1365"/>
      <c r="P723" s="1365"/>
      <c r="Q723" s="1365"/>
      <c r="R723" s="1365"/>
    </row>
    <row r="724" spans="1:18" ht="14.25" thickTop="1">
      <c r="O724" s="1365"/>
      <c r="P724" s="1365"/>
      <c r="Q724" s="1365"/>
      <c r="R724" s="1365"/>
    </row>
    <row r="725" spans="1:18" ht="13.5" hidden="1" customHeight="1">
      <c r="A725" s="1361">
        <v>31</v>
      </c>
      <c r="B725" s="1416" t="s">
        <v>4689</v>
      </c>
      <c r="C725" s="1416"/>
      <c r="D725" s="1416"/>
      <c r="E725" s="1424"/>
      <c r="F725" s="1416"/>
      <c r="I725" s="1386"/>
      <c r="J725" s="1493"/>
      <c r="K725" s="1386"/>
      <c r="O725" s="1365"/>
      <c r="P725" s="1365"/>
      <c r="Q725" s="1365"/>
      <c r="R725" s="1365"/>
    </row>
    <row r="726" spans="1:18" ht="13.5" hidden="1" customHeight="1">
      <c r="B726" s="2321" t="s">
        <v>4687</v>
      </c>
      <c r="C726" s="2321"/>
      <c r="D726" s="2321"/>
      <c r="E726" s="2321"/>
      <c r="F726" s="2321"/>
      <c r="G726" s="2321"/>
      <c r="H726" s="2321"/>
      <c r="I726" s="2321"/>
      <c r="J726" s="2321"/>
      <c r="K726" s="2321"/>
      <c r="O726" s="1365"/>
      <c r="P726" s="1365"/>
      <c r="Q726" s="1365"/>
      <c r="R726" s="1365"/>
    </row>
    <row r="727" spans="1:18" ht="13.5" hidden="1" customHeight="1">
      <c r="O727" s="1365"/>
      <c r="P727" s="1365"/>
      <c r="Q727" s="1365"/>
      <c r="R727" s="1365"/>
    </row>
    <row r="728" spans="1:18" ht="13.5" hidden="1" customHeight="1">
      <c r="B728" s="1521" t="s">
        <v>16</v>
      </c>
      <c r="C728" s="2322" t="s">
        <v>4695</v>
      </c>
      <c r="D728" s="2323"/>
      <c r="E728" s="2323"/>
      <c r="F728" s="2323"/>
      <c r="G728" s="2323"/>
      <c r="H728" s="2323"/>
      <c r="I728" s="2323"/>
      <c r="J728" s="2323"/>
      <c r="K728" s="2323"/>
      <c r="O728" s="1365"/>
      <c r="P728" s="1365"/>
      <c r="Q728" s="1365"/>
      <c r="R728" s="1365"/>
    </row>
    <row r="729" spans="1:18" ht="13.5" hidden="1" customHeight="1">
      <c r="C729" s="1846"/>
      <c r="D729" s="1846"/>
      <c r="E729" s="1847"/>
      <c r="F729" s="1846"/>
      <c r="G729" s="1848"/>
      <c r="H729" s="1848"/>
      <c r="I729" s="1846"/>
      <c r="J729" s="1849"/>
      <c r="K729" s="1846"/>
      <c r="O729" s="1365"/>
      <c r="P729" s="1365"/>
      <c r="Q729" s="1365"/>
      <c r="R729" s="1365"/>
    </row>
    <row r="730" spans="1:18" ht="28.15" hidden="1" customHeight="1">
      <c r="B730" s="1850" t="s">
        <v>17</v>
      </c>
      <c r="C730" s="2322" t="s">
        <v>4700</v>
      </c>
      <c r="D730" s="2323"/>
      <c r="E730" s="2323"/>
      <c r="F730" s="2323"/>
      <c r="G730" s="2323"/>
      <c r="H730" s="2323"/>
      <c r="I730" s="2323"/>
      <c r="J730" s="2323"/>
      <c r="K730" s="2323"/>
      <c r="O730" s="1365"/>
      <c r="P730" s="1365"/>
      <c r="Q730" s="1365"/>
      <c r="R730" s="1365"/>
    </row>
    <row r="731" spans="1:18" ht="13.5" hidden="1" customHeight="1">
      <c r="C731" s="1846"/>
      <c r="D731" s="1846"/>
      <c r="E731" s="1847"/>
      <c r="F731" s="1846"/>
      <c r="G731" s="1848"/>
      <c r="H731" s="1848"/>
      <c r="I731" s="1846"/>
      <c r="J731" s="1849"/>
      <c r="K731" s="1846"/>
      <c r="O731" s="1365"/>
      <c r="P731" s="1365"/>
      <c r="Q731" s="1365"/>
      <c r="R731" s="1365"/>
    </row>
    <row r="732" spans="1:18" ht="13.5" hidden="1" customHeight="1">
      <c r="B732" s="1521" t="s">
        <v>15</v>
      </c>
      <c r="C732" s="2322" t="s">
        <v>4696</v>
      </c>
      <c r="D732" s="2323"/>
      <c r="E732" s="2323"/>
      <c r="F732" s="2323"/>
      <c r="G732" s="2323"/>
      <c r="H732" s="2323"/>
      <c r="I732" s="2323"/>
      <c r="J732" s="2323"/>
      <c r="K732" s="2323"/>
      <c r="O732" s="1365"/>
      <c r="P732" s="1365"/>
      <c r="Q732" s="1365"/>
      <c r="R732" s="1365"/>
    </row>
    <row r="733" spans="1:18">
      <c r="A733" s="1362"/>
      <c r="G733" s="1362"/>
      <c r="H733" s="1362"/>
      <c r="J733" s="1362"/>
      <c r="N733" s="1362"/>
      <c r="O733" s="1365"/>
      <c r="P733" s="1365"/>
      <c r="Q733" s="1365"/>
      <c r="R733" s="1365"/>
    </row>
    <row r="734" spans="1:18">
      <c r="A734" s="1362"/>
      <c r="G734" s="1362"/>
      <c r="H734" s="1362"/>
      <c r="J734" s="1362"/>
      <c r="N734" s="1362"/>
      <c r="O734" s="1365"/>
      <c r="P734" s="1365"/>
      <c r="Q734" s="1365"/>
      <c r="R734" s="1365"/>
    </row>
    <row r="735" spans="1:18">
      <c r="A735" s="1362"/>
      <c r="G735" s="1362"/>
      <c r="H735" s="1362"/>
      <c r="J735" s="1362"/>
      <c r="N735" s="1362"/>
      <c r="O735" s="1365"/>
      <c r="P735" s="1365"/>
      <c r="Q735" s="1365"/>
      <c r="R735" s="1365"/>
    </row>
    <row r="736" spans="1:18">
      <c r="A736" s="1362"/>
      <c r="G736" s="1362"/>
      <c r="H736" s="1362"/>
      <c r="J736" s="1362"/>
      <c r="N736" s="1362"/>
      <c r="O736" s="1365"/>
      <c r="P736" s="1365"/>
      <c r="Q736" s="1365"/>
      <c r="R736" s="1365"/>
    </row>
    <row r="737" spans="1:18">
      <c r="A737" s="1362"/>
      <c r="G737" s="1362"/>
      <c r="H737" s="1362"/>
      <c r="J737" s="1362"/>
      <c r="N737" s="1362"/>
      <c r="O737" s="1365"/>
      <c r="P737" s="1365"/>
      <c r="Q737" s="1365"/>
      <c r="R737" s="1365"/>
    </row>
    <row r="738" spans="1:18">
      <c r="A738" s="1362"/>
      <c r="G738" s="1362"/>
      <c r="H738" s="1362"/>
      <c r="J738" s="1362"/>
      <c r="N738" s="1362"/>
      <c r="O738" s="1365"/>
      <c r="P738" s="1365"/>
      <c r="Q738" s="1365"/>
      <c r="R738" s="1365"/>
    </row>
    <row r="739" spans="1:18">
      <c r="A739" s="1362"/>
      <c r="G739" s="1362"/>
      <c r="H739" s="1362"/>
      <c r="J739" s="1362"/>
      <c r="N739" s="1362"/>
      <c r="O739" s="1365"/>
      <c r="P739" s="1365"/>
      <c r="Q739" s="1365"/>
      <c r="R739" s="1365"/>
    </row>
    <row r="740" spans="1:18">
      <c r="A740" s="1362"/>
      <c r="G740" s="1362"/>
      <c r="H740" s="1362"/>
      <c r="J740" s="1362"/>
      <c r="N740" s="1362"/>
      <c r="O740" s="1365"/>
      <c r="P740" s="1365"/>
      <c r="Q740" s="1365"/>
      <c r="R740" s="1365"/>
    </row>
    <row r="741" spans="1:18">
      <c r="A741" s="1362"/>
      <c r="G741" s="1362"/>
      <c r="H741" s="1362"/>
      <c r="J741" s="1362"/>
      <c r="N741" s="1362"/>
      <c r="O741" s="1365"/>
      <c r="P741" s="1365"/>
      <c r="Q741" s="1365"/>
      <c r="R741" s="1365"/>
    </row>
    <row r="742" spans="1:18">
      <c r="A742" s="1362"/>
      <c r="G742" s="1362"/>
      <c r="H742" s="1362"/>
      <c r="J742" s="1362"/>
      <c r="N742" s="1362"/>
      <c r="O742" s="1365"/>
      <c r="P742" s="1365"/>
      <c r="Q742" s="1365"/>
      <c r="R742" s="1365"/>
    </row>
    <row r="743" spans="1:18">
      <c r="A743" s="1362"/>
      <c r="G743" s="1362"/>
      <c r="H743" s="1362"/>
      <c r="J743" s="1362"/>
      <c r="N743" s="1362"/>
      <c r="O743" s="1365"/>
      <c r="P743" s="1365"/>
      <c r="Q743" s="1365"/>
      <c r="R743" s="1365"/>
    </row>
    <row r="744" spans="1:18">
      <c r="A744" s="1362"/>
      <c r="G744" s="1362"/>
      <c r="H744" s="1362"/>
      <c r="J744" s="1362"/>
      <c r="N744" s="1362"/>
      <c r="O744" s="1365"/>
      <c r="P744" s="1365"/>
      <c r="Q744" s="1365"/>
      <c r="R744" s="1365"/>
    </row>
    <row r="745" spans="1:18">
      <c r="A745" s="1362"/>
      <c r="G745" s="1362"/>
      <c r="H745" s="1362"/>
      <c r="J745" s="1362"/>
      <c r="N745" s="1362"/>
      <c r="O745" s="1365"/>
      <c r="P745" s="1365"/>
      <c r="Q745" s="1365"/>
      <c r="R745" s="1365"/>
    </row>
    <row r="746" spans="1:18">
      <c r="A746" s="1362"/>
      <c r="G746" s="1362"/>
      <c r="H746" s="1362"/>
      <c r="J746" s="1362"/>
      <c r="N746" s="1362"/>
      <c r="O746" s="1365"/>
      <c r="P746" s="1365"/>
      <c r="Q746" s="1365"/>
      <c r="R746" s="1365"/>
    </row>
    <row r="747" spans="1:18">
      <c r="A747" s="1362"/>
      <c r="G747" s="1362"/>
      <c r="H747" s="1362"/>
      <c r="J747" s="1362"/>
      <c r="N747" s="1362"/>
      <c r="O747" s="1365"/>
      <c r="P747" s="1365"/>
      <c r="Q747" s="1365"/>
      <c r="R747" s="1365"/>
    </row>
    <row r="748" spans="1:18">
      <c r="A748" s="1362"/>
      <c r="G748" s="1362"/>
      <c r="H748" s="1362"/>
      <c r="J748" s="1362"/>
      <c r="N748" s="1362"/>
      <c r="O748" s="1365"/>
      <c r="P748" s="1365"/>
      <c r="Q748" s="1365"/>
      <c r="R748" s="1365"/>
    </row>
    <row r="749" spans="1:18">
      <c r="A749" s="1362"/>
      <c r="G749" s="1362"/>
      <c r="H749" s="1362"/>
      <c r="J749" s="1362"/>
      <c r="N749" s="1362"/>
      <c r="O749" s="1365"/>
      <c r="P749" s="1365"/>
      <c r="Q749" s="1365"/>
      <c r="R749" s="1365"/>
    </row>
    <row r="750" spans="1:18">
      <c r="A750" s="1362"/>
      <c r="G750" s="1362"/>
      <c r="H750" s="1362"/>
      <c r="J750" s="1362"/>
      <c r="N750" s="1362"/>
      <c r="O750" s="1365"/>
      <c r="P750" s="1365"/>
      <c r="Q750" s="1365"/>
      <c r="R750" s="1365"/>
    </row>
    <row r="751" spans="1:18">
      <c r="A751" s="1362"/>
      <c r="G751" s="1362"/>
      <c r="H751" s="1362"/>
      <c r="J751" s="1362"/>
      <c r="N751" s="1362"/>
      <c r="O751" s="1365"/>
      <c r="P751" s="1365"/>
      <c r="Q751" s="1365"/>
      <c r="R751" s="1365"/>
    </row>
    <row r="752" spans="1:18">
      <c r="A752" s="1362"/>
      <c r="G752" s="1362"/>
      <c r="H752" s="1362"/>
      <c r="J752" s="1362"/>
      <c r="N752" s="1362"/>
      <c r="O752" s="1365"/>
      <c r="P752" s="1365"/>
      <c r="Q752" s="1365"/>
      <c r="R752" s="1365"/>
    </row>
    <row r="753" spans="1:18">
      <c r="A753" s="1362"/>
      <c r="G753" s="1362"/>
      <c r="H753" s="1362"/>
      <c r="J753" s="1362"/>
      <c r="N753" s="1362"/>
      <c r="O753" s="1365"/>
      <c r="P753" s="1365"/>
      <c r="Q753" s="1365"/>
      <c r="R753" s="1365"/>
    </row>
    <row r="754" spans="1:18">
      <c r="A754" s="1362"/>
      <c r="G754" s="1362"/>
      <c r="H754" s="1362"/>
      <c r="J754" s="1362"/>
      <c r="N754" s="1362"/>
      <c r="O754" s="1365"/>
      <c r="P754" s="1365"/>
      <c r="Q754" s="1365"/>
      <c r="R754" s="1365"/>
    </row>
    <row r="755" spans="1:18">
      <c r="A755" s="1362"/>
      <c r="G755" s="1362"/>
      <c r="H755" s="1362"/>
      <c r="J755" s="1362"/>
      <c r="N755" s="1362"/>
      <c r="O755" s="1365"/>
      <c r="P755" s="1365"/>
      <c r="Q755" s="1365"/>
      <c r="R755" s="1365"/>
    </row>
    <row r="756" spans="1:18">
      <c r="A756" s="1362"/>
      <c r="G756" s="1362"/>
      <c r="H756" s="1362"/>
      <c r="J756" s="1362"/>
      <c r="N756" s="1362"/>
      <c r="O756" s="1365"/>
      <c r="P756" s="1365"/>
      <c r="Q756" s="1365"/>
      <c r="R756" s="1365"/>
    </row>
    <row r="757" spans="1:18">
      <c r="A757" s="1362"/>
      <c r="G757" s="1362"/>
      <c r="H757" s="1362"/>
      <c r="J757" s="1362"/>
      <c r="N757" s="1362"/>
      <c r="O757" s="1365"/>
      <c r="P757" s="1365"/>
      <c r="Q757" s="1365"/>
      <c r="R757" s="1365"/>
    </row>
    <row r="758" spans="1:18">
      <c r="A758" s="1362"/>
      <c r="G758" s="1362"/>
      <c r="H758" s="1362"/>
      <c r="J758" s="1362"/>
      <c r="N758" s="1362"/>
      <c r="O758" s="1365"/>
      <c r="P758" s="1365"/>
      <c r="Q758" s="1365"/>
      <c r="R758" s="1365"/>
    </row>
    <row r="759" spans="1:18">
      <c r="A759" s="1362"/>
      <c r="G759" s="1362"/>
      <c r="H759" s="1362"/>
      <c r="J759" s="1362"/>
      <c r="N759" s="1362"/>
      <c r="O759" s="1365"/>
      <c r="P759" s="1365"/>
      <c r="Q759" s="1365"/>
      <c r="R759" s="1365"/>
    </row>
    <row r="760" spans="1:18">
      <c r="A760" s="1362"/>
      <c r="G760" s="1362"/>
      <c r="H760" s="1362"/>
      <c r="J760" s="1362"/>
      <c r="N760" s="1362"/>
      <c r="O760" s="1365"/>
      <c r="P760" s="1365"/>
      <c r="Q760" s="1365"/>
      <c r="R760" s="1365"/>
    </row>
    <row r="761" spans="1:18">
      <c r="A761" s="1362"/>
      <c r="G761" s="1362"/>
      <c r="H761" s="1362"/>
      <c r="J761" s="1362"/>
      <c r="N761" s="1362"/>
      <c r="O761" s="1365"/>
      <c r="P761" s="1365"/>
      <c r="Q761" s="1365"/>
      <c r="R761" s="1365"/>
    </row>
    <row r="762" spans="1:18">
      <c r="A762" s="1362"/>
      <c r="G762" s="1362"/>
      <c r="H762" s="1362"/>
      <c r="J762" s="1362"/>
      <c r="N762" s="1362"/>
      <c r="O762" s="1365"/>
      <c r="P762" s="1365"/>
      <c r="Q762" s="1365"/>
      <c r="R762" s="1365"/>
    </row>
    <row r="763" spans="1:18">
      <c r="A763" s="1362"/>
      <c r="G763" s="1362"/>
      <c r="H763" s="1362"/>
      <c r="J763" s="1362"/>
      <c r="N763" s="1362"/>
      <c r="O763" s="1365"/>
      <c r="P763" s="1365"/>
      <c r="Q763" s="1365"/>
      <c r="R763" s="1365"/>
    </row>
    <row r="764" spans="1:18">
      <c r="A764" s="1362"/>
      <c r="G764" s="1362"/>
      <c r="H764" s="1362"/>
      <c r="J764" s="1362"/>
      <c r="N764" s="1362"/>
      <c r="O764" s="1365"/>
      <c r="P764" s="1365"/>
      <c r="Q764" s="1365"/>
      <c r="R764" s="1365"/>
    </row>
    <row r="765" spans="1:18">
      <c r="A765" s="1362"/>
      <c r="G765" s="1362"/>
      <c r="H765" s="1362"/>
      <c r="J765" s="1362"/>
      <c r="N765" s="1362"/>
      <c r="O765" s="1365"/>
      <c r="P765" s="1365"/>
      <c r="Q765" s="1365"/>
      <c r="R765" s="1365"/>
    </row>
    <row r="766" spans="1:18">
      <c r="A766" s="1362"/>
      <c r="G766" s="1362"/>
      <c r="H766" s="1362"/>
      <c r="J766" s="1362"/>
      <c r="N766" s="1362"/>
      <c r="O766" s="1365"/>
      <c r="P766" s="1365"/>
      <c r="Q766" s="1365"/>
      <c r="R766" s="1365"/>
    </row>
    <row r="767" spans="1:18">
      <c r="A767" s="1362"/>
      <c r="G767" s="1362"/>
      <c r="H767" s="1362"/>
      <c r="J767" s="1362"/>
      <c r="N767" s="1362"/>
      <c r="O767" s="1365"/>
      <c r="P767" s="1365"/>
      <c r="Q767" s="1365"/>
      <c r="R767" s="1365"/>
    </row>
    <row r="768" spans="1:18">
      <c r="A768" s="1362"/>
      <c r="G768" s="1362"/>
      <c r="H768" s="1362"/>
      <c r="J768" s="1362"/>
      <c r="N768" s="1362"/>
      <c r="O768" s="1365"/>
      <c r="P768" s="1365"/>
      <c r="Q768" s="1365"/>
      <c r="R768" s="1365"/>
    </row>
    <row r="769" spans="1:18">
      <c r="A769" s="1362"/>
      <c r="G769" s="1362"/>
      <c r="H769" s="1362"/>
      <c r="J769" s="1362"/>
      <c r="N769" s="1362"/>
      <c r="O769" s="1365"/>
      <c r="P769" s="1365"/>
      <c r="Q769" s="1365"/>
      <c r="R769" s="1365"/>
    </row>
    <row r="770" spans="1:18">
      <c r="A770" s="1362"/>
      <c r="G770" s="1362"/>
      <c r="H770" s="1362"/>
      <c r="J770" s="1362"/>
      <c r="N770" s="1362"/>
      <c r="O770" s="1365"/>
      <c r="P770" s="1365"/>
      <c r="Q770" s="1365"/>
      <c r="R770" s="1365"/>
    </row>
    <row r="771" spans="1:18">
      <c r="A771" s="1362"/>
      <c r="G771" s="1362"/>
      <c r="H771" s="1362"/>
      <c r="J771" s="1362"/>
      <c r="N771" s="1362"/>
      <c r="O771" s="1365"/>
      <c r="P771" s="1365"/>
      <c r="Q771" s="1365"/>
      <c r="R771" s="1365"/>
    </row>
    <row r="772" spans="1:18">
      <c r="A772" s="1362"/>
      <c r="G772" s="1362"/>
      <c r="H772" s="1362"/>
      <c r="J772" s="1362"/>
      <c r="N772" s="1362"/>
      <c r="O772" s="1365"/>
      <c r="P772" s="1365"/>
      <c r="Q772" s="1365"/>
      <c r="R772" s="1365"/>
    </row>
    <row r="773" spans="1:18">
      <c r="A773" s="1362"/>
      <c r="G773" s="1362"/>
      <c r="H773" s="1362"/>
      <c r="J773" s="1362"/>
      <c r="N773" s="1362"/>
      <c r="O773" s="1365"/>
      <c r="P773" s="1365"/>
      <c r="Q773" s="1365"/>
      <c r="R773" s="1365"/>
    </row>
    <row r="774" spans="1:18">
      <c r="A774" s="1362"/>
      <c r="G774" s="1362"/>
      <c r="H774" s="1362"/>
      <c r="J774" s="1362"/>
      <c r="N774" s="1362"/>
      <c r="O774" s="1365"/>
      <c r="P774" s="1365"/>
      <c r="Q774" s="1365"/>
      <c r="R774" s="1365"/>
    </row>
    <row r="775" spans="1:18">
      <c r="A775" s="1362"/>
      <c r="G775" s="1362"/>
      <c r="H775" s="1362"/>
      <c r="J775" s="1362"/>
      <c r="N775" s="1362"/>
      <c r="O775" s="1365"/>
      <c r="P775" s="1365"/>
      <c r="Q775" s="1365"/>
      <c r="R775" s="1365"/>
    </row>
    <row r="776" spans="1:18">
      <c r="A776" s="1362"/>
      <c r="G776" s="1362"/>
      <c r="H776" s="1362"/>
      <c r="J776" s="1362"/>
      <c r="N776" s="1362"/>
      <c r="O776" s="1365"/>
      <c r="P776" s="1365"/>
      <c r="Q776" s="1365"/>
      <c r="R776" s="1365"/>
    </row>
    <row r="777" spans="1:18">
      <c r="A777" s="1362"/>
      <c r="G777" s="1362"/>
      <c r="H777" s="1362"/>
      <c r="J777" s="1362"/>
      <c r="N777" s="1362"/>
      <c r="O777" s="1365"/>
      <c r="P777" s="1365"/>
      <c r="Q777" s="1365"/>
      <c r="R777" s="1365"/>
    </row>
    <row r="778" spans="1:18">
      <c r="A778" s="1362"/>
      <c r="G778" s="1362"/>
      <c r="H778" s="1362"/>
      <c r="J778" s="1362"/>
      <c r="N778" s="1362"/>
      <c r="O778" s="1365"/>
      <c r="P778" s="1365"/>
      <c r="Q778" s="1365"/>
      <c r="R778" s="1365"/>
    </row>
    <row r="779" spans="1:18">
      <c r="A779" s="1362"/>
      <c r="G779" s="1362"/>
      <c r="H779" s="1362"/>
      <c r="J779" s="1362"/>
      <c r="N779" s="1362"/>
      <c r="O779" s="1365"/>
      <c r="P779" s="1365"/>
      <c r="Q779" s="1365"/>
      <c r="R779" s="1365"/>
    </row>
    <row r="780" spans="1:18">
      <c r="A780" s="1362"/>
      <c r="G780" s="1362"/>
      <c r="H780" s="1362"/>
      <c r="J780" s="1362"/>
      <c r="N780" s="1362"/>
      <c r="O780" s="1365"/>
      <c r="P780" s="1365"/>
      <c r="Q780" s="1365"/>
      <c r="R780" s="1365"/>
    </row>
    <row r="781" spans="1:18">
      <c r="A781" s="1362"/>
      <c r="G781" s="1362"/>
      <c r="H781" s="1362"/>
      <c r="J781" s="1362"/>
      <c r="N781" s="1362"/>
      <c r="O781" s="1365"/>
      <c r="P781" s="1365"/>
      <c r="Q781" s="1365"/>
      <c r="R781" s="1365"/>
    </row>
    <row r="782" spans="1:18">
      <c r="A782" s="1362"/>
      <c r="G782" s="1362"/>
      <c r="H782" s="1362"/>
      <c r="J782" s="1362"/>
      <c r="N782" s="1362"/>
      <c r="O782" s="1365"/>
      <c r="P782" s="1365"/>
      <c r="Q782" s="1365"/>
      <c r="R782" s="1365"/>
    </row>
    <row r="783" spans="1:18">
      <c r="A783" s="1362"/>
      <c r="G783" s="1362"/>
      <c r="H783" s="1362"/>
      <c r="J783" s="1362"/>
      <c r="N783" s="1362"/>
      <c r="O783" s="1365"/>
      <c r="P783" s="1365"/>
      <c r="Q783" s="1365"/>
      <c r="R783" s="1365"/>
    </row>
    <row r="784" spans="1:18">
      <c r="A784" s="1362"/>
      <c r="G784" s="1362"/>
      <c r="H784" s="1362"/>
      <c r="J784" s="1362"/>
      <c r="N784" s="1362"/>
      <c r="O784" s="1365"/>
      <c r="P784" s="1365"/>
      <c r="Q784" s="1365"/>
      <c r="R784" s="1365"/>
    </row>
    <row r="785" spans="1:18">
      <c r="A785" s="1362"/>
      <c r="G785" s="1362"/>
      <c r="H785" s="1362"/>
      <c r="J785" s="1362"/>
      <c r="N785" s="1362"/>
      <c r="O785" s="1365"/>
      <c r="P785" s="1365"/>
      <c r="Q785" s="1365"/>
      <c r="R785" s="1365"/>
    </row>
    <row r="786" spans="1:18">
      <c r="A786" s="1362"/>
      <c r="G786" s="1362"/>
      <c r="H786" s="1362"/>
      <c r="J786" s="1362"/>
      <c r="N786" s="1362"/>
      <c r="O786" s="1365"/>
      <c r="P786" s="1365"/>
      <c r="Q786" s="1365"/>
      <c r="R786" s="1365"/>
    </row>
    <row r="787" spans="1:18">
      <c r="A787" s="1362"/>
      <c r="G787" s="1362"/>
      <c r="H787" s="1362"/>
      <c r="J787" s="1362"/>
      <c r="N787" s="1362"/>
      <c r="O787" s="1365"/>
      <c r="P787" s="1365"/>
      <c r="Q787" s="1365"/>
      <c r="R787" s="1365"/>
    </row>
    <row r="788" spans="1:18">
      <c r="A788" s="1362"/>
      <c r="G788" s="1362"/>
      <c r="H788" s="1362"/>
      <c r="J788" s="1362"/>
      <c r="N788" s="1362"/>
      <c r="O788" s="1365"/>
      <c r="P788" s="1365"/>
      <c r="Q788" s="1365"/>
      <c r="R788" s="1365"/>
    </row>
    <row r="789" spans="1:18">
      <c r="A789" s="1362"/>
      <c r="G789" s="1362"/>
      <c r="H789" s="1362"/>
      <c r="J789" s="1362"/>
      <c r="N789" s="1362"/>
      <c r="O789" s="1365"/>
      <c r="P789" s="1365"/>
      <c r="Q789" s="1365"/>
      <c r="R789" s="1365"/>
    </row>
    <row r="790" spans="1:18">
      <c r="A790" s="1362"/>
      <c r="G790" s="1362"/>
      <c r="H790" s="1362"/>
      <c r="J790" s="1362"/>
      <c r="N790" s="1362"/>
      <c r="O790" s="1365"/>
      <c r="P790" s="1365"/>
      <c r="Q790" s="1365"/>
      <c r="R790" s="1365"/>
    </row>
    <row r="791" spans="1:18">
      <c r="A791" s="1362"/>
      <c r="G791" s="1362"/>
      <c r="H791" s="1362"/>
      <c r="J791" s="1362"/>
      <c r="N791" s="1362"/>
      <c r="O791" s="1365"/>
      <c r="P791" s="1365"/>
      <c r="Q791" s="1365"/>
      <c r="R791" s="1365"/>
    </row>
    <row r="792" spans="1:18">
      <c r="A792" s="1362"/>
      <c r="G792" s="1362"/>
      <c r="H792" s="1362"/>
      <c r="J792" s="1362"/>
      <c r="N792" s="1362"/>
      <c r="O792" s="1365"/>
      <c r="P792" s="1365"/>
      <c r="Q792" s="1365"/>
      <c r="R792" s="1365"/>
    </row>
    <row r="793" spans="1:18">
      <c r="A793" s="1362"/>
      <c r="G793" s="1362"/>
      <c r="H793" s="1362"/>
      <c r="J793" s="1362"/>
      <c r="N793" s="1362"/>
      <c r="O793" s="1365"/>
      <c r="P793" s="1365"/>
      <c r="Q793" s="1365"/>
      <c r="R793" s="1365"/>
    </row>
    <row r="794" spans="1:18">
      <c r="A794" s="1362"/>
      <c r="G794" s="1362"/>
      <c r="H794" s="1362"/>
      <c r="J794" s="1362"/>
      <c r="N794" s="1362"/>
      <c r="O794" s="1365"/>
      <c r="P794" s="1365"/>
      <c r="Q794" s="1365"/>
      <c r="R794" s="1365"/>
    </row>
    <row r="795" spans="1:18">
      <c r="A795" s="1362"/>
      <c r="G795" s="1362"/>
      <c r="H795" s="1362"/>
      <c r="J795" s="1362"/>
      <c r="N795" s="1362"/>
      <c r="O795" s="1365"/>
      <c r="P795" s="1365"/>
      <c r="Q795" s="1365"/>
      <c r="R795" s="1365"/>
    </row>
    <row r="796" spans="1:18">
      <c r="A796" s="1362"/>
      <c r="G796" s="1362"/>
      <c r="H796" s="1362"/>
      <c r="J796" s="1362"/>
      <c r="N796" s="1362"/>
      <c r="O796" s="1365"/>
      <c r="P796" s="1365"/>
      <c r="Q796" s="1365"/>
      <c r="R796" s="1365"/>
    </row>
    <row r="797" spans="1:18">
      <c r="A797" s="1362"/>
      <c r="G797" s="1362"/>
      <c r="H797" s="1362"/>
      <c r="J797" s="1362"/>
      <c r="N797" s="1362"/>
      <c r="O797" s="1365"/>
      <c r="P797" s="1365"/>
      <c r="Q797" s="1365"/>
      <c r="R797" s="1365"/>
    </row>
    <row r="798" spans="1:18">
      <c r="A798" s="1362"/>
      <c r="G798" s="1362"/>
      <c r="H798" s="1362"/>
      <c r="J798" s="1362"/>
      <c r="N798" s="1362"/>
      <c r="O798" s="1365"/>
      <c r="P798" s="1365"/>
      <c r="Q798" s="1365"/>
      <c r="R798" s="1365"/>
    </row>
    <row r="799" spans="1:18">
      <c r="A799" s="1362"/>
      <c r="G799" s="1362"/>
      <c r="H799" s="1362"/>
      <c r="J799" s="1362"/>
      <c r="N799" s="1362"/>
      <c r="O799" s="1365"/>
      <c r="P799" s="1365"/>
      <c r="Q799" s="1365"/>
      <c r="R799" s="1365"/>
    </row>
    <row r="800" spans="1:18">
      <c r="A800" s="1362"/>
      <c r="G800" s="1362"/>
      <c r="H800" s="1362"/>
      <c r="J800" s="1362"/>
      <c r="N800" s="1362"/>
      <c r="O800" s="1365"/>
      <c r="P800" s="1365"/>
      <c r="Q800" s="1365"/>
      <c r="R800" s="1365"/>
    </row>
    <row r="801" spans="1:18">
      <c r="A801" s="1362"/>
      <c r="G801" s="1362"/>
      <c r="H801" s="1362"/>
      <c r="J801" s="1362"/>
      <c r="N801" s="1362"/>
      <c r="O801" s="1365"/>
      <c r="P801" s="1365"/>
      <c r="Q801" s="1365"/>
      <c r="R801" s="1365"/>
    </row>
    <row r="802" spans="1:18">
      <c r="A802" s="1362"/>
      <c r="G802" s="1362"/>
      <c r="H802" s="1362"/>
      <c r="J802" s="1362"/>
      <c r="N802" s="1362"/>
      <c r="O802" s="1365"/>
      <c r="P802" s="1365"/>
      <c r="Q802" s="1365"/>
      <c r="R802" s="1365"/>
    </row>
    <row r="803" spans="1:18">
      <c r="A803" s="1362"/>
      <c r="G803" s="1362"/>
      <c r="H803" s="1362"/>
      <c r="J803" s="1362"/>
      <c r="N803" s="1362"/>
      <c r="O803" s="1365"/>
      <c r="P803" s="1365"/>
      <c r="Q803" s="1365"/>
      <c r="R803" s="1365"/>
    </row>
    <row r="804" spans="1:18">
      <c r="A804" s="1362"/>
      <c r="G804" s="1362"/>
      <c r="H804" s="1362"/>
      <c r="J804" s="1362"/>
      <c r="N804" s="1362"/>
      <c r="O804" s="1365"/>
      <c r="P804" s="1365"/>
      <c r="Q804" s="1365"/>
      <c r="R804" s="1365"/>
    </row>
    <row r="805" spans="1:18">
      <c r="A805" s="1362"/>
      <c r="G805" s="1362"/>
      <c r="H805" s="1362"/>
      <c r="J805" s="1362"/>
      <c r="N805" s="1362"/>
      <c r="O805" s="1365"/>
      <c r="P805" s="1365"/>
      <c r="Q805" s="1365"/>
      <c r="R805" s="1365"/>
    </row>
    <row r="806" spans="1:18">
      <c r="A806" s="1362"/>
      <c r="G806" s="1362"/>
      <c r="H806" s="1362"/>
      <c r="J806" s="1362"/>
      <c r="N806" s="1362"/>
      <c r="O806" s="1365"/>
      <c r="P806" s="1365"/>
      <c r="Q806" s="1365"/>
      <c r="R806" s="1365"/>
    </row>
    <row r="807" spans="1:18">
      <c r="A807" s="1362"/>
      <c r="G807" s="1362"/>
      <c r="H807" s="1362"/>
      <c r="J807" s="1362"/>
      <c r="N807" s="1362"/>
      <c r="O807" s="1365"/>
      <c r="P807" s="1365"/>
      <c r="Q807" s="1365"/>
      <c r="R807" s="1365"/>
    </row>
    <row r="808" spans="1:18">
      <c r="A808" s="1362"/>
      <c r="G808" s="1362"/>
      <c r="H808" s="1362"/>
      <c r="J808" s="1362"/>
      <c r="N808" s="1362"/>
      <c r="O808" s="1365"/>
      <c r="P808" s="1365"/>
      <c r="Q808" s="1365"/>
      <c r="R808" s="1365"/>
    </row>
    <row r="809" spans="1:18">
      <c r="A809" s="1362"/>
      <c r="G809" s="1362"/>
      <c r="H809" s="1362"/>
      <c r="J809" s="1362"/>
      <c r="N809" s="1362"/>
      <c r="O809" s="1365"/>
      <c r="P809" s="1365"/>
      <c r="Q809" s="1365"/>
      <c r="R809" s="1365"/>
    </row>
    <row r="810" spans="1:18">
      <c r="A810" s="1362"/>
      <c r="G810" s="1362"/>
      <c r="H810" s="1362"/>
      <c r="J810" s="1362"/>
      <c r="N810" s="1362"/>
      <c r="O810" s="1365"/>
      <c r="P810" s="1365"/>
      <c r="Q810" s="1365"/>
      <c r="R810" s="1365"/>
    </row>
    <row r="811" spans="1:18">
      <c r="A811" s="1362"/>
      <c r="G811" s="1362"/>
      <c r="H811" s="1362"/>
      <c r="J811" s="1362"/>
      <c r="N811" s="1362"/>
      <c r="O811" s="1365"/>
      <c r="P811" s="1365"/>
      <c r="Q811" s="1365"/>
      <c r="R811" s="1365"/>
    </row>
    <row r="812" spans="1:18">
      <c r="A812" s="1362"/>
      <c r="G812" s="1362"/>
      <c r="H812" s="1362"/>
      <c r="J812" s="1362"/>
      <c r="N812" s="1362"/>
      <c r="O812" s="1365"/>
      <c r="P812" s="1365"/>
      <c r="Q812" s="1365"/>
      <c r="R812" s="1365"/>
    </row>
    <row r="813" spans="1:18">
      <c r="A813" s="1362"/>
      <c r="G813" s="1362"/>
      <c r="H813" s="1362"/>
      <c r="J813" s="1362"/>
      <c r="N813" s="1362"/>
      <c r="O813" s="1365"/>
      <c r="P813" s="1365"/>
      <c r="Q813" s="1365"/>
      <c r="R813" s="1365"/>
    </row>
    <row r="814" spans="1:18">
      <c r="A814" s="1362"/>
      <c r="G814" s="1362"/>
      <c r="H814" s="1362"/>
      <c r="J814" s="1362"/>
      <c r="N814" s="1362"/>
      <c r="O814" s="1365"/>
      <c r="P814" s="1365"/>
      <c r="Q814" s="1365"/>
      <c r="R814" s="1365"/>
    </row>
    <row r="815" spans="1:18">
      <c r="A815" s="1362"/>
      <c r="G815" s="1362"/>
      <c r="H815" s="1362"/>
      <c r="J815" s="1362"/>
      <c r="N815" s="1362"/>
      <c r="O815" s="1365"/>
      <c r="P815" s="1365"/>
      <c r="Q815" s="1365"/>
      <c r="R815" s="1365"/>
    </row>
    <row r="816" spans="1:18">
      <c r="A816" s="1362"/>
      <c r="G816" s="1362"/>
      <c r="H816" s="1362"/>
      <c r="J816" s="1362"/>
      <c r="N816" s="1362"/>
      <c r="O816" s="1365"/>
      <c r="P816" s="1365"/>
      <c r="Q816" s="1365"/>
      <c r="R816" s="1365"/>
    </row>
    <row r="817" spans="1:18">
      <c r="A817" s="1362"/>
      <c r="G817" s="1362"/>
      <c r="H817" s="1362"/>
      <c r="J817" s="1362"/>
      <c r="N817" s="1362"/>
      <c r="O817" s="1365"/>
      <c r="P817" s="1365"/>
      <c r="Q817" s="1365"/>
      <c r="R817" s="1365"/>
    </row>
    <row r="818" spans="1:18">
      <c r="A818" s="1362"/>
      <c r="G818" s="1362"/>
      <c r="H818" s="1362"/>
      <c r="J818" s="1362"/>
      <c r="N818" s="1362"/>
      <c r="O818" s="1365"/>
      <c r="P818" s="1365"/>
      <c r="Q818" s="1365"/>
      <c r="R818" s="1365"/>
    </row>
    <row r="819" spans="1:18">
      <c r="A819" s="1362"/>
      <c r="G819" s="1362"/>
      <c r="H819" s="1362"/>
      <c r="J819" s="1362"/>
      <c r="N819" s="1362"/>
      <c r="O819" s="1365"/>
      <c r="P819" s="1365"/>
      <c r="Q819" s="1365"/>
      <c r="R819" s="1365"/>
    </row>
    <row r="820" spans="1:18">
      <c r="A820" s="1362"/>
      <c r="G820" s="1362"/>
      <c r="H820" s="1362"/>
      <c r="J820" s="1362"/>
      <c r="N820" s="1362"/>
      <c r="O820" s="1365"/>
      <c r="P820" s="1365"/>
      <c r="Q820" s="1365"/>
      <c r="R820" s="1365"/>
    </row>
    <row r="821" spans="1:18">
      <c r="A821" s="1362"/>
      <c r="G821" s="1362"/>
      <c r="H821" s="1362"/>
      <c r="J821" s="1362"/>
      <c r="N821" s="1362"/>
      <c r="O821" s="1365"/>
      <c r="P821" s="1365"/>
      <c r="Q821" s="1365"/>
      <c r="R821" s="1365"/>
    </row>
    <row r="822" spans="1:18">
      <c r="A822" s="1362"/>
      <c r="G822" s="1362"/>
      <c r="H822" s="1362"/>
      <c r="J822" s="1362"/>
      <c r="N822" s="1362"/>
      <c r="O822" s="1365"/>
      <c r="P822" s="1365"/>
      <c r="Q822" s="1365"/>
      <c r="R822" s="1365"/>
    </row>
    <row r="823" spans="1:18">
      <c r="A823" s="1362"/>
      <c r="G823" s="1362"/>
      <c r="H823" s="1362"/>
      <c r="J823" s="1362"/>
      <c r="N823" s="1362"/>
      <c r="O823" s="1365"/>
      <c r="P823" s="1365"/>
      <c r="Q823" s="1365"/>
      <c r="R823" s="1365"/>
    </row>
    <row r="824" spans="1:18">
      <c r="A824" s="1362"/>
      <c r="G824" s="1362"/>
      <c r="H824" s="1362"/>
      <c r="J824" s="1362"/>
      <c r="N824" s="1362"/>
      <c r="O824" s="1365"/>
      <c r="P824" s="1365"/>
      <c r="Q824" s="1365"/>
      <c r="R824" s="1365"/>
    </row>
    <row r="825" spans="1:18">
      <c r="A825" s="1362"/>
      <c r="G825" s="1362"/>
      <c r="H825" s="1362"/>
      <c r="J825" s="1362"/>
      <c r="N825" s="1362"/>
      <c r="O825" s="1365"/>
      <c r="P825" s="1365"/>
      <c r="Q825" s="1365"/>
      <c r="R825" s="1365"/>
    </row>
    <row r="826" spans="1:18">
      <c r="A826" s="1362"/>
      <c r="G826" s="1362"/>
      <c r="H826" s="1362"/>
      <c r="J826" s="1362"/>
      <c r="N826" s="1362"/>
      <c r="O826" s="1365"/>
      <c r="P826" s="1365"/>
      <c r="Q826" s="1365"/>
      <c r="R826" s="1365"/>
    </row>
    <row r="827" spans="1:18">
      <c r="A827" s="1362"/>
      <c r="G827" s="1362"/>
      <c r="H827" s="1362"/>
      <c r="J827" s="1362"/>
      <c r="N827" s="1362"/>
      <c r="O827" s="1365"/>
      <c r="P827" s="1365"/>
      <c r="Q827" s="1365"/>
      <c r="R827" s="1365"/>
    </row>
    <row r="828" spans="1:18">
      <c r="A828" s="1362"/>
      <c r="G828" s="1362"/>
      <c r="H828" s="1362"/>
      <c r="J828" s="1362"/>
      <c r="N828" s="1362"/>
      <c r="O828" s="1365"/>
      <c r="P828" s="1365"/>
      <c r="Q828" s="1365"/>
      <c r="R828" s="1365"/>
    </row>
    <row r="829" spans="1:18">
      <c r="A829" s="1362"/>
      <c r="G829" s="1362"/>
      <c r="H829" s="1362"/>
      <c r="J829" s="1362"/>
      <c r="N829" s="1362"/>
      <c r="O829" s="1365"/>
      <c r="P829" s="1365"/>
      <c r="Q829" s="1365"/>
      <c r="R829" s="1365"/>
    </row>
    <row r="830" spans="1:18">
      <c r="A830" s="1362"/>
      <c r="G830" s="1362"/>
      <c r="H830" s="1362"/>
      <c r="J830" s="1362"/>
      <c r="N830" s="1362"/>
      <c r="O830" s="1365"/>
      <c r="P830" s="1365"/>
      <c r="Q830" s="1365"/>
      <c r="R830" s="1365"/>
    </row>
    <row r="831" spans="1:18">
      <c r="A831" s="1362"/>
      <c r="G831" s="1362"/>
      <c r="H831" s="1362"/>
      <c r="J831" s="1362"/>
      <c r="N831" s="1362"/>
      <c r="O831" s="1365"/>
      <c r="P831" s="1365"/>
      <c r="Q831" s="1365"/>
      <c r="R831" s="1365"/>
    </row>
    <row r="832" spans="1:18">
      <c r="A832" s="1362"/>
      <c r="G832" s="1362"/>
      <c r="H832" s="1362"/>
      <c r="J832" s="1362"/>
      <c r="N832" s="1362"/>
      <c r="O832" s="1365"/>
      <c r="P832" s="1365"/>
      <c r="Q832" s="1365"/>
      <c r="R832" s="1365"/>
    </row>
    <row r="833" spans="1:18">
      <c r="A833" s="1362"/>
      <c r="G833" s="1362"/>
      <c r="H833" s="1362"/>
      <c r="J833" s="1362"/>
      <c r="N833" s="1362"/>
      <c r="O833" s="1365"/>
      <c r="P833" s="1365"/>
      <c r="Q833" s="1365"/>
      <c r="R833" s="1365"/>
    </row>
    <row r="834" spans="1:18">
      <c r="A834" s="1362"/>
      <c r="G834" s="1362"/>
      <c r="H834" s="1362"/>
      <c r="J834" s="1362"/>
      <c r="N834" s="1362"/>
      <c r="O834" s="1365"/>
      <c r="P834" s="1365"/>
      <c r="Q834" s="1365"/>
      <c r="R834" s="1365"/>
    </row>
    <row r="835" spans="1:18">
      <c r="A835" s="1362"/>
      <c r="G835" s="1362"/>
      <c r="H835" s="1362"/>
      <c r="J835" s="1362"/>
      <c r="N835" s="1362"/>
      <c r="O835" s="1365"/>
      <c r="P835" s="1365"/>
      <c r="Q835" s="1365"/>
      <c r="R835" s="1365"/>
    </row>
    <row r="836" spans="1:18">
      <c r="A836" s="1362"/>
      <c r="G836" s="1362"/>
      <c r="H836" s="1362"/>
      <c r="J836" s="1362"/>
      <c r="N836" s="1362"/>
      <c r="O836" s="1365"/>
      <c r="P836" s="1365"/>
      <c r="Q836" s="1365"/>
      <c r="R836" s="1365"/>
    </row>
    <row r="837" spans="1:18">
      <c r="A837" s="1362"/>
      <c r="G837" s="1362"/>
      <c r="H837" s="1362"/>
      <c r="J837" s="1362"/>
      <c r="N837" s="1362"/>
      <c r="O837" s="1365"/>
      <c r="P837" s="1365"/>
      <c r="Q837" s="1365"/>
      <c r="R837" s="1365"/>
    </row>
    <row r="838" spans="1:18">
      <c r="A838" s="1362"/>
      <c r="G838" s="1362"/>
      <c r="H838" s="1362"/>
      <c r="J838" s="1362"/>
      <c r="N838" s="1362"/>
      <c r="O838" s="1365"/>
      <c r="P838" s="1365"/>
      <c r="Q838" s="1365"/>
      <c r="R838" s="1365"/>
    </row>
    <row r="839" spans="1:18">
      <c r="A839" s="1362"/>
      <c r="G839" s="1362"/>
      <c r="H839" s="1362"/>
      <c r="J839" s="1362"/>
      <c r="N839" s="1362"/>
      <c r="O839" s="1365"/>
      <c r="P839" s="1365"/>
      <c r="Q839" s="1365"/>
      <c r="R839" s="1365"/>
    </row>
    <row r="840" spans="1:18">
      <c r="A840" s="1362"/>
      <c r="G840" s="1362"/>
      <c r="H840" s="1362"/>
      <c r="J840" s="1362"/>
      <c r="N840" s="1362"/>
      <c r="O840" s="1365"/>
      <c r="P840" s="1365"/>
      <c r="Q840" s="1365"/>
      <c r="R840" s="1365"/>
    </row>
    <row r="841" spans="1:18">
      <c r="A841" s="1362"/>
      <c r="G841" s="1362"/>
      <c r="H841" s="1362"/>
      <c r="J841" s="1362"/>
      <c r="N841" s="1362"/>
      <c r="O841" s="1365"/>
      <c r="P841" s="1365"/>
      <c r="Q841" s="1365"/>
      <c r="R841" s="1365"/>
    </row>
    <row r="842" spans="1:18">
      <c r="A842" s="1362"/>
      <c r="G842" s="1362"/>
      <c r="H842" s="1362"/>
      <c r="J842" s="1362"/>
      <c r="N842" s="1362"/>
      <c r="O842" s="1365"/>
      <c r="P842" s="1365"/>
      <c r="Q842" s="1365"/>
      <c r="R842" s="1365"/>
    </row>
    <row r="843" spans="1:18">
      <c r="A843" s="1362"/>
      <c r="G843" s="1362"/>
      <c r="H843" s="1362"/>
      <c r="J843" s="1362"/>
      <c r="N843" s="1362"/>
      <c r="O843" s="1365"/>
      <c r="P843" s="1365"/>
      <c r="Q843" s="1365"/>
      <c r="R843" s="1365"/>
    </row>
    <row r="844" spans="1:18">
      <c r="A844" s="1362"/>
      <c r="G844" s="1362"/>
      <c r="H844" s="1362"/>
      <c r="J844" s="1362"/>
      <c r="N844" s="1362"/>
      <c r="O844" s="1365"/>
      <c r="P844" s="1365"/>
      <c r="Q844" s="1365"/>
      <c r="R844" s="1365"/>
    </row>
    <row r="845" spans="1:18">
      <c r="A845" s="1362"/>
      <c r="G845" s="1362"/>
      <c r="H845" s="1362"/>
      <c r="J845" s="1362"/>
      <c r="N845" s="1362"/>
      <c r="O845" s="1365"/>
      <c r="P845" s="1365"/>
      <c r="Q845" s="1365"/>
      <c r="R845" s="1365"/>
    </row>
    <row r="846" spans="1:18">
      <c r="A846" s="1362"/>
      <c r="G846" s="1362"/>
      <c r="H846" s="1362"/>
      <c r="J846" s="1362"/>
      <c r="N846" s="1362"/>
      <c r="O846" s="1365"/>
      <c r="P846" s="1365"/>
      <c r="Q846" s="1365"/>
      <c r="R846" s="1365"/>
    </row>
    <row r="847" spans="1:18">
      <c r="A847" s="1362"/>
      <c r="G847" s="1362"/>
      <c r="H847" s="1362"/>
      <c r="J847" s="1362"/>
      <c r="N847" s="1362"/>
      <c r="O847" s="1365"/>
      <c r="P847" s="1365"/>
      <c r="Q847" s="1365"/>
      <c r="R847" s="1365"/>
    </row>
    <row r="848" spans="1:18">
      <c r="A848" s="1362"/>
      <c r="G848" s="1362"/>
      <c r="H848" s="1362"/>
      <c r="J848" s="1362"/>
      <c r="N848" s="1362"/>
      <c r="O848" s="1365"/>
      <c r="P848" s="1365"/>
      <c r="Q848" s="1365"/>
      <c r="R848" s="1365"/>
    </row>
    <row r="849" spans="1:18">
      <c r="A849" s="1362"/>
      <c r="G849" s="1362"/>
      <c r="H849" s="1362"/>
      <c r="J849" s="1362"/>
      <c r="N849" s="1362"/>
      <c r="O849" s="1365"/>
      <c r="P849" s="1365"/>
      <c r="Q849" s="1365"/>
      <c r="R849" s="1365"/>
    </row>
    <row r="850" spans="1:18">
      <c r="A850" s="1362"/>
      <c r="G850" s="1362"/>
      <c r="H850" s="1362"/>
      <c r="J850" s="1362"/>
      <c r="N850" s="1362"/>
      <c r="O850" s="1365"/>
      <c r="P850" s="1365"/>
      <c r="Q850" s="1365"/>
      <c r="R850" s="1365"/>
    </row>
    <row r="851" spans="1:18">
      <c r="A851" s="1362"/>
      <c r="G851" s="1362"/>
      <c r="H851" s="1362"/>
      <c r="J851" s="1362"/>
      <c r="N851" s="1362"/>
      <c r="O851" s="1365"/>
      <c r="P851" s="1365"/>
      <c r="Q851" s="1365"/>
      <c r="R851" s="1365"/>
    </row>
    <row r="852" spans="1:18">
      <c r="A852" s="1362"/>
      <c r="G852" s="1362"/>
      <c r="H852" s="1362"/>
      <c r="J852" s="1362"/>
      <c r="N852" s="1362"/>
      <c r="O852" s="1365"/>
      <c r="P852" s="1365"/>
      <c r="Q852" s="1365"/>
      <c r="R852" s="1365"/>
    </row>
    <row r="853" spans="1:18">
      <c r="A853" s="1362"/>
      <c r="G853" s="1362"/>
      <c r="H853" s="1362"/>
      <c r="J853" s="1362"/>
      <c r="N853" s="1362"/>
      <c r="O853" s="1365"/>
      <c r="P853" s="1365"/>
      <c r="Q853" s="1365"/>
      <c r="R853" s="1365"/>
    </row>
    <row r="854" spans="1:18">
      <c r="A854" s="1362"/>
      <c r="G854" s="1362"/>
      <c r="H854" s="1362"/>
      <c r="J854" s="1362"/>
      <c r="N854" s="1362"/>
      <c r="O854" s="1365"/>
      <c r="P854" s="1365"/>
      <c r="Q854" s="1365"/>
      <c r="R854" s="1365"/>
    </row>
    <row r="855" spans="1:18">
      <c r="A855" s="1362"/>
      <c r="G855" s="1362"/>
      <c r="H855" s="1362"/>
      <c r="J855" s="1362"/>
      <c r="N855" s="1362"/>
      <c r="O855" s="1365"/>
      <c r="P855" s="1365"/>
      <c r="Q855" s="1365"/>
      <c r="R855" s="1365"/>
    </row>
    <row r="856" spans="1:18">
      <c r="A856" s="1362"/>
      <c r="G856" s="1362"/>
      <c r="H856" s="1362"/>
      <c r="J856" s="1362"/>
      <c r="N856" s="1362"/>
      <c r="O856" s="1365"/>
      <c r="P856" s="1365"/>
      <c r="Q856" s="1365"/>
      <c r="R856" s="1365"/>
    </row>
    <row r="857" spans="1:18">
      <c r="A857" s="1362"/>
      <c r="G857" s="1362"/>
      <c r="H857" s="1362"/>
      <c r="J857" s="1362"/>
      <c r="N857" s="1362"/>
      <c r="O857" s="1365"/>
      <c r="P857" s="1365"/>
      <c r="Q857" s="1365"/>
      <c r="R857" s="1365"/>
    </row>
    <row r="858" spans="1:18">
      <c r="A858" s="1362"/>
      <c r="G858" s="1362"/>
      <c r="H858" s="1362"/>
      <c r="J858" s="1362"/>
      <c r="N858" s="1362"/>
      <c r="O858" s="1365"/>
      <c r="P858" s="1365"/>
      <c r="Q858" s="1365"/>
      <c r="R858" s="1365"/>
    </row>
    <row r="859" spans="1:18">
      <c r="A859" s="1362"/>
      <c r="G859" s="1362"/>
      <c r="H859" s="1362"/>
      <c r="J859" s="1362"/>
      <c r="N859" s="1362"/>
      <c r="O859" s="1365"/>
      <c r="P859" s="1365"/>
      <c r="Q859" s="1365"/>
      <c r="R859" s="1365"/>
    </row>
    <row r="860" spans="1:18">
      <c r="A860" s="1362"/>
      <c r="G860" s="1362"/>
      <c r="H860" s="1362"/>
      <c r="J860" s="1362"/>
      <c r="N860" s="1362"/>
      <c r="O860" s="1365"/>
      <c r="P860" s="1365"/>
      <c r="Q860" s="1365"/>
      <c r="R860" s="1365"/>
    </row>
    <row r="861" spans="1:18">
      <c r="A861" s="1362"/>
      <c r="G861" s="1362"/>
      <c r="H861" s="1362"/>
      <c r="J861" s="1362"/>
      <c r="N861" s="1362"/>
      <c r="O861" s="1365"/>
      <c r="P861" s="1365"/>
      <c r="Q861" s="1365"/>
      <c r="R861" s="1365"/>
    </row>
    <row r="862" spans="1:18">
      <c r="A862" s="1362"/>
      <c r="G862" s="1362"/>
      <c r="H862" s="1362"/>
      <c r="J862" s="1362"/>
      <c r="N862" s="1362"/>
      <c r="O862" s="1365"/>
      <c r="P862" s="1365"/>
      <c r="Q862" s="1365"/>
      <c r="R862" s="1365"/>
    </row>
    <row r="863" spans="1:18">
      <c r="A863" s="1362"/>
      <c r="G863" s="1362"/>
      <c r="H863" s="1362"/>
      <c r="J863" s="1362"/>
      <c r="N863" s="1362"/>
      <c r="O863" s="1365"/>
      <c r="P863" s="1365"/>
      <c r="Q863" s="1365"/>
      <c r="R863" s="1365"/>
    </row>
    <row r="864" spans="1:18">
      <c r="A864" s="1362"/>
      <c r="G864" s="1362"/>
      <c r="H864" s="1362"/>
      <c r="J864" s="1362"/>
      <c r="N864" s="1362"/>
      <c r="O864" s="1365"/>
      <c r="P864" s="1365"/>
      <c r="Q864" s="1365"/>
      <c r="R864" s="1365"/>
    </row>
    <row r="865" spans="1:18">
      <c r="A865" s="1362"/>
      <c r="G865" s="1362"/>
      <c r="H865" s="1362"/>
      <c r="J865" s="1362"/>
      <c r="N865" s="1362"/>
      <c r="O865" s="1365"/>
      <c r="P865" s="1365"/>
      <c r="Q865" s="1365"/>
      <c r="R865" s="1365"/>
    </row>
    <row r="866" spans="1:18">
      <c r="A866" s="1362"/>
      <c r="G866" s="1362"/>
      <c r="H866" s="1362"/>
      <c r="J866" s="1362"/>
      <c r="N866" s="1362"/>
      <c r="O866" s="1365"/>
      <c r="P866" s="1365"/>
      <c r="Q866" s="1365"/>
      <c r="R866" s="1365"/>
    </row>
    <row r="867" spans="1:18">
      <c r="A867" s="1362"/>
      <c r="G867" s="1362"/>
      <c r="H867" s="1362"/>
      <c r="J867" s="1362"/>
      <c r="N867" s="1362"/>
      <c r="O867" s="1365"/>
      <c r="P867" s="1365"/>
      <c r="Q867" s="1365"/>
      <c r="R867" s="1365"/>
    </row>
    <row r="868" spans="1:18">
      <c r="A868" s="1362"/>
      <c r="G868" s="1362"/>
      <c r="H868" s="1362"/>
      <c r="J868" s="1362"/>
      <c r="N868" s="1362"/>
      <c r="O868" s="1365"/>
      <c r="P868" s="1365"/>
      <c r="Q868" s="1365"/>
      <c r="R868" s="1365"/>
    </row>
    <row r="869" spans="1:18">
      <c r="A869" s="1362"/>
      <c r="G869" s="1362"/>
      <c r="H869" s="1362"/>
      <c r="J869" s="1362"/>
      <c r="N869" s="1362"/>
      <c r="O869" s="1365"/>
      <c r="P869" s="1365"/>
      <c r="Q869" s="1365"/>
      <c r="R869" s="1365"/>
    </row>
    <row r="870" spans="1:18">
      <c r="A870" s="1362"/>
      <c r="G870" s="1362"/>
      <c r="H870" s="1362"/>
      <c r="J870" s="1362"/>
      <c r="N870" s="1362"/>
      <c r="O870" s="1365"/>
      <c r="P870" s="1365"/>
      <c r="Q870" s="1365"/>
      <c r="R870" s="1365"/>
    </row>
    <row r="871" spans="1:18">
      <c r="A871" s="1362"/>
      <c r="G871" s="1362"/>
      <c r="H871" s="1362"/>
      <c r="J871" s="1362"/>
      <c r="N871" s="1362"/>
      <c r="O871" s="1365"/>
      <c r="P871" s="1365"/>
      <c r="Q871" s="1365"/>
      <c r="R871" s="1365"/>
    </row>
    <row r="872" spans="1:18">
      <c r="A872" s="1362"/>
      <c r="G872" s="1362"/>
      <c r="H872" s="1362"/>
      <c r="J872" s="1362"/>
      <c r="N872" s="1362"/>
      <c r="O872" s="1365"/>
      <c r="P872" s="1365"/>
      <c r="Q872" s="1365"/>
      <c r="R872" s="1365"/>
    </row>
    <row r="873" spans="1:18">
      <c r="A873" s="1362"/>
      <c r="G873" s="1362"/>
      <c r="H873" s="1362"/>
      <c r="J873" s="1362"/>
      <c r="N873" s="1362"/>
      <c r="O873" s="1365"/>
      <c r="P873" s="1365"/>
      <c r="Q873" s="1365"/>
      <c r="R873" s="1365"/>
    </row>
    <row r="874" spans="1:18">
      <c r="A874" s="1362"/>
      <c r="G874" s="1362"/>
      <c r="H874" s="1362"/>
      <c r="J874" s="1362"/>
      <c r="N874" s="1362"/>
      <c r="O874" s="1365"/>
      <c r="P874" s="1365"/>
      <c r="Q874" s="1365"/>
      <c r="R874" s="1365"/>
    </row>
    <row r="875" spans="1:18">
      <c r="A875" s="1362"/>
      <c r="G875" s="1362"/>
      <c r="H875" s="1362"/>
      <c r="J875" s="1362"/>
      <c r="N875" s="1362"/>
      <c r="O875" s="1365"/>
      <c r="P875" s="1365"/>
      <c r="Q875" s="1365"/>
      <c r="R875" s="1365"/>
    </row>
    <row r="876" spans="1:18">
      <c r="A876" s="1362"/>
      <c r="G876" s="1362"/>
      <c r="H876" s="1362"/>
      <c r="J876" s="1362"/>
      <c r="N876" s="1362"/>
      <c r="O876" s="1365"/>
      <c r="P876" s="1365"/>
      <c r="Q876" s="1365"/>
      <c r="R876" s="1365"/>
    </row>
    <row r="877" spans="1:18">
      <c r="A877" s="1362"/>
      <c r="G877" s="1362"/>
      <c r="H877" s="1362"/>
      <c r="J877" s="1362"/>
      <c r="N877" s="1362"/>
      <c r="O877" s="1365"/>
      <c r="P877" s="1365"/>
      <c r="Q877" s="1365"/>
      <c r="R877" s="1365"/>
    </row>
    <row r="878" spans="1:18">
      <c r="A878" s="1362"/>
      <c r="G878" s="1362"/>
      <c r="H878" s="1362"/>
      <c r="J878" s="1362"/>
      <c r="N878" s="1362"/>
      <c r="O878" s="1365"/>
      <c r="P878" s="1365"/>
      <c r="Q878" s="1365"/>
      <c r="R878" s="1365"/>
    </row>
    <row r="879" spans="1:18">
      <c r="A879" s="1362"/>
      <c r="G879" s="1362"/>
      <c r="H879" s="1362"/>
      <c r="J879" s="1362"/>
      <c r="N879" s="1362"/>
      <c r="O879" s="1365"/>
      <c r="P879" s="1365"/>
      <c r="Q879" s="1365"/>
      <c r="R879" s="1365"/>
    </row>
    <row r="880" spans="1:18">
      <c r="A880" s="1362"/>
      <c r="G880" s="1362"/>
      <c r="H880" s="1362"/>
      <c r="J880" s="1362"/>
      <c r="N880" s="1362"/>
      <c r="O880" s="1365"/>
      <c r="P880" s="1365"/>
      <c r="Q880" s="1365"/>
      <c r="R880" s="1365"/>
    </row>
    <row r="881" spans="1:18">
      <c r="A881" s="1362"/>
      <c r="G881" s="1362"/>
      <c r="H881" s="1362"/>
      <c r="J881" s="1362"/>
      <c r="N881" s="1362"/>
      <c r="O881" s="1365"/>
      <c r="P881" s="1365"/>
      <c r="Q881" s="1365"/>
      <c r="R881" s="1365"/>
    </row>
    <row r="882" spans="1:18">
      <c r="A882" s="1362"/>
      <c r="G882" s="1362"/>
      <c r="H882" s="1362"/>
      <c r="J882" s="1362"/>
      <c r="N882" s="1362"/>
      <c r="O882" s="1365"/>
      <c r="P882" s="1365"/>
      <c r="Q882" s="1365"/>
      <c r="R882" s="1365"/>
    </row>
    <row r="883" spans="1:18">
      <c r="A883" s="1362"/>
      <c r="G883" s="1362"/>
      <c r="H883" s="1362"/>
      <c r="J883" s="1362"/>
      <c r="N883" s="1362"/>
      <c r="O883" s="1365"/>
      <c r="P883" s="1365"/>
      <c r="Q883" s="1365"/>
      <c r="R883" s="1365"/>
    </row>
    <row r="884" spans="1:18">
      <c r="A884" s="1362"/>
      <c r="G884" s="1362"/>
      <c r="H884" s="1362"/>
      <c r="J884" s="1362"/>
      <c r="N884" s="1362"/>
      <c r="O884" s="1365"/>
      <c r="P884" s="1365"/>
      <c r="Q884" s="1365"/>
      <c r="R884" s="1365"/>
    </row>
    <row r="885" spans="1:18">
      <c r="A885" s="1362"/>
      <c r="G885" s="1362"/>
      <c r="H885" s="1362"/>
      <c r="J885" s="1362"/>
      <c r="N885" s="1362"/>
      <c r="O885" s="1365"/>
      <c r="P885" s="1365"/>
      <c r="Q885" s="1365"/>
      <c r="R885" s="1365"/>
    </row>
    <row r="886" spans="1:18">
      <c r="A886" s="1362"/>
      <c r="G886" s="1362"/>
      <c r="H886" s="1362"/>
      <c r="J886" s="1362"/>
      <c r="N886" s="1362"/>
      <c r="O886" s="1365"/>
      <c r="P886" s="1365"/>
      <c r="Q886" s="1365"/>
      <c r="R886" s="1365"/>
    </row>
    <row r="887" spans="1:18">
      <c r="A887" s="1362"/>
      <c r="G887" s="1362"/>
      <c r="H887" s="1362"/>
      <c r="J887" s="1362"/>
      <c r="N887" s="1362"/>
      <c r="O887" s="1365"/>
      <c r="P887" s="1365"/>
      <c r="Q887" s="1365"/>
      <c r="R887" s="1365"/>
    </row>
    <row r="888" spans="1:18">
      <c r="A888" s="1362"/>
      <c r="G888" s="1362"/>
      <c r="H888" s="1362"/>
      <c r="J888" s="1362"/>
      <c r="N888" s="1362"/>
      <c r="O888" s="1365"/>
      <c r="P888" s="1365"/>
      <c r="Q888" s="1365"/>
      <c r="R888" s="1365"/>
    </row>
    <row r="889" spans="1:18">
      <c r="A889" s="1362"/>
      <c r="G889" s="1362"/>
      <c r="H889" s="1362"/>
      <c r="J889" s="1362"/>
      <c r="N889" s="1362"/>
      <c r="O889" s="1365"/>
      <c r="P889" s="1365"/>
      <c r="Q889" s="1365"/>
      <c r="R889" s="1365"/>
    </row>
    <row r="890" spans="1:18">
      <c r="A890" s="1362"/>
      <c r="G890" s="1362"/>
      <c r="H890" s="1362"/>
      <c r="J890" s="1362"/>
      <c r="N890" s="1362"/>
      <c r="O890" s="1365"/>
      <c r="P890" s="1365"/>
      <c r="Q890" s="1365"/>
      <c r="R890" s="1365"/>
    </row>
    <row r="891" spans="1:18">
      <c r="A891" s="1362"/>
      <c r="G891" s="1362"/>
      <c r="H891" s="1362"/>
      <c r="J891" s="1362"/>
      <c r="N891" s="1362"/>
      <c r="O891" s="1365"/>
      <c r="P891" s="1365"/>
      <c r="Q891" s="1365"/>
      <c r="R891" s="1365"/>
    </row>
    <row r="892" spans="1:18">
      <c r="A892" s="1362"/>
      <c r="G892" s="1362"/>
      <c r="H892" s="1362"/>
      <c r="J892" s="1362"/>
      <c r="N892" s="1362"/>
      <c r="O892" s="1365"/>
      <c r="P892" s="1365"/>
      <c r="Q892" s="1365"/>
      <c r="R892" s="1365"/>
    </row>
    <row r="893" spans="1:18">
      <c r="A893" s="1362"/>
      <c r="G893" s="1362"/>
      <c r="H893" s="1362"/>
      <c r="J893" s="1362"/>
      <c r="N893" s="1362"/>
      <c r="O893" s="1365"/>
      <c r="P893" s="1365"/>
      <c r="Q893" s="1365"/>
      <c r="R893" s="1365"/>
    </row>
    <row r="894" spans="1:18">
      <c r="A894" s="1362"/>
      <c r="G894" s="1362"/>
      <c r="H894" s="1362"/>
      <c r="J894" s="1362"/>
      <c r="N894" s="1362"/>
      <c r="O894" s="1365"/>
      <c r="P894" s="1365"/>
      <c r="Q894" s="1365"/>
      <c r="R894" s="1365"/>
    </row>
    <row r="895" spans="1:18">
      <c r="A895" s="1362"/>
      <c r="G895" s="1362"/>
      <c r="H895" s="1362"/>
      <c r="J895" s="1362"/>
      <c r="N895" s="1362"/>
      <c r="O895" s="1365"/>
      <c r="P895" s="1365"/>
      <c r="Q895" s="1365"/>
      <c r="R895" s="1365"/>
    </row>
    <row r="896" spans="1:18">
      <c r="A896" s="1362"/>
      <c r="G896" s="1362"/>
      <c r="H896" s="1362"/>
      <c r="J896" s="1362"/>
      <c r="N896" s="1362"/>
      <c r="O896" s="1365"/>
      <c r="P896" s="1365"/>
      <c r="Q896" s="1365"/>
      <c r="R896" s="1365"/>
    </row>
    <row r="897" spans="1:18">
      <c r="A897" s="1362"/>
      <c r="G897" s="1362"/>
      <c r="H897" s="1362"/>
      <c r="J897" s="1362"/>
      <c r="N897" s="1362"/>
      <c r="O897" s="1365"/>
      <c r="P897" s="1365"/>
      <c r="Q897" s="1365"/>
      <c r="R897" s="1365"/>
    </row>
    <row r="898" spans="1:18">
      <c r="A898" s="1362"/>
      <c r="G898" s="1362"/>
      <c r="H898" s="1362"/>
      <c r="J898" s="1362"/>
      <c r="N898" s="1362"/>
      <c r="O898" s="1365"/>
      <c r="P898" s="1365"/>
      <c r="Q898" s="1365"/>
      <c r="R898" s="1365"/>
    </row>
    <row r="899" spans="1:18">
      <c r="A899" s="1362"/>
      <c r="G899" s="1362"/>
      <c r="H899" s="1362"/>
      <c r="J899" s="1362"/>
      <c r="N899" s="1362"/>
      <c r="O899" s="1365"/>
      <c r="P899" s="1365"/>
      <c r="Q899" s="1365"/>
      <c r="R899" s="1365"/>
    </row>
    <row r="900" spans="1:18">
      <c r="A900" s="1362"/>
      <c r="G900" s="1362"/>
      <c r="H900" s="1362"/>
      <c r="J900" s="1362"/>
      <c r="N900" s="1362"/>
      <c r="O900" s="1365"/>
      <c r="P900" s="1365"/>
      <c r="Q900" s="1365"/>
      <c r="R900" s="1365"/>
    </row>
    <row r="901" spans="1:18">
      <c r="A901" s="1362"/>
      <c r="G901" s="1362"/>
      <c r="H901" s="1362"/>
      <c r="J901" s="1362"/>
      <c r="N901" s="1362"/>
      <c r="O901" s="1365"/>
      <c r="P901" s="1365"/>
      <c r="Q901" s="1365"/>
      <c r="R901" s="1365"/>
    </row>
    <row r="902" spans="1:18">
      <c r="A902" s="1362"/>
      <c r="G902" s="1362"/>
      <c r="H902" s="1362"/>
      <c r="J902" s="1362"/>
      <c r="N902" s="1362"/>
      <c r="O902" s="1365"/>
      <c r="P902" s="1365"/>
      <c r="Q902" s="1365"/>
      <c r="R902" s="1365"/>
    </row>
    <row r="903" spans="1:18">
      <c r="A903" s="1362"/>
      <c r="G903" s="1362"/>
      <c r="H903" s="1362"/>
      <c r="J903" s="1362"/>
      <c r="N903" s="1362"/>
      <c r="O903" s="1365"/>
      <c r="P903" s="1365"/>
      <c r="Q903" s="1365"/>
      <c r="R903" s="1365"/>
    </row>
    <row r="904" spans="1:18">
      <c r="A904" s="1362"/>
      <c r="G904" s="1362"/>
      <c r="H904" s="1362"/>
      <c r="J904" s="1362"/>
      <c r="N904" s="1362"/>
      <c r="O904" s="1365"/>
      <c r="P904" s="1365"/>
      <c r="Q904" s="1365"/>
      <c r="R904" s="1365"/>
    </row>
    <row r="905" spans="1:18">
      <c r="A905" s="1362"/>
      <c r="G905" s="1362"/>
      <c r="H905" s="1362"/>
      <c r="J905" s="1362"/>
      <c r="N905" s="1362"/>
      <c r="O905" s="1365"/>
      <c r="P905" s="1365"/>
      <c r="Q905" s="1365"/>
      <c r="R905" s="1365"/>
    </row>
    <row r="906" spans="1:18">
      <c r="A906" s="1362"/>
      <c r="G906" s="1362"/>
      <c r="H906" s="1362"/>
      <c r="J906" s="1362"/>
      <c r="N906" s="1362"/>
      <c r="O906" s="1365"/>
      <c r="P906" s="1365"/>
      <c r="Q906" s="1365"/>
      <c r="R906" s="1365"/>
    </row>
    <row r="907" spans="1:18">
      <c r="A907" s="1362"/>
      <c r="G907" s="1362"/>
      <c r="H907" s="1362"/>
      <c r="J907" s="1362"/>
      <c r="N907" s="1362"/>
      <c r="O907" s="1365"/>
      <c r="P907" s="1365"/>
      <c r="Q907" s="1365"/>
      <c r="R907" s="1365"/>
    </row>
    <row r="908" spans="1:18">
      <c r="A908" s="1362"/>
      <c r="G908" s="1362"/>
      <c r="H908" s="1362"/>
      <c r="J908" s="1362"/>
      <c r="N908" s="1362"/>
      <c r="O908" s="1365"/>
      <c r="P908" s="1365"/>
      <c r="Q908" s="1365"/>
      <c r="R908" s="1365"/>
    </row>
    <row r="909" spans="1:18">
      <c r="A909" s="1362"/>
      <c r="G909" s="1362"/>
      <c r="H909" s="1362"/>
      <c r="J909" s="1362"/>
      <c r="N909" s="1362"/>
      <c r="O909" s="1365"/>
      <c r="P909" s="1365"/>
      <c r="Q909" s="1365"/>
      <c r="R909" s="1365"/>
    </row>
    <row r="910" spans="1:18">
      <c r="A910" s="1362"/>
      <c r="G910" s="1362"/>
      <c r="H910" s="1362"/>
      <c r="J910" s="1362"/>
      <c r="N910" s="1362"/>
      <c r="O910" s="1365"/>
      <c r="P910" s="1365"/>
      <c r="Q910" s="1365"/>
      <c r="R910" s="1365"/>
    </row>
    <row r="911" spans="1:18">
      <c r="A911" s="1362"/>
      <c r="G911" s="1362"/>
      <c r="H911" s="1362"/>
      <c r="J911" s="1362"/>
      <c r="N911" s="1362"/>
      <c r="O911" s="1365"/>
      <c r="P911" s="1365"/>
      <c r="Q911" s="1365"/>
      <c r="R911" s="1365"/>
    </row>
    <row r="912" spans="1:18">
      <c r="A912" s="1362"/>
      <c r="G912" s="1362"/>
      <c r="H912" s="1362"/>
      <c r="J912" s="1362"/>
      <c r="N912" s="1362"/>
      <c r="O912" s="1365"/>
      <c r="P912" s="1365"/>
      <c r="Q912" s="1365"/>
      <c r="R912" s="1365"/>
    </row>
    <row r="913" spans="1:18">
      <c r="A913" s="1362"/>
      <c r="G913" s="1362"/>
      <c r="H913" s="1362"/>
      <c r="J913" s="1362"/>
      <c r="N913" s="1362"/>
      <c r="O913" s="1365"/>
      <c r="P913" s="1365"/>
      <c r="Q913" s="1365"/>
      <c r="R913" s="1365"/>
    </row>
    <row r="914" spans="1:18">
      <c r="A914" s="1362"/>
      <c r="G914" s="1362"/>
      <c r="H914" s="1362"/>
      <c r="J914" s="1362"/>
      <c r="N914" s="1362"/>
      <c r="O914" s="1365"/>
      <c r="P914" s="1365"/>
      <c r="Q914" s="1365"/>
      <c r="R914" s="1365"/>
    </row>
    <row r="915" spans="1:18">
      <c r="A915" s="1362"/>
      <c r="G915" s="1362"/>
      <c r="H915" s="1362"/>
      <c r="J915" s="1362"/>
      <c r="N915" s="1362"/>
      <c r="O915" s="1365"/>
      <c r="P915" s="1365"/>
      <c r="Q915" s="1365"/>
      <c r="R915" s="1365"/>
    </row>
    <row r="916" spans="1:18">
      <c r="A916" s="1362"/>
      <c r="G916" s="1362"/>
      <c r="H916" s="1362"/>
      <c r="J916" s="1362"/>
      <c r="N916" s="1362"/>
      <c r="O916" s="1365"/>
      <c r="P916" s="1365"/>
      <c r="Q916" s="1365"/>
      <c r="R916" s="1365"/>
    </row>
    <row r="917" spans="1:18">
      <c r="A917" s="1362"/>
      <c r="G917" s="1362"/>
      <c r="H917" s="1362"/>
      <c r="J917" s="1362"/>
      <c r="N917" s="1362"/>
      <c r="O917" s="1365"/>
      <c r="P917" s="1365"/>
      <c r="Q917" s="1365"/>
      <c r="R917" s="1365"/>
    </row>
    <row r="918" spans="1:18">
      <c r="A918" s="1362"/>
      <c r="G918" s="1362"/>
      <c r="H918" s="1362"/>
      <c r="J918" s="1362"/>
      <c r="N918" s="1362"/>
      <c r="O918" s="1365"/>
      <c r="P918" s="1365"/>
      <c r="Q918" s="1365"/>
      <c r="R918" s="1365"/>
    </row>
    <row r="919" spans="1:18">
      <c r="A919" s="1362"/>
      <c r="G919" s="1362"/>
      <c r="H919" s="1362"/>
      <c r="J919" s="1362"/>
      <c r="N919" s="1362"/>
      <c r="O919" s="1365"/>
      <c r="P919" s="1365"/>
      <c r="Q919" s="1365"/>
      <c r="R919" s="1365"/>
    </row>
    <row r="920" spans="1:18">
      <c r="A920" s="1362"/>
      <c r="G920" s="1362"/>
      <c r="H920" s="1362"/>
      <c r="J920" s="1362"/>
      <c r="N920" s="1362"/>
      <c r="O920" s="1365"/>
      <c r="P920" s="1365"/>
      <c r="Q920" s="1365"/>
      <c r="R920" s="1365"/>
    </row>
    <row r="921" spans="1:18">
      <c r="A921" s="1362"/>
      <c r="G921" s="1362"/>
      <c r="H921" s="1362"/>
      <c r="J921" s="1362"/>
      <c r="N921" s="1362"/>
      <c r="O921" s="1365"/>
      <c r="P921" s="1365"/>
      <c r="Q921" s="1365"/>
      <c r="R921" s="1365"/>
    </row>
    <row r="922" spans="1:18">
      <c r="A922" s="1362"/>
      <c r="G922" s="1362"/>
      <c r="H922" s="1362"/>
      <c r="J922" s="1362"/>
      <c r="N922" s="1362"/>
      <c r="O922" s="1365"/>
      <c r="P922" s="1365"/>
      <c r="Q922" s="1365"/>
      <c r="R922" s="1365"/>
    </row>
    <row r="923" spans="1:18">
      <c r="A923" s="1362"/>
      <c r="G923" s="1362"/>
      <c r="H923" s="1362"/>
      <c r="J923" s="1362"/>
      <c r="N923" s="1362"/>
      <c r="O923" s="1365"/>
      <c r="P923" s="1365"/>
      <c r="Q923" s="1365"/>
      <c r="R923" s="1365"/>
    </row>
    <row r="924" spans="1:18">
      <c r="A924" s="1362"/>
      <c r="G924" s="1362"/>
      <c r="H924" s="1362"/>
      <c r="J924" s="1362"/>
      <c r="N924" s="1362"/>
      <c r="O924" s="1365"/>
      <c r="P924" s="1365"/>
      <c r="Q924" s="1365"/>
      <c r="R924" s="1365"/>
    </row>
    <row r="925" spans="1:18">
      <c r="A925" s="1362"/>
      <c r="G925" s="1362"/>
      <c r="H925" s="1362"/>
      <c r="J925" s="1362"/>
      <c r="N925" s="1362"/>
      <c r="O925" s="1365"/>
      <c r="P925" s="1365"/>
      <c r="Q925" s="1365"/>
      <c r="R925" s="1365"/>
    </row>
    <row r="926" spans="1:18">
      <c r="A926" s="1362"/>
      <c r="G926" s="1362"/>
      <c r="H926" s="1362"/>
      <c r="J926" s="1362"/>
      <c r="N926" s="1362"/>
      <c r="O926" s="1365"/>
      <c r="P926" s="1365"/>
      <c r="Q926" s="1365"/>
      <c r="R926" s="1365"/>
    </row>
    <row r="927" spans="1:18">
      <c r="A927" s="1362"/>
      <c r="G927" s="1362"/>
      <c r="H927" s="1362"/>
      <c r="J927" s="1362"/>
      <c r="N927" s="1362"/>
      <c r="O927" s="1365"/>
      <c r="P927" s="1365"/>
      <c r="Q927" s="1365"/>
      <c r="R927" s="1365"/>
    </row>
    <row r="928" spans="1:18">
      <c r="A928" s="1362"/>
      <c r="G928" s="1362"/>
      <c r="H928" s="1362"/>
      <c r="J928" s="1362"/>
      <c r="N928" s="1362"/>
      <c r="O928" s="1365"/>
      <c r="P928" s="1365"/>
      <c r="Q928" s="1365"/>
      <c r="R928" s="1365"/>
    </row>
    <row r="929" spans="1:18">
      <c r="A929" s="1362"/>
      <c r="G929" s="1362"/>
      <c r="H929" s="1362"/>
      <c r="J929" s="1362"/>
      <c r="N929" s="1362"/>
      <c r="O929" s="1365"/>
      <c r="P929" s="1365"/>
      <c r="Q929" s="1365"/>
      <c r="R929" s="1365"/>
    </row>
    <row r="930" spans="1:18">
      <c r="A930" s="1362"/>
      <c r="G930" s="1362"/>
      <c r="H930" s="1362"/>
      <c r="J930" s="1362"/>
      <c r="N930" s="1362"/>
      <c r="O930" s="1365"/>
      <c r="P930" s="1365"/>
      <c r="Q930" s="1365"/>
      <c r="R930" s="1365"/>
    </row>
    <row r="931" spans="1:18">
      <c r="A931" s="1362"/>
      <c r="G931" s="1362"/>
      <c r="H931" s="1362"/>
      <c r="J931" s="1362"/>
      <c r="N931" s="1362"/>
      <c r="O931" s="1365"/>
      <c r="P931" s="1365"/>
      <c r="Q931" s="1365"/>
      <c r="R931" s="1365"/>
    </row>
    <row r="932" spans="1:18">
      <c r="A932" s="1362"/>
      <c r="G932" s="1362"/>
      <c r="H932" s="1362"/>
      <c r="J932" s="1362"/>
      <c r="N932" s="1362"/>
      <c r="O932" s="1365"/>
      <c r="P932" s="1365"/>
      <c r="Q932" s="1365"/>
      <c r="R932" s="1365"/>
    </row>
    <row r="933" spans="1:18">
      <c r="A933" s="1362"/>
      <c r="G933" s="1362"/>
      <c r="H933" s="1362"/>
      <c r="J933" s="1362"/>
      <c r="N933" s="1362"/>
      <c r="O933" s="1365"/>
      <c r="P933" s="1365"/>
      <c r="Q933" s="1365"/>
      <c r="R933" s="1365"/>
    </row>
    <row r="934" spans="1:18">
      <c r="A934" s="1362"/>
      <c r="G934" s="1362"/>
      <c r="H934" s="1362"/>
      <c r="J934" s="1362"/>
      <c r="N934" s="1362"/>
      <c r="O934" s="1365"/>
      <c r="P934" s="1365"/>
      <c r="Q934" s="1365"/>
      <c r="R934" s="1365"/>
    </row>
    <row r="935" spans="1:18">
      <c r="A935" s="1362"/>
      <c r="G935" s="1362"/>
      <c r="H935" s="1362"/>
      <c r="J935" s="1362"/>
      <c r="N935" s="1362"/>
      <c r="O935" s="1365"/>
      <c r="P935" s="1365"/>
      <c r="Q935" s="1365"/>
      <c r="R935" s="1365"/>
    </row>
    <row r="936" spans="1:18">
      <c r="A936" s="1362"/>
      <c r="G936" s="1362"/>
      <c r="H936" s="1362"/>
      <c r="J936" s="1362"/>
      <c r="N936" s="1362"/>
      <c r="O936" s="1365"/>
      <c r="P936" s="1365"/>
      <c r="Q936" s="1365"/>
      <c r="R936" s="1365"/>
    </row>
    <row r="937" spans="1:18">
      <c r="A937" s="1362"/>
      <c r="G937" s="1362"/>
      <c r="H937" s="1362"/>
      <c r="J937" s="1362"/>
      <c r="N937" s="1362"/>
      <c r="O937" s="1365"/>
      <c r="P937" s="1365"/>
      <c r="Q937" s="1365"/>
      <c r="R937" s="1365"/>
    </row>
    <row r="938" spans="1:18">
      <c r="A938" s="1362"/>
      <c r="G938" s="1362"/>
      <c r="H938" s="1362"/>
      <c r="J938" s="1362"/>
      <c r="N938" s="1362"/>
      <c r="O938" s="1365"/>
      <c r="P938" s="1365"/>
      <c r="Q938" s="1365"/>
      <c r="R938" s="1365"/>
    </row>
    <row r="939" spans="1:18">
      <c r="A939" s="1362"/>
      <c r="G939" s="1362"/>
      <c r="H939" s="1362"/>
      <c r="J939" s="1362"/>
      <c r="N939" s="1362"/>
      <c r="O939" s="1365"/>
      <c r="P939" s="1365"/>
      <c r="Q939" s="1365"/>
      <c r="R939" s="1365"/>
    </row>
    <row r="940" spans="1:18">
      <c r="A940" s="1362"/>
      <c r="G940" s="1362"/>
      <c r="H940" s="1362"/>
      <c r="J940" s="1362"/>
      <c r="N940" s="1362"/>
      <c r="O940" s="1365"/>
      <c r="P940" s="1365"/>
      <c r="Q940" s="1365"/>
      <c r="R940" s="1365"/>
    </row>
    <row r="941" spans="1:18">
      <c r="A941" s="1362"/>
      <c r="G941" s="1362"/>
      <c r="H941" s="1362"/>
      <c r="J941" s="1362"/>
      <c r="N941" s="1362"/>
      <c r="O941" s="1365"/>
      <c r="P941" s="1365"/>
      <c r="Q941" s="1365"/>
      <c r="R941" s="1365"/>
    </row>
    <row r="942" spans="1:18">
      <c r="A942" s="1362"/>
      <c r="G942" s="1362"/>
      <c r="H942" s="1362"/>
      <c r="J942" s="1362"/>
      <c r="N942" s="1362"/>
      <c r="O942" s="1365"/>
      <c r="P942" s="1365"/>
      <c r="Q942" s="1365"/>
      <c r="R942" s="1365"/>
    </row>
    <row r="943" spans="1:18">
      <c r="A943" s="1362"/>
      <c r="G943" s="1362"/>
      <c r="H943" s="1362"/>
      <c r="J943" s="1362"/>
      <c r="N943" s="1362"/>
      <c r="O943" s="1365"/>
      <c r="P943" s="1365"/>
      <c r="Q943" s="1365"/>
      <c r="R943" s="1365"/>
    </row>
    <row r="944" spans="1:18">
      <c r="A944" s="1362"/>
      <c r="G944" s="1362"/>
      <c r="H944" s="1362"/>
      <c r="J944" s="1362"/>
      <c r="N944" s="1362"/>
      <c r="O944" s="1365"/>
      <c r="P944" s="1365"/>
      <c r="Q944" s="1365"/>
      <c r="R944" s="1365"/>
    </row>
    <row r="945" spans="1:18">
      <c r="A945" s="1362"/>
      <c r="G945" s="1362"/>
      <c r="H945" s="1362"/>
      <c r="J945" s="1362"/>
      <c r="N945" s="1362"/>
      <c r="O945" s="1365"/>
      <c r="P945" s="1365"/>
      <c r="Q945" s="1365"/>
      <c r="R945" s="1365"/>
    </row>
    <row r="946" spans="1:18">
      <c r="A946" s="1362"/>
      <c r="G946" s="1362"/>
      <c r="H946" s="1362"/>
      <c r="J946" s="1362"/>
      <c r="N946" s="1362"/>
      <c r="O946" s="1365"/>
      <c r="P946" s="1365"/>
      <c r="Q946" s="1365"/>
      <c r="R946" s="1365"/>
    </row>
    <row r="947" spans="1:18">
      <c r="A947" s="1362"/>
      <c r="G947" s="1362"/>
      <c r="H947" s="1362"/>
      <c r="J947" s="1362"/>
      <c r="N947" s="1362"/>
      <c r="O947" s="1365"/>
      <c r="P947" s="1365"/>
      <c r="Q947" s="1365"/>
      <c r="R947" s="1365"/>
    </row>
    <row r="948" spans="1:18">
      <c r="A948" s="1362"/>
      <c r="G948" s="1362"/>
      <c r="H948" s="1362"/>
      <c r="J948" s="1362"/>
      <c r="N948" s="1362"/>
      <c r="O948" s="1365"/>
      <c r="P948" s="1365"/>
      <c r="Q948" s="1365"/>
      <c r="R948" s="1365"/>
    </row>
    <row r="949" spans="1:18">
      <c r="A949" s="1362"/>
      <c r="G949" s="1362"/>
      <c r="H949" s="1362"/>
      <c r="J949" s="1362"/>
      <c r="N949" s="1362"/>
      <c r="O949" s="1365"/>
      <c r="P949" s="1365"/>
      <c r="Q949" s="1365"/>
      <c r="R949" s="1365"/>
    </row>
    <row r="950" spans="1:18">
      <c r="A950" s="1362"/>
      <c r="G950" s="1362"/>
      <c r="H950" s="1362"/>
      <c r="J950" s="1362"/>
      <c r="N950" s="1362"/>
      <c r="O950" s="1365"/>
      <c r="P950" s="1365"/>
      <c r="Q950" s="1365"/>
      <c r="R950" s="1365"/>
    </row>
    <row r="951" spans="1:18">
      <c r="A951" s="1362"/>
      <c r="G951" s="1362"/>
      <c r="H951" s="1362"/>
      <c r="J951" s="1362"/>
      <c r="N951" s="1362"/>
      <c r="O951" s="1365"/>
      <c r="P951" s="1365"/>
      <c r="Q951" s="1365"/>
      <c r="R951" s="1365"/>
    </row>
    <row r="952" spans="1:18">
      <c r="A952" s="1362"/>
      <c r="G952" s="1362"/>
      <c r="H952" s="1362"/>
      <c r="J952" s="1362"/>
      <c r="N952" s="1362"/>
      <c r="O952" s="1365"/>
      <c r="P952" s="1365"/>
      <c r="Q952" s="1365"/>
      <c r="R952" s="1365"/>
    </row>
    <row r="953" spans="1:18">
      <c r="A953" s="1362"/>
      <c r="G953" s="1362"/>
      <c r="H953" s="1362"/>
      <c r="J953" s="1362"/>
      <c r="N953" s="1362"/>
      <c r="O953" s="1365"/>
      <c r="P953" s="1365"/>
      <c r="Q953" s="1365"/>
      <c r="R953" s="1365"/>
    </row>
    <row r="954" spans="1:18">
      <c r="A954" s="1362"/>
      <c r="G954" s="1362"/>
      <c r="H954" s="1362"/>
      <c r="J954" s="1362"/>
      <c r="N954" s="1362"/>
      <c r="O954" s="1365"/>
      <c r="P954" s="1365"/>
      <c r="Q954" s="1365"/>
      <c r="R954" s="1365"/>
    </row>
    <row r="955" spans="1:18">
      <c r="A955" s="1362"/>
      <c r="G955" s="1362"/>
      <c r="H955" s="1362"/>
      <c r="J955" s="1362"/>
      <c r="N955" s="1362"/>
      <c r="O955" s="1365"/>
      <c r="P955" s="1365"/>
      <c r="Q955" s="1365"/>
      <c r="R955" s="1365"/>
    </row>
    <row r="956" spans="1:18">
      <c r="A956" s="1362"/>
      <c r="G956" s="1362"/>
      <c r="H956" s="1362"/>
      <c r="J956" s="1362"/>
      <c r="N956" s="1362"/>
      <c r="O956" s="1365"/>
      <c r="P956" s="1365"/>
      <c r="Q956" s="1365"/>
      <c r="R956" s="1365"/>
    </row>
    <row r="957" spans="1:18">
      <c r="A957" s="1362"/>
      <c r="G957" s="1362"/>
      <c r="H957" s="1362"/>
      <c r="J957" s="1362"/>
      <c r="N957" s="1362"/>
      <c r="O957" s="1365"/>
      <c r="P957" s="1365"/>
      <c r="Q957" s="1365"/>
      <c r="R957" s="1365"/>
    </row>
    <row r="958" spans="1:18">
      <c r="A958" s="1362"/>
      <c r="G958" s="1362"/>
      <c r="H958" s="1362"/>
      <c r="J958" s="1362"/>
      <c r="N958" s="1362"/>
      <c r="O958" s="1365"/>
      <c r="P958" s="1365"/>
      <c r="Q958" s="1365"/>
      <c r="R958" s="1365"/>
    </row>
    <row r="959" spans="1:18">
      <c r="A959" s="1362"/>
      <c r="G959" s="1362"/>
      <c r="H959" s="1362"/>
      <c r="J959" s="1362"/>
      <c r="N959" s="1362"/>
      <c r="O959" s="1365"/>
      <c r="P959" s="1365"/>
      <c r="Q959" s="1365"/>
      <c r="R959" s="1365"/>
    </row>
    <row r="960" spans="1:18">
      <c r="A960" s="1362"/>
      <c r="G960" s="1362"/>
      <c r="H960" s="1362"/>
      <c r="J960" s="1362"/>
      <c r="N960" s="1362"/>
      <c r="O960" s="1365"/>
      <c r="P960" s="1365"/>
      <c r="Q960" s="1365"/>
      <c r="R960" s="1365"/>
    </row>
    <row r="961" spans="1:18">
      <c r="A961" s="1362"/>
      <c r="G961" s="1362"/>
      <c r="H961" s="1362"/>
      <c r="J961" s="1362"/>
      <c r="N961" s="1362"/>
      <c r="O961" s="1365"/>
      <c r="P961" s="1365"/>
      <c r="Q961" s="1365"/>
      <c r="R961" s="1365"/>
    </row>
    <row r="962" spans="1:18">
      <c r="A962" s="1362"/>
      <c r="G962" s="1362"/>
      <c r="H962" s="1362"/>
      <c r="J962" s="1362"/>
      <c r="N962" s="1362"/>
      <c r="O962" s="1365"/>
      <c r="P962" s="1365"/>
      <c r="Q962" s="1365"/>
      <c r="R962" s="1365"/>
    </row>
    <row r="963" spans="1:18">
      <c r="A963" s="1362"/>
      <c r="G963" s="1362"/>
      <c r="H963" s="1362"/>
      <c r="J963" s="1362"/>
      <c r="N963" s="1362"/>
      <c r="O963" s="1365"/>
      <c r="P963" s="1365"/>
      <c r="Q963" s="1365"/>
      <c r="R963" s="1365"/>
    </row>
    <row r="964" spans="1:18">
      <c r="A964" s="1362"/>
      <c r="G964" s="1362"/>
      <c r="H964" s="1362"/>
      <c r="J964" s="1362"/>
      <c r="N964" s="1362"/>
      <c r="O964" s="1365"/>
      <c r="P964" s="1365"/>
      <c r="Q964" s="1365"/>
      <c r="R964" s="1365"/>
    </row>
    <row r="965" spans="1:18">
      <c r="A965" s="1362"/>
      <c r="G965" s="1362"/>
      <c r="H965" s="1362"/>
      <c r="J965" s="1362"/>
      <c r="N965" s="1362"/>
      <c r="O965" s="1365"/>
      <c r="P965" s="1365"/>
      <c r="Q965" s="1365"/>
      <c r="R965" s="1365"/>
    </row>
    <row r="966" spans="1:18">
      <c r="A966" s="1362"/>
      <c r="G966" s="1362"/>
      <c r="H966" s="1362"/>
      <c r="J966" s="1362"/>
      <c r="N966" s="1362"/>
      <c r="O966" s="1365"/>
      <c r="P966" s="1365"/>
      <c r="Q966" s="1365"/>
      <c r="R966" s="1365"/>
    </row>
    <row r="967" spans="1:18">
      <c r="A967" s="1362"/>
      <c r="G967" s="1362"/>
      <c r="H967" s="1362"/>
      <c r="J967" s="1362"/>
      <c r="N967" s="1362"/>
      <c r="O967" s="1365"/>
      <c r="P967" s="1365"/>
      <c r="Q967" s="1365"/>
      <c r="R967" s="1365"/>
    </row>
    <row r="968" spans="1:18">
      <c r="A968" s="1362"/>
      <c r="G968" s="1362"/>
      <c r="H968" s="1362"/>
      <c r="J968" s="1362"/>
      <c r="N968" s="1362"/>
      <c r="O968" s="1365"/>
      <c r="P968" s="1365"/>
      <c r="Q968" s="1365"/>
      <c r="R968" s="1365"/>
    </row>
    <row r="969" spans="1:18">
      <c r="A969" s="1362"/>
      <c r="G969" s="1362"/>
      <c r="H969" s="1362"/>
      <c r="J969" s="1362"/>
      <c r="N969" s="1362"/>
      <c r="O969" s="1365"/>
      <c r="P969" s="1365"/>
      <c r="Q969" s="1365"/>
      <c r="R969" s="1365"/>
    </row>
    <row r="970" spans="1:18">
      <c r="A970" s="1362"/>
      <c r="G970" s="1362"/>
      <c r="H970" s="1362"/>
      <c r="J970" s="1362"/>
      <c r="N970" s="1362"/>
      <c r="O970" s="1365"/>
      <c r="P970" s="1365"/>
      <c r="Q970" s="1365"/>
      <c r="R970" s="1365"/>
    </row>
    <row r="971" spans="1:18">
      <c r="A971" s="1362"/>
      <c r="G971" s="1362"/>
      <c r="H971" s="1362"/>
      <c r="J971" s="1362"/>
      <c r="N971" s="1362"/>
      <c r="O971" s="1365"/>
      <c r="P971" s="1365"/>
      <c r="Q971" s="1365"/>
      <c r="R971" s="1365"/>
    </row>
    <row r="972" spans="1:18">
      <c r="A972" s="1362"/>
      <c r="G972" s="1362"/>
      <c r="H972" s="1362"/>
      <c r="J972" s="1362"/>
      <c r="N972" s="1362"/>
      <c r="O972" s="1365"/>
      <c r="P972" s="1365"/>
      <c r="Q972" s="1365"/>
      <c r="R972" s="1365"/>
    </row>
    <row r="973" spans="1:18">
      <c r="A973" s="1362"/>
      <c r="G973" s="1362"/>
      <c r="H973" s="1362"/>
      <c r="J973" s="1362"/>
      <c r="N973" s="1362"/>
      <c r="O973" s="1365"/>
      <c r="P973" s="1365"/>
      <c r="Q973" s="1365"/>
      <c r="R973" s="1365"/>
    </row>
    <row r="974" spans="1:18">
      <c r="A974" s="1362"/>
      <c r="G974" s="1362"/>
      <c r="H974" s="1362"/>
      <c r="J974" s="1362"/>
      <c r="N974" s="1362"/>
      <c r="O974" s="1365"/>
      <c r="P974" s="1365"/>
      <c r="Q974" s="1365"/>
      <c r="R974" s="1365"/>
    </row>
    <row r="975" spans="1:18">
      <c r="A975" s="1362"/>
      <c r="G975" s="1362"/>
      <c r="H975" s="1362"/>
      <c r="J975" s="1362"/>
      <c r="N975" s="1362"/>
      <c r="O975" s="1365"/>
      <c r="P975" s="1365"/>
      <c r="Q975" s="1365"/>
      <c r="R975" s="1365"/>
    </row>
    <row r="976" spans="1:18">
      <c r="A976" s="1362"/>
      <c r="G976" s="1362"/>
      <c r="H976" s="1362"/>
      <c r="J976" s="1362"/>
      <c r="N976" s="1362"/>
      <c r="O976" s="1365"/>
      <c r="P976" s="1365"/>
      <c r="Q976" s="1365"/>
      <c r="R976" s="1365"/>
    </row>
    <row r="977" spans="1:18">
      <c r="A977" s="1362"/>
      <c r="G977" s="1362"/>
      <c r="H977" s="1362"/>
      <c r="J977" s="1362"/>
      <c r="N977" s="1362"/>
      <c r="O977" s="1365"/>
      <c r="P977" s="1365"/>
      <c r="Q977" s="1365"/>
      <c r="R977" s="1365"/>
    </row>
    <row r="978" spans="1:18">
      <c r="A978" s="1362"/>
      <c r="G978" s="1362"/>
      <c r="H978" s="1362"/>
      <c r="J978" s="1362"/>
      <c r="N978" s="1362"/>
      <c r="O978" s="1365"/>
      <c r="P978" s="1365"/>
      <c r="Q978" s="1365"/>
      <c r="R978" s="1365"/>
    </row>
    <row r="979" spans="1:18">
      <c r="A979" s="1362"/>
      <c r="G979" s="1362"/>
      <c r="H979" s="1362"/>
      <c r="J979" s="1362"/>
      <c r="N979" s="1362"/>
      <c r="O979" s="1365"/>
      <c r="P979" s="1365"/>
      <c r="Q979" s="1365"/>
      <c r="R979" s="1365"/>
    </row>
    <row r="980" spans="1:18">
      <c r="A980" s="1362"/>
      <c r="G980" s="1362"/>
      <c r="H980" s="1362"/>
      <c r="J980" s="1362"/>
      <c r="N980" s="1362"/>
      <c r="O980" s="1365"/>
      <c r="P980" s="1365"/>
      <c r="Q980" s="1365"/>
      <c r="R980" s="1365"/>
    </row>
    <row r="981" spans="1:18">
      <c r="A981" s="1362"/>
      <c r="G981" s="1362"/>
      <c r="H981" s="1362"/>
      <c r="J981" s="1362"/>
      <c r="N981" s="1362"/>
      <c r="O981" s="1365"/>
      <c r="P981" s="1365"/>
      <c r="Q981" s="1365"/>
      <c r="R981" s="1365"/>
    </row>
    <row r="982" spans="1:18">
      <c r="A982" s="1362"/>
      <c r="G982" s="1362"/>
      <c r="H982" s="1362"/>
      <c r="J982" s="1362"/>
      <c r="N982" s="1362"/>
      <c r="O982" s="1365"/>
      <c r="P982" s="1365"/>
      <c r="Q982" s="1365"/>
      <c r="R982" s="1365"/>
    </row>
    <row r="983" spans="1:18">
      <c r="A983" s="1362"/>
      <c r="G983" s="1362"/>
      <c r="H983" s="1362"/>
      <c r="J983" s="1362"/>
      <c r="N983" s="1362"/>
      <c r="O983" s="1365"/>
      <c r="P983" s="1365"/>
      <c r="Q983" s="1365"/>
      <c r="R983" s="1365"/>
    </row>
    <row r="984" spans="1:18">
      <c r="A984" s="1362"/>
      <c r="G984" s="1362"/>
      <c r="H984" s="1362"/>
      <c r="J984" s="1362"/>
      <c r="N984" s="1362"/>
      <c r="O984" s="1365"/>
      <c r="P984" s="1365"/>
      <c r="Q984" s="1365"/>
      <c r="R984" s="1365"/>
    </row>
    <row r="985" spans="1:18">
      <c r="A985" s="1362"/>
      <c r="G985" s="1362"/>
      <c r="H985" s="1362"/>
      <c r="J985" s="1362"/>
      <c r="N985" s="1362"/>
      <c r="O985" s="1365"/>
      <c r="P985" s="1365"/>
      <c r="Q985" s="1365"/>
      <c r="R985" s="1365"/>
    </row>
    <row r="986" spans="1:18">
      <c r="A986" s="1362"/>
      <c r="G986" s="1362"/>
      <c r="H986" s="1362"/>
      <c r="J986" s="1362"/>
      <c r="N986" s="1362"/>
      <c r="O986" s="1365"/>
      <c r="P986" s="1365"/>
      <c r="Q986" s="1365"/>
      <c r="R986" s="1365"/>
    </row>
    <row r="987" spans="1:18">
      <c r="A987" s="1362"/>
      <c r="G987" s="1362"/>
      <c r="H987" s="1362"/>
      <c r="J987" s="1362"/>
      <c r="N987" s="1362"/>
      <c r="O987" s="1365"/>
      <c r="P987" s="1365"/>
      <c r="Q987" s="1365"/>
      <c r="R987" s="1365"/>
    </row>
    <row r="988" spans="1:18">
      <c r="A988" s="1362"/>
      <c r="G988" s="1362"/>
      <c r="H988" s="1362"/>
      <c r="J988" s="1362"/>
      <c r="N988" s="1362"/>
      <c r="O988" s="1365"/>
      <c r="P988" s="1365"/>
      <c r="Q988" s="1365"/>
      <c r="R988" s="1365"/>
    </row>
    <row r="989" spans="1:18">
      <c r="A989" s="1362"/>
      <c r="G989" s="1362"/>
      <c r="H989" s="1362"/>
      <c r="J989" s="1362"/>
      <c r="N989" s="1362"/>
      <c r="O989" s="1365"/>
      <c r="P989" s="1365"/>
      <c r="Q989" s="1365"/>
      <c r="R989" s="1365"/>
    </row>
    <row r="990" spans="1:18">
      <c r="A990" s="1362"/>
      <c r="G990" s="1362"/>
      <c r="H990" s="1362"/>
      <c r="J990" s="1362"/>
      <c r="N990" s="1362"/>
      <c r="O990" s="1365"/>
      <c r="P990" s="1365"/>
      <c r="Q990" s="1365"/>
      <c r="R990" s="1365"/>
    </row>
    <row r="991" spans="1:18">
      <c r="A991" s="1362"/>
      <c r="G991" s="1362"/>
      <c r="H991" s="1362"/>
      <c r="J991" s="1362"/>
      <c r="N991" s="1362"/>
      <c r="O991" s="1365"/>
      <c r="P991" s="1365"/>
      <c r="Q991" s="1365"/>
      <c r="R991" s="1365"/>
    </row>
    <row r="992" spans="1:18">
      <c r="A992" s="1362"/>
      <c r="G992" s="1362"/>
      <c r="H992" s="1362"/>
      <c r="J992" s="1362"/>
      <c r="N992" s="1362"/>
      <c r="O992" s="1365"/>
      <c r="P992" s="1365"/>
      <c r="Q992" s="1365"/>
      <c r="R992" s="1365"/>
    </row>
    <row r="993" spans="1:18">
      <c r="A993" s="1362"/>
      <c r="G993" s="1362"/>
      <c r="H993" s="1362"/>
      <c r="J993" s="1362"/>
      <c r="N993" s="1362"/>
      <c r="O993" s="1365"/>
      <c r="P993" s="1365"/>
      <c r="Q993" s="1365"/>
      <c r="R993" s="1365"/>
    </row>
    <row r="994" spans="1:18">
      <c r="A994" s="1362"/>
      <c r="G994" s="1362"/>
      <c r="H994" s="1362"/>
      <c r="J994" s="1362"/>
      <c r="N994" s="1362"/>
      <c r="O994" s="1365"/>
      <c r="P994" s="1365"/>
      <c r="Q994" s="1365"/>
      <c r="R994" s="1365"/>
    </row>
    <row r="995" spans="1:18">
      <c r="A995" s="1362"/>
      <c r="G995" s="1362"/>
      <c r="H995" s="1362"/>
      <c r="J995" s="1362"/>
      <c r="N995" s="1362"/>
      <c r="O995" s="1365"/>
      <c r="P995" s="1365"/>
      <c r="Q995" s="1365"/>
      <c r="R995" s="1365"/>
    </row>
    <row r="996" spans="1:18">
      <c r="A996" s="1362"/>
      <c r="G996" s="1362"/>
      <c r="H996" s="1362"/>
      <c r="J996" s="1362"/>
      <c r="N996" s="1362"/>
      <c r="O996" s="1365"/>
      <c r="P996" s="1365"/>
      <c r="Q996" s="1365"/>
      <c r="R996" s="1365"/>
    </row>
    <row r="997" spans="1:18">
      <c r="A997" s="1362"/>
      <c r="G997" s="1362"/>
      <c r="H997" s="1362"/>
      <c r="J997" s="1362"/>
      <c r="N997" s="1362"/>
      <c r="O997" s="1365"/>
      <c r="P997" s="1365"/>
      <c r="Q997" s="1365"/>
      <c r="R997" s="1365"/>
    </row>
    <row r="998" spans="1:18">
      <c r="A998" s="1362"/>
      <c r="G998" s="1362"/>
      <c r="H998" s="1362"/>
      <c r="J998" s="1362"/>
      <c r="N998" s="1362"/>
      <c r="O998" s="1365"/>
      <c r="P998" s="1365"/>
      <c r="Q998" s="1365"/>
      <c r="R998" s="1365"/>
    </row>
    <row r="999" spans="1:18">
      <c r="A999" s="1362"/>
      <c r="G999" s="1362"/>
      <c r="H999" s="1362"/>
      <c r="J999" s="1362"/>
      <c r="N999" s="1362"/>
      <c r="O999" s="1365"/>
      <c r="P999" s="1365"/>
      <c r="Q999" s="1365"/>
      <c r="R999" s="1365"/>
    </row>
    <row r="1000" spans="1:18">
      <c r="A1000" s="1362"/>
      <c r="G1000" s="1362"/>
      <c r="H1000" s="1362"/>
      <c r="J1000" s="1362"/>
      <c r="N1000" s="1362"/>
      <c r="O1000" s="1365"/>
      <c r="P1000" s="1365"/>
      <c r="Q1000" s="1365"/>
      <c r="R1000" s="1365"/>
    </row>
    <row r="1001" spans="1:18">
      <c r="A1001" s="1362"/>
      <c r="G1001" s="1362"/>
      <c r="H1001" s="1362"/>
      <c r="J1001" s="1362"/>
      <c r="N1001" s="1362"/>
      <c r="O1001" s="1365"/>
      <c r="P1001" s="1365"/>
      <c r="Q1001" s="1365"/>
      <c r="R1001" s="1365"/>
    </row>
    <row r="1002" spans="1:18">
      <c r="A1002" s="1362"/>
      <c r="G1002" s="1362"/>
      <c r="H1002" s="1362"/>
      <c r="J1002" s="1362"/>
      <c r="N1002" s="1362"/>
      <c r="O1002" s="1365"/>
      <c r="P1002" s="1365"/>
      <c r="Q1002" s="1365"/>
      <c r="R1002" s="1365"/>
    </row>
    <row r="1003" spans="1:18">
      <c r="A1003" s="1362"/>
      <c r="G1003" s="1362"/>
      <c r="H1003" s="1362"/>
      <c r="J1003" s="1362"/>
      <c r="N1003" s="1362"/>
      <c r="O1003" s="1365"/>
      <c r="P1003" s="1365"/>
      <c r="Q1003" s="1365"/>
      <c r="R1003" s="1365"/>
    </row>
    <row r="1004" spans="1:18">
      <c r="A1004" s="1362"/>
      <c r="G1004" s="1362"/>
      <c r="H1004" s="1362"/>
      <c r="J1004" s="1362"/>
      <c r="N1004" s="1362"/>
      <c r="O1004" s="1365"/>
      <c r="P1004" s="1365"/>
      <c r="Q1004" s="1365"/>
      <c r="R1004" s="1365"/>
    </row>
    <row r="1005" spans="1:18">
      <c r="A1005" s="1362"/>
      <c r="G1005" s="1362"/>
      <c r="H1005" s="1362"/>
      <c r="J1005" s="1362"/>
      <c r="N1005" s="1362"/>
      <c r="O1005" s="1365"/>
      <c r="P1005" s="1365"/>
      <c r="Q1005" s="1365"/>
      <c r="R1005" s="1365"/>
    </row>
    <row r="1006" spans="1:18">
      <c r="A1006" s="1362"/>
      <c r="G1006" s="1362"/>
      <c r="H1006" s="1362"/>
      <c r="J1006" s="1362"/>
      <c r="N1006" s="1362"/>
      <c r="O1006" s="1365"/>
      <c r="P1006" s="1365"/>
      <c r="Q1006" s="1365"/>
      <c r="R1006" s="1365"/>
    </row>
    <row r="1007" spans="1:18">
      <c r="A1007" s="1362"/>
      <c r="G1007" s="1362"/>
      <c r="H1007" s="1362"/>
      <c r="J1007" s="1362"/>
      <c r="N1007" s="1362"/>
      <c r="O1007" s="1365"/>
      <c r="P1007" s="1365"/>
      <c r="Q1007" s="1365"/>
      <c r="R1007" s="1365"/>
    </row>
    <row r="1008" spans="1:18">
      <c r="A1008" s="1362"/>
      <c r="G1008" s="1362"/>
      <c r="H1008" s="1362"/>
      <c r="J1008" s="1362"/>
      <c r="N1008" s="1362"/>
      <c r="O1008" s="1365"/>
      <c r="P1008" s="1365"/>
      <c r="Q1008" s="1365"/>
      <c r="R1008" s="1365"/>
    </row>
    <row r="1009" spans="1:18">
      <c r="A1009" s="1362"/>
      <c r="G1009" s="1362"/>
      <c r="H1009" s="1362"/>
      <c r="J1009" s="1362"/>
      <c r="N1009" s="1362"/>
      <c r="O1009" s="1365"/>
      <c r="P1009" s="1365"/>
      <c r="Q1009" s="1365"/>
      <c r="R1009" s="1365"/>
    </row>
    <row r="1010" spans="1:18">
      <c r="A1010" s="1362"/>
      <c r="G1010" s="1362"/>
      <c r="H1010" s="1362"/>
      <c r="J1010" s="1362"/>
      <c r="N1010" s="1362"/>
      <c r="O1010" s="1365"/>
      <c r="P1010" s="1365"/>
      <c r="Q1010" s="1365"/>
      <c r="R1010" s="1365"/>
    </row>
    <row r="1011" spans="1:18">
      <c r="A1011" s="1362"/>
      <c r="G1011" s="1362"/>
      <c r="H1011" s="1362"/>
      <c r="J1011" s="1362"/>
      <c r="N1011" s="1362"/>
      <c r="O1011" s="1365"/>
      <c r="P1011" s="1365"/>
      <c r="Q1011" s="1365"/>
      <c r="R1011" s="1365"/>
    </row>
    <row r="1012" spans="1:18">
      <c r="A1012" s="1362"/>
      <c r="G1012" s="1362"/>
      <c r="H1012" s="1362"/>
      <c r="J1012" s="1362"/>
      <c r="N1012" s="1362"/>
      <c r="O1012" s="1365"/>
      <c r="P1012" s="1365"/>
      <c r="Q1012" s="1365"/>
      <c r="R1012" s="1365"/>
    </row>
    <row r="1013" spans="1:18">
      <c r="A1013" s="1362"/>
      <c r="G1013" s="1362"/>
      <c r="H1013" s="1362"/>
      <c r="J1013" s="1362"/>
      <c r="N1013" s="1362"/>
      <c r="O1013" s="1365"/>
      <c r="P1013" s="1365"/>
      <c r="Q1013" s="1365"/>
      <c r="R1013" s="1365"/>
    </row>
    <row r="1014" spans="1:18">
      <c r="A1014" s="1362"/>
      <c r="G1014" s="1362"/>
      <c r="H1014" s="1362"/>
      <c r="J1014" s="1362"/>
      <c r="N1014" s="1362"/>
      <c r="O1014" s="1365"/>
      <c r="P1014" s="1365"/>
      <c r="Q1014" s="1365"/>
      <c r="R1014" s="1365"/>
    </row>
    <row r="1015" spans="1:18">
      <c r="A1015" s="1362"/>
      <c r="G1015" s="1362"/>
      <c r="H1015" s="1362"/>
      <c r="J1015" s="1362"/>
      <c r="N1015" s="1362"/>
      <c r="O1015" s="1365"/>
      <c r="P1015" s="1365"/>
      <c r="Q1015" s="1365"/>
      <c r="R1015" s="1365"/>
    </row>
    <row r="1016" spans="1:18">
      <c r="A1016" s="1362"/>
      <c r="G1016" s="1362"/>
      <c r="H1016" s="1362"/>
      <c r="J1016" s="1362"/>
      <c r="N1016" s="1362"/>
      <c r="O1016" s="1365"/>
      <c r="P1016" s="1365"/>
      <c r="Q1016" s="1365"/>
      <c r="R1016" s="1365"/>
    </row>
    <row r="1017" spans="1:18">
      <c r="A1017" s="1362"/>
      <c r="G1017" s="1362"/>
      <c r="H1017" s="1362"/>
      <c r="J1017" s="1362"/>
      <c r="N1017" s="1362"/>
      <c r="O1017" s="1365"/>
      <c r="P1017" s="1365"/>
      <c r="Q1017" s="1365"/>
      <c r="R1017" s="1365"/>
    </row>
    <row r="1018" spans="1:18">
      <c r="A1018" s="1362"/>
      <c r="G1018" s="1362"/>
      <c r="H1018" s="1362"/>
      <c r="J1018" s="1362"/>
      <c r="N1018" s="1362"/>
      <c r="O1018" s="1365"/>
      <c r="P1018" s="1365"/>
      <c r="Q1018" s="1365"/>
      <c r="R1018" s="1365"/>
    </row>
    <row r="1019" spans="1:18">
      <c r="A1019" s="1362"/>
      <c r="G1019" s="1362"/>
      <c r="H1019" s="1362"/>
      <c r="J1019" s="1362"/>
      <c r="N1019" s="1362"/>
      <c r="O1019" s="1365"/>
      <c r="P1019" s="1365"/>
      <c r="Q1019" s="1365"/>
      <c r="R1019" s="1365"/>
    </row>
    <row r="1020" spans="1:18">
      <c r="A1020" s="1362"/>
      <c r="G1020" s="1362"/>
      <c r="H1020" s="1362"/>
      <c r="J1020" s="1362"/>
      <c r="N1020" s="1362"/>
      <c r="O1020" s="1365"/>
      <c r="P1020" s="1365"/>
      <c r="Q1020" s="1365"/>
      <c r="R1020" s="1365"/>
    </row>
    <row r="1021" spans="1:18">
      <c r="A1021" s="1362"/>
      <c r="G1021" s="1362"/>
      <c r="H1021" s="1362"/>
      <c r="J1021" s="1362"/>
      <c r="N1021" s="1362"/>
      <c r="O1021" s="1365"/>
      <c r="P1021" s="1365"/>
      <c r="Q1021" s="1365"/>
      <c r="R1021" s="1365"/>
    </row>
    <row r="1022" spans="1:18">
      <c r="A1022" s="1362"/>
      <c r="G1022" s="1362"/>
      <c r="H1022" s="1362"/>
      <c r="J1022" s="1362"/>
      <c r="N1022" s="1362"/>
      <c r="O1022" s="1365"/>
      <c r="P1022" s="1365"/>
      <c r="Q1022" s="1365"/>
      <c r="R1022" s="1365"/>
    </row>
    <row r="1023" spans="1:18">
      <c r="A1023" s="1362"/>
      <c r="G1023" s="1362"/>
      <c r="H1023" s="1362"/>
      <c r="J1023" s="1362"/>
      <c r="N1023" s="1362"/>
      <c r="O1023" s="1365"/>
      <c r="P1023" s="1365"/>
      <c r="Q1023" s="1365"/>
      <c r="R1023" s="1365"/>
    </row>
    <row r="1024" spans="1:18">
      <c r="A1024" s="1362"/>
      <c r="G1024" s="1362"/>
      <c r="H1024" s="1362"/>
      <c r="J1024" s="1362"/>
      <c r="N1024" s="1362"/>
      <c r="O1024" s="1365"/>
      <c r="P1024" s="1365"/>
      <c r="Q1024" s="1365"/>
      <c r="R1024" s="1365"/>
    </row>
    <row r="1025" spans="1:18">
      <c r="A1025" s="1362"/>
      <c r="G1025" s="1362"/>
      <c r="H1025" s="1362"/>
      <c r="J1025" s="1362"/>
      <c r="N1025" s="1362"/>
      <c r="O1025" s="1365"/>
      <c r="P1025" s="1365"/>
      <c r="Q1025" s="1365"/>
      <c r="R1025" s="1365"/>
    </row>
    <row r="1026" spans="1:18">
      <c r="A1026" s="1362"/>
      <c r="G1026" s="1362"/>
      <c r="H1026" s="1362"/>
      <c r="J1026" s="1362"/>
      <c r="N1026" s="1362"/>
      <c r="O1026" s="1365"/>
      <c r="P1026" s="1365"/>
      <c r="Q1026" s="1365"/>
      <c r="R1026" s="1365"/>
    </row>
    <row r="1027" spans="1:18">
      <c r="A1027" s="1362"/>
      <c r="G1027" s="1362"/>
      <c r="H1027" s="1362"/>
      <c r="J1027" s="1362"/>
      <c r="N1027" s="1362"/>
      <c r="O1027" s="1365"/>
      <c r="P1027" s="1365"/>
      <c r="Q1027" s="1365"/>
      <c r="R1027" s="1365"/>
    </row>
    <row r="1028" spans="1:18">
      <c r="A1028" s="1362"/>
      <c r="G1028" s="1362"/>
      <c r="H1028" s="1362"/>
      <c r="J1028" s="1362"/>
      <c r="N1028" s="1362"/>
      <c r="O1028" s="1365"/>
      <c r="P1028" s="1365"/>
      <c r="Q1028" s="1365"/>
      <c r="R1028" s="1365"/>
    </row>
    <row r="1029" spans="1:18">
      <c r="A1029" s="1362"/>
      <c r="G1029" s="1362"/>
      <c r="H1029" s="1362"/>
      <c r="J1029" s="1362"/>
      <c r="N1029" s="1362"/>
      <c r="O1029" s="1365"/>
      <c r="P1029" s="1365"/>
      <c r="Q1029" s="1365"/>
      <c r="R1029" s="1365"/>
    </row>
    <row r="1030" spans="1:18">
      <c r="A1030" s="1362"/>
      <c r="G1030" s="1362"/>
      <c r="H1030" s="1362"/>
      <c r="J1030" s="1362"/>
      <c r="N1030" s="1362"/>
      <c r="O1030" s="1365"/>
      <c r="P1030" s="1365"/>
      <c r="Q1030" s="1365"/>
      <c r="R1030" s="1365"/>
    </row>
    <row r="1031" spans="1:18">
      <c r="A1031" s="1362"/>
      <c r="G1031" s="1362"/>
      <c r="H1031" s="1362"/>
      <c r="J1031" s="1362"/>
      <c r="N1031" s="1362"/>
      <c r="O1031" s="1365"/>
      <c r="P1031" s="1365"/>
      <c r="Q1031" s="1365"/>
      <c r="R1031" s="1365"/>
    </row>
    <row r="1032" spans="1:18">
      <c r="A1032" s="1362"/>
      <c r="G1032" s="1362"/>
      <c r="H1032" s="1362"/>
      <c r="J1032" s="1362"/>
      <c r="N1032" s="1362"/>
      <c r="O1032" s="1365"/>
      <c r="P1032" s="1365"/>
      <c r="Q1032" s="1365"/>
      <c r="R1032" s="1365"/>
    </row>
    <row r="1033" spans="1:18">
      <c r="A1033" s="1362"/>
      <c r="G1033" s="1362"/>
      <c r="H1033" s="1362"/>
      <c r="J1033" s="1362"/>
      <c r="N1033" s="1362"/>
      <c r="O1033" s="1365"/>
      <c r="P1033" s="1365"/>
      <c r="Q1033" s="1365"/>
      <c r="R1033" s="1365"/>
    </row>
    <row r="1034" spans="1:18">
      <c r="A1034" s="1362"/>
      <c r="G1034" s="1362"/>
      <c r="H1034" s="1362"/>
      <c r="J1034" s="1362"/>
      <c r="N1034" s="1362"/>
      <c r="O1034" s="1365"/>
      <c r="P1034" s="1365"/>
      <c r="Q1034" s="1365"/>
      <c r="R1034" s="1365"/>
    </row>
    <row r="1035" spans="1:18">
      <c r="A1035" s="1362"/>
      <c r="G1035" s="1362"/>
      <c r="H1035" s="1362"/>
      <c r="J1035" s="1362"/>
      <c r="N1035" s="1362"/>
      <c r="O1035" s="1365"/>
      <c r="P1035" s="1365"/>
      <c r="Q1035" s="1365"/>
      <c r="R1035" s="1365"/>
    </row>
    <row r="1036" spans="1:18">
      <c r="A1036" s="1362"/>
      <c r="G1036" s="1362"/>
      <c r="H1036" s="1362"/>
      <c r="J1036" s="1362"/>
      <c r="N1036" s="1362"/>
      <c r="O1036" s="1365"/>
      <c r="P1036" s="1365"/>
      <c r="Q1036" s="1365"/>
      <c r="R1036" s="1365"/>
    </row>
    <row r="1037" spans="1:18">
      <c r="A1037" s="1362"/>
      <c r="G1037" s="1362"/>
      <c r="H1037" s="1362"/>
      <c r="J1037" s="1362"/>
      <c r="N1037" s="1362"/>
      <c r="O1037" s="1365"/>
      <c r="P1037" s="1365"/>
      <c r="Q1037" s="1365"/>
      <c r="R1037" s="1365"/>
    </row>
    <row r="1038" spans="1:18">
      <c r="A1038" s="1362"/>
      <c r="G1038" s="1362"/>
      <c r="H1038" s="1362"/>
      <c r="J1038" s="1362"/>
      <c r="N1038" s="1362"/>
      <c r="O1038" s="1365"/>
      <c r="P1038" s="1365"/>
      <c r="Q1038" s="1365"/>
      <c r="R1038" s="1365"/>
    </row>
    <row r="1039" spans="1:18">
      <c r="A1039" s="1362"/>
      <c r="G1039" s="1362"/>
      <c r="H1039" s="1362"/>
      <c r="J1039" s="1362"/>
      <c r="N1039" s="1362"/>
      <c r="O1039" s="1365"/>
      <c r="P1039" s="1365"/>
      <c r="Q1039" s="1365"/>
      <c r="R1039" s="1365"/>
    </row>
    <row r="1040" spans="1:18">
      <c r="A1040" s="1362"/>
      <c r="G1040" s="1362"/>
      <c r="H1040" s="1362"/>
      <c r="J1040" s="1362"/>
      <c r="N1040" s="1362"/>
      <c r="O1040" s="1365"/>
      <c r="P1040" s="1365"/>
      <c r="Q1040" s="1365"/>
      <c r="R1040" s="1365"/>
    </row>
    <row r="1041" spans="1:18">
      <c r="A1041" s="1362"/>
      <c r="G1041" s="1362"/>
      <c r="H1041" s="1362"/>
      <c r="J1041" s="1362"/>
      <c r="N1041" s="1362"/>
      <c r="O1041" s="1365"/>
      <c r="P1041" s="1365"/>
      <c r="Q1041" s="1365"/>
      <c r="R1041" s="1365"/>
    </row>
    <row r="1042" spans="1:18">
      <c r="A1042" s="1362"/>
      <c r="G1042" s="1362"/>
      <c r="H1042" s="1362"/>
      <c r="J1042" s="1362"/>
      <c r="N1042" s="1362"/>
      <c r="O1042" s="1365"/>
      <c r="P1042" s="1365"/>
      <c r="Q1042" s="1365"/>
      <c r="R1042" s="1365"/>
    </row>
    <row r="1043" spans="1:18">
      <c r="A1043" s="1362"/>
      <c r="G1043" s="1362"/>
      <c r="H1043" s="1362"/>
      <c r="J1043" s="1362"/>
      <c r="N1043" s="1362"/>
      <c r="O1043" s="1365"/>
      <c r="P1043" s="1365"/>
      <c r="Q1043" s="1365"/>
      <c r="R1043" s="1365"/>
    </row>
    <row r="1044" spans="1:18">
      <c r="A1044" s="1362"/>
      <c r="G1044" s="1362"/>
      <c r="H1044" s="1362"/>
      <c r="J1044" s="1362"/>
      <c r="N1044" s="1362"/>
      <c r="O1044" s="1365"/>
      <c r="P1044" s="1365"/>
      <c r="Q1044" s="1365"/>
      <c r="R1044" s="1365"/>
    </row>
    <row r="1045" spans="1:18">
      <c r="A1045" s="1362"/>
      <c r="G1045" s="1362"/>
      <c r="H1045" s="1362"/>
      <c r="J1045" s="1362"/>
      <c r="N1045" s="1362"/>
      <c r="O1045" s="1365"/>
      <c r="P1045" s="1365"/>
      <c r="Q1045" s="1365"/>
      <c r="R1045" s="1365"/>
    </row>
    <row r="1046" spans="1:18">
      <c r="A1046" s="1362"/>
      <c r="G1046" s="1362"/>
      <c r="H1046" s="1362"/>
      <c r="J1046" s="1362"/>
      <c r="N1046" s="1362"/>
      <c r="O1046" s="1365"/>
      <c r="P1046" s="1365"/>
      <c r="Q1046" s="1365"/>
      <c r="R1046" s="1365"/>
    </row>
    <row r="1047" spans="1:18">
      <c r="A1047" s="1362"/>
      <c r="G1047" s="1362"/>
      <c r="H1047" s="1362"/>
      <c r="J1047" s="1362"/>
      <c r="N1047" s="1362"/>
      <c r="O1047" s="1365"/>
      <c r="P1047" s="1365"/>
      <c r="Q1047" s="1365"/>
      <c r="R1047" s="1365"/>
    </row>
    <row r="1048" spans="1:18">
      <c r="A1048" s="1362"/>
      <c r="G1048" s="1362"/>
      <c r="H1048" s="1362"/>
      <c r="J1048" s="1362"/>
      <c r="N1048" s="1362"/>
      <c r="O1048" s="1365"/>
      <c r="P1048" s="1365"/>
      <c r="Q1048" s="1365"/>
      <c r="R1048" s="1365"/>
    </row>
    <row r="1049" spans="1:18">
      <c r="A1049" s="1362"/>
      <c r="G1049" s="1362"/>
      <c r="H1049" s="1362"/>
      <c r="J1049" s="1362"/>
      <c r="N1049" s="1362"/>
      <c r="O1049" s="1365"/>
      <c r="P1049" s="1365"/>
      <c r="Q1049" s="1365"/>
      <c r="R1049" s="1365"/>
    </row>
    <row r="1050" spans="1:18">
      <c r="A1050" s="1362"/>
      <c r="G1050" s="1362"/>
      <c r="H1050" s="1362"/>
      <c r="J1050" s="1362"/>
      <c r="N1050" s="1362"/>
      <c r="O1050" s="1365"/>
      <c r="P1050" s="1365"/>
      <c r="Q1050" s="1365"/>
      <c r="R1050" s="1365"/>
    </row>
    <row r="1051" spans="1:18">
      <c r="A1051" s="1362"/>
      <c r="G1051" s="1362"/>
      <c r="H1051" s="1362"/>
      <c r="J1051" s="1362"/>
      <c r="N1051" s="1362"/>
      <c r="O1051" s="1365"/>
      <c r="P1051" s="1365"/>
      <c r="Q1051" s="1365"/>
      <c r="R1051" s="1365"/>
    </row>
    <row r="1052" spans="1:18">
      <c r="A1052" s="1362"/>
      <c r="G1052" s="1362"/>
      <c r="H1052" s="1362"/>
      <c r="J1052" s="1362"/>
      <c r="N1052" s="1362"/>
      <c r="O1052" s="1365"/>
      <c r="P1052" s="1365"/>
      <c r="Q1052" s="1365"/>
      <c r="R1052" s="1365"/>
    </row>
    <row r="1053" spans="1:18">
      <c r="A1053" s="1362"/>
      <c r="G1053" s="1362"/>
      <c r="H1053" s="1362"/>
      <c r="J1053" s="1362"/>
      <c r="N1053" s="1362"/>
      <c r="O1053" s="1365"/>
      <c r="P1053" s="1365"/>
      <c r="Q1053" s="1365"/>
      <c r="R1053" s="1365"/>
    </row>
    <row r="1054" spans="1:18">
      <c r="A1054" s="1362"/>
      <c r="G1054" s="1362"/>
      <c r="H1054" s="1362"/>
      <c r="J1054" s="1362"/>
      <c r="N1054" s="1362"/>
      <c r="O1054" s="1365"/>
      <c r="P1054" s="1365"/>
      <c r="Q1054" s="1365"/>
      <c r="R1054" s="1365"/>
    </row>
    <row r="1055" spans="1:18">
      <c r="A1055" s="1362"/>
      <c r="G1055" s="1362"/>
      <c r="H1055" s="1362"/>
      <c r="J1055" s="1362"/>
      <c r="N1055" s="1362"/>
      <c r="O1055" s="1365"/>
      <c r="P1055" s="1365"/>
      <c r="Q1055" s="1365"/>
      <c r="R1055" s="1365"/>
    </row>
    <row r="1056" spans="1:18">
      <c r="A1056" s="1362"/>
      <c r="G1056" s="1362"/>
      <c r="H1056" s="1362"/>
      <c r="J1056" s="1362"/>
      <c r="N1056" s="1362"/>
      <c r="O1056" s="1365"/>
      <c r="P1056" s="1365"/>
      <c r="Q1056" s="1365"/>
      <c r="R1056" s="1365"/>
    </row>
    <row r="1057" spans="1:18">
      <c r="A1057" s="1362"/>
      <c r="G1057" s="1362"/>
      <c r="H1057" s="1362"/>
      <c r="J1057" s="1362"/>
      <c r="N1057" s="1362"/>
      <c r="O1057" s="1365"/>
      <c r="P1057" s="1365"/>
      <c r="Q1057" s="1365"/>
      <c r="R1057" s="1365"/>
    </row>
    <row r="1058" spans="1:18">
      <c r="A1058" s="1362"/>
      <c r="G1058" s="1362"/>
      <c r="H1058" s="1362"/>
      <c r="J1058" s="1362"/>
      <c r="N1058" s="1362"/>
      <c r="O1058" s="1365"/>
      <c r="P1058" s="1365"/>
      <c r="Q1058" s="1365"/>
      <c r="R1058" s="1365"/>
    </row>
    <row r="1059" spans="1:18">
      <c r="A1059" s="1362"/>
      <c r="G1059" s="1362"/>
      <c r="H1059" s="1362"/>
      <c r="J1059" s="1362"/>
      <c r="N1059" s="1362"/>
      <c r="O1059" s="1365"/>
      <c r="P1059" s="1365"/>
      <c r="Q1059" s="1365"/>
      <c r="R1059" s="1365"/>
    </row>
    <row r="1060" spans="1:18">
      <c r="A1060" s="1362"/>
      <c r="G1060" s="1362"/>
      <c r="H1060" s="1362"/>
      <c r="J1060" s="1362"/>
      <c r="N1060" s="1362"/>
      <c r="O1060" s="1365"/>
      <c r="P1060" s="1365"/>
      <c r="Q1060" s="1365"/>
      <c r="R1060" s="1365"/>
    </row>
    <row r="1061" spans="1:18">
      <c r="A1061" s="1362"/>
      <c r="G1061" s="1362"/>
      <c r="H1061" s="1362"/>
      <c r="J1061" s="1362"/>
      <c r="N1061" s="1362"/>
      <c r="O1061" s="1365"/>
      <c r="P1061" s="1365"/>
      <c r="Q1061" s="1365"/>
      <c r="R1061" s="1365"/>
    </row>
    <row r="1062" spans="1:18">
      <c r="A1062" s="1362"/>
      <c r="G1062" s="1362"/>
      <c r="H1062" s="1362"/>
      <c r="J1062" s="1362"/>
      <c r="N1062" s="1362"/>
      <c r="O1062" s="1365"/>
      <c r="P1062" s="1365"/>
      <c r="Q1062" s="1365"/>
      <c r="R1062" s="1365"/>
    </row>
    <row r="1063" spans="1:18">
      <c r="A1063" s="1362"/>
      <c r="G1063" s="1362"/>
      <c r="H1063" s="1362"/>
      <c r="J1063" s="1362"/>
      <c r="N1063" s="1362"/>
      <c r="O1063" s="1365"/>
      <c r="P1063" s="1365"/>
      <c r="Q1063" s="1365"/>
      <c r="R1063" s="1365"/>
    </row>
    <row r="1064" spans="1:18">
      <c r="A1064" s="1362"/>
      <c r="G1064" s="1362"/>
      <c r="H1064" s="1362"/>
      <c r="J1064" s="1362"/>
      <c r="N1064" s="1362"/>
      <c r="O1064" s="1365"/>
      <c r="P1064" s="1365"/>
      <c r="Q1064" s="1365"/>
      <c r="R1064" s="1365"/>
    </row>
    <row r="1065" spans="1:18">
      <c r="A1065" s="1362"/>
      <c r="G1065" s="1362"/>
      <c r="H1065" s="1362"/>
      <c r="J1065" s="1362"/>
      <c r="N1065" s="1362"/>
      <c r="O1065" s="1365"/>
      <c r="P1065" s="1365"/>
      <c r="Q1065" s="1365"/>
      <c r="R1065" s="1365"/>
    </row>
    <row r="1066" spans="1:18">
      <c r="A1066" s="1362"/>
      <c r="G1066" s="1362"/>
      <c r="H1066" s="1362"/>
      <c r="J1066" s="1362"/>
      <c r="N1066" s="1362"/>
      <c r="O1066" s="1365"/>
      <c r="P1066" s="1365"/>
      <c r="Q1066" s="1365"/>
      <c r="R1066" s="1365"/>
    </row>
    <row r="1067" spans="1:18">
      <c r="A1067" s="1362"/>
      <c r="G1067" s="1362"/>
      <c r="H1067" s="1362"/>
      <c r="J1067" s="1362"/>
      <c r="N1067" s="1362"/>
      <c r="O1067" s="1365"/>
      <c r="P1067" s="1365"/>
      <c r="Q1067" s="1365"/>
      <c r="R1067" s="1365"/>
    </row>
    <row r="1068" spans="1:18">
      <c r="A1068" s="1362"/>
      <c r="G1068" s="1362"/>
      <c r="H1068" s="1362"/>
      <c r="J1068" s="1362"/>
      <c r="N1068" s="1362"/>
      <c r="O1068" s="1365"/>
      <c r="P1068" s="1365"/>
      <c r="Q1068" s="1365"/>
      <c r="R1068" s="1365"/>
    </row>
    <row r="1069" spans="1:18">
      <c r="A1069" s="1362"/>
      <c r="G1069" s="1362"/>
      <c r="H1069" s="1362"/>
      <c r="J1069" s="1362"/>
      <c r="N1069" s="1362"/>
      <c r="O1069" s="1365"/>
      <c r="P1069" s="1365"/>
      <c r="Q1069" s="1365"/>
      <c r="R1069" s="1365"/>
    </row>
    <row r="1070" spans="1:18">
      <c r="A1070" s="1362"/>
      <c r="G1070" s="1362"/>
      <c r="H1070" s="1362"/>
      <c r="J1070" s="1362"/>
      <c r="N1070" s="1362"/>
      <c r="O1070" s="1365"/>
      <c r="P1070" s="1365"/>
      <c r="Q1070" s="1365"/>
      <c r="R1070" s="1365"/>
    </row>
    <row r="1071" spans="1:18">
      <c r="A1071" s="1362"/>
      <c r="G1071" s="1362"/>
      <c r="H1071" s="1362"/>
      <c r="J1071" s="1362"/>
      <c r="N1071" s="1362"/>
      <c r="O1071" s="1365"/>
      <c r="P1071" s="1365"/>
      <c r="Q1071" s="1365"/>
      <c r="R1071" s="1365"/>
    </row>
    <row r="1072" spans="1:18">
      <c r="A1072" s="1362"/>
      <c r="G1072" s="1362"/>
      <c r="H1072" s="1362"/>
      <c r="J1072" s="1362"/>
      <c r="N1072" s="1362"/>
      <c r="O1072" s="1365"/>
      <c r="P1072" s="1365"/>
      <c r="Q1072" s="1365"/>
      <c r="R1072" s="1365"/>
    </row>
    <row r="1073" spans="1:18">
      <c r="A1073" s="1362"/>
      <c r="G1073" s="1362"/>
      <c r="H1073" s="1362"/>
      <c r="J1073" s="1362"/>
      <c r="N1073" s="1362"/>
      <c r="O1073" s="1365"/>
      <c r="P1073" s="1365"/>
      <c r="Q1073" s="1365"/>
      <c r="R1073" s="1365"/>
    </row>
    <row r="1074" spans="1:18">
      <c r="A1074" s="1362"/>
      <c r="G1074" s="1362"/>
      <c r="H1074" s="1362"/>
      <c r="J1074" s="1362"/>
      <c r="N1074" s="1362"/>
      <c r="O1074" s="1365"/>
      <c r="P1074" s="1365"/>
      <c r="Q1074" s="1365"/>
      <c r="R1074" s="1365"/>
    </row>
    <row r="1075" spans="1:18">
      <c r="A1075" s="1362"/>
      <c r="G1075" s="1362"/>
      <c r="H1075" s="1362"/>
      <c r="J1075" s="1362"/>
      <c r="N1075" s="1362"/>
      <c r="O1075" s="1365"/>
      <c r="P1075" s="1365"/>
      <c r="Q1075" s="1365"/>
      <c r="R1075" s="1365"/>
    </row>
    <row r="1076" spans="1:18">
      <c r="A1076" s="1362"/>
      <c r="G1076" s="1362"/>
      <c r="H1076" s="1362"/>
      <c r="J1076" s="1362"/>
      <c r="N1076" s="1362"/>
      <c r="O1076" s="1365"/>
      <c r="P1076" s="1365"/>
      <c r="Q1076" s="1365"/>
      <c r="R1076" s="1365"/>
    </row>
    <row r="1077" spans="1:18">
      <c r="A1077" s="1362"/>
      <c r="G1077" s="1362"/>
      <c r="H1077" s="1362"/>
      <c r="J1077" s="1362"/>
      <c r="N1077" s="1362"/>
      <c r="O1077" s="1365"/>
      <c r="P1077" s="1365"/>
      <c r="Q1077" s="1365"/>
      <c r="R1077" s="1365"/>
    </row>
    <row r="1078" spans="1:18">
      <c r="A1078" s="1362"/>
      <c r="G1078" s="1362"/>
      <c r="H1078" s="1362"/>
      <c r="J1078" s="1362"/>
      <c r="N1078" s="1362"/>
      <c r="O1078" s="1365"/>
      <c r="P1078" s="1365"/>
      <c r="Q1078" s="1365"/>
      <c r="R1078" s="1365"/>
    </row>
    <row r="1079" spans="1:18">
      <c r="A1079" s="1362"/>
      <c r="G1079" s="1362"/>
      <c r="H1079" s="1362"/>
      <c r="J1079" s="1362"/>
      <c r="N1079" s="1362"/>
      <c r="O1079" s="1365"/>
      <c r="P1079" s="1365"/>
      <c r="Q1079" s="1365"/>
      <c r="R1079" s="1365"/>
    </row>
    <row r="1080" spans="1:18">
      <c r="A1080" s="1362"/>
      <c r="G1080" s="1362"/>
      <c r="H1080" s="1362"/>
      <c r="J1080" s="1362"/>
      <c r="N1080" s="1362"/>
      <c r="O1080" s="1365"/>
      <c r="P1080" s="1365"/>
      <c r="Q1080" s="1365"/>
      <c r="R1080" s="1365"/>
    </row>
    <row r="1081" spans="1:18">
      <c r="A1081" s="1362"/>
      <c r="G1081" s="1362"/>
      <c r="H1081" s="1362"/>
      <c r="J1081" s="1362"/>
      <c r="N1081" s="1362"/>
      <c r="O1081" s="1365"/>
      <c r="P1081" s="1365"/>
      <c r="Q1081" s="1365"/>
      <c r="R1081" s="1365"/>
    </row>
    <row r="1082" spans="1:18">
      <c r="A1082" s="1362"/>
      <c r="G1082" s="1362"/>
      <c r="H1082" s="1362"/>
      <c r="J1082" s="1362"/>
      <c r="N1082" s="1362"/>
      <c r="O1082" s="1365"/>
      <c r="P1082" s="1365"/>
      <c r="Q1082" s="1365"/>
      <c r="R1082" s="1365"/>
    </row>
    <row r="1083" spans="1:18">
      <c r="A1083" s="1362"/>
      <c r="G1083" s="1362"/>
      <c r="H1083" s="1362"/>
      <c r="J1083" s="1362"/>
      <c r="N1083" s="1362"/>
      <c r="O1083" s="1365"/>
      <c r="P1083" s="1365"/>
      <c r="Q1083" s="1365"/>
      <c r="R1083" s="1365"/>
    </row>
    <row r="1084" spans="1:18">
      <c r="A1084" s="1362"/>
      <c r="G1084" s="1362"/>
      <c r="H1084" s="1362"/>
      <c r="J1084" s="1362"/>
      <c r="N1084" s="1362"/>
      <c r="O1084" s="1365"/>
      <c r="P1084" s="1365"/>
      <c r="Q1084" s="1365"/>
      <c r="R1084" s="1365"/>
    </row>
    <row r="1085" spans="1:18">
      <c r="A1085" s="1362"/>
      <c r="G1085" s="1362"/>
      <c r="H1085" s="1362"/>
      <c r="J1085" s="1362"/>
      <c r="N1085" s="1362"/>
      <c r="O1085" s="1365"/>
      <c r="P1085" s="1365"/>
      <c r="Q1085" s="1365"/>
      <c r="R1085" s="1365"/>
    </row>
    <row r="1086" spans="1:18">
      <c r="A1086" s="1362"/>
      <c r="G1086" s="1362"/>
      <c r="H1086" s="1362"/>
      <c r="J1086" s="1362"/>
      <c r="N1086" s="1362"/>
      <c r="O1086" s="1365"/>
      <c r="P1086" s="1365"/>
      <c r="Q1086" s="1365"/>
      <c r="R1086" s="1365"/>
    </row>
    <row r="1087" spans="1:18">
      <c r="A1087" s="1362"/>
      <c r="G1087" s="1362"/>
      <c r="H1087" s="1362"/>
      <c r="J1087" s="1362"/>
      <c r="N1087" s="1362"/>
      <c r="O1087" s="1365"/>
      <c r="P1087" s="1365"/>
      <c r="Q1087" s="1365"/>
      <c r="R1087" s="1365"/>
    </row>
    <row r="1088" spans="1:18">
      <c r="A1088" s="1362"/>
      <c r="G1088" s="1362"/>
      <c r="H1088" s="1362"/>
      <c r="J1088" s="1362"/>
      <c r="N1088" s="1362"/>
      <c r="O1088" s="1365"/>
      <c r="P1088" s="1365"/>
      <c r="Q1088" s="1365"/>
      <c r="R1088" s="1365"/>
    </row>
    <row r="1089" spans="1:18">
      <c r="A1089" s="1362"/>
      <c r="G1089" s="1362"/>
      <c r="H1089" s="1362"/>
      <c r="J1089" s="1362"/>
      <c r="N1089" s="1362"/>
      <c r="O1089" s="1365"/>
      <c r="P1089" s="1365"/>
      <c r="Q1089" s="1365"/>
      <c r="R1089" s="1365"/>
    </row>
    <row r="1090" spans="1:18">
      <c r="A1090" s="1362"/>
      <c r="G1090" s="1362"/>
      <c r="H1090" s="1362"/>
      <c r="J1090" s="1362"/>
      <c r="N1090" s="1362"/>
      <c r="O1090" s="1365"/>
      <c r="P1090" s="1365"/>
      <c r="Q1090" s="1365"/>
      <c r="R1090" s="1365"/>
    </row>
    <row r="1091" spans="1:18">
      <c r="A1091" s="1362"/>
      <c r="G1091" s="1362"/>
      <c r="H1091" s="1362"/>
      <c r="J1091" s="1362"/>
      <c r="N1091" s="1362"/>
      <c r="O1091" s="1365"/>
      <c r="P1091" s="1365"/>
      <c r="Q1091" s="1365"/>
      <c r="R1091" s="1365"/>
    </row>
    <row r="1092" spans="1:18">
      <c r="A1092" s="1362"/>
      <c r="G1092" s="1362"/>
      <c r="H1092" s="1362"/>
      <c r="J1092" s="1362"/>
      <c r="N1092" s="1362"/>
      <c r="O1092" s="1365"/>
      <c r="P1092" s="1365"/>
      <c r="Q1092" s="1365"/>
      <c r="R1092" s="1365"/>
    </row>
    <row r="1093" spans="1:18">
      <c r="A1093" s="1362"/>
      <c r="G1093" s="1362"/>
      <c r="H1093" s="1362"/>
      <c r="J1093" s="1362"/>
      <c r="N1093" s="1362"/>
      <c r="O1093" s="1365"/>
      <c r="P1093" s="1365"/>
      <c r="Q1093" s="1365"/>
      <c r="R1093" s="1365"/>
    </row>
    <row r="1094" spans="1:18">
      <c r="A1094" s="1362"/>
      <c r="G1094" s="1362"/>
      <c r="H1094" s="1362"/>
      <c r="J1094" s="1362"/>
      <c r="N1094" s="1362"/>
      <c r="O1094" s="1365"/>
      <c r="P1094" s="1365"/>
      <c r="Q1094" s="1365"/>
      <c r="R1094" s="1365"/>
    </row>
    <row r="1095" spans="1:18">
      <c r="A1095" s="1362"/>
      <c r="G1095" s="1362"/>
      <c r="H1095" s="1362"/>
      <c r="J1095" s="1362"/>
      <c r="N1095" s="1362"/>
      <c r="O1095" s="1365"/>
      <c r="P1095" s="1365"/>
      <c r="Q1095" s="1365"/>
      <c r="R1095" s="1365"/>
    </row>
    <row r="1096" spans="1:18">
      <c r="A1096" s="1362"/>
      <c r="G1096" s="1362"/>
      <c r="H1096" s="1362"/>
      <c r="J1096" s="1362"/>
      <c r="N1096" s="1362"/>
      <c r="O1096" s="1365"/>
      <c r="P1096" s="1365"/>
      <c r="Q1096" s="1365"/>
      <c r="R1096" s="1365"/>
    </row>
    <row r="1097" spans="1:18">
      <c r="A1097" s="1362"/>
      <c r="G1097" s="1362"/>
      <c r="H1097" s="1362"/>
      <c r="J1097" s="1362"/>
      <c r="N1097" s="1362"/>
      <c r="O1097" s="1365"/>
      <c r="P1097" s="1365"/>
      <c r="Q1097" s="1365"/>
      <c r="R1097" s="1365"/>
    </row>
    <row r="1098" spans="1:18">
      <c r="A1098" s="1362"/>
      <c r="G1098" s="1362"/>
      <c r="H1098" s="1362"/>
      <c r="J1098" s="1362"/>
      <c r="N1098" s="1362"/>
      <c r="O1098" s="1365"/>
      <c r="P1098" s="1365"/>
      <c r="Q1098" s="1365"/>
      <c r="R1098" s="1365"/>
    </row>
    <row r="1099" spans="1:18">
      <c r="A1099" s="1362"/>
      <c r="G1099" s="1362"/>
      <c r="H1099" s="1362"/>
      <c r="J1099" s="1362"/>
      <c r="N1099" s="1362"/>
      <c r="O1099" s="1365"/>
      <c r="P1099" s="1365"/>
      <c r="Q1099" s="1365"/>
      <c r="R1099" s="1365"/>
    </row>
    <row r="1100" spans="1:18">
      <c r="A1100" s="1362"/>
      <c r="G1100" s="1362"/>
      <c r="H1100" s="1362"/>
      <c r="J1100" s="1362"/>
      <c r="N1100" s="1362"/>
      <c r="O1100" s="1365"/>
      <c r="P1100" s="1365"/>
      <c r="Q1100" s="1365"/>
      <c r="R1100" s="1365"/>
    </row>
    <row r="1101" spans="1:18">
      <c r="A1101" s="1362"/>
      <c r="G1101" s="1362"/>
      <c r="H1101" s="1362"/>
      <c r="J1101" s="1362"/>
      <c r="N1101" s="1362"/>
      <c r="O1101" s="1365"/>
      <c r="P1101" s="1365"/>
      <c r="Q1101" s="1365"/>
      <c r="R1101" s="1365"/>
    </row>
    <row r="1102" spans="1:18">
      <c r="A1102" s="1362"/>
      <c r="G1102" s="1362"/>
      <c r="H1102" s="1362"/>
      <c r="J1102" s="1362"/>
      <c r="N1102" s="1362"/>
      <c r="O1102" s="1365"/>
      <c r="P1102" s="1365"/>
      <c r="Q1102" s="1365"/>
      <c r="R1102" s="1365"/>
    </row>
    <row r="1103" spans="1:18">
      <c r="A1103" s="1362"/>
      <c r="G1103" s="1362"/>
      <c r="H1103" s="1362"/>
      <c r="J1103" s="1362"/>
      <c r="N1103" s="1362"/>
      <c r="O1103" s="1365"/>
      <c r="P1103" s="1365"/>
      <c r="Q1103" s="1365"/>
      <c r="R1103" s="1365"/>
    </row>
    <row r="1104" spans="1:18">
      <c r="A1104" s="1362"/>
      <c r="G1104" s="1362"/>
      <c r="H1104" s="1362"/>
      <c r="J1104" s="1362"/>
      <c r="N1104" s="1362"/>
      <c r="O1104" s="1365"/>
      <c r="P1104" s="1365"/>
      <c r="Q1104" s="1365"/>
      <c r="R1104" s="1365"/>
    </row>
    <row r="1105" spans="1:18">
      <c r="A1105" s="1362"/>
      <c r="G1105" s="1362"/>
      <c r="H1105" s="1362"/>
      <c r="J1105" s="1362"/>
      <c r="N1105" s="1362"/>
      <c r="O1105" s="1365"/>
      <c r="P1105" s="1365"/>
      <c r="Q1105" s="1365"/>
      <c r="R1105" s="1365"/>
    </row>
    <row r="1106" spans="1:18">
      <c r="A1106" s="1362"/>
      <c r="G1106" s="1362"/>
      <c r="H1106" s="1362"/>
      <c r="J1106" s="1362"/>
      <c r="N1106" s="1362"/>
      <c r="O1106" s="1365"/>
      <c r="P1106" s="1365"/>
      <c r="Q1106" s="1365"/>
      <c r="R1106" s="1365"/>
    </row>
    <row r="1107" spans="1:18">
      <c r="A1107" s="1362"/>
      <c r="G1107" s="1362"/>
      <c r="H1107" s="1362"/>
      <c r="J1107" s="1362"/>
      <c r="N1107" s="1362"/>
      <c r="O1107" s="1365"/>
      <c r="P1107" s="1365"/>
      <c r="Q1107" s="1365"/>
      <c r="R1107" s="1365"/>
    </row>
    <row r="1108" spans="1:18">
      <c r="A1108" s="1362"/>
      <c r="G1108" s="1362"/>
      <c r="H1108" s="1362"/>
      <c r="J1108" s="1362"/>
      <c r="N1108" s="1362"/>
      <c r="O1108" s="1365"/>
      <c r="P1108" s="1365"/>
      <c r="Q1108" s="1365"/>
      <c r="R1108" s="1365"/>
    </row>
    <row r="1109" spans="1:18">
      <c r="A1109" s="1362"/>
      <c r="G1109" s="1362"/>
      <c r="H1109" s="1362"/>
      <c r="J1109" s="1362"/>
      <c r="N1109" s="1362"/>
      <c r="O1109" s="1365"/>
      <c r="P1109" s="1365"/>
      <c r="Q1109" s="1365"/>
      <c r="R1109" s="1365"/>
    </row>
    <row r="1110" spans="1:18">
      <c r="A1110" s="1362"/>
      <c r="G1110" s="1362"/>
      <c r="H1110" s="1362"/>
      <c r="J1110" s="1362"/>
      <c r="N1110" s="1362"/>
      <c r="O1110" s="1365"/>
      <c r="P1110" s="1365"/>
      <c r="Q1110" s="1365"/>
      <c r="R1110" s="1365"/>
    </row>
    <row r="1111" spans="1:18">
      <c r="A1111" s="1362"/>
      <c r="G1111" s="1362"/>
      <c r="H1111" s="1362"/>
      <c r="J1111" s="1362"/>
      <c r="N1111" s="1362"/>
      <c r="O1111" s="1365"/>
      <c r="P1111" s="1365"/>
      <c r="Q1111" s="1365"/>
      <c r="R1111" s="1365"/>
    </row>
    <row r="1112" spans="1:18">
      <c r="A1112" s="1362"/>
      <c r="G1112" s="1362"/>
      <c r="H1112" s="1362"/>
      <c r="J1112" s="1362"/>
      <c r="N1112" s="1362"/>
      <c r="O1112" s="1365"/>
      <c r="P1112" s="1365"/>
      <c r="Q1112" s="1365"/>
      <c r="R1112" s="1365"/>
    </row>
    <row r="1113" spans="1:18">
      <c r="A1113" s="1362"/>
      <c r="G1113" s="1362"/>
      <c r="H1113" s="1362"/>
      <c r="J1113" s="1362"/>
      <c r="N1113" s="1362"/>
      <c r="O1113" s="1365"/>
      <c r="P1113" s="1365"/>
      <c r="Q1113" s="1365"/>
      <c r="R1113" s="1365"/>
    </row>
    <row r="1114" spans="1:18">
      <c r="A1114" s="1362"/>
      <c r="G1114" s="1362"/>
      <c r="H1114" s="1362"/>
      <c r="J1114" s="1362"/>
      <c r="N1114" s="1362"/>
      <c r="O1114" s="1365"/>
      <c r="P1114" s="1365"/>
      <c r="Q1114" s="1365"/>
      <c r="R1114" s="1365"/>
    </row>
    <row r="1115" spans="1:18">
      <c r="A1115" s="1362"/>
      <c r="G1115" s="1362"/>
      <c r="H1115" s="1362"/>
      <c r="J1115" s="1362"/>
      <c r="N1115" s="1362"/>
      <c r="O1115" s="1365"/>
      <c r="P1115" s="1365"/>
      <c r="Q1115" s="1365"/>
      <c r="R1115" s="1365"/>
    </row>
    <row r="1116" spans="1:18">
      <c r="A1116" s="1362"/>
      <c r="G1116" s="1362"/>
      <c r="H1116" s="1362"/>
      <c r="J1116" s="1362"/>
      <c r="N1116" s="1362"/>
      <c r="O1116" s="1365"/>
      <c r="P1116" s="1365"/>
      <c r="Q1116" s="1365"/>
      <c r="R1116" s="1365"/>
    </row>
    <row r="1117" spans="1:18">
      <c r="A1117" s="1362"/>
      <c r="G1117" s="1362"/>
      <c r="H1117" s="1362"/>
      <c r="J1117" s="1362"/>
      <c r="N1117" s="1362"/>
      <c r="O1117" s="1365"/>
      <c r="P1117" s="1365"/>
      <c r="Q1117" s="1365"/>
      <c r="R1117" s="1365"/>
    </row>
    <row r="1118" spans="1:18">
      <c r="A1118" s="1362"/>
      <c r="G1118" s="1362"/>
      <c r="H1118" s="1362"/>
      <c r="J1118" s="1362"/>
      <c r="N1118" s="1362"/>
      <c r="O1118" s="1365"/>
      <c r="P1118" s="1365"/>
      <c r="Q1118" s="1365"/>
      <c r="R1118" s="1365"/>
    </row>
    <row r="1119" spans="1:18">
      <c r="A1119" s="1362"/>
      <c r="G1119" s="1362"/>
      <c r="H1119" s="1362"/>
      <c r="J1119" s="1362"/>
      <c r="N1119" s="1362"/>
      <c r="O1119" s="1365"/>
      <c r="P1119" s="1365"/>
      <c r="Q1119" s="1365"/>
      <c r="R1119" s="1365"/>
    </row>
    <row r="1120" spans="1:18">
      <c r="A1120" s="1362"/>
      <c r="G1120" s="1362"/>
      <c r="H1120" s="1362"/>
      <c r="J1120" s="1362"/>
      <c r="N1120" s="1362"/>
      <c r="O1120" s="1365"/>
      <c r="P1120" s="1365"/>
      <c r="Q1120" s="1365"/>
      <c r="R1120" s="1365"/>
    </row>
    <row r="1121" spans="1:18">
      <c r="A1121" s="1362"/>
      <c r="G1121" s="1362"/>
      <c r="H1121" s="1362"/>
      <c r="J1121" s="1362"/>
      <c r="N1121" s="1362"/>
      <c r="O1121" s="1365"/>
      <c r="P1121" s="1365"/>
      <c r="Q1121" s="1365"/>
      <c r="R1121" s="1365"/>
    </row>
    <row r="1122" spans="1:18">
      <c r="A1122" s="1362"/>
      <c r="G1122" s="1362"/>
      <c r="H1122" s="1362"/>
      <c r="J1122" s="1362"/>
      <c r="N1122" s="1362"/>
      <c r="O1122" s="1365"/>
      <c r="P1122" s="1365"/>
      <c r="Q1122" s="1365"/>
      <c r="R1122" s="1365"/>
    </row>
    <row r="1123" spans="1:18">
      <c r="A1123" s="1362"/>
      <c r="G1123" s="1362"/>
      <c r="H1123" s="1362"/>
      <c r="J1123" s="1362"/>
      <c r="N1123" s="1362"/>
      <c r="O1123" s="1365"/>
      <c r="P1123" s="1365"/>
      <c r="Q1123" s="1365"/>
      <c r="R1123" s="1365"/>
    </row>
    <row r="1124" spans="1:18">
      <c r="A1124" s="1362"/>
      <c r="G1124" s="1362"/>
      <c r="H1124" s="1362"/>
      <c r="J1124" s="1362"/>
      <c r="N1124" s="1362"/>
      <c r="O1124" s="1365"/>
      <c r="P1124" s="1365"/>
      <c r="Q1124" s="1365"/>
      <c r="R1124" s="1365"/>
    </row>
    <row r="1125" spans="1:18">
      <c r="A1125" s="1362"/>
      <c r="G1125" s="1362"/>
      <c r="H1125" s="1362"/>
      <c r="J1125" s="1362"/>
      <c r="N1125" s="1362"/>
      <c r="O1125" s="1365"/>
      <c r="P1125" s="1365"/>
      <c r="Q1125" s="1365"/>
      <c r="R1125" s="1365"/>
    </row>
    <row r="1126" spans="1:18">
      <c r="A1126" s="1362"/>
      <c r="G1126" s="1362"/>
      <c r="H1126" s="1362"/>
      <c r="J1126" s="1362"/>
      <c r="N1126" s="1362"/>
      <c r="O1126" s="1365"/>
      <c r="P1126" s="1365"/>
      <c r="Q1126" s="1365"/>
      <c r="R1126" s="1365"/>
    </row>
    <row r="1127" spans="1:18">
      <c r="A1127" s="1362"/>
      <c r="G1127" s="1362"/>
      <c r="H1127" s="1362"/>
      <c r="J1127" s="1362"/>
      <c r="N1127" s="1362"/>
      <c r="O1127" s="1365"/>
      <c r="P1127" s="1365"/>
      <c r="Q1127" s="1365"/>
      <c r="R1127" s="1365"/>
    </row>
    <row r="1128" spans="1:18">
      <c r="A1128" s="1362"/>
      <c r="G1128" s="1362"/>
      <c r="H1128" s="1362"/>
      <c r="J1128" s="1362"/>
      <c r="N1128" s="1362"/>
      <c r="O1128" s="1365"/>
      <c r="P1128" s="1365"/>
      <c r="Q1128" s="1365"/>
      <c r="R1128" s="1365"/>
    </row>
    <row r="1129" spans="1:18">
      <c r="A1129" s="1362"/>
      <c r="G1129" s="1362"/>
      <c r="H1129" s="1362"/>
      <c r="J1129" s="1362"/>
      <c r="N1129" s="1362"/>
      <c r="O1129" s="1365"/>
      <c r="P1129" s="1365"/>
      <c r="Q1129" s="1365"/>
      <c r="R1129" s="1365"/>
    </row>
    <row r="1130" spans="1:18">
      <c r="A1130" s="1362"/>
      <c r="G1130" s="1362"/>
      <c r="H1130" s="1362"/>
      <c r="J1130" s="1362"/>
      <c r="N1130" s="1362"/>
      <c r="O1130" s="1365"/>
      <c r="P1130" s="1365"/>
      <c r="Q1130" s="1365"/>
      <c r="R1130" s="1365"/>
    </row>
    <row r="1131" spans="1:18">
      <c r="A1131" s="1362"/>
      <c r="G1131" s="1362"/>
      <c r="H1131" s="1362"/>
      <c r="J1131" s="1362"/>
      <c r="N1131" s="1362"/>
      <c r="O1131" s="1365"/>
      <c r="P1131" s="1365"/>
      <c r="Q1131" s="1365"/>
      <c r="R1131" s="1365"/>
    </row>
    <row r="1132" spans="1:18">
      <c r="A1132" s="1362"/>
      <c r="G1132" s="1362"/>
      <c r="H1132" s="1362"/>
      <c r="J1132" s="1362"/>
      <c r="N1132" s="1362"/>
      <c r="O1132" s="1365"/>
      <c r="P1132" s="1365"/>
      <c r="Q1132" s="1365"/>
      <c r="R1132" s="1365"/>
    </row>
    <row r="1133" spans="1:18">
      <c r="A1133" s="1362"/>
      <c r="G1133" s="1362"/>
      <c r="H1133" s="1362"/>
      <c r="J1133" s="1362"/>
      <c r="N1133" s="1362"/>
      <c r="O1133" s="1365"/>
      <c r="P1133" s="1365"/>
      <c r="Q1133" s="1365"/>
      <c r="R1133" s="1365"/>
    </row>
    <row r="1134" spans="1:18">
      <c r="A1134" s="1362"/>
      <c r="G1134" s="1362"/>
      <c r="H1134" s="1362"/>
      <c r="J1134" s="1362"/>
      <c r="N1134" s="1362"/>
      <c r="O1134" s="1365"/>
      <c r="P1134" s="1365"/>
      <c r="Q1134" s="1365"/>
      <c r="R1134" s="1365"/>
    </row>
    <row r="1135" spans="1:18">
      <c r="A1135" s="1362"/>
      <c r="G1135" s="1362"/>
      <c r="H1135" s="1362"/>
      <c r="J1135" s="1362"/>
      <c r="N1135" s="1362"/>
      <c r="O1135" s="1365"/>
      <c r="P1135" s="1365"/>
      <c r="Q1135" s="1365"/>
      <c r="R1135" s="1365"/>
    </row>
    <row r="1136" spans="1:18">
      <c r="A1136" s="1362"/>
      <c r="G1136" s="1362"/>
      <c r="H1136" s="1362"/>
      <c r="J1136" s="1362"/>
      <c r="N1136" s="1362"/>
      <c r="O1136" s="1365"/>
      <c r="P1136" s="1365"/>
      <c r="Q1136" s="1365"/>
      <c r="R1136" s="1365"/>
    </row>
    <row r="1137" spans="1:18">
      <c r="A1137" s="1362"/>
      <c r="G1137" s="1362"/>
      <c r="H1137" s="1362"/>
      <c r="J1137" s="1362"/>
      <c r="N1137" s="1362"/>
      <c r="O1137" s="1365"/>
      <c r="P1137" s="1365"/>
      <c r="Q1137" s="1365"/>
      <c r="R1137" s="1365"/>
    </row>
    <row r="1138" spans="1:18">
      <c r="A1138" s="1362"/>
      <c r="G1138" s="1362"/>
      <c r="H1138" s="1362"/>
      <c r="J1138" s="1362"/>
      <c r="N1138" s="1362"/>
      <c r="O1138" s="1365"/>
      <c r="P1138" s="1365"/>
      <c r="Q1138" s="1365"/>
      <c r="R1138" s="1365"/>
    </row>
    <row r="1139" spans="1:18">
      <c r="A1139" s="1362"/>
      <c r="G1139" s="1362"/>
      <c r="H1139" s="1362"/>
      <c r="J1139" s="1362"/>
      <c r="N1139" s="1362"/>
      <c r="O1139" s="1365"/>
      <c r="P1139" s="1365"/>
      <c r="Q1139" s="1365"/>
      <c r="R1139" s="1365"/>
    </row>
    <row r="1140" spans="1:18">
      <c r="A1140" s="1362"/>
      <c r="G1140" s="1362"/>
      <c r="H1140" s="1362"/>
      <c r="J1140" s="1362"/>
      <c r="N1140" s="1362"/>
      <c r="O1140" s="1365"/>
      <c r="P1140" s="1365"/>
      <c r="Q1140" s="1365"/>
      <c r="R1140" s="1365"/>
    </row>
    <row r="1141" spans="1:18">
      <c r="A1141" s="1362"/>
      <c r="G1141" s="1362"/>
      <c r="H1141" s="1362"/>
      <c r="J1141" s="1362"/>
      <c r="N1141" s="1362"/>
      <c r="O1141" s="1365"/>
      <c r="P1141" s="1365"/>
      <c r="Q1141" s="1365"/>
      <c r="R1141" s="1365"/>
    </row>
    <row r="1142" spans="1:18">
      <c r="A1142" s="1362"/>
      <c r="G1142" s="1362"/>
      <c r="H1142" s="1362"/>
      <c r="J1142" s="1362"/>
      <c r="N1142" s="1362"/>
      <c r="O1142" s="1365"/>
      <c r="P1142" s="1365"/>
      <c r="Q1142" s="1365"/>
      <c r="R1142" s="1365"/>
    </row>
    <row r="1143" spans="1:18">
      <c r="A1143" s="1362"/>
      <c r="G1143" s="1362"/>
      <c r="H1143" s="1362"/>
      <c r="J1143" s="1362"/>
      <c r="N1143" s="1362"/>
      <c r="O1143" s="1365"/>
      <c r="P1143" s="1365"/>
      <c r="Q1143" s="1365"/>
      <c r="R1143" s="1365"/>
    </row>
    <row r="1144" spans="1:18">
      <c r="A1144" s="1362"/>
      <c r="G1144" s="1362"/>
      <c r="H1144" s="1362"/>
      <c r="J1144" s="1362"/>
      <c r="N1144" s="1362"/>
      <c r="O1144" s="1365"/>
      <c r="P1144" s="1365"/>
      <c r="Q1144" s="1365"/>
      <c r="R1144" s="1365"/>
    </row>
    <row r="1145" spans="1:18">
      <c r="A1145" s="1362"/>
      <c r="G1145" s="1362"/>
      <c r="H1145" s="1362"/>
      <c r="J1145" s="1362"/>
      <c r="N1145" s="1362"/>
      <c r="O1145" s="1365"/>
      <c r="P1145" s="1365"/>
      <c r="Q1145" s="1365"/>
      <c r="R1145" s="1365"/>
    </row>
    <row r="1146" spans="1:18">
      <c r="A1146" s="1362"/>
      <c r="G1146" s="1362"/>
      <c r="H1146" s="1362"/>
      <c r="J1146" s="1362"/>
      <c r="N1146" s="1362"/>
      <c r="O1146" s="1365"/>
      <c r="P1146" s="1365"/>
      <c r="Q1146" s="1365"/>
      <c r="R1146" s="1365"/>
    </row>
    <row r="1147" spans="1:18">
      <c r="A1147" s="1362"/>
      <c r="G1147" s="1362"/>
      <c r="H1147" s="1362"/>
      <c r="J1147" s="1362"/>
      <c r="N1147" s="1362"/>
      <c r="O1147" s="1365"/>
      <c r="P1147" s="1365"/>
      <c r="Q1147" s="1365"/>
      <c r="R1147" s="1365"/>
    </row>
    <row r="1148" spans="1:18">
      <c r="A1148" s="1362"/>
      <c r="G1148" s="1362"/>
      <c r="H1148" s="1362"/>
      <c r="J1148" s="1362"/>
      <c r="N1148" s="1362"/>
      <c r="O1148" s="1365"/>
      <c r="P1148" s="1365"/>
      <c r="Q1148" s="1365"/>
      <c r="R1148" s="1365"/>
    </row>
    <row r="1149" spans="1:18">
      <c r="A1149" s="1362"/>
      <c r="G1149" s="1362"/>
      <c r="H1149" s="1362"/>
      <c r="J1149" s="1362"/>
      <c r="N1149" s="1362"/>
      <c r="O1149" s="1365"/>
      <c r="P1149" s="1365"/>
      <c r="Q1149" s="1365"/>
      <c r="R1149" s="1365"/>
    </row>
    <row r="1150" spans="1:18">
      <c r="A1150" s="1362"/>
      <c r="G1150" s="1362"/>
      <c r="H1150" s="1362"/>
      <c r="J1150" s="1362"/>
      <c r="N1150" s="1362"/>
      <c r="O1150" s="1365"/>
      <c r="P1150" s="1365"/>
      <c r="Q1150" s="1365"/>
      <c r="R1150" s="1365"/>
    </row>
    <row r="1151" spans="1:18">
      <c r="A1151" s="1362"/>
      <c r="G1151" s="1362"/>
      <c r="H1151" s="1362"/>
      <c r="J1151" s="1362"/>
      <c r="N1151" s="1362"/>
      <c r="O1151" s="1365"/>
      <c r="P1151" s="1365"/>
      <c r="Q1151" s="1365"/>
      <c r="R1151" s="1365"/>
    </row>
    <row r="1152" spans="1:18">
      <c r="A1152" s="1362"/>
      <c r="G1152" s="1362"/>
      <c r="H1152" s="1362"/>
      <c r="J1152" s="1362"/>
      <c r="N1152" s="1362"/>
      <c r="O1152" s="1365"/>
      <c r="P1152" s="1365"/>
      <c r="Q1152" s="1365"/>
      <c r="R1152" s="1365"/>
    </row>
    <row r="1153" spans="1:18">
      <c r="A1153" s="1362"/>
      <c r="G1153" s="1362"/>
      <c r="H1153" s="1362"/>
      <c r="J1153" s="1362"/>
      <c r="N1153" s="1362"/>
      <c r="O1153" s="1365"/>
      <c r="P1153" s="1365"/>
      <c r="Q1153" s="1365"/>
      <c r="R1153" s="1365"/>
    </row>
    <row r="1154" spans="1:18">
      <c r="A1154" s="1362"/>
      <c r="G1154" s="1362"/>
      <c r="H1154" s="1362"/>
      <c r="J1154" s="1362"/>
      <c r="N1154" s="1362"/>
      <c r="O1154" s="1365"/>
      <c r="P1154" s="1365"/>
      <c r="Q1154" s="1365"/>
      <c r="R1154" s="1365"/>
    </row>
    <row r="1155" spans="1:18">
      <c r="A1155" s="1362"/>
      <c r="G1155" s="1362"/>
      <c r="H1155" s="1362"/>
      <c r="J1155" s="1362"/>
      <c r="N1155" s="1362"/>
      <c r="O1155" s="1365"/>
      <c r="P1155" s="1365"/>
      <c r="Q1155" s="1365"/>
      <c r="R1155" s="1365"/>
    </row>
    <row r="1156" spans="1:18">
      <c r="A1156" s="1362"/>
      <c r="G1156" s="1362"/>
      <c r="H1156" s="1362"/>
      <c r="J1156" s="1362"/>
      <c r="N1156" s="1362"/>
      <c r="O1156" s="1365"/>
      <c r="P1156" s="1365"/>
      <c r="Q1156" s="1365"/>
      <c r="R1156" s="1365"/>
    </row>
    <row r="1157" spans="1:18">
      <c r="A1157" s="1362"/>
      <c r="G1157" s="1362"/>
      <c r="H1157" s="1362"/>
      <c r="J1157" s="1362"/>
      <c r="N1157" s="1362"/>
      <c r="O1157" s="1365"/>
      <c r="P1157" s="1365"/>
      <c r="Q1157" s="1365"/>
      <c r="R1157" s="1365"/>
    </row>
    <row r="1158" spans="1:18">
      <c r="A1158" s="1362"/>
      <c r="G1158" s="1362"/>
      <c r="H1158" s="1362"/>
      <c r="J1158" s="1362"/>
      <c r="N1158" s="1362"/>
      <c r="O1158" s="1365"/>
      <c r="P1158" s="1365"/>
      <c r="Q1158" s="1365"/>
      <c r="R1158" s="1365"/>
    </row>
    <row r="1159" spans="1:18">
      <c r="A1159" s="1362"/>
      <c r="G1159" s="1362"/>
      <c r="H1159" s="1362"/>
      <c r="J1159" s="1362"/>
      <c r="N1159" s="1362"/>
      <c r="O1159" s="1365"/>
      <c r="P1159" s="1365"/>
      <c r="Q1159" s="1365"/>
      <c r="R1159" s="1365"/>
    </row>
    <row r="1160" spans="1:18">
      <c r="A1160" s="1362"/>
      <c r="G1160" s="1362"/>
      <c r="H1160" s="1362"/>
      <c r="J1160" s="1362"/>
      <c r="N1160" s="1362"/>
      <c r="O1160" s="1365"/>
      <c r="P1160" s="1365"/>
      <c r="Q1160" s="1365"/>
      <c r="R1160" s="1365"/>
    </row>
    <row r="1161" spans="1:18">
      <c r="A1161" s="1362"/>
      <c r="G1161" s="1362"/>
      <c r="H1161" s="1362"/>
      <c r="J1161" s="1362"/>
      <c r="N1161" s="1362"/>
      <c r="O1161" s="1365"/>
      <c r="P1161" s="1365"/>
      <c r="Q1161" s="1365"/>
      <c r="R1161" s="1365"/>
    </row>
    <row r="1162" spans="1:18">
      <c r="A1162" s="1362"/>
      <c r="G1162" s="1362"/>
      <c r="H1162" s="1362"/>
      <c r="J1162" s="1362"/>
      <c r="N1162" s="1362"/>
      <c r="O1162" s="1365"/>
      <c r="P1162" s="1365"/>
      <c r="Q1162" s="1365"/>
      <c r="R1162" s="1365"/>
    </row>
    <row r="1163" spans="1:18">
      <c r="A1163" s="1362"/>
      <c r="G1163" s="1362"/>
      <c r="H1163" s="1362"/>
      <c r="J1163" s="1362"/>
      <c r="N1163" s="1362"/>
      <c r="O1163" s="1365"/>
      <c r="P1163" s="1365"/>
      <c r="Q1163" s="1365"/>
      <c r="R1163" s="1365"/>
    </row>
    <row r="1164" spans="1:18">
      <c r="A1164" s="1362"/>
      <c r="G1164" s="1362"/>
      <c r="H1164" s="1362"/>
      <c r="J1164" s="1362"/>
      <c r="N1164" s="1362"/>
      <c r="O1164" s="1365"/>
      <c r="P1164" s="1365"/>
      <c r="Q1164" s="1365"/>
      <c r="R1164" s="1365"/>
    </row>
    <row r="1165" spans="1:18">
      <c r="A1165" s="1362"/>
      <c r="G1165" s="1362"/>
      <c r="H1165" s="1362"/>
      <c r="J1165" s="1362"/>
      <c r="N1165" s="1362"/>
      <c r="O1165" s="1365"/>
      <c r="P1165" s="1365"/>
      <c r="Q1165" s="1365"/>
      <c r="R1165" s="1365"/>
    </row>
    <row r="1166" spans="1:18">
      <c r="A1166" s="1362"/>
      <c r="G1166" s="1362"/>
      <c r="H1166" s="1362"/>
      <c r="J1166" s="1362"/>
      <c r="N1166" s="1362"/>
      <c r="O1166" s="1365"/>
      <c r="P1166" s="1365"/>
      <c r="Q1166" s="1365"/>
      <c r="R1166" s="1365"/>
    </row>
    <row r="1167" spans="1:18">
      <c r="A1167" s="1362"/>
      <c r="G1167" s="1362"/>
      <c r="H1167" s="1362"/>
      <c r="J1167" s="1362"/>
      <c r="N1167" s="1362"/>
      <c r="O1167" s="1365"/>
      <c r="P1167" s="1365"/>
      <c r="Q1167" s="1365"/>
      <c r="R1167" s="1365"/>
    </row>
    <row r="1168" spans="1:18">
      <c r="A1168" s="1362"/>
      <c r="G1168" s="1362"/>
      <c r="H1168" s="1362"/>
      <c r="J1168" s="1362"/>
      <c r="N1168" s="1362"/>
      <c r="O1168" s="1365"/>
      <c r="P1168" s="1365"/>
      <c r="Q1168" s="1365"/>
      <c r="R1168" s="1365"/>
    </row>
    <row r="1169" spans="1:18">
      <c r="A1169" s="1362"/>
      <c r="G1169" s="1362"/>
      <c r="H1169" s="1362"/>
      <c r="J1169" s="1362"/>
      <c r="N1169" s="1362"/>
      <c r="O1169" s="1365"/>
      <c r="P1169" s="1365"/>
      <c r="Q1169" s="1365"/>
      <c r="R1169" s="1365"/>
    </row>
    <row r="1170" spans="1:18">
      <c r="A1170" s="1362"/>
      <c r="G1170" s="1362"/>
      <c r="H1170" s="1362"/>
      <c r="J1170" s="1362"/>
      <c r="N1170" s="1362"/>
      <c r="O1170" s="1365"/>
      <c r="P1170" s="1365"/>
      <c r="Q1170" s="1365"/>
      <c r="R1170" s="1365"/>
    </row>
    <row r="1171" spans="1:18">
      <c r="A1171" s="1362"/>
      <c r="G1171" s="1362"/>
      <c r="H1171" s="1362"/>
      <c r="J1171" s="1362"/>
      <c r="N1171" s="1362"/>
      <c r="O1171" s="1365"/>
      <c r="P1171" s="1365"/>
      <c r="Q1171" s="1365"/>
      <c r="R1171" s="1365"/>
    </row>
    <row r="1172" spans="1:18">
      <c r="A1172" s="1362"/>
      <c r="G1172" s="1362"/>
      <c r="H1172" s="1362"/>
      <c r="J1172" s="1362"/>
      <c r="N1172" s="1362"/>
      <c r="O1172" s="1365"/>
      <c r="P1172" s="1365"/>
      <c r="Q1172" s="1365"/>
      <c r="R1172" s="1365"/>
    </row>
    <row r="1173" spans="1:18">
      <c r="A1173" s="1362"/>
      <c r="G1173" s="1362"/>
      <c r="H1173" s="1362"/>
      <c r="J1173" s="1362"/>
      <c r="N1173" s="1362"/>
      <c r="O1173" s="1365"/>
      <c r="P1173" s="1365"/>
      <c r="Q1173" s="1365"/>
      <c r="R1173" s="1365"/>
    </row>
    <row r="1174" spans="1:18">
      <c r="A1174" s="1362"/>
      <c r="G1174" s="1362"/>
      <c r="H1174" s="1362"/>
      <c r="J1174" s="1362"/>
      <c r="N1174" s="1362"/>
      <c r="O1174" s="1365"/>
      <c r="P1174" s="1365"/>
      <c r="Q1174" s="1365"/>
      <c r="R1174" s="1365"/>
    </row>
    <row r="1175" spans="1:18">
      <c r="A1175" s="1362"/>
      <c r="G1175" s="1362"/>
      <c r="H1175" s="1362"/>
      <c r="J1175" s="1362"/>
      <c r="N1175" s="1362"/>
      <c r="O1175" s="1365"/>
      <c r="P1175" s="1365"/>
      <c r="Q1175" s="1365"/>
      <c r="R1175" s="1365"/>
    </row>
    <row r="1176" spans="1:18">
      <c r="A1176" s="1362"/>
      <c r="G1176" s="1362"/>
      <c r="H1176" s="1362"/>
      <c r="J1176" s="1362"/>
      <c r="N1176" s="1362"/>
      <c r="O1176" s="1365"/>
      <c r="P1176" s="1365"/>
      <c r="Q1176" s="1365"/>
      <c r="R1176" s="1365"/>
    </row>
    <row r="1177" spans="1:18">
      <c r="A1177" s="1362"/>
      <c r="G1177" s="1362"/>
      <c r="H1177" s="1362"/>
      <c r="J1177" s="1362"/>
      <c r="N1177" s="1362"/>
      <c r="O1177" s="1365"/>
      <c r="P1177" s="1365"/>
      <c r="Q1177" s="1365"/>
      <c r="R1177" s="1365"/>
    </row>
    <row r="1178" spans="1:18">
      <c r="A1178" s="1362"/>
      <c r="G1178" s="1362"/>
      <c r="H1178" s="1362"/>
      <c r="J1178" s="1362"/>
      <c r="N1178" s="1362"/>
      <c r="O1178" s="1365"/>
      <c r="P1178" s="1365"/>
      <c r="Q1178" s="1365"/>
      <c r="R1178" s="1365"/>
    </row>
    <row r="1179" spans="1:18">
      <c r="A1179" s="1362"/>
      <c r="G1179" s="1362"/>
      <c r="H1179" s="1362"/>
      <c r="J1179" s="1362"/>
      <c r="N1179" s="1362"/>
      <c r="O1179" s="1365"/>
      <c r="P1179" s="1365"/>
      <c r="Q1179" s="1365"/>
      <c r="R1179" s="1365"/>
    </row>
    <row r="1180" spans="1:18">
      <c r="A1180" s="1362"/>
      <c r="G1180" s="1362"/>
      <c r="H1180" s="1362"/>
      <c r="J1180" s="1362"/>
      <c r="N1180" s="1362"/>
      <c r="O1180" s="1365"/>
      <c r="P1180" s="1365"/>
      <c r="Q1180" s="1365"/>
      <c r="R1180" s="1365"/>
    </row>
    <row r="1181" spans="1:18">
      <c r="A1181" s="1362"/>
      <c r="G1181" s="1362"/>
      <c r="H1181" s="1362"/>
      <c r="J1181" s="1362"/>
      <c r="N1181" s="1362"/>
      <c r="O1181" s="1365"/>
      <c r="P1181" s="1365"/>
      <c r="Q1181" s="1365"/>
      <c r="R1181" s="1365"/>
    </row>
    <row r="1182" spans="1:18">
      <c r="A1182" s="1362"/>
      <c r="G1182" s="1362"/>
      <c r="H1182" s="1362"/>
      <c r="J1182" s="1362"/>
      <c r="N1182" s="1362"/>
      <c r="O1182" s="1365"/>
      <c r="P1182" s="1365"/>
      <c r="Q1182" s="1365"/>
      <c r="R1182" s="1365"/>
    </row>
    <row r="1183" spans="1:18">
      <c r="A1183" s="1362"/>
      <c r="G1183" s="1362"/>
      <c r="H1183" s="1362"/>
      <c r="J1183" s="1362"/>
      <c r="N1183" s="1362"/>
      <c r="O1183" s="1365"/>
      <c r="P1183" s="1365"/>
      <c r="Q1183" s="1365"/>
      <c r="R1183" s="1365"/>
    </row>
    <row r="1184" spans="1:18">
      <c r="A1184" s="1362"/>
      <c r="G1184" s="1362"/>
      <c r="H1184" s="1362"/>
      <c r="J1184" s="1362"/>
      <c r="N1184" s="1362"/>
      <c r="O1184" s="1365"/>
      <c r="P1184" s="1365"/>
      <c r="Q1184" s="1365"/>
      <c r="R1184" s="1365"/>
    </row>
    <row r="1185" spans="1:18">
      <c r="A1185" s="1362"/>
      <c r="G1185" s="1362"/>
      <c r="H1185" s="1362"/>
      <c r="J1185" s="1362"/>
      <c r="N1185" s="1362"/>
      <c r="O1185" s="1365"/>
      <c r="P1185" s="1365"/>
      <c r="Q1185" s="1365"/>
      <c r="R1185" s="1365"/>
    </row>
    <row r="1186" spans="1:18">
      <c r="A1186" s="1362"/>
      <c r="G1186" s="1362"/>
      <c r="H1186" s="1362"/>
      <c r="J1186" s="1362"/>
      <c r="N1186" s="1362"/>
      <c r="O1186" s="1365"/>
      <c r="P1186" s="1365"/>
      <c r="Q1186" s="1365"/>
      <c r="R1186" s="1365"/>
    </row>
    <row r="1187" spans="1:18">
      <c r="A1187" s="1362"/>
      <c r="G1187" s="1362"/>
      <c r="H1187" s="1362"/>
      <c r="J1187" s="1362"/>
      <c r="N1187" s="1362"/>
      <c r="O1187" s="1365"/>
      <c r="P1187" s="1365"/>
      <c r="Q1187" s="1365"/>
      <c r="R1187" s="1365"/>
    </row>
    <row r="1188" spans="1:18">
      <c r="A1188" s="1362"/>
      <c r="G1188" s="1362"/>
      <c r="H1188" s="1362"/>
      <c r="J1188" s="1362"/>
      <c r="N1188" s="1362"/>
      <c r="O1188" s="1365"/>
      <c r="P1188" s="1365"/>
      <c r="Q1188" s="1365"/>
      <c r="R1188" s="1365"/>
    </row>
    <row r="1189" spans="1:18">
      <c r="A1189" s="1362"/>
      <c r="G1189" s="1362"/>
      <c r="H1189" s="1362"/>
      <c r="J1189" s="1362"/>
      <c r="N1189" s="1362"/>
      <c r="O1189" s="1365"/>
      <c r="P1189" s="1365"/>
      <c r="Q1189" s="1365"/>
      <c r="R1189" s="1365"/>
    </row>
    <row r="1190" spans="1:18">
      <c r="A1190" s="1362"/>
      <c r="G1190" s="1362"/>
      <c r="H1190" s="1362"/>
      <c r="J1190" s="1362"/>
      <c r="N1190" s="1362"/>
      <c r="O1190" s="1365"/>
      <c r="P1190" s="1365"/>
      <c r="Q1190" s="1365"/>
      <c r="R1190" s="1365"/>
    </row>
    <row r="1191" spans="1:18">
      <c r="A1191" s="1362"/>
      <c r="G1191" s="1362"/>
      <c r="H1191" s="1362"/>
      <c r="J1191" s="1362"/>
      <c r="N1191" s="1362"/>
      <c r="O1191" s="1365"/>
      <c r="P1191" s="1365"/>
      <c r="Q1191" s="1365"/>
      <c r="R1191" s="1365"/>
    </row>
    <row r="1192" spans="1:18">
      <c r="A1192" s="1362"/>
      <c r="G1192" s="1362"/>
      <c r="H1192" s="1362"/>
      <c r="J1192" s="1362"/>
      <c r="N1192" s="1362"/>
      <c r="O1192" s="1365"/>
      <c r="P1192" s="1365"/>
      <c r="Q1192" s="1365"/>
      <c r="R1192" s="1365"/>
    </row>
    <row r="1193" spans="1:18">
      <c r="A1193" s="1362"/>
      <c r="G1193" s="1362"/>
      <c r="H1193" s="1362"/>
      <c r="J1193" s="1362"/>
      <c r="N1193" s="1362"/>
      <c r="O1193" s="1365"/>
      <c r="P1193" s="1365"/>
      <c r="Q1193" s="1365"/>
      <c r="R1193" s="1365"/>
    </row>
    <row r="1194" spans="1:18">
      <c r="A1194" s="1362"/>
      <c r="G1194" s="1362"/>
      <c r="H1194" s="1362"/>
      <c r="J1194" s="1362"/>
      <c r="N1194" s="1362"/>
      <c r="O1194" s="1365"/>
      <c r="P1194" s="1365"/>
      <c r="Q1194" s="1365"/>
      <c r="R1194" s="1365"/>
    </row>
    <row r="1195" spans="1:18">
      <c r="A1195" s="1362"/>
      <c r="G1195" s="1362"/>
      <c r="H1195" s="1362"/>
      <c r="J1195" s="1362"/>
      <c r="N1195" s="1362"/>
      <c r="O1195" s="1365"/>
      <c r="P1195" s="1365"/>
      <c r="Q1195" s="1365"/>
      <c r="R1195" s="1365"/>
    </row>
    <row r="1196" spans="1:18">
      <c r="A1196" s="1362"/>
      <c r="G1196" s="1362"/>
      <c r="H1196" s="1362"/>
      <c r="J1196" s="1362"/>
      <c r="N1196" s="1362"/>
      <c r="O1196" s="1365"/>
      <c r="P1196" s="1365"/>
      <c r="Q1196" s="1365"/>
      <c r="R1196" s="1365"/>
    </row>
    <row r="1197" spans="1:18">
      <c r="A1197" s="1362"/>
      <c r="G1197" s="1362"/>
      <c r="H1197" s="1362"/>
      <c r="J1197" s="1362"/>
      <c r="N1197" s="1362"/>
      <c r="O1197" s="1365"/>
      <c r="P1197" s="1365"/>
      <c r="Q1197" s="1365"/>
      <c r="R1197" s="1365"/>
    </row>
    <row r="1198" spans="1:18">
      <c r="A1198" s="1362"/>
      <c r="G1198" s="1362"/>
      <c r="H1198" s="1362"/>
      <c r="J1198" s="1362"/>
      <c r="N1198" s="1362"/>
      <c r="O1198" s="1365"/>
      <c r="P1198" s="1365"/>
      <c r="Q1198" s="1365"/>
      <c r="R1198" s="1365"/>
    </row>
    <row r="1199" spans="1:18">
      <c r="A1199" s="1362"/>
      <c r="G1199" s="1362"/>
      <c r="H1199" s="1362"/>
      <c r="J1199" s="1362"/>
      <c r="N1199" s="1362"/>
      <c r="O1199" s="1365"/>
      <c r="P1199" s="1365"/>
      <c r="Q1199" s="1365"/>
      <c r="R1199" s="1365"/>
    </row>
    <row r="1200" spans="1:18">
      <c r="A1200" s="1362"/>
      <c r="G1200" s="1362"/>
      <c r="H1200" s="1362"/>
      <c r="J1200" s="1362"/>
      <c r="N1200" s="1362"/>
      <c r="O1200" s="1365"/>
      <c r="P1200" s="1365"/>
      <c r="Q1200" s="1365"/>
      <c r="R1200" s="1365"/>
    </row>
    <row r="1201" spans="1:18">
      <c r="A1201" s="1362"/>
      <c r="G1201" s="1362"/>
      <c r="H1201" s="1362"/>
      <c r="J1201" s="1362"/>
      <c r="N1201" s="1362"/>
      <c r="O1201" s="1365"/>
      <c r="P1201" s="1365"/>
      <c r="Q1201" s="1365"/>
      <c r="R1201" s="1365"/>
    </row>
    <row r="1202" spans="1:18">
      <c r="A1202" s="1362"/>
      <c r="G1202" s="1362"/>
      <c r="H1202" s="1362"/>
      <c r="J1202" s="1362"/>
      <c r="N1202" s="1362"/>
      <c r="O1202" s="1365"/>
      <c r="P1202" s="1365"/>
      <c r="Q1202" s="1365"/>
      <c r="R1202" s="1365"/>
    </row>
    <row r="1203" spans="1:18">
      <c r="A1203" s="1362"/>
      <c r="G1203" s="1362"/>
      <c r="H1203" s="1362"/>
      <c r="J1203" s="1362"/>
      <c r="N1203" s="1362"/>
      <c r="O1203" s="1365"/>
      <c r="P1203" s="1365"/>
      <c r="Q1203" s="1365"/>
      <c r="R1203" s="1365"/>
    </row>
    <row r="1204" spans="1:18">
      <c r="A1204" s="1362"/>
      <c r="G1204" s="1362"/>
      <c r="H1204" s="1362"/>
      <c r="J1204" s="1362"/>
      <c r="N1204" s="1362"/>
      <c r="O1204" s="1365"/>
      <c r="P1204" s="1365"/>
      <c r="Q1204" s="1365"/>
      <c r="R1204" s="1365"/>
    </row>
    <row r="1205" spans="1:18">
      <c r="A1205" s="1362"/>
      <c r="G1205" s="1362"/>
      <c r="H1205" s="1362"/>
      <c r="J1205" s="1362"/>
      <c r="N1205" s="1362"/>
      <c r="O1205" s="1365"/>
      <c r="P1205" s="1365"/>
      <c r="Q1205" s="1365"/>
      <c r="R1205" s="1365"/>
    </row>
    <row r="1206" spans="1:18">
      <c r="A1206" s="1362"/>
      <c r="G1206" s="1362"/>
      <c r="H1206" s="1362"/>
      <c r="J1206" s="1362"/>
      <c r="N1206" s="1362"/>
      <c r="O1206" s="1365"/>
      <c r="P1206" s="1365"/>
      <c r="Q1206" s="1365"/>
      <c r="R1206" s="1365"/>
    </row>
    <row r="1207" spans="1:18">
      <c r="A1207" s="1362"/>
      <c r="G1207" s="1362"/>
      <c r="H1207" s="1362"/>
      <c r="J1207" s="1362"/>
      <c r="N1207" s="1362"/>
      <c r="O1207" s="1365"/>
      <c r="P1207" s="1365"/>
      <c r="Q1207" s="1365"/>
      <c r="R1207" s="1365"/>
    </row>
    <row r="1208" spans="1:18">
      <c r="A1208" s="1362"/>
      <c r="G1208" s="1362"/>
      <c r="H1208" s="1362"/>
      <c r="J1208" s="1362"/>
      <c r="N1208" s="1362"/>
      <c r="O1208" s="1365"/>
      <c r="P1208" s="1365"/>
      <c r="Q1208" s="1365"/>
      <c r="R1208" s="1365"/>
    </row>
    <row r="1209" spans="1:18">
      <c r="A1209" s="1362"/>
      <c r="G1209" s="1362"/>
      <c r="H1209" s="1362"/>
      <c r="J1209" s="1362"/>
      <c r="N1209" s="1362"/>
      <c r="O1209" s="1365"/>
      <c r="P1209" s="1365"/>
      <c r="Q1209" s="1365"/>
      <c r="R1209" s="1365"/>
    </row>
    <row r="1210" spans="1:18">
      <c r="A1210" s="1362"/>
      <c r="G1210" s="1362"/>
      <c r="H1210" s="1362"/>
      <c r="J1210" s="1362"/>
      <c r="N1210" s="1362"/>
      <c r="O1210" s="1365"/>
      <c r="P1210" s="1365"/>
      <c r="Q1210" s="1365"/>
      <c r="R1210" s="1365"/>
    </row>
    <row r="1211" spans="1:18">
      <c r="A1211" s="1362"/>
      <c r="G1211" s="1362"/>
      <c r="H1211" s="1362"/>
      <c r="J1211" s="1362"/>
      <c r="N1211" s="1362"/>
      <c r="O1211" s="1365"/>
      <c r="P1211" s="1365"/>
      <c r="Q1211" s="1365"/>
      <c r="R1211" s="1365"/>
    </row>
    <row r="1212" spans="1:18">
      <c r="A1212" s="1362"/>
      <c r="G1212" s="1362"/>
      <c r="H1212" s="1362"/>
      <c r="J1212" s="1362"/>
      <c r="N1212" s="1362"/>
      <c r="O1212" s="1365"/>
      <c r="P1212" s="1365"/>
      <c r="Q1212" s="1365"/>
      <c r="R1212" s="1365"/>
    </row>
    <row r="1213" spans="1:18">
      <c r="A1213" s="1362"/>
      <c r="G1213" s="1362"/>
      <c r="H1213" s="1362"/>
      <c r="J1213" s="1362"/>
      <c r="N1213" s="1362"/>
      <c r="O1213" s="1365"/>
      <c r="P1213" s="1365"/>
      <c r="Q1213" s="1365"/>
      <c r="R1213" s="1365"/>
    </row>
    <row r="1214" spans="1:18">
      <c r="A1214" s="1362"/>
      <c r="G1214" s="1362"/>
      <c r="H1214" s="1362"/>
      <c r="J1214" s="1362"/>
      <c r="N1214" s="1362"/>
      <c r="O1214" s="1365"/>
      <c r="P1214" s="1365"/>
      <c r="Q1214" s="1365"/>
      <c r="R1214" s="1365"/>
    </row>
    <row r="1215" spans="1:18">
      <c r="A1215" s="1362"/>
      <c r="G1215" s="1362"/>
      <c r="H1215" s="1362"/>
      <c r="J1215" s="1362"/>
      <c r="N1215" s="1362"/>
      <c r="O1215" s="1365"/>
      <c r="P1215" s="1365"/>
      <c r="Q1215" s="1365"/>
      <c r="R1215" s="1365"/>
    </row>
    <row r="1216" spans="1:18">
      <c r="A1216" s="1362"/>
      <c r="G1216" s="1362"/>
      <c r="H1216" s="1362"/>
      <c r="J1216" s="1362"/>
      <c r="N1216" s="1362"/>
      <c r="O1216" s="1365"/>
      <c r="P1216" s="1365"/>
      <c r="Q1216" s="1365"/>
      <c r="R1216" s="1365"/>
    </row>
    <row r="1217" spans="1:18">
      <c r="A1217" s="1362"/>
      <c r="G1217" s="1362"/>
      <c r="H1217" s="1362"/>
      <c r="J1217" s="1362"/>
      <c r="N1217" s="1362"/>
      <c r="O1217" s="1365"/>
      <c r="P1217" s="1365"/>
      <c r="Q1217" s="1365"/>
      <c r="R1217" s="1365"/>
    </row>
    <row r="1218" spans="1:18">
      <c r="A1218" s="1362"/>
      <c r="G1218" s="1362"/>
      <c r="H1218" s="1362"/>
      <c r="J1218" s="1362"/>
      <c r="N1218" s="1362"/>
      <c r="O1218" s="1365"/>
      <c r="P1218" s="1365"/>
      <c r="Q1218" s="1365"/>
      <c r="R1218" s="1365"/>
    </row>
    <row r="1219" spans="1:18">
      <c r="A1219" s="1362"/>
      <c r="G1219" s="1362"/>
      <c r="H1219" s="1362"/>
      <c r="J1219" s="1362"/>
      <c r="N1219" s="1362"/>
      <c r="O1219" s="1365"/>
      <c r="P1219" s="1365"/>
      <c r="Q1219" s="1365"/>
      <c r="R1219" s="1365"/>
    </row>
    <row r="1220" spans="1:18">
      <c r="A1220" s="1362"/>
      <c r="G1220" s="1362"/>
      <c r="H1220" s="1362"/>
      <c r="J1220" s="1362"/>
      <c r="N1220" s="1362"/>
      <c r="O1220" s="1365"/>
      <c r="P1220" s="1365"/>
      <c r="Q1220" s="1365"/>
      <c r="R1220" s="1365"/>
    </row>
    <row r="1221" spans="1:18">
      <c r="A1221" s="1362"/>
      <c r="G1221" s="1362"/>
      <c r="H1221" s="1362"/>
      <c r="J1221" s="1362"/>
      <c r="N1221" s="1362"/>
      <c r="O1221" s="1365"/>
      <c r="P1221" s="1365"/>
      <c r="Q1221" s="1365"/>
      <c r="R1221" s="1365"/>
    </row>
    <row r="1222" spans="1:18">
      <c r="A1222" s="1362"/>
      <c r="G1222" s="1362"/>
      <c r="H1222" s="1362"/>
      <c r="J1222" s="1362"/>
      <c r="N1222" s="1362"/>
      <c r="O1222" s="1365"/>
      <c r="P1222" s="1365"/>
      <c r="Q1222" s="1365"/>
      <c r="R1222" s="1365"/>
    </row>
    <row r="1223" spans="1:18">
      <c r="A1223" s="1362"/>
      <c r="G1223" s="1362"/>
      <c r="H1223" s="1362"/>
      <c r="J1223" s="1362"/>
      <c r="N1223" s="1362"/>
      <c r="O1223" s="1365"/>
      <c r="P1223" s="1365"/>
      <c r="Q1223" s="1365"/>
      <c r="R1223" s="1365"/>
    </row>
    <row r="1224" spans="1:18">
      <c r="A1224" s="1362"/>
      <c r="G1224" s="1362"/>
      <c r="H1224" s="1362"/>
      <c r="J1224" s="1362"/>
      <c r="N1224" s="1362"/>
      <c r="O1224" s="1365"/>
      <c r="P1224" s="1365"/>
      <c r="Q1224" s="1365"/>
      <c r="R1224" s="1365"/>
    </row>
    <row r="1225" spans="1:18">
      <c r="A1225" s="1362"/>
      <c r="G1225" s="1362"/>
      <c r="H1225" s="1362"/>
      <c r="J1225" s="1362"/>
      <c r="N1225" s="1362"/>
      <c r="O1225" s="1365"/>
      <c r="P1225" s="1365"/>
      <c r="Q1225" s="1365"/>
      <c r="R1225" s="1365"/>
    </row>
    <row r="1226" spans="1:18">
      <c r="A1226" s="1362"/>
      <c r="G1226" s="1362"/>
      <c r="H1226" s="1362"/>
      <c r="J1226" s="1362"/>
      <c r="N1226" s="1362"/>
      <c r="O1226" s="1365"/>
      <c r="P1226" s="1365"/>
      <c r="Q1226" s="1365"/>
      <c r="R1226" s="1365"/>
    </row>
    <row r="1227" spans="1:18">
      <c r="A1227" s="1362"/>
      <c r="G1227" s="1362"/>
      <c r="H1227" s="1362"/>
      <c r="J1227" s="1362"/>
      <c r="N1227" s="1362"/>
      <c r="O1227" s="1365"/>
      <c r="P1227" s="1365"/>
      <c r="Q1227" s="1365"/>
      <c r="R1227" s="1365"/>
    </row>
    <row r="1228" spans="1:18">
      <c r="A1228" s="1362"/>
      <c r="G1228" s="1362"/>
      <c r="H1228" s="1362"/>
      <c r="J1228" s="1362"/>
      <c r="N1228" s="1362"/>
      <c r="O1228" s="1365"/>
      <c r="P1228" s="1365"/>
      <c r="Q1228" s="1365"/>
      <c r="R1228" s="1365"/>
    </row>
    <row r="1229" spans="1:18">
      <c r="A1229" s="1362"/>
      <c r="G1229" s="1362"/>
      <c r="H1229" s="1362"/>
      <c r="J1229" s="1362"/>
      <c r="N1229" s="1362"/>
      <c r="O1229" s="1365"/>
      <c r="P1229" s="1365"/>
      <c r="Q1229" s="1365"/>
      <c r="R1229" s="1365"/>
    </row>
    <row r="1230" spans="1:18">
      <c r="A1230" s="1362"/>
      <c r="G1230" s="1362"/>
      <c r="H1230" s="1362"/>
      <c r="J1230" s="1362"/>
      <c r="N1230" s="1362"/>
      <c r="O1230" s="1365"/>
      <c r="P1230" s="1365"/>
      <c r="Q1230" s="1365"/>
      <c r="R1230" s="1365"/>
    </row>
    <row r="1231" spans="1:18">
      <c r="A1231" s="1362"/>
      <c r="G1231" s="1362"/>
      <c r="H1231" s="1362"/>
      <c r="J1231" s="1362"/>
      <c r="N1231" s="1362"/>
      <c r="O1231" s="1365"/>
      <c r="P1231" s="1365"/>
      <c r="Q1231" s="1365"/>
      <c r="R1231" s="1365"/>
    </row>
    <row r="1232" spans="1:18">
      <c r="A1232" s="1362"/>
      <c r="G1232" s="1362"/>
      <c r="H1232" s="1362"/>
      <c r="J1232" s="1362"/>
      <c r="N1232" s="1362"/>
      <c r="O1232" s="1365"/>
      <c r="P1232" s="1365"/>
      <c r="Q1232" s="1365"/>
      <c r="R1232" s="1365"/>
    </row>
    <row r="1233" spans="1:18">
      <c r="A1233" s="1362"/>
      <c r="G1233" s="1362"/>
      <c r="H1233" s="1362"/>
      <c r="J1233" s="1362"/>
      <c r="N1233" s="1362"/>
      <c r="O1233" s="1365"/>
      <c r="P1233" s="1365"/>
      <c r="Q1233" s="1365"/>
      <c r="R1233" s="1365"/>
    </row>
    <row r="1234" spans="1:18">
      <c r="A1234" s="1362"/>
      <c r="G1234" s="1362"/>
      <c r="H1234" s="1362"/>
      <c r="J1234" s="1362"/>
      <c r="N1234" s="1362"/>
      <c r="O1234" s="1365"/>
      <c r="P1234" s="1365"/>
      <c r="Q1234" s="1365"/>
      <c r="R1234" s="1365"/>
    </row>
    <row r="1235" spans="1:18">
      <c r="A1235" s="1362"/>
      <c r="G1235" s="1362"/>
      <c r="H1235" s="1362"/>
      <c r="J1235" s="1362"/>
      <c r="N1235" s="1362"/>
      <c r="O1235" s="1365"/>
      <c r="P1235" s="1365"/>
      <c r="Q1235" s="1365"/>
      <c r="R1235" s="1365"/>
    </row>
    <row r="1236" spans="1:18">
      <c r="A1236" s="1362"/>
      <c r="G1236" s="1362"/>
      <c r="H1236" s="1362"/>
      <c r="J1236" s="1362"/>
      <c r="N1236" s="1362"/>
      <c r="O1236" s="1365"/>
      <c r="P1236" s="1365"/>
      <c r="Q1236" s="1365"/>
      <c r="R1236" s="1365"/>
    </row>
    <row r="1237" spans="1:18">
      <c r="A1237" s="1362"/>
      <c r="G1237" s="1362"/>
      <c r="H1237" s="1362"/>
      <c r="J1237" s="1362"/>
      <c r="N1237" s="1362"/>
      <c r="O1237" s="1365"/>
      <c r="P1237" s="1365"/>
      <c r="Q1237" s="1365"/>
      <c r="R1237" s="1365"/>
    </row>
    <row r="1238" spans="1:18">
      <c r="A1238" s="1362"/>
      <c r="G1238" s="1362"/>
      <c r="H1238" s="1362"/>
      <c r="J1238" s="1362"/>
      <c r="N1238" s="1362"/>
      <c r="O1238" s="1365"/>
      <c r="P1238" s="1365"/>
      <c r="Q1238" s="1365"/>
      <c r="R1238" s="1365"/>
    </row>
    <row r="1239" spans="1:18">
      <c r="A1239" s="1362"/>
      <c r="G1239" s="1362"/>
      <c r="H1239" s="1362"/>
      <c r="J1239" s="1362"/>
      <c r="N1239" s="1362"/>
      <c r="O1239" s="1365"/>
      <c r="P1239" s="1365"/>
      <c r="Q1239" s="1365"/>
      <c r="R1239" s="1365"/>
    </row>
    <row r="1240" spans="1:18">
      <c r="A1240" s="1362"/>
      <c r="G1240" s="1362"/>
      <c r="H1240" s="1362"/>
      <c r="J1240" s="1362"/>
      <c r="N1240" s="1362"/>
      <c r="O1240" s="1365"/>
      <c r="P1240" s="1365"/>
      <c r="Q1240" s="1365"/>
      <c r="R1240" s="1365"/>
    </row>
    <row r="1241" spans="1:18">
      <c r="A1241" s="1362"/>
      <c r="G1241" s="1362"/>
      <c r="H1241" s="1362"/>
      <c r="J1241" s="1362"/>
      <c r="N1241" s="1362"/>
      <c r="O1241" s="1365"/>
      <c r="P1241" s="1365"/>
      <c r="Q1241" s="1365"/>
      <c r="R1241" s="1365"/>
    </row>
    <row r="1242" spans="1:18">
      <c r="A1242" s="1362"/>
      <c r="G1242" s="1362"/>
      <c r="H1242" s="1362"/>
      <c r="J1242" s="1362"/>
      <c r="N1242" s="1362"/>
      <c r="O1242" s="1365"/>
      <c r="P1242" s="1365"/>
      <c r="Q1242" s="1365"/>
      <c r="R1242" s="1365"/>
    </row>
    <row r="1243" spans="1:18">
      <c r="A1243" s="1362"/>
      <c r="G1243" s="1362"/>
      <c r="H1243" s="1362"/>
      <c r="J1243" s="1362"/>
      <c r="N1243" s="1362"/>
      <c r="O1243" s="1365"/>
      <c r="P1243" s="1365"/>
      <c r="Q1243" s="1365"/>
      <c r="R1243" s="1365"/>
    </row>
    <row r="1244" spans="1:18">
      <c r="A1244" s="1362"/>
      <c r="G1244" s="1362"/>
      <c r="H1244" s="1362"/>
      <c r="J1244" s="1362"/>
      <c r="N1244" s="1362"/>
      <c r="O1244" s="1365"/>
      <c r="P1244" s="1365"/>
      <c r="Q1244" s="1365"/>
      <c r="R1244" s="1365"/>
    </row>
    <row r="1245" spans="1:18">
      <c r="A1245" s="1362"/>
      <c r="G1245" s="1362"/>
      <c r="H1245" s="1362"/>
      <c r="J1245" s="1362"/>
      <c r="N1245" s="1362"/>
      <c r="O1245" s="1365"/>
      <c r="P1245" s="1365"/>
      <c r="Q1245" s="1365"/>
      <c r="R1245" s="1365"/>
    </row>
    <row r="1246" spans="1:18">
      <c r="A1246" s="1362"/>
      <c r="G1246" s="1362"/>
      <c r="H1246" s="1362"/>
      <c r="J1246" s="1362"/>
      <c r="N1246" s="1362"/>
      <c r="O1246" s="1365"/>
      <c r="P1246" s="1365"/>
      <c r="Q1246" s="1365"/>
      <c r="R1246" s="1365"/>
    </row>
    <row r="1247" spans="1:18">
      <c r="A1247" s="1362"/>
      <c r="G1247" s="1362"/>
      <c r="H1247" s="1362"/>
      <c r="J1247" s="1362"/>
      <c r="N1247" s="1362"/>
      <c r="O1247" s="1365"/>
      <c r="P1247" s="1365"/>
      <c r="Q1247" s="1365"/>
      <c r="R1247" s="1365"/>
    </row>
    <row r="1248" spans="1:18">
      <c r="A1248" s="1362"/>
      <c r="G1248" s="1362"/>
      <c r="H1248" s="1362"/>
      <c r="J1248" s="1362"/>
      <c r="N1248" s="1362"/>
      <c r="O1248" s="1365"/>
      <c r="P1248" s="1365"/>
      <c r="Q1248" s="1365"/>
      <c r="R1248" s="1365"/>
    </row>
    <row r="1249" spans="1:18">
      <c r="A1249" s="1362"/>
      <c r="G1249" s="1362"/>
      <c r="H1249" s="1362"/>
      <c r="J1249" s="1362"/>
      <c r="N1249" s="1362"/>
      <c r="O1249" s="1365"/>
      <c r="P1249" s="1365"/>
      <c r="Q1249" s="1365"/>
      <c r="R1249" s="1365"/>
    </row>
    <row r="1250" spans="1:18">
      <c r="A1250" s="1362"/>
      <c r="G1250" s="1362"/>
      <c r="H1250" s="1362"/>
      <c r="J1250" s="1362"/>
      <c r="N1250" s="1362"/>
      <c r="O1250" s="1365"/>
      <c r="P1250" s="1365"/>
      <c r="Q1250" s="1365"/>
      <c r="R1250" s="1365"/>
    </row>
    <row r="1251" spans="1:18">
      <c r="A1251" s="1362"/>
      <c r="G1251" s="1362"/>
      <c r="H1251" s="1362"/>
      <c r="J1251" s="1362"/>
      <c r="N1251" s="1362"/>
      <c r="O1251" s="1365"/>
      <c r="P1251" s="1365"/>
      <c r="Q1251" s="1365"/>
      <c r="R1251" s="1365"/>
    </row>
    <row r="1252" spans="1:18">
      <c r="A1252" s="1362"/>
      <c r="G1252" s="1362"/>
      <c r="H1252" s="1362"/>
      <c r="J1252" s="1362"/>
      <c r="N1252" s="1362"/>
      <c r="O1252" s="1365"/>
      <c r="P1252" s="1365"/>
      <c r="Q1252" s="1365"/>
      <c r="R1252" s="1365"/>
    </row>
    <row r="1253" spans="1:18">
      <c r="A1253" s="1362"/>
      <c r="G1253" s="1362"/>
      <c r="H1253" s="1362"/>
      <c r="J1253" s="1362"/>
      <c r="N1253" s="1362"/>
      <c r="O1253" s="1365"/>
      <c r="P1253" s="1365"/>
      <c r="Q1253" s="1365"/>
      <c r="R1253" s="1365"/>
    </row>
    <row r="1254" spans="1:18">
      <c r="A1254" s="1362"/>
      <c r="G1254" s="1362"/>
      <c r="H1254" s="1362"/>
      <c r="J1254" s="1362"/>
      <c r="N1254" s="1362"/>
      <c r="O1254" s="1365"/>
      <c r="P1254" s="1365"/>
      <c r="Q1254" s="1365"/>
      <c r="R1254" s="1365"/>
    </row>
    <row r="1255" spans="1:18">
      <c r="A1255" s="1362"/>
      <c r="G1255" s="1362"/>
      <c r="H1255" s="1362"/>
      <c r="J1255" s="1362"/>
      <c r="N1255" s="1362"/>
      <c r="O1255" s="1365"/>
      <c r="P1255" s="1365"/>
      <c r="Q1255" s="1365"/>
      <c r="R1255" s="1365"/>
    </row>
    <row r="1256" spans="1:18">
      <c r="A1256" s="1362"/>
      <c r="G1256" s="1362"/>
      <c r="H1256" s="1362"/>
      <c r="J1256" s="1362"/>
      <c r="N1256" s="1362"/>
      <c r="O1256" s="1365"/>
      <c r="P1256" s="1365"/>
      <c r="Q1256" s="1365"/>
      <c r="R1256" s="1365"/>
    </row>
    <row r="1257" spans="1:18">
      <c r="A1257" s="1362"/>
      <c r="G1257" s="1362"/>
      <c r="H1257" s="1362"/>
      <c r="J1257" s="1362"/>
      <c r="N1257" s="1362"/>
      <c r="O1257" s="1365"/>
      <c r="P1257" s="1365"/>
      <c r="Q1257" s="1365"/>
      <c r="R1257" s="1365"/>
    </row>
    <row r="1258" spans="1:18">
      <c r="A1258" s="1362"/>
      <c r="G1258" s="1362"/>
      <c r="H1258" s="1362"/>
      <c r="J1258" s="1362"/>
      <c r="N1258" s="1362"/>
      <c r="O1258" s="1365"/>
      <c r="P1258" s="1365"/>
      <c r="Q1258" s="1365"/>
      <c r="R1258" s="1365"/>
    </row>
    <row r="1259" spans="1:18">
      <c r="A1259" s="1362"/>
      <c r="G1259" s="1362"/>
      <c r="H1259" s="1362"/>
      <c r="J1259" s="1362"/>
      <c r="N1259" s="1362"/>
      <c r="O1259" s="1365"/>
      <c r="P1259" s="1365"/>
      <c r="Q1259" s="1365"/>
      <c r="R1259" s="1365"/>
    </row>
    <row r="1260" spans="1:18">
      <c r="A1260" s="1362"/>
      <c r="G1260" s="1362"/>
      <c r="H1260" s="1362"/>
      <c r="J1260" s="1362"/>
      <c r="N1260" s="1362"/>
      <c r="O1260" s="1365"/>
      <c r="P1260" s="1365"/>
      <c r="Q1260" s="1365"/>
      <c r="R1260" s="1365"/>
    </row>
    <row r="1261" spans="1:18">
      <c r="A1261" s="1362"/>
      <c r="G1261" s="1362"/>
      <c r="H1261" s="1362"/>
      <c r="J1261" s="1362"/>
      <c r="N1261" s="1362"/>
      <c r="O1261" s="1365"/>
      <c r="P1261" s="1365"/>
      <c r="Q1261" s="1365"/>
      <c r="R1261" s="1365"/>
    </row>
    <row r="1262" spans="1:18">
      <c r="A1262" s="1362"/>
      <c r="G1262" s="1362"/>
      <c r="H1262" s="1362"/>
      <c r="J1262" s="1362"/>
      <c r="N1262" s="1362"/>
      <c r="O1262" s="1365"/>
      <c r="P1262" s="1365"/>
      <c r="Q1262" s="1365"/>
      <c r="R1262" s="1365"/>
    </row>
    <row r="1263" spans="1:18">
      <c r="A1263" s="1362"/>
      <c r="G1263" s="1362"/>
      <c r="H1263" s="1362"/>
      <c r="J1263" s="1362"/>
      <c r="N1263" s="1362"/>
      <c r="O1263" s="1365"/>
      <c r="P1263" s="1365"/>
      <c r="Q1263" s="1365"/>
      <c r="R1263" s="1365"/>
    </row>
    <row r="1264" spans="1:18">
      <c r="A1264" s="1362"/>
      <c r="G1264" s="1362"/>
      <c r="H1264" s="1362"/>
      <c r="J1264" s="1362"/>
      <c r="N1264" s="1362"/>
      <c r="O1264" s="1365"/>
      <c r="P1264" s="1365"/>
      <c r="Q1264" s="1365"/>
      <c r="R1264" s="1365"/>
    </row>
    <row r="1265" spans="1:18">
      <c r="A1265" s="1362"/>
      <c r="G1265" s="1362"/>
      <c r="H1265" s="1362"/>
      <c r="J1265" s="1362"/>
      <c r="N1265" s="1362"/>
      <c r="O1265" s="1365"/>
      <c r="P1265" s="1365"/>
      <c r="Q1265" s="1365"/>
      <c r="R1265" s="1365"/>
    </row>
    <row r="1266" spans="1:18">
      <c r="A1266" s="1362"/>
      <c r="G1266" s="1362"/>
      <c r="H1266" s="1362"/>
      <c r="J1266" s="1362"/>
      <c r="N1266" s="1362"/>
      <c r="O1266" s="1365"/>
      <c r="P1266" s="1365"/>
      <c r="Q1266" s="1365"/>
      <c r="R1266" s="1365"/>
    </row>
    <row r="1267" spans="1:18">
      <c r="A1267" s="1362"/>
      <c r="G1267" s="1362"/>
      <c r="H1267" s="1362"/>
      <c r="J1267" s="1362"/>
      <c r="N1267" s="1362"/>
      <c r="O1267" s="1365"/>
      <c r="P1267" s="1365"/>
      <c r="Q1267" s="1365"/>
      <c r="R1267" s="1365"/>
    </row>
    <row r="1268" spans="1:18">
      <c r="A1268" s="1362"/>
      <c r="G1268" s="1362"/>
      <c r="H1268" s="1362"/>
      <c r="J1268" s="1362"/>
      <c r="N1268" s="1362"/>
      <c r="O1268" s="1365"/>
      <c r="P1268" s="1365"/>
      <c r="Q1268" s="1365"/>
      <c r="R1268" s="1365"/>
    </row>
    <row r="1269" spans="1:18">
      <c r="A1269" s="1362"/>
      <c r="G1269" s="1362"/>
      <c r="H1269" s="1362"/>
      <c r="J1269" s="1362"/>
      <c r="N1269" s="1362"/>
      <c r="O1269" s="1365"/>
      <c r="P1269" s="1365"/>
      <c r="Q1269" s="1365"/>
      <c r="R1269" s="1365"/>
    </row>
    <row r="1270" spans="1:18">
      <c r="A1270" s="1362"/>
      <c r="G1270" s="1362"/>
      <c r="H1270" s="1362"/>
      <c r="J1270" s="1362"/>
      <c r="N1270" s="1362"/>
      <c r="O1270" s="1365"/>
      <c r="P1270" s="1365"/>
      <c r="Q1270" s="1365"/>
      <c r="R1270" s="1365"/>
    </row>
    <row r="1271" spans="1:18">
      <c r="A1271" s="1362"/>
      <c r="G1271" s="1362"/>
      <c r="H1271" s="1362"/>
      <c r="J1271" s="1362"/>
      <c r="N1271" s="1362"/>
      <c r="O1271" s="1365"/>
      <c r="P1271" s="1365"/>
      <c r="Q1271" s="1365"/>
      <c r="R1271" s="1365"/>
    </row>
    <row r="1272" spans="1:18">
      <c r="A1272" s="1362"/>
      <c r="G1272" s="1362"/>
      <c r="H1272" s="1362"/>
      <c r="J1272" s="1362"/>
      <c r="N1272" s="1362"/>
      <c r="O1272" s="1365"/>
      <c r="P1272" s="1365"/>
      <c r="Q1272" s="1365"/>
      <c r="R1272" s="1365"/>
    </row>
    <row r="1273" spans="1:18">
      <c r="A1273" s="1362"/>
      <c r="G1273" s="1362"/>
      <c r="H1273" s="1362"/>
      <c r="J1273" s="1362"/>
      <c r="N1273" s="1362"/>
      <c r="O1273" s="1365"/>
      <c r="P1273" s="1365"/>
      <c r="Q1273" s="1365"/>
      <c r="R1273" s="1365"/>
    </row>
    <row r="1274" spans="1:18">
      <c r="A1274" s="1362"/>
      <c r="G1274" s="1362"/>
      <c r="H1274" s="1362"/>
      <c r="J1274" s="1362"/>
      <c r="N1274" s="1362"/>
      <c r="O1274" s="1365"/>
      <c r="P1274" s="1365"/>
      <c r="Q1274" s="1365"/>
      <c r="R1274" s="1365"/>
    </row>
    <row r="1275" spans="1:18">
      <c r="A1275" s="1362"/>
      <c r="G1275" s="1362"/>
      <c r="H1275" s="1362"/>
      <c r="J1275" s="1362"/>
      <c r="N1275" s="1362"/>
      <c r="O1275" s="1365"/>
      <c r="P1275" s="1365"/>
      <c r="Q1275" s="1365"/>
      <c r="R1275" s="1365"/>
    </row>
    <row r="1276" spans="1:18">
      <c r="A1276" s="1362"/>
      <c r="G1276" s="1362"/>
      <c r="H1276" s="1362"/>
      <c r="J1276" s="1362"/>
      <c r="N1276" s="1362"/>
      <c r="O1276" s="1365"/>
      <c r="P1276" s="1365"/>
      <c r="Q1276" s="1365"/>
      <c r="R1276" s="1365"/>
    </row>
    <row r="1277" spans="1:18">
      <c r="A1277" s="1362"/>
      <c r="G1277" s="1362"/>
      <c r="H1277" s="1362"/>
      <c r="J1277" s="1362"/>
      <c r="N1277" s="1362"/>
      <c r="O1277" s="1365"/>
      <c r="P1277" s="1365"/>
      <c r="Q1277" s="1365"/>
      <c r="R1277" s="1365"/>
    </row>
    <row r="1278" spans="1:18">
      <c r="A1278" s="1362"/>
      <c r="G1278" s="1362"/>
      <c r="H1278" s="1362"/>
      <c r="J1278" s="1362"/>
      <c r="N1278" s="1362"/>
      <c r="O1278" s="1365"/>
      <c r="P1278" s="1365"/>
      <c r="Q1278" s="1365"/>
      <c r="R1278" s="1365"/>
    </row>
    <row r="1279" spans="1:18">
      <c r="A1279" s="1362"/>
      <c r="G1279" s="1362"/>
      <c r="H1279" s="1362"/>
      <c r="J1279" s="1362"/>
      <c r="N1279" s="1362"/>
      <c r="O1279" s="1365"/>
      <c r="P1279" s="1365"/>
      <c r="Q1279" s="1365"/>
      <c r="R1279" s="1365"/>
    </row>
    <row r="1280" spans="1:18">
      <c r="A1280" s="1362"/>
      <c r="G1280" s="1362"/>
      <c r="H1280" s="1362"/>
      <c r="J1280" s="1362"/>
      <c r="N1280" s="1362"/>
      <c r="O1280" s="1365"/>
      <c r="P1280" s="1365"/>
      <c r="Q1280" s="1365"/>
      <c r="R1280" s="1365"/>
    </row>
    <row r="1281" spans="1:18">
      <c r="A1281" s="1362"/>
      <c r="G1281" s="1362"/>
      <c r="H1281" s="1362"/>
      <c r="J1281" s="1362"/>
      <c r="N1281" s="1362"/>
      <c r="O1281" s="1365"/>
      <c r="P1281" s="1365"/>
      <c r="Q1281" s="1365"/>
      <c r="R1281" s="1365"/>
    </row>
    <row r="1282" spans="1:18">
      <c r="A1282" s="1362"/>
      <c r="G1282" s="1362"/>
      <c r="H1282" s="1362"/>
      <c r="J1282" s="1362"/>
      <c r="N1282" s="1362"/>
      <c r="O1282" s="1365"/>
      <c r="P1282" s="1365"/>
      <c r="Q1282" s="1365"/>
      <c r="R1282" s="1365"/>
    </row>
    <row r="1283" spans="1:18">
      <c r="A1283" s="1362"/>
      <c r="G1283" s="1362"/>
      <c r="H1283" s="1362"/>
      <c r="J1283" s="1362"/>
      <c r="N1283" s="1362"/>
      <c r="O1283" s="1365"/>
      <c r="P1283" s="1365"/>
      <c r="Q1283" s="1365"/>
      <c r="R1283" s="1365"/>
    </row>
    <row r="1284" spans="1:18">
      <c r="A1284" s="1362"/>
      <c r="G1284" s="1362"/>
      <c r="H1284" s="1362"/>
      <c r="J1284" s="1362"/>
      <c r="N1284" s="1362"/>
      <c r="O1284" s="1365"/>
      <c r="P1284" s="1365"/>
      <c r="Q1284" s="1365"/>
      <c r="R1284" s="1365"/>
    </row>
    <row r="1285" spans="1:18">
      <c r="A1285" s="1362"/>
      <c r="G1285" s="1362"/>
      <c r="H1285" s="1362"/>
      <c r="J1285" s="1362"/>
      <c r="N1285" s="1362"/>
      <c r="O1285" s="1365"/>
      <c r="P1285" s="1365"/>
      <c r="Q1285" s="1365"/>
      <c r="R1285" s="1365"/>
    </row>
    <row r="1286" spans="1:18">
      <c r="A1286" s="1362"/>
      <c r="G1286" s="1362"/>
      <c r="H1286" s="1362"/>
      <c r="J1286" s="1362"/>
      <c r="N1286" s="1362"/>
      <c r="O1286" s="1365"/>
      <c r="P1286" s="1365"/>
      <c r="Q1286" s="1365"/>
      <c r="R1286" s="1365"/>
    </row>
    <row r="1287" spans="1:18">
      <c r="A1287" s="1362"/>
      <c r="G1287" s="1362"/>
      <c r="H1287" s="1362"/>
      <c r="J1287" s="1362"/>
      <c r="N1287" s="1362"/>
      <c r="O1287" s="1365"/>
      <c r="P1287" s="1365"/>
      <c r="Q1287" s="1365"/>
      <c r="R1287" s="1365"/>
    </row>
    <row r="1288" spans="1:18">
      <c r="A1288" s="1362"/>
      <c r="G1288" s="1362"/>
      <c r="H1288" s="1362"/>
      <c r="J1288" s="1362"/>
      <c r="N1288" s="1362"/>
      <c r="O1288" s="1365"/>
      <c r="P1288" s="1365"/>
      <c r="Q1288" s="1365"/>
      <c r="R1288" s="1365"/>
    </row>
    <row r="1289" spans="1:18">
      <c r="A1289" s="1362"/>
      <c r="G1289" s="1362"/>
      <c r="H1289" s="1362"/>
      <c r="J1289" s="1362"/>
      <c r="N1289" s="1362"/>
      <c r="O1289" s="1365"/>
      <c r="P1289" s="1365"/>
      <c r="Q1289" s="1365"/>
      <c r="R1289" s="1365"/>
    </row>
    <row r="1290" spans="1:18">
      <c r="A1290" s="1362"/>
      <c r="G1290" s="1362"/>
      <c r="H1290" s="1362"/>
      <c r="J1290" s="1362"/>
      <c r="N1290" s="1362"/>
      <c r="O1290" s="1365"/>
      <c r="P1290" s="1365"/>
      <c r="Q1290" s="1365"/>
      <c r="R1290" s="1365"/>
    </row>
    <row r="1291" spans="1:18">
      <c r="A1291" s="1362"/>
      <c r="G1291" s="1362"/>
      <c r="H1291" s="1362"/>
      <c r="J1291" s="1362"/>
      <c r="N1291" s="1362"/>
      <c r="O1291" s="1365"/>
      <c r="P1291" s="1365"/>
      <c r="Q1291" s="1365"/>
      <c r="R1291" s="1365"/>
    </row>
    <row r="1292" spans="1:18">
      <c r="A1292" s="1362"/>
      <c r="G1292" s="1362"/>
      <c r="H1292" s="1362"/>
      <c r="J1292" s="1362"/>
      <c r="N1292" s="1362"/>
      <c r="O1292" s="1365"/>
      <c r="P1292" s="1365"/>
      <c r="Q1292" s="1365"/>
      <c r="R1292" s="1365"/>
    </row>
    <row r="1293" spans="1:18">
      <c r="A1293" s="1362"/>
      <c r="G1293" s="1362"/>
      <c r="H1293" s="1362"/>
      <c r="J1293" s="1362"/>
      <c r="N1293" s="1362"/>
      <c r="O1293" s="1365"/>
      <c r="P1293" s="1365"/>
      <c r="Q1293" s="1365"/>
      <c r="R1293" s="1365"/>
    </row>
    <row r="1294" spans="1:18">
      <c r="A1294" s="1362"/>
      <c r="G1294" s="1362"/>
      <c r="H1294" s="1362"/>
      <c r="J1294" s="1362"/>
      <c r="N1294" s="1362"/>
      <c r="O1294" s="1365"/>
      <c r="P1294" s="1365"/>
      <c r="Q1294" s="1365"/>
      <c r="R1294" s="1365"/>
    </row>
    <row r="1295" spans="1:18">
      <c r="A1295" s="1362"/>
      <c r="G1295" s="1362"/>
      <c r="H1295" s="1362"/>
      <c r="J1295" s="1362"/>
      <c r="N1295" s="1362"/>
      <c r="O1295" s="1365"/>
      <c r="P1295" s="1365"/>
      <c r="Q1295" s="1365"/>
      <c r="R1295" s="1365"/>
    </row>
    <row r="1296" spans="1:18">
      <c r="A1296" s="1362"/>
      <c r="G1296" s="1362"/>
      <c r="H1296" s="1362"/>
      <c r="J1296" s="1362"/>
      <c r="N1296" s="1362"/>
      <c r="O1296" s="1365"/>
      <c r="P1296" s="1365"/>
      <c r="Q1296" s="1365"/>
      <c r="R1296" s="1365"/>
    </row>
    <row r="1297" spans="1:18">
      <c r="A1297" s="1362"/>
      <c r="G1297" s="1362"/>
      <c r="H1297" s="1362"/>
      <c r="J1297" s="1362"/>
      <c r="N1297" s="1362"/>
      <c r="O1297" s="1365"/>
      <c r="P1297" s="1365"/>
      <c r="Q1297" s="1365"/>
      <c r="R1297" s="1365"/>
    </row>
    <row r="1298" spans="1:18">
      <c r="A1298" s="1362"/>
      <c r="G1298" s="1362"/>
      <c r="H1298" s="1362"/>
      <c r="J1298" s="1362"/>
      <c r="N1298" s="1362"/>
      <c r="O1298" s="1365"/>
      <c r="P1298" s="1365"/>
      <c r="Q1298" s="1365"/>
      <c r="R1298" s="1365"/>
    </row>
    <row r="1299" spans="1:18">
      <c r="A1299" s="1362"/>
      <c r="G1299" s="1362"/>
      <c r="H1299" s="1362"/>
      <c r="J1299" s="1362"/>
      <c r="N1299" s="1362"/>
      <c r="O1299" s="1365"/>
      <c r="P1299" s="1365"/>
      <c r="Q1299" s="1365"/>
      <c r="R1299" s="1365"/>
    </row>
    <row r="1300" spans="1:18">
      <c r="A1300" s="1362"/>
      <c r="G1300" s="1362"/>
      <c r="H1300" s="1362"/>
      <c r="J1300" s="1362"/>
      <c r="N1300" s="1362"/>
      <c r="O1300" s="1365"/>
      <c r="P1300" s="1365"/>
      <c r="Q1300" s="1365"/>
      <c r="R1300" s="1365"/>
    </row>
    <row r="1301" spans="1:18">
      <c r="A1301" s="1362"/>
      <c r="G1301" s="1362"/>
      <c r="H1301" s="1362"/>
      <c r="J1301" s="1362"/>
      <c r="N1301" s="1362"/>
      <c r="O1301" s="1365"/>
      <c r="P1301" s="1365"/>
      <c r="Q1301" s="1365"/>
      <c r="R1301" s="1365"/>
    </row>
    <row r="1302" spans="1:18">
      <c r="A1302" s="1362"/>
      <c r="G1302" s="1362"/>
      <c r="H1302" s="1362"/>
      <c r="J1302" s="1362"/>
      <c r="N1302" s="1362"/>
      <c r="O1302" s="1365"/>
      <c r="P1302" s="1365"/>
      <c r="Q1302" s="1365"/>
      <c r="R1302" s="1365"/>
    </row>
    <row r="1303" spans="1:18">
      <c r="A1303" s="1362"/>
      <c r="G1303" s="1362"/>
      <c r="H1303" s="1362"/>
      <c r="J1303" s="1362"/>
      <c r="N1303" s="1362"/>
      <c r="O1303" s="1365"/>
      <c r="P1303" s="1365"/>
      <c r="Q1303" s="1365"/>
      <c r="R1303" s="1365"/>
    </row>
    <row r="1304" spans="1:18">
      <c r="A1304" s="1362"/>
      <c r="G1304" s="1362"/>
      <c r="H1304" s="1362"/>
      <c r="J1304" s="1362"/>
      <c r="N1304" s="1362"/>
      <c r="O1304" s="1365"/>
      <c r="P1304" s="1365"/>
      <c r="Q1304" s="1365"/>
      <c r="R1304" s="1365"/>
    </row>
    <row r="1305" spans="1:18">
      <c r="A1305" s="1362"/>
      <c r="G1305" s="1362"/>
      <c r="H1305" s="1362"/>
      <c r="J1305" s="1362"/>
      <c r="N1305" s="1362"/>
      <c r="O1305" s="1365"/>
      <c r="P1305" s="1365"/>
      <c r="Q1305" s="1365"/>
      <c r="R1305" s="1365"/>
    </row>
    <row r="1306" spans="1:18">
      <c r="A1306" s="1362"/>
      <c r="G1306" s="1362"/>
      <c r="H1306" s="1362"/>
      <c r="J1306" s="1362"/>
      <c r="N1306" s="1362"/>
      <c r="O1306" s="1365"/>
      <c r="P1306" s="1365"/>
      <c r="Q1306" s="1365"/>
      <c r="R1306" s="1365"/>
    </row>
    <row r="1307" spans="1:18">
      <c r="A1307" s="1362"/>
      <c r="G1307" s="1362"/>
      <c r="H1307" s="1362"/>
      <c r="J1307" s="1362"/>
      <c r="N1307" s="1362"/>
      <c r="O1307" s="1365"/>
      <c r="P1307" s="1365"/>
      <c r="Q1307" s="1365"/>
      <c r="R1307" s="1365"/>
    </row>
    <row r="1308" spans="1:18">
      <c r="A1308" s="1362"/>
      <c r="G1308" s="1362"/>
      <c r="H1308" s="1362"/>
      <c r="J1308" s="1362"/>
      <c r="N1308" s="1362"/>
      <c r="O1308" s="1365"/>
      <c r="P1308" s="1365"/>
      <c r="Q1308" s="1365"/>
      <c r="R1308" s="1365"/>
    </row>
    <row r="1309" spans="1:18">
      <c r="A1309" s="1362"/>
      <c r="G1309" s="1362"/>
      <c r="H1309" s="1362"/>
      <c r="J1309" s="1362"/>
      <c r="N1309" s="1362"/>
      <c r="O1309" s="1365"/>
      <c r="P1309" s="1365"/>
      <c r="Q1309" s="1365"/>
      <c r="R1309" s="1365"/>
    </row>
    <row r="1310" spans="1:18">
      <c r="A1310" s="1362"/>
      <c r="G1310" s="1362"/>
      <c r="H1310" s="1362"/>
      <c r="J1310" s="1362"/>
      <c r="N1310" s="1362"/>
      <c r="O1310" s="1365"/>
      <c r="P1310" s="1365"/>
      <c r="Q1310" s="1365"/>
      <c r="R1310" s="1365"/>
    </row>
    <row r="1311" spans="1:18">
      <c r="A1311" s="1362"/>
      <c r="G1311" s="1362"/>
      <c r="H1311" s="1362"/>
      <c r="J1311" s="1362"/>
      <c r="N1311" s="1362"/>
      <c r="O1311" s="1365"/>
      <c r="P1311" s="1365"/>
      <c r="Q1311" s="1365"/>
      <c r="R1311" s="1365"/>
    </row>
    <row r="1312" spans="1:18">
      <c r="A1312" s="1362"/>
      <c r="G1312" s="1362"/>
      <c r="H1312" s="1362"/>
      <c r="J1312" s="1362"/>
      <c r="N1312" s="1362"/>
      <c r="O1312" s="1365"/>
      <c r="P1312" s="1365"/>
      <c r="Q1312" s="1365"/>
      <c r="R1312" s="1365"/>
    </row>
    <row r="1313" spans="1:18">
      <c r="A1313" s="1362"/>
      <c r="G1313" s="1362"/>
      <c r="H1313" s="1362"/>
      <c r="J1313" s="1362"/>
      <c r="N1313" s="1362"/>
      <c r="O1313" s="1365"/>
      <c r="P1313" s="1365"/>
      <c r="Q1313" s="1365"/>
      <c r="R1313" s="1365"/>
    </row>
    <row r="1314" spans="1:18">
      <c r="A1314" s="1362"/>
      <c r="G1314" s="1362"/>
      <c r="H1314" s="1362"/>
      <c r="J1314" s="1362"/>
      <c r="N1314" s="1362"/>
      <c r="O1314" s="1365"/>
      <c r="P1314" s="1365"/>
      <c r="Q1314" s="1365"/>
      <c r="R1314" s="1365"/>
    </row>
    <row r="1315" spans="1:18">
      <c r="A1315" s="1362"/>
      <c r="G1315" s="1362"/>
      <c r="H1315" s="1362"/>
      <c r="J1315" s="1362"/>
      <c r="N1315" s="1362"/>
      <c r="O1315" s="1365"/>
      <c r="P1315" s="1365"/>
      <c r="Q1315" s="1365"/>
      <c r="R1315" s="1365"/>
    </row>
    <row r="1316" spans="1:18">
      <c r="A1316" s="1362"/>
      <c r="G1316" s="1362"/>
      <c r="H1316" s="1362"/>
      <c r="J1316" s="1362"/>
      <c r="N1316" s="1362"/>
      <c r="O1316" s="1365"/>
      <c r="P1316" s="1365"/>
      <c r="Q1316" s="1365"/>
      <c r="R1316" s="1365"/>
    </row>
    <row r="1317" spans="1:18">
      <c r="A1317" s="1362"/>
      <c r="G1317" s="1362"/>
      <c r="H1317" s="1362"/>
      <c r="J1317" s="1362"/>
      <c r="N1317" s="1362"/>
      <c r="O1317" s="1365"/>
      <c r="P1317" s="1365"/>
      <c r="Q1317" s="1365"/>
      <c r="R1317" s="1365"/>
    </row>
    <row r="1318" spans="1:18">
      <c r="A1318" s="1362"/>
      <c r="G1318" s="1362"/>
      <c r="H1318" s="1362"/>
      <c r="J1318" s="1362"/>
      <c r="N1318" s="1362"/>
      <c r="O1318" s="1365"/>
      <c r="P1318" s="1365"/>
      <c r="Q1318" s="1365"/>
      <c r="R1318" s="1365"/>
    </row>
    <row r="1319" spans="1:18">
      <c r="A1319" s="1362"/>
      <c r="G1319" s="1362"/>
      <c r="H1319" s="1362"/>
      <c r="J1319" s="1362"/>
      <c r="N1319" s="1362"/>
      <c r="O1319" s="1365"/>
      <c r="P1319" s="1365"/>
      <c r="Q1319" s="1365"/>
      <c r="R1319" s="1365"/>
    </row>
    <row r="1320" spans="1:18">
      <c r="A1320" s="1362"/>
      <c r="G1320" s="1362"/>
      <c r="H1320" s="1362"/>
      <c r="J1320" s="1362"/>
      <c r="N1320" s="1362"/>
      <c r="O1320" s="1365"/>
      <c r="P1320" s="1365"/>
      <c r="Q1320" s="1365"/>
      <c r="R1320" s="1365"/>
    </row>
    <row r="1321" spans="1:18">
      <c r="A1321" s="1362"/>
      <c r="G1321" s="1362"/>
      <c r="H1321" s="1362"/>
      <c r="J1321" s="1362"/>
      <c r="N1321" s="1362"/>
      <c r="O1321" s="1365"/>
      <c r="P1321" s="1365"/>
      <c r="Q1321" s="1365"/>
      <c r="R1321" s="1365"/>
    </row>
    <row r="1322" spans="1:18">
      <c r="A1322" s="1362"/>
      <c r="G1322" s="1362"/>
      <c r="H1322" s="1362"/>
      <c r="J1322" s="1362"/>
      <c r="N1322" s="1362"/>
      <c r="O1322" s="1365"/>
      <c r="P1322" s="1365"/>
      <c r="Q1322" s="1365"/>
      <c r="R1322" s="1365"/>
    </row>
    <row r="1323" spans="1:18">
      <c r="A1323" s="1362"/>
      <c r="G1323" s="1362"/>
      <c r="H1323" s="1362"/>
      <c r="J1323" s="1362"/>
      <c r="N1323" s="1362"/>
      <c r="O1323" s="1365"/>
      <c r="P1323" s="1365"/>
      <c r="Q1323" s="1365"/>
      <c r="R1323" s="1365"/>
    </row>
    <row r="1324" spans="1:18">
      <c r="A1324" s="1362"/>
      <c r="G1324" s="1362"/>
      <c r="H1324" s="1362"/>
      <c r="J1324" s="1362"/>
      <c r="N1324" s="1362"/>
      <c r="O1324" s="1365"/>
      <c r="P1324" s="1365"/>
      <c r="Q1324" s="1365"/>
      <c r="R1324" s="1365"/>
    </row>
    <row r="1325" spans="1:18">
      <c r="A1325" s="1362"/>
      <c r="G1325" s="1362"/>
      <c r="H1325" s="1362"/>
      <c r="J1325" s="1362"/>
      <c r="N1325" s="1362"/>
      <c r="O1325" s="1365"/>
      <c r="P1325" s="1365"/>
      <c r="Q1325" s="1365"/>
      <c r="R1325" s="1365"/>
    </row>
    <row r="1326" spans="1:18">
      <c r="A1326" s="1362"/>
      <c r="G1326" s="1362"/>
      <c r="H1326" s="1362"/>
      <c r="J1326" s="1362"/>
      <c r="N1326" s="1362"/>
      <c r="O1326" s="1365"/>
      <c r="P1326" s="1365"/>
      <c r="Q1326" s="1365"/>
      <c r="R1326" s="1365"/>
    </row>
    <row r="1327" spans="1:18">
      <c r="A1327" s="1362"/>
      <c r="G1327" s="1362"/>
      <c r="H1327" s="1362"/>
      <c r="J1327" s="1362"/>
      <c r="N1327" s="1362"/>
      <c r="O1327" s="1365"/>
      <c r="P1327" s="1365"/>
      <c r="Q1327" s="1365"/>
      <c r="R1327" s="1365"/>
    </row>
    <row r="1328" spans="1:18">
      <c r="A1328" s="1362"/>
      <c r="G1328" s="1362"/>
      <c r="H1328" s="1362"/>
      <c r="J1328" s="1362"/>
      <c r="N1328" s="1362"/>
      <c r="O1328" s="1365"/>
      <c r="P1328" s="1365"/>
      <c r="Q1328" s="1365"/>
      <c r="R1328" s="1365"/>
    </row>
    <row r="1329" spans="1:18">
      <c r="A1329" s="1362"/>
      <c r="G1329" s="1362"/>
      <c r="H1329" s="1362"/>
      <c r="J1329" s="1362"/>
      <c r="N1329" s="1362"/>
      <c r="O1329" s="1365"/>
      <c r="P1329" s="1365"/>
      <c r="Q1329" s="1365"/>
      <c r="R1329" s="1365"/>
    </row>
    <row r="1330" spans="1:18">
      <c r="A1330" s="1362"/>
      <c r="G1330" s="1362"/>
      <c r="H1330" s="1362"/>
      <c r="J1330" s="1362"/>
      <c r="N1330" s="1362"/>
      <c r="O1330" s="1365"/>
      <c r="P1330" s="1365"/>
      <c r="Q1330" s="1365"/>
      <c r="R1330" s="1365"/>
    </row>
    <row r="1331" spans="1:18">
      <c r="A1331" s="1362"/>
      <c r="G1331" s="1362"/>
      <c r="H1331" s="1362"/>
      <c r="J1331" s="1362"/>
      <c r="N1331" s="1362"/>
      <c r="O1331" s="1365"/>
      <c r="P1331" s="1365"/>
      <c r="Q1331" s="1365"/>
      <c r="R1331" s="1365"/>
    </row>
    <row r="1332" spans="1:18">
      <c r="A1332" s="1362"/>
      <c r="G1332" s="1362"/>
      <c r="H1332" s="1362"/>
      <c r="J1332" s="1362"/>
      <c r="N1332" s="1362"/>
      <c r="O1332" s="1365"/>
      <c r="P1332" s="1365"/>
      <c r="Q1332" s="1365"/>
      <c r="R1332" s="1365"/>
    </row>
    <row r="1333" spans="1:18">
      <c r="A1333" s="1362"/>
      <c r="G1333" s="1362"/>
      <c r="H1333" s="1362"/>
      <c r="J1333" s="1362"/>
      <c r="N1333" s="1362"/>
      <c r="O1333" s="1365"/>
      <c r="P1333" s="1365"/>
      <c r="Q1333" s="1365"/>
      <c r="R1333" s="1365"/>
    </row>
    <row r="1334" spans="1:18">
      <c r="A1334" s="1362"/>
      <c r="G1334" s="1362"/>
      <c r="H1334" s="1362"/>
      <c r="J1334" s="1362"/>
      <c r="N1334" s="1362"/>
      <c r="O1334" s="1365"/>
      <c r="P1334" s="1365"/>
      <c r="Q1334" s="1365"/>
      <c r="R1334" s="1365"/>
    </row>
    <row r="1335" spans="1:18">
      <c r="A1335" s="1362"/>
      <c r="G1335" s="1362"/>
      <c r="H1335" s="1362"/>
      <c r="J1335" s="1362"/>
      <c r="N1335" s="1362"/>
      <c r="O1335" s="1365"/>
      <c r="P1335" s="1365"/>
      <c r="Q1335" s="1365"/>
      <c r="R1335" s="1365"/>
    </row>
    <row r="1336" spans="1:18">
      <c r="A1336" s="1362"/>
      <c r="G1336" s="1362"/>
      <c r="H1336" s="1362"/>
      <c r="J1336" s="1362"/>
      <c r="N1336" s="1362"/>
      <c r="O1336" s="1365"/>
      <c r="P1336" s="1365"/>
      <c r="Q1336" s="1365"/>
      <c r="R1336" s="1365"/>
    </row>
    <row r="1337" spans="1:18">
      <c r="A1337" s="1362"/>
      <c r="G1337" s="1362"/>
      <c r="H1337" s="1362"/>
      <c r="J1337" s="1362"/>
      <c r="N1337" s="1362"/>
      <c r="O1337" s="1365"/>
      <c r="P1337" s="1365"/>
      <c r="Q1337" s="1365"/>
      <c r="R1337" s="1365"/>
    </row>
    <row r="1338" spans="1:18">
      <c r="A1338" s="1362"/>
      <c r="G1338" s="1362"/>
      <c r="H1338" s="1362"/>
      <c r="J1338" s="1362"/>
      <c r="N1338" s="1362"/>
      <c r="O1338" s="1365"/>
      <c r="P1338" s="1365"/>
      <c r="Q1338" s="1365"/>
      <c r="R1338" s="1365"/>
    </row>
    <row r="1339" spans="1:18">
      <c r="A1339" s="1362"/>
      <c r="G1339" s="1362"/>
      <c r="H1339" s="1362"/>
      <c r="J1339" s="1362"/>
      <c r="N1339" s="1362"/>
      <c r="O1339" s="1365"/>
      <c r="P1339" s="1365"/>
      <c r="Q1339" s="1365"/>
      <c r="R1339" s="1365"/>
    </row>
    <row r="1340" spans="1:18">
      <c r="A1340" s="1362"/>
      <c r="G1340" s="1362"/>
      <c r="H1340" s="1362"/>
      <c r="J1340" s="1362"/>
      <c r="N1340" s="1362"/>
      <c r="O1340" s="1365"/>
      <c r="P1340" s="1365"/>
      <c r="Q1340" s="1365"/>
      <c r="R1340" s="1365"/>
    </row>
    <row r="1341" spans="1:18">
      <c r="A1341" s="1362"/>
      <c r="G1341" s="1362"/>
      <c r="H1341" s="1362"/>
      <c r="J1341" s="1362"/>
      <c r="N1341" s="1362"/>
      <c r="O1341" s="1365"/>
      <c r="P1341" s="1365"/>
      <c r="Q1341" s="1365"/>
      <c r="R1341" s="1365"/>
    </row>
    <row r="1342" spans="1:18">
      <c r="A1342" s="1362"/>
      <c r="G1342" s="1362"/>
      <c r="H1342" s="1362"/>
      <c r="J1342" s="1362"/>
      <c r="N1342" s="1362"/>
      <c r="O1342" s="1365"/>
      <c r="P1342" s="1365"/>
      <c r="Q1342" s="1365"/>
      <c r="R1342" s="1365"/>
    </row>
    <row r="1343" spans="1:18">
      <c r="A1343" s="1362"/>
      <c r="G1343" s="1362"/>
      <c r="H1343" s="1362"/>
      <c r="J1343" s="1362"/>
      <c r="N1343" s="1362"/>
      <c r="O1343" s="1365"/>
      <c r="P1343" s="1365"/>
      <c r="Q1343" s="1365"/>
      <c r="R1343" s="1365"/>
    </row>
    <row r="1344" spans="1:18">
      <c r="A1344" s="1362"/>
      <c r="G1344" s="1362"/>
      <c r="H1344" s="1362"/>
      <c r="J1344" s="1362"/>
      <c r="N1344" s="1362"/>
      <c r="O1344" s="1365"/>
      <c r="P1344" s="1365"/>
      <c r="Q1344" s="1365"/>
      <c r="R1344" s="1365"/>
    </row>
    <row r="1345" spans="1:18">
      <c r="A1345" s="1362"/>
      <c r="G1345" s="1362"/>
      <c r="H1345" s="1362"/>
      <c r="J1345" s="1362"/>
      <c r="N1345" s="1362"/>
      <c r="O1345" s="1365"/>
      <c r="P1345" s="1365"/>
      <c r="Q1345" s="1365"/>
      <c r="R1345" s="1365"/>
    </row>
    <row r="1346" spans="1:18">
      <c r="A1346" s="1362"/>
      <c r="G1346" s="1362"/>
      <c r="H1346" s="1362"/>
      <c r="J1346" s="1362"/>
      <c r="N1346" s="1362"/>
      <c r="O1346" s="1365"/>
      <c r="P1346" s="1365"/>
      <c r="Q1346" s="1365"/>
      <c r="R1346" s="1365"/>
    </row>
    <row r="1347" spans="1:18">
      <c r="A1347" s="1362"/>
      <c r="G1347" s="1362"/>
      <c r="H1347" s="1362"/>
      <c r="J1347" s="1362"/>
      <c r="N1347" s="1362"/>
      <c r="O1347" s="1365"/>
      <c r="P1347" s="1365"/>
      <c r="Q1347" s="1365"/>
      <c r="R1347" s="1365"/>
    </row>
    <row r="1348" spans="1:18">
      <c r="A1348" s="1362"/>
      <c r="G1348" s="1362"/>
      <c r="H1348" s="1362"/>
      <c r="J1348" s="1362"/>
      <c r="N1348" s="1362"/>
      <c r="O1348" s="1365"/>
      <c r="P1348" s="1365"/>
      <c r="Q1348" s="1365"/>
      <c r="R1348" s="1365"/>
    </row>
    <row r="1349" spans="1:18">
      <c r="A1349" s="1362"/>
      <c r="G1349" s="1362"/>
      <c r="H1349" s="1362"/>
      <c r="J1349" s="1362"/>
      <c r="N1349" s="1362"/>
      <c r="O1349" s="1365"/>
      <c r="P1349" s="1365"/>
      <c r="Q1349" s="1365"/>
      <c r="R1349" s="1365"/>
    </row>
    <row r="1350" spans="1:18">
      <c r="A1350" s="1362"/>
      <c r="G1350" s="1362"/>
      <c r="H1350" s="1362"/>
      <c r="J1350" s="1362"/>
      <c r="N1350" s="1362"/>
      <c r="O1350" s="1365"/>
      <c r="P1350" s="1365"/>
      <c r="Q1350" s="1365"/>
      <c r="R1350" s="1365"/>
    </row>
    <row r="1351" spans="1:18">
      <c r="A1351" s="1362"/>
      <c r="G1351" s="1362"/>
      <c r="H1351" s="1362"/>
      <c r="J1351" s="1362"/>
      <c r="N1351" s="1362"/>
      <c r="O1351" s="1365"/>
      <c r="P1351" s="1365"/>
      <c r="Q1351" s="1365"/>
      <c r="R1351" s="1365"/>
    </row>
    <row r="1352" spans="1:18">
      <c r="A1352" s="1362"/>
      <c r="G1352" s="1362"/>
      <c r="H1352" s="1362"/>
      <c r="J1352" s="1362"/>
      <c r="N1352" s="1362"/>
      <c r="O1352" s="1365"/>
      <c r="P1352" s="1365"/>
      <c r="Q1352" s="1365"/>
      <c r="R1352" s="1365"/>
    </row>
    <row r="1353" spans="1:18">
      <c r="A1353" s="1362"/>
      <c r="G1353" s="1362"/>
      <c r="H1353" s="1362"/>
      <c r="J1353" s="1362"/>
      <c r="N1353" s="1362"/>
      <c r="O1353" s="1365"/>
      <c r="P1353" s="1365"/>
      <c r="Q1353" s="1365"/>
      <c r="R1353" s="1365"/>
    </row>
    <row r="1354" spans="1:18">
      <c r="A1354" s="1362"/>
      <c r="G1354" s="1362"/>
      <c r="H1354" s="1362"/>
      <c r="J1354" s="1362"/>
      <c r="N1354" s="1362"/>
      <c r="O1354" s="1365"/>
      <c r="P1354" s="1365"/>
      <c r="Q1354" s="1365"/>
      <c r="R1354" s="1365"/>
    </row>
    <row r="1355" spans="1:18">
      <c r="A1355" s="1362"/>
      <c r="G1355" s="1362"/>
      <c r="H1355" s="1362"/>
      <c r="J1355" s="1362"/>
      <c r="N1355" s="1362"/>
      <c r="O1355" s="1365"/>
      <c r="P1355" s="1365"/>
      <c r="Q1355" s="1365"/>
      <c r="R1355" s="1365"/>
    </row>
    <row r="1356" spans="1:18">
      <c r="A1356" s="1362"/>
      <c r="G1356" s="1362"/>
      <c r="H1356" s="1362"/>
      <c r="J1356" s="1362"/>
      <c r="N1356" s="1362"/>
      <c r="O1356" s="1365"/>
      <c r="P1356" s="1365"/>
      <c r="Q1356" s="1365"/>
      <c r="R1356" s="1365"/>
    </row>
    <row r="1357" spans="1:18">
      <c r="A1357" s="1362"/>
      <c r="G1357" s="1362"/>
      <c r="H1357" s="1362"/>
      <c r="J1357" s="1362"/>
      <c r="N1357" s="1362"/>
      <c r="O1357" s="1365"/>
      <c r="P1357" s="1365"/>
      <c r="Q1357" s="1365"/>
      <c r="R1357" s="1365"/>
    </row>
    <row r="1358" spans="1:18">
      <c r="A1358" s="1362"/>
      <c r="G1358" s="1362"/>
      <c r="H1358" s="1362"/>
      <c r="J1358" s="1362"/>
      <c r="N1358" s="1362"/>
      <c r="O1358" s="1365"/>
      <c r="P1358" s="1365"/>
      <c r="Q1358" s="1365"/>
      <c r="R1358" s="1365"/>
    </row>
    <row r="1359" spans="1:18">
      <c r="A1359" s="1362"/>
      <c r="G1359" s="1362"/>
      <c r="H1359" s="1362"/>
      <c r="J1359" s="1362"/>
      <c r="N1359" s="1362"/>
      <c r="O1359" s="1365"/>
      <c r="P1359" s="1365"/>
      <c r="Q1359" s="1365"/>
      <c r="R1359" s="1365"/>
    </row>
    <row r="1360" spans="1:18">
      <c r="A1360" s="1362"/>
      <c r="G1360" s="1362"/>
      <c r="H1360" s="1362"/>
      <c r="J1360" s="1362"/>
      <c r="N1360" s="1362"/>
      <c r="O1360" s="1365"/>
      <c r="P1360" s="1365"/>
      <c r="Q1360" s="1365"/>
      <c r="R1360" s="1365"/>
    </row>
    <row r="1361" spans="1:18">
      <c r="A1361" s="1362"/>
      <c r="G1361" s="1362"/>
      <c r="H1361" s="1362"/>
      <c r="J1361" s="1362"/>
      <c r="N1361" s="1362"/>
      <c r="O1361" s="1365"/>
      <c r="P1361" s="1365"/>
      <c r="Q1361" s="1365"/>
      <c r="R1361" s="1365"/>
    </row>
    <row r="1362" spans="1:18">
      <c r="A1362" s="1362"/>
      <c r="G1362" s="1362"/>
      <c r="H1362" s="1362"/>
      <c r="J1362" s="1362"/>
      <c r="N1362" s="1362"/>
      <c r="O1362" s="1365"/>
      <c r="P1362" s="1365"/>
      <c r="Q1362" s="1365"/>
      <c r="R1362" s="1365"/>
    </row>
    <row r="1363" spans="1:18">
      <c r="A1363" s="1362"/>
      <c r="G1363" s="1362"/>
      <c r="H1363" s="1362"/>
      <c r="J1363" s="1362"/>
      <c r="N1363" s="1362"/>
      <c r="O1363" s="1365"/>
      <c r="P1363" s="1365"/>
      <c r="Q1363" s="1365"/>
      <c r="R1363" s="1365"/>
    </row>
    <row r="1364" spans="1:18">
      <c r="A1364" s="1362"/>
      <c r="G1364" s="1362"/>
      <c r="H1364" s="1362"/>
      <c r="J1364" s="1362"/>
      <c r="N1364" s="1362"/>
      <c r="O1364" s="1365"/>
      <c r="P1364" s="1365"/>
      <c r="Q1364" s="1365"/>
      <c r="R1364" s="1365"/>
    </row>
    <row r="1365" spans="1:18">
      <c r="A1365" s="1362"/>
      <c r="G1365" s="1362"/>
      <c r="H1365" s="1362"/>
      <c r="J1365" s="1362"/>
      <c r="N1365" s="1362"/>
      <c r="O1365" s="1365"/>
      <c r="P1365" s="1365"/>
      <c r="Q1365" s="1365"/>
      <c r="R1365" s="1365"/>
    </row>
    <row r="1366" spans="1:18">
      <c r="A1366" s="1362"/>
      <c r="G1366" s="1362"/>
      <c r="H1366" s="1362"/>
      <c r="J1366" s="1362"/>
      <c r="N1366" s="1362"/>
      <c r="O1366" s="1365"/>
      <c r="P1366" s="1365"/>
      <c r="Q1366" s="1365"/>
      <c r="R1366" s="1365"/>
    </row>
    <row r="1367" spans="1:18">
      <c r="A1367" s="1362"/>
      <c r="G1367" s="1362"/>
      <c r="H1367" s="1362"/>
      <c r="J1367" s="1362"/>
      <c r="N1367" s="1362"/>
      <c r="O1367" s="1365"/>
      <c r="P1367" s="1365"/>
      <c r="Q1367" s="1365"/>
      <c r="R1367" s="1365"/>
    </row>
    <row r="1368" spans="1:18">
      <c r="A1368" s="1362"/>
      <c r="G1368" s="1362"/>
      <c r="H1368" s="1362"/>
      <c r="J1368" s="1362"/>
      <c r="N1368" s="1362"/>
      <c r="O1368" s="1365"/>
      <c r="P1368" s="1365"/>
      <c r="Q1368" s="1365"/>
      <c r="R1368" s="1365"/>
    </row>
    <row r="1369" spans="1:18">
      <c r="A1369" s="1362"/>
      <c r="G1369" s="1362"/>
      <c r="H1369" s="1362"/>
      <c r="J1369" s="1362"/>
      <c r="N1369" s="1362"/>
      <c r="O1369" s="1365"/>
      <c r="P1369" s="1365"/>
      <c r="Q1369" s="1365"/>
      <c r="R1369" s="1365"/>
    </row>
    <row r="1370" spans="1:18">
      <c r="A1370" s="1362"/>
      <c r="G1370" s="1362"/>
      <c r="H1370" s="1362"/>
      <c r="J1370" s="1362"/>
      <c r="N1370" s="1362"/>
      <c r="O1370" s="1365"/>
      <c r="P1370" s="1365"/>
      <c r="Q1370" s="1365"/>
      <c r="R1370" s="1365"/>
    </row>
    <row r="1371" spans="1:18">
      <c r="A1371" s="1362"/>
      <c r="G1371" s="1362"/>
      <c r="H1371" s="1362"/>
      <c r="J1371" s="1362"/>
      <c r="N1371" s="1362"/>
      <c r="O1371" s="1365"/>
      <c r="P1371" s="1365"/>
      <c r="Q1371" s="1365"/>
      <c r="R1371" s="1365"/>
    </row>
    <row r="1372" spans="1:18">
      <c r="A1372" s="1362"/>
      <c r="G1372" s="1362"/>
      <c r="H1372" s="1362"/>
      <c r="J1372" s="1362"/>
      <c r="N1372" s="1362"/>
      <c r="O1372" s="1365"/>
      <c r="P1372" s="1365"/>
      <c r="Q1372" s="1365"/>
      <c r="R1372" s="1365"/>
    </row>
    <row r="1373" spans="1:18">
      <c r="A1373" s="1362"/>
      <c r="G1373" s="1362"/>
      <c r="H1373" s="1362"/>
      <c r="J1373" s="1362"/>
      <c r="N1373" s="1362"/>
      <c r="O1373" s="1365"/>
      <c r="P1373" s="1365"/>
      <c r="Q1373" s="1365"/>
      <c r="R1373" s="1365"/>
    </row>
    <row r="1374" spans="1:18">
      <c r="A1374" s="1362"/>
      <c r="G1374" s="1362"/>
      <c r="H1374" s="1362"/>
      <c r="J1374" s="1362"/>
      <c r="N1374" s="1362"/>
      <c r="O1374" s="1365"/>
      <c r="P1374" s="1365"/>
      <c r="Q1374" s="1365"/>
      <c r="R1374" s="1365"/>
    </row>
    <row r="1375" spans="1:18">
      <c r="A1375" s="1362"/>
      <c r="G1375" s="1362"/>
      <c r="H1375" s="1362"/>
      <c r="J1375" s="1362"/>
      <c r="N1375" s="1362"/>
      <c r="O1375" s="1365"/>
      <c r="P1375" s="1365"/>
      <c r="Q1375" s="1365"/>
      <c r="R1375" s="1365"/>
    </row>
    <row r="1376" spans="1:18">
      <c r="A1376" s="1362"/>
      <c r="G1376" s="1362"/>
      <c r="H1376" s="1362"/>
      <c r="J1376" s="1362"/>
      <c r="N1376" s="1362"/>
      <c r="O1376" s="1365"/>
      <c r="P1376" s="1365"/>
      <c r="Q1376" s="1365"/>
      <c r="R1376" s="1365"/>
    </row>
    <row r="1377" spans="1:18">
      <c r="A1377" s="1362"/>
      <c r="G1377" s="1362"/>
      <c r="H1377" s="1362"/>
      <c r="J1377" s="1362"/>
      <c r="N1377" s="1362"/>
      <c r="O1377" s="1365"/>
      <c r="P1377" s="1365"/>
      <c r="Q1377" s="1365"/>
      <c r="R1377" s="1365"/>
    </row>
    <row r="1378" spans="1:18">
      <c r="A1378" s="1362"/>
      <c r="G1378" s="1362"/>
      <c r="H1378" s="1362"/>
      <c r="J1378" s="1362"/>
      <c r="N1378" s="1362"/>
      <c r="O1378" s="1365"/>
      <c r="P1378" s="1365"/>
      <c r="Q1378" s="1365"/>
      <c r="R1378" s="1365"/>
    </row>
    <row r="1379" spans="1:18">
      <c r="A1379" s="1362"/>
      <c r="G1379" s="1362"/>
      <c r="H1379" s="1362"/>
      <c r="J1379" s="1362"/>
      <c r="N1379" s="1362"/>
      <c r="O1379" s="1365"/>
      <c r="P1379" s="1365"/>
      <c r="Q1379" s="1365"/>
      <c r="R1379" s="1365"/>
    </row>
    <row r="1380" spans="1:18">
      <c r="A1380" s="1362"/>
      <c r="G1380" s="1362"/>
      <c r="H1380" s="1362"/>
      <c r="J1380" s="1362"/>
      <c r="N1380" s="1362"/>
      <c r="O1380" s="1365"/>
      <c r="P1380" s="1365"/>
      <c r="Q1380" s="1365"/>
      <c r="R1380" s="1365"/>
    </row>
    <row r="1381" spans="1:18">
      <c r="A1381" s="1362"/>
      <c r="G1381" s="1362"/>
      <c r="H1381" s="1362"/>
      <c r="J1381" s="1362"/>
      <c r="N1381" s="1362"/>
      <c r="O1381" s="1365"/>
      <c r="P1381" s="1365"/>
      <c r="Q1381" s="1365"/>
      <c r="R1381" s="1365"/>
    </row>
    <row r="1382" spans="1:18">
      <c r="A1382" s="1362"/>
      <c r="G1382" s="1362"/>
      <c r="H1382" s="1362"/>
      <c r="J1382" s="1362"/>
      <c r="N1382" s="1362"/>
      <c r="O1382" s="1365"/>
      <c r="P1382" s="1365"/>
      <c r="Q1382" s="1365"/>
      <c r="R1382" s="1365"/>
    </row>
    <row r="1383" spans="1:18">
      <c r="A1383" s="1362"/>
      <c r="G1383" s="1362"/>
      <c r="H1383" s="1362"/>
      <c r="J1383" s="1362"/>
      <c r="N1383" s="1362"/>
      <c r="O1383" s="1365"/>
      <c r="P1383" s="1365"/>
      <c r="Q1383" s="1365"/>
      <c r="R1383" s="1365"/>
    </row>
    <row r="1384" spans="1:18">
      <c r="A1384" s="1362"/>
      <c r="G1384" s="1362"/>
      <c r="H1384" s="1362"/>
      <c r="J1384" s="1362"/>
      <c r="N1384" s="1362"/>
      <c r="O1384" s="1365"/>
      <c r="P1384" s="1365"/>
      <c r="Q1384" s="1365"/>
      <c r="R1384" s="1365"/>
    </row>
    <row r="1385" spans="1:18">
      <c r="A1385" s="1362"/>
      <c r="G1385" s="1362"/>
      <c r="H1385" s="1362"/>
      <c r="J1385" s="1362"/>
      <c r="N1385" s="1362"/>
      <c r="O1385" s="1365"/>
      <c r="P1385" s="1365"/>
      <c r="Q1385" s="1365"/>
      <c r="R1385" s="1365"/>
    </row>
    <row r="1386" spans="1:18">
      <c r="A1386" s="1362"/>
      <c r="G1386" s="1362"/>
      <c r="H1386" s="1362"/>
      <c r="J1386" s="1362"/>
      <c r="N1386" s="1362"/>
      <c r="O1386" s="1365"/>
      <c r="P1386" s="1365"/>
      <c r="Q1386" s="1365"/>
      <c r="R1386" s="1365"/>
    </row>
    <row r="1387" spans="1:18">
      <c r="A1387" s="1362"/>
      <c r="G1387" s="1362"/>
      <c r="H1387" s="1362"/>
      <c r="J1387" s="1362"/>
      <c r="N1387" s="1362"/>
      <c r="O1387" s="1365"/>
      <c r="P1387" s="1365"/>
      <c r="Q1387" s="1365"/>
      <c r="R1387" s="1365"/>
    </row>
    <row r="1388" spans="1:18">
      <c r="A1388" s="1362"/>
      <c r="G1388" s="1362"/>
      <c r="H1388" s="1362"/>
      <c r="J1388" s="1362"/>
      <c r="N1388" s="1362"/>
      <c r="O1388" s="1365"/>
      <c r="P1388" s="1365"/>
      <c r="Q1388" s="1365"/>
      <c r="R1388" s="1365"/>
    </row>
    <row r="1389" spans="1:18">
      <c r="A1389" s="1362"/>
      <c r="G1389" s="1362"/>
      <c r="H1389" s="1362"/>
      <c r="J1389" s="1362"/>
      <c r="N1389" s="1362"/>
      <c r="O1389" s="1365"/>
      <c r="P1389" s="1365"/>
      <c r="Q1389" s="1365"/>
      <c r="R1389" s="1365"/>
    </row>
    <row r="1390" spans="1:18">
      <c r="A1390" s="1362"/>
      <c r="G1390" s="1362"/>
      <c r="H1390" s="1362"/>
      <c r="J1390" s="1362"/>
      <c r="N1390" s="1362"/>
      <c r="O1390" s="1365"/>
      <c r="P1390" s="1365"/>
      <c r="Q1390" s="1365"/>
      <c r="R1390" s="1365"/>
    </row>
    <row r="1391" spans="1:18">
      <c r="A1391" s="1362"/>
      <c r="G1391" s="1362"/>
      <c r="H1391" s="1362"/>
      <c r="J1391" s="1362"/>
      <c r="N1391" s="1362"/>
      <c r="O1391" s="1365"/>
      <c r="P1391" s="1365"/>
      <c r="Q1391" s="1365"/>
      <c r="R1391" s="1365"/>
    </row>
    <row r="1392" spans="1:18">
      <c r="A1392" s="1362"/>
      <c r="G1392" s="1362"/>
      <c r="H1392" s="1362"/>
      <c r="J1392" s="1362"/>
      <c r="N1392" s="1362"/>
      <c r="O1392" s="1365"/>
      <c r="P1392" s="1365"/>
      <c r="Q1392" s="1365"/>
      <c r="R1392" s="1365"/>
    </row>
    <row r="1393" spans="1:18">
      <c r="A1393" s="1362"/>
      <c r="G1393" s="1362"/>
      <c r="H1393" s="1362"/>
      <c r="J1393" s="1362"/>
      <c r="N1393" s="1362"/>
      <c r="O1393" s="1365"/>
      <c r="P1393" s="1365"/>
      <c r="Q1393" s="1365"/>
      <c r="R1393" s="1365"/>
    </row>
    <row r="1394" spans="1:18">
      <c r="A1394" s="1362"/>
      <c r="G1394" s="1362"/>
      <c r="H1394" s="1362"/>
      <c r="J1394" s="1362"/>
      <c r="N1394" s="1362"/>
      <c r="O1394" s="1365"/>
      <c r="P1394" s="1365"/>
      <c r="Q1394" s="1365"/>
      <c r="R1394" s="1365"/>
    </row>
    <row r="1395" spans="1:18">
      <c r="A1395" s="1362"/>
      <c r="G1395" s="1362"/>
      <c r="H1395" s="1362"/>
      <c r="J1395" s="1362"/>
      <c r="N1395" s="1362"/>
      <c r="O1395" s="1365"/>
      <c r="P1395" s="1365"/>
      <c r="Q1395" s="1365"/>
      <c r="R1395" s="1365"/>
    </row>
    <row r="1396" spans="1:18">
      <c r="A1396" s="1362"/>
      <c r="G1396" s="1362"/>
      <c r="H1396" s="1362"/>
      <c r="J1396" s="1362"/>
      <c r="N1396" s="1362"/>
      <c r="O1396" s="1365"/>
      <c r="P1396" s="1365"/>
      <c r="Q1396" s="1365"/>
      <c r="R1396" s="1365"/>
    </row>
    <row r="1397" spans="1:18">
      <c r="A1397" s="1362"/>
      <c r="G1397" s="1362"/>
      <c r="H1397" s="1362"/>
      <c r="J1397" s="1362"/>
      <c r="N1397" s="1362"/>
      <c r="O1397" s="1365"/>
      <c r="P1397" s="1365"/>
      <c r="Q1397" s="1365"/>
      <c r="R1397" s="1365"/>
    </row>
    <row r="1398" spans="1:18">
      <c r="A1398" s="1362"/>
      <c r="G1398" s="1362"/>
      <c r="H1398" s="1362"/>
      <c r="J1398" s="1362"/>
      <c r="N1398" s="1362"/>
      <c r="O1398" s="1365"/>
      <c r="P1398" s="1365"/>
      <c r="Q1398" s="1365"/>
      <c r="R1398" s="1365"/>
    </row>
    <row r="1399" spans="1:18">
      <c r="A1399" s="1362"/>
      <c r="G1399" s="1362"/>
      <c r="H1399" s="1362"/>
      <c r="J1399" s="1362"/>
      <c r="N1399" s="1362"/>
      <c r="O1399" s="1365"/>
      <c r="P1399" s="1365"/>
      <c r="Q1399" s="1365"/>
      <c r="R1399" s="1365"/>
    </row>
    <row r="1400" spans="1:18">
      <c r="A1400" s="1362"/>
      <c r="G1400" s="1362"/>
      <c r="H1400" s="1362"/>
      <c r="J1400" s="1362"/>
      <c r="N1400" s="1362"/>
      <c r="O1400" s="1365"/>
      <c r="P1400" s="1365"/>
      <c r="Q1400" s="1365"/>
      <c r="R1400" s="1365"/>
    </row>
    <row r="1401" spans="1:18">
      <c r="A1401" s="1362"/>
      <c r="G1401" s="1362"/>
      <c r="H1401" s="1362"/>
      <c r="J1401" s="1362"/>
      <c r="N1401" s="1362"/>
      <c r="O1401" s="1365"/>
      <c r="P1401" s="1365"/>
      <c r="Q1401" s="1365"/>
      <c r="R1401" s="1365"/>
    </row>
    <row r="1402" spans="1:18">
      <c r="A1402" s="1362"/>
      <c r="G1402" s="1362"/>
      <c r="H1402" s="1362"/>
      <c r="J1402" s="1362"/>
      <c r="N1402" s="1362"/>
      <c r="O1402" s="1365"/>
      <c r="P1402" s="1365"/>
      <c r="Q1402" s="1365"/>
      <c r="R1402" s="1365"/>
    </row>
    <row r="1403" spans="1:18">
      <c r="A1403" s="1362"/>
      <c r="G1403" s="1362"/>
      <c r="H1403" s="1362"/>
      <c r="J1403" s="1362"/>
      <c r="N1403" s="1362"/>
      <c r="O1403" s="1365"/>
      <c r="P1403" s="1365"/>
      <c r="Q1403" s="1365"/>
      <c r="R1403" s="1365"/>
    </row>
    <row r="1404" spans="1:18">
      <c r="A1404" s="1362"/>
      <c r="G1404" s="1362"/>
      <c r="H1404" s="1362"/>
      <c r="J1404" s="1362"/>
      <c r="N1404" s="1362"/>
      <c r="O1404" s="1365"/>
      <c r="P1404" s="1365"/>
      <c r="Q1404" s="1365"/>
      <c r="R1404" s="1365"/>
    </row>
    <row r="1405" spans="1:18">
      <c r="A1405" s="1362"/>
      <c r="G1405" s="1362"/>
      <c r="H1405" s="1362"/>
      <c r="J1405" s="1362"/>
      <c r="N1405" s="1362"/>
      <c r="O1405" s="1365"/>
      <c r="P1405" s="1365"/>
      <c r="Q1405" s="1365"/>
      <c r="R1405" s="1365"/>
    </row>
    <row r="1406" spans="1:18">
      <c r="A1406" s="1362"/>
      <c r="G1406" s="1362"/>
      <c r="H1406" s="1362"/>
      <c r="J1406" s="1362"/>
      <c r="N1406" s="1362"/>
      <c r="O1406" s="1365"/>
      <c r="P1406" s="1365"/>
      <c r="Q1406" s="1365"/>
      <c r="R1406" s="1365"/>
    </row>
    <row r="1407" spans="1:18">
      <c r="A1407" s="1362"/>
      <c r="G1407" s="1362"/>
      <c r="H1407" s="1362"/>
      <c r="J1407" s="1362"/>
      <c r="N1407" s="1362"/>
      <c r="O1407" s="1365"/>
      <c r="P1407" s="1365"/>
      <c r="Q1407" s="1365"/>
      <c r="R1407" s="1365"/>
    </row>
    <row r="1408" spans="1:18">
      <c r="A1408" s="1362"/>
      <c r="G1408" s="1362"/>
      <c r="H1408" s="1362"/>
      <c r="J1408" s="1362"/>
      <c r="N1408" s="1362"/>
      <c r="O1408" s="1365"/>
      <c r="P1408" s="1365"/>
      <c r="Q1408" s="1365"/>
      <c r="R1408" s="1365"/>
    </row>
    <row r="1409" spans="1:18">
      <c r="A1409" s="1362"/>
      <c r="G1409" s="1362"/>
      <c r="H1409" s="1362"/>
      <c r="J1409" s="1362"/>
      <c r="N1409" s="1362"/>
      <c r="O1409" s="1365"/>
      <c r="P1409" s="1365"/>
      <c r="Q1409" s="1365"/>
      <c r="R1409" s="1365"/>
    </row>
    <row r="1410" spans="1:18">
      <c r="A1410" s="1362"/>
      <c r="G1410" s="1362"/>
      <c r="H1410" s="1362"/>
      <c r="J1410" s="1362"/>
      <c r="N1410" s="1362"/>
      <c r="O1410" s="1365"/>
      <c r="P1410" s="1365"/>
      <c r="Q1410" s="1365"/>
      <c r="R1410" s="1365"/>
    </row>
    <row r="1411" spans="1:18">
      <c r="A1411" s="1362"/>
      <c r="G1411" s="1362"/>
      <c r="H1411" s="1362"/>
      <c r="J1411" s="1362"/>
      <c r="N1411" s="1362"/>
      <c r="O1411" s="1365"/>
      <c r="P1411" s="1365"/>
      <c r="Q1411" s="1365"/>
      <c r="R1411" s="1365"/>
    </row>
    <row r="1412" spans="1:18">
      <c r="A1412" s="1362"/>
      <c r="G1412" s="1362"/>
      <c r="H1412" s="1362"/>
      <c r="J1412" s="1362"/>
      <c r="N1412" s="1362"/>
      <c r="O1412" s="1365"/>
      <c r="P1412" s="1365"/>
      <c r="Q1412" s="1365"/>
      <c r="R1412" s="1365"/>
    </row>
    <row r="1413" spans="1:18">
      <c r="A1413" s="1362"/>
      <c r="G1413" s="1362"/>
      <c r="H1413" s="1362"/>
      <c r="J1413" s="1362"/>
      <c r="N1413" s="1362"/>
      <c r="O1413" s="1365"/>
      <c r="P1413" s="1365"/>
      <c r="Q1413" s="1365"/>
      <c r="R1413" s="1365"/>
    </row>
    <row r="1414" spans="1:18">
      <c r="A1414" s="1362"/>
      <c r="G1414" s="1362"/>
      <c r="H1414" s="1362"/>
      <c r="J1414" s="1362"/>
      <c r="N1414" s="1362"/>
      <c r="O1414" s="1365"/>
      <c r="P1414" s="1365"/>
      <c r="Q1414" s="1365"/>
      <c r="R1414" s="1365"/>
    </row>
    <row r="1415" spans="1:18">
      <c r="A1415" s="1362"/>
      <c r="G1415" s="1362"/>
      <c r="H1415" s="1362"/>
      <c r="J1415" s="1362"/>
      <c r="N1415" s="1362"/>
      <c r="O1415" s="1365"/>
      <c r="P1415" s="1365"/>
      <c r="Q1415" s="1365"/>
      <c r="R1415" s="1365"/>
    </row>
    <row r="1416" spans="1:18">
      <c r="A1416" s="1362"/>
      <c r="G1416" s="1362"/>
      <c r="H1416" s="1362"/>
      <c r="J1416" s="1362"/>
      <c r="N1416" s="1362"/>
      <c r="O1416" s="1365"/>
      <c r="P1416" s="1365"/>
      <c r="Q1416" s="1365"/>
      <c r="R1416" s="1365"/>
    </row>
    <row r="1417" spans="1:18">
      <c r="A1417" s="1362"/>
      <c r="G1417" s="1362"/>
      <c r="H1417" s="1362"/>
      <c r="J1417" s="1362"/>
      <c r="N1417" s="1362"/>
      <c r="O1417" s="1365"/>
      <c r="P1417" s="1365"/>
      <c r="Q1417" s="1365"/>
      <c r="R1417" s="1365"/>
    </row>
    <row r="1418" spans="1:18">
      <c r="A1418" s="1362"/>
      <c r="G1418" s="1362"/>
      <c r="H1418" s="1362"/>
      <c r="J1418" s="1362"/>
      <c r="N1418" s="1362"/>
      <c r="O1418" s="1365"/>
      <c r="P1418" s="1365"/>
      <c r="Q1418" s="1365"/>
      <c r="R1418" s="1365"/>
    </row>
    <row r="1419" spans="1:18">
      <c r="A1419" s="1362"/>
      <c r="G1419" s="1362"/>
      <c r="H1419" s="1362"/>
      <c r="J1419" s="1362"/>
      <c r="N1419" s="1362"/>
      <c r="O1419" s="1365"/>
      <c r="P1419" s="1365"/>
      <c r="Q1419" s="1365"/>
      <c r="R1419" s="1365"/>
    </row>
    <row r="1420" spans="1:18">
      <c r="A1420" s="1362"/>
      <c r="G1420" s="1362"/>
      <c r="H1420" s="1362"/>
      <c r="J1420" s="1362"/>
      <c r="N1420" s="1362"/>
      <c r="O1420" s="1365"/>
      <c r="P1420" s="1365"/>
      <c r="Q1420" s="1365"/>
      <c r="R1420" s="1365"/>
    </row>
    <row r="1421" spans="1:18">
      <c r="A1421" s="1362"/>
      <c r="G1421" s="1362"/>
      <c r="H1421" s="1362"/>
      <c r="J1421" s="1362"/>
      <c r="N1421" s="1362"/>
      <c r="O1421" s="1365"/>
      <c r="P1421" s="1365"/>
      <c r="Q1421" s="1365"/>
      <c r="R1421" s="1365"/>
    </row>
    <row r="1422" spans="1:18">
      <c r="A1422" s="1362"/>
      <c r="G1422" s="1362"/>
      <c r="H1422" s="1362"/>
      <c r="J1422" s="1362"/>
      <c r="N1422" s="1362"/>
      <c r="O1422" s="1365"/>
      <c r="P1422" s="1365"/>
      <c r="Q1422" s="1365"/>
      <c r="R1422" s="1365"/>
    </row>
    <row r="1423" spans="1:18">
      <c r="A1423" s="1362"/>
      <c r="G1423" s="1362"/>
      <c r="H1423" s="1362"/>
      <c r="J1423" s="1362"/>
      <c r="N1423" s="1362"/>
      <c r="O1423" s="1365"/>
      <c r="P1423" s="1365"/>
      <c r="Q1423" s="1365"/>
      <c r="R1423" s="1365"/>
    </row>
    <row r="1424" spans="1:18">
      <c r="A1424" s="1362"/>
      <c r="G1424" s="1362"/>
      <c r="H1424" s="1362"/>
      <c r="J1424" s="1362"/>
      <c r="N1424" s="1362"/>
      <c r="O1424" s="1365"/>
      <c r="P1424" s="1365"/>
      <c r="Q1424" s="1365"/>
      <c r="R1424" s="1365"/>
    </row>
    <row r="1425" spans="1:18">
      <c r="A1425" s="1362"/>
      <c r="G1425" s="1362"/>
      <c r="H1425" s="1362"/>
      <c r="J1425" s="1362"/>
      <c r="N1425" s="1362"/>
      <c r="O1425" s="1365"/>
      <c r="P1425" s="1365"/>
      <c r="Q1425" s="1365"/>
      <c r="R1425" s="1365"/>
    </row>
    <row r="1426" spans="1:18">
      <c r="A1426" s="1362"/>
      <c r="G1426" s="1362"/>
      <c r="H1426" s="1362"/>
      <c r="J1426" s="1362"/>
      <c r="N1426" s="1362"/>
      <c r="O1426" s="1365"/>
      <c r="P1426" s="1365"/>
      <c r="Q1426" s="1365"/>
      <c r="R1426" s="1365"/>
    </row>
    <row r="1427" spans="1:18">
      <c r="A1427" s="1362"/>
      <c r="G1427" s="1362"/>
      <c r="H1427" s="1362"/>
      <c r="J1427" s="1362"/>
      <c r="N1427" s="1362"/>
      <c r="O1427" s="1365"/>
      <c r="P1427" s="1365"/>
      <c r="Q1427" s="1365"/>
      <c r="R1427" s="1365"/>
    </row>
    <row r="1428" spans="1:18">
      <c r="A1428" s="1362"/>
      <c r="G1428" s="1362"/>
      <c r="H1428" s="1362"/>
      <c r="J1428" s="1362"/>
      <c r="N1428" s="1362"/>
      <c r="O1428" s="1365"/>
      <c r="P1428" s="1365"/>
      <c r="Q1428" s="1365"/>
      <c r="R1428" s="1365"/>
    </row>
    <row r="1429" spans="1:18">
      <c r="A1429" s="1362"/>
      <c r="G1429" s="1362"/>
      <c r="H1429" s="1362"/>
      <c r="J1429" s="1362"/>
      <c r="N1429" s="1362"/>
      <c r="O1429" s="1365"/>
      <c r="P1429" s="1365"/>
      <c r="Q1429" s="1365"/>
      <c r="R1429" s="1365"/>
    </row>
    <row r="1430" spans="1:18">
      <c r="A1430" s="1362"/>
      <c r="G1430" s="1362"/>
      <c r="H1430" s="1362"/>
      <c r="J1430" s="1362"/>
      <c r="N1430" s="1362"/>
      <c r="O1430" s="1365"/>
      <c r="P1430" s="1365"/>
      <c r="Q1430" s="1365"/>
      <c r="R1430" s="1365"/>
    </row>
    <row r="1431" spans="1:18">
      <c r="A1431" s="1362"/>
      <c r="G1431" s="1362"/>
      <c r="H1431" s="1362"/>
      <c r="J1431" s="1362"/>
      <c r="N1431" s="1362"/>
      <c r="O1431" s="1365"/>
      <c r="P1431" s="1365"/>
      <c r="Q1431" s="1365"/>
      <c r="R1431" s="1365"/>
    </row>
    <row r="1432" spans="1:18">
      <c r="A1432" s="1362"/>
      <c r="G1432" s="1362"/>
      <c r="H1432" s="1362"/>
      <c r="J1432" s="1362"/>
      <c r="N1432" s="1362"/>
      <c r="O1432" s="1365"/>
      <c r="P1432" s="1365"/>
      <c r="Q1432" s="1365"/>
      <c r="R1432" s="1365"/>
    </row>
    <row r="1433" spans="1:18">
      <c r="A1433" s="1362"/>
      <c r="G1433" s="1362"/>
      <c r="H1433" s="1362"/>
      <c r="J1433" s="1362"/>
      <c r="N1433" s="1362"/>
      <c r="O1433" s="1365"/>
      <c r="P1433" s="1365"/>
      <c r="Q1433" s="1365"/>
      <c r="R1433" s="1365"/>
    </row>
    <row r="1434" spans="1:18">
      <c r="A1434" s="1362"/>
      <c r="G1434" s="1362"/>
      <c r="H1434" s="1362"/>
      <c r="J1434" s="1362"/>
      <c r="N1434" s="1362"/>
      <c r="O1434" s="1365"/>
      <c r="P1434" s="1365"/>
      <c r="Q1434" s="1365"/>
      <c r="R1434" s="1365"/>
    </row>
    <row r="1435" spans="1:18">
      <c r="A1435" s="1362"/>
      <c r="G1435" s="1362"/>
      <c r="H1435" s="1362"/>
      <c r="J1435" s="1362"/>
      <c r="N1435" s="1362"/>
      <c r="O1435" s="1365"/>
      <c r="P1435" s="1365"/>
      <c r="Q1435" s="1365"/>
      <c r="R1435" s="1365"/>
    </row>
    <row r="1436" spans="1:18">
      <c r="A1436" s="1362"/>
      <c r="G1436" s="1362"/>
      <c r="H1436" s="1362"/>
      <c r="J1436" s="1362"/>
      <c r="N1436" s="1362"/>
      <c r="O1436" s="1365"/>
      <c r="P1436" s="1365"/>
      <c r="Q1436" s="1365"/>
      <c r="R1436" s="1365"/>
    </row>
    <row r="1437" spans="1:18">
      <c r="A1437" s="1362"/>
      <c r="G1437" s="1362"/>
      <c r="H1437" s="1362"/>
      <c r="J1437" s="1362"/>
      <c r="N1437" s="1362"/>
      <c r="O1437" s="1365"/>
      <c r="P1437" s="1365"/>
      <c r="Q1437" s="1365"/>
      <c r="R1437" s="1365"/>
    </row>
    <row r="1438" spans="1:18">
      <c r="A1438" s="1362"/>
      <c r="G1438" s="1362"/>
      <c r="H1438" s="1362"/>
      <c r="J1438" s="1362"/>
      <c r="N1438" s="1362"/>
      <c r="O1438" s="1365"/>
      <c r="P1438" s="1365"/>
      <c r="Q1438" s="1365"/>
      <c r="R1438" s="1365"/>
    </row>
    <row r="1439" spans="1:18">
      <c r="A1439" s="1362"/>
      <c r="G1439" s="1362"/>
      <c r="H1439" s="1362"/>
      <c r="J1439" s="1362"/>
      <c r="N1439" s="1362"/>
      <c r="O1439" s="1365"/>
      <c r="P1439" s="1365"/>
      <c r="Q1439" s="1365"/>
      <c r="R1439" s="1365"/>
    </row>
    <row r="1440" spans="1:18">
      <c r="A1440" s="1362"/>
      <c r="G1440" s="1362"/>
      <c r="H1440" s="1362"/>
      <c r="J1440" s="1362"/>
      <c r="N1440" s="1362"/>
      <c r="O1440" s="1365"/>
      <c r="P1440" s="1365"/>
      <c r="Q1440" s="1365"/>
      <c r="R1440" s="1365"/>
    </row>
    <row r="1441" spans="1:18">
      <c r="A1441" s="1362"/>
      <c r="G1441" s="1362"/>
      <c r="H1441" s="1362"/>
      <c r="J1441" s="1362"/>
      <c r="N1441" s="1362"/>
      <c r="O1441" s="1365"/>
      <c r="P1441" s="1365"/>
      <c r="Q1441" s="1365"/>
      <c r="R1441" s="1365"/>
    </row>
    <row r="1442" spans="1:18">
      <c r="A1442" s="1362"/>
      <c r="G1442" s="1362"/>
      <c r="H1442" s="1362"/>
      <c r="J1442" s="1362"/>
      <c r="N1442" s="1362"/>
      <c r="O1442" s="1365"/>
      <c r="P1442" s="1365"/>
      <c r="Q1442" s="1365"/>
      <c r="R1442" s="1365"/>
    </row>
    <row r="1443" spans="1:18">
      <c r="A1443" s="1362"/>
      <c r="G1443" s="1362"/>
      <c r="H1443" s="1362"/>
      <c r="J1443" s="1362"/>
      <c r="N1443" s="1362"/>
      <c r="O1443" s="1365"/>
      <c r="P1443" s="1365"/>
      <c r="Q1443" s="1365"/>
      <c r="R1443" s="1365"/>
    </row>
    <row r="1444" spans="1:18">
      <c r="A1444" s="1362"/>
      <c r="G1444" s="1362"/>
      <c r="H1444" s="1362"/>
      <c r="J1444" s="1362"/>
      <c r="N1444" s="1362"/>
      <c r="O1444" s="1365"/>
      <c r="P1444" s="1365"/>
      <c r="Q1444" s="1365"/>
      <c r="R1444" s="1365"/>
    </row>
    <row r="1445" spans="1:18">
      <c r="A1445" s="1362"/>
      <c r="G1445" s="1362"/>
      <c r="H1445" s="1362"/>
      <c r="J1445" s="1362"/>
      <c r="N1445" s="1362"/>
      <c r="O1445" s="1365"/>
      <c r="P1445" s="1365"/>
      <c r="Q1445" s="1365"/>
      <c r="R1445" s="1365"/>
    </row>
    <row r="1446" spans="1:18">
      <c r="A1446" s="1362"/>
      <c r="G1446" s="1362"/>
      <c r="H1446" s="1362"/>
      <c r="J1446" s="1362"/>
      <c r="N1446" s="1362"/>
      <c r="O1446" s="1365"/>
      <c r="P1446" s="1365"/>
      <c r="Q1446" s="1365"/>
      <c r="R1446" s="1365"/>
    </row>
    <row r="1447" spans="1:18">
      <c r="A1447" s="1362"/>
      <c r="G1447" s="1362"/>
      <c r="H1447" s="1362"/>
      <c r="J1447" s="1362"/>
      <c r="N1447" s="1362"/>
      <c r="O1447" s="1365"/>
      <c r="P1447" s="1365"/>
      <c r="Q1447" s="1365"/>
      <c r="R1447" s="1365"/>
    </row>
    <row r="1448" spans="1:18">
      <c r="A1448" s="1362"/>
      <c r="G1448" s="1362"/>
      <c r="H1448" s="1362"/>
      <c r="J1448" s="1362"/>
      <c r="N1448" s="1362"/>
      <c r="O1448" s="1365"/>
      <c r="P1448" s="1365"/>
      <c r="Q1448" s="1365"/>
      <c r="R1448" s="1365"/>
    </row>
    <row r="1449" spans="1:18">
      <c r="A1449" s="1362"/>
      <c r="G1449" s="1362"/>
      <c r="H1449" s="1362"/>
      <c r="J1449" s="1362"/>
      <c r="N1449" s="1362"/>
      <c r="O1449" s="1365"/>
      <c r="P1449" s="1365"/>
      <c r="Q1449" s="1365"/>
      <c r="R1449" s="1365"/>
    </row>
    <row r="1450" spans="1:18">
      <c r="A1450" s="1362"/>
      <c r="G1450" s="1362"/>
      <c r="H1450" s="1362"/>
      <c r="J1450" s="1362"/>
      <c r="N1450" s="1362"/>
      <c r="O1450" s="1365"/>
      <c r="P1450" s="1365"/>
      <c r="Q1450" s="1365"/>
      <c r="R1450" s="1365"/>
    </row>
    <row r="1451" spans="1:18">
      <c r="A1451" s="1362"/>
      <c r="G1451" s="1362"/>
      <c r="H1451" s="1362"/>
      <c r="J1451" s="1362"/>
      <c r="N1451" s="1362"/>
      <c r="O1451" s="1365"/>
      <c r="P1451" s="1365"/>
      <c r="Q1451" s="1365"/>
      <c r="R1451" s="1365"/>
    </row>
    <row r="1452" spans="1:18">
      <c r="A1452" s="1362"/>
      <c r="G1452" s="1362"/>
      <c r="H1452" s="1362"/>
      <c r="J1452" s="1362"/>
      <c r="N1452" s="1362"/>
      <c r="O1452" s="1365"/>
      <c r="P1452" s="1365"/>
      <c r="Q1452" s="1365"/>
      <c r="R1452" s="1365"/>
    </row>
    <row r="1453" spans="1:18">
      <c r="A1453" s="1362"/>
      <c r="G1453" s="1362"/>
      <c r="H1453" s="1362"/>
      <c r="J1453" s="1362"/>
      <c r="N1453" s="1362"/>
      <c r="O1453" s="1365"/>
      <c r="P1453" s="1365"/>
      <c r="Q1453" s="1365"/>
      <c r="R1453" s="1365"/>
    </row>
    <row r="1454" spans="1:18">
      <c r="A1454" s="1362"/>
      <c r="G1454" s="1362"/>
      <c r="H1454" s="1362"/>
      <c r="J1454" s="1362"/>
      <c r="N1454" s="1362"/>
      <c r="O1454" s="1365"/>
      <c r="P1454" s="1365"/>
      <c r="Q1454" s="1365"/>
      <c r="R1454" s="1365"/>
    </row>
    <row r="1455" spans="1:18">
      <c r="A1455" s="1362"/>
      <c r="G1455" s="1362"/>
      <c r="H1455" s="1362"/>
      <c r="J1455" s="1362"/>
      <c r="N1455" s="1362"/>
      <c r="O1455" s="1365"/>
      <c r="P1455" s="1365"/>
      <c r="Q1455" s="1365"/>
      <c r="R1455" s="1365"/>
    </row>
    <row r="1456" spans="1:18">
      <c r="A1456" s="1362"/>
      <c r="G1456" s="1362"/>
      <c r="H1456" s="1362"/>
      <c r="J1456" s="1362"/>
      <c r="N1456" s="1362"/>
      <c r="O1456" s="1365"/>
      <c r="P1456" s="1365"/>
      <c r="Q1456" s="1365"/>
      <c r="R1456" s="1365"/>
    </row>
    <row r="1457" spans="1:18">
      <c r="A1457" s="1362"/>
      <c r="G1457" s="1362"/>
      <c r="H1457" s="1362"/>
      <c r="J1457" s="1362"/>
      <c r="N1457" s="1362"/>
      <c r="O1457" s="1365"/>
      <c r="P1457" s="1365"/>
      <c r="Q1457" s="1365"/>
      <c r="R1457" s="1365"/>
    </row>
    <row r="1458" spans="1:18">
      <c r="A1458" s="1362"/>
      <c r="G1458" s="1362"/>
      <c r="H1458" s="1362"/>
      <c r="J1458" s="1362"/>
      <c r="N1458" s="1362"/>
      <c r="O1458" s="1365"/>
      <c r="P1458" s="1365"/>
      <c r="Q1458" s="1365"/>
      <c r="R1458" s="1365"/>
    </row>
    <row r="1459" spans="1:18">
      <c r="A1459" s="1362"/>
      <c r="G1459" s="1362"/>
      <c r="H1459" s="1362"/>
      <c r="J1459" s="1362"/>
      <c r="N1459" s="1362"/>
      <c r="O1459" s="1365"/>
      <c r="P1459" s="1365"/>
      <c r="Q1459" s="1365"/>
      <c r="R1459" s="1365"/>
    </row>
    <row r="1460" spans="1:18">
      <c r="A1460" s="1362"/>
      <c r="G1460" s="1362"/>
      <c r="H1460" s="1362"/>
      <c r="J1460" s="1362"/>
      <c r="N1460" s="1362"/>
      <c r="O1460" s="1365"/>
      <c r="P1460" s="1365"/>
      <c r="Q1460" s="1365"/>
      <c r="R1460" s="1365"/>
    </row>
    <row r="1461" spans="1:18">
      <c r="A1461" s="1362"/>
      <c r="G1461" s="1362"/>
      <c r="H1461" s="1362"/>
      <c r="J1461" s="1362"/>
      <c r="N1461" s="1362"/>
      <c r="O1461" s="1365"/>
      <c r="P1461" s="1365"/>
      <c r="Q1461" s="1365"/>
      <c r="R1461" s="1365"/>
    </row>
    <row r="1462" spans="1:18">
      <c r="A1462" s="1362"/>
      <c r="G1462" s="1362"/>
      <c r="H1462" s="1362"/>
      <c r="J1462" s="1362"/>
      <c r="N1462" s="1362"/>
      <c r="O1462" s="1365"/>
      <c r="P1462" s="1365"/>
      <c r="Q1462" s="1365"/>
      <c r="R1462" s="1365"/>
    </row>
    <row r="1463" spans="1:18">
      <c r="A1463" s="1362"/>
      <c r="G1463" s="1362"/>
      <c r="H1463" s="1362"/>
      <c r="J1463" s="1362"/>
      <c r="N1463" s="1362"/>
      <c r="O1463" s="1365"/>
      <c r="P1463" s="1365"/>
      <c r="Q1463" s="1365"/>
      <c r="R1463" s="1365"/>
    </row>
    <row r="1464" spans="1:18">
      <c r="A1464" s="1362"/>
      <c r="G1464" s="1362"/>
      <c r="H1464" s="1362"/>
      <c r="J1464" s="1362"/>
      <c r="N1464" s="1362"/>
      <c r="O1464" s="1365"/>
      <c r="P1464" s="1365"/>
      <c r="Q1464" s="1365"/>
      <c r="R1464" s="1365"/>
    </row>
    <row r="1465" spans="1:18">
      <c r="A1465" s="1362"/>
      <c r="G1465" s="1362"/>
      <c r="H1465" s="1362"/>
      <c r="J1465" s="1362"/>
      <c r="N1465" s="1362"/>
      <c r="O1465" s="1365"/>
      <c r="P1465" s="1365"/>
      <c r="Q1465" s="1365"/>
      <c r="R1465" s="1365"/>
    </row>
    <row r="1466" spans="1:18">
      <c r="A1466" s="1362"/>
      <c r="G1466" s="1362"/>
      <c r="H1466" s="1362"/>
      <c r="J1466" s="1362"/>
      <c r="N1466" s="1362"/>
      <c r="O1466" s="1365"/>
      <c r="P1466" s="1365"/>
      <c r="Q1466" s="1365"/>
      <c r="R1466" s="1365"/>
    </row>
    <row r="1467" spans="1:18">
      <c r="A1467" s="1362"/>
      <c r="G1467" s="1362"/>
      <c r="H1467" s="1362"/>
      <c r="J1467" s="1362"/>
      <c r="N1467" s="1362"/>
      <c r="O1467" s="1365"/>
      <c r="P1467" s="1365"/>
      <c r="Q1467" s="1365"/>
      <c r="R1467" s="1365"/>
    </row>
    <row r="1468" spans="1:18">
      <c r="A1468" s="1362"/>
      <c r="G1468" s="1362"/>
      <c r="H1468" s="1362"/>
      <c r="J1468" s="1362"/>
      <c r="N1468" s="1362"/>
      <c r="O1468" s="1365"/>
      <c r="P1468" s="1365"/>
      <c r="Q1468" s="1365"/>
      <c r="R1468" s="1365"/>
    </row>
    <row r="1469" spans="1:18">
      <c r="A1469" s="1362"/>
      <c r="G1469" s="1362"/>
      <c r="H1469" s="1362"/>
      <c r="J1469" s="1362"/>
      <c r="N1469" s="1362"/>
      <c r="O1469" s="1365"/>
      <c r="P1469" s="1365"/>
      <c r="Q1469" s="1365"/>
      <c r="R1469" s="1365"/>
    </row>
    <row r="1470" spans="1:18">
      <c r="A1470" s="1362"/>
      <c r="G1470" s="1362"/>
      <c r="H1470" s="1362"/>
      <c r="J1470" s="1362"/>
      <c r="N1470" s="1362"/>
      <c r="O1470" s="1365"/>
      <c r="P1470" s="1365"/>
      <c r="Q1470" s="1365"/>
      <c r="R1470" s="1365"/>
    </row>
    <row r="1471" spans="1:18">
      <c r="A1471" s="1362"/>
      <c r="G1471" s="1362"/>
      <c r="H1471" s="1362"/>
      <c r="J1471" s="1362"/>
      <c r="N1471" s="1362"/>
      <c r="O1471" s="1365"/>
      <c r="P1471" s="1365"/>
      <c r="Q1471" s="1365"/>
      <c r="R1471" s="1365"/>
    </row>
    <row r="1472" spans="1:18">
      <c r="A1472" s="1362"/>
      <c r="G1472" s="1362"/>
      <c r="H1472" s="1362"/>
      <c r="J1472" s="1362"/>
      <c r="N1472" s="1362"/>
      <c r="O1472" s="1365"/>
      <c r="P1472" s="1365"/>
      <c r="Q1472" s="1365"/>
      <c r="R1472" s="1365"/>
    </row>
    <row r="1473" spans="1:18">
      <c r="A1473" s="1362"/>
      <c r="G1473" s="1362"/>
      <c r="H1473" s="1362"/>
      <c r="J1473" s="1362"/>
      <c r="N1473" s="1362"/>
      <c r="O1473" s="1365"/>
      <c r="P1473" s="1365"/>
      <c r="Q1473" s="1365"/>
      <c r="R1473" s="1365"/>
    </row>
    <row r="1474" spans="1:18">
      <c r="A1474" s="1362"/>
      <c r="G1474" s="1362"/>
      <c r="H1474" s="1362"/>
      <c r="J1474" s="1362"/>
      <c r="N1474" s="1362"/>
      <c r="O1474" s="1365"/>
      <c r="P1474" s="1365"/>
      <c r="Q1474" s="1365"/>
      <c r="R1474" s="1365"/>
    </row>
    <row r="1475" spans="1:18">
      <c r="A1475" s="1362"/>
      <c r="G1475" s="1362"/>
      <c r="H1475" s="1362"/>
      <c r="J1475" s="1362"/>
      <c r="N1475" s="1362"/>
      <c r="O1475" s="1365"/>
      <c r="P1475" s="1365"/>
      <c r="Q1475" s="1365"/>
      <c r="R1475" s="1365"/>
    </row>
    <row r="1476" spans="1:18">
      <c r="A1476" s="1362"/>
      <c r="G1476" s="1362"/>
      <c r="H1476" s="1362"/>
      <c r="J1476" s="1362"/>
      <c r="N1476" s="1362"/>
      <c r="O1476" s="1365"/>
      <c r="P1476" s="1365"/>
      <c r="Q1476" s="1365"/>
      <c r="R1476" s="1365"/>
    </row>
    <row r="1477" spans="1:18">
      <c r="A1477" s="1362"/>
      <c r="G1477" s="1362"/>
      <c r="H1477" s="1362"/>
      <c r="J1477" s="1362"/>
      <c r="N1477" s="1362"/>
      <c r="O1477" s="1365"/>
      <c r="P1477" s="1365"/>
      <c r="Q1477" s="1365"/>
      <c r="R1477" s="1365"/>
    </row>
    <row r="1478" spans="1:18">
      <c r="A1478" s="1362"/>
      <c r="G1478" s="1362"/>
      <c r="H1478" s="1362"/>
      <c r="J1478" s="1362"/>
      <c r="N1478" s="1362"/>
      <c r="O1478" s="1365"/>
      <c r="P1478" s="1365"/>
      <c r="Q1478" s="1365"/>
      <c r="R1478" s="1365"/>
    </row>
    <row r="1479" spans="1:18">
      <c r="A1479" s="1362"/>
      <c r="G1479" s="1362"/>
      <c r="H1479" s="1362"/>
      <c r="J1479" s="1362"/>
      <c r="N1479" s="1362"/>
      <c r="O1479" s="1365"/>
      <c r="P1479" s="1365"/>
      <c r="Q1479" s="1365"/>
      <c r="R1479" s="1365"/>
    </row>
    <row r="1480" spans="1:18">
      <c r="A1480" s="1362"/>
      <c r="G1480" s="1362"/>
      <c r="H1480" s="1362"/>
      <c r="J1480" s="1362"/>
      <c r="N1480" s="1362"/>
      <c r="O1480" s="1365"/>
      <c r="P1480" s="1365"/>
      <c r="Q1480" s="1365"/>
      <c r="R1480" s="1365"/>
    </row>
    <row r="1481" spans="1:18">
      <c r="A1481" s="1362"/>
      <c r="G1481" s="1362"/>
      <c r="H1481" s="1362"/>
      <c r="J1481" s="1362"/>
      <c r="N1481" s="1362"/>
      <c r="O1481" s="1365"/>
      <c r="P1481" s="1365"/>
      <c r="Q1481" s="1365"/>
      <c r="R1481" s="1365"/>
    </row>
    <row r="1482" spans="1:18">
      <c r="A1482" s="1362"/>
      <c r="G1482" s="1362"/>
      <c r="H1482" s="1362"/>
      <c r="J1482" s="1362"/>
      <c r="N1482" s="1362"/>
      <c r="O1482" s="1365"/>
      <c r="P1482" s="1365"/>
      <c r="Q1482" s="1365"/>
      <c r="R1482" s="1365"/>
    </row>
    <row r="1483" spans="1:18">
      <c r="A1483" s="1362"/>
      <c r="G1483" s="1362"/>
      <c r="H1483" s="1362"/>
      <c r="J1483" s="1362"/>
      <c r="N1483" s="1362"/>
      <c r="O1483" s="1365"/>
      <c r="P1483" s="1365"/>
      <c r="Q1483" s="1365"/>
      <c r="R1483" s="1365"/>
    </row>
    <row r="1484" spans="1:18">
      <c r="A1484" s="1362"/>
      <c r="G1484" s="1362"/>
      <c r="H1484" s="1362"/>
      <c r="J1484" s="1362"/>
      <c r="N1484" s="1362"/>
      <c r="O1484" s="1365"/>
      <c r="P1484" s="1365"/>
      <c r="Q1484" s="1365"/>
      <c r="R1484" s="1365"/>
    </row>
    <row r="1485" spans="1:18">
      <c r="A1485" s="1362"/>
      <c r="G1485" s="1362"/>
      <c r="H1485" s="1362"/>
      <c r="J1485" s="1362"/>
      <c r="N1485" s="1362"/>
      <c r="O1485" s="1365"/>
      <c r="P1485" s="1365"/>
      <c r="Q1485" s="1365"/>
      <c r="R1485" s="1365"/>
    </row>
    <row r="1486" spans="1:18">
      <c r="A1486" s="1362"/>
      <c r="G1486" s="1362"/>
      <c r="H1486" s="1362"/>
      <c r="J1486" s="1362"/>
      <c r="N1486" s="1362"/>
      <c r="O1486" s="1365"/>
      <c r="P1486" s="1365"/>
      <c r="Q1486" s="1365"/>
      <c r="R1486" s="1365"/>
    </row>
    <row r="1487" spans="1:18">
      <c r="A1487" s="1362"/>
      <c r="G1487" s="1362"/>
      <c r="H1487" s="1362"/>
      <c r="J1487" s="1362"/>
      <c r="N1487" s="1362"/>
      <c r="O1487" s="1365"/>
      <c r="P1487" s="1365"/>
      <c r="Q1487" s="1365"/>
      <c r="R1487" s="1365"/>
    </row>
    <row r="1488" spans="1:18">
      <c r="A1488" s="1362"/>
      <c r="G1488" s="1362"/>
      <c r="H1488" s="1362"/>
      <c r="J1488" s="1362"/>
      <c r="N1488" s="1362"/>
      <c r="O1488" s="1365"/>
      <c r="P1488" s="1365"/>
      <c r="Q1488" s="1365"/>
      <c r="R1488" s="1365"/>
    </row>
    <row r="1489" spans="1:18">
      <c r="A1489" s="1362"/>
      <c r="G1489" s="1362"/>
      <c r="H1489" s="1362"/>
      <c r="J1489" s="1362"/>
      <c r="N1489" s="1362"/>
      <c r="O1489" s="1365"/>
      <c r="P1489" s="1365"/>
      <c r="Q1489" s="1365"/>
      <c r="R1489" s="1365"/>
    </row>
    <row r="1490" spans="1:18">
      <c r="A1490" s="1362"/>
      <c r="G1490" s="1362"/>
      <c r="H1490" s="1362"/>
      <c r="J1490" s="1362"/>
      <c r="N1490" s="1362"/>
      <c r="O1490" s="1365"/>
      <c r="P1490" s="1365"/>
      <c r="Q1490" s="1365"/>
      <c r="R1490" s="1365"/>
    </row>
    <row r="1491" spans="1:18">
      <c r="A1491" s="1362"/>
      <c r="G1491" s="1362"/>
      <c r="H1491" s="1362"/>
      <c r="J1491" s="1362"/>
      <c r="N1491" s="1362"/>
      <c r="O1491" s="1365"/>
      <c r="P1491" s="1365"/>
      <c r="Q1491" s="1365"/>
      <c r="R1491" s="1365"/>
    </row>
    <row r="1492" spans="1:18">
      <c r="A1492" s="1362"/>
      <c r="G1492" s="1362"/>
      <c r="H1492" s="1362"/>
      <c r="J1492" s="1362"/>
      <c r="N1492" s="1362"/>
      <c r="O1492" s="1365"/>
      <c r="P1492" s="1365"/>
      <c r="Q1492" s="1365"/>
      <c r="R1492" s="1365"/>
    </row>
    <row r="1493" spans="1:18">
      <c r="A1493" s="1362"/>
      <c r="G1493" s="1362"/>
      <c r="H1493" s="1362"/>
      <c r="J1493" s="1362"/>
      <c r="N1493" s="1362"/>
      <c r="O1493" s="1365"/>
      <c r="P1493" s="1365"/>
      <c r="Q1493" s="1365"/>
      <c r="R1493" s="1365"/>
    </row>
    <row r="1494" spans="1:18">
      <c r="A1494" s="1362"/>
      <c r="G1494" s="1362"/>
      <c r="H1494" s="1362"/>
      <c r="J1494" s="1362"/>
      <c r="N1494" s="1362"/>
      <c r="O1494" s="1365"/>
      <c r="P1494" s="1365"/>
      <c r="Q1494" s="1365"/>
      <c r="R1494" s="1365"/>
    </row>
    <row r="1495" spans="1:18">
      <c r="A1495" s="1362"/>
      <c r="G1495" s="1362"/>
      <c r="H1495" s="1362"/>
      <c r="J1495" s="1362"/>
      <c r="N1495" s="1362"/>
      <c r="O1495" s="1365"/>
      <c r="P1495" s="1365"/>
      <c r="Q1495" s="1365"/>
      <c r="R1495" s="1365"/>
    </row>
    <row r="1496" spans="1:18">
      <c r="A1496" s="1362"/>
      <c r="G1496" s="1362"/>
      <c r="H1496" s="1362"/>
      <c r="J1496" s="1362"/>
      <c r="N1496" s="1362"/>
      <c r="O1496" s="1365"/>
      <c r="P1496" s="1365"/>
      <c r="Q1496" s="1365"/>
      <c r="R1496" s="1365"/>
    </row>
    <row r="1497" spans="1:18">
      <c r="A1497" s="1362"/>
      <c r="G1497" s="1362"/>
      <c r="H1497" s="1362"/>
      <c r="J1497" s="1362"/>
      <c r="N1497" s="1362"/>
      <c r="O1497" s="1365"/>
      <c r="P1497" s="1365"/>
      <c r="Q1497" s="1365"/>
      <c r="R1497" s="1365"/>
    </row>
    <row r="1498" spans="1:18">
      <c r="A1498" s="1362"/>
      <c r="G1498" s="1362"/>
      <c r="H1498" s="1362"/>
      <c r="J1498" s="1362"/>
      <c r="N1498" s="1362"/>
      <c r="O1498" s="1365"/>
      <c r="P1498" s="1365"/>
      <c r="Q1498" s="1365"/>
      <c r="R1498" s="1365"/>
    </row>
    <row r="1499" spans="1:18">
      <c r="A1499" s="1362"/>
      <c r="G1499" s="1362"/>
      <c r="H1499" s="1362"/>
      <c r="J1499" s="1362"/>
      <c r="N1499" s="1362"/>
      <c r="O1499" s="1365"/>
      <c r="P1499" s="1365"/>
      <c r="Q1499" s="1365"/>
      <c r="R1499" s="1365"/>
    </row>
    <row r="1500" spans="1:18">
      <c r="A1500" s="1362"/>
      <c r="G1500" s="1362"/>
      <c r="H1500" s="1362"/>
      <c r="J1500" s="1362"/>
      <c r="N1500" s="1362"/>
      <c r="O1500" s="1365"/>
      <c r="P1500" s="1365"/>
      <c r="Q1500" s="1365"/>
      <c r="R1500" s="1365"/>
    </row>
    <row r="1501" spans="1:18">
      <c r="A1501" s="1362"/>
      <c r="G1501" s="1362"/>
      <c r="H1501" s="1362"/>
      <c r="J1501" s="1362"/>
      <c r="N1501" s="1362"/>
      <c r="O1501" s="1365"/>
      <c r="P1501" s="1365"/>
      <c r="Q1501" s="1365"/>
      <c r="R1501" s="1365"/>
    </row>
    <row r="1502" spans="1:18">
      <c r="A1502" s="1362"/>
      <c r="G1502" s="1362"/>
      <c r="H1502" s="1362"/>
      <c r="J1502" s="1362"/>
      <c r="N1502" s="1362"/>
      <c r="O1502" s="1365"/>
      <c r="P1502" s="1365"/>
      <c r="Q1502" s="1365"/>
      <c r="R1502" s="1365"/>
    </row>
    <row r="1503" spans="1:18">
      <c r="A1503" s="1362"/>
      <c r="G1503" s="1362"/>
      <c r="H1503" s="1362"/>
      <c r="J1503" s="1362"/>
      <c r="N1503" s="1362"/>
      <c r="O1503" s="1365"/>
      <c r="P1503" s="1365"/>
      <c r="Q1503" s="1365"/>
      <c r="R1503" s="1365"/>
    </row>
    <row r="1504" spans="1:18">
      <c r="A1504" s="1362"/>
      <c r="G1504" s="1362"/>
      <c r="H1504" s="1362"/>
      <c r="J1504" s="1362"/>
      <c r="N1504" s="1362"/>
      <c r="O1504" s="1365"/>
      <c r="P1504" s="1365"/>
      <c r="Q1504" s="1365"/>
      <c r="R1504" s="1365"/>
    </row>
    <row r="1505" spans="1:18">
      <c r="A1505" s="1362"/>
      <c r="G1505" s="1362"/>
      <c r="H1505" s="1362"/>
      <c r="J1505" s="1362"/>
      <c r="N1505" s="1362"/>
      <c r="O1505" s="1365"/>
      <c r="P1505" s="1365"/>
      <c r="Q1505" s="1365"/>
      <c r="R1505" s="1365"/>
    </row>
    <row r="1506" spans="1:18">
      <c r="A1506" s="1362"/>
      <c r="G1506" s="1362"/>
      <c r="H1506" s="1362"/>
      <c r="J1506" s="1362"/>
      <c r="N1506" s="1362"/>
      <c r="O1506" s="1365"/>
      <c r="P1506" s="1365"/>
      <c r="Q1506" s="1365"/>
      <c r="R1506" s="1365"/>
    </row>
    <row r="1507" spans="1:18">
      <c r="A1507" s="1362"/>
      <c r="G1507" s="1362"/>
      <c r="H1507" s="1362"/>
      <c r="J1507" s="1362"/>
      <c r="N1507" s="1362"/>
      <c r="O1507" s="1365"/>
      <c r="P1507" s="1365"/>
      <c r="Q1507" s="1365"/>
      <c r="R1507" s="1365"/>
    </row>
    <row r="1508" spans="1:18">
      <c r="A1508" s="1362"/>
      <c r="G1508" s="1362"/>
      <c r="H1508" s="1362"/>
      <c r="J1508" s="1362"/>
      <c r="N1508" s="1362"/>
      <c r="O1508" s="1365"/>
      <c r="P1508" s="1365"/>
      <c r="Q1508" s="1365"/>
      <c r="R1508" s="1365"/>
    </row>
    <row r="1509" spans="1:18">
      <c r="A1509" s="1362"/>
      <c r="G1509" s="1362"/>
      <c r="H1509" s="1362"/>
      <c r="J1509" s="1362"/>
      <c r="N1509" s="1362"/>
      <c r="O1509" s="1365"/>
      <c r="P1509" s="1365"/>
      <c r="Q1509" s="1365"/>
      <c r="R1509" s="1365"/>
    </row>
    <row r="1510" spans="1:18">
      <c r="A1510" s="1362"/>
      <c r="G1510" s="1362"/>
      <c r="H1510" s="1362"/>
      <c r="J1510" s="1362"/>
      <c r="N1510" s="1362"/>
      <c r="O1510" s="1365"/>
      <c r="P1510" s="1365"/>
      <c r="Q1510" s="1365"/>
      <c r="R1510" s="1365"/>
    </row>
    <row r="1511" spans="1:18">
      <c r="A1511" s="1362"/>
      <c r="G1511" s="1362"/>
      <c r="H1511" s="1362"/>
      <c r="J1511" s="1362"/>
      <c r="N1511" s="1362"/>
      <c r="O1511" s="1365"/>
      <c r="P1511" s="1365"/>
      <c r="Q1511" s="1365"/>
      <c r="R1511" s="1365"/>
    </row>
    <row r="1512" spans="1:18">
      <c r="A1512" s="1362"/>
      <c r="G1512" s="1362"/>
      <c r="H1512" s="1362"/>
      <c r="J1512" s="1362"/>
      <c r="N1512" s="1362"/>
      <c r="O1512" s="1365"/>
      <c r="P1512" s="1365"/>
      <c r="Q1512" s="1365"/>
      <c r="R1512" s="1365"/>
    </row>
    <row r="1513" spans="1:18">
      <c r="A1513" s="1362"/>
      <c r="G1513" s="1362"/>
      <c r="H1513" s="1362"/>
      <c r="J1513" s="1362"/>
      <c r="N1513" s="1362"/>
      <c r="O1513" s="1365"/>
      <c r="P1513" s="1365"/>
      <c r="Q1513" s="1365"/>
      <c r="R1513" s="1365"/>
    </row>
    <row r="1514" spans="1:18">
      <c r="A1514" s="1362"/>
      <c r="G1514" s="1362"/>
      <c r="H1514" s="1362"/>
      <c r="J1514" s="1362"/>
      <c r="N1514" s="1362"/>
      <c r="O1514" s="1365"/>
      <c r="P1514" s="1365"/>
      <c r="Q1514" s="1365"/>
      <c r="R1514" s="1365"/>
    </row>
    <row r="1515" spans="1:18">
      <c r="A1515" s="1362"/>
      <c r="G1515" s="1362"/>
      <c r="H1515" s="1362"/>
      <c r="J1515" s="1362"/>
      <c r="N1515" s="1362"/>
      <c r="O1515" s="1365"/>
      <c r="P1515" s="1365"/>
      <c r="Q1515" s="1365"/>
      <c r="R1515" s="1365"/>
    </row>
    <row r="1516" spans="1:18">
      <c r="A1516" s="1362"/>
      <c r="G1516" s="1362"/>
      <c r="H1516" s="1362"/>
      <c r="J1516" s="1362"/>
      <c r="N1516" s="1362"/>
      <c r="O1516" s="1365"/>
      <c r="P1516" s="1365"/>
      <c r="Q1516" s="1365"/>
      <c r="R1516" s="1365"/>
    </row>
    <row r="1517" spans="1:18">
      <c r="A1517" s="1362"/>
      <c r="G1517" s="1362"/>
      <c r="H1517" s="1362"/>
      <c r="J1517" s="1362"/>
      <c r="N1517" s="1362"/>
      <c r="O1517" s="1365"/>
      <c r="P1517" s="1365"/>
      <c r="Q1517" s="1365"/>
      <c r="R1517" s="1365"/>
    </row>
    <row r="1518" spans="1:18">
      <c r="A1518" s="1362"/>
      <c r="G1518" s="1362"/>
      <c r="H1518" s="1362"/>
      <c r="J1518" s="1362"/>
      <c r="N1518" s="1362"/>
      <c r="O1518" s="1365"/>
      <c r="P1518" s="1365"/>
      <c r="Q1518" s="1365"/>
      <c r="R1518" s="1365"/>
    </row>
    <row r="1519" spans="1:18">
      <c r="A1519" s="1362"/>
      <c r="G1519" s="1362"/>
      <c r="H1519" s="1362"/>
      <c r="J1519" s="1362"/>
      <c r="N1519" s="1362"/>
      <c r="O1519" s="1365"/>
      <c r="P1519" s="1365"/>
      <c r="Q1519" s="1365"/>
      <c r="R1519" s="1365"/>
    </row>
    <row r="1520" spans="1:18">
      <c r="A1520" s="1362"/>
      <c r="G1520" s="1362"/>
      <c r="H1520" s="1362"/>
      <c r="J1520" s="1362"/>
      <c r="N1520" s="1362"/>
      <c r="O1520" s="1365"/>
      <c r="P1520" s="1365"/>
      <c r="Q1520" s="1365"/>
      <c r="R1520" s="1365"/>
    </row>
    <row r="1521" spans="1:18">
      <c r="A1521" s="1362"/>
      <c r="G1521" s="1362"/>
      <c r="H1521" s="1362"/>
      <c r="J1521" s="1362"/>
      <c r="N1521" s="1362"/>
      <c r="O1521" s="1365"/>
      <c r="P1521" s="1365"/>
      <c r="Q1521" s="1365"/>
      <c r="R1521" s="1365"/>
    </row>
    <row r="1522" spans="1:18">
      <c r="A1522" s="1362"/>
      <c r="G1522" s="1362"/>
      <c r="H1522" s="1362"/>
      <c r="J1522" s="1362"/>
      <c r="N1522" s="1362"/>
      <c r="O1522" s="1365"/>
      <c r="P1522" s="1365"/>
      <c r="Q1522" s="1365"/>
      <c r="R1522" s="1365"/>
    </row>
    <row r="1523" spans="1:18">
      <c r="A1523" s="1362"/>
      <c r="G1523" s="1362"/>
      <c r="H1523" s="1362"/>
      <c r="J1523" s="1362"/>
      <c r="N1523" s="1362"/>
      <c r="O1523" s="1365"/>
      <c r="P1523" s="1365"/>
      <c r="Q1523" s="1365"/>
      <c r="R1523" s="1365"/>
    </row>
    <row r="1524" spans="1:18">
      <c r="A1524" s="1362"/>
      <c r="G1524" s="1362"/>
      <c r="H1524" s="1362"/>
      <c r="J1524" s="1362"/>
      <c r="N1524" s="1362"/>
      <c r="O1524" s="1365"/>
      <c r="P1524" s="1365"/>
      <c r="Q1524" s="1365"/>
      <c r="R1524" s="1365"/>
    </row>
    <row r="1525" spans="1:18">
      <c r="A1525" s="1362"/>
      <c r="G1525" s="1362"/>
      <c r="H1525" s="1362"/>
      <c r="J1525" s="1362"/>
      <c r="N1525" s="1362"/>
      <c r="O1525" s="1365"/>
      <c r="P1525" s="1365"/>
      <c r="Q1525" s="1365"/>
      <c r="R1525" s="1365"/>
    </row>
    <row r="1526" spans="1:18">
      <c r="A1526" s="1362"/>
      <c r="G1526" s="1362"/>
      <c r="H1526" s="1362"/>
      <c r="J1526" s="1362"/>
      <c r="N1526" s="1362"/>
      <c r="O1526" s="1365"/>
      <c r="P1526" s="1365"/>
      <c r="Q1526" s="1365"/>
      <c r="R1526" s="1365"/>
    </row>
    <row r="1527" spans="1:18">
      <c r="A1527" s="1362"/>
      <c r="G1527" s="1362"/>
      <c r="H1527" s="1362"/>
      <c r="J1527" s="1362"/>
      <c r="N1527" s="1362"/>
      <c r="O1527" s="1365"/>
      <c r="P1527" s="1365"/>
      <c r="Q1527" s="1365"/>
      <c r="R1527" s="1365"/>
    </row>
    <row r="1528" spans="1:18">
      <c r="A1528" s="1362"/>
      <c r="G1528" s="1362"/>
      <c r="H1528" s="1362"/>
      <c r="J1528" s="1362"/>
      <c r="N1528" s="1362"/>
      <c r="O1528" s="1365"/>
      <c r="P1528" s="1365"/>
      <c r="Q1528" s="1365"/>
      <c r="R1528" s="1365"/>
    </row>
    <row r="1529" spans="1:18">
      <c r="A1529" s="1362"/>
      <c r="G1529" s="1362"/>
      <c r="H1529" s="1362"/>
      <c r="J1529" s="1362"/>
      <c r="N1529" s="1362"/>
      <c r="O1529" s="1365"/>
      <c r="P1529" s="1365"/>
      <c r="Q1529" s="1365"/>
      <c r="R1529" s="1365"/>
    </row>
    <row r="1530" spans="1:18">
      <c r="A1530" s="1362"/>
      <c r="G1530" s="1362"/>
      <c r="H1530" s="1362"/>
      <c r="J1530" s="1362"/>
      <c r="N1530" s="1362"/>
      <c r="O1530" s="1365"/>
      <c r="P1530" s="1365"/>
      <c r="Q1530" s="1365"/>
      <c r="R1530" s="1365"/>
    </row>
    <row r="1531" spans="1:18">
      <c r="A1531" s="1362"/>
      <c r="G1531" s="1362"/>
      <c r="H1531" s="1362"/>
      <c r="J1531" s="1362"/>
      <c r="N1531" s="1362"/>
      <c r="O1531" s="1365"/>
      <c r="P1531" s="1365"/>
      <c r="Q1531" s="1365"/>
      <c r="R1531" s="1365"/>
    </row>
    <row r="1532" spans="1:18">
      <c r="A1532" s="1362"/>
      <c r="G1532" s="1362"/>
      <c r="H1532" s="1362"/>
      <c r="J1532" s="1362"/>
      <c r="N1532" s="1362"/>
      <c r="O1532" s="1365"/>
      <c r="P1532" s="1365"/>
      <c r="Q1532" s="1365"/>
      <c r="R1532" s="1365"/>
    </row>
    <row r="1533" spans="1:18">
      <c r="A1533" s="1362"/>
      <c r="G1533" s="1362"/>
      <c r="H1533" s="1362"/>
      <c r="J1533" s="1362"/>
      <c r="N1533" s="1362"/>
      <c r="O1533" s="1365"/>
      <c r="P1533" s="1365"/>
      <c r="Q1533" s="1365"/>
      <c r="R1533" s="1365"/>
    </row>
    <row r="1534" spans="1:18">
      <c r="A1534" s="1362"/>
      <c r="G1534" s="1362"/>
      <c r="H1534" s="1362"/>
      <c r="J1534" s="1362"/>
      <c r="N1534" s="1362"/>
      <c r="O1534" s="1365"/>
      <c r="P1534" s="1365"/>
      <c r="Q1534" s="1365"/>
      <c r="R1534" s="1365"/>
    </row>
    <row r="1535" spans="1:18">
      <c r="A1535" s="1362"/>
      <c r="G1535" s="1362"/>
      <c r="H1535" s="1362"/>
      <c r="J1535" s="1362"/>
      <c r="N1535" s="1362"/>
      <c r="O1535" s="1365"/>
      <c r="P1535" s="1365"/>
      <c r="Q1535" s="1365"/>
      <c r="R1535" s="1365"/>
    </row>
    <row r="1536" spans="1:18">
      <c r="A1536" s="1362"/>
      <c r="G1536" s="1362"/>
      <c r="H1536" s="1362"/>
      <c r="J1536" s="1362"/>
      <c r="N1536" s="1362"/>
      <c r="O1536" s="1365"/>
      <c r="P1536" s="1365"/>
      <c r="Q1536" s="1365"/>
      <c r="R1536" s="1365"/>
    </row>
    <row r="1537" spans="1:18">
      <c r="A1537" s="1362"/>
      <c r="G1537" s="1362"/>
      <c r="H1537" s="1362"/>
      <c r="J1537" s="1362"/>
      <c r="N1537" s="1362"/>
      <c r="O1537" s="1365"/>
      <c r="P1537" s="1365"/>
      <c r="Q1537" s="1365"/>
      <c r="R1537" s="1365"/>
    </row>
    <row r="1538" spans="1:18">
      <c r="A1538" s="1362"/>
      <c r="G1538" s="1362"/>
      <c r="H1538" s="1362"/>
      <c r="J1538" s="1362"/>
      <c r="N1538" s="1362"/>
      <c r="O1538" s="1365"/>
      <c r="P1538" s="1365"/>
      <c r="Q1538" s="1365"/>
      <c r="R1538" s="1365"/>
    </row>
    <row r="1539" spans="1:18">
      <c r="A1539" s="1362"/>
      <c r="G1539" s="1362"/>
      <c r="H1539" s="1362"/>
      <c r="J1539" s="1362"/>
      <c r="N1539" s="1362"/>
      <c r="O1539" s="1365"/>
      <c r="P1539" s="1365"/>
      <c r="Q1539" s="1365"/>
      <c r="R1539" s="1365"/>
    </row>
    <row r="1540" spans="1:18">
      <c r="A1540" s="1362"/>
      <c r="G1540" s="1362"/>
      <c r="H1540" s="1362"/>
      <c r="J1540" s="1362"/>
      <c r="N1540" s="1362"/>
      <c r="O1540" s="1365"/>
      <c r="P1540" s="1365"/>
      <c r="Q1540" s="1365"/>
      <c r="R1540" s="1365"/>
    </row>
    <row r="1541" spans="1:18">
      <c r="A1541" s="1362"/>
      <c r="G1541" s="1362"/>
      <c r="H1541" s="1362"/>
      <c r="J1541" s="1362"/>
      <c r="N1541" s="1362"/>
      <c r="O1541" s="1365"/>
      <c r="P1541" s="1365"/>
      <c r="Q1541" s="1365"/>
      <c r="R1541" s="1365"/>
    </row>
    <row r="1542" spans="1:18">
      <c r="A1542" s="1362"/>
      <c r="G1542" s="1362"/>
      <c r="H1542" s="1362"/>
      <c r="J1542" s="1362"/>
      <c r="N1542" s="1362"/>
      <c r="O1542" s="1365"/>
      <c r="P1542" s="1365"/>
      <c r="Q1542" s="1365"/>
      <c r="R1542" s="1365"/>
    </row>
    <row r="1543" spans="1:18">
      <c r="A1543" s="1362"/>
      <c r="G1543" s="1362"/>
      <c r="H1543" s="1362"/>
      <c r="J1543" s="1362"/>
      <c r="N1543" s="1362"/>
      <c r="O1543" s="1365"/>
      <c r="P1543" s="1365"/>
      <c r="Q1543" s="1365"/>
      <c r="R1543" s="1365"/>
    </row>
    <row r="1544" spans="1:18">
      <c r="A1544" s="1362"/>
      <c r="G1544" s="1362"/>
      <c r="H1544" s="1362"/>
      <c r="J1544" s="1362"/>
      <c r="N1544" s="1362"/>
      <c r="O1544" s="1365"/>
      <c r="P1544" s="1365"/>
      <c r="Q1544" s="1365"/>
      <c r="R1544" s="1365"/>
    </row>
    <row r="1545" spans="1:18">
      <c r="A1545" s="1362"/>
      <c r="G1545" s="1362"/>
      <c r="H1545" s="1362"/>
      <c r="J1545" s="1362"/>
      <c r="N1545" s="1362"/>
      <c r="O1545" s="1365"/>
      <c r="P1545" s="1365"/>
      <c r="Q1545" s="1365"/>
      <c r="R1545" s="1365"/>
    </row>
    <row r="1546" spans="1:18">
      <c r="A1546" s="1362"/>
      <c r="G1546" s="1362"/>
      <c r="H1546" s="1362"/>
      <c r="J1546" s="1362"/>
      <c r="N1546" s="1362"/>
      <c r="O1546" s="1365"/>
      <c r="P1546" s="1365"/>
      <c r="Q1546" s="1365"/>
      <c r="R1546" s="1365"/>
    </row>
    <row r="1547" spans="1:18">
      <c r="A1547" s="1362"/>
      <c r="G1547" s="1362"/>
      <c r="H1547" s="1362"/>
      <c r="J1547" s="1362"/>
      <c r="N1547" s="1362"/>
      <c r="O1547" s="1365"/>
      <c r="P1547" s="1365"/>
      <c r="Q1547" s="1365"/>
      <c r="R1547" s="1365"/>
    </row>
    <row r="1548" spans="1:18">
      <c r="A1548" s="1362"/>
      <c r="G1548" s="1362"/>
      <c r="H1548" s="1362"/>
      <c r="J1548" s="1362"/>
      <c r="N1548" s="1362"/>
      <c r="O1548" s="1365"/>
      <c r="P1548" s="1365"/>
      <c r="Q1548" s="1365"/>
      <c r="R1548" s="1365"/>
    </row>
    <row r="1549" spans="1:18">
      <c r="A1549" s="1362"/>
      <c r="G1549" s="1362"/>
      <c r="H1549" s="1362"/>
      <c r="J1549" s="1362"/>
      <c r="N1549" s="1362"/>
      <c r="O1549" s="1365"/>
      <c r="P1549" s="1365"/>
      <c r="Q1549" s="1365"/>
      <c r="R1549" s="1365"/>
    </row>
    <row r="1550" spans="1:18">
      <c r="A1550" s="1362"/>
      <c r="G1550" s="1362"/>
      <c r="H1550" s="1362"/>
      <c r="J1550" s="1362"/>
      <c r="N1550" s="1362"/>
      <c r="O1550" s="1365"/>
      <c r="P1550" s="1365"/>
      <c r="Q1550" s="1365"/>
      <c r="R1550" s="1365"/>
    </row>
    <row r="1551" spans="1:18">
      <c r="A1551" s="1362"/>
      <c r="G1551" s="1362"/>
      <c r="H1551" s="1362"/>
      <c r="J1551" s="1362"/>
      <c r="N1551" s="1362"/>
      <c r="O1551" s="1365"/>
      <c r="P1551" s="1365"/>
      <c r="Q1551" s="1365"/>
      <c r="R1551" s="1365"/>
    </row>
    <row r="1552" spans="1:18">
      <c r="A1552" s="1362"/>
      <c r="G1552" s="1362"/>
      <c r="H1552" s="1362"/>
      <c r="J1552" s="1362"/>
      <c r="N1552" s="1362"/>
      <c r="O1552" s="1365"/>
      <c r="P1552" s="1365"/>
      <c r="Q1552" s="1365"/>
      <c r="R1552" s="1365"/>
    </row>
    <row r="1553" spans="1:18">
      <c r="A1553" s="1362"/>
      <c r="G1553" s="1362"/>
      <c r="H1553" s="1362"/>
      <c r="J1553" s="1362"/>
      <c r="N1553" s="1362"/>
      <c r="O1553" s="1365"/>
      <c r="P1553" s="1365"/>
      <c r="Q1553" s="1365"/>
      <c r="R1553" s="1365"/>
    </row>
    <row r="1554" spans="1:18">
      <c r="A1554" s="1362"/>
      <c r="G1554" s="1362"/>
      <c r="H1554" s="1362"/>
      <c r="J1554" s="1362"/>
      <c r="N1554" s="1362"/>
      <c r="O1554" s="1365"/>
      <c r="P1554" s="1365"/>
      <c r="Q1554" s="1365"/>
      <c r="R1554" s="1365"/>
    </row>
    <row r="1555" spans="1:18">
      <c r="A1555" s="1362"/>
      <c r="G1555" s="1362"/>
      <c r="H1555" s="1362"/>
      <c r="J1555" s="1362"/>
      <c r="N1555" s="1362"/>
      <c r="O1555" s="1365"/>
      <c r="P1555" s="1365"/>
      <c r="Q1555" s="1365"/>
      <c r="R1555" s="1365"/>
    </row>
    <row r="1556" spans="1:18">
      <c r="A1556" s="1362"/>
      <c r="G1556" s="1362"/>
      <c r="H1556" s="1362"/>
      <c r="J1556" s="1362"/>
      <c r="N1556" s="1362"/>
      <c r="O1556" s="1365"/>
      <c r="P1556" s="1365"/>
      <c r="Q1556" s="1365"/>
      <c r="R1556" s="1365"/>
    </row>
    <row r="1557" spans="1:18">
      <c r="A1557" s="1362"/>
      <c r="G1557" s="1362"/>
      <c r="H1557" s="1362"/>
      <c r="J1557" s="1362"/>
      <c r="N1557" s="1362"/>
      <c r="O1557" s="1365"/>
      <c r="P1557" s="1365"/>
      <c r="Q1557" s="1365"/>
      <c r="R1557" s="1365"/>
    </row>
    <row r="1558" spans="1:18">
      <c r="A1558" s="1362"/>
      <c r="G1558" s="1362"/>
      <c r="H1558" s="1362"/>
      <c r="J1558" s="1362"/>
      <c r="N1558" s="1362"/>
      <c r="O1558" s="1365"/>
      <c r="P1558" s="1365"/>
      <c r="Q1558" s="1365"/>
      <c r="R1558" s="1365"/>
    </row>
    <row r="1559" spans="1:18">
      <c r="A1559" s="1362"/>
      <c r="G1559" s="1362"/>
      <c r="H1559" s="1362"/>
      <c r="J1559" s="1362"/>
      <c r="N1559" s="1362"/>
      <c r="O1559" s="1365"/>
      <c r="P1559" s="1365"/>
      <c r="Q1559" s="1365"/>
      <c r="R1559" s="1365"/>
    </row>
    <row r="1560" spans="1:18">
      <c r="A1560" s="1362"/>
      <c r="G1560" s="1362"/>
      <c r="H1560" s="1362"/>
      <c r="J1560" s="1362"/>
      <c r="N1560" s="1362"/>
      <c r="O1560" s="1365"/>
      <c r="P1560" s="1365"/>
      <c r="Q1560" s="1365"/>
      <c r="R1560" s="1365"/>
    </row>
    <row r="1561" spans="1:18">
      <c r="A1561" s="1362"/>
      <c r="G1561" s="1362"/>
      <c r="H1561" s="1362"/>
      <c r="J1561" s="1362"/>
      <c r="N1561" s="1362"/>
      <c r="O1561" s="1365"/>
      <c r="P1561" s="1365"/>
      <c r="Q1561" s="1365"/>
      <c r="R1561" s="1365"/>
    </row>
    <row r="1562" spans="1:18">
      <c r="A1562" s="1362"/>
      <c r="G1562" s="1362"/>
      <c r="H1562" s="1362"/>
      <c r="J1562" s="1362"/>
      <c r="N1562" s="1362"/>
      <c r="O1562" s="1365"/>
      <c r="P1562" s="1365"/>
      <c r="Q1562" s="1365"/>
      <c r="R1562" s="1365"/>
    </row>
    <row r="1563" spans="1:18">
      <c r="A1563" s="1362"/>
      <c r="G1563" s="1362"/>
      <c r="H1563" s="1362"/>
      <c r="J1563" s="1362"/>
      <c r="N1563" s="1362"/>
      <c r="O1563" s="1365"/>
      <c r="P1563" s="1365"/>
      <c r="Q1563" s="1365"/>
      <c r="R1563" s="1365"/>
    </row>
    <row r="1564" spans="1:18">
      <c r="A1564" s="1362"/>
      <c r="G1564" s="1362"/>
      <c r="H1564" s="1362"/>
      <c r="J1564" s="1362"/>
      <c r="N1564" s="1362"/>
      <c r="O1564" s="1365"/>
      <c r="P1564" s="1365"/>
      <c r="Q1564" s="1365"/>
      <c r="R1564" s="1365"/>
    </row>
    <row r="1565" spans="1:18">
      <c r="A1565" s="1362"/>
      <c r="G1565" s="1362"/>
      <c r="H1565" s="1362"/>
      <c r="J1565" s="1362"/>
      <c r="N1565" s="1362"/>
      <c r="O1565" s="1365"/>
      <c r="P1565" s="1365"/>
      <c r="Q1565" s="1365"/>
      <c r="R1565" s="1365"/>
    </row>
    <row r="1566" spans="1:18">
      <c r="A1566" s="1362"/>
      <c r="G1566" s="1362"/>
      <c r="H1566" s="1362"/>
      <c r="J1566" s="1362"/>
      <c r="N1566" s="1362"/>
      <c r="O1566" s="1365"/>
      <c r="P1566" s="1365"/>
      <c r="Q1566" s="1365"/>
      <c r="R1566" s="1365"/>
    </row>
    <row r="1567" spans="1:18">
      <c r="A1567" s="1362"/>
      <c r="G1567" s="1362"/>
      <c r="H1567" s="1362"/>
      <c r="J1567" s="1362"/>
      <c r="N1567" s="1362"/>
      <c r="O1567" s="1365"/>
      <c r="P1567" s="1365"/>
      <c r="Q1567" s="1365"/>
      <c r="R1567" s="1365"/>
    </row>
    <row r="1568" spans="1:18">
      <c r="A1568" s="1362"/>
      <c r="G1568" s="1362"/>
      <c r="H1568" s="1362"/>
      <c r="J1568" s="1362"/>
      <c r="N1568" s="1362"/>
      <c r="O1568" s="1365"/>
      <c r="P1568" s="1365"/>
      <c r="Q1568" s="1365"/>
      <c r="R1568" s="1365"/>
    </row>
    <row r="1569" spans="1:18">
      <c r="A1569" s="1362"/>
      <c r="G1569" s="1362"/>
      <c r="H1569" s="1362"/>
      <c r="J1569" s="1362"/>
      <c r="N1569" s="1362"/>
      <c r="O1569" s="1365"/>
      <c r="P1569" s="1365"/>
      <c r="Q1569" s="1365"/>
      <c r="R1569" s="1365"/>
    </row>
    <row r="1570" spans="1:18">
      <c r="A1570" s="1362"/>
      <c r="G1570" s="1362"/>
      <c r="H1570" s="1362"/>
      <c r="J1570" s="1362"/>
      <c r="N1570" s="1362"/>
      <c r="O1570" s="1365"/>
      <c r="P1570" s="1365"/>
      <c r="Q1570" s="1365"/>
      <c r="R1570" s="1365"/>
    </row>
    <row r="1571" spans="1:18">
      <c r="A1571" s="1362"/>
      <c r="G1571" s="1362"/>
      <c r="H1571" s="1362"/>
      <c r="J1571" s="1362"/>
      <c r="N1571" s="1362"/>
      <c r="O1571" s="1365"/>
      <c r="P1571" s="1365"/>
      <c r="Q1571" s="1365"/>
      <c r="R1571" s="1365"/>
    </row>
    <row r="1572" spans="1:18">
      <c r="A1572" s="1362"/>
      <c r="G1572" s="1362"/>
      <c r="H1572" s="1362"/>
      <c r="J1572" s="1362"/>
      <c r="N1572" s="1362"/>
      <c r="O1572" s="1365"/>
      <c r="P1572" s="1365"/>
      <c r="Q1572" s="1365"/>
      <c r="R1572" s="1365"/>
    </row>
    <row r="1573" spans="1:18">
      <c r="A1573" s="1362"/>
      <c r="G1573" s="1362"/>
      <c r="H1573" s="1362"/>
      <c r="J1573" s="1362"/>
      <c r="N1573" s="1362"/>
      <c r="O1573" s="1365"/>
      <c r="P1573" s="1365"/>
      <c r="Q1573" s="1365"/>
      <c r="R1573" s="1365"/>
    </row>
    <row r="1574" spans="1:18">
      <c r="A1574" s="1362"/>
      <c r="G1574" s="1362"/>
      <c r="H1574" s="1362"/>
      <c r="J1574" s="1362"/>
      <c r="N1574" s="1362"/>
      <c r="O1574" s="1365"/>
      <c r="P1574" s="1365"/>
      <c r="Q1574" s="1365"/>
      <c r="R1574" s="1365"/>
    </row>
    <row r="1575" spans="1:18">
      <c r="A1575" s="1362"/>
      <c r="G1575" s="1362"/>
      <c r="H1575" s="1362"/>
      <c r="J1575" s="1362"/>
      <c r="N1575" s="1362"/>
      <c r="O1575" s="1365"/>
      <c r="P1575" s="1365"/>
      <c r="Q1575" s="1365"/>
      <c r="R1575" s="1365"/>
    </row>
    <row r="1576" spans="1:18">
      <c r="A1576" s="1362"/>
      <c r="G1576" s="1362"/>
      <c r="H1576" s="1362"/>
      <c r="J1576" s="1362"/>
      <c r="N1576" s="1362"/>
      <c r="O1576" s="1365"/>
      <c r="P1576" s="1365"/>
      <c r="Q1576" s="1365"/>
      <c r="R1576" s="1365"/>
    </row>
    <row r="1577" spans="1:18">
      <c r="A1577" s="1362"/>
      <c r="G1577" s="1362"/>
      <c r="H1577" s="1362"/>
      <c r="J1577" s="1362"/>
      <c r="N1577" s="1362"/>
      <c r="O1577" s="1365"/>
      <c r="P1577" s="1365"/>
      <c r="Q1577" s="1365"/>
      <c r="R1577" s="1365"/>
    </row>
    <row r="1578" spans="1:18">
      <c r="A1578" s="1362"/>
      <c r="G1578" s="1362"/>
      <c r="H1578" s="1362"/>
      <c r="J1578" s="1362"/>
      <c r="N1578" s="1362"/>
      <c r="O1578" s="1365"/>
      <c r="P1578" s="1365"/>
      <c r="Q1578" s="1365"/>
      <c r="R1578" s="1365"/>
    </row>
    <row r="1579" spans="1:18">
      <c r="A1579" s="1362"/>
      <c r="G1579" s="1362"/>
      <c r="H1579" s="1362"/>
      <c r="J1579" s="1362"/>
      <c r="N1579" s="1362"/>
      <c r="O1579" s="1365"/>
      <c r="P1579" s="1365"/>
      <c r="Q1579" s="1365"/>
      <c r="R1579" s="1365"/>
    </row>
    <row r="1580" spans="1:18">
      <c r="A1580" s="1362"/>
      <c r="G1580" s="1362"/>
      <c r="H1580" s="1362"/>
      <c r="J1580" s="1362"/>
      <c r="N1580" s="1362"/>
      <c r="O1580" s="1365"/>
      <c r="P1580" s="1365"/>
      <c r="Q1580" s="1365"/>
      <c r="R1580" s="1365"/>
    </row>
    <row r="1581" spans="1:18">
      <c r="A1581" s="1362"/>
      <c r="G1581" s="1362"/>
      <c r="H1581" s="1362"/>
      <c r="J1581" s="1362"/>
      <c r="N1581" s="1362"/>
      <c r="O1581" s="1365"/>
      <c r="P1581" s="1365"/>
      <c r="Q1581" s="1365"/>
      <c r="R1581" s="1365"/>
    </row>
    <row r="1582" spans="1:18">
      <c r="A1582" s="1362"/>
      <c r="G1582" s="1362"/>
      <c r="H1582" s="1362"/>
      <c r="J1582" s="1362"/>
      <c r="N1582" s="1362"/>
      <c r="O1582" s="1365"/>
      <c r="P1582" s="1365"/>
      <c r="Q1582" s="1365"/>
      <c r="R1582" s="1365"/>
    </row>
    <row r="1583" spans="1:18">
      <c r="A1583" s="1362"/>
      <c r="G1583" s="1362"/>
      <c r="H1583" s="1362"/>
      <c r="J1583" s="1362"/>
      <c r="N1583" s="1362"/>
      <c r="O1583" s="1365"/>
      <c r="P1583" s="1365"/>
      <c r="Q1583" s="1365"/>
      <c r="R1583" s="1365"/>
    </row>
    <row r="1584" spans="1:18">
      <c r="A1584" s="1362"/>
      <c r="G1584" s="1362"/>
      <c r="H1584" s="1362"/>
      <c r="J1584" s="1362"/>
      <c r="N1584" s="1362"/>
      <c r="O1584" s="1365"/>
      <c r="P1584" s="1365"/>
      <c r="Q1584" s="1365"/>
      <c r="R1584" s="1365"/>
    </row>
    <row r="1585" spans="1:18">
      <c r="A1585" s="1362"/>
      <c r="G1585" s="1362"/>
      <c r="H1585" s="1362"/>
      <c r="J1585" s="1362"/>
      <c r="N1585" s="1362"/>
      <c r="O1585" s="1365"/>
      <c r="P1585" s="1365"/>
      <c r="Q1585" s="1365"/>
      <c r="R1585" s="1365"/>
    </row>
    <row r="1586" spans="1:18">
      <c r="A1586" s="1362"/>
      <c r="G1586" s="1362"/>
      <c r="H1586" s="1362"/>
      <c r="J1586" s="1362"/>
      <c r="N1586" s="1362"/>
      <c r="O1586" s="1365"/>
      <c r="P1586" s="1365"/>
      <c r="Q1586" s="1365"/>
      <c r="R1586" s="1365"/>
    </row>
    <row r="1587" spans="1:18">
      <c r="A1587" s="1362"/>
      <c r="G1587" s="1362"/>
      <c r="H1587" s="1362"/>
      <c r="J1587" s="1362"/>
      <c r="N1587" s="1362"/>
      <c r="O1587" s="1365"/>
      <c r="P1587" s="1365"/>
      <c r="Q1587" s="1365"/>
      <c r="R1587" s="1365"/>
    </row>
    <row r="1588" spans="1:18">
      <c r="A1588" s="1362"/>
      <c r="G1588" s="1362"/>
      <c r="H1588" s="1362"/>
      <c r="J1588" s="1362"/>
      <c r="N1588" s="1362"/>
      <c r="O1588" s="1365"/>
      <c r="P1588" s="1365"/>
      <c r="Q1588" s="1365"/>
      <c r="R1588" s="1365"/>
    </row>
    <row r="1589" spans="1:18">
      <c r="A1589" s="1362"/>
      <c r="G1589" s="1362"/>
      <c r="H1589" s="1362"/>
      <c r="J1589" s="1362"/>
      <c r="N1589" s="1362"/>
      <c r="O1589" s="1365"/>
      <c r="P1589" s="1365"/>
      <c r="Q1589" s="1365"/>
      <c r="R1589" s="1365"/>
    </row>
    <row r="1590" spans="1:18">
      <c r="A1590" s="1362"/>
      <c r="G1590" s="1362"/>
      <c r="H1590" s="1362"/>
      <c r="J1590" s="1362"/>
      <c r="N1590" s="1362"/>
      <c r="O1590" s="1365"/>
      <c r="P1590" s="1365"/>
      <c r="Q1590" s="1365"/>
      <c r="R1590" s="1365"/>
    </row>
    <row r="1591" spans="1:18">
      <c r="A1591" s="1362"/>
      <c r="G1591" s="1362"/>
      <c r="H1591" s="1362"/>
      <c r="J1591" s="1362"/>
      <c r="N1591" s="1362"/>
      <c r="O1591" s="1365"/>
      <c r="P1591" s="1365"/>
      <c r="Q1591" s="1365"/>
      <c r="R1591" s="1365"/>
    </row>
    <row r="1592" spans="1:18">
      <c r="A1592" s="1362"/>
      <c r="G1592" s="1362"/>
      <c r="H1592" s="1362"/>
      <c r="J1592" s="1362"/>
      <c r="N1592" s="1362"/>
      <c r="O1592" s="1365"/>
      <c r="P1592" s="1365"/>
      <c r="Q1592" s="1365"/>
      <c r="R1592" s="1365"/>
    </row>
    <row r="1593" spans="1:18">
      <c r="A1593" s="1362"/>
      <c r="G1593" s="1362"/>
      <c r="H1593" s="1362"/>
      <c r="J1593" s="1362"/>
      <c r="N1593" s="1362"/>
      <c r="O1593" s="1365"/>
      <c r="P1593" s="1365"/>
      <c r="Q1593" s="1365"/>
      <c r="R1593" s="1365"/>
    </row>
    <row r="1594" spans="1:18">
      <c r="A1594" s="1362"/>
      <c r="G1594" s="1362"/>
      <c r="H1594" s="1362"/>
      <c r="J1594" s="1362"/>
      <c r="N1594" s="1362"/>
      <c r="O1594" s="1365"/>
      <c r="P1594" s="1365"/>
      <c r="Q1594" s="1365"/>
      <c r="R1594" s="1365"/>
    </row>
    <row r="1595" spans="1:18">
      <c r="A1595" s="1362"/>
      <c r="G1595" s="1362"/>
      <c r="H1595" s="1362"/>
      <c r="J1595" s="1362"/>
      <c r="N1595" s="1362"/>
      <c r="O1595" s="1365"/>
      <c r="P1595" s="1365"/>
      <c r="Q1595" s="1365"/>
      <c r="R1595" s="1365"/>
    </row>
    <row r="1596" spans="1:18">
      <c r="A1596" s="1362"/>
      <c r="G1596" s="1362"/>
      <c r="H1596" s="1362"/>
      <c r="J1596" s="1362"/>
      <c r="N1596" s="1362"/>
      <c r="O1596" s="1365"/>
      <c r="P1596" s="1365"/>
      <c r="Q1596" s="1365"/>
      <c r="R1596" s="1365"/>
    </row>
    <row r="1597" spans="1:18">
      <c r="A1597" s="1362"/>
      <c r="G1597" s="1362"/>
      <c r="H1597" s="1362"/>
      <c r="J1597" s="1362"/>
      <c r="N1597" s="1362"/>
      <c r="O1597" s="1365"/>
      <c r="P1597" s="1365"/>
      <c r="Q1597" s="1365"/>
      <c r="R1597" s="1365"/>
    </row>
    <row r="1598" spans="1:18">
      <c r="A1598" s="1362"/>
      <c r="G1598" s="1362"/>
      <c r="H1598" s="1362"/>
      <c r="J1598" s="1362"/>
      <c r="N1598" s="1362"/>
      <c r="O1598" s="1365"/>
      <c r="P1598" s="1365"/>
      <c r="Q1598" s="1365"/>
      <c r="R1598" s="1365"/>
    </row>
    <row r="1599" spans="1:18">
      <c r="A1599" s="1362"/>
      <c r="G1599" s="1362"/>
      <c r="H1599" s="1362"/>
      <c r="J1599" s="1362"/>
      <c r="N1599" s="1362"/>
      <c r="O1599" s="1365"/>
      <c r="P1599" s="1365"/>
      <c r="Q1599" s="1365"/>
      <c r="R1599" s="1365"/>
    </row>
    <row r="1600" spans="1:18">
      <c r="A1600" s="1362"/>
      <c r="G1600" s="1362"/>
      <c r="H1600" s="1362"/>
      <c r="J1600" s="1362"/>
      <c r="N1600" s="1362"/>
      <c r="O1600" s="1365"/>
      <c r="P1600" s="1365"/>
      <c r="Q1600" s="1365"/>
      <c r="R1600" s="1365"/>
    </row>
    <row r="1601" spans="1:18">
      <c r="A1601" s="1362"/>
      <c r="G1601" s="1362"/>
      <c r="H1601" s="1362"/>
      <c r="J1601" s="1362"/>
      <c r="N1601" s="1362"/>
      <c r="O1601" s="1365"/>
      <c r="P1601" s="1365"/>
      <c r="Q1601" s="1365"/>
      <c r="R1601" s="1365"/>
    </row>
    <row r="1602" spans="1:18">
      <c r="A1602" s="1362"/>
      <c r="G1602" s="1362"/>
      <c r="H1602" s="1362"/>
      <c r="J1602" s="1362"/>
      <c r="N1602" s="1362"/>
      <c r="O1602" s="1365"/>
      <c r="P1602" s="1365"/>
      <c r="Q1602" s="1365"/>
      <c r="R1602" s="1365"/>
    </row>
    <row r="1603" spans="1:18">
      <c r="A1603" s="1362"/>
      <c r="G1603" s="1362"/>
      <c r="H1603" s="1362"/>
      <c r="J1603" s="1362"/>
      <c r="N1603" s="1362"/>
      <c r="O1603" s="1365"/>
      <c r="P1603" s="1365"/>
      <c r="Q1603" s="1365"/>
      <c r="R1603" s="1365"/>
    </row>
    <row r="1604" spans="1:18">
      <c r="A1604" s="1362"/>
      <c r="G1604" s="1362"/>
      <c r="H1604" s="1362"/>
      <c r="J1604" s="1362"/>
      <c r="N1604" s="1362"/>
      <c r="O1604" s="1365"/>
      <c r="P1604" s="1365"/>
      <c r="Q1604" s="1365"/>
      <c r="R1604" s="1365"/>
    </row>
    <row r="1605" spans="1:18">
      <c r="A1605" s="1362"/>
      <c r="G1605" s="1362"/>
      <c r="H1605" s="1362"/>
      <c r="J1605" s="1362"/>
      <c r="N1605" s="1362"/>
      <c r="O1605" s="1365"/>
      <c r="P1605" s="1365"/>
      <c r="Q1605" s="1365"/>
      <c r="R1605" s="1365"/>
    </row>
    <row r="1606" spans="1:18">
      <c r="A1606" s="1362"/>
      <c r="G1606" s="1362"/>
      <c r="H1606" s="1362"/>
      <c r="J1606" s="1362"/>
      <c r="N1606" s="1362"/>
      <c r="O1606" s="1365"/>
      <c r="P1606" s="1365"/>
      <c r="Q1606" s="1365"/>
      <c r="R1606" s="1365"/>
    </row>
    <row r="1607" spans="1:18">
      <c r="A1607" s="1362"/>
      <c r="G1607" s="1362"/>
      <c r="H1607" s="1362"/>
      <c r="J1607" s="1362"/>
      <c r="N1607" s="1362"/>
      <c r="O1607" s="1365"/>
      <c r="P1607" s="1365"/>
      <c r="Q1607" s="1365"/>
      <c r="R1607" s="1365"/>
    </row>
    <row r="1608" spans="1:18">
      <c r="A1608" s="1362"/>
      <c r="G1608" s="1362"/>
      <c r="H1608" s="1362"/>
      <c r="J1608" s="1362"/>
      <c r="N1608" s="1362"/>
      <c r="O1608" s="1365"/>
      <c r="P1608" s="1365"/>
      <c r="Q1608" s="1365"/>
      <c r="R1608" s="1365"/>
    </row>
    <row r="1609" spans="1:18">
      <c r="A1609" s="1362"/>
      <c r="G1609" s="1362"/>
      <c r="H1609" s="1362"/>
      <c r="J1609" s="1362"/>
      <c r="N1609" s="1362"/>
      <c r="O1609" s="1365"/>
      <c r="P1609" s="1365"/>
      <c r="Q1609" s="1365"/>
      <c r="R1609" s="1365"/>
    </row>
    <row r="1610" spans="1:18">
      <c r="A1610" s="1362"/>
      <c r="G1610" s="1362"/>
      <c r="H1610" s="1362"/>
      <c r="J1610" s="1362"/>
      <c r="N1610" s="1362"/>
      <c r="O1610" s="1365"/>
      <c r="P1610" s="1365"/>
      <c r="Q1610" s="1365"/>
      <c r="R1610" s="1365"/>
    </row>
    <row r="1611" spans="1:18">
      <c r="A1611" s="1362"/>
      <c r="G1611" s="1362"/>
      <c r="H1611" s="1362"/>
      <c r="J1611" s="1362"/>
      <c r="N1611" s="1362"/>
      <c r="O1611" s="1365"/>
      <c r="P1611" s="1365"/>
      <c r="Q1611" s="1365"/>
      <c r="R1611" s="1365"/>
    </row>
    <row r="1612" spans="1:18">
      <c r="A1612" s="1362"/>
      <c r="G1612" s="1362"/>
      <c r="H1612" s="1362"/>
      <c r="J1612" s="1362"/>
      <c r="N1612" s="1362"/>
      <c r="O1612" s="1365"/>
      <c r="P1612" s="1365"/>
      <c r="Q1612" s="1365"/>
      <c r="R1612" s="1365"/>
    </row>
    <row r="1613" spans="1:18">
      <c r="A1613" s="1362"/>
      <c r="G1613" s="1362"/>
      <c r="H1613" s="1362"/>
      <c r="J1613" s="1362"/>
      <c r="N1613" s="1362"/>
      <c r="O1613" s="1365"/>
      <c r="P1613" s="1365"/>
      <c r="Q1613" s="1365"/>
      <c r="R1613" s="1365"/>
    </row>
    <row r="1614" spans="1:18">
      <c r="A1614" s="1362"/>
      <c r="G1614" s="1362"/>
      <c r="H1614" s="1362"/>
      <c r="J1614" s="1362"/>
      <c r="N1614" s="1362"/>
      <c r="O1614" s="1365"/>
      <c r="P1614" s="1365"/>
      <c r="Q1614" s="1365"/>
      <c r="R1614" s="1365"/>
    </row>
    <row r="1615" spans="1:18">
      <c r="A1615" s="1362"/>
      <c r="G1615" s="1362"/>
      <c r="H1615" s="1362"/>
      <c r="J1615" s="1362"/>
      <c r="N1615" s="1362"/>
      <c r="O1615" s="1365"/>
      <c r="P1615" s="1365"/>
      <c r="Q1615" s="1365"/>
      <c r="R1615" s="1365"/>
    </row>
    <row r="1616" spans="1:18">
      <c r="A1616" s="1362"/>
      <c r="G1616" s="1362"/>
      <c r="H1616" s="1362"/>
      <c r="J1616" s="1362"/>
      <c r="N1616" s="1362"/>
      <c r="O1616" s="1365"/>
      <c r="P1616" s="1365"/>
      <c r="Q1616" s="1365"/>
      <c r="R1616" s="1365"/>
    </row>
    <row r="1617" spans="1:18">
      <c r="A1617" s="1362"/>
      <c r="G1617" s="1362"/>
      <c r="H1617" s="1362"/>
      <c r="J1617" s="1362"/>
      <c r="N1617" s="1362"/>
      <c r="O1617" s="1365"/>
      <c r="P1617" s="1365"/>
      <c r="Q1617" s="1365"/>
      <c r="R1617" s="1365"/>
    </row>
    <row r="1618" spans="1:18">
      <c r="A1618" s="1362"/>
      <c r="G1618" s="1362"/>
      <c r="H1618" s="1362"/>
      <c r="J1618" s="1362"/>
      <c r="N1618" s="1362"/>
      <c r="O1618" s="1365"/>
      <c r="P1618" s="1365"/>
      <c r="Q1618" s="1365"/>
      <c r="R1618" s="1365"/>
    </row>
    <row r="1619" spans="1:18">
      <c r="A1619" s="1362"/>
      <c r="G1619" s="1362"/>
      <c r="H1619" s="1362"/>
      <c r="J1619" s="1362"/>
      <c r="N1619" s="1362"/>
      <c r="O1619" s="1365"/>
      <c r="P1619" s="1365"/>
      <c r="Q1619" s="1365"/>
      <c r="R1619" s="1365"/>
    </row>
    <row r="1620" spans="1:18">
      <c r="A1620" s="1362"/>
      <c r="G1620" s="1362"/>
      <c r="H1620" s="1362"/>
      <c r="J1620" s="1362"/>
      <c r="N1620" s="1362"/>
      <c r="O1620" s="1365"/>
      <c r="P1620" s="1365"/>
      <c r="Q1620" s="1365"/>
      <c r="R1620" s="1365"/>
    </row>
    <row r="1621" spans="1:18">
      <c r="A1621" s="1362"/>
      <c r="G1621" s="1362"/>
      <c r="H1621" s="1362"/>
      <c r="J1621" s="1362"/>
      <c r="N1621" s="1362"/>
      <c r="O1621" s="1365"/>
      <c r="P1621" s="1365"/>
      <c r="Q1621" s="1365"/>
      <c r="R1621" s="1365"/>
    </row>
    <row r="1622" spans="1:18">
      <c r="A1622" s="1362"/>
      <c r="G1622" s="1362"/>
      <c r="H1622" s="1362"/>
      <c r="J1622" s="1362"/>
      <c r="N1622" s="1362"/>
      <c r="O1622" s="1365"/>
      <c r="P1622" s="1365"/>
      <c r="Q1622" s="1365"/>
      <c r="R1622" s="1365"/>
    </row>
    <row r="1623" spans="1:18">
      <c r="A1623" s="1362"/>
      <c r="G1623" s="1362"/>
      <c r="H1623" s="1362"/>
      <c r="J1623" s="1362"/>
      <c r="N1623" s="1362"/>
      <c r="O1623" s="1365"/>
      <c r="P1623" s="1365"/>
      <c r="Q1623" s="1365"/>
      <c r="R1623" s="1365"/>
    </row>
    <row r="1624" spans="1:18">
      <c r="A1624" s="1362"/>
      <c r="G1624" s="1362"/>
      <c r="H1624" s="1362"/>
      <c r="J1624" s="1362"/>
      <c r="N1624" s="1362"/>
      <c r="O1624" s="1365"/>
      <c r="P1624" s="1365"/>
      <c r="Q1624" s="1365"/>
      <c r="R1624" s="1365"/>
    </row>
    <row r="1625" spans="1:18">
      <c r="A1625" s="1362"/>
      <c r="G1625" s="1362"/>
      <c r="H1625" s="1362"/>
      <c r="J1625" s="1362"/>
      <c r="N1625" s="1362"/>
      <c r="O1625" s="1365"/>
      <c r="P1625" s="1365"/>
      <c r="Q1625" s="1365"/>
      <c r="R1625" s="1365"/>
    </row>
    <row r="1626" spans="1:18">
      <c r="A1626" s="1362"/>
      <c r="G1626" s="1362"/>
      <c r="H1626" s="1362"/>
      <c r="J1626" s="1362"/>
      <c r="N1626" s="1362"/>
      <c r="O1626" s="1365"/>
      <c r="P1626" s="1365"/>
      <c r="Q1626" s="1365"/>
      <c r="R1626" s="1365"/>
    </row>
    <row r="1627" spans="1:18">
      <c r="A1627" s="1362"/>
      <c r="G1627" s="1362"/>
      <c r="H1627" s="1362"/>
      <c r="J1627" s="1362"/>
      <c r="N1627" s="1362"/>
      <c r="O1627" s="1365"/>
      <c r="P1627" s="1365"/>
      <c r="Q1627" s="1365"/>
      <c r="R1627" s="1365"/>
    </row>
    <row r="1628" spans="1:18">
      <c r="A1628" s="1362"/>
      <c r="G1628" s="1362"/>
      <c r="H1628" s="1362"/>
      <c r="J1628" s="1362"/>
      <c r="N1628" s="1362"/>
      <c r="O1628" s="1365"/>
      <c r="P1628" s="1365"/>
      <c r="Q1628" s="1365"/>
      <c r="R1628" s="1365"/>
    </row>
    <row r="1629" spans="1:18">
      <c r="A1629" s="1362"/>
      <c r="G1629" s="1362"/>
      <c r="H1629" s="1362"/>
      <c r="J1629" s="1362"/>
      <c r="N1629" s="1362"/>
      <c r="O1629" s="1365"/>
      <c r="P1629" s="1365"/>
      <c r="Q1629" s="1365"/>
      <c r="R1629" s="1365"/>
    </row>
    <row r="1630" spans="1:18">
      <c r="A1630" s="1362"/>
      <c r="G1630" s="1362"/>
      <c r="H1630" s="1362"/>
      <c r="J1630" s="1362"/>
      <c r="N1630" s="1362"/>
      <c r="O1630" s="1365"/>
      <c r="P1630" s="1365"/>
      <c r="Q1630" s="1365"/>
      <c r="R1630" s="1365"/>
    </row>
    <row r="1631" spans="1:18">
      <c r="A1631" s="1362"/>
      <c r="G1631" s="1362"/>
      <c r="H1631" s="1362"/>
      <c r="J1631" s="1362"/>
      <c r="N1631" s="1362"/>
      <c r="O1631" s="1365"/>
      <c r="P1631" s="1365"/>
      <c r="Q1631" s="1365"/>
      <c r="R1631" s="1365"/>
    </row>
    <row r="1632" spans="1:18">
      <c r="A1632" s="1362"/>
      <c r="G1632" s="1362"/>
      <c r="H1632" s="1362"/>
      <c r="J1632" s="1362"/>
      <c r="N1632" s="1362"/>
      <c r="O1632" s="1365"/>
      <c r="P1632" s="1365"/>
      <c r="Q1632" s="1365"/>
      <c r="R1632" s="1365"/>
    </row>
    <row r="1633" spans="1:18">
      <c r="A1633" s="1362"/>
      <c r="G1633" s="1362"/>
      <c r="H1633" s="1362"/>
      <c r="J1633" s="1362"/>
      <c r="N1633" s="1362"/>
      <c r="O1633" s="1365"/>
      <c r="P1633" s="1365"/>
      <c r="Q1633" s="1365"/>
      <c r="R1633" s="1365"/>
    </row>
    <row r="1634" spans="1:18">
      <c r="A1634" s="1362"/>
      <c r="G1634" s="1362"/>
      <c r="H1634" s="1362"/>
      <c r="J1634" s="1362"/>
      <c r="N1634" s="1362"/>
      <c r="O1634" s="1365"/>
      <c r="P1634" s="1365"/>
      <c r="Q1634" s="1365"/>
      <c r="R1634" s="1365"/>
    </row>
    <row r="1635" spans="1:18">
      <c r="A1635" s="1362"/>
      <c r="G1635" s="1362"/>
      <c r="H1635" s="1362"/>
      <c r="J1635" s="1362"/>
      <c r="N1635" s="1362"/>
      <c r="O1635" s="1365"/>
      <c r="P1635" s="1365"/>
      <c r="Q1635" s="1365"/>
      <c r="R1635" s="1365"/>
    </row>
    <row r="1636" spans="1:18">
      <c r="A1636" s="1362"/>
      <c r="G1636" s="1362"/>
      <c r="H1636" s="1362"/>
      <c r="J1636" s="1362"/>
      <c r="N1636" s="1362"/>
      <c r="O1636" s="1365"/>
      <c r="P1636" s="1365"/>
      <c r="Q1636" s="1365"/>
      <c r="R1636" s="1365"/>
    </row>
    <row r="1637" spans="1:18">
      <c r="A1637" s="1362"/>
      <c r="G1637" s="1362"/>
      <c r="H1637" s="1362"/>
      <c r="J1637" s="1362"/>
      <c r="N1637" s="1362"/>
      <c r="O1637" s="1365"/>
      <c r="P1637" s="1365"/>
      <c r="Q1637" s="1365"/>
      <c r="R1637" s="1365"/>
    </row>
    <row r="1638" spans="1:18">
      <c r="A1638" s="1362"/>
      <c r="G1638" s="1362"/>
      <c r="H1638" s="1362"/>
      <c r="J1638" s="1362"/>
      <c r="N1638" s="1362"/>
      <c r="O1638" s="1365"/>
      <c r="P1638" s="1365"/>
      <c r="Q1638" s="1365"/>
      <c r="R1638" s="1365"/>
    </row>
    <row r="1639" spans="1:18">
      <c r="A1639" s="1362"/>
      <c r="G1639" s="1362"/>
      <c r="H1639" s="1362"/>
      <c r="J1639" s="1362"/>
      <c r="N1639" s="1362"/>
      <c r="O1639" s="1365"/>
      <c r="P1639" s="1365"/>
      <c r="Q1639" s="1365"/>
      <c r="R1639" s="1365"/>
    </row>
    <row r="1640" spans="1:18">
      <c r="A1640" s="1362"/>
      <c r="G1640" s="1362"/>
      <c r="H1640" s="1362"/>
      <c r="J1640" s="1362"/>
      <c r="N1640" s="1362"/>
      <c r="O1640" s="1365"/>
      <c r="P1640" s="1365"/>
      <c r="Q1640" s="1365"/>
      <c r="R1640" s="1365"/>
    </row>
    <row r="1641" spans="1:18">
      <c r="A1641" s="1362"/>
      <c r="G1641" s="1362"/>
      <c r="H1641" s="1362"/>
      <c r="J1641" s="1362"/>
      <c r="N1641" s="1362"/>
      <c r="O1641" s="1365"/>
      <c r="P1641" s="1365"/>
      <c r="Q1641" s="1365"/>
      <c r="R1641" s="1365"/>
    </row>
    <row r="1642" spans="1:18">
      <c r="A1642" s="1362"/>
      <c r="G1642" s="1362"/>
      <c r="H1642" s="1362"/>
      <c r="J1642" s="1362"/>
      <c r="N1642" s="1362"/>
      <c r="O1642" s="1365"/>
      <c r="P1642" s="1365"/>
      <c r="Q1642" s="1365"/>
      <c r="R1642" s="1365"/>
    </row>
    <row r="1643" spans="1:18">
      <c r="A1643" s="1362"/>
      <c r="G1643" s="1362"/>
      <c r="H1643" s="1362"/>
      <c r="J1643" s="1362"/>
      <c r="N1643" s="1362"/>
      <c r="O1643" s="1365"/>
      <c r="P1643" s="1365"/>
      <c r="Q1643" s="1365"/>
      <c r="R1643" s="1365"/>
    </row>
    <row r="1644" spans="1:18">
      <c r="A1644" s="1362"/>
      <c r="G1644" s="1362"/>
      <c r="H1644" s="1362"/>
      <c r="J1644" s="1362"/>
      <c r="N1644" s="1362"/>
      <c r="O1644" s="1365"/>
      <c r="P1644" s="1365"/>
      <c r="Q1644" s="1365"/>
      <c r="R1644" s="1365"/>
    </row>
    <row r="1645" spans="1:18">
      <c r="A1645" s="1362"/>
      <c r="G1645" s="1362"/>
      <c r="H1645" s="1362"/>
      <c r="J1645" s="1362"/>
      <c r="N1645" s="1362"/>
      <c r="O1645" s="1365"/>
      <c r="P1645" s="1365"/>
      <c r="Q1645" s="1365"/>
      <c r="R1645" s="1365"/>
    </row>
    <row r="1646" spans="1:18">
      <c r="A1646" s="1362"/>
      <c r="G1646" s="1362"/>
      <c r="H1646" s="1362"/>
      <c r="J1646" s="1362"/>
      <c r="N1646" s="1362"/>
      <c r="O1646" s="1365"/>
      <c r="P1646" s="1365"/>
      <c r="Q1646" s="1365"/>
      <c r="R1646" s="1365"/>
    </row>
    <row r="1647" spans="1:18">
      <c r="A1647" s="1362"/>
      <c r="G1647" s="1362"/>
      <c r="H1647" s="1362"/>
      <c r="J1647" s="1362"/>
      <c r="N1647" s="1362"/>
      <c r="O1647" s="1365"/>
      <c r="P1647" s="1365"/>
      <c r="Q1647" s="1365"/>
      <c r="R1647" s="1365"/>
    </row>
    <row r="1648" spans="1:18">
      <c r="A1648" s="1362"/>
      <c r="G1648" s="1362"/>
      <c r="H1648" s="1362"/>
      <c r="J1648" s="1362"/>
      <c r="N1648" s="1362"/>
      <c r="O1648" s="1365"/>
      <c r="P1648" s="1365"/>
      <c r="Q1648" s="1365"/>
      <c r="R1648" s="1365"/>
    </row>
    <row r="1649" spans="1:18">
      <c r="A1649" s="1362"/>
      <c r="G1649" s="1362"/>
      <c r="H1649" s="1362"/>
      <c r="J1649" s="1362"/>
      <c r="N1649" s="1362"/>
      <c r="O1649" s="1365"/>
      <c r="P1649" s="1365"/>
      <c r="Q1649" s="1365"/>
      <c r="R1649" s="1365"/>
    </row>
    <row r="1650" spans="1:18">
      <c r="A1650" s="1362"/>
      <c r="G1650" s="1362"/>
      <c r="H1650" s="1362"/>
      <c r="J1650" s="1362"/>
      <c r="N1650" s="1362"/>
      <c r="O1650" s="1365"/>
      <c r="P1650" s="1365"/>
      <c r="Q1650" s="1365"/>
      <c r="R1650" s="1365"/>
    </row>
    <row r="1651" spans="1:18">
      <c r="A1651" s="1362"/>
      <c r="G1651" s="1362"/>
      <c r="H1651" s="1362"/>
      <c r="J1651" s="1362"/>
      <c r="N1651" s="1362"/>
      <c r="O1651" s="1365"/>
      <c r="P1651" s="1365"/>
      <c r="Q1651" s="1365"/>
      <c r="R1651" s="1365"/>
    </row>
    <row r="1652" spans="1:18">
      <c r="A1652" s="1362"/>
      <c r="G1652" s="1362"/>
      <c r="H1652" s="1362"/>
      <c r="J1652" s="1362"/>
      <c r="N1652" s="1362"/>
      <c r="O1652" s="1365"/>
      <c r="P1652" s="1365"/>
      <c r="Q1652" s="1365"/>
      <c r="R1652" s="1365"/>
    </row>
    <row r="1653" spans="1:18">
      <c r="A1653" s="1362"/>
      <c r="G1653" s="1362"/>
      <c r="H1653" s="1362"/>
      <c r="J1653" s="1362"/>
      <c r="N1653" s="1362"/>
      <c r="O1653" s="1365"/>
      <c r="P1653" s="1365"/>
      <c r="Q1653" s="1365"/>
      <c r="R1653" s="1365"/>
    </row>
    <row r="1654" spans="1:18">
      <c r="A1654" s="1362"/>
      <c r="G1654" s="1362"/>
      <c r="H1654" s="1362"/>
      <c r="J1654" s="1362"/>
      <c r="N1654" s="1362"/>
      <c r="O1654" s="1365"/>
      <c r="P1654" s="1365"/>
      <c r="Q1654" s="1365"/>
      <c r="R1654" s="1365"/>
    </row>
    <row r="1655" spans="1:18">
      <c r="A1655" s="1362"/>
      <c r="G1655" s="1362"/>
      <c r="H1655" s="1362"/>
      <c r="J1655" s="1362"/>
      <c r="N1655" s="1362"/>
      <c r="O1655" s="1365"/>
      <c r="P1655" s="1365"/>
      <c r="Q1655" s="1365"/>
      <c r="R1655" s="1365"/>
    </row>
    <row r="1656" spans="1:18">
      <c r="A1656" s="1362"/>
      <c r="G1656" s="1362"/>
      <c r="H1656" s="1362"/>
      <c r="J1656" s="1362"/>
      <c r="N1656" s="1362"/>
      <c r="O1656" s="1365"/>
      <c r="P1656" s="1365"/>
      <c r="Q1656" s="1365"/>
      <c r="R1656" s="1365"/>
    </row>
    <row r="1657" spans="1:18">
      <c r="A1657" s="1362"/>
      <c r="G1657" s="1362"/>
      <c r="H1657" s="1362"/>
      <c r="J1657" s="1362"/>
      <c r="N1657" s="1362"/>
      <c r="O1657" s="1365"/>
      <c r="P1657" s="1365"/>
      <c r="Q1657" s="1365"/>
      <c r="R1657" s="1365"/>
    </row>
    <row r="1658" spans="1:18">
      <c r="A1658" s="1362"/>
      <c r="G1658" s="1362"/>
      <c r="H1658" s="1362"/>
      <c r="J1658" s="1362"/>
      <c r="N1658" s="1362"/>
      <c r="O1658" s="1365"/>
      <c r="P1658" s="1365"/>
      <c r="Q1658" s="1365"/>
      <c r="R1658" s="1365"/>
    </row>
    <row r="1659" spans="1:18">
      <c r="A1659" s="1362"/>
      <c r="G1659" s="1362"/>
      <c r="H1659" s="1362"/>
      <c r="J1659" s="1362"/>
      <c r="N1659" s="1362"/>
      <c r="O1659" s="1365"/>
      <c r="P1659" s="1365"/>
      <c r="Q1659" s="1365"/>
      <c r="R1659" s="1365"/>
    </row>
    <row r="1660" spans="1:18">
      <c r="A1660" s="1362"/>
      <c r="G1660" s="1362"/>
      <c r="H1660" s="1362"/>
      <c r="J1660" s="1362"/>
      <c r="N1660" s="1362"/>
      <c r="O1660" s="1365"/>
      <c r="P1660" s="1365"/>
      <c r="Q1660" s="1365"/>
      <c r="R1660" s="1365"/>
    </row>
    <row r="1661" spans="1:18">
      <c r="A1661" s="1362"/>
      <c r="G1661" s="1362"/>
      <c r="H1661" s="1362"/>
      <c r="J1661" s="1362"/>
      <c r="N1661" s="1362"/>
      <c r="O1661" s="1365"/>
      <c r="P1661" s="1365"/>
      <c r="Q1661" s="1365"/>
      <c r="R1661" s="1365"/>
    </row>
    <row r="1662" spans="1:18">
      <c r="A1662" s="1362"/>
      <c r="G1662" s="1362"/>
      <c r="H1662" s="1362"/>
      <c r="J1662" s="1362"/>
      <c r="N1662" s="1362"/>
      <c r="O1662" s="1365"/>
      <c r="P1662" s="1365"/>
      <c r="Q1662" s="1365"/>
      <c r="R1662" s="1365"/>
    </row>
    <row r="1663" spans="1:18">
      <c r="A1663" s="1362"/>
      <c r="G1663" s="1362"/>
      <c r="H1663" s="1362"/>
      <c r="J1663" s="1362"/>
      <c r="N1663" s="1362"/>
      <c r="O1663" s="1365"/>
      <c r="P1663" s="1365"/>
      <c r="Q1663" s="1365"/>
      <c r="R1663" s="1365"/>
    </row>
    <row r="1664" spans="1:18">
      <c r="A1664" s="1362"/>
      <c r="G1664" s="1362"/>
      <c r="H1664" s="1362"/>
      <c r="J1664" s="1362"/>
      <c r="N1664" s="1362"/>
      <c r="O1664" s="1365"/>
      <c r="P1664" s="1365"/>
      <c r="Q1664" s="1365"/>
      <c r="R1664" s="1365"/>
    </row>
    <row r="1665" spans="1:18">
      <c r="A1665" s="1362"/>
      <c r="G1665" s="1362"/>
      <c r="H1665" s="1362"/>
      <c r="J1665" s="1362"/>
      <c r="N1665" s="1362"/>
      <c r="O1665" s="1365"/>
      <c r="P1665" s="1365"/>
      <c r="Q1665" s="1365"/>
      <c r="R1665" s="1365"/>
    </row>
    <row r="1666" spans="1:18">
      <c r="A1666" s="1362"/>
      <c r="G1666" s="1362"/>
      <c r="H1666" s="1362"/>
      <c r="J1666" s="1362"/>
      <c r="N1666" s="1362"/>
      <c r="O1666" s="1365"/>
      <c r="P1666" s="1365"/>
      <c r="Q1666" s="1365"/>
      <c r="R1666" s="1365"/>
    </row>
    <row r="1667" spans="1:18">
      <c r="A1667" s="1362"/>
      <c r="G1667" s="1362"/>
      <c r="H1667" s="1362"/>
      <c r="J1667" s="1362"/>
      <c r="N1667" s="1362"/>
      <c r="O1667" s="1365"/>
      <c r="P1667" s="1365"/>
      <c r="Q1667" s="1365"/>
      <c r="R1667" s="1365"/>
    </row>
    <row r="1668" spans="1:18">
      <c r="A1668" s="1362"/>
      <c r="G1668" s="1362"/>
      <c r="H1668" s="1362"/>
      <c r="J1668" s="1362"/>
      <c r="N1668" s="1362"/>
      <c r="O1668" s="1365"/>
      <c r="P1668" s="1365"/>
      <c r="Q1668" s="1365"/>
      <c r="R1668" s="1365"/>
    </row>
    <row r="1669" spans="1:18">
      <c r="A1669" s="1362"/>
      <c r="G1669" s="1362"/>
      <c r="H1669" s="1362"/>
      <c r="J1669" s="1362"/>
      <c r="N1669" s="1362"/>
      <c r="O1669" s="1365"/>
      <c r="P1669" s="1365"/>
      <c r="Q1669" s="1365"/>
      <c r="R1669" s="1365"/>
    </row>
    <row r="1670" spans="1:18">
      <c r="A1670" s="1362"/>
      <c r="G1670" s="1362"/>
      <c r="H1670" s="1362"/>
      <c r="J1670" s="1362"/>
      <c r="N1670" s="1362"/>
      <c r="O1670" s="1365"/>
      <c r="P1670" s="1365"/>
      <c r="Q1670" s="1365"/>
      <c r="R1670" s="1365"/>
    </row>
    <row r="1671" spans="1:18">
      <c r="A1671" s="1362"/>
      <c r="G1671" s="1362"/>
      <c r="H1671" s="1362"/>
      <c r="J1671" s="1362"/>
      <c r="N1671" s="1362"/>
      <c r="O1671" s="1365"/>
      <c r="P1671" s="1365"/>
      <c r="Q1671" s="1365"/>
      <c r="R1671" s="1365"/>
    </row>
    <row r="1672" spans="1:18">
      <c r="A1672" s="1362"/>
      <c r="G1672" s="1362"/>
      <c r="H1672" s="1362"/>
      <c r="J1672" s="1362"/>
      <c r="N1672" s="1362"/>
      <c r="O1672" s="1365"/>
      <c r="P1672" s="1365"/>
      <c r="Q1672" s="1365"/>
      <c r="R1672" s="1365"/>
    </row>
    <row r="1673" spans="1:18">
      <c r="A1673" s="1362"/>
      <c r="G1673" s="1362"/>
      <c r="H1673" s="1362"/>
      <c r="J1673" s="1362"/>
      <c r="N1673" s="1362"/>
      <c r="O1673" s="1365"/>
      <c r="P1673" s="1365"/>
      <c r="Q1673" s="1365"/>
      <c r="R1673" s="1365"/>
    </row>
    <row r="1674" spans="1:18">
      <c r="A1674" s="1362"/>
      <c r="G1674" s="1362"/>
      <c r="H1674" s="1362"/>
      <c r="J1674" s="1362"/>
      <c r="N1674" s="1362"/>
      <c r="O1674" s="1365"/>
      <c r="P1674" s="1365"/>
      <c r="Q1674" s="1365"/>
      <c r="R1674" s="1365"/>
    </row>
    <row r="1675" spans="1:18">
      <c r="A1675" s="1362"/>
      <c r="G1675" s="1362"/>
      <c r="H1675" s="1362"/>
      <c r="J1675" s="1362"/>
      <c r="N1675" s="1362"/>
      <c r="O1675" s="1365"/>
      <c r="P1675" s="1365"/>
      <c r="Q1675" s="1365"/>
      <c r="R1675" s="1365"/>
    </row>
    <row r="1676" spans="1:18">
      <c r="A1676" s="1362"/>
      <c r="G1676" s="1362"/>
      <c r="H1676" s="1362"/>
      <c r="J1676" s="1362"/>
      <c r="N1676" s="1362"/>
      <c r="O1676" s="1365"/>
      <c r="P1676" s="1365"/>
      <c r="Q1676" s="1365"/>
      <c r="R1676" s="1365"/>
    </row>
    <row r="1677" spans="1:18">
      <c r="A1677" s="1362"/>
      <c r="G1677" s="1362"/>
      <c r="H1677" s="1362"/>
      <c r="J1677" s="1362"/>
      <c r="N1677" s="1362"/>
      <c r="O1677" s="1365"/>
      <c r="P1677" s="1365"/>
      <c r="Q1677" s="1365"/>
      <c r="R1677" s="1365"/>
    </row>
    <row r="1678" spans="1:18">
      <c r="A1678" s="1362"/>
      <c r="G1678" s="1362"/>
      <c r="H1678" s="1362"/>
      <c r="J1678" s="1362"/>
      <c r="N1678" s="1362"/>
      <c r="O1678" s="1365"/>
      <c r="P1678" s="1365"/>
      <c r="Q1678" s="1365"/>
      <c r="R1678" s="1365"/>
    </row>
    <row r="1679" spans="1:18">
      <c r="A1679" s="1362"/>
      <c r="G1679" s="1362"/>
      <c r="H1679" s="1362"/>
      <c r="J1679" s="1362"/>
      <c r="N1679" s="1362"/>
      <c r="O1679" s="1365"/>
      <c r="P1679" s="1365"/>
      <c r="Q1679" s="1365"/>
      <c r="R1679" s="1365"/>
    </row>
    <row r="1680" spans="1:18">
      <c r="A1680" s="1362"/>
      <c r="G1680" s="1362"/>
      <c r="H1680" s="1362"/>
      <c r="J1680" s="1362"/>
      <c r="N1680" s="1362"/>
      <c r="O1680" s="1365"/>
      <c r="P1680" s="1365"/>
      <c r="Q1680" s="1365"/>
      <c r="R1680" s="1365"/>
    </row>
    <row r="1681" spans="1:18">
      <c r="A1681" s="1362"/>
      <c r="G1681" s="1362"/>
      <c r="H1681" s="1362"/>
      <c r="J1681" s="1362"/>
      <c r="N1681" s="1362"/>
      <c r="O1681" s="1365"/>
      <c r="P1681" s="1365"/>
      <c r="Q1681" s="1365"/>
      <c r="R1681" s="1365"/>
    </row>
    <row r="1682" spans="1:18">
      <c r="A1682" s="1362"/>
      <c r="G1682" s="1362"/>
      <c r="H1682" s="1362"/>
      <c r="J1682" s="1362"/>
      <c r="N1682" s="1362"/>
      <c r="O1682" s="1365"/>
      <c r="P1682" s="1365"/>
      <c r="Q1682" s="1365"/>
      <c r="R1682" s="1365"/>
    </row>
    <row r="1683" spans="1:18">
      <c r="A1683" s="1362"/>
      <c r="G1683" s="1362"/>
      <c r="H1683" s="1362"/>
      <c r="J1683" s="1362"/>
      <c r="N1683" s="1362"/>
      <c r="O1683" s="1365"/>
      <c r="P1683" s="1365"/>
      <c r="Q1683" s="1365"/>
      <c r="R1683" s="1365"/>
    </row>
    <row r="1684" spans="1:18">
      <c r="A1684" s="1362"/>
      <c r="G1684" s="1362"/>
      <c r="H1684" s="1362"/>
      <c r="J1684" s="1362"/>
      <c r="N1684" s="1362"/>
      <c r="O1684" s="1365"/>
      <c r="P1684" s="1365"/>
      <c r="Q1684" s="1365"/>
      <c r="R1684" s="1365"/>
    </row>
    <row r="1685" spans="1:18">
      <c r="A1685" s="1362"/>
      <c r="G1685" s="1362"/>
      <c r="H1685" s="1362"/>
      <c r="J1685" s="1362"/>
      <c r="N1685" s="1362"/>
      <c r="O1685" s="1365"/>
      <c r="P1685" s="1365"/>
      <c r="Q1685" s="1365"/>
      <c r="R1685" s="1365"/>
    </row>
    <row r="1686" spans="1:18">
      <c r="A1686" s="1362"/>
      <c r="G1686" s="1362"/>
      <c r="H1686" s="1362"/>
      <c r="J1686" s="1362"/>
      <c r="N1686" s="1362"/>
      <c r="O1686" s="1365"/>
      <c r="P1686" s="1365"/>
      <c r="Q1686" s="1365"/>
      <c r="R1686" s="1365"/>
    </row>
    <row r="1687" spans="1:18">
      <c r="A1687" s="1362"/>
      <c r="G1687" s="1362"/>
      <c r="H1687" s="1362"/>
      <c r="J1687" s="1362"/>
      <c r="N1687" s="1362"/>
      <c r="O1687" s="1365"/>
      <c r="P1687" s="1365"/>
      <c r="Q1687" s="1365"/>
      <c r="R1687" s="1365"/>
    </row>
    <row r="1688" spans="1:18">
      <c r="A1688" s="1362"/>
      <c r="G1688" s="1362"/>
      <c r="H1688" s="1362"/>
      <c r="J1688" s="1362"/>
      <c r="N1688" s="1362"/>
      <c r="O1688" s="1365"/>
      <c r="P1688" s="1365"/>
      <c r="Q1688" s="1365"/>
      <c r="R1688" s="1365"/>
    </row>
    <row r="1689" spans="1:18">
      <c r="A1689" s="1362"/>
      <c r="G1689" s="1362"/>
      <c r="H1689" s="1362"/>
      <c r="J1689" s="1362"/>
      <c r="N1689" s="1362"/>
      <c r="O1689" s="1365"/>
      <c r="P1689" s="1365"/>
      <c r="Q1689" s="1365"/>
      <c r="R1689" s="1365"/>
    </row>
    <row r="1690" spans="1:18">
      <c r="A1690" s="1362"/>
      <c r="G1690" s="1362"/>
      <c r="H1690" s="1362"/>
      <c r="J1690" s="1362"/>
      <c r="N1690" s="1362"/>
      <c r="O1690" s="1365"/>
      <c r="P1690" s="1365"/>
      <c r="Q1690" s="1365"/>
      <c r="R1690" s="1365"/>
    </row>
    <row r="1691" spans="1:18">
      <c r="A1691" s="1362"/>
      <c r="G1691" s="1362"/>
      <c r="H1691" s="1362"/>
      <c r="J1691" s="1362"/>
      <c r="N1691" s="1362"/>
      <c r="O1691" s="1365"/>
      <c r="P1691" s="1365"/>
      <c r="Q1691" s="1365"/>
      <c r="R1691" s="1365"/>
    </row>
    <row r="1692" spans="1:18">
      <c r="A1692" s="1362"/>
      <c r="G1692" s="1362"/>
      <c r="H1692" s="1362"/>
      <c r="J1692" s="1362"/>
      <c r="N1692" s="1362"/>
      <c r="O1692" s="1365"/>
      <c r="P1692" s="1365"/>
      <c r="Q1692" s="1365"/>
      <c r="R1692" s="1365"/>
    </row>
    <row r="1693" spans="1:18">
      <c r="A1693" s="1362"/>
      <c r="G1693" s="1362"/>
      <c r="H1693" s="1362"/>
      <c r="J1693" s="1362"/>
      <c r="N1693" s="1362"/>
      <c r="O1693" s="1365"/>
      <c r="P1693" s="1365"/>
      <c r="Q1693" s="1365"/>
      <c r="R1693" s="1365"/>
    </row>
    <row r="1694" spans="1:18">
      <c r="A1694" s="1362"/>
      <c r="G1694" s="1362"/>
      <c r="H1694" s="1362"/>
      <c r="J1694" s="1362"/>
      <c r="N1694" s="1362"/>
      <c r="O1694" s="1365"/>
      <c r="P1694" s="1365"/>
      <c r="Q1694" s="1365"/>
      <c r="R1694" s="1365"/>
    </row>
    <row r="1695" spans="1:18">
      <c r="A1695" s="1362"/>
      <c r="G1695" s="1362"/>
      <c r="H1695" s="1362"/>
      <c r="J1695" s="1362"/>
      <c r="N1695" s="1362"/>
      <c r="O1695" s="1365"/>
      <c r="P1695" s="1365"/>
      <c r="Q1695" s="1365"/>
      <c r="R1695" s="1365"/>
    </row>
    <row r="1696" spans="1:18">
      <c r="A1696" s="1362"/>
      <c r="G1696" s="1362"/>
      <c r="H1696" s="1362"/>
      <c r="J1696" s="1362"/>
      <c r="N1696" s="1362"/>
      <c r="O1696" s="1365"/>
      <c r="P1696" s="1365"/>
      <c r="Q1696" s="1365"/>
      <c r="R1696" s="1365"/>
    </row>
    <row r="1697" spans="1:18">
      <c r="A1697" s="1362"/>
      <c r="G1697" s="1362"/>
      <c r="H1697" s="1362"/>
      <c r="J1697" s="1362"/>
      <c r="N1697" s="1362"/>
      <c r="O1697" s="1365"/>
      <c r="P1697" s="1365"/>
      <c r="Q1697" s="1365"/>
      <c r="R1697" s="1365"/>
    </row>
    <row r="1698" spans="1:18">
      <c r="A1698" s="1362"/>
      <c r="G1698" s="1362"/>
      <c r="H1698" s="1362"/>
      <c r="J1698" s="1362"/>
      <c r="N1698" s="1362"/>
      <c r="O1698" s="1365"/>
      <c r="P1698" s="1365"/>
      <c r="Q1698" s="1365"/>
      <c r="R1698" s="1365"/>
    </row>
    <row r="1699" spans="1:18">
      <c r="A1699" s="1362"/>
      <c r="G1699" s="1362"/>
      <c r="H1699" s="1362"/>
      <c r="J1699" s="1362"/>
      <c r="N1699" s="1362"/>
      <c r="O1699" s="1365"/>
      <c r="P1699" s="1365"/>
      <c r="Q1699" s="1365"/>
      <c r="R1699" s="1365"/>
    </row>
    <row r="1700" spans="1:18">
      <c r="A1700" s="1362"/>
      <c r="G1700" s="1362"/>
      <c r="H1700" s="1362"/>
      <c r="J1700" s="1362"/>
      <c r="N1700" s="1362"/>
      <c r="O1700" s="1365"/>
      <c r="P1700" s="1365"/>
      <c r="Q1700" s="1365"/>
      <c r="R1700" s="1365"/>
    </row>
    <row r="1701" spans="1:18">
      <c r="A1701" s="1362"/>
      <c r="G1701" s="1362"/>
      <c r="H1701" s="1362"/>
      <c r="J1701" s="1362"/>
      <c r="N1701" s="1362"/>
      <c r="O1701" s="1365"/>
      <c r="P1701" s="1365"/>
      <c r="Q1701" s="1365"/>
      <c r="R1701" s="1365"/>
    </row>
    <row r="1702" spans="1:18">
      <c r="A1702" s="1362"/>
      <c r="G1702" s="1362"/>
      <c r="H1702" s="1362"/>
      <c r="J1702" s="1362"/>
      <c r="N1702" s="1362"/>
      <c r="O1702" s="1365"/>
      <c r="P1702" s="1365"/>
      <c r="Q1702" s="1365"/>
      <c r="R1702" s="1365"/>
    </row>
    <row r="1703" spans="1:18">
      <c r="A1703" s="1362"/>
      <c r="G1703" s="1362"/>
      <c r="H1703" s="1362"/>
      <c r="J1703" s="1362"/>
      <c r="N1703" s="1362"/>
      <c r="O1703" s="1365"/>
      <c r="P1703" s="1365"/>
      <c r="Q1703" s="1365"/>
      <c r="R1703" s="1365"/>
    </row>
    <row r="1704" spans="1:18">
      <c r="A1704" s="1362"/>
      <c r="G1704" s="1362"/>
      <c r="H1704" s="1362"/>
      <c r="J1704" s="1362"/>
      <c r="N1704" s="1362"/>
      <c r="O1704" s="1365"/>
      <c r="P1704" s="1365"/>
      <c r="Q1704" s="1365"/>
      <c r="R1704" s="1365"/>
    </row>
    <row r="1705" spans="1:18">
      <c r="A1705" s="1362"/>
      <c r="G1705" s="1362"/>
      <c r="H1705" s="1362"/>
      <c r="J1705" s="1362"/>
      <c r="N1705" s="1362"/>
      <c r="O1705" s="1365"/>
      <c r="P1705" s="1365"/>
      <c r="Q1705" s="1365"/>
      <c r="R1705" s="1365"/>
    </row>
    <row r="1706" spans="1:18">
      <c r="A1706" s="1362"/>
      <c r="G1706" s="1362"/>
      <c r="H1706" s="1362"/>
      <c r="J1706" s="1362"/>
      <c r="N1706" s="1362"/>
      <c r="O1706" s="1365"/>
      <c r="P1706" s="1365"/>
      <c r="Q1706" s="1365"/>
      <c r="R1706" s="1365"/>
    </row>
    <row r="1707" spans="1:18">
      <c r="A1707" s="1362"/>
      <c r="G1707" s="1362"/>
      <c r="H1707" s="1362"/>
      <c r="J1707" s="1362"/>
      <c r="N1707" s="1362"/>
      <c r="O1707" s="1365"/>
      <c r="P1707" s="1365"/>
      <c r="Q1707" s="1365"/>
      <c r="R1707" s="1365"/>
    </row>
    <row r="1708" spans="1:18">
      <c r="A1708" s="1362"/>
      <c r="G1708" s="1362"/>
      <c r="H1708" s="1362"/>
      <c r="J1708" s="1362"/>
      <c r="N1708" s="1362"/>
      <c r="O1708" s="1365"/>
      <c r="P1708" s="1365"/>
      <c r="Q1708" s="1365"/>
      <c r="R1708" s="1365"/>
    </row>
    <row r="1709" spans="1:18">
      <c r="A1709" s="1362"/>
      <c r="G1709" s="1362"/>
      <c r="H1709" s="1362"/>
      <c r="J1709" s="1362"/>
      <c r="N1709" s="1362"/>
      <c r="O1709" s="1365"/>
      <c r="P1709" s="1365"/>
      <c r="Q1709" s="1365"/>
      <c r="R1709" s="1365"/>
    </row>
    <row r="1710" spans="1:18">
      <c r="A1710" s="1362"/>
      <c r="G1710" s="1362"/>
      <c r="H1710" s="1362"/>
      <c r="J1710" s="1362"/>
      <c r="N1710" s="1362"/>
      <c r="O1710" s="1365"/>
      <c r="P1710" s="1365"/>
      <c r="Q1710" s="1365"/>
      <c r="R1710" s="1365"/>
    </row>
    <row r="1711" spans="1:18">
      <c r="A1711" s="1362"/>
      <c r="G1711" s="1362"/>
      <c r="H1711" s="1362"/>
      <c r="J1711" s="1362"/>
      <c r="N1711" s="1362"/>
      <c r="O1711" s="1365"/>
      <c r="P1711" s="1365"/>
      <c r="Q1711" s="1365"/>
      <c r="R1711" s="1365"/>
    </row>
    <row r="1712" spans="1:18">
      <c r="A1712" s="1362"/>
      <c r="G1712" s="1362"/>
      <c r="H1712" s="1362"/>
      <c r="J1712" s="1362"/>
      <c r="N1712" s="1362"/>
      <c r="O1712" s="1365"/>
      <c r="P1712" s="1365"/>
      <c r="Q1712" s="1365"/>
      <c r="R1712" s="1365"/>
    </row>
    <row r="1713" spans="1:18">
      <c r="A1713" s="1362"/>
      <c r="G1713" s="1362"/>
      <c r="H1713" s="1362"/>
      <c r="J1713" s="1362"/>
      <c r="N1713" s="1362"/>
      <c r="O1713" s="1365"/>
      <c r="P1713" s="1365"/>
      <c r="Q1713" s="1365"/>
      <c r="R1713" s="1365"/>
    </row>
    <row r="1714" spans="1:18">
      <c r="A1714" s="1362"/>
      <c r="G1714" s="1362"/>
      <c r="H1714" s="1362"/>
      <c r="J1714" s="1362"/>
      <c r="N1714" s="1362"/>
      <c r="O1714" s="1365"/>
      <c r="P1714" s="1365"/>
      <c r="Q1714" s="1365"/>
      <c r="R1714" s="1365"/>
    </row>
    <row r="1715" spans="1:18">
      <c r="A1715" s="1362"/>
      <c r="G1715" s="1362"/>
      <c r="H1715" s="1362"/>
      <c r="J1715" s="1362"/>
      <c r="N1715" s="1362"/>
      <c r="O1715" s="1365"/>
      <c r="P1715" s="1365"/>
      <c r="Q1715" s="1365"/>
      <c r="R1715" s="1365"/>
    </row>
    <row r="1716" spans="1:18">
      <c r="A1716" s="1362"/>
      <c r="G1716" s="1362"/>
      <c r="H1716" s="1362"/>
      <c r="J1716" s="1362"/>
      <c r="N1716" s="1362"/>
      <c r="O1716" s="1365"/>
      <c r="P1716" s="1365"/>
      <c r="Q1716" s="1365"/>
      <c r="R1716" s="1365"/>
    </row>
    <row r="1717" spans="1:18">
      <c r="A1717" s="1362"/>
      <c r="G1717" s="1362"/>
      <c r="H1717" s="1362"/>
      <c r="J1717" s="1362"/>
      <c r="N1717" s="1362"/>
      <c r="O1717" s="1365"/>
      <c r="P1717" s="1365"/>
      <c r="Q1717" s="1365"/>
      <c r="R1717" s="1365"/>
    </row>
    <row r="1718" spans="1:18">
      <c r="A1718" s="1362"/>
      <c r="G1718" s="1362"/>
      <c r="H1718" s="1362"/>
      <c r="J1718" s="1362"/>
      <c r="N1718" s="1362"/>
      <c r="O1718" s="1365"/>
      <c r="P1718" s="1365"/>
      <c r="Q1718" s="1365"/>
      <c r="R1718" s="1365"/>
    </row>
    <row r="1719" spans="1:18">
      <c r="A1719" s="1362"/>
      <c r="G1719" s="1362"/>
      <c r="H1719" s="1362"/>
      <c r="J1719" s="1362"/>
      <c r="N1719" s="1362"/>
      <c r="O1719" s="1365"/>
      <c r="P1719" s="1365"/>
      <c r="Q1719" s="1365"/>
      <c r="R1719" s="1365"/>
    </row>
    <row r="1720" spans="1:18">
      <c r="A1720" s="1362"/>
      <c r="G1720" s="1362"/>
      <c r="H1720" s="1362"/>
      <c r="J1720" s="1362"/>
      <c r="N1720" s="1362"/>
      <c r="O1720" s="1365"/>
      <c r="P1720" s="1365"/>
      <c r="Q1720" s="1365"/>
      <c r="R1720" s="1365"/>
    </row>
    <row r="1721" spans="1:18">
      <c r="A1721" s="1362"/>
      <c r="G1721" s="1362"/>
      <c r="H1721" s="1362"/>
      <c r="J1721" s="1362"/>
      <c r="N1721" s="1362"/>
      <c r="O1721" s="1365"/>
      <c r="P1721" s="1365"/>
      <c r="Q1721" s="1365"/>
      <c r="R1721" s="1365"/>
    </row>
    <row r="1722" spans="1:18">
      <c r="A1722" s="1362"/>
      <c r="G1722" s="1362"/>
      <c r="H1722" s="1362"/>
      <c r="J1722" s="1362"/>
      <c r="N1722" s="1362"/>
      <c r="O1722" s="1365"/>
      <c r="P1722" s="1365"/>
      <c r="Q1722" s="1365"/>
      <c r="R1722" s="1365"/>
    </row>
    <row r="1723" spans="1:18">
      <c r="A1723" s="1362"/>
      <c r="G1723" s="1362"/>
      <c r="H1723" s="1362"/>
      <c r="J1723" s="1362"/>
      <c r="N1723" s="1362"/>
      <c r="O1723" s="1365"/>
      <c r="P1723" s="1365"/>
      <c r="Q1723" s="1365"/>
      <c r="R1723" s="1365"/>
    </row>
    <row r="1724" spans="1:18">
      <c r="A1724" s="1362"/>
      <c r="G1724" s="1362"/>
      <c r="H1724" s="1362"/>
      <c r="J1724" s="1362"/>
      <c r="N1724" s="1362"/>
      <c r="O1724" s="1365"/>
      <c r="P1724" s="1365"/>
      <c r="Q1724" s="1365"/>
      <c r="R1724" s="1365"/>
    </row>
    <row r="1725" spans="1:18">
      <c r="A1725" s="1362"/>
      <c r="G1725" s="1362"/>
      <c r="H1725" s="1362"/>
      <c r="J1725" s="1362"/>
      <c r="N1725" s="1362"/>
      <c r="O1725" s="1365"/>
      <c r="P1725" s="1365"/>
      <c r="Q1725" s="1365"/>
      <c r="R1725" s="1365"/>
    </row>
    <row r="1726" spans="1:18">
      <c r="A1726" s="1362"/>
      <c r="G1726" s="1362"/>
      <c r="H1726" s="1362"/>
      <c r="J1726" s="1362"/>
      <c r="N1726" s="1362"/>
      <c r="O1726" s="1365"/>
      <c r="P1726" s="1365"/>
      <c r="Q1726" s="1365"/>
      <c r="R1726" s="1365"/>
    </row>
    <row r="1727" spans="1:18">
      <c r="A1727" s="1362"/>
      <c r="G1727" s="1362"/>
      <c r="H1727" s="1362"/>
      <c r="J1727" s="1362"/>
      <c r="N1727" s="1362"/>
      <c r="O1727" s="1365"/>
      <c r="P1727" s="1365"/>
      <c r="Q1727" s="1365"/>
      <c r="R1727" s="1365"/>
    </row>
    <row r="1728" spans="1:18">
      <c r="A1728" s="1362"/>
      <c r="G1728" s="1362"/>
      <c r="H1728" s="1362"/>
      <c r="J1728" s="1362"/>
      <c r="N1728" s="1362"/>
      <c r="O1728" s="1365"/>
      <c r="P1728" s="1365"/>
      <c r="Q1728" s="1365"/>
      <c r="R1728" s="1365"/>
    </row>
    <row r="1729" spans="1:18">
      <c r="A1729" s="1362"/>
      <c r="G1729" s="1362"/>
      <c r="H1729" s="1362"/>
      <c r="J1729" s="1362"/>
      <c r="N1729" s="1362"/>
      <c r="O1729" s="1365"/>
      <c r="P1729" s="1365"/>
      <c r="Q1729" s="1365"/>
      <c r="R1729" s="1365"/>
    </row>
    <row r="1730" spans="1:18">
      <c r="A1730" s="1362"/>
      <c r="G1730" s="1362"/>
      <c r="H1730" s="1362"/>
      <c r="J1730" s="1362"/>
      <c r="N1730" s="1362"/>
      <c r="O1730" s="1365"/>
      <c r="P1730" s="1365"/>
      <c r="Q1730" s="1365"/>
      <c r="R1730" s="1365"/>
    </row>
    <row r="1731" spans="1:18">
      <c r="A1731" s="1362"/>
      <c r="G1731" s="1362"/>
      <c r="H1731" s="1362"/>
      <c r="J1731" s="1362"/>
      <c r="N1731" s="1362"/>
      <c r="O1731" s="1365"/>
      <c r="P1731" s="1365"/>
      <c r="Q1731" s="1365"/>
      <c r="R1731" s="1365"/>
    </row>
    <row r="1732" spans="1:18">
      <c r="A1732" s="1362"/>
      <c r="G1732" s="1362"/>
      <c r="H1732" s="1362"/>
      <c r="J1732" s="1362"/>
      <c r="N1732" s="1362"/>
      <c r="O1732" s="1365"/>
      <c r="P1732" s="1365"/>
      <c r="Q1732" s="1365"/>
      <c r="R1732" s="1365"/>
    </row>
    <row r="1733" spans="1:18">
      <c r="A1733" s="1362"/>
      <c r="G1733" s="1362"/>
      <c r="H1733" s="1362"/>
      <c r="J1733" s="1362"/>
      <c r="N1733" s="1362"/>
      <c r="O1733" s="1365"/>
      <c r="P1733" s="1365"/>
      <c r="Q1733" s="1365"/>
      <c r="R1733" s="1365"/>
    </row>
    <row r="1734" spans="1:18">
      <c r="A1734" s="1362"/>
      <c r="G1734" s="1362"/>
      <c r="H1734" s="1362"/>
      <c r="J1734" s="1362"/>
      <c r="N1734" s="1362"/>
      <c r="O1734" s="1365"/>
      <c r="P1734" s="1365"/>
      <c r="Q1734" s="1365"/>
      <c r="R1734" s="1365"/>
    </row>
    <row r="1735" spans="1:18">
      <c r="A1735" s="1362"/>
      <c r="G1735" s="1362"/>
      <c r="H1735" s="1362"/>
      <c r="J1735" s="1362"/>
      <c r="N1735" s="1362"/>
      <c r="O1735" s="1365"/>
      <c r="P1735" s="1365"/>
      <c r="Q1735" s="1365"/>
      <c r="R1735" s="1365"/>
    </row>
    <row r="1736" spans="1:18">
      <c r="A1736" s="1362"/>
      <c r="G1736" s="1362"/>
      <c r="H1736" s="1362"/>
      <c r="J1736" s="1362"/>
      <c r="N1736" s="1362"/>
      <c r="O1736" s="1365"/>
      <c r="P1736" s="1365"/>
      <c r="Q1736" s="1365"/>
      <c r="R1736" s="1365"/>
    </row>
    <row r="1737" spans="1:18">
      <c r="A1737" s="1362"/>
      <c r="G1737" s="1362"/>
      <c r="H1737" s="1362"/>
      <c r="J1737" s="1362"/>
      <c r="N1737" s="1362"/>
      <c r="O1737" s="1365"/>
      <c r="P1737" s="1365"/>
      <c r="Q1737" s="1365"/>
      <c r="R1737" s="1365"/>
    </row>
    <row r="1738" spans="1:18">
      <c r="A1738" s="1362"/>
      <c r="G1738" s="1362"/>
      <c r="H1738" s="1362"/>
      <c r="J1738" s="1362"/>
      <c r="N1738" s="1362"/>
      <c r="O1738" s="1365"/>
      <c r="P1738" s="1365"/>
      <c r="Q1738" s="1365"/>
      <c r="R1738" s="1365"/>
    </row>
    <row r="1739" spans="1:18">
      <c r="A1739" s="1362"/>
      <c r="G1739" s="1362"/>
      <c r="H1739" s="1362"/>
      <c r="J1739" s="1362"/>
      <c r="N1739" s="1362"/>
      <c r="O1739" s="1365"/>
      <c r="P1739" s="1365"/>
      <c r="Q1739" s="1365"/>
      <c r="R1739" s="1365"/>
    </row>
    <row r="1740" spans="1:18">
      <c r="A1740" s="1362"/>
      <c r="G1740" s="1362"/>
      <c r="H1740" s="1362"/>
      <c r="J1740" s="1362"/>
      <c r="N1740" s="1362"/>
      <c r="O1740" s="1365"/>
      <c r="P1740" s="1365"/>
      <c r="Q1740" s="1365"/>
      <c r="R1740" s="1365"/>
    </row>
    <row r="1741" spans="1:18">
      <c r="A1741" s="1362"/>
      <c r="G1741" s="1362"/>
      <c r="H1741" s="1362"/>
      <c r="J1741" s="1362"/>
      <c r="N1741" s="1362"/>
      <c r="O1741" s="1365"/>
      <c r="P1741" s="1365"/>
      <c r="Q1741" s="1365"/>
      <c r="R1741" s="1365"/>
    </row>
    <row r="1742" spans="1:18">
      <c r="A1742" s="1362"/>
      <c r="G1742" s="1362"/>
      <c r="H1742" s="1362"/>
      <c r="J1742" s="1362"/>
      <c r="N1742" s="1362"/>
      <c r="O1742" s="1365"/>
      <c r="P1742" s="1365"/>
      <c r="Q1742" s="1365"/>
      <c r="R1742" s="1365"/>
    </row>
    <row r="1743" spans="1:18">
      <c r="A1743" s="1362"/>
      <c r="G1743" s="1362"/>
      <c r="H1743" s="1362"/>
      <c r="J1743" s="1362"/>
      <c r="N1743" s="1362"/>
      <c r="O1743" s="1365"/>
      <c r="P1743" s="1365"/>
      <c r="Q1743" s="1365"/>
      <c r="R1743" s="1365"/>
    </row>
    <row r="1744" spans="1:18">
      <c r="A1744" s="1362"/>
      <c r="G1744" s="1362"/>
      <c r="H1744" s="1362"/>
      <c r="J1744" s="1362"/>
      <c r="N1744" s="1362"/>
      <c r="O1744" s="1365"/>
      <c r="P1744" s="1365"/>
      <c r="Q1744" s="1365"/>
      <c r="R1744" s="1365"/>
    </row>
    <row r="1745" spans="1:18">
      <c r="A1745" s="1362"/>
      <c r="G1745" s="1362"/>
      <c r="H1745" s="1362"/>
      <c r="J1745" s="1362"/>
      <c r="N1745" s="1362"/>
      <c r="O1745" s="1365"/>
      <c r="P1745" s="1365"/>
      <c r="Q1745" s="1365"/>
      <c r="R1745" s="1365"/>
    </row>
    <row r="1746" spans="1:18">
      <c r="A1746" s="1362"/>
      <c r="G1746" s="1362"/>
      <c r="H1746" s="1362"/>
      <c r="J1746" s="1362"/>
      <c r="N1746" s="1362"/>
      <c r="O1746" s="1365"/>
      <c r="P1746" s="1365"/>
      <c r="Q1746" s="1365"/>
      <c r="R1746" s="1365"/>
    </row>
    <row r="1747" spans="1:18">
      <c r="A1747" s="1362"/>
      <c r="G1747" s="1362"/>
      <c r="H1747" s="1362"/>
      <c r="J1747" s="1362"/>
      <c r="N1747" s="1362"/>
      <c r="O1747" s="1365"/>
      <c r="P1747" s="1365"/>
      <c r="Q1747" s="1365"/>
      <c r="R1747" s="1365"/>
    </row>
    <row r="1748" spans="1:18">
      <c r="A1748" s="1362"/>
      <c r="G1748" s="1362"/>
      <c r="H1748" s="1362"/>
      <c r="J1748" s="1362"/>
      <c r="N1748" s="1362"/>
      <c r="O1748" s="1365"/>
      <c r="P1748" s="1365"/>
      <c r="Q1748" s="1365"/>
      <c r="R1748" s="1365"/>
    </row>
    <row r="1749" spans="1:18">
      <c r="A1749" s="1362"/>
      <c r="G1749" s="1362"/>
      <c r="H1749" s="1362"/>
      <c r="J1749" s="1362"/>
      <c r="N1749" s="1362"/>
      <c r="O1749" s="1365"/>
      <c r="P1749" s="1365"/>
      <c r="Q1749" s="1365"/>
      <c r="R1749" s="1365"/>
    </row>
    <row r="1750" spans="1:18">
      <c r="A1750" s="1362"/>
      <c r="G1750" s="1362"/>
      <c r="H1750" s="1362"/>
      <c r="J1750" s="1362"/>
      <c r="N1750" s="1362"/>
      <c r="O1750" s="1365"/>
      <c r="P1750" s="1365"/>
      <c r="Q1750" s="1365"/>
      <c r="R1750" s="1365"/>
    </row>
    <row r="1751" spans="1:18">
      <c r="A1751" s="1362"/>
      <c r="G1751" s="1362"/>
      <c r="H1751" s="1362"/>
      <c r="J1751" s="1362"/>
      <c r="N1751" s="1362"/>
      <c r="O1751" s="1365"/>
      <c r="P1751" s="1365"/>
      <c r="Q1751" s="1365"/>
      <c r="R1751" s="1365"/>
    </row>
    <row r="1752" spans="1:18">
      <c r="A1752" s="1362"/>
      <c r="G1752" s="1362"/>
      <c r="H1752" s="1362"/>
      <c r="J1752" s="1362"/>
      <c r="N1752" s="1362"/>
      <c r="O1752" s="1365"/>
      <c r="P1752" s="1365"/>
      <c r="Q1752" s="1365"/>
      <c r="R1752" s="1365"/>
    </row>
    <row r="1753" spans="1:18">
      <c r="A1753" s="1362"/>
      <c r="G1753" s="1362"/>
      <c r="H1753" s="1362"/>
      <c r="J1753" s="1362"/>
      <c r="N1753" s="1362"/>
      <c r="O1753" s="1365"/>
      <c r="P1753" s="1365"/>
      <c r="Q1753" s="1365"/>
      <c r="R1753" s="1365"/>
    </row>
    <row r="1754" spans="1:18">
      <c r="A1754" s="1362"/>
      <c r="G1754" s="1362"/>
      <c r="H1754" s="1362"/>
      <c r="J1754" s="1362"/>
      <c r="N1754" s="1362"/>
      <c r="O1754" s="1365"/>
      <c r="P1754" s="1365"/>
      <c r="Q1754" s="1365"/>
      <c r="R1754" s="1365"/>
    </row>
    <row r="1755" spans="1:18">
      <c r="A1755" s="1362"/>
      <c r="G1755" s="1362"/>
      <c r="H1755" s="1362"/>
      <c r="J1755" s="1362"/>
      <c r="N1755" s="1362"/>
      <c r="O1755" s="1365"/>
      <c r="P1755" s="1365"/>
      <c r="Q1755" s="1365"/>
      <c r="R1755" s="1365"/>
    </row>
    <row r="1756" spans="1:18">
      <c r="A1756" s="1362"/>
      <c r="G1756" s="1362"/>
      <c r="H1756" s="1362"/>
      <c r="J1756" s="1362"/>
      <c r="N1756" s="1362"/>
      <c r="O1756" s="1365"/>
      <c r="P1756" s="1365"/>
      <c r="Q1756" s="1365"/>
      <c r="R1756" s="1365"/>
    </row>
    <row r="1757" spans="1:18">
      <c r="A1757" s="1362"/>
      <c r="G1757" s="1362"/>
      <c r="H1757" s="1362"/>
      <c r="J1757" s="1362"/>
      <c r="N1757" s="1362"/>
      <c r="O1757" s="1365"/>
      <c r="P1757" s="1365"/>
      <c r="Q1757" s="1365"/>
      <c r="R1757" s="1365"/>
    </row>
    <row r="1758" spans="1:18">
      <c r="A1758" s="1362"/>
      <c r="G1758" s="1362"/>
      <c r="H1758" s="1362"/>
      <c r="J1758" s="1362"/>
      <c r="N1758" s="1362"/>
      <c r="O1758" s="1365"/>
      <c r="P1758" s="1365"/>
      <c r="Q1758" s="1365"/>
      <c r="R1758" s="1365"/>
    </row>
    <row r="1759" spans="1:18">
      <c r="A1759" s="1362"/>
      <c r="G1759" s="1362"/>
      <c r="H1759" s="1362"/>
      <c r="J1759" s="1362"/>
      <c r="N1759" s="1362"/>
      <c r="O1759" s="1365"/>
      <c r="P1759" s="1365"/>
      <c r="Q1759" s="1365"/>
      <c r="R1759" s="1365"/>
    </row>
    <row r="1760" spans="1:18">
      <c r="A1760" s="1362"/>
      <c r="G1760" s="1362"/>
      <c r="H1760" s="1362"/>
      <c r="J1760" s="1362"/>
      <c r="N1760" s="1362"/>
      <c r="O1760" s="1365"/>
      <c r="P1760" s="1365"/>
      <c r="Q1760" s="1365"/>
      <c r="R1760" s="1365"/>
    </row>
    <row r="1761" spans="1:18">
      <c r="A1761" s="1362"/>
      <c r="G1761" s="1362"/>
      <c r="H1761" s="1362"/>
      <c r="J1761" s="1362"/>
      <c r="N1761" s="1362"/>
      <c r="O1761" s="1365"/>
      <c r="P1761" s="1365"/>
      <c r="Q1761" s="1365"/>
      <c r="R1761" s="1365"/>
    </row>
    <row r="1762" spans="1:18">
      <c r="A1762" s="1362"/>
      <c r="G1762" s="1362"/>
      <c r="H1762" s="1362"/>
      <c r="J1762" s="1362"/>
      <c r="N1762" s="1362"/>
      <c r="O1762" s="1365"/>
      <c r="P1762" s="1365"/>
      <c r="Q1762" s="1365"/>
      <c r="R1762" s="1365"/>
    </row>
    <row r="1763" spans="1:18">
      <c r="A1763" s="1362"/>
      <c r="G1763" s="1362"/>
      <c r="H1763" s="1362"/>
      <c r="J1763" s="1362"/>
      <c r="N1763" s="1362"/>
      <c r="O1763" s="1365"/>
      <c r="P1763" s="1365"/>
      <c r="Q1763" s="1365"/>
      <c r="R1763" s="1365"/>
    </row>
    <row r="1764" spans="1:18">
      <c r="A1764" s="1362"/>
      <c r="G1764" s="1362"/>
      <c r="H1764" s="1362"/>
      <c r="J1764" s="1362"/>
      <c r="N1764" s="1362"/>
      <c r="O1764" s="1365"/>
      <c r="P1764" s="1365"/>
      <c r="Q1764" s="1365"/>
      <c r="R1764" s="1365"/>
    </row>
    <row r="1765" spans="1:18">
      <c r="A1765" s="1362"/>
      <c r="G1765" s="1362"/>
      <c r="H1765" s="1362"/>
      <c r="J1765" s="1362"/>
      <c r="N1765" s="1362"/>
      <c r="O1765" s="1365"/>
      <c r="P1765" s="1365"/>
      <c r="Q1765" s="1365"/>
      <c r="R1765" s="1365"/>
    </row>
    <row r="1766" spans="1:18">
      <c r="A1766" s="1362"/>
      <c r="G1766" s="1362"/>
      <c r="H1766" s="1362"/>
      <c r="J1766" s="1362"/>
      <c r="N1766" s="1362"/>
      <c r="O1766" s="1365"/>
      <c r="P1766" s="1365"/>
      <c r="Q1766" s="1365"/>
      <c r="R1766" s="1365"/>
    </row>
    <row r="1767" spans="1:18">
      <c r="A1767" s="1362"/>
      <c r="G1767" s="1362"/>
      <c r="H1767" s="1362"/>
      <c r="J1767" s="1362"/>
      <c r="N1767" s="1362"/>
      <c r="O1767" s="1365"/>
      <c r="P1767" s="1365"/>
      <c r="Q1767" s="1365"/>
      <c r="R1767" s="1365"/>
    </row>
    <row r="1768" spans="1:18">
      <c r="A1768" s="1362"/>
      <c r="G1768" s="1362"/>
      <c r="H1768" s="1362"/>
      <c r="J1768" s="1362"/>
      <c r="N1768" s="1362"/>
      <c r="O1768" s="1365"/>
      <c r="P1768" s="1365"/>
      <c r="Q1768" s="1365"/>
      <c r="R1768" s="1365"/>
    </row>
    <row r="1769" spans="1:18">
      <c r="A1769" s="1362"/>
      <c r="G1769" s="1362"/>
      <c r="H1769" s="1362"/>
      <c r="J1769" s="1362"/>
      <c r="N1769" s="1362"/>
      <c r="O1769" s="1365"/>
      <c r="P1769" s="1365"/>
      <c r="Q1769" s="1365"/>
      <c r="R1769" s="1365"/>
    </row>
    <row r="1770" spans="1:18">
      <c r="A1770" s="1362"/>
      <c r="G1770" s="1362"/>
      <c r="H1770" s="1362"/>
      <c r="J1770" s="1362"/>
      <c r="N1770" s="1362"/>
      <c r="O1770" s="1365"/>
      <c r="P1770" s="1365"/>
      <c r="Q1770" s="1365"/>
      <c r="R1770" s="1365"/>
    </row>
    <row r="1771" spans="1:18">
      <c r="A1771" s="1362"/>
      <c r="G1771" s="1362"/>
      <c r="H1771" s="1362"/>
      <c r="J1771" s="1362"/>
      <c r="N1771" s="1362"/>
      <c r="O1771" s="1365"/>
      <c r="P1771" s="1365"/>
      <c r="Q1771" s="1365"/>
      <c r="R1771" s="1365"/>
    </row>
    <row r="1772" spans="1:18">
      <c r="A1772" s="1362"/>
      <c r="G1772" s="1362"/>
      <c r="H1772" s="1362"/>
      <c r="J1772" s="1362"/>
      <c r="N1772" s="1362"/>
      <c r="O1772" s="1365"/>
      <c r="P1772" s="1365"/>
      <c r="Q1772" s="1365"/>
      <c r="R1772" s="1365"/>
    </row>
    <row r="1773" spans="1:18">
      <c r="A1773" s="1362"/>
      <c r="G1773" s="1362"/>
      <c r="H1773" s="1362"/>
      <c r="J1773" s="1362"/>
      <c r="N1773" s="1362"/>
      <c r="O1773" s="1365"/>
      <c r="P1773" s="1365"/>
      <c r="Q1773" s="1365"/>
      <c r="R1773" s="1365"/>
    </row>
    <row r="1774" spans="1:18">
      <c r="A1774" s="1362"/>
      <c r="G1774" s="1362"/>
      <c r="H1774" s="1362"/>
      <c r="J1774" s="1362"/>
      <c r="N1774" s="1362"/>
      <c r="O1774" s="1365"/>
      <c r="P1774" s="1365"/>
      <c r="Q1774" s="1365"/>
      <c r="R1774" s="1365"/>
    </row>
    <row r="1775" spans="1:18">
      <c r="A1775" s="1362"/>
      <c r="G1775" s="1362"/>
      <c r="H1775" s="1362"/>
      <c r="J1775" s="1362"/>
      <c r="N1775" s="1362"/>
      <c r="O1775" s="1365"/>
      <c r="P1775" s="1365"/>
      <c r="Q1775" s="1365"/>
      <c r="R1775" s="1365"/>
    </row>
    <row r="1776" spans="1:18">
      <c r="A1776" s="1362"/>
      <c r="G1776" s="1362"/>
      <c r="H1776" s="1362"/>
      <c r="J1776" s="1362"/>
      <c r="N1776" s="1362"/>
      <c r="O1776" s="1365"/>
      <c r="P1776" s="1365"/>
      <c r="Q1776" s="1365"/>
      <c r="R1776" s="1365"/>
    </row>
    <row r="1777" spans="1:18">
      <c r="A1777" s="1362"/>
      <c r="G1777" s="1362"/>
      <c r="H1777" s="1362"/>
      <c r="J1777" s="1362"/>
      <c r="N1777" s="1362"/>
      <c r="O1777" s="1365"/>
      <c r="P1777" s="1365"/>
      <c r="Q1777" s="1365"/>
      <c r="R1777" s="1365"/>
    </row>
    <row r="1778" spans="1:18">
      <c r="A1778" s="1362"/>
      <c r="G1778" s="1362"/>
      <c r="H1778" s="1362"/>
      <c r="J1778" s="1362"/>
      <c r="N1778" s="1362"/>
      <c r="O1778" s="1365"/>
      <c r="P1778" s="1365"/>
      <c r="Q1778" s="1365"/>
      <c r="R1778" s="1365"/>
    </row>
    <row r="1779" spans="1:18">
      <c r="A1779" s="1362"/>
      <c r="G1779" s="1362"/>
      <c r="H1779" s="1362"/>
      <c r="J1779" s="1362"/>
      <c r="N1779" s="1362"/>
      <c r="O1779" s="1365"/>
      <c r="P1779" s="1365"/>
      <c r="Q1779" s="1365"/>
      <c r="R1779" s="1365"/>
    </row>
    <row r="1780" spans="1:18">
      <c r="A1780" s="1362"/>
      <c r="G1780" s="1362"/>
      <c r="H1780" s="1362"/>
      <c r="J1780" s="1362"/>
      <c r="N1780" s="1362"/>
      <c r="O1780" s="1365"/>
      <c r="P1780" s="1365"/>
      <c r="Q1780" s="1365"/>
      <c r="R1780" s="1365"/>
    </row>
    <row r="1781" spans="1:18">
      <c r="A1781" s="1362"/>
      <c r="G1781" s="1362"/>
      <c r="H1781" s="1362"/>
      <c r="J1781" s="1362"/>
      <c r="N1781" s="1362"/>
      <c r="O1781" s="1365"/>
      <c r="P1781" s="1365"/>
      <c r="Q1781" s="1365"/>
      <c r="R1781" s="1365"/>
    </row>
    <row r="1782" spans="1:18">
      <c r="A1782" s="1362"/>
      <c r="G1782" s="1362"/>
      <c r="H1782" s="1362"/>
      <c r="J1782" s="1362"/>
      <c r="N1782" s="1362"/>
      <c r="O1782" s="1365"/>
      <c r="P1782" s="1365"/>
      <c r="Q1782" s="1365"/>
      <c r="R1782" s="1365"/>
    </row>
    <row r="1783" spans="1:18">
      <c r="A1783" s="1362"/>
      <c r="G1783" s="1362"/>
      <c r="H1783" s="1362"/>
      <c r="J1783" s="1362"/>
      <c r="N1783" s="1362"/>
      <c r="O1783" s="1365"/>
      <c r="P1783" s="1365"/>
      <c r="Q1783" s="1365"/>
      <c r="R1783" s="1365"/>
    </row>
    <row r="1784" spans="1:18">
      <c r="A1784" s="1362"/>
      <c r="G1784" s="1362"/>
      <c r="H1784" s="1362"/>
      <c r="J1784" s="1362"/>
      <c r="N1784" s="1362"/>
      <c r="O1784" s="1365"/>
      <c r="P1784" s="1365"/>
      <c r="Q1784" s="1365"/>
      <c r="R1784" s="1365"/>
    </row>
    <row r="1785" spans="1:18">
      <c r="A1785" s="1362"/>
      <c r="G1785" s="1362"/>
      <c r="H1785" s="1362"/>
      <c r="J1785" s="1362"/>
      <c r="N1785" s="1362"/>
      <c r="O1785" s="1365"/>
      <c r="P1785" s="1365"/>
      <c r="Q1785" s="1365"/>
      <c r="R1785" s="1365"/>
    </row>
    <row r="1786" spans="1:18">
      <c r="A1786" s="1362"/>
      <c r="G1786" s="1362"/>
      <c r="H1786" s="1362"/>
      <c r="J1786" s="1362"/>
      <c r="N1786" s="1362"/>
      <c r="O1786" s="1365"/>
      <c r="P1786" s="1365"/>
      <c r="Q1786" s="1365"/>
      <c r="R1786" s="1365"/>
    </row>
    <row r="1787" spans="1:18">
      <c r="A1787" s="1362"/>
      <c r="G1787" s="1362"/>
      <c r="H1787" s="1362"/>
      <c r="J1787" s="1362"/>
      <c r="N1787" s="1362"/>
      <c r="O1787" s="1365"/>
      <c r="P1787" s="1365"/>
      <c r="Q1787" s="1365"/>
      <c r="R1787" s="1365"/>
    </row>
    <row r="1788" spans="1:18">
      <c r="A1788" s="1362"/>
      <c r="G1788" s="1362"/>
      <c r="H1788" s="1362"/>
      <c r="J1788" s="1362"/>
      <c r="N1788" s="1362"/>
      <c r="O1788" s="1365"/>
      <c r="P1788" s="1365"/>
      <c r="Q1788" s="1365"/>
      <c r="R1788" s="1365"/>
    </row>
    <row r="1789" spans="1:18">
      <c r="A1789" s="1362"/>
      <c r="G1789" s="1362"/>
      <c r="H1789" s="1362"/>
      <c r="J1789" s="1362"/>
      <c r="N1789" s="1362"/>
      <c r="O1789" s="1365"/>
      <c r="P1789" s="1365"/>
      <c r="Q1789" s="1365"/>
      <c r="R1789" s="1365"/>
    </row>
    <row r="1790" spans="1:18">
      <c r="A1790" s="1362"/>
      <c r="G1790" s="1362"/>
      <c r="H1790" s="1362"/>
      <c r="J1790" s="1362"/>
      <c r="N1790" s="1362"/>
      <c r="O1790" s="1365"/>
      <c r="P1790" s="1365"/>
      <c r="Q1790" s="1365"/>
      <c r="R1790" s="1365"/>
    </row>
    <row r="1791" spans="1:18">
      <c r="A1791" s="1362"/>
      <c r="G1791" s="1362"/>
      <c r="H1791" s="1362"/>
      <c r="J1791" s="1362"/>
      <c r="N1791" s="1362"/>
      <c r="O1791" s="1365"/>
      <c r="P1791" s="1365"/>
      <c r="Q1791" s="1365"/>
      <c r="R1791" s="1365"/>
    </row>
    <row r="1792" spans="1:18">
      <c r="A1792" s="1362"/>
      <c r="G1792" s="1362"/>
      <c r="H1792" s="1362"/>
      <c r="J1792" s="1362"/>
      <c r="N1792" s="1362"/>
      <c r="O1792" s="1365"/>
      <c r="P1792" s="1365"/>
      <c r="Q1792" s="1365"/>
      <c r="R1792" s="1365"/>
    </row>
    <row r="1793" spans="1:18">
      <c r="A1793" s="1362"/>
      <c r="G1793" s="1362"/>
      <c r="H1793" s="1362"/>
      <c r="J1793" s="1362"/>
      <c r="N1793" s="1362"/>
      <c r="O1793" s="1365"/>
      <c r="P1793" s="1365"/>
      <c r="Q1793" s="1365"/>
      <c r="R1793" s="1365"/>
    </row>
    <row r="1794" spans="1:18">
      <c r="A1794" s="1362"/>
      <c r="G1794" s="1362"/>
      <c r="H1794" s="1362"/>
      <c r="J1794" s="1362"/>
      <c r="N1794" s="1362"/>
      <c r="O1794" s="1365"/>
      <c r="P1794" s="1365"/>
      <c r="Q1794" s="1365"/>
      <c r="R1794" s="1365"/>
    </row>
    <row r="1795" spans="1:18">
      <c r="A1795" s="1362"/>
      <c r="G1795" s="1362"/>
      <c r="H1795" s="1362"/>
      <c r="J1795" s="1362"/>
      <c r="N1795" s="1362"/>
      <c r="O1795" s="1365"/>
      <c r="P1795" s="1365"/>
      <c r="Q1795" s="1365"/>
      <c r="R1795" s="1365"/>
    </row>
    <row r="1796" spans="1:18">
      <c r="A1796" s="1362"/>
      <c r="G1796" s="1362"/>
      <c r="H1796" s="1362"/>
      <c r="J1796" s="1362"/>
      <c r="N1796" s="1362"/>
      <c r="O1796" s="1365"/>
      <c r="P1796" s="1365"/>
      <c r="Q1796" s="1365"/>
      <c r="R1796" s="1365"/>
    </row>
    <row r="1797" spans="1:18">
      <c r="A1797" s="1362"/>
      <c r="G1797" s="1362"/>
      <c r="H1797" s="1362"/>
      <c r="J1797" s="1362"/>
      <c r="N1797" s="1362"/>
      <c r="O1797" s="1365"/>
      <c r="P1797" s="1365"/>
      <c r="Q1797" s="1365"/>
      <c r="R1797" s="1365"/>
    </row>
    <row r="1798" spans="1:18">
      <c r="A1798" s="1362"/>
      <c r="G1798" s="1362"/>
      <c r="H1798" s="1362"/>
      <c r="J1798" s="1362"/>
      <c r="N1798" s="1362"/>
      <c r="O1798" s="1365"/>
      <c r="P1798" s="1365"/>
      <c r="Q1798" s="1365"/>
      <c r="R1798" s="1365"/>
    </row>
    <row r="1799" spans="1:18">
      <c r="A1799" s="1362"/>
      <c r="G1799" s="1362"/>
      <c r="H1799" s="1362"/>
      <c r="J1799" s="1362"/>
      <c r="N1799" s="1362"/>
      <c r="O1799" s="1365"/>
      <c r="P1799" s="1365"/>
      <c r="Q1799" s="1365"/>
      <c r="R1799" s="1365"/>
    </row>
    <row r="1800" spans="1:18">
      <c r="A1800" s="1362"/>
      <c r="G1800" s="1362"/>
      <c r="H1800" s="1362"/>
      <c r="J1800" s="1362"/>
      <c r="N1800" s="1362"/>
      <c r="O1800" s="1365"/>
      <c r="P1800" s="1365"/>
      <c r="Q1800" s="1365"/>
      <c r="R1800" s="1365"/>
    </row>
    <row r="1801" spans="1:18">
      <c r="A1801" s="1362"/>
      <c r="G1801" s="1362"/>
      <c r="H1801" s="1362"/>
      <c r="J1801" s="1362"/>
      <c r="N1801" s="1362"/>
      <c r="O1801" s="1365"/>
      <c r="P1801" s="1365"/>
      <c r="Q1801" s="1365"/>
      <c r="R1801" s="1365"/>
    </row>
    <row r="1802" spans="1:18">
      <c r="A1802" s="1362"/>
      <c r="G1802" s="1362"/>
      <c r="H1802" s="1362"/>
      <c r="J1802" s="1362"/>
      <c r="N1802" s="1362"/>
      <c r="O1802" s="1365"/>
      <c r="P1802" s="1365"/>
      <c r="Q1802" s="1365"/>
      <c r="R1802" s="1365"/>
    </row>
    <row r="1803" spans="1:18">
      <c r="A1803" s="1362"/>
      <c r="G1803" s="1362"/>
      <c r="H1803" s="1362"/>
      <c r="J1803" s="1362"/>
      <c r="N1803" s="1362"/>
      <c r="O1803" s="1365"/>
      <c r="P1803" s="1365"/>
      <c r="Q1803" s="1365"/>
      <c r="R1803" s="1365"/>
    </row>
    <row r="1804" spans="1:18">
      <c r="A1804" s="1362"/>
      <c r="G1804" s="1362"/>
      <c r="H1804" s="1362"/>
      <c r="J1804" s="1362"/>
      <c r="N1804" s="1362"/>
      <c r="O1804" s="1365"/>
      <c r="P1804" s="1365"/>
      <c r="Q1804" s="1365"/>
      <c r="R1804" s="1365"/>
    </row>
    <row r="1805" spans="1:18">
      <c r="A1805" s="1362"/>
      <c r="G1805" s="1362"/>
      <c r="H1805" s="1362"/>
      <c r="J1805" s="1362"/>
      <c r="N1805" s="1362"/>
      <c r="O1805" s="1365"/>
      <c r="P1805" s="1365"/>
      <c r="Q1805" s="1365"/>
      <c r="R1805" s="1365"/>
    </row>
    <row r="1806" spans="1:18">
      <c r="A1806" s="1362"/>
      <c r="G1806" s="1362"/>
      <c r="H1806" s="1362"/>
      <c r="J1806" s="1362"/>
      <c r="N1806" s="1362"/>
      <c r="O1806" s="1365"/>
      <c r="P1806" s="1365"/>
      <c r="Q1806" s="1365"/>
      <c r="R1806" s="1365"/>
    </row>
    <row r="1807" spans="1:18">
      <c r="A1807" s="1362"/>
      <c r="G1807" s="1362"/>
      <c r="H1807" s="1362"/>
      <c r="J1807" s="1362"/>
      <c r="N1807" s="1362"/>
      <c r="O1807" s="1365"/>
      <c r="P1807" s="1365"/>
      <c r="Q1807" s="1365"/>
      <c r="R1807" s="1365"/>
    </row>
    <row r="1808" spans="1:18">
      <c r="A1808" s="1362"/>
      <c r="G1808" s="1362"/>
      <c r="H1808" s="1362"/>
      <c r="J1808" s="1362"/>
      <c r="N1808" s="1362"/>
      <c r="O1808" s="1365"/>
      <c r="P1808" s="1365"/>
      <c r="Q1808" s="1365"/>
      <c r="R1808" s="1365"/>
    </row>
    <row r="1809" spans="1:18">
      <c r="A1809" s="1362"/>
      <c r="G1809" s="1362"/>
      <c r="H1809" s="1362"/>
      <c r="J1809" s="1362"/>
      <c r="N1809" s="1362"/>
      <c r="O1809" s="1365"/>
      <c r="P1809" s="1365"/>
      <c r="Q1809" s="1365"/>
      <c r="R1809" s="1365"/>
    </row>
    <row r="1810" spans="1:18">
      <c r="A1810" s="1362"/>
      <c r="G1810" s="1362"/>
      <c r="H1810" s="1362"/>
      <c r="J1810" s="1362"/>
      <c r="N1810" s="1362"/>
      <c r="O1810" s="1365"/>
      <c r="P1810" s="1365"/>
      <c r="Q1810" s="1365"/>
      <c r="R1810" s="1365"/>
    </row>
    <row r="1811" spans="1:18">
      <c r="A1811" s="1362"/>
      <c r="G1811" s="1362"/>
      <c r="H1811" s="1362"/>
      <c r="J1811" s="1362"/>
      <c r="N1811" s="1362"/>
      <c r="O1811" s="1365"/>
      <c r="P1811" s="1365"/>
      <c r="Q1811" s="1365"/>
      <c r="R1811" s="1365"/>
    </row>
    <row r="1812" spans="1:18">
      <c r="A1812" s="1362"/>
      <c r="G1812" s="1362"/>
      <c r="H1812" s="1362"/>
      <c r="J1812" s="1362"/>
      <c r="N1812" s="1362"/>
      <c r="O1812" s="1365"/>
      <c r="P1812" s="1365"/>
      <c r="Q1812" s="1365"/>
      <c r="R1812" s="1365"/>
    </row>
    <row r="1813" spans="1:18">
      <c r="A1813" s="1362"/>
      <c r="G1813" s="1362"/>
      <c r="H1813" s="1362"/>
      <c r="J1813" s="1362"/>
      <c r="N1813" s="1362"/>
      <c r="O1813" s="1365"/>
      <c r="P1813" s="1365"/>
      <c r="Q1813" s="1365"/>
      <c r="R1813" s="1365"/>
    </row>
    <row r="1814" spans="1:18">
      <c r="A1814" s="1362"/>
      <c r="G1814" s="1362"/>
      <c r="H1814" s="1362"/>
      <c r="J1814" s="1362"/>
      <c r="N1814" s="1362"/>
      <c r="O1814" s="1365"/>
      <c r="P1814" s="1365"/>
      <c r="Q1814" s="1365"/>
      <c r="R1814" s="1365"/>
    </row>
    <row r="1815" spans="1:18">
      <c r="A1815" s="1362"/>
      <c r="G1815" s="1362"/>
      <c r="H1815" s="1362"/>
      <c r="J1815" s="1362"/>
      <c r="N1815" s="1362"/>
      <c r="O1815" s="1365"/>
      <c r="P1815" s="1365"/>
      <c r="Q1815" s="1365"/>
      <c r="R1815" s="1365"/>
    </row>
    <row r="1816" spans="1:18">
      <c r="A1816" s="1362"/>
      <c r="G1816" s="1362"/>
      <c r="H1816" s="1362"/>
      <c r="J1816" s="1362"/>
      <c r="N1816" s="1362"/>
      <c r="O1816" s="1365"/>
      <c r="P1816" s="1365"/>
      <c r="Q1816" s="1365"/>
      <c r="R1816" s="1365"/>
    </row>
    <row r="1817" spans="1:18">
      <c r="A1817" s="1362"/>
      <c r="G1817" s="1362"/>
      <c r="H1817" s="1362"/>
      <c r="J1817" s="1362"/>
      <c r="N1817" s="1362"/>
      <c r="O1817" s="1365"/>
      <c r="P1817" s="1365"/>
      <c r="Q1817" s="1365"/>
      <c r="R1817" s="1365"/>
    </row>
    <row r="1818" spans="1:18">
      <c r="A1818" s="1362"/>
      <c r="G1818" s="1362"/>
      <c r="H1818" s="1362"/>
      <c r="J1818" s="1362"/>
      <c r="N1818" s="1362"/>
      <c r="O1818" s="1365"/>
      <c r="P1818" s="1365"/>
      <c r="Q1818" s="1365"/>
      <c r="R1818" s="1365"/>
    </row>
    <row r="1819" spans="1:18">
      <c r="A1819" s="1362"/>
      <c r="G1819" s="1362"/>
      <c r="H1819" s="1362"/>
      <c r="J1819" s="1362"/>
      <c r="N1819" s="1362"/>
      <c r="O1819" s="1365"/>
      <c r="P1819" s="1365"/>
      <c r="Q1819" s="1365"/>
      <c r="R1819" s="1365"/>
    </row>
    <row r="1820" spans="1:18">
      <c r="A1820" s="1362"/>
      <c r="G1820" s="1362"/>
      <c r="H1820" s="1362"/>
      <c r="J1820" s="1362"/>
      <c r="N1820" s="1362"/>
      <c r="O1820" s="1365"/>
      <c r="P1820" s="1365"/>
      <c r="Q1820" s="1365"/>
      <c r="R1820" s="1365"/>
    </row>
    <row r="1821" spans="1:18">
      <c r="A1821" s="1362"/>
      <c r="G1821" s="1362"/>
      <c r="H1821" s="1362"/>
      <c r="J1821" s="1362"/>
      <c r="N1821" s="1362"/>
      <c r="O1821" s="1365"/>
      <c r="P1821" s="1365"/>
      <c r="Q1821" s="1365"/>
      <c r="R1821" s="1365"/>
    </row>
    <row r="1822" spans="1:18">
      <c r="A1822" s="1362"/>
      <c r="G1822" s="1362"/>
      <c r="H1822" s="1362"/>
      <c r="J1822" s="1362"/>
      <c r="N1822" s="1362"/>
      <c r="O1822" s="1365"/>
      <c r="P1822" s="1365"/>
      <c r="Q1822" s="1365"/>
      <c r="R1822" s="1365"/>
    </row>
    <row r="1823" spans="1:18">
      <c r="A1823" s="1362"/>
      <c r="G1823" s="1362"/>
      <c r="H1823" s="1362"/>
      <c r="J1823" s="1362"/>
      <c r="N1823" s="1362"/>
      <c r="O1823" s="1365"/>
      <c r="P1823" s="1365"/>
      <c r="Q1823" s="1365"/>
      <c r="R1823" s="1365"/>
    </row>
    <row r="1824" spans="1:18">
      <c r="A1824" s="1362"/>
      <c r="G1824" s="1362"/>
      <c r="H1824" s="1362"/>
      <c r="J1824" s="1362"/>
      <c r="N1824" s="1362"/>
      <c r="O1824" s="1365"/>
      <c r="P1824" s="1365"/>
      <c r="Q1824" s="1365"/>
      <c r="R1824" s="1365"/>
    </row>
    <row r="1825" spans="1:18">
      <c r="A1825" s="1362"/>
      <c r="G1825" s="1362"/>
      <c r="H1825" s="1362"/>
      <c r="J1825" s="1362"/>
      <c r="N1825" s="1362"/>
      <c r="O1825" s="1365"/>
      <c r="P1825" s="1365"/>
      <c r="Q1825" s="1365"/>
      <c r="R1825" s="1365"/>
    </row>
    <row r="1826" spans="1:18">
      <c r="A1826" s="1362"/>
      <c r="G1826" s="1362"/>
      <c r="H1826" s="1362"/>
      <c r="J1826" s="1362"/>
      <c r="N1826" s="1362"/>
      <c r="O1826" s="1365"/>
      <c r="P1826" s="1365"/>
      <c r="Q1826" s="1365"/>
      <c r="R1826" s="1365"/>
    </row>
    <row r="1827" spans="1:18">
      <c r="A1827" s="1362"/>
      <c r="G1827" s="1362"/>
      <c r="H1827" s="1362"/>
      <c r="J1827" s="1362"/>
      <c r="N1827" s="1362"/>
      <c r="O1827" s="1365"/>
      <c r="P1827" s="1365"/>
      <c r="Q1827" s="1365"/>
      <c r="R1827" s="1365"/>
    </row>
    <row r="1828" spans="1:18">
      <c r="A1828" s="1362"/>
      <c r="G1828" s="1362"/>
      <c r="H1828" s="1362"/>
      <c r="J1828" s="1362"/>
      <c r="N1828" s="1362"/>
      <c r="O1828" s="1365"/>
      <c r="P1828" s="1365"/>
      <c r="Q1828" s="1365"/>
      <c r="R1828" s="1365"/>
    </row>
    <row r="1829" spans="1:18">
      <c r="A1829" s="1362"/>
      <c r="G1829" s="1362"/>
      <c r="H1829" s="1362"/>
      <c r="J1829" s="1362"/>
      <c r="N1829" s="1362"/>
      <c r="O1829" s="1365"/>
      <c r="P1829" s="1365"/>
      <c r="Q1829" s="1365"/>
      <c r="R1829" s="1365"/>
    </row>
    <row r="1830" spans="1:18">
      <c r="A1830" s="1362"/>
      <c r="G1830" s="1362"/>
      <c r="H1830" s="1362"/>
      <c r="J1830" s="1362"/>
      <c r="N1830" s="1362"/>
      <c r="O1830" s="1365"/>
      <c r="P1830" s="1365"/>
      <c r="Q1830" s="1365"/>
      <c r="R1830" s="1365"/>
    </row>
    <row r="1831" spans="1:18">
      <c r="A1831" s="1362"/>
      <c r="G1831" s="1362"/>
      <c r="H1831" s="1362"/>
      <c r="J1831" s="1362"/>
      <c r="N1831" s="1362"/>
      <c r="O1831" s="1365"/>
      <c r="P1831" s="1365"/>
      <c r="Q1831" s="1365"/>
      <c r="R1831" s="1365"/>
    </row>
    <row r="1832" spans="1:18">
      <c r="A1832" s="1362"/>
      <c r="G1832" s="1362"/>
      <c r="H1832" s="1362"/>
      <c r="J1832" s="1362"/>
      <c r="N1832" s="1362"/>
      <c r="O1832" s="1365"/>
      <c r="P1832" s="1365"/>
      <c r="Q1832" s="1365"/>
      <c r="R1832" s="1365"/>
    </row>
    <row r="1833" spans="1:18">
      <c r="A1833" s="1362"/>
      <c r="G1833" s="1362"/>
      <c r="H1833" s="1362"/>
      <c r="J1833" s="1362"/>
      <c r="N1833" s="1362"/>
      <c r="O1833" s="1365"/>
      <c r="P1833" s="1365"/>
      <c r="Q1833" s="1365"/>
      <c r="R1833" s="1365"/>
    </row>
    <row r="1834" spans="1:18">
      <c r="A1834" s="1362"/>
      <c r="G1834" s="1362"/>
      <c r="H1834" s="1362"/>
      <c r="J1834" s="1362"/>
      <c r="N1834" s="1362"/>
      <c r="O1834" s="1365"/>
      <c r="P1834" s="1365"/>
      <c r="Q1834" s="1365"/>
      <c r="R1834" s="1365"/>
    </row>
    <row r="1835" spans="1:18">
      <c r="A1835" s="1362"/>
      <c r="G1835" s="1362"/>
      <c r="H1835" s="1362"/>
      <c r="J1835" s="1362"/>
      <c r="N1835" s="1362"/>
      <c r="O1835" s="1365"/>
      <c r="P1835" s="1365"/>
      <c r="Q1835" s="1365"/>
      <c r="R1835" s="1365"/>
    </row>
    <row r="1836" spans="1:18">
      <c r="A1836" s="1362"/>
      <c r="G1836" s="1362"/>
      <c r="H1836" s="1362"/>
      <c r="J1836" s="1362"/>
      <c r="N1836" s="1362"/>
      <c r="O1836" s="1365"/>
      <c r="P1836" s="1365"/>
      <c r="Q1836" s="1365"/>
      <c r="R1836" s="1365"/>
    </row>
    <row r="1837" spans="1:18">
      <c r="A1837" s="1362"/>
      <c r="G1837" s="1362"/>
      <c r="H1837" s="1362"/>
      <c r="J1837" s="1362"/>
      <c r="N1837" s="1362"/>
      <c r="O1837" s="1365"/>
      <c r="P1837" s="1365"/>
      <c r="Q1837" s="1365"/>
      <c r="R1837" s="1365"/>
    </row>
    <row r="1838" spans="1:18">
      <c r="A1838" s="1362"/>
      <c r="G1838" s="1362"/>
      <c r="H1838" s="1362"/>
      <c r="J1838" s="1362"/>
      <c r="N1838" s="1362"/>
      <c r="O1838" s="1365"/>
      <c r="P1838" s="1365"/>
      <c r="Q1838" s="1365"/>
      <c r="R1838" s="1365"/>
    </row>
    <row r="1839" spans="1:18">
      <c r="A1839" s="1362"/>
      <c r="G1839" s="1362"/>
      <c r="H1839" s="1362"/>
      <c r="J1839" s="1362"/>
      <c r="N1839" s="1362"/>
      <c r="O1839" s="1365"/>
      <c r="P1839" s="1365"/>
      <c r="Q1839" s="1365"/>
      <c r="R1839" s="1365"/>
    </row>
    <row r="1840" spans="1:18">
      <c r="A1840" s="1362"/>
      <c r="G1840" s="1362"/>
      <c r="H1840" s="1362"/>
      <c r="J1840" s="1362"/>
      <c r="N1840" s="1362"/>
      <c r="O1840" s="1365"/>
      <c r="P1840" s="1365"/>
      <c r="Q1840" s="1365"/>
      <c r="R1840" s="1365"/>
    </row>
    <row r="1841" spans="1:18">
      <c r="A1841" s="1362"/>
      <c r="G1841" s="1362"/>
      <c r="H1841" s="1362"/>
      <c r="J1841" s="1362"/>
      <c r="N1841" s="1362"/>
      <c r="O1841" s="1365"/>
      <c r="P1841" s="1365"/>
      <c r="Q1841" s="1365"/>
      <c r="R1841" s="1365"/>
    </row>
    <row r="1842" spans="1:18">
      <c r="A1842" s="1362"/>
      <c r="G1842" s="1362"/>
      <c r="H1842" s="1362"/>
      <c r="J1842" s="1362"/>
      <c r="N1842" s="1362"/>
      <c r="O1842" s="1365"/>
      <c r="P1842" s="1365"/>
      <c r="Q1842" s="1365"/>
      <c r="R1842" s="1365"/>
    </row>
    <row r="1843" spans="1:18">
      <c r="A1843" s="1362"/>
      <c r="G1843" s="1362"/>
      <c r="H1843" s="1362"/>
      <c r="J1843" s="1362"/>
      <c r="N1843" s="1362"/>
      <c r="O1843" s="1365"/>
      <c r="P1843" s="1365"/>
      <c r="Q1843" s="1365"/>
      <c r="R1843" s="1365"/>
    </row>
    <row r="1844" spans="1:18">
      <c r="A1844" s="1362"/>
      <c r="G1844" s="1362"/>
      <c r="H1844" s="1362"/>
      <c r="J1844" s="1362"/>
      <c r="N1844" s="1362"/>
      <c r="O1844" s="1365"/>
      <c r="P1844" s="1365"/>
      <c r="Q1844" s="1365"/>
      <c r="R1844" s="1365"/>
    </row>
    <row r="1845" spans="1:18">
      <c r="A1845" s="1362"/>
      <c r="G1845" s="1362"/>
      <c r="H1845" s="1362"/>
      <c r="J1845" s="1362"/>
      <c r="N1845" s="1362"/>
      <c r="O1845" s="1365"/>
      <c r="P1845" s="1365"/>
      <c r="Q1845" s="1365"/>
      <c r="R1845" s="1365"/>
    </row>
    <row r="1846" spans="1:18">
      <c r="A1846" s="1362"/>
      <c r="G1846" s="1362"/>
      <c r="H1846" s="1362"/>
      <c r="J1846" s="1362"/>
      <c r="N1846" s="1362"/>
      <c r="O1846" s="1365"/>
      <c r="P1846" s="1365"/>
      <c r="Q1846" s="1365"/>
      <c r="R1846" s="1365"/>
    </row>
    <row r="1847" spans="1:18">
      <c r="A1847" s="1362"/>
      <c r="G1847" s="1362"/>
      <c r="H1847" s="1362"/>
      <c r="J1847" s="1362"/>
      <c r="N1847" s="1362"/>
      <c r="O1847" s="1365"/>
      <c r="P1847" s="1365"/>
      <c r="Q1847" s="1365"/>
      <c r="R1847" s="1365"/>
    </row>
    <row r="1848" spans="1:18">
      <c r="A1848" s="1362"/>
      <c r="G1848" s="1362"/>
      <c r="H1848" s="1362"/>
      <c r="J1848" s="1362"/>
      <c r="N1848" s="1362"/>
      <c r="O1848" s="1365"/>
      <c r="P1848" s="1365"/>
      <c r="Q1848" s="1365"/>
      <c r="R1848" s="1365"/>
    </row>
    <row r="1849" spans="1:18">
      <c r="A1849" s="1362"/>
      <c r="G1849" s="1362"/>
      <c r="H1849" s="1362"/>
      <c r="J1849" s="1362"/>
      <c r="N1849" s="1362"/>
      <c r="O1849" s="1365"/>
      <c r="P1849" s="1365"/>
      <c r="Q1849" s="1365"/>
      <c r="R1849" s="1365"/>
    </row>
    <row r="1850" spans="1:18">
      <c r="A1850" s="1362"/>
      <c r="G1850" s="1362"/>
      <c r="H1850" s="1362"/>
      <c r="J1850" s="1362"/>
      <c r="N1850" s="1362"/>
      <c r="O1850" s="1365"/>
      <c r="P1850" s="1365"/>
      <c r="Q1850" s="1365"/>
      <c r="R1850" s="1365"/>
    </row>
    <row r="1851" spans="1:18">
      <c r="A1851" s="1362"/>
      <c r="G1851" s="1362"/>
      <c r="H1851" s="1362"/>
      <c r="J1851" s="1362"/>
      <c r="N1851" s="1362"/>
      <c r="O1851" s="1365"/>
      <c r="P1851" s="1365"/>
      <c r="Q1851" s="1365"/>
      <c r="R1851" s="1365"/>
    </row>
    <row r="1852" spans="1:18">
      <c r="A1852" s="1362"/>
      <c r="G1852" s="1362"/>
      <c r="H1852" s="1362"/>
      <c r="J1852" s="1362"/>
      <c r="N1852" s="1362"/>
      <c r="O1852" s="1365"/>
      <c r="P1852" s="1365"/>
      <c r="Q1852" s="1365"/>
      <c r="R1852" s="1365"/>
    </row>
    <row r="1853" spans="1:18">
      <c r="A1853" s="1362"/>
      <c r="G1853" s="1362"/>
      <c r="H1853" s="1362"/>
      <c r="J1853" s="1362"/>
      <c r="N1853" s="1362"/>
      <c r="O1853" s="1365"/>
      <c r="P1853" s="1365"/>
      <c r="Q1853" s="1365"/>
      <c r="R1853" s="1365"/>
    </row>
    <row r="1854" spans="1:18">
      <c r="A1854" s="1362"/>
      <c r="G1854" s="1362"/>
      <c r="H1854" s="1362"/>
      <c r="J1854" s="1362"/>
      <c r="N1854" s="1362"/>
      <c r="O1854" s="1365"/>
      <c r="P1854" s="1365"/>
      <c r="Q1854" s="1365"/>
      <c r="R1854" s="1365"/>
    </row>
    <row r="1855" spans="1:18">
      <c r="A1855" s="1362"/>
      <c r="G1855" s="1362"/>
      <c r="H1855" s="1362"/>
      <c r="J1855" s="1362"/>
      <c r="N1855" s="1362"/>
      <c r="O1855" s="1365"/>
      <c r="P1855" s="1365"/>
      <c r="Q1855" s="1365"/>
      <c r="R1855" s="1365"/>
    </row>
    <row r="1856" spans="1:18">
      <c r="A1856" s="1362"/>
      <c r="G1856" s="1362"/>
      <c r="H1856" s="1362"/>
      <c r="J1856" s="1362"/>
      <c r="N1856" s="1362"/>
      <c r="O1856" s="1365"/>
      <c r="P1856" s="1365"/>
      <c r="Q1856" s="1365"/>
      <c r="R1856" s="1365"/>
    </row>
    <row r="1857" spans="1:18">
      <c r="A1857" s="1362"/>
      <c r="G1857" s="1362"/>
      <c r="H1857" s="1362"/>
      <c r="J1857" s="1362"/>
      <c r="N1857" s="1362"/>
      <c r="O1857" s="1365"/>
      <c r="P1857" s="1365"/>
      <c r="Q1857" s="1365"/>
      <c r="R1857" s="1365"/>
    </row>
    <row r="1858" spans="1:18">
      <c r="A1858" s="1362"/>
      <c r="G1858" s="1362"/>
      <c r="H1858" s="1362"/>
      <c r="J1858" s="1362"/>
      <c r="N1858" s="1362"/>
      <c r="O1858" s="1365"/>
      <c r="P1858" s="1365"/>
      <c r="Q1858" s="1365"/>
      <c r="R1858" s="1365"/>
    </row>
    <row r="1859" spans="1:18">
      <c r="A1859" s="1362"/>
      <c r="G1859" s="1362"/>
      <c r="H1859" s="1362"/>
      <c r="J1859" s="1362"/>
      <c r="N1859" s="1362"/>
      <c r="O1859" s="1365"/>
      <c r="P1859" s="1365"/>
      <c r="Q1859" s="1365"/>
      <c r="R1859" s="1365"/>
    </row>
    <row r="1860" spans="1:18">
      <c r="A1860" s="1362"/>
      <c r="G1860" s="1362"/>
      <c r="H1860" s="1362"/>
      <c r="J1860" s="1362"/>
      <c r="N1860" s="1362"/>
      <c r="O1860" s="1365"/>
      <c r="P1860" s="1365"/>
      <c r="Q1860" s="1365"/>
      <c r="R1860" s="1365"/>
    </row>
    <row r="1861" spans="1:18">
      <c r="A1861" s="1362"/>
      <c r="G1861" s="1362"/>
      <c r="H1861" s="1362"/>
      <c r="J1861" s="1362"/>
      <c r="N1861" s="1362"/>
      <c r="O1861" s="1365"/>
      <c r="P1861" s="1365"/>
      <c r="Q1861" s="1365"/>
      <c r="R1861" s="1365"/>
    </row>
    <row r="1862" spans="1:18">
      <c r="A1862" s="1362"/>
      <c r="G1862" s="1362"/>
      <c r="H1862" s="1362"/>
      <c r="J1862" s="1362"/>
      <c r="N1862" s="1362"/>
      <c r="O1862" s="1365"/>
      <c r="P1862" s="1365"/>
      <c r="Q1862" s="1365"/>
      <c r="R1862" s="1365"/>
    </row>
    <row r="1863" spans="1:18">
      <c r="A1863" s="1362"/>
      <c r="G1863" s="1362"/>
      <c r="H1863" s="1362"/>
      <c r="J1863" s="1362"/>
      <c r="N1863" s="1362"/>
      <c r="O1863" s="1365"/>
      <c r="P1863" s="1365"/>
      <c r="Q1863" s="1365"/>
      <c r="R1863" s="1365"/>
    </row>
    <row r="1864" spans="1:18">
      <c r="A1864" s="1362"/>
      <c r="G1864" s="1362"/>
      <c r="H1864" s="1362"/>
      <c r="J1864" s="1362"/>
      <c r="N1864" s="1362"/>
      <c r="O1864" s="1365"/>
      <c r="P1864" s="1365"/>
      <c r="Q1864" s="1365"/>
      <c r="R1864" s="1365"/>
    </row>
    <row r="1865" spans="1:18">
      <c r="A1865" s="1362"/>
      <c r="G1865" s="1362"/>
      <c r="H1865" s="1362"/>
      <c r="J1865" s="1362"/>
      <c r="N1865" s="1362"/>
      <c r="O1865" s="1365"/>
      <c r="P1865" s="1365"/>
      <c r="Q1865" s="1365"/>
      <c r="R1865" s="1365"/>
    </row>
    <row r="1866" spans="1:18">
      <c r="A1866" s="1362"/>
      <c r="G1866" s="1362"/>
      <c r="H1866" s="1362"/>
      <c r="J1866" s="1362"/>
      <c r="N1866" s="1362"/>
      <c r="O1866" s="1365"/>
      <c r="P1866" s="1365"/>
      <c r="Q1866" s="1365"/>
      <c r="R1866" s="1365"/>
    </row>
    <row r="1867" spans="1:18">
      <c r="A1867" s="1362"/>
      <c r="G1867" s="1362"/>
      <c r="H1867" s="1362"/>
      <c r="J1867" s="1362"/>
      <c r="N1867" s="1362"/>
      <c r="O1867" s="1365"/>
      <c r="P1867" s="1365"/>
      <c r="Q1867" s="1365"/>
      <c r="R1867" s="1365"/>
    </row>
    <row r="1868" spans="1:18">
      <c r="A1868" s="1362"/>
      <c r="G1868" s="1362"/>
      <c r="H1868" s="1362"/>
      <c r="J1868" s="1362"/>
      <c r="N1868" s="1362"/>
      <c r="O1868" s="1365"/>
      <c r="P1868" s="1365"/>
      <c r="Q1868" s="1365"/>
      <c r="R1868" s="1365"/>
    </row>
    <row r="1869" spans="1:18">
      <c r="A1869" s="1362"/>
      <c r="G1869" s="1362"/>
      <c r="H1869" s="1362"/>
      <c r="J1869" s="1362"/>
      <c r="N1869" s="1362"/>
      <c r="O1869" s="1365"/>
      <c r="P1869" s="1365"/>
      <c r="Q1869" s="1365"/>
      <c r="R1869" s="1365"/>
    </row>
    <row r="1870" spans="1:18">
      <c r="A1870" s="1362"/>
      <c r="G1870" s="1362"/>
      <c r="H1870" s="1362"/>
      <c r="J1870" s="1362"/>
      <c r="N1870" s="1362"/>
      <c r="O1870" s="1365"/>
      <c r="P1870" s="1365"/>
      <c r="Q1870" s="1365"/>
      <c r="R1870" s="1365"/>
    </row>
    <row r="1871" spans="1:18">
      <c r="A1871" s="1362"/>
      <c r="G1871" s="1362"/>
      <c r="H1871" s="1362"/>
      <c r="J1871" s="1362"/>
      <c r="N1871" s="1362"/>
      <c r="O1871" s="1365"/>
      <c r="P1871" s="1365"/>
      <c r="Q1871" s="1365"/>
      <c r="R1871" s="1365"/>
    </row>
    <row r="1872" spans="1:18">
      <c r="A1872" s="1362"/>
      <c r="G1872" s="1362"/>
      <c r="H1872" s="1362"/>
      <c r="J1872" s="1362"/>
      <c r="N1872" s="1362"/>
      <c r="O1872" s="1365"/>
      <c r="P1872" s="1365"/>
      <c r="Q1872" s="1365"/>
      <c r="R1872" s="1365"/>
    </row>
    <row r="1873" spans="1:18">
      <c r="A1873" s="1362"/>
      <c r="G1873" s="1362"/>
      <c r="H1873" s="1362"/>
      <c r="J1873" s="1362"/>
      <c r="N1873" s="1362"/>
      <c r="O1873" s="1365"/>
      <c r="P1873" s="1365"/>
      <c r="Q1873" s="1365"/>
      <c r="R1873" s="1365"/>
    </row>
    <row r="1874" spans="1:18">
      <c r="A1874" s="1362"/>
      <c r="G1874" s="1362"/>
      <c r="H1874" s="1362"/>
      <c r="J1874" s="1362"/>
      <c r="N1874" s="1362"/>
      <c r="O1874" s="1365"/>
      <c r="P1874" s="1365"/>
      <c r="Q1874" s="1365"/>
      <c r="R1874" s="1365"/>
    </row>
    <row r="1875" spans="1:18">
      <c r="A1875" s="1362"/>
      <c r="G1875" s="1362"/>
      <c r="H1875" s="1362"/>
      <c r="J1875" s="1362"/>
      <c r="N1875" s="1362"/>
      <c r="O1875" s="1365"/>
      <c r="P1875" s="1365"/>
      <c r="Q1875" s="1365"/>
      <c r="R1875" s="1365"/>
    </row>
    <row r="1876" spans="1:18">
      <c r="A1876" s="1362"/>
      <c r="G1876" s="1362"/>
      <c r="H1876" s="1362"/>
      <c r="J1876" s="1362"/>
      <c r="N1876" s="1362"/>
      <c r="O1876" s="1365"/>
      <c r="P1876" s="1365"/>
      <c r="Q1876" s="1365"/>
      <c r="R1876" s="1365"/>
    </row>
    <row r="1877" spans="1:18">
      <c r="A1877" s="1362"/>
      <c r="G1877" s="1362"/>
      <c r="H1877" s="1362"/>
      <c r="J1877" s="1362"/>
      <c r="N1877" s="1362"/>
      <c r="O1877" s="1365"/>
      <c r="P1877" s="1365"/>
      <c r="Q1877" s="1365"/>
      <c r="R1877" s="1365"/>
    </row>
    <row r="1878" spans="1:18">
      <c r="A1878" s="1362"/>
      <c r="G1878" s="1362"/>
      <c r="H1878" s="1362"/>
      <c r="J1878" s="1362"/>
      <c r="N1878" s="1362"/>
      <c r="O1878" s="1365"/>
      <c r="P1878" s="1365"/>
      <c r="Q1878" s="1365"/>
      <c r="R1878" s="1365"/>
    </row>
    <row r="1879" spans="1:18">
      <c r="A1879" s="1362"/>
      <c r="G1879" s="1362"/>
      <c r="H1879" s="1362"/>
      <c r="J1879" s="1362"/>
      <c r="N1879" s="1362"/>
      <c r="O1879" s="1365"/>
      <c r="P1879" s="1365"/>
      <c r="Q1879" s="1365"/>
      <c r="R1879" s="1365"/>
    </row>
    <row r="1880" spans="1:18">
      <c r="A1880" s="1362"/>
      <c r="G1880" s="1362"/>
      <c r="H1880" s="1362"/>
      <c r="J1880" s="1362"/>
      <c r="N1880" s="1362"/>
      <c r="O1880" s="1365"/>
      <c r="P1880" s="1365"/>
      <c r="Q1880" s="1365"/>
      <c r="R1880" s="1365"/>
    </row>
    <row r="1881" spans="1:18">
      <c r="A1881" s="1362"/>
      <c r="G1881" s="1362"/>
      <c r="H1881" s="1362"/>
      <c r="J1881" s="1362"/>
      <c r="N1881" s="1362"/>
      <c r="O1881" s="1365"/>
      <c r="P1881" s="1365"/>
      <c r="Q1881" s="1365"/>
      <c r="R1881" s="1365"/>
    </row>
    <row r="1882" spans="1:18">
      <c r="A1882" s="1362"/>
      <c r="G1882" s="1362"/>
      <c r="H1882" s="1362"/>
      <c r="J1882" s="1362"/>
      <c r="N1882" s="1362"/>
      <c r="O1882" s="1365"/>
      <c r="P1882" s="1365"/>
      <c r="Q1882" s="1365"/>
      <c r="R1882" s="1365"/>
    </row>
    <row r="1883" spans="1:18">
      <c r="A1883" s="1362"/>
      <c r="G1883" s="1362"/>
      <c r="H1883" s="1362"/>
      <c r="J1883" s="1362"/>
      <c r="N1883" s="1362"/>
      <c r="O1883" s="1365"/>
      <c r="P1883" s="1365"/>
      <c r="Q1883" s="1365"/>
      <c r="R1883" s="1365"/>
    </row>
    <row r="1884" spans="1:18">
      <c r="A1884" s="1362"/>
      <c r="G1884" s="1362"/>
      <c r="H1884" s="1362"/>
      <c r="J1884" s="1362"/>
      <c r="N1884" s="1362"/>
      <c r="O1884" s="1365"/>
      <c r="P1884" s="1365"/>
      <c r="Q1884" s="1365"/>
      <c r="R1884" s="1365"/>
    </row>
    <row r="1885" spans="1:18">
      <c r="A1885" s="1362"/>
      <c r="G1885" s="1362"/>
      <c r="H1885" s="1362"/>
      <c r="J1885" s="1362"/>
      <c r="N1885" s="1362"/>
      <c r="O1885" s="1365"/>
      <c r="P1885" s="1365"/>
      <c r="Q1885" s="1365"/>
      <c r="R1885" s="1365"/>
    </row>
    <row r="1886" spans="1:18">
      <c r="A1886" s="1362"/>
      <c r="G1886" s="1362"/>
      <c r="H1886" s="1362"/>
      <c r="J1886" s="1362"/>
      <c r="N1886" s="1362"/>
      <c r="O1886" s="1365"/>
      <c r="P1886" s="1365"/>
      <c r="Q1886" s="1365"/>
      <c r="R1886" s="1365"/>
    </row>
    <row r="1887" spans="1:18">
      <c r="A1887" s="1362"/>
      <c r="G1887" s="1362"/>
      <c r="H1887" s="1362"/>
      <c r="J1887" s="1362"/>
      <c r="N1887" s="1362"/>
      <c r="O1887" s="1365"/>
      <c r="P1887" s="1365"/>
      <c r="Q1887" s="1365"/>
      <c r="R1887" s="1365"/>
    </row>
    <row r="1888" spans="1:18">
      <c r="A1888" s="1362"/>
      <c r="G1888" s="1362"/>
      <c r="H1888" s="1362"/>
      <c r="J1888" s="1362"/>
      <c r="N1888" s="1362"/>
      <c r="O1888" s="1365"/>
      <c r="P1888" s="1365"/>
      <c r="Q1888" s="1365"/>
      <c r="R1888" s="1365"/>
    </row>
    <row r="1889" spans="1:18">
      <c r="A1889" s="1362"/>
      <c r="G1889" s="1362"/>
      <c r="H1889" s="1362"/>
      <c r="J1889" s="1362"/>
      <c r="N1889" s="1362"/>
      <c r="O1889" s="1365"/>
      <c r="P1889" s="1365"/>
      <c r="Q1889" s="1365"/>
      <c r="R1889" s="1365"/>
    </row>
    <row r="1890" spans="1:18">
      <c r="A1890" s="1362"/>
      <c r="G1890" s="1362"/>
      <c r="H1890" s="1362"/>
      <c r="J1890" s="1362"/>
      <c r="N1890" s="1362"/>
      <c r="O1890" s="1365"/>
      <c r="P1890" s="1365"/>
      <c r="Q1890" s="1365"/>
      <c r="R1890" s="1365"/>
    </row>
    <row r="1891" spans="1:18">
      <c r="A1891" s="1362"/>
      <c r="G1891" s="1362"/>
      <c r="H1891" s="1362"/>
      <c r="J1891" s="1362"/>
      <c r="N1891" s="1362"/>
      <c r="O1891" s="1365"/>
      <c r="P1891" s="1365"/>
      <c r="Q1891" s="1365"/>
      <c r="R1891" s="1365"/>
    </row>
    <row r="1892" spans="1:18">
      <c r="A1892" s="1362"/>
      <c r="G1892" s="1362"/>
      <c r="H1892" s="1362"/>
      <c r="J1892" s="1362"/>
      <c r="N1892" s="1362"/>
      <c r="O1892" s="1365"/>
      <c r="P1892" s="1365"/>
      <c r="Q1892" s="1365"/>
      <c r="R1892" s="1365"/>
    </row>
    <row r="1893" spans="1:18">
      <c r="A1893" s="1362"/>
      <c r="G1893" s="1362"/>
      <c r="H1893" s="1362"/>
      <c r="J1893" s="1362"/>
      <c r="N1893" s="1362"/>
      <c r="O1893" s="1365"/>
      <c r="P1893" s="1365"/>
      <c r="Q1893" s="1365"/>
      <c r="R1893" s="1365"/>
    </row>
    <row r="1894" spans="1:18">
      <c r="A1894" s="1362"/>
      <c r="G1894" s="1362"/>
      <c r="H1894" s="1362"/>
      <c r="J1894" s="1362"/>
      <c r="N1894" s="1362"/>
      <c r="O1894" s="1365"/>
      <c r="P1894" s="1365"/>
      <c r="Q1894" s="1365"/>
      <c r="R1894" s="1365"/>
    </row>
    <row r="1895" spans="1:18">
      <c r="A1895" s="1362"/>
      <c r="G1895" s="1362"/>
      <c r="H1895" s="1362"/>
      <c r="J1895" s="1362"/>
      <c r="N1895" s="1362"/>
      <c r="O1895" s="1365"/>
      <c r="P1895" s="1365"/>
      <c r="Q1895" s="1365"/>
      <c r="R1895" s="1365"/>
    </row>
    <row r="1896" spans="1:18">
      <c r="A1896" s="1362"/>
      <c r="G1896" s="1362"/>
      <c r="H1896" s="1362"/>
      <c r="J1896" s="1362"/>
      <c r="N1896" s="1362"/>
      <c r="O1896" s="1365"/>
      <c r="P1896" s="1365"/>
      <c r="Q1896" s="1365"/>
      <c r="R1896" s="1365"/>
    </row>
    <row r="1897" spans="1:18">
      <c r="A1897" s="1362"/>
      <c r="G1897" s="1362"/>
      <c r="H1897" s="1362"/>
      <c r="J1897" s="1362"/>
      <c r="N1897" s="1362"/>
      <c r="O1897" s="1365"/>
      <c r="P1897" s="1365"/>
      <c r="Q1897" s="1365"/>
      <c r="R1897" s="1365"/>
    </row>
    <row r="1898" spans="1:18">
      <c r="A1898" s="1362"/>
      <c r="G1898" s="1362"/>
      <c r="H1898" s="1362"/>
      <c r="J1898" s="1362"/>
      <c r="N1898" s="1362"/>
      <c r="O1898" s="1365"/>
      <c r="P1898" s="1365"/>
      <c r="Q1898" s="1365"/>
      <c r="R1898" s="1365"/>
    </row>
    <row r="1899" spans="1:18">
      <c r="A1899" s="1362"/>
      <c r="G1899" s="1362"/>
      <c r="H1899" s="1362"/>
      <c r="J1899" s="1362"/>
      <c r="N1899" s="1362"/>
      <c r="O1899" s="1365"/>
      <c r="P1899" s="1365"/>
      <c r="Q1899" s="1365"/>
      <c r="R1899" s="1365"/>
    </row>
    <row r="1900" spans="1:18">
      <c r="A1900" s="1362"/>
      <c r="G1900" s="1362"/>
      <c r="H1900" s="1362"/>
      <c r="J1900" s="1362"/>
      <c r="N1900" s="1362"/>
      <c r="O1900" s="1365"/>
      <c r="P1900" s="1365"/>
      <c r="Q1900" s="1365"/>
      <c r="R1900" s="1365"/>
    </row>
    <row r="1901" spans="1:18">
      <c r="A1901" s="1362"/>
      <c r="G1901" s="1362"/>
      <c r="H1901" s="1362"/>
      <c r="J1901" s="1362"/>
      <c r="N1901" s="1362"/>
      <c r="O1901" s="1365"/>
      <c r="P1901" s="1365"/>
      <c r="Q1901" s="1365"/>
      <c r="R1901" s="1365"/>
    </row>
    <row r="1902" spans="1:18">
      <c r="A1902" s="1362"/>
      <c r="G1902" s="1362"/>
      <c r="H1902" s="1362"/>
      <c r="J1902" s="1362"/>
      <c r="N1902" s="1362"/>
      <c r="O1902" s="1365"/>
      <c r="P1902" s="1365"/>
      <c r="Q1902" s="1365"/>
      <c r="R1902" s="1365"/>
    </row>
    <row r="1903" spans="1:18">
      <c r="A1903" s="1362"/>
      <c r="G1903" s="1362"/>
      <c r="H1903" s="1362"/>
      <c r="J1903" s="1362"/>
      <c r="N1903" s="1362"/>
      <c r="O1903" s="1365"/>
      <c r="P1903" s="1365"/>
      <c r="Q1903" s="1365"/>
      <c r="R1903" s="1365"/>
    </row>
    <row r="1904" spans="1:18">
      <c r="A1904" s="1362"/>
      <c r="G1904" s="1362"/>
      <c r="H1904" s="1362"/>
      <c r="J1904" s="1362"/>
      <c r="N1904" s="1362"/>
      <c r="O1904" s="1365"/>
      <c r="P1904" s="1365"/>
      <c r="Q1904" s="1365"/>
      <c r="R1904" s="1365"/>
    </row>
    <row r="1905" spans="1:18">
      <c r="A1905" s="1362"/>
      <c r="G1905" s="1362"/>
      <c r="H1905" s="1362"/>
      <c r="J1905" s="1362"/>
      <c r="N1905" s="1362"/>
      <c r="O1905" s="1365"/>
      <c r="P1905" s="1365"/>
      <c r="Q1905" s="1365"/>
      <c r="R1905" s="1365"/>
    </row>
    <row r="1906" spans="1:18">
      <c r="A1906" s="1362"/>
      <c r="G1906" s="1362"/>
      <c r="H1906" s="1362"/>
      <c r="J1906" s="1362"/>
      <c r="N1906" s="1362"/>
      <c r="O1906" s="1365"/>
      <c r="P1906" s="1365"/>
      <c r="Q1906" s="1365"/>
      <c r="R1906" s="1365"/>
    </row>
    <row r="1907" spans="1:18">
      <c r="A1907" s="1362"/>
      <c r="G1907" s="1362"/>
      <c r="H1907" s="1362"/>
      <c r="J1907" s="1362"/>
      <c r="N1907" s="1362"/>
      <c r="O1907" s="1365"/>
      <c r="P1907" s="1365"/>
      <c r="Q1907" s="1365"/>
      <c r="R1907" s="1365"/>
    </row>
    <row r="1908" spans="1:18">
      <c r="A1908" s="1362"/>
      <c r="G1908" s="1362"/>
      <c r="H1908" s="1362"/>
      <c r="J1908" s="1362"/>
      <c r="N1908" s="1362"/>
      <c r="O1908" s="1365"/>
      <c r="P1908" s="1365"/>
      <c r="Q1908" s="1365"/>
      <c r="R1908" s="1365"/>
    </row>
    <row r="1909" spans="1:18">
      <c r="A1909" s="1362"/>
      <c r="G1909" s="1362"/>
      <c r="H1909" s="1362"/>
      <c r="J1909" s="1362"/>
      <c r="N1909" s="1362"/>
      <c r="O1909" s="1365"/>
      <c r="P1909" s="1365"/>
      <c r="Q1909" s="1365"/>
      <c r="R1909" s="1365"/>
    </row>
    <row r="1910" spans="1:18">
      <c r="A1910" s="1362"/>
      <c r="G1910" s="1362"/>
      <c r="H1910" s="1362"/>
      <c r="J1910" s="1362"/>
      <c r="N1910" s="1362"/>
      <c r="O1910" s="1365"/>
      <c r="P1910" s="1365"/>
      <c r="Q1910" s="1365"/>
      <c r="R1910" s="1365"/>
    </row>
    <row r="1911" spans="1:18">
      <c r="A1911" s="1362"/>
      <c r="G1911" s="1362"/>
      <c r="H1911" s="1362"/>
      <c r="J1911" s="1362"/>
      <c r="N1911" s="1362"/>
      <c r="O1911" s="1365"/>
      <c r="P1911" s="1365"/>
      <c r="Q1911" s="1365"/>
      <c r="R1911" s="1365"/>
    </row>
    <row r="1912" spans="1:18">
      <c r="A1912" s="1362"/>
      <c r="G1912" s="1362"/>
      <c r="H1912" s="1362"/>
      <c r="J1912" s="1362"/>
      <c r="N1912" s="1362"/>
      <c r="O1912" s="1365"/>
      <c r="P1912" s="1365"/>
      <c r="Q1912" s="1365"/>
      <c r="R1912" s="1365"/>
    </row>
    <row r="1913" spans="1:18">
      <c r="A1913" s="1362"/>
      <c r="G1913" s="1362"/>
      <c r="H1913" s="1362"/>
      <c r="J1913" s="1362"/>
      <c r="N1913" s="1362"/>
      <c r="O1913" s="1365"/>
      <c r="P1913" s="1365"/>
      <c r="Q1913" s="1365"/>
      <c r="R1913" s="1365"/>
    </row>
    <row r="1914" spans="1:18">
      <c r="A1914" s="1362"/>
      <c r="G1914" s="1362"/>
      <c r="H1914" s="1362"/>
      <c r="J1914" s="1362"/>
      <c r="N1914" s="1362"/>
      <c r="O1914" s="1365"/>
      <c r="P1914" s="1365"/>
      <c r="Q1914" s="1365"/>
      <c r="R1914" s="1365"/>
    </row>
    <row r="1915" spans="1:18">
      <c r="A1915" s="1362"/>
      <c r="G1915" s="1362"/>
      <c r="H1915" s="1362"/>
      <c r="J1915" s="1362"/>
      <c r="N1915" s="1362"/>
      <c r="O1915" s="1365"/>
      <c r="P1915" s="1365"/>
      <c r="Q1915" s="1365"/>
      <c r="R1915" s="1365"/>
    </row>
    <row r="1916" spans="1:18">
      <c r="A1916" s="1362"/>
      <c r="G1916" s="1362"/>
      <c r="H1916" s="1362"/>
      <c r="J1916" s="1362"/>
      <c r="N1916" s="1362"/>
      <c r="O1916" s="1365"/>
      <c r="P1916" s="1365"/>
      <c r="Q1916" s="1365"/>
      <c r="R1916" s="1365"/>
    </row>
    <row r="1917" spans="1:18">
      <c r="A1917" s="1362"/>
      <c r="G1917" s="1362"/>
      <c r="H1917" s="1362"/>
      <c r="J1917" s="1362"/>
      <c r="N1917" s="1362"/>
      <c r="O1917" s="1365"/>
      <c r="P1917" s="1365"/>
      <c r="Q1917" s="1365"/>
      <c r="R1917" s="1365"/>
    </row>
    <row r="1918" spans="1:18">
      <c r="A1918" s="1362"/>
      <c r="G1918" s="1362"/>
      <c r="H1918" s="1362"/>
      <c r="J1918" s="1362"/>
      <c r="N1918" s="1362"/>
      <c r="O1918" s="1365"/>
      <c r="P1918" s="1365"/>
      <c r="Q1918" s="1365"/>
      <c r="R1918" s="1365"/>
    </row>
    <row r="1919" spans="1:18">
      <c r="A1919" s="1362"/>
      <c r="G1919" s="1362"/>
      <c r="H1919" s="1362"/>
      <c r="J1919" s="1362"/>
      <c r="N1919" s="1362"/>
      <c r="O1919" s="1365"/>
      <c r="P1919" s="1365"/>
      <c r="Q1919" s="1365"/>
      <c r="R1919" s="1365"/>
    </row>
    <row r="1920" spans="1:18">
      <c r="A1920" s="1362"/>
      <c r="G1920" s="1362"/>
      <c r="H1920" s="1362"/>
      <c r="J1920" s="1362"/>
      <c r="N1920" s="1362"/>
      <c r="O1920" s="1365"/>
      <c r="P1920" s="1365"/>
      <c r="Q1920" s="1365"/>
      <c r="R1920" s="1365"/>
    </row>
    <row r="1921" spans="1:18">
      <c r="A1921" s="1362"/>
      <c r="G1921" s="1362"/>
      <c r="H1921" s="1362"/>
      <c r="J1921" s="1362"/>
      <c r="N1921" s="1362"/>
      <c r="O1921" s="1365"/>
      <c r="P1921" s="1365"/>
      <c r="Q1921" s="1365"/>
      <c r="R1921" s="1365"/>
    </row>
    <row r="1922" spans="1:18">
      <c r="A1922" s="1362"/>
      <c r="G1922" s="1362"/>
      <c r="H1922" s="1362"/>
      <c r="J1922" s="1362"/>
      <c r="N1922" s="1362"/>
      <c r="O1922" s="1365"/>
      <c r="P1922" s="1365"/>
      <c r="Q1922" s="1365"/>
      <c r="R1922" s="1365"/>
    </row>
    <row r="1923" spans="1:18">
      <c r="A1923" s="1362"/>
      <c r="G1923" s="1362"/>
      <c r="H1923" s="1362"/>
      <c r="J1923" s="1362"/>
      <c r="N1923" s="1362"/>
      <c r="O1923" s="1365"/>
      <c r="P1923" s="1365"/>
      <c r="Q1923" s="1365"/>
      <c r="R1923" s="1365"/>
    </row>
    <row r="1924" spans="1:18">
      <c r="A1924" s="1362"/>
      <c r="G1924" s="1362"/>
      <c r="H1924" s="1362"/>
      <c r="J1924" s="1362"/>
      <c r="N1924" s="1362"/>
      <c r="O1924" s="1365"/>
      <c r="P1924" s="1365"/>
      <c r="Q1924" s="1365"/>
      <c r="R1924" s="1365"/>
    </row>
    <row r="1925" spans="1:18">
      <c r="A1925" s="1362"/>
      <c r="G1925" s="1362"/>
      <c r="H1925" s="1362"/>
      <c r="J1925" s="1362"/>
      <c r="N1925" s="1362"/>
      <c r="O1925" s="1365"/>
      <c r="P1925" s="1365"/>
      <c r="Q1925" s="1365"/>
      <c r="R1925" s="1365"/>
    </row>
    <row r="1926" spans="1:18">
      <c r="A1926" s="1362"/>
      <c r="G1926" s="1362"/>
      <c r="H1926" s="1362"/>
      <c r="J1926" s="1362"/>
      <c r="N1926" s="1362"/>
      <c r="O1926" s="1365"/>
      <c r="P1926" s="1365"/>
      <c r="Q1926" s="1365"/>
      <c r="R1926" s="1365"/>
    </row>
    <row r="1927" spans="1:18">
      <c r="A1927" s="1362"/>
      <c r="G1927" s="1362"/>
      <c r="H1927" s="1362"/>
      <c r="J1927" s="1362"/>
      <c r="N1927" s="1362"/>
      <c r="O1927" s="1365"/>
      <c r="P1927" s="1365"/>
      <c r="Q1927" s="1365"/>
      <c r="R1927" s="1365"/>
    </row>
    <row r="1928" spans="1:18">
      <c r="A1928" s="1362"/>
      <c r="G1928" s="1362"/>
      <c r="H1928" s="1362"/>
      <c r="J1928" s="1362"/>
      <c r="N1928" s="1362"/>
      <c r="O1928" s="1365"/>
      <c r="P1928" s="1365"/>
      <c r="Q1928" s="1365"/>
      <c r="R1928" s="1365"/>
    </row>
    <row r="1929" spans="1:18">
      <c r="A1929" s="1362"/>
      <c r="G1929" s="1362"/>
      <c r="H1929" s="1362"/>
      <c r="J1929" s="1362"/>
      <c r="N1929" s="1362"/>
      <c r="O1929" s="1365"/>
      <c r="P1929" s="1365"/>
      <c r="Q1929" s="1365"/>
      <c r="R1929" s="1365"/>
    </row>
    <row r="1930" spans="1:18">
      <c r="A1930" s="1362"/>
      <c r="G1930" s="1362"/>
      <c r="H1930" s="1362"/>
      <c r="J1930" s="1362"/>
      <c r="N1930" s="1362"/>
      <c r="O1930" s="1365"/>
      <c r="P1930" s="1365"/>
      <c r="Q1930" s="1365"/>
      <c r="R1930" s="1365"/>
    </row>
    <row r="1931" spans="1:18">
      <c r="A1931" s="1362"/>
      <c r="G1931" s="1362"/>
      <c r="H1931" s="1362"/>
      <c r="J1931" s="1362"/>
      <c r="N1931" s="1362"/>
      <c r="O1931" s="1365"/>
      <c r="P1931" s="1365"/>
      <c r="Q1931" s="1365"/>
      <c r="R1931" s="1365"/>
    </row>
    <row r="1932" spans="1:18">
      <c r="A1932" s="1362"/>
      <c r="G1932" s="1362"/>
      <c r="H1932" s="1362"/>
      <c r="J1932" s="1362"/>
      <c r="N1932" s="1362"/>
      <c r="O1932" s="1365"/>
      <c r="P1932" s="1365"/>
      <c r="Q1932" s="1365"/>
      <c r="R1932" s="1365"/>
    </row>
    <row r="1933" spans="1:18">
      <c r="A1933" s="1362"/>
      <c r="G1933" s="1362"/>
      <c r="H1933" s="1362"/>
      <c r="J1933" s="1362"/>
      <c r="N1933" s="1362"/>
      <c r="O1933" s="1365"/>
      <c r="P1933" s="1365"/>
      <c r="Q1933" s="1365"/>
      <c r="R1933" s="1365"/>
    </row>
    <row r="1934" spans="1:18">
      <c r="A1934" s="1362"/>
      <c r="G1934" s="1362"/>
      <c r="H1934" s="1362"/>
      <c r="J1934" s="1362"/>
      <c r="N1934" s="1362"/>
      <c r="O1934" s="1365"/>
      <c r="P1934" s="1365"/>
      <c r="Q1934" s="1365"/>
      <c r="R1934" s="1365"/>
    </row>
    <row r="1935" spans="1:18">
      <c r="A1935" s="1362"/>
      <c r="G1935" s="1362"/>
      <c r="H1935" s="1362"/>
      <c r="J1935" s="1362"/>
      <c r="N1935" s="1362"/>
      <c r="O1935" s="1365"/>
      <c r="P1935" s="1365"/>
      <c r="Q1935" s="1365"/>
      <c r="R1935" s="1365"/>
    </row>
    <row r="1936" spans="1:18">
      <c r="A1936" s="1362"/>
      <c r="G1936" s="1362"/>
      <c r="H1936" s="1362"/>
      <c r="J1936" s="1362"/>
      <c r="N1936" s="1362"/>
      <c r="O1936" s="1365"/>
      <c r="P1936" s="1365"/>
      <c r="Q1936" s="1365"/>
      <c r="R1936" s="1365"/>
    </row>
    <row r="1937" spans="1:18">
      <c r="A1937" s="1362"/>
      <c r="G1937" s="1362"/>
      <c r="H1937" s="1362"/>
      <c r="J1937" s="1362"/>
      <c r="N1937" s="1362"/>
      <c r="O1937" s="1365"/>
      <c r="P1937" s="1365"/>
      <c r="Q1937" s="1365"/>
      <c r="R1937" s="1365"/>
    </row>
    <row r="1938" spans="1:18">
      <c r="A1938" s="1362"/>
      <c r="G1938" s="1362"/>
      <c r="H1938" s="1362"/>
      <c r="J1938" s="1362"/>
      <c r="N1938" s="1362"/>
      <c r="O1938" s="1365"/>
      <c r="P1938" s="1365"/>
      <c r="Q1938" s="1365"/>
      <c r="R1938" s="1365"/>
    </row>
    <row r="1939" spans="1:18">
      <c r="A1939" s="1362"/>
      <c r="G1939" s="1362"/>
      <c r="H1939" s="1362"/>
      <c r="J1939" s="1362"/>
      <c r="N1939" s="1362"/>
      <c r="O1939" s="1365"/>
      <c r="P1939" s="1365"/>
      <c r="Q1939" s="1365"/>
      <c r="R1939" s="1365"/>
    </row>
    <row r="1940" spans="1:18">
      <c r="A1940" s="1362"/>
      <c r="G1940" s="1362"/>
      <c r="H1940" s="1362"/>
      <c r="J1940" s="1362"/>
      <c r="N1940" s="1362"/>
      <c r="O1940" s="1365"/>
      <c r="P1940" s="1365"/>
      <c r="Q1940" s="1365"/>
      <c r="R1940" s="1365"/>
    </row>
    <row r="1941" spans="1:18">
      <c r="A1941" s="1362"/>
      <c r="G1941" s="1362"/>
      <c r="H1941" s="1362"/>
      <c r="J1941" s="1362"/>
      <c r="N1941" s="1362"/>
      <c r="O1941" s="1365"/>
      <c r="P1941" s="1365"/>
      <c r="Q1941" s="1365"/>
      <c r="R1941" s="1365"/>
    </row>
    <row r="1942" spans="1:18">
      <c r="A1942" s="1362"/>
      <c r="G1942" s="1362"/>
      <c r="H1942" s="1362"/>
      <c r="J1942" s="1362"/>
      <c r="N1942" s="1362"/>
      <c r="O1942" s="1365"/>
      <c r="P1942" s="1365"/>
      <c r="Q1942" s="1365"/>
      <c r="R1942" s="1365"/>
    </row>
    <row r="1943" spans="1:18">
      <c r="A1943" s="1362"/>
      <c r="G1943" s="1362"/>
      <c r="H1943" s="1362"/>
      <c r="J1943" s="1362"/>
      <c r="N1943" s="1362"/>
      <c r="O1943" s="1365"/>
      <c r="P1943" s="1365"/>
      <c r="Q1943" s="1365"/>
      <c r="R1943" s="1365"/>
    </row>
    <row r="1944" spans="1:18">
      <c r="A1944" s="1362"/>
      <c r="G1944" s="1362"/>
      <c r="H1944" s="1362"/>
      <c r="J1944" s="1362"/>
      <c r="N1944" s="1362"/>
      <c r="O1944" s="1365"/>
      <c r="P1944" s="1365"/>
      <c r="Q1944" s="1365"/>
      <c r="R1944" s="1365"/>
    </row>
    <row r="1945" spans="1:18">
      <c r="A1945" s="1362"/>
      <c r="G1945" s="1362"/>
      <c r="H1945" s="1362"/>
      <c r="J1945" s="1362"/>
      <c r="N1945" s="1362"/>
      <c r="O1945" s="1365"/>
      <c r="P1945" s="1365"/>
      <c r="Q1945" s="1365"/>
      <c r="R1945" s="1365"/>
    </row>
    <row r="1946" spans="1:18">
      <c r="A1946" s="1362"/>
      <c r="G1946" s="1362"/>
      <c r="H1946" s="1362"/>
      <c r="J1946" s="1362"/>
      <c r="N1946" s="1362"/>
      <c r="O1946" s="1365"/>
      <c r="P1946" s="1365"/>
      <c r="Q1946" s="1365"/>
      <c r="R1946" s="1365"/>
    </row>
    <row r="1947" spans="1:18">
      <c r="A1947" s="1362"/>
      <c r="G1947" s="1362"/>
      <c r="H1947" s="1362"/>
      <c r="J1947" s="1362"/>
      <c r="N1947" s="1362"/>
      <c r="O1947" s="1365"/>
      <c r="P1947" s="1365"/>
      <c r="Q1947" s="1365"/>
      <c r="R1947" s="1365"/>
    </row>
    <row r="1948" spans="1:18">
      <c r="A1948" s="1362"/>
      <c r="G1948" s="1362"/>
      <c r="H1948" s="1362"/>
      <c r="J1948" s="1362"/>
      <c r="N1948" s="1362"/>
      <c r="O1948" s="1365"/>
      <c r="P1948" s="1365"/>
      <c r="Q1948" s="1365"/>
      <c r="R1948" s="1365"/>
    </row>
    <row r="1949" spans="1:18">
      <c r="A1949" s="1362"/>
      <c r="G1949" s="1362"/>
      <c r="H1949" s="1362"/>
      <c r="J1949" s="1362"/>
      <c r="N1949" s="1362"/>
      <c r="O1949" s="1365"/>
      <c r="P1949" s="1365"/>
      <c r="Q1949" s="1365"/>
      <c r="R1949" s="1365"/>
    </row>
    <row r="1950" spans="1:18">
      <c r="A1950" s="1362"/>
      <c r="G1950" s="1362"/>
      <c r="H1950" s="1362"/>
      <c r="J1950" s="1362"/>
      <c r="N1950" s="1362"/>
      <c r="O1950" s="1365"/>
      <c r="P1950" s="1365"/>
      <c r="Q1950" s="1365"/>
      <c r="R1950" s="1365"/>
    </row>
    <row r="1951" spans="1:18">
      <c r="A1951" s="1362"/>
      <c r="G1951" s="1362"/>
      <c r="H1951" s="1362"/>
      <c r="J1951" s="1362"/>
      <c r="N1951" s="1362"/>
      <c r="O1951" s="1365"/>
      <c r="P1951" s="1365"/>
      <c r="Q1951" s="1365"/>
      <c r="R1951" s="1365"/>
    </row>
    <row r="1952" spans="1:18">
      <c r="A1952" s="1362"/>
      <c r="G1952" s="1362"/>
      <c r="H1952" s="1362"/>
      <c r="J1952" s="1362"/>
      <c r="N1952" s="1362"/>
      <c r="O1952" s="1365"/>
      <c r="P1952" s="1365"/>
      <c r="Q1952" s="1365"/>
      <c r="R1952" s="1365"/>
    </row>
    <row r="1953" spans="1:18">
      <c r="A1953" s="1362"/>
      <c r="G1953" s="1362"/>
      <c r="H1953" s="1362"/>
      <c r="J1953" s="1362"/>
      <c r="N1953" s="1362"/>
      <c r="O1953" s="1365"/>
      <c r="P1953" s="1365"/>
      <c r="Q1953" s="1365"/>
      <c r="R1953" s="1365"/>
    </row>
    <row r="1954" spans="1:18">
      <c r="A1954" s="1362"/>
      <c r="G1954" s="1362"/>
      <c r="H1954" s="1362"/>
      <c r="J1954" s="1362"/>
      <c r="N1954" s="1362"/>
      <c r="O1954" s="1365"/>
      <c r="P1954" s="1365"/>
      <c r="Q1954" s="1365"/>
      <c r="R1954" s="1365"/>
    </row>
    <row r="1955" spans="1:18">
      <c r="A1955" s="1362"/>
      <c r="G1955" s="1362"/>
      <c r="H1955" s="1362"/>
      <c r="J1955" s="1362"/>
      <c r="N1955" s="1362"/>
      <c r="O1955" s="1365"/>
      <c r="P1955" s="1365"/>
      <c r="Q1955" s="1365"/>
      <c r="R1955" s="1365"/>
    </row>
    <row r="1956" spans="1:18">
      <c r="A1956" s="1362"/>
      <c r="G1956" s="1362"/>
      <c r="H1956" s="1362"/>
      <c r="J1956" s="1362"/>
      <c r="N1956" s="1362"/>
      <c r="O1956" s="1365"/>
      <c r="P1956" s="1365"/>
      <c r="Q1956" s="1365"/>
      <c r="R1956" s="1365"/>
    </row>
    <row r="1957" spans="1:18">
      <c r="A1957" s="1362"/>
      <c r="G1957" s="1362"/>
      <c r="H1957" s="1362"/>
      <c r="J1957" s="1362"/>
      <c r="N1957" s="1362"/>
      <c r="O1957" s="1365"/>
      <c r="P1957" s="1365"/>
      <c r="Q1957" s="1365"/>
      <c r="R1957" s="1365"/>
    </row>
    <row r="1958" spans="1:18">
      <c r="A1958" s="1362"/>
      <c r="G1958" s="1362"/>
      <c r="H1958" s="1362"/>
      <c r="J1958" s="1362"/>
      <c r="N1958" s="1362"/>
      <c r="O1958" s="1365"/>
      <c r="P1958" s="1365"/>
      <c r="Q1958" s="1365"/>
      <c r="R1958" s="1365"/>
    </row>
    <row r="1959" spans="1:18">
      <c r="A1959" s="1362"/>
      <c r="G1959" s="1362"/>
      <c r="H1959" s="1362"/>
      <c r="J1959" s="1362"/>
      <c r="N1959" s="1362"/>
      <c r="O1959" s="1365"/>
      <c r="P1959" s="1365"/>
      <c r="Q1959" s="1365"/>
      <c r="R1959" s="1365"/>
    </row>
    <row r="1960" spans="1:18">
      <c r="A1960" s="1362"/>
      <c r="G1960" s="1362"/>
      <c r="H1960" s="1362"/>
      <c r="J1960" s="1362"/>
      <c r="N1960" s="1362"/>
      <c r="O1960" s="1365"/>
      <c r="P1960" s="1365"/>
      <c r="Q1960" s="1365"/>
      <c r="R1960" s="1365"/>
    </row>
    <row r="1961" spans="1:18">
      <c r="A1961" s="1362"/>
      <c r="G1961" s="1362"/>
      <c r="H1961" s="1362"/>
      <c r="J1961" s="1362"/>
      <c r="N1961" s="1362"/>
      <c r="O1961" s="1365"/>
      <c r="P1961" s="1365"/>
      <c r="Q1961" s="1365"/>
      <c r="R1961" s="1365"/>
    </row>
    <row r="1962" spans="1:18">
      <c r="A1962" s="1362"/>
      <c r="G1962" s="1362"/>
      <c r="H1962" s="1362"/>
      <c r="J1962" s="1362"/>
      <c r="N1962" s="1362"/>
      <c r="O1962" s="1365"/>
      <c r="P1962" s="1365"/>
      <c r="Q1962" s="1365"/>
      <c r="R1962" s="1365"/>
    </row>
    <row r="1963" spans="1:18">
      <c r="A1963" s="1362"/>
      <c r="G1963" s="1362"/>
      <c r="H1963" s="1362"/>
      <c r="J1963" s="1362"/>
      <c r="N1963" s="1362"/>
      <c r="O1963" s="1365"/>
      <c r="P1963" s="1365"/>
      <c r="Q1963" s="1365"/>
      <c r="R1963" s="1365"/>
    </row>
    <row r="1964" spans="1:18">
      <c r="A1964" s="1362"/>
      <c r="G1964" s="1362"/>
      <c r="H1964" s="1362"/>
      <c r="J1964" s="1362"/>
      <c r="N1964" s="1362"/>
      <c r="O1964" s="1365"/>
      <c r="P1964" s="1365"/>
      <c r="Q1964" s="1365"/>
      <c r="R1964" s="1365"/>
    </row>
    <row r="1965" spans="1:18">
      <c r="A1965" s="1362"/>
      <c r="G1965" s="1362"/>
      <c r="H1965" s="1362"/>
      <c r="J1965" s="1362"/>
      <c r="N1965" s="1362"/>
      <c r="O1965" s="1365"/>
      <c r="P1965" s="1365"/>
      <c r="Q1965" s="1365"/>
      <c r="R1965" s="1365"/>
    </row>
    <row r="1966" spans="1:18">
      <c r="A1966" s="1362"/>
      <c r="G1966" s="1362"/>
      <c r="H1966" s="1362"/>
      <c r="J1966" s="1362"/>
      <c r="N1966" s="1362"/>
      <c r="O1966" s="1365"/>
      <c r="P1966" s="1365"/>
      <c r="Q1966" s="1365"/>
      <c r="R1966" s="1365"/>
    </row>
    <row r="1967" spans="1:18">
      <c r="A1967" s="1362"/>
      <c r="G1967" s="1362"/>
      <c r="H1967" s="1362"/>
      <c r="J1967" s="1362"/>
      <c r="N1967" s="1362"/>
      <c r="O1967" s="1365"/>
      <c r="P1967" s="1365"/>
      <c r="Q1967" s="1365"/>
      <c r="R1967" s="1365"/>
    </row>
    <row r="1968" spans="1:18">
      <c r="A1968" s="1362"/>
      <c r="G1968" s="1362"/>
      <c r="H1968" s="1362"/>
      <c r="J1968" s="1362"/>
      <c r="N1968" s="1362"/>
      <c r="O1968" s="1365"/>
      <c r="P1968" s="1365"/>
      <c r="Q1968" s="1365"/>
      <c r="R1968" s="1365"/>
    </row>
    <row r="1969" spans="1:18">
      <c r="A1969" s="1362"/>
      <c r="G1969" s="1362"/>
      <c r="H1969" s="1362"/>
      <c r="J1969" s="1362"/>
      <c r="N1969" s="1362"/>
      <c r="O1969" s="1365"/>
      <c r="P1969" s="1365"/>
      <c r="Q1969" s="1365"/>
      <c r="R1969" s="1365"/>
    </row>
    <row r="1970" spans="1:18">
      <c r="A1970" s="1362"/>
      <c r="G1970" s="1362"/>
      <c r="H1970" s="1362"/>
      <c r="J1970" s="1362"/>
      <c r="N1970" s="1362"/>
      <c r="O1970" s="1365"/>
      <c r="P1970" s="1365"/>
      <c r="Q1970" s="1365"/>
      <c r="R1970" s="1365"/>
    </row>
    <row r="1971" spans="1:18">
      <c r="A1971" s="1362"/>
      <c r="G1971" s="1362"/>
      <c r="H1971" s="1362"/>
      <c r="J1971" s="1362"/>
      <c r="N1971" s="1362"/>
      <c r="O1971" s="1365"/>
      <c r="P1971" s="1365"/>
      <c r="Q1971" s="1365"/>
      <c r="R1971" s="1365"/>
    </row>
    <row r="1972" spans="1:18">
      <c r="A1972" s="1362"/>
      <c r="G1972" s="1362"/>
      <c r="H1972" s="1362"/>
      <c r="J1972" s="1362"/>
      <c r="N1972" s="1362"/>
      <c r="O1972" s="1365"/>
      <c r="P1972" s="1365"/>
      <c r="Q1972" s="1365"/>
      <c r="R1972" s="1365"/>
    </row>
    <row r="1973" spans="1:18">
      <c r="A1973" s="1362"/>
      <c r="G1973" s="1362"/>
      <c r="H1973" s="1362"/>
      <c r="J1973" s="1362"/>
      <c r="N1973" s="1362"/>
      <c r="O1973" s="1365"/>
      <c r="P1973" s="1365"/>
      <c r="Q1973" s="1365"/>
      <c r="R1973" s="1365"/>
    </row>
    <row r="1974" spans="1:18">
      <c r="A1974" s="1362"/>
      <c r="G1974" s="1362"/>
      <c r="H1974" s="1362"/>
      <c r="J1974" s="1362"/>
      <c r="N1974" s="1362"/>
      <c r="O1974" s="1365"/>
      <c r="P1974" s="1365"/>
      <c r="Q1974" s="1365"/>
      <c r="R1974" s="1365"/>
    </row>
    <row r="1975" spans="1:18">
      <c r="A1975" s="1362"/>
      <c r="G1975" s="1362"/>
      <c r="H1975" s="1362"/>
      <c r="J1975" s="1362"/>
      <c r="N1975" s="1362"/>
      <c r="O1975" s="1365"/>
      <c r="P1975" s="1365"/>
      <c r="Q1975" s="1365"/>
      <c r="R1975" s="1365"/>
    </row>
    <row r="1976" spans="1:18">
      <c r="A1976" s="1362"/>
      <c r="G1976" s="1362"/>
      <c r="H1976" s="1362"/>
      <c r="J1976" s="1362"/>
      <c r="N1976" s="1362"/>
      <c r="O1976" s="1365"/>
      <c r="P1976" s="1365"/>
      <c r="Q1976" s="1365"/>
      <c r="R1976" s="1365"/>
    </row>
    <row r="1977" spans="1:18">
      <c r="A1977" s="1362"/>
      <c r="G1977" s="1362"/>
      <c r="H1977" s="1362"/>
      <c r="J1977" s="1362"/>
      <c r="N1977" s="1362"/>
      <c r="O1977" s="1365"/>
      <c r="P1977" s="1365"/>
      <c r="Q1977" s="1365"/>
      <c r="R1977" s="1365"/>
    </row>
    <row r="1978" spans="1:18">
      <c r="A1978" s="1362"/>
      <c r="G1978" s="1362"/>
      <c r="H1978" s="1362"/>
      <c r="J1978" s="1362"/>
      <c r="N1978" s="1362"/>
      <c r="O1978" s="1365"/>
      <c r="P1978" s="1365"/>
      <c r="Q1978" s="1365"/>
      <c r="R1978" s="1365"/>
    </row>
    <row r="1979" spans="1:18">
      <c r="A1979" s="1362"/>
      <c r="G1979" s="1362"/>
      <c r="H1979" s="1362"/>
      <c r="J1979" s="1362"/>
      <c r="N1979" s="1362"/>
      <c r="O1979" s="1365"/>
      <c r="P1979" s="1365"/>
      <c r="Q1979" s="1365"/>
      <c r="R1979" s="1365"/>
    </row>
    <row r="1980" spans="1:18">
      <c r="A1980" s="1362"/>
      <c r="G1980" s="1362"/>
      <c r="H1980" s="1362"/>
      <c r="J1980" s="1362"/>
      <c r="N1980" s="1362"/>
      <c r="O1980" s="1365"/>
      <c r="P1980" s="1365"/>
      <c r="Q1980" s="1365"/>
      <c r="R1980" s="1365"/>
    </row>
    <row r="1981" spans="1:18">
      <c r="A1981" s="1362"/>
      <c r="G1981" s="1362"/>
      <c r="H1981" s="1362"/>
      <c r="J1981" s="1362"/>
      <c r="N1981" s="1362"/>
      <c r="O1981" s="1365"/>
      <c r="P1981" s="1365"/>
      <c r="Q1981" s="1365"/>
      <c r="R1981" s="1365"/>
    </row>
    <row r="1982" spans="1:18">
      <c r="A1982" s="1362"/>
      <c r="G1982" s="1362"/>
      <c r="H1982" s="1362"/>
      <c r="J1982" s="1362"/>
      <c r="N1982" s="1362"/>
      <c r="O1982" s="1365"/>
      <c r="P1982" s="1365"/>
      <c r="Q1982" s="1365"/>
      <c r="R1982" s="1365"/>
    </row>
    <row r="1983" spans="1:18">
      <c r="A1983" s="1362"/>
      <c r="G1983" s="1362"/>
      <c r="H1983" s="1362"/>
      <c r="J1983" s="1362"/>
      <c r="N1983" s="1362"/>
      <c r="O1983" s="1365"/>
      <c r="P1983" s="1365"/>
      <c r="Q1983" s="1365"/>
      <c r="R1983" s="1365"/>
    </row>
    <row r="1984" spans="1:18">
      <c r="A1984" s="1362"/>
      <c r="G1984" s="1362"/>
      <c r="H1984" s="1362"/>
      <c r="J1984" s="1362"/>
      <c r="N1984" s="1362"/>
      <c r="O1984" s="1365"/>
      <c r="P1984" s="1365"/>
      <c r="Q1984" s="1365"/>
      <c r="R1984" s="1365"/>
    </row>
    <row r="1985" spans="1:18">
      <c r="A1985" s="1362"/>
      <c r="G1985" s="1362"/>
      <c r="H1985" s="1362"/>
      <c r="J1985" s="1362"/>
      <c r="N1985" s="1362"/>
      <c r="O1985" s="1365"/>
      <c r="P1985" s="1365"/>
      <c r="Q1985" s="1365"/>
      <c r="R1985" s="1365"/>
    </row>
    <row r="1986" spans="1:18">
      <c r="A1986" s="1362"/>
      <c r="G1986" s="1362"/>
      <c r="H1986" s="1362"/>
      <c r="J1986" s="1362"/>
      <c r="N1986" s="1362"/>
      <c r="O1986" s="1365"/>
      <c r="P1986" s="1365"/>
      <c r="Q1986" s="1365"/>
      <c r="R1986" s="1365"/>
    </row>
    <row r="1987" spans="1:18">
      <c r="A1987" s="1362"/>
      <c r="G1987" s="1362"/>
      <c r="H1987" s="1362"/>
      <c r="J1987" s="1362"/>
      <c r="N1987" s="1362"/>
      <c r="O1987" s="1365"/>
      <c r="P1987" s="1365"/>
      <c r="Q1987" s="1365"/>
      <c r="R1987" s="1365"/>
    </row>
    <row r="1988" spans="1:18">
      <c r="A1988" s="1362"/>
      <c r="G1988" s="1362"/>
      <c r="H1988" s="1362"/>
      <c r="J1988" s="1362"/>
      <c r="N1988" s="1362"/>
      <c r="O1988" s="1365"/>
      <c r="P1988" s="1365"/>
      <c r="Q1988" s="1365"/>
      <c r="R1988" s="1365"/>
    </row>
    <row r="1989" spans="1:18">
      <c r="A1989" s="1362"/>
      <c r="G1989" s="1362"/>
      <c r="H1989" s="1362"/>
      <c r="J1989" s="1362"/>
      <c r="N1989" s="1362"/>
      <c r="O1989" s="1365"/>
      <c r="P1989" s="1365"/>
      <c r="Q1989" s="1365"/>
      <c r="R1989" s="1365"/>
    </row>
    <row r="1990" spans="1:18">
      <c r="A1990" s="1362"/>
      <c r="G1990" s="1362"/>
      <c r="H1990" s="1362"/>
      <c r="J1990" s="1362"/>
      <c r="N1990" s="1362"/>
      <c r="O1990" s="1365"/>
      <c r="P1990" s="1365"/>
      <c r="Q1990" s="1365"/>
      <c r="R1990" s="1365"/>
    </row>
    <row r="1991" spans="1:18">
      <c r="A1991" s="1362"/>
      <c r="G1991" s="1362"/>
      <c r="H1991" s="1362"/>
      <c r="J1991" s="1362"/>
      <c r="N1991" s="1362"/>
      <c r="O1991" s="1365"/>
      <c r="P1991" s="1365"/>
      <c r="Q1991" s="1365"/>
      <c r="R1991" s="1365"/>
    </row>
    <row r="1992" spans="1:18">
      <c r="A1992" s="1362"/>
      <c r="G1992" s="1362"/>
      <c r="H1992" s="1362"/>
      <c r="J1992" s="1362"/>
      <c r="N1992" s="1362"/>
      <c r="O1992" s="1365"/>
      <c r="P1992" s="1365"/>
      <c r="Q1992" s="1365"/>
      <c r="R1992" s="1365"/>
    </row>
    <row r="1993" spans="1:18">
      <c r="A1993" s="1362"/>
      <c r="G1993" s="1362"/>
      <c r="H1993" s="1362"/>
      <c r="J1993" s="1362"/>
      <c r="N1993" s="1362"/>
      <c r="O1993" s="1365"/>
      <c r="P1993" s="1365"/>
      <c r="Q1993" s="1365"/>
      <c r="R1993" s="1365"/>
    </row>
    <row r="1994" spans="1:18">
      <c r="A1994" s="1362"/>
      <c r="G1994" s="1362"/>
      <c r="H1994" s="1362"/>
      <c r="J1994" s="1362"/>
      <c r="N1994" s="1362"/>
      <c r="O1994" s="1365"/>
      <c r="P1994" s="1365"/>
      <c r="Q1994" s="1365"/>
      <c r="R1994" s="1365"/>
    </row>
    <row r="1995" spans="1:18">
      <c r="A1995" s="1362"/>
      <c r="G1995" s="1362"/>
      <c r="H1995" s="1362"/>
      <c r="J1995" s="1362"/>
      <c r="N1995" s="1362"/>
      <c r="O1995" s="1365"/>
      <c r="P1995" s="1365"/>
      <c r="Q1995" s="1365"/>
      <c r="R1995" s="1365"/>
    </row>
    <row r="1996" spans="1:18">
      <c r="A1996" s="1362"/>
      <c r="G1996" s="1362"/>
      <c r="H1996" s="1362"/>
      <c r="J1996" s="1362"/>
      <c r="N1996" s="1362"/>
      <c r="O1996" s="1365"/>
      <c r="P1996" s="1365"/>
      <c r="Q1996" s="1365"/>
      <c r="R1996" s="1365"/>
    </row>
    <row r="1997" spans="1:18">
      <c r="A1997" s="1362"/>
      <c r="G1997" s="1362"/>
      <c r="H1997" s="1362"/>
      <c r="J1997" s="1362"/>
      <c r="N1997" s="1362"/>
      <c r="O1997" s="1365"/>
      <c r="P1997" s="1365"/>
      <c r="Q1997" s="1365"/>
      <c r="R1997" s="1365"/>
    </row>
    <row r="1998" spans="1:18">
      <c r="A1998" s="1362"/>
      <c r="G1998" s="1362"/>
      <c r="H1998" s="1362"/>
      <c r="J1998" s="1362"/>
      <c r="N1998" s="1362"/>
      <c r="O1998" s="1365"/>
      <c r="P1998" s="1365"/>
      <c r="Q1998" s="1365"/>
      <c r="R1998" s="1365"/>
    </row>
    <row r="1999" spans="1:18">
      <c r="A1999" s="1362"/>
      <c r="G1999" s="1362"/>
      <c r="H1999" s="1362"/>
      <c r="J1999" s="1362"/>
      <c r="N1999" s="1362"/>
      <c r="O1999" s="1365"/>
      <c r="P1999" s="1365"/>
      <c r="Q1999" s="1365"/>
      <c r="R1999" s="1365"/>
    </row>
    <row r="2000" spans="1:18">
      <c r="A2000" s="1362"/>
      <c r="G2000" s="1362"/>
      <c r="H2000" s="1362"/>
      <c r="J2000" s="1362"/>
      <c r="N2000" s="1362"/>
      <c r="O2000" s="1365"/>
      <c r="P2000" s="1365"/>
      <c r="Q2000" s="1365"/>
      <c r="R2000" s="1365"/>
    </row>
    <row r="2001" spans="1:18">
      <c r="A2001" s="1362"/>
      <c r="G2001" s="1362"/>
      <c r="H2001" s="1362"/>
      <c r="J2001" s="1362"/>
      <c r="N2001" s="1362"/>
      <c r="O2001" s="1365"/>
      <c r="P2001" s="1365"/>
      <c r="Q2001" s="1365"/>
      <c r="R2001" s="1365"/>
    </row>
    <row r="2002" spans="1:18">
      <c r="A2002" s="1362"/>
      <c r="G2002" s="1362"/>
      <c r="H2002" s="1362"/>
      <c r="J2002" s="1362"/>
      <c r="N2002" s="1362"/>
      <c r="O2002" s="1365"/>
      <c r="P2002" s="1365"/>
      <c r="Q2002" s="1365"/>
      <c r="R2002" s="1365"/>
    </row>
    <row r="2003" spans="1:18">
      <c r="A2003" s="1362"/>
      <c r="G2003" s="1362"/>
      <c r="H2003" s="1362"/>
      <c r="J2003" s="1362"/>
      <c r="N2003" s="1362"/>
      <c r="O2003" s="1365"/>
      <c r="P2003" s="1365"/>
      <c r="Q2003" s="1365"/>
      <c r="R2003" s="1365"/>
    </row>
    <row r="2004" spans="1:18">
      <c r="A2004" s="1362"/>
      <c r="G2004" s="1362"/>
      <c r="H2004" s="1362"/>
      <c r="J2004" s="1362"/>
      <c r="N2004" s="1362"/>
      <c r="O2004" s="1365"/>
      <c r="P2004" s="1365"/>
      <c r="Q2004" s="1365"/>
      <c r="R2004" s="1365"/>
    </row>
    <row r="2005" spans="1:18">
      <c r="A2005" s="1362"/>
      <c r="G2005" s="1362"/>
      <c r="H2005" s="1362"/>
      <c r="J2005" s="1362"/>
      <c r="N2005" s="1362"/>
      <c r="O2005" s="1365"/>
      <c r="P2005" s="1365"/>
      <c r="Q2005" s="1365"/>
      <c r="R2005" s="1365"/>
    </row>
    <row r="2006" spans="1:18">
      <c r="A2006" s="1362"/>
      <c r="G2006" s="1362"/>
      <c r="H2006" s="1362"/>
      <c r="J2006" s="1362"/>
      <c r="N2006" s="1362"/>
      <c r="O2006" s="1365"/>
      <c r="P2006" s="1365"/>
      <c r="Q2006" s="1365"/>
      <c r="R2006" s="1365"/>
    </row>
    <row r="2007" spans="1:18">
      <c r="A2007" s="1362"/>
      <c r="G2007" s="1362"/>
      <c r="H2007" s="1362"/>
      <c r="J2007" s="1362"/>
      <c r="N2007" s="1362"/>
      <c r="O2007" s="1365"/>
      <c r="P2007" s="1365"/>
      <c r="Q2007" s="1365"/>
      <c r="R2007" s="1365"/>
    </row>
    <row r="2008" spans="1:18">
      <c r="A2008" s="1362"/>
      <c r="G2008" s="1362"/>
      <c r="H2008" s="1362"/>
      <c r="J2008" s="1362"/>
      <c r="N2008" s="1362"/>
      <c r="O2008" s="1365"/>
      <c r="P2008" s="1365"/>
      <c r="Q2008" s="1365"/>
      <c r="R2008" s="1365"/>
    </row>
    <row r="2009" spans="1:18">
      <c r="A2009" s="1362"/>
      <c r="G2009" s="1362"/>
      <c r="H2009" s="1362"/>
      <c r="J2009" s="1362"/>
      <c r="N2009" s="1362"/>
      <c r="O2009" s="1365"/>
      <c r="P2009" s="1365"/>
      <c r="Q2009" s="1365"/>
      <c r="R2009" s="1365"/>
    </row>
    <row r="2010" spans="1:18">
      <c r="A2010" s="1362"/>
      <c r="G2010" s="1362"/>
      <c r="H2010" s="1362"/>
      <c r="J2010" s="1362"/>
      <c r="N2010" s="1362"/>
      <c r="O2010" s="1365"/>
      <c r="P2010" s="1365"/>
      <c r="Q2010" s="1365"/>
      <c r="R2010" s="1365"/>
    </row>
    <row r="2011" spans="1:18">
      <c r="A2011" s="1362"/>
      <c r="G2011" s="1362"/>
      <c r="H2011" s="1362"/>
      <c r="J2011" s="1362"/>
      <c r="N2011" s="1362"/>
      <c r="O2011" s="1365"/>
      <c r="P2011" s="1365"/>
      <c r="Q2011" s="1365"/>
      <c r="R2011" s="1365"/>
    </row>
    <row r="2012" spans="1:18">
      <c r="A2012" s="1362"/>
      <c r="G2012" s="1362"/>
      <c r="H2012" s="1362"/>
      <c r="J2012" s="1362"/>
      <c r="N2012" s="1362"/>
      <c r="O2012" s="1365"/>
      <c r="P2012" s="1365"/>
      <c r="Q2012" s="1365"/>
      <c r="R2012" s="1365"/>
    </row>
    <row r="2013" spans="1:18">
      <c r="A2013" s="1362"/>
      <c r="G2013" s="1362"/>
      <c r="H2013" s="1362"/>
      <c r="J2013" s="1362"/>
      <c r="N2013" s="1362"/>
      <c r="O2013" s="1365"/>
      <c r="P2013" s="1365"/>
      <c r="Q2013" s="1365"/>
      <c r="R2013" s="1365"/>
    </row>
    <row r="2014" spans="1:18">
      <c r="A2014" s="1362"/>
      <c r="G2014" s="1362"/>
      <c r="H2014" s="1362"/>
      <c r="J2014" s="1362"/>
      <c r="N2014" s="1362"/>
      <c r="O2014" s="1365"/>
      <c r="P2014" s="1365"/>
      <c r="Q2014" s="1365"/>
      <c r="R2014" s="1365"/>
    </row>
    <row r="2015" spans="1:18">
      <c r="A2015" s="1362"/>
      <c r="G2015" s="1362"/>
      <c r="H2015" s="1362"/>
      <c r="J2015" s="1362"/>
      <c r="N2015" s="1362"/>
      <c r="O2015" s="1365"/>
      <c r="P2015" s="1365"/>
      <c r="Q2015" s="1365"/>
      <c r="R2015" s="1365"/>
    </row>
    <row r="2016" spans="1:18">
      <c r="A2016" s="1362"/>
      <c r="G2016" s="1362"/>
      <c r="H2016" s="1362"/>
      <c r="J2016" s="1362"/>
      <c r="N2016" s="1362"/>
      <c r="O2016" s="1365"/>
      <c r="P2016" s="1365"/>
      <c r="Q2016" s="1365"/>
      <c r="R2016" s="1365"/>
    </row>
    <row r="2017" spans="1:18">
      <c r="A2017" s="1362"/>
      <c r="G2017" s="1362"/>
      <c r="H2017" s="1362"/>
      <c r="J2017" s="1362"/>
      <c r="N2017" s="1362"/>
      <c r="O2017" s="1365"/>
      <c r="P2017" s="1365"/>
      <c r="Q2017" s="1365"/>
      <c r="R2017" s="1365"/>
    </row>
    <row r="2018" spans="1:18">
      <c r="A2018" s="1362"/>
      <c r="G2018" s="1362"/>
      <c r="H2018" s="1362"/>
      <c r="J2018" s="1362"/>
      <c r="N2018" s="1362"/>
      <c r="O2018" s="1365"/>
      <c r="P2018" s="1365"/>
      <c r="Q2018" s="1365"/>
      <c r="R2018" s="1365"/>
    </row>
    <row r="2019" spans="1:18">
      <c r="A2019" s="1362"/>
      <c r="G2019" s="1362"/>
      <c r="H2019" s="1362"/>
      <c r="J2019" s="1362"/>
      <c r="N2019" s="1362"/>
      <c r="O2019" s="1365"/>
      <c r="P2019" s="1365"/>
      <c r="Q2019" s="1365"/>
      <c r="R2019" s="1365"/>
    </row>
    <row r="2020" spans="1:18">
      <c r="A2020" s="1362"/>
      <c r="G2020" s="1362"/>
      <c r="H2020" s="1362"/>
      <c r="J2020" s="1362"/>
      <c r="N2020" s="1362"/>
      <c r="O2020" s="1365"/>
      <c r="P2020" s="1365"/>
      <c r="Q2020" s="1365"/>
      <c r="R2020" s="1365"/>
    </row>
    <row r="2021" spans="1:18">
      <c r="A2021" s="1362"/>
      <c r="G2021" s="1362"/>
      <c r="H2021" s="1362"/>
      <c r="J2021" s="1362"/>
      <c r="N2021" s="1362"/>
      <c r="O2021" s="1365"/>
      <c r="P2021" s="1365"/>
      <c r="Q2021" s="1365"/>
      <c r="R2021" s="1365"/>
    </row>
    <row r="2022" spans="1:18">
      <c r="A2022" s="1362"/>
      <c r="G2022" s="1362"/>
      <c r="H2022" s="1362"/>
      <c r="J2022" s="1362"/>
      <c r="N2022" s="1362"/>
      <c r="O2022" s="1365"/>
      <c r="P2022" s="1365"/>
      <c r="Q2022" s="1365"/>
      <c r="R2022" s="1365"/>
    </row>
    <row r="2023" spans="1:18">
      <c r="A2023" s="1362"/>
      <c r="G2023" s="1362"/>
      <c r="H2023" s="1362"/>
      <c r="J2023" s="1362"/>
      <c r="N2023" s="1362"/>
      <c r="O2023" s="1365"/>
      <c r="P2023" s="1365"/>
      <c r="Q2023" s="1365"/>
      <c r="R2023" s="1365"/>
    </row>
    <row r="2024" spans="1:18">
      <c r="A2024" s="1362"/>
      <c r="G2024" s="1362"/>
      <c r="H2024" s="1362"/>
      <c r="J2024" s="1362"/>
      <c r="N2024" s="1362"/>
      <c r="O2024" s="1365"/>
      <c r="P2024" s="1365"/>
      <c r="Q2024" s="1365"/>
      <c r="R2024" s="1365"/>
    </row>
    <row r="2025" spans="1:18">
      <c r="A2025" s="1362"/>
      <c r="G2025" s="1362"/>
      <c r="H2025" s="1362"/>
      <c r="J2025" s="1362"/>
      <c r="N2025" s="1362"/>
      <c r="O2025" s="1365"/>
      <c r="P2025" s="1365"/>
      <c r="Q2025" s="1365"/>
      <c r="R2025" s="1365"/>
    </row>
    <row r="2026" spans="1:18">
      <c r="A2026" s="1362"/>
      <c r="G2026" s="1362"/>
      <c r="H2026" s="1362"/>
      <c r="J2026" s="1362"/>
      <c r="N2026" s="1362"/>
      <c r="O2026" s="1365"/>
      <c r="P2026" s="1365"/>
      <c r="Q2026" s="1365"/>
      <c r="R2026" s="1365"/>
    </row>
    <row r="2027" spans="1:18">
      <c r="A2027" s="1362"/>
      <c r="G2027" s="1362"/>
      <c r="H2027" s="1362"/>
      <c r="J2027" s="1362"/>
      <c r="N2027" s="1362"/>
      <c r="O2027" s="1365"/>
      <c r="P2027" s="1365"/>
      <c r="Q2027" s="1365"/>
      <c r="R2027" s="1365"/>
    </row>
    <row r="2028" spans="1:18">
      <c r="A2028" s="1362"/>
      <c r="G2028" s="1362"/>
      <c r="H2028" s="1362"/>
      <c r="J2028" s="1362"/>
      <c r="N2028" s="1362"/>
      <c r="O2028" s="1365"/>
      <c r="P2028" s="1365"/>
      <c r="Q2028" s="1365"/>
      <c r="R2028" s="1365"/>
    </row>
    <row r="2029" spans="1:18">
      <c r="A2029" s="1362"/>
      <c r="G2029" s="1362"/>
      <c r="H2029" s="1362"/>
      <c r="J2029" s="1362"/>
      <c r="N2029" s="1362"/>
      <c r="O2029" s="1365"/>
      <c r="P2029" s="1365"/>
      <c r="Q2029" s="1365"/>
      <c r="R2029" s="1365"/>
    </row>
    <row r="2030" spans="1:18">
      <c r="A2030" s="1362"/>
      <c r="G2030" s="1362"/>
      <c r="H2030" s="1362"/>
      <c r="J2030" s="1362"/>
      <c r="N2030" s="1362"/>
      <c r="O2030" s="1365"/>
      <c r="P2030" s="1365"/>
      <c r="Q2030" s="1365"/>
      <c r="R2030" s="1365"/>
    </row>
    <row r="2031" spans="1:18">
      <c r="A2031" s="1362"/>
      <c r="G2031" s="1362"/>
      <c r="H2031" s="1362"/>
      <c r="J2031" s="1362"/>
      <c r="N2031" s="1362"/>
      <c r="O2031" s="1365"/>
      <c r="P2031" s="1365"/>
      <c r="Q2031" s="1365"/>
      <c r="R2031" s="1365"/>
    </row>
    <row r="2032" spans="1:18">
      <c r="A2032" s="1362"/>
      <c r="G2032" s="1362"/>
      <c r="H2032" s="1362"/>
      <c r="J2032" s="1362"/>
      <c r="N2032" s="1362"/>
      <c r="O2032" s="1365"/>
      <c r="P2032" s="1365"/>
      <c r="Q2032" s="1365"/>
      <c r="R2032" s="1365"/>
    </row>
    <row r="2033" spans="1:18">
      <c r="A2033" s="1362"/>
      <c r="G2033" s="1362"/>
      <c r="H2033" s="1362"/>
      <c r="J2033" s="1362"/>
      <c r="N2033" s="1362"/>
      <c r="O2033" s="1365"/>
      <c r="P2033" s="1365"/>
      <c r="Q2033" s="1365"/>
      <c r="R2033" s="1365"/>
    </row>
    <row r="2034" spans="1:18">
      <c r="A2034" s="1362"/>
      <c r="G2034" s="1362"/>
      <c r="H2034" s="1362"/>
      <c r="J2034" s="1362"/>
      <c r="N2034" s="1362"/>
      <c r="O2034" s="1365"/>
      <c r="P2034" s="1365"/>
      <c r="Q2034" s="1365"/>
      <c r="R2034" s="1365"/>
    </row>
    <row r="2035" spans="1:18">
      <c r="A2035" s="1362"/>
      <c r="G2035" s="1362"/>
      <c r="H2035" s="1362"/>
      <c r="J2035" s="1362"/>
      <c r="N2035" s="1362"/>
      <c r="O2035" s="1365"/>
      <c r="P2035" s="1365"/>
      <c r="Q2035" s="1365"/>
      <c r="R2035" s="1365"/>
    </row>
    <row r="2036" spans="1:18">
      <c r="A2036" s="1362"/>
      <c r="G2036" s="1362"/>
      <c r="H2036" s="1362"/>
      <c r="J2036" s="1362"/>
      <c r="N2036" s="1362"/>
      <c r="O2036" s="1365"/>
      <c r="P2036" s="1365"/>
      <c r="Q2036" s="1365"/>
      <c r="R2036" s="1365"/>
    </row>
    <row r="2037" spans="1:18">
      <c r="A2037" s="1362"/>
      <c r="G2037" s="1362"/>
      <c r="H2037" s="1362"/>
      <c r="J2037" s="1362"/>
      <c r="N2037" s="1362"/>
      <c r="O2037" s="1365"/>
      <c r="P2037" s="1365"/>
      <c r="Q2037" s="1365"/>
      <c r="R2037" s="1365"/>
    </row>
    <row r="2038" spans="1:18">
      <c r="A2038" s="1362"/>
      <c r="G2038" s="1362"/>
      <c r="H2038" s="1362"/>
      <c r="J2038" s="1362"/>
      <c r="N2038" s="1362"/>
      <c r="O2038" s="1365"/>
      <c r="P2038" s="1365"/>
      <c r="Q2038" s="1365"/>
      <c r="R2038" s="1365"/>
    </row>
    <row r="2039" spans="1:18">
      <c r="A2039" s="1362"/>
      <c r="G2039" s="1362"/>
      <c r="H2039" s="1362"/>
      <c r="J2039" s="1362"/>
      <c r="N2039" s="1362"/>
      <c r="O2039" s="1365"/>
      <c r="P2039" s="1365"/>
      <c r="Q2039" s="1365"/>
      <c r="R2039" s="1365"/>
    </row>
    <row r="2040" spans="1:18">
      <c r="A2040" s="1362"/>
      <c r="G2040" s="1362"/>
      <c r="H2040" s="1362"/>
      <c r="J2040" s="1362"/>
      <c r="N2040" s="1362"/>
      <c r="O2040" s="1365"/>
      <c r="P2040" s="1365"/>
      <c r="Q2040" s="1365"/>
      <c r="R2040" s="1365"/>
    </row>
    <row r="2041" spans="1:18">
      <c r="A2041" s="1362"/>
      <c r="G2041" s="1362"/>
      <c r="H2041" s="1362"/>
      <c r="J2041" s="1362"/>
      <c r="N2041" s="1362"/>
      <c r="O2041" s="1365"/>
      <c r="P2041" s="1365"/>
      <c r="Q2041" s="1365"/>
      <c r="R2041" s="1365"/>
    </row>
    <row r="2042" spans="1:18">
      <c r="A2042" s="1362"/>
      <c r="G2042" s="1362"/>
      <c r="H2042" s="1362"/>
      <c r="J2042" s="1362"/>
      <c r="N2042" s="1362"/>
      <c r="O2042" s="1365"/>
      <c r="P2042" s="1365"/>
      <c r="Q2042" s="1365"/>
      <c r="R2042" s="1365"/>
    </row>
    <row r="2043" spans="1:18">
      <c r="A2043" s="1362"/>
      <c r="G2043" s="1362"/>
      <c r="H2043" s="1362"/>
      <c r="J2043" s="1362"/>
      <c r="N2043" s="1362"/>
      <c r="O2043" s="1365"/>
      <c r="P2043" s="1365"/>
      <c r="Q2043" s="1365"/>
      <c r="R2043" s="1365"/>
    </row>
    <row r="2044" spans="1:18">
      <c r="A2044" s="1362"/>
      <c r="G2044" s="1362"/>
      <c r="H2044" s="1362"/>
      <c r="J2044" s="1362"/>
      <c r="N2044" s="1362"/>
      <c r="O2044" s="1365"/>
      <c r="P2044" s="1365"/>
      <c r="Q2044" s="1365"/>
      <c r="R2044" s="1365"/>
    </row>
    <row r="2045" spans="1:18">
      <c r="A2045" s="1362"/>
      <c r="G2045" s="1362"/>
      <c r="H2045" s="1362"/>
      <c r="J2045" s="1362"/>
      <c r="N2045" s="1362"/>
      <c r="O2045" s="1365"/>
      <c r="P2045" s="1365"/>
      <c r="Q2045" s="1365"/>
      <c r="R2045" s="1365"/>
    </row>
    <row r="2046" spans="1:18">
      <c r="A2046" s="1362"/>
      <c r="G2046" s="1362"/>
      <c r="H2046" s="1362"/>
      <c r="J2046" s="1362"/>
      <c r="N2046" s="1362"/>
      <c r="O2046" s="1365"/>
      <c r="P2046" s="1365"/>
      <c r="Q2046" s="1365"/>
      <c r="R2046" s="1365"/>
    </row>
    <row r="2047" spans="1:18">
      <c r="A2047" s="1362"/>
      <c r="G2047" s="1362"/>
      <c r="H2047" s="1362"/>
      <c r="J2047" s="1362"/>
      <c r="N2047" s="1362"/>
      <c r="O2047" s="1365"/>
      <c r="P2047" s="1365"/>
      <c r="Q2047" s="1365"/>
      <c r="R2047" s="1365"/>
    </row>
    <row r="2048" spans="1:18">
      <c r="A2048" s="1362"/>
      <c r="G2048" s="1362"/>
      <c r="H2048" s="1362"/>
      <c r="J2048" s="1362"/>
      <c r="N2048" s="1362"/>
      <c r="O2048" s="1365"/>
      <c r="P2048" s="1365"/>
      <c r="Q2048" s="1365"/>
      <c r="R2048" s="1365"/>
    </row>
    <row r="2049" spans="1:18">
      <c r="A2049" s="1362"/>
      <c r="G2049" s="1362"/>
      <c r="H2049" s="1362"/>
      <c r="J2049" s="1362"/>
      <c r="N2049" s="1362"/>
      <c r="O2049" s="1365"/>
      <c r="P2049" s="1365"/>
      <c r="Q2049" s="1365"/>
      <c r="R2049" s="1365"/>
    </row>
    <row r="2050" spans="1:18">
      <c r="A2050" s="1362"/>
      <c r="G2050" s="1362"/>
      <c r="H2050" s="1362"/>
      <c r="J2050" s="1362"/>
      <c r="N2050" s="1362"/>
      <c r="O2050" s="1365"/>
      <c r="P2050" s="1365"/>
      <c r="Q2050" s="1365"/>
      <c r="R2050" s="1365"/>
    </row>
    <row r="2051" spans="1:18">
      <c r="A2051" s="1362"/>
      <c r="G2051" s="1362"/>
      <c r="H2051" s="1362"/>
      <c r="J2051" s="1362"/>
      <c r="N2051" s="1362"/>
      <c r="O2051" s="1365"/>
      <c r="P2051" s="1365"/>
      <c r="Q2051" s="1365"/>
      <c r="R2051" s="1365"/>
    </row>
    <row r="2052" spans="1:18">
      <c r="A2052" s="1362"/>
      <c r="G2052" s="1362"/>
      <c r="H2052" s="1362"/>
      <c r="J2052" s="1362"/>
      <c r="N2052" s="1362"/>
      <c r="O2052" s="1365"/>
      <c r="P2052" s="1365"/>
      <c r="Q2052" s="1365"/>
      <c r="R2052" s="1365"/>
    </row>
    <row r="2053" spans="1:18">
      <c r="A2053" s="1362"/>
      <c r="G2053" s="1362"/>
      <c r="H2053" s="1362"/>
      <c r="J2053" s="1362"/>
      <c r="N2053" s="1362"/>
      <c r="O2053" s="1365"/>
      <c r="P2053" s="1365"/>
      <c r="Q2053" s="1365"/>
      <c r="R2053" s="1365"/>
    </row>
    <row r="2054" spans="1:18">
      <c r="A2054" s="1362"/>
      <c r="G2054" s="1362"/>
      <c r="H2054" s="1362"/>
      <c r="J2054" s="1362"/>
      <c r="N2054" s="1362"/>
      <c r="O2054" s="1365"/>
      <c r="P2054" s="1365"/>
      <c r="Q2054" s="1365"/>
      <c r="R2054" s="1365"/>
    </row>
    <row r="2055" spans="1:18">
      <c r="A2055" s="1362"/>
      <c r="G2055" s="1362"/>
      <c r="H2055" s="1362"/>
      <c r="J2055" s="1362"/>
      <c r="N2055" s="1362"/>
      <c r="O2055" s="1365"/>
      <c r="P2055" s="1365"/>
      <c r="Q2055" s="1365"/>
      <c r="R2055" s="1365"/>
    </row>
    <row r="2056" spans="1:18">
      <c r="A2056" s="1362"/>
      <c r="G2056" s="1362"/>
      <c r="H2056" s="1362"/>
      <c r="J2056" s="1362"/>
      <c r="N2056" s="1362"/>
      <c r="O2056" s="1365"/>
      <c r="P2056" s="1365"/>
      <c r="Q2056" s="1365"/>
      <c r="R2056" s="1365"/>
    </row>
    <row r="2057" spans="1:18">
      <c r="A2057" s="1362"/>
      <c r="G2057" s="1362"/>
      <c r="H2057" s="1362"/>
      <c r="J2057" s="1362"/>
      <c r="N2057" s="1362"/>
      <c r="O2057" s="1365"/>
      <c r="P2057" s="1365"/>
      <c r="Q2057" s="1365"/>
      <c r="R2057" s="1365"/>
    </row>
    <row r="2058" spans="1:18">
      <c r="A2058" s="1362"/>
      <c r="G2058" s="1362"/>
      <c r="H2058" s="1362"/>
      <c r="J2058" s="1362"/>
      <c r="N2058" s="1362"/>
      <c r="O2058" s="1365"/>
      <c r="P2058" s="1365"/>
      <c r="Q2058" s="1365"/>
      <c r="R2058" s="1365"/>
    </row>
    <row r="2059" spans="1:18">
      <c r="A2059" s="1362"/>
      <c r="G2059" s="1362"/>
      <c r="H2059" s="1362"/>
      <c r="J2059" s="1362"/>
      <c r="N2059" s="1362"/>
      <c r="O2059" s="1365"/>
      <c r="P2059" s="1365"/>
      <c r="Q2059" s="1365"/>
      <c r="R2059" s="1365"/>
    </row>
    <row r="2060" spans="1:18">
      <c r="A2060" s="1362"/>
      <c r="G2060" s="1362"/>
      <c r="H2060" s="1362"/>
      <c r="J2060" s="1362"/>
      <c r="N2060" s="1362"/>
      <c r="O2060" s="1365"/>
      <c r="P2060" s="1365"/>
      <c r="Q2060" s="1365"/>
      <c r="R2060" s="1365"/>
    </row>
    <row r="2061" spans="1:18">
      <c r="A2061" s="1362"/>
      <c r="G2061" s="1362"/>
      <c r="H2061" s="1362"/>
      <c r="J2061" s="1362"/>
      <c r="N2061" s="1362"/>
      <c r="O2061" s="1365"/>
      <c r="P2061" s="1365"/>
      <c r="Q2061" s="1365"/>
      <c r="R2061" s="1365"/>
    </row>
    <row r="2062" spans="1:18">
      <c r="A2062" s="1362"/>
      <c r="G2062" s="1362"/>
      <c r="H2062" s="1362"/>
      <c r="J2062" s="1362"/>
      <c r="N2062" s="1362"/>
      <c r="O2062" s="1365"/>
      <c r="P2062" s="1365"/>
      <c r="Q2062" s="1365"/>
      <c r="R2062" s="1365"/>
    </row>
    <row r="2063" spans="1:18">
      <c r="A2063" s="1362"/>
      <c r="G2063" s="1362"/>
      <c r="H2063" s="1362"/>
      <c r="J2063" s="1362"/>
      <c r="N2063" s="1362"/>
      <c r="O2063" s="1365"/>
      <c r="P2063" s="1365"/>
      <c r="Q2063" s="1365"/>
      <c r="R2063" s="1365"/>
    </row>
    <row r="2064" spans="1:18">
      <c r="A2064" s="1362"/>
      <c r="G2064" s="1362"/>
      <c r="H2064" s="1362"/>
      <c r="J2064" s="1362"/>
      <c r="N2064" s="1362"/>
      <c r="O2064" s="1365"/>
      <c r="P2064" s="1365"/>
      <c r="Q2064" s="1365"/>
      <c r="R2064" s="1365"/>
    </row>
    <row r="2065" spans="1:18">
      <c r="A2065" s="1362"/>
      <c r="G2065" s="1362"/>
      <c r="H2065" s="1362"/>
      <c r="J2065" s="1362"/>
      <c r="N2065" s="1362"/>
      <c r="O2065" s="1365"/>
      <c r="P2065" s="1365"/>
      <c r="Q2065" s="1365"/>
      <c r="R2065" s="1365"/>
    </row>
    <row r="2066" spans="1:18">
      <c r="A2066" s="1362"/>
      <c r="G2066" s="1362"/>
      <c r="H2066" s="1362"/>
      <c r="J2066" s="1362"/>
      <c r="N2066" s="1362"/>
      <c r="O2066" s="1365"/>
      <c r="P2066" s="1365"/>
      <c r="Q2066" s="1365"/>
      <c r="R2066" s="1365"/>
    </row>
    <row r="2067" spans="1:18">
      <c r="A2067" s="1362"/>
      <c r="G2067" s="1362"/>
      <c r="H2067" s="1362"/>
      <c r="J2067" s="1362"/>
      <c r="N2067" s="1362"/>
      <c r="O2067" s="1365"/>
      <c r="P2067" s="1365"/>
      <c r="Q2067" s="1365"/>
      <c r="R2067" s="1365"/>
    </row>
    <row r="2068" spans="1:18">
      <c r="A2068" s="1362"/>
      <c r="G2068" s="1362"/>
      <c r="H2068" s="1362"/>
      <c r="J2068" s="1362"/>
      <c r="N2068" s="1362"/>
      <c r="O2068" s="1365"/>
      <c r="P2068" s="1365"/>
      <c r="Q2068" s="1365"/>
      <c r="R2068" s="1365"/>
    </row>
    <row r="2069" spans="1:18">
      <c r="A2069" s="1362"/>
      <c r="G2069" s="1362"/>
      <c r="H2069" s="1362"/>
      <c r="J2069" s="1362"/>
      <c r="N2069" s="1362"/>
      <c r="O2069" s="1365"/>
      <c r="P2069" s="1365"/>
      <c r="Q2069" s="1365"/>
      <c r="R2069" s="1365"/>
    </row>
    <row r="2070" spans="1:18">
      <c r="A2070" s="1362"/>
      <c r="G2070" s="1362"/>
      <c r="H2070" s="1362"/>
      <c r="J2070" s="1362"/>
      <c r="N2070" s="1362"/>
      <c r="O2070" s="1365"/>
      <c r="P2070" s="1365"/>
      <c r="Q2070" s="1365"/>
      <c r="R2070" s="1365"/>
    </row>
    <row r="2071" spans="1:18">
      <c r="A2071" s="1362"/>
      <c r="G2071" s="1362"/>
      <c r="H2071" s="1362"/>
      <c r="J2071" s="1362"/>
      <c r="N2071" s="1362"/>
      <c r="O2071" s="1365"/>
      <c r="P2071" s="1365"/>
      <c r="Q2071" s="1365"/>
      <c r="R2071" s="1365"/>
    </row>
    <row r="2072" spans="1:18">
      <c r="A2072" s="1362"/>
      <c r="G2072" s="1362"/>
      <c r="H2072" s="1362"/>
      <c r="J2072" s="1362"/>
      <c r="N2072" s="1362"/>
      <c r="O2072" s="1365"/>
      <c r="P2072" s="1365"/>
      <c r="Q2072" s="1365"/>
      <c r="R2072" s="1365"/>
    </row>
    <row r="2073" spans="1:18">
      <c r="A2073" s="1362"/>
      <c r="G2073" s="1362"/>
      <c r="H2073" s="1362"/>
      <c r="J2073" s="1362"/>
      <c r="N2073" s="1362"/>
      <c r="O2073" s="1365"/>
      <c r="P2073" s="1365"/>
      <c r="Q2073" s="1365"/>
      <c r="R2073" s="1365"/>
    </row>
    <row r="2074" spans="1:18">
      <c r="A2074" s="1362"/>
      <c r="G2074" s="1362"/>
      <c r="H2074" s="1362"/>
      <c r="J2074" s="1362"/>
      <c r="N2074" s="1362"/>
      <c r="O2074" s="1365"/>
      <c r="P2074" s="1365"/>
      <c r="Q2074" s="1365"/>
      <c r="R2074" s="1365"/>
    </row>
    <row r="2075" spans="1:18">
      <c r="A2075" s="1362"/>
      <c r="G2075" s="1362"/>
      <c r="H2075" s="1362"/>
      <c r="J2075" s="1362"/>
      <c r="N2075" s="1362"/>
      <c r="O2075" s="1365"/>
      <c r="P2075" s="1365"/>
      <c r="Q2075" s="1365"/>
      <c r="R2075" s="1365"/>
    </row>
    <row r="2076" spans="1:18">
      <c r="A2076" s="1362"/>
      <c r="G2076" s="1362"/>
      <c r="H2076" s="1362"/>
      <c r="J2076" s="1362"/>
      <c r="N2076" s="1362"/>
      <c r="O2076" s="1365"/>
      <c r="P2076" s="1365"/>
      <c r="Q2076" s="1365"/>
      <c r="R2076" s="1365"/>
    </row>
    <row r="2077" spans="1:18">
      <c r="A2077" s="1362"/>
      <c r="G2077" s="1362"/>
      <c r="H2077" s="1362"/>
      <c r="J2077" s="1362"/>
      <c r="N2077" s="1362"/>
      <c r="O2077" s="1365"/>
      <c r="P2077" s="1365"/>
      <c r="Q2077" s="1365"/>
      <c r="R2077" s="1365"/>
    </row>
    <row r="2078" spans="1:18">
      <c r="A2078" s="1362"/>
      <c r="G2078" s="1362"/>
      <c r="H2078" s="1362"/>
      <c r="J2078" s="1362"/>
      <c r="N2078" s="1362"/>
      <c r="O2078" s="1365"/>
      <c r="P2078" s="1365"/>
      <c r="Q2078" s="1365"/>
      <c r="R2078" s="1365"/>
    </row>
    <row r="2079" spans="1:18">
      <c r="A2079" s="1362"/>
      <c r="G2079" s="1362"/>
      <c r="H2079" s="1362"/>
      <c r="J2079" s="1362"/>
      <c r="N2079" s="1362"/>
      <c r="O2079" s="1365"/>
      <c r="P2079" s="1365"/>
      <c r="Q2079" s="1365"/>
      <c r="R2079" s="1365"/>
    </row>
    <row r="2080" spans="1:18">
      <c r="A2080" s="1362"/>
      <c r="G2080" s="1362"/>
      <c r="H2080" s="1362"/>
      <c r="J2080" s="1362"/>
      <c r="N2080" s="1362"/>
      <c r="O2080" s="1365"/>
      <c r="P2080" s="1365"/>
      <c r="Q2080" s="1365"/>
      <c r="R2080" s="1365"/>
    </row>
    <row r="2081" spans="1:18">
      <c r="A2081" s="1362"/>
      <c r="G2081" s="1362"/>
      <c r="H2081" s="1362"/>
      <c r="J2081" s="1362"/>
      <c r="N2081" s="1362"/>
      <c r="O2081" s="1365"/>
      <c r="P2081" s="1365"/>
      <c r="Q2081" s="1365"/>
      <c r="R2081" s="1365"/>
    </row>
    <row r="2082" spans="1:18">
      <c r="A2082" s="1362"/>
      <c r="G2082" s="1362"/>
      <c r="H2082" s="1362"/>
      <c r="J2082" s="1362"/>
      <c r="N2082" s="1362"/>
      <c r="O2082" s="1365"/>
      <c r="P2082" s="1365"/>
      <c r="Q2082" s="1365"/>
      <c r="R2082" s="1365"/>
    </row>
    <row r="2083" spans="1:18">
      <c r="A2083" s="1362"/>
      <c r="G2083" s="1362"/>
      <c r="H2083" s="1362"/>
      <c r="J2083" s="1362"/>
      <c r="N2083" s="1362"/>
      <c r="O2083" s="1365"/>
      <c r="P2083" s="1365"/>
      <c r="Q2083" s="1365"/>
      <c r="R2083" s="1365"/>
    </row>
    <row r="2084" spans="1:18">
      <c r="A2084" s="1362"/>
      <c r="G2084" s="1362"/>
      <c r="H2084" s="1362"/>
      <c r="J2084" s="1362"/>
      <c r="N2084" s="1362"/>
      <c r="O2084" s="1365"/>
      <c r="P2084" s="1365"/>
      <c r="Q2084" s="1365"/>
      <c r="R2084" s="1365"/>
    </row>
    <row r="2085" spans="1:18">
      <c r="A2085" s="1362"/>
      <c r="G2085" s="1362"/>
      <c r="H2085" s="1362"/>
      <c r="J2085" s="1362"/>
      <c r="N2085" s="1362"/>
      <c r="O2085" s="1365"/>
      <c r="P2085" s="1365"/>
      <c r="Q2085" s="1365"/>
      <c r="R2085" s="1365"/>
    </row>
    <row r="2086" spans="1:18">
      <c r="A2086" s="1362"/>
      <c r="G2086" s="1362"/>
      <c r="H2086" s="1362"/>
      <c r="J2086" s="1362"/>
      <c r="N2086" s="1362"/>
      <c r="O2086" s="1365"/>
      <c r="P2086" s="1365"/>
      <c r="Q2086" s="1365"/>
      <c r="R2086" s="1365"/>
    </row>
    <row r="2087" spans="1:18">
      <c r="A2087" s="1362"/>
      <c r="G2087" s="1362"/>
      <c r="H2087" s="1362"/>
      <c r="J2087" s="1362"/>
      <c r="N2087" s="1362"/>
      <c r="O2087" s="1365"/>
      <c r="P2087" s="1365"/>
      <c r="Q2087" s="1365"/>
      <c r="R2087" s="1365"/>
    </row>
    <row r="2088" spans="1:18">
      <c r="A2088" s="1362"/>
      <c r="G2088" s="1362"/>
      <c r="H2088" s="1362"/>
      <c r="J2088" s="1362"/>
      <c r="N2088" s="1362"/>
      <c r="O2088" s="1365"/>
      <c r="P2088" s="1365"/>
      <c r="Q2088" s="1365"/>
      <c r="R2088" s="1365"/>
    </row>
    <row r="2089" spans="1:18">
      <c r="A2089" s="1362"/>
      <c r="G2089" s="1362"/>
      <c r="H2089" s="1362"/>
      <c r="J2089" s="1362"/>
      <c r="N2089" s="1362"/>
      <c r="O2089" s="1365"/>
      <c r="P2089" s="1365"/>
      <c r="Q2089" s="1365"/>
      <c r="R2089" s="1365"/>
    </row>
    <row r="2090" spans="1:18">
      <c r="A2090" s="1362"/>
      <c r="G2090" s="1362"/>
      <c r="H2090" s="1362"/>
      <c r="J2090" s="1362"/>
      <c r="N2090" s="1362"/>
      <c r="O2090" s="1365"/>
      <c r="P2090" s="1365"/>
      <c r="Q2090" s="1365"/>
      <c r="R2090" s="1365"/>
    </row>
    <row r="2091" spans="1:18">
      <c r="A2091" s="1362"/>
      <c r="G2091" s="1362"/>
      <c r="H2091" s="1362"/>
      <c r="J2091" s="1362"/>
      <c r="N2091" s="1362"/>
      <c r="O2091" s="1365"/>
      <c r="P2091" s="1365"/>
      <c r="Q2091" s="1365"/>
      <c r="R2091" s="1365"/>
    </row>
    <row r="2092" spans="1:18">
      <c r="A2092" s="1362"/>
      <c r="G2092" s="1362"/>
      <c r="H2092" s="1362"/>
      <c r="J2092" s="1362"/>
      <c r="N2092" s="1362"/>
      <c r="O2092" s="1365"/>
      <c r="P2092" s="1365"/>
      <c r="Q2092" s="1365"/>
      <c r="R2092" s="1365"/>
    </row>
    <row r="2093" spans="1:18">
      <c r="A2093" s="1362"/>
      <c r="G2093" s="1362"/>
      <c r="H2093" s="1362"/>
      <c r="J2093" s="1362"/>
      <c r="N2093" s="1362"/>
      <c r="O2093" s="1365"/>
      <c r="P2093" s="1365"/>
      <c r="Q2093" s="1365"/>
      <c r="R2093" s="1365"/>
    </row>
    <row r="2094" spans="1:18">
      <c r="A2094" s="1362"/>
      <c r="G2094" s="1362"/>
      <c r="H2094" s="1362"/>
      <c r="J2094" s="1362"/>
      <c r="N2094" s="1362"/>
      <c r="O2094" s="1365"/>
      <c r="P2094" s="1365"/>
      <c r="Q2094" s="1365"/>
      <c r="R2094" s="1365"/>
    </row>
    <row r="2095" spans="1:18">
      <c r="A2095" s="1362"/>
      <c r="G2095" s="1362"/>
      <c r="H2095" s="1362"/>
      <c r="J2095" s="1362"/>
      <c r="N2095" s="1362"/>
      <c r="O2095" s="1365"/>
      <c r="P2095" s="1365"/>
      <c r="Q2095" s="1365"/>
      <c r="R2095" s="1365"/>
    </row>
    <row r="2096" spans="1:18">
      <c r="A2096" s="1362"/>
      <c r="G2096" s="1362"/>
      <c r="H2096" s="1362"/>
      <c r="J2096" s="1362"/>
      <c r="N2096" s="1362"/>
      <c r="O2096" s="1365"/>
      <c r="P2096" s="1365"/>
      <c r="Q2096" s="1365"/>
      <c r="R2096" s="1365"/>
    </row>
    <row r="2097" spans="1:18">
      <c r="A2097" s="1362"/>
      <c r="G2097" s="1362"/>
      <c r="H2097" s="1362"/>
      <c r="J2097" s="1362"/>
      <c r="N2097" s="1362"/>
      <c r="O2097" s="1365"/>
      <c r="P2097" s="1365"/>
      <c r="Q2097" s="1365"/>
      <c r="R2097" s="1365"/>
    </row>
    <row r="2098" spans="1:18">
      <c r="A2098" s="1362"/>
      <c r="G2098" s="1362"/>
      <c r="H2098" s="1362"/>
      <c r="J2098" s="1362"/>
      <c r="N2098" s="1362"/>
      <c r="O2098" s="1365"/>
      <c r="P2098" s="1365"/>
      <c r="Q2098" s="1365"/>
      <c r="R2098" s="1365"/>
    </row>
    <row r="2099" spans="1:18">
      <c r="A2099" s="1362"/>
      <c r="G2099" s="1362"/>
      <c r="H2099" s="1362"/>
      <c r="J2099" s="1362"/>
      <c r="N2099" s="1362"/>
      <c r="O2099" s="1365"/>
      <c r="P2099" s="1365"/>
      <c r="Q2099" s="1365"/>
      <c r="R2099" s="1365"/>
    </row>
    <row r="2100" spans="1:18">
      <c r="A2100" s="1362"/>
      <c r="G2100" s="1362"/>
      <c r="H2100" s="1362"/>
      <c r="J2100" s="1362"/>
      <c r="N2100" s="1362"/>
      <c r="O2100" s="1365"/>
      <c r="P2100" s="1365"/>
      <c r="Q2100" s="1365"/>
      <c r="R2100" s="1365"/>
    </row>
    <row r="2101" spans="1:18">
      <c r="A2101" s="1362"/>
      <c r="G2101" s="1362"/>
      <c r="H2101" s="1362"/>
      <c r="J2101" s="1362"/>
      <c r="N2101" s="1362"/>
      <c r="O2101" s="1365"/>
      <c r="P2101" s="1365"/>
      <c r="Q2101" s="1365"/>
      <c r="R2101" s="1365"/>
    </row>
    <row r="2102" spans="1:18">
      <c r="A2102" s="1362"/>
      <c r="G2102" s="1362"/>
      <c r="H2102" s="1362"/>
      <c r="J2102" s="1362"/>
      <c r="N2102" s="1362"/>
      <c r="O2102" s="1365"/>
      <c r="P2102" s="1365"/>
      <c r="Q2102" s="1365"/>
      <c r="R2102" s="1365"/>
    </row>
    <row r="2103" spans="1:18">
      <c r="A2103" s="1362"/>
      <c r="G2103" s="1362"/>
      <c r="H2103" s="1362"/>
      <c r="J2103" s="1362"/>
      <c r="N2103" s="1362"/>
      <c r="O2103" s="1365"/>
      <c r="P2103" s="1365"/>
      <c r="Q2103" s="1365"/>
      <c r="R2103" s="1365"/>
    </row>
    <row r="2104" spans="1:18">
      <c r="A2104" s="1362"/>
      <c r="G2104" s="1362"/>
      <c r="H2104" s="1362"/>
      <c r="J2104" s="1362"/>
      <c r="N2104" s="1362"/>
      <c r="O2104" s="1365"/>
      <c r="P2104" s="1365"/>
      <c r="Q2104" s="1365"/>
      <c r="R2104" s="1365"/>
    </row>
    <row r="2105" spans="1:18">
      <c r="A2105" s="1362"/>
      <c r="G2105" s="1362"/>
      <c r="H2105" s="1362"/>
      <c r="J2105" s="1362"/>
      <c r="N2105" s="1362"/>
      <c r="O2105" s="1365"/>
      <c r="P2105" s="1365"/>
      <c r="Q2105" s="1365"/>
      <c r="R2105" s="1365"/>
    </row>
    <row r="2106" spans="1:18">
      <c r="A2106" s="1362"/>
      <c r="G2106" s="1362"/>
      <c r="H2106" s="1362"/>
      <c r="J2106" s="1362"/>
      <c r="N2106" s="1362"/>
      <c r="O2106" s="1365"/>
      <c r="P2106" s="1365"/>
      <c r="Q2106" s="1365"/>
      <c r="R2106" s="1365"/>
    </row>
    <row r="2107" spans="1:18">
      <c r="A2107" s="1362"/>
      <c r="G2107" s="1362"/>
      <c r="H2107" s="1362"/>
      <c r="J2107" s="1362"/>
      <c r="N2107" s="1362"/>
      <c r="O2107" s="1365"/>
      <c r="P2107" s="1365"/>
      <c r="Q2107" s="1365"/>
      <c r="R2107" s="1365"/>
    </row>
    <row r="2108" spans="1:18">
      <c r="A2108" s="1362"/>
      <c r="G2108" s="1362"/>
      <c r="H2108" s="1362"/>
      <c r="J2108" s="1362"/>
      <c r="N2108" s="1362"/>
      <c r="O2108" s="1365"/>
      <c r="P2108" s="1365"/>
      <c r="Q2108" s="1365"/>
      <c r="R2108" s="1365"/>
    </row>
    <row r="2109" spans="1:18">
      <c r="A2109" s="1362"/>
      <c r="G2109" s="1362"/>
      <c r="H2109" s="1362"/>
      <c r="J2109" s="1362"/>
      <c r="N2109" s="1362"/>
      <c r="O2109" s="1365"/>
      <c r="P2109" s="1365"/>
      <c r="Q2109" s="1365"/>
      <c r="R2109" s="1365"/>
    </row>
    <row r="2110" spans="1:18">
      <c r="A2110" s="1362"/>
      <c r="G2110" s="1362"/>
      <c r="H2110" s="1362"/>
      <c r="J2110" s="1362"/>
      <c r="N2110" s="1362"/>
      <c r="O2110" s="1365"/>
      <c r="P2110" s="1365"/>
      <c r="Q2110" s="1365"/>
      <c r="R2110" s="1365"/>
    </row>
    <row r="2111" spans="1:18">
      <c r="A2111" s="1362"/>
      <c r="G2111" s="1362"/>
      <c r="H2111" s="1362"/>
      <c r="J2111" s="1362"/>
      <c r="N2111" s="1362"/>
      <c r="O2111" s="1365"/>
      <c r="P2111" s="1365"/>
      <c r="Q2111" s="1365"/>
      <c r="R2111" s="1365"/>
    </row>
    <row r="2112" spans="1:18">
      <c r="A2112" s="1362"/>
      <c r="G2112" s="1362"/>
      <c r="H2112" s="1362"/>
      <c r="J2112" s="1362"/>
      <c r="N2112" s="1362"/>
      <c r="O2112" s="1365"/>
      <c r="P2112" s="1365"/>
      <c r="Q2112" s="1365"/>
      <c r="R2112" s="1365"/>
    </row>
    <row r="2113" spans="1:18">
      <c r="A2113" s="1362"/>
      <c r="G2113" s="1362"/>
      <c r="H2113" s="1362"/>
      <c r="J2113" s="1362"/>
      <c r="N2113" s="1362"/>
      <c r="O2113" s="1365"/>
      <c r="P2113" s="1365"/>
      <c r="Q2113" s="1365"/>
      <c r="R2113" s="1365"/>
    </row>
    <row r="2114" spans="1:18">
      <c r="A2114" s="1362"/>
      <c r="G2114" s="1362"/>
      <c r="H2114" s="1362"/>
      <c r="J2114" s="1362"/>
      <c r="N2114" s="1362"/>
      <c r="O2114" s="1365"/>
      <c r="P2114" s="1365"/>
      <c r="Q2114" s="1365"/>
      <c r="R2114" s="1365"/>
    </row>
    <row r="2115" spans="1:18">
      <c r="A2115" s="1362"/>
      <c r="G2115" s="1362"/>
      <c r="H2115" s="1362"/>
      <c r="J2115" s="1362"/>
      <c r="N2115" s="1362"/>
      <c r="O2115" s="1365"/>
      <c r="P2115" s="1365"/>
      <c r="Q2115" s="1365"/>
      <c r="R2115" s="1365"/>
    </row>
    <row r="2116" spans="1:18">
      <c r="A2116" s="1362"/>
      <c r="G2116" s="1362"/>
      <c r="H2116" s="1362"/>
      <c r="J2116" s="1362"/>
      <c r="N2116" s="1362"/>
      <c r="O2116" s="1365"/>
      <c r="P2116" s="1365"/>
      <c r="Q2116" s="1365"/>
      <c r="R2116" s="1365"/>
    </row>
    <row r="2117" spans="1:18">
      <c r="A2117" s="1362"/>
      <c r="G2117" s="1362"/>
      <c r="H2117" s="1362"/>
      <c r="J2117" s="1362"/>
      <c r="N2117" s="1362"/>
      <c r="O2117" s="1365"/>
      <c r="P2117" s="1365"/>
      <c r="Q2117" s="1365"/>
      <c r="R2117" s="1365"/>
    </row>
    <row r="2118" spans="1:18">
      <c r="A2118" s="1362"/>
      <c r="G2118" s="1362"/>
      <c r="H2118" s="1362"/>
      <c r="J2118" s="1362"/>
      <c r="N2118" s="1362"/>
      <c r="O2118" s="1365"/>
      <c r="P2118" s="1365"/>
      <c r="Q2118" s="1365"/>
      <c r="R2118" s="1365"/>
    </row>
    <row r="2119" spans="1:18">
      <c r="A2119" s="1362"/>
      <c r="G2119" s="1362"/>
      <c r="H2119" s="1362"/>
      <c r="J2119" s="1362"/>
      <c r="N2119" s="1362"/>
      <c r="O2119" s="1365"/>
      <c r="P2119" s="1365"/>
      <c r="Q2119" s="1365"/>
      <c r="R2119" s="1365"/>
    </row>
    <row r="2120" spans="1:18">
      <c r="A2120" s="1362"/>
      <c r="G2120" s="1362"/>
      <c r="H2120" s="1362"/>
      <c r="J2120" s="1362"/>
      <c r="N2120" s="1362"/>
      <c r="O2120" s="1365"/>
      <c r="P2120" s="1365"/>
      <c r="Q2120" s="1365"/>
      <c r="R2120" s="1365"/>
    </row>
    <row r="2121" spans="1:18">
      <c r="A2121" s="1362"/>
      <c r="G2121" s="1362"/>
      <c r="H2121" s="1362"/>
      <c r="J2121" s="1362"/>
      <c r="N2121" s="1362"/>
      <c r="O2121" s="1365"/>
      <c r="P2121" s="1365"/>
      <c r="Q2121" s="1365"/>
      <c r="R2121" s="1365"/>
    </row>
    <row r="2122" spans="1:18">
      <c r="A2122" s="1362"/>
      <c r="G2122" s="1362"/>
      <c r="H2122" s="1362"/>
      <c r="J2122" s="1362"/>
      <c r="N2122" s="1362"/>
      <c r="O2122" s="1365"/>
      <c r="P2122" s="1365"/>
      <c r="Q2122" s="1365"/>
      <c r="R2122" s="1365"/>
    </row>
    <row r="2123" spans="1:18">
      <c r="A2123" s="1362"/>
      <c r="G2123" s="1362"/>
      <c r="H2123" s="1362"/>
      <c r="J2123" s="1362"/>
      <c r="N2123" s="1362"/>
      <c r="O2123" s="1365"/>
      <c r="P2123" s="1365"/>
      <c r="Q2123" s="1365"/>
      <c r="R2123" s="1365"/>
    </row>
    <row r="2124" spans="1:18">
      <c r="A2124" s="1362"/>
      <c r="G2124" s="1362"/>
      <c r="H2124" s="1362"/>
      <c r="J2124" s="1362"/>
      <c r="N2124" s="1362"/>
      <c r="O2124" s="1365"/>
      <c r="P2124" s="1365"/>
      <c r="Q2124" s="1365"/>
      <c r="R2124" s="1365"/>
    </row>
    <row r="2125" spans="1:18">
      <c r="A2125" s="1362"/>
      <c r="G2125" s="1362"/>
      <c r="H2125" s="1362"/>
      <c r="J2125" s="1362"/>
      <c r="N2125" s="1362"/>
      <c r="O2125" s="1365"/>
      <c r="P2125" s="1365"/>
      <c r="Q2125" s="1365"/>
      <c r="R2125" s="1365"/>
    </row>
    <row r="2126" spans="1:18">
      <c r="A2126" s="1362"/>
      <c r="G2126" s="1362"/>
      <c r="H2126" s="1362"/>
      <c r="J2126" s="1362"/>
      <c r="N2126" s="1362"/>
      <c r="O2126" s="1365"/>
      <c r="P2126" s="1365"/>
      <c r="Q2126" s="1365"/>
      <c r="R2126" s="1365"/>
    </row>
    <row r="2127" spans="1:18">
      <c r="A2127" s="1362"/>
      <c r="G2127" s="1362"/>
      <c r="H2127" s="1362"/>
      <c r="J2127" s="1362"/>
      <c r="N2127" s="1362"/>
      <c r="O2127" s="1365"/>
      <c r="P2127" s="1365"/>
      <c r="Q2127" s="1365"/>
      <c r="R2127" s="1365"/>
    </row>
    <row r="2128" spans="1:18">
      <c r="A2128" s="1362"/>
      <c r="G2128" s="1362"/>
      <c r="H2128" s="1362"/>
      <c r="J2128" s="1362"/>
      <c r="N2128" s="1362"/>
      <c r="O2128" s="1365"/>
      <c r="P2128" s="1365"/>
      <c r="Q2128" s="1365"/>
      <c r="R2128" s="1365"/>
    </row>
    <row r="2129" spans="1:18">
      <c r="A2129" s="1362"/>
      <c r="G2129" s="1362"/>
      <c r="H2129" s="1362"/>
      <c r="J2129" s="1362"/>
      <c r="N2129" s="1362"/>
      <c r="O2129" s="1365"/>
      <c r="P2129" s="1365"/>
      <c r="Q2129" s="1365"/>
      <c r="R2129" s="1365"/>
    </row>
    <row r="2130" spans="1:18">
      <c r="A2130" s="1362"/>
      <c r="G2130" s="1362"/>
      <c r="H2130" s="1362"/>
      <c r="J2130" s="1362"/>
      <c r="N2130" s="1362"/>
      <c r="O2130" s="1365"/>
      <c r="P2130" s="1365"/>
      <c r="Q2130" s="1365"/>
      <c r="R2130" s="1365"/>
    </row>
    <row r="2131" spans="1:18">
      <c r="A2131" s="1362"/>
      <c r="G2131" s="1362"/>
      <c r="H2131" s="1362"/>
      <c r="J2131" s="1362"/>
      <c r="N2131" s="1362"/>
      <c r="O2131" s="1365"/>
      <c r="P2131" s="1365"/>
      <c r="Q2131" s="1365"/>
      <c r="R2131" s="1365"/>
    </row>
    <row r="2132" spans="1:18">
      <c r="A2132" s="1362"/>
      <c r="G2132" s="1362"/>
      <c r="H2132" s="1362"/>
      <c r="J2132" s="1362"/>
      <c r="N2132" s="1362"/>
      <c r="O2132" s="1365"/>
      <c r="P2132" s="1365"/>
      <c r="Q2132" s="1365"/>
      <c r="R2132" s="1365"/>
    </row>
    <row r="2133" spans="1:18">
      <c r="A2133" s="1362"/>
      <c r="G2133" s="1362"/>
      <c r="H2133" s="1362"/>
      <c r="J2133" s="1362"/>
      <c r="N2133" s="1362"/>
      <c r="O2133" s="1365"/>
      <c r="P2133" s="1365"/>
      <c r="Q2133" s="1365"/>
      <c r="R2133" s="1365"/>
    </row>
    <row r="2134" spans="1:18">
      <c r="A2134" s="1362"/>
      <c r="G2134" s="1362"/>
      <c r="H2134" s="1362"/>
      <c r="J2134" s="1362"/>
      <c r="N2134" s="1362"/>
      <c r="O2134" s="1365"/>
      <c r="P2134" s="1365"/>
      <c r="Q2134" s="1365"/>
      <c r="R2134" s="1365"/>
    </row>
    <row r="2135" spans="1:18">
      <c r="A2135" s="1362"/>
      <c r="G2135" s="1362"/>
      <c r="H2135" s="1362"/>
      <c r="J2135" s="1362"/>
      <c r="N2135" s="1362"/>
      <c r="O2135" s="1365"/>
      <c r="P2135" s="1365"/>
      <c r="Q2135" s="1365"/>
      <c r="R2135" s="1365"/>
    </row>
    <row r="2136" spans="1:18">
      <c r="A2136" s="1362"/>
      <c r="G2136" s="1362"/>
      <c r="H2136" s="1362"/>
      <c r="J2136" s="1362"/>
      <c r="N2136" s="1362"/>
      <c r="O2136" s="1365"/>
      <c r="P2136" s="1365"/>
      <c r="Q2136" s="1365"/>
      <c r="R2136" s="1365"/>
    </row>
    <row r="2137" spans="1:18">
      <c r="A2137" s="1362"/>
      <c r="G2137" s="1362"/>
      <c r="H2137" s="1362"/>
      <c r="J2137" s="1362"/>
      <c r="N2137" s="1362"/>
      <c r="O2137" s="1365"/>
      <c r="P2137" s="1365"/>
      <c r="Q2137" s="1365"/>
      <c r="R2137" s="1365"/>
    </row>
    <row r="2138" spans="1:18">
      <c r="A2138" s="1362"/>
      <c r="G2138" s="1362"/>
      <c r="H2138" s="1362"/>
      <c r="J2138" s="1362"/>
      <c r="N2138" s="1362"/>
      <c r="O2138" s="1365"/>
      <c r="P2138" s="1365"/>
      <c r="Q2138" s="1365"/>
      <c r="R2138" s="1365"/>
    </row>
    <row r="2139" spans="1:18">
      <c r="A2139" s="1362"/>
      <c r="G2139" s="1362"/>
      <c r="H2139" s="1362"/>
      <c r="J2139" s="1362"/>
      <c r="N2139" s="1362"/>
      <c r="O2139" s="1365"/>
      <c r="P2139" s="1365"/>
      <c r="Q2139" s="1365"/>
      <c r="R2139" s="1365"/>
    </row>
    <row r="2140" spans="1:18">
      <c r="A2140" s="1362"/>
      <c r="G2140" s="1362"/>
      <c r="H2140" s="1362"/>
      <c r="J2140" s="1362"/>
      <c r="N2140" s="1362"/>
      <c r="O2140" s="1365"/>
      <c r="P2140" s="1365"/>
      <c r="Q2140" s="1365"/>
      <c r="R2140" s="1365"/>
    </row>
    <row r="2141" spans="1:18">
      <c r="A2141" s="1362"/>
      <c r="G2141" s="1362"/>
      <c r="H2141" s="1362"/>
      <c r="J2141" s="1362"/>
      <c r="N2141" s="1362"/>
      <c r="O2141" s="1365"/>
      <c r="P2141" s="1365"/>
      <c r="Q2141" s="1365"/>
      <c r="R2141" s="1365"/>
    </row>
    <row r="2142" spans="1:18">
      <c r="A2142" s="1362"/>
      <c r="G2142" s="1362"/>
      <c r="H2142" s="1362"/>
      <c r="J2142" s="1362"/>
      <c r="N2142" s="1362"/>
      <c r="O2142" s="1365"/>
      <c r="P2142" s="1365"/>
      <c r="Q2142" s="1365"/>
      <c r="R2142" s="1365"/>
    </row>
    <row r="2143" spans="1:18">
      <c r="A2143" s="1362"/>
      <c r="G2143" s="1362"/>
      <c r="H2143" s="1362"/>
      <c r="J2143" s="1362"/>
      <c r="N2143" s="1362"/>
      <c r="O2143" s="1365"/>
      <c r="P2143" s="1365"/>
      <c r="Q2143" s="1365"/>
      <c r="R2143" s="1365"/>
    </row>
    <row r="2144" spans="1:18">
      <c r="A2144" s="1362"/>
      <c r="G2144" s="1362"/>
      <c r="H2144" s="1362"/>
      <c r="J2144" s="1362"/>
      <c r="N2144" s="1362"/>
      <c r="O2144" s="1365"/>
      <c r="P2144" s="1365"/>
      <c r="Q2144" s="1365"/>
      <c r="R2144" s="1365"/>
    </row>
    <row r="2145" spans="1:18">
      <c r="A2145" s="1362"/>
      <c r="G2145" s="1362"/>
      <c r="H2145" s="1362"/>
      <c r="J2145" s="1362"/>
      <c r="N2145" s="1362"/>
      <c r="O2145" s="1365"/>
      <c r="P2145" s="1365"/>
      <c r="Q2145" s="1365"/>
      <c r="R2145" s="1365"/>
    </row>
    <row r="2146" spans="1:18">
      <c r="A2146" s="1362"/>
      <c r="G2146" s="1362"/>
      <c r="H2146" s="1362"/>
      <c r="J2146" s="1362"/>
      <c r="N2146" s="1362"/>
      <c r="O2146" s="1365"/>
      <c r="P2146" s="1365"/>
      <c r="Q2146" s="1365"/>
      <c r="R2146" s="1365"/>
    </row>
    <row r="2147" spans="1:18">
      <c r="A2147" s="1362"/>
      <c r="G2147" s="1362"/>
      <c r="H2147" s="1362"/>
      <c r="J2147" s="1362"/>
      <c r="N2147" s="1362"/>
      <c r="O2147" s="1365"/>
      <c r="P2147" s="1365"/>
      <c r="Q2147" s="1365"/>
      <c r="R2147" s="1365"/>
    </row>
    <row r="2148" spans="1:18">
      <c r="A2148" s="1362"/>
      <c r="G2148" s="1362"/>
      <c r="H2148" s="1362"/>
      <c r="J2148" s="1362"/>
      <c r="N2148" s="1362"/>
      <c r="O2148" s="1365"/>
      <c r="P2148" s="1365"/>
      <c r="Q2148" s="1365"/>
      <c r="R2148" s="1365"/>
    </row>
    <row r="2149" spans="1:18">
      <c r="A2149" s="1362"/>
      <c r="G2149" s="1362"/>
      <c r="H2149" s="1362"/>
      <c r="J2149" s="1362"/>
      <c r="N2149" s="1362"/>
      <c r="O2149" s="1365"/>
      <c r="P2149" s="1365"/>
      <c r="Q2149" s="1365"/>
      <c r="R2149" s="1365"/>
    </row>
    <row r="2150" spans="1:18">
      <c r="A2150" s="1362"/>
      <c r="G2150" s="1362"/>
      <c r="H2150" s="1362"/>
      <c r="J2150" s="1362"/>
      <c r="N2150" s="1362"/>
      <c r="O2150" s="1365"/>
      <c r="P2150" s="1365"/>
      <c r="Q2150" s="1365"/>
      <c r="R2150" s="1365"/>
    </row>
    <row r="2151" spans="1:18">
      <c r="A2151" s="1362"/>
      <c r="G2151" s="1362"/>
      <c r="H2151" s="1362"/>
      <c r="J2151" s="1362"/>
      <c r="N2151" s="1362"/>
      <c r="O2151" s="1365"/>
      <c r="P2151" s="1365"/>
      <c r="Q2151" s="1365"/>
      <c r="R2151" s="1365"/>
    </row>
    <row r="2152" spans="1:18">
      <c r="A2152" s="1362"/>
      <c r="G2152" s="1362"/>
      <c r="H2152" s="1362"/>
      <c r="J2152" s="1362"/>
      <c r="N2152" s="1362"/>
      <c r="O2152" s="1365"/>
      <c r="P2152" s="1365"/>
      <c r="Q2152" s="1365"/>
      <c r="R2152" s="1365"/>
    </row>
    <row r="2153" spans="1:18">
      <c r="A2153" s="1362"/>
      <c r="G2153" s="1362"/>
      <c r="H2153" s="1362"/>
      <c r="J2153" s="1362"/>
      <c r="N2153" s="1362"/>
      <c r="O2153" s="1365"/>
      <c r="P2153" s="1365"/>
      <c r="Q2153" s="1365"/>
      <c r="R2153" s="1365"/>
    </row>
    <row r="2154" spans="1:18">
      <c r="A2154" s="1362"/>
      <c r="G2154" s="1362"/>
      <c r="H2154" s="1362"/>
      <c r="J2154" s="1362"/>
      <c r="N2154" s="1362"/>
      <c r="O2154" s="1365"/>
      <c r="P2154" s="1365"/>
      <c r="Q2154" s="1365"/>
      <c r="R2154" s="1365"/>
    </row>
    <row r="2155" spans="1:18">
      <c r="A2155" s="1362"/>
      <c r="G2155" s="1362"/>
      <c r="H2155" s="1362"/>
      <c r="J2155" s="1362"/>
      <c r="N2155" s="1362"/>
      <c r="O2155" s="1365"/>
      <c r="P2155" s="1365"/>
      <c r="Q2155" s="1365"/>
      <c r="R2155" s="1365"/>
    </row>
    <row r="2156" spans="1:18">
      <c r="A2156" s="1362"/>
      <c r="G2156" s="1362"/>
      <c r="H2156" s="1362"/>
      <c r="J2156" s="1362"/>
      <c r="N2156" s="1362"/>
      <c r="O2156" s="1365"/>
      <c r="P2156" s="1365"/>
      <c r="Q2156" s="1365"/>
      <c r="R2156" s="1365"/>
    </row>
    <row r="2157" spans="1:18">
      <c r="A2157" s="1362"/>
      <c r="G2157" s="1362"/>
      <c r="H2157" s="1362"/>
      <c r="J2157" s="1362"/>
      <c r="N2157" s="1362"/>
      <c r="O2157" s="1365"/>
      <c r="P2157" s="1365"/>
      <c r="Q2157" s="1365"/>
      <c r="R2157" s="1365"/>
    </row>
    <row r="2158" spans="1:18">
      <c r="A2158" s="1362"/>
      <c r="G2158" s="1362"/>
      <c r="H2158" s="1362"/>
      <c r="J2158" s="1362"/>
      <c r="N2158" s="1362"/>
      <c r="O2158" s="1365"/>
      <c r="P2158" s="1365"/>
      <c r="Q2158" s="1365"/>
      <c r="R2158" s="1365"/>
    </row>
    <row r="2159" spans="1:18">
      <c r="A2159" s="1362"/>
      <c r="G2159" s="1362"/>
      <c r="H2159" s="1362"/>
      <c r="J2159" s="1362"/>
      <c r="N2159" s="1362"/>
      <c r="O2159" s="1365"/>
      <c r="P2159" s="1365"/>
      <c r="Q2159" s="1365"/>
      <c r="R2159" s="1365"/>
    </row>
    <row r="2160" spans="1:18">
      <c r="A2160" s="1362"/>
      <c r="G2160" s="1362"/>
      <c r="H2160" s="1362"/>
      <c r="J2160" s="1362"/>
      <c r="N2160" s="1362"/>
      <c r="O2160" s="1365"/>
      <c r="P2160" s="1365"/>
      <c r="Q2160" s="1365"/>
      <c r="R2160" s="1365"/>
    </row>
    <row r="2161" spans="1:18">
      <c r="A2161" s="1362"/>
      <c r="G2161" s="1362"/>
      <c r="H2161" s="1362"/>
      <c r="J2161" s="1362"/>
      <c r="N2161" s="1362"/>
      <c r="O2161" s="1365"/>
      <c r="P2161" s="1365"/>
      <c r="Q2161" s="1365"/>
      <c r="R2161" s="1365"/>
    </row>
    <row r="2162" spans="1:18">
      <c r="A2162" s="1362"/>
      <c r="G2162" s="1362"/>
      <c r="H2162" s="1362"/>
      <c r="J2162" s="1362"/>
      <c r="N2162" s="1362"/>
      <c r="O2162" s="1365"/>
      <c r="P2162" s="1365"/>
      <c r="Q2162" s="1365"/>
      <c r="R2162" s="1365"/>
    </row>
    <row r="2163" spans="1:18">
      <c r="A2163" s="1362"/>
      <c r="G2163" s="1362"/>
      <c r="H2163" s="1362"/>
      <c r="J2163" s="1362"/>
      <c r="N2163" s="1362"/>
      <c r="O2163" s="1365"/>
      <c r="P2163" s="1365"/>
      <c r="Q2163" s="1365"/>
      <c r="R2163" s="1365"/>
    </row>
    <row r="2164" spans="1:18">
      <c r="A2164" s="1362"/>
      <c r="G2164" s="1362"/>
      <c r="H2164" s="1362"/>
      <c r="J2164" s="1362"/>
      <c r="N2164" s="1362"/>
      <c r="O2164" s="1365"/>
      <c r="P2164" s="1365"/>
      <c r="Q2164" s="1365"/>
      <c r="R2164" s="1365"/>
    </row>
    <row r="2165" spans="1:18">
      <c r="A2165" s="1362"/>
      <c r="G2165" s="1362"/>
      <c r="H2165" s="1362"/>
      <c r="J2165" s="1362"/>
      <c r="N2165" s="1362"/>
      <c r="O2165" s="1365"/>
      <c r="P2165" s="1365"/>
      <c r="Q2165" s="1365"/>
      <c r="R2165" s="1365"/>
    </row>
    <row r="2166" spans="1:18">
      <c r="A2166" s="1362"/>
      <c r="G2166" s="1362"/>
      <c r="H2166" s="1362"/>
      <c r="J2166" s="1362"/>
      <c r="N2166" s="1362"/>
      <c r="O2166" s="1365"/>
      <c r="P2166" s="1365"/>
      <c r="Q2166" s="1365"/>
      <c r="R2166" s="1365"/>
    </row>
    <row r="2167" spans="1:18">
      <c r="A2167" s="1362"/>
      <c r="G2167" s="1362"/>
      <c r="H2167" s="1362"/>
      <c r="J2167" s="1362"/>
      <c r="N2167" s="1362"/>
      <c r="O2167" s="1365"/>
      <c r="P2167" s="1365"/>
      <c r="Q2167" s="1365"/>
      <c r="R2167" s="1365"/>
    </row>
    <row r="2168" spans="1:18">
      <c r="A2168" s="1362"/>
      <c r="G2168" s="1362"/>
      <c r="H2168" s="1362"/>
      <c r="J2168" s="1362"/>
      <c r="N2168" s="1362"/>
      <c r="O2168" s="1365"/>
      <c r="P2168" s="1365"/>
      <c r="Q2168" s="1365"/>
      <c r="R2168" s="1365"/>
    </row>
    <row r="2169" spans="1:18">
      <c r="A2169" s="1362"/>
      <c r="G2169" s="1362"/>
      <c r="H2169" s="1362"/>
      <c r="J2169" s="1362"/>
      <c r="N2169" s="1362"/>
      <c r="O2169" s="1365"/>
      <c r="P2169" s="1365"/>
      <c r="Q2169" s="1365"/>
      <c r="R2169" s="1365"/>
    </row>
    <row r="2170" spans="1:18">
      <c r="A2170" s="1362"/>
      <c r="G2170" s="1362"/>
      <c r="H2170" s="1362"/>
      <c r="J2170" s="1362"/>
      <c r="N2170" s="1362"/>
      <c r="O2170" s="1365"/>
      <c r="P2170" s="1365"/>
      <c r="Q2170" s="1365"/>
      <c r="R2170" s="1365"/>
    </row>
    <row r="2171" spans="1:18">
      <c r="A2171" s="1362"/>
      <c r="G2171" s="1362"/>
      <c r="H2171" s="1362"/>
      <c r="J2171" s="1362"/>
      <c r="N2171" s="1362"/>
      <c r="O2171" s="1365"/>
      <c r="P2171" s="1365"/>
      <c r="Q2171" s="1365"/>
      <c r="R2171" s="1365"/>
    </row>
    <row r="2172" spans="1:18">
      <c r="A2172" s="1362"/>
      <c r="G2172" s="1362"/>
      <c r="H2172" s="1362"/>
      <c r="J2172" s="1362"/>
      <c r="N2172" s="1362"/>
      <c r="O2172" s="1365"/>
      <c r="P2172" s="1365"/>
      <c r="Q2172" s="1365"/>
      <c r="R2172" s="1365"/>
    </row>
    <row r="2173" spans="1:18">
      <c r="A2173" s="1362"/>
      <c r="G2173" s="1362"/>
      <c r="H2173" s="1362"/>
      <c r="J2173" s="1362"/>
      <c r="N2173" s="1362"/>
      <c r="O2173" s="1365"/>
      <c r="P2173" s="1365"/>
      <c r="Q2173" s="1365"/>
      <c r="R2173" s="1365"/>
    </row>
    <row r="2174" spans="1:18">
      <c r="A2174" s="1362"/>
      <c r="G2174" s="1362"/>
      <c r="H2174" s="1362"/>
      <c r="J2174" s="1362"/>
      <c r="N2174" s="1362"/>
      <c r="O2174" s="1365"/>
      <c r="P2174" s="1365"/>
      <c r="Q2174" s="1365"/>
      <c r="R2174" s="1365"/>
    </row>
    <row r="2175" spans="1:18">
      <c r="A2175" s="1362"/>
      <c r="G2175" s="1362"/>
      <c r="H2175" s="1362"/>
      <c r="J2175" s="1362"/>
      <c r="N2175" s="1362"/>
      <c r="O2175" s="1365"/>
      <c r="P2175" s="1365"/>
      <c r="Q2175" s="1365"/>
      <c r="R2175" s="1365"/>
    </row>
    <row r="2176" spans="1:18">
      <c r="A2176" s="1362"/>
      <c r="G2176" s="1362"/>
      <c r="H2176" s="1362"/>
      <c r="J2176" s="1362"/>
      <c r="N2176" s="1362"/>
      <c r="O2176" s="1365"/>
      <c r="P2176" s="1365"/>
      <c r="Q2176" s="1365"/>
      <c r="R2176" s="1365"/>
    </row>
    <row r="2177" spans="1:18">
      <c r="A2177" s="1362"/>
      <c r="G2177" s="1362"/>
      <c r="H2177" s="1362"/>
      <c r="J2177" s="1362"/>
      <c r="N2177" s="1362"/>
      <c r="O2177" s="1365"/>
      <c r="P2177" s="1365"/>
      <c r="Q2177" s="1365"/>
      <c r="R2177" s="1365"/>
    </row>
    <row r="2178" spans="1:18">
      <c r="A2178" s="1362"/>
      <c r="G2178" s="1362"/>
      <c r="H2178" s="1362"/>
      <c r="J2178" s="1362"/>
      <c r="N2178" s="1362"/>
      <c r="O2178" s="1365"/>
      <c r="P2178" s="1365"/>
      <c r="Q2178" s="1365"/>
      <c r="R2178" s="1365"/>
    </row>
    <row r="2179" spans="1:18">
      <c r="A2179" s="1362"/>
      <c r="G2179" s="1362"/>
      <c r="H2179" s="1362"/>
      <c r="J2179" s="1362"/>
      <c r="N2179" s="1362"/>
      <c r="O2179" s="1365"/>
      <c r="P2179" s="1365"/>
      <c r="Q2179" s="1365"/>
      <c r="R2179" s="1365"/>
    </row>
    <row r="2180" spans="1:18">
      <c r="A2180" s="1362"/>
      <c r="G2180" s="1362"/>
      <c r="H2180" s="1362"/>
      <c r="J2180" s="1362"/>
      <c r="N2180" s="1362"/>
      <c r="O2180" s="1365"/>
      <c r="P2180" s="1365"/>
      <c r="Q2180" s="1365"/>
      <c r="R2180" s="1365"/>
    </row>
    <row r="2181" spans="1:18">
      <c r="A2181" s="1362"/>
      <c r="G2181" s="1362"/>
      <c r="H2181" s="1362"/>
      <c r="J2181" s="1362"/>
      <c r="N2181" s="1362"/>
      <c r="O2181" s="1365"/>
      <c r="P2181" s="1365"/>
      <c r="Q2181" s="1365"/>
      <c r="R2181" s="1365"/>
    </row>
    <row r="2182" spans="1:18">
      <c r="A2182" s="1362"/>
      <c r="G2182" s="1362"/>
      <c r="H2182" s="1362"/>
      <c r="J2182" s="1362"/>
      <c r="N2182" s="1362"/>
      <c r="O2182" s="1365"/>
      <c r="P2182" s="1365"/>
      <c r="Q2182" s="1365"/>
      <c r="R2182" s="1365"/>
    </row>
    <row r="2183" spans="1:18">
      <c r="A2183" s="1362"/>
      <c r="G2183" s="1362"/>
      <c r="H2183" s="1362"/>
      <c r="J2183" s="1362"/>
      <c r="N2183" s="1362"/>
      <c r="O2183" s="1365"/>
      <c r="P2183" s="1365"/>
      <c r="Q2183" s="1365"/>
      <c r="R2183" s="1365"/>
    </row>
    <row r="2184" spans="1:18">
      <c r="A2184" s="1362"/>
      <c r="G2184" s="1362"/>
      <c r="H2184" s="1362"/>
      <c r="J2184" s="1362"/>
      <c r="N2184" s="1362"/>
      <c r="O2184" s="1365"/>
      <c r="P2184" s="1365"/>
      <c r="Q2184" s="1365"/>
      <c r="R2184" s="1365"/>
    </row>
    <row r="2185" spans="1:18">
      <c r="A2185" s="1362"/>
      <c r="G2185" s="1362"/>
      <c r="H2185" s="1362"/>
      <c r="J2185" s="1362"/>
      <c r="N2185" s="1362"/>
      <c r="O2185" s="1365"/>
      <c r="P2185" s="1365"/>
      <c r="Q2185" s="1365"/>
      <c r="R2185" s="1365"/>
    </row>
    <row r="2186" spans="1:18">
      <c r="A2186" s="1362"/>
      <c r="G2186" s="1362"/>
      <c r="H2186" s="1362"/>
      <c r="J2186" s="1362"/>
      <c r="N2186" s="1362"/>
      <c r="O2186" s="1365"/>
      <c r="P2186" s="1365"/>
      <c r="Q2186" s="1365"/>
      <c r="R2186" s="1365"/>
    </row>
    <row r="2187" spans="1:18">
      <c r="A2187" s="1362"/>
      <c r="G2187" s="1362"/>
      <c r="H2187" s="1362"/>
      <c r="J2187" s="1362"/>
      <c r="N2187" s="1362"/>
      <c r="O2187" s="1365"/>
      <c r="P2187" s="1365"/>
      <c r="Q2187" s="1365"/>
      <c r="R2187" s="1365"/>
    </row>
    <row r="2188" spans="1:18">
      <c r="A2188" s="1362"/>
      <c r="G2188" s="1362"/>
      <c r="H2188" s="1362"/>
      <c r="J2188" s="1362"/>
      <c r="N2188" s="1362"/>
      <c r="O2188" s="1365"/>
      <c r="P2188" s="1365"/>
      <c r="Q2188" s="1365"/>
      <c r="R2188" s="1365"/>
    </row>
    <row r="2189" spans="1:18">
      <c r="A2189" s="1362"/>
      <c r="G2189" s="1362"/>
      <c r="H2189" s="1362"/>
      <c r="J2189" s="1362"/>
      <c r="N2189" s="1362"/>
      <c r="O2189" s="1365"/>
      <c r="P2189" s="1365"/>
      <c r="Q2189" s="1365"/>
      <c r="R2189" s="1365"/>
    </row>
    <row r="2190" spans="1:18">
      <c r="A2190" s="1362"/>
      <c r="G2190" s="1362"/>
      <c r="H2190" s="1362"/>
      <c r="J2190" s="1362"/>
      <c r="N2190" s="1362"/>
      <c r="O2190" s="1365"/>
      <c r="P2190" s="1365"/>
      <c r="Q2190" s="1365"/>
      <c r="R2190" s="1365"/>
    </row>
    <row r="2191" spans="1:18">
      <c r="A2191" s="1362"/>
      <c r="G2191" s="1362"/>
      <c r="H2191" s="1362"/>
      <c r="J2191" s="1362"/>
      <c r="N2191" s="1362"/>
      <c r="O2191" s="1365"/>
      <c r="P2191" s="1365"/>
      <c r="Q2191" s="1365"/>
      <c r="R2191" s="1365"/>
    </row>
    <row r="2192" spans="1:18">
      <c r="A2192" s="1362"/>
      <c r="G2192" s="1362"/>
      <c r="H2192" s="1362"/>
      <c r="J2192" s="1362"/>
      <c r="N2192" s="1362"/>
      <c r="O2192" s="1365"/>
      <c r="P2192" s="1365"/>
      <c r="Q2192" s="1365"/>
      <c r="R2192" s="1365"/>
    </row>
    <row r="2193" spans="1:18">
      <c r="A2193" s="1362"/>
      <c r="G2193" s="1362"/>
      <c r="H2193" s="1362"/>
      <c r="J2193" s="1362"/>
      <c r="N2193" s="1362"/>
      <c r="O2193" s="1365"/>
      <c r="P2193" s="1365"/>
      <c r="Q2193" s="1365"/>
      <c r="R2193" s="1365"/>
    </row>
    <row r="2194" spans="1:18">
      <c r="A2194" s="1362"/>
      <c r="G2194" s="1362"/>
      <c r="H2194" s="1362"/>
      <c r="J2194" s="1362"/>
      <c r="N2194" s="1362"/>
      <c r="O2194" s="1365"/>
      <c r="P2194" s="1365"/>
      <c r="Q2194" s="1365"/>
      <c r="R2194" s="1365"/>
    </row>
    <row r="2195" spans="1:18">
      <c r="A2195" s="1362"/>
      <c r="G2195" s="1362"/>
      <c r="H2195" s="1362"/>
      <c r="J2195" s="1362"/>
      <c r="N2195" s="1362"/>
      <c r="O2195" s="1365"/>
      <c r="P2195" s="1365"/>
      <c r="Q2195" s="1365"/>
      <c r="R2195" s="1365"/>
    </row>
    <row r="2196" spans="1:18">
      <c r="A2196" s="1362"/>
      <c r="G2196" s="1362"/>
      <c r="H2196" s="1362"/>
      <c r="J2196" s="1362"/>
      <c r="N2196" s="1362"/>
      <c r="O2196" s="1365"/>
      <c r="P2196" s="1365"/>
      <c r="Q2196" s="1365"/>
      <c r="R2196" s="1365"/>
    </row>
    <row r="2197" spans="1:18">
      <c r="A2197" s="1362"/>
      <c r="G2197" s="1362"/>
      <c r="H2197" s="1362"/>
      <c r="J2197" s="1362"/>
      <c r="N2197" s="1362"/>
      <c r="O2197" s="1365"/>
      <c r="P2197" s="1365"/>
      <c r="Q2197" s="1365"/>
      <c r="R2197" s="1365"/>
    </row>
    <row r="2198" spans="1:18">
      <c r="A2198" s="1362"/>
      <c r="G2198" s="1362"/>
      <c r="H2198" s="1362"/>
      <c r="J2198" s="1362"/>
      <c r="N2198" s="1362"/>
      <c r="O2198" s="1365"/>
      <c r="P2198" s="1365"/>
      <c r="Q2198" s="1365"/>
      <c r="R2198" s="1365"/>
    </row>
    <row r="2199" spans="1:18">
      <c r="A2199" s="1362"/>
      <c r="G2199" s="1362"/>
      <c r="H2199" s="1362"/>
      <c r="J2199" s="1362"/>
      <c r="N2199" s="1362"/>
      <c r="O2199" s="1365"/>
      <c r="P2199" s="1365"/>
      <c r="Q2199" s="1365"/>
      <c r="R2199" s="1365"/>
    </row>
    <row r="2200" spans="1:18">
      <c r="A2200" s="1362"/>
      <c r="G2200" s="1362"/>
      <c r="H2200" s="1362"/>
      <c r="J2200" s="1362"/>
      <c r="N2200" s="1362"/>
      <c r="O2200" s="1365"/>
      <c r="P2200" s="1365"/>
      <c r="Q2200" s="1365"/>
      <c r="R2200" s="1365"/>
    </row>
    <row r="2201" spans="1:18">
      <c r="A2201" s="1362"/>
      <c r="G2201" s="1362"/>
      <c r="H2201" s="1362"/>
      <c r="J2201" s="1362"/>
      <c r="N2201" s="1362"/>
      <c r="O2201" s="1365"/>
      <c r="P2201" s="1365"/>
      <c r="Q2201" s="1365"/>
      <c r="R2201" s="1365"/>
    </row>
    <row r="2202" spans="1:18">
      <c r="A2202" s="1362"/>
      <c r="G2202" s="1362"/>
      <c r="H2202" s="1362"/>
      <c r="J2202" s="1362"/>
      <c r="N2202" s="1362"/>
      <c r="O2202" s="1365"/>
      <c r="P2202" s="1365"/>
      <c r="Q2202" s="1365"/>
      <c r="R2202" s="1365"/>
    </row>
    <row r="2203" spans="1:18">
      <c r="A2203" s="1362"/>
      <c r="G2203" s="1362"/>
      <c r="H2203" s="1362"/>
      <c r="J2203" s="1362"/>
      <c r="N2203" s="1362"/>
      <c r="O2203" s="1365"/>
      <c r="P2203" s="1365"/>
      <c r="Q2203" s="1365"/>
      <c r="R2203" s="1365"/>
    </row>
    <row r="2204" spans="1:18">
      <c r="A2204" s="1362"/>
      <c r="G2204" s="1362"/>
      <c r="H2204" s="1362"/>
      <c r="J2204" s="1362"/>
      <c r="N2204" s="1362"/>
      <c r="O2204" s="1365"/>
      <c r="P2204" s="1365"/>
      <c r="Q2204" s="1365"/>
      <c r="R2204" s="1365"/>
    </row>
    <row r="2205" spans="1:18">
      <c r="A2205" s="1362"/>
      <c r="G2205" s="1362"/>
      <c r="H2205" s="1362"/>
      <c r="J2205" s="1362"/>
      <c r="N2205" s="1362"/>
      <c r="O2205" s="1365"/>
      <c r="P2205" s="1365"/>
      <c r="Q2205" s="1365"/>
      <c r="R2205" s="1365"/>
    </row>
    <row r="2206" spans="1:18">
      <c r="A2206" s="1362"/>
      <c r="G2206" s="1362"/>
      <c r="H2206" s="1362"/>
      <c r="J2206" s="1362"/>
      <c r="N2206" s="1362"/>
      <c r="O2206" s="1365"/>
      <c r="P2206" s="1365"/>
      <c r="Q2206" s="1365"/>
      <c r="R2206" s="1365"/>
    </row>
    <row r="2207" spans="1:18">
      <c r="A2207" s="1362"/>
      <c r="G2207" s="1362"/>
      <c r="H2207" s="1362"/>
      <c r="J2207" s="1362"/>
      <c r="N2207" s="1362"/>
      <c r="O2207" s="1365"/>
      <c r="P2207" s="1365"/>
      <c r="Q2207" s="1365"/>
      <c r="R2207" s="1365"/>
    </row>
    <row r="2208" spans="1:18">
      <c r="A2208" s="1362"/>
      <c r="G2208" s="1362"/>
      <c r="H2208" s="1362"/>
      <c r="J2208" s="1362"/>
      <c r="N2208" s="1362"/>
      <c r="O2208" s="1365"/>
      <c r="P2208" s="1365"/>
      <c r="Q2208" s="1365"/>
      <c r="R2208" s="1365"/>
    </row>
    <row r="2209" spans="1:18">
      <c r="A2209" s="1362"/>
      <c r="G2209" s="1362"/>
      <c r="H2209" s="1362"/>
      <c r="J2209" s="1362"/>
      <c r="N2209" s="1362"/>
      <c r="O2209" s="1365"/>
      <c r="P2209" s="1365"/>
      <c r="Q2209" s="1365"/>
      <c r="R2209" s="1365"/>
    </row>
    <row r="2210" spans="1:18">
      <c r="A2210" s="1362"/>
      <c r="G2210" s="1362"/>
      <c r="H2210" s="1362"/>
      <c r="J2210" s="1362"/>
      <c r="N2210" s="1362"/>
      <c r="O2210" s="1365"/>
      <c r="P2210" s="1365"/>
      <c r="Q2210" s="1365"/>
      <c r="R2210" s="1365"/>
    </row>
    <row r="2211" spans="1:18">
      <c r="A2211" s="1362"/>
      <c r="G2211" s="1362"/>
      <c r="H2211" s="1362"/>
      <c r="J2211" s="1362"/>
      <c r="N2211" s="1362"/>
      <c r="O2211" s="1365"/>
      <c r="P2211" s="1365"/>
      <c r="Q2211" s="1365"/>
      <c r="R2211" s="1365"/>
    </row>
    <row r="2212" spans="1:18">
      <c r="A2212" s="1362"/>
      <c r="G2212" s="1362"/>
      <c r="H2212" s="1362"/>
      <c r="J2212" s="1362"/>
      <c r="N2212" s="1362"/>
      <c r="O2212" s="1365"/>
      <c r="P2212" s="1365"/>
      <c r="Q2212" s="1365"/>
      <c r="R2212" s="1365"/>
    </row>
    <row r="2213" spans="1:18">
      <c r="A2213" s="1362"/>
      <c r="G2213" s="1362"/>
      <c r="H2213" s="1362"/>
      <c r="J2213" s="1362"/>
      <c r="N2213" s="1362"/>
      <c r="O2213" s="1365"/>
      <c r="P2213" s="1365"/>
      <c r="Q2213" s="1365"/>
      <c r="R2213" s="1365"/>
    </row>
    <row r="2214" spans="1:18">
      <c r="A2214" s="1362"/>
      <c r="G2214" s="1362"/>
      <c r="H2214" s="1362"/>
      <c r="J2214" s="1362"/>
      <c r="N2214" s="1362"/>
      <c r="O2214" s="1365"/>
      <c r="P2214" s="1365"/>
      <c r="Q2214" s="1365"/>
      <c r="R2214" s="1365"/>
    </row>
    <row r="2215" spans="1:18">
      <c r="A2215" s="1362"/>
      <c r="G2215" s="1362"/>
      <c r="H2215" s="1362"/>
      <c r="J2215" s="1362"/>
      <c r="N2215" s="1362"/>
      <c r="O2215" s="1365"/>
      <c r="P2215" s="1365"/>
      <c r="Q2215" s="1365"/>
      <c r="R2215" s="1365"/>
    </row>
    <row r="2216" spans="1:18">
      <c r="A2216" s="1362"/>
      <c r="G2216" s="1362"/>
      <c r="H2216" s="1362"/>
      <c r="J2216" s="1362"/>
      <c r="N2216" s="1362"/>
      <c r="O2216" s="1365"/>
      <c r="P2216" s="1365"/>
      <c r="Q2216" s="1365"/>
      <c r="R2216" s="1365"/>
    </row>
    <row r="2217" spans="1:18">
      <c r="A2217" s="1362"/>
      <c r="G2217" s="1362"/>
      <c r="H2217" s="1362"/>
      <c r="J2217" s="1362"/>
      <c r="N2217" s="1362"/>
      <c r="O2217" s="1365"/>
      <c r="P2217" s="1365"/>
      <c r="Q2217" s="1365"/>
      <c r="R2217" s="1365"/>
    </row>
    <row r="2218" spans="1:18">
      <c r="A2218" s="1362"/>
      <c r="G2218" s="1362"/>
      <c r="H2218" s="1362"/>
      <c r="J2218" s="1362"/>
      <c r="N2218" s="1362"/>
      <c r="O2218" s="1365"/>
      <c r="P2218" s="1365"/>
      <c r="Q2218" s="1365"/>
      <c r="R2218" s="1365"/>
    </row>
    <row r="2219" spans="1:18">
      <c r="A2219" s="1362"/>
      <c r="G2219" s="1362"/>
      <c r="H2219" s="1362"/>
      <c r="J2219" s="1362"/>
      <c r="N2219" s="1362"/>
      <c r="O2219" s="1365"/>
      <c r="P2219" s="1365"/>
      <c r="Q2219" s="1365"/>
      <c r="R2219" s="1365"/>
    </row>
    <row r="2220" spans="1:18">
      <c r="A2220" s="1362"/>
      <c r="G2220" s="1362"/>
      <c r="H2220" s="1362"/>
      <c r="J2220" s="1362"/>
      <c r="N2220" s="1362"/>
      <c r="O2220" s="1365"/>
      <c r="P2220" s="1365"/>
      <c r="Q2220" s="1365"/>
      <c r="R2220" s="1365"/>
    </row>
    <row r="2221" spans="1:18">
      <c r="A2221" s="1362"/>
      <c r="G2221" s="1362"/>
      <c r="H2221" s="1362"/>
      <c r="J2221" s="1362"/>
      <c r="N2221" s="1362"/>
      <c r="O2221" s="1365"/>
      <c r="P2221" s="1365"/>
      <c r="Q2221" s="1365"/>
      <c r="R2221" s="1365"/>
    </row>
    <row r="2222" spans="1:18">
      <c r="A2222" s="1362"/>
      <c r="G2222" s="1362"/>
      <c r="H2222" s="1362"/>
      <c r="J2222" s="1362"/>
      <c r="N2222" s="1362"/>
      <c r="O2222" s="1365"/>
      <c r="P2222" s="1365"/>
      <c r="Q2222" s="1365"/>
      <c r="R2222" s="1365"/>
    </row>
    <row r="2223" spans="1:18">
      <c r="A2223" s="1362"/>
      <c r="G2223" s="1362"/>
      <c r="H2223" s="1362"/>
      <c r="J2223" s="1362"/>
      <c r="N2223" s="1362"/>
      <c r="O2223" s="1365"/>
      <c r="P2223" s="1365"/>
      <c r="Q2223" s="1365"/>
      <c r="R2223" s="1365"/>
    </row>
    <row r="2224" spans="1:18">
      <c r="A2224" s="1362"/>
      <c r="G2224" s="1362"/>
      <c r="H2224" s="1362"/>
      <c r="J2224" s="1362"/>
      <c r="N2224" s="1362"/>
      <c r="O2224" s="1365"/>
      <c r="P2224" s="1365"/>
      <c r="Q2224" s="1365"/>
      <c r="R2224" s="1365"/>
    </row>
    <row r="2225" spans="1:18">
      <c r="A2225" s="1362"/>
      <c r="G2225" s="1362"/>
      <c r="H2225" s="1362"/>
      <c r="J2225" s="1362"/>
      <c r="N2225" s="1362"/>
      <c r="O2225" s="1365"/>
      <c r="P2225" s="1365"/>
      <c r="Q2225" s="1365"/>
      <c r="R2225" s="1365"/>
    </row>
    <row r="2226" spans="1:18">
      <c r="A2226" s="1362"/>
      <c r="G2226" s="1362"/>
      <c r="H2226" s="1362"/>
      <c r="J2226" s="1362"/>
      <c r="N2226" s="1362"/>
      <c r="O2226" s="1365"/>
      <c r="P2226" s="1365"/>
      <c r="Q2226" s="1365"/>
      <c r="R2226" s="1365"/>
    </row>
    <row r="2227" spans="1:18">
      <c r="A2227" s="1362"/>
      <c r="G2227" s="1362"/>
      <c r="H2227" s="1362"/>
      <c r="J2227" s="1362"/>
      <c r="N2227" s="1362"/>
      <c r="O2227" s="1365"/>
      <c r="P2227" s="1365"/>
      <c r="Q2227" s="1365"/>
      <c r="R2227" s="1365"/>
    </row>
    <row r="2228" spans="1:18">
      <c r="A2228" s="1362"/>
      <c r="G2228" s="1362"/>
      <c r="H2228" s="1362"/>
      <c r="J2228" s="1362"/>
      <c r="N2228" s="1362"/>
      <c r="O2228" s="1365"/>
      <c r="P2228" s="1365"/>
      <c r="Q2228" s="1365"/>
      <c r="R2228" s="1365"/>
    </row>
    <row r="2229" spans="1:18">
      <c r="A2229" s="1362"/>
      <c r="G2229" s="1362"/>
      <c r="H2229" s="1362"/>
      <c r="J2229" s="1362"/>
      <c r="N2229" s="1362"/>
      <c r="O2229" s="1365"/>
      <c r="P2229" s="1365"/>
      <c r="Q2229" s="1365"/>
      <c r="R2229" s="1365"/>
    </row>
    <row r="2230" spans="1:18">
      <c r="A2230" s="1362"/>
      <c r="G2230" s="1362"/>
      <c r="H2230" s="1362"/>
      <c r="J2230" s="1362"/>
      <c r="N2230" s="1362"/>
      <c r="O2230" s="1365"/>
      <c r="P2230" s="1365"/>
      <c r="Q2230" s="1365"/>
      <c r="R2230" s="1365"/>
    </row>
    <row r="2231" spans="1:18">
      <c r="A2231" s="1362"/>
      <c r="G2231" s="1362"/>
      <c r="H2231" s="1362"/>
      <c r="J2231" s="1362"/>
      <c r="N2231" s="1362"/>
      <c r="O2231" s="1365"/>
      <c r="P2231" s="1365"/>
      <c r="Q2231" s="1365"/>
      <c r="R2231" s="1365"/>
    </row>
    <row r="2232" spans="1:18">
      <c r="A2232" s="1362"/>
      <c r="G2232" s="1362"/>
      <c r="H2232" s="1362"/>
      <c r="J2232" s="1362"/>
      <c r="N2232" s="1362"/>
      <c r="O2232" s="1365"/>
      <c r="P2232" s="1365"/>
      <c r="Q2232" s="1365"/>
      <c r="R2232" s="1365"/>
    </row>
    <row r="2233" spans="1:18">
      <c r="A2233" s="1362"/>
      <c r="G2233" s="1362"/>
      <c r="H2233" s="1362"/>
      <c r="J2233" s="1362"/>
      <c r="N2233" s="1362"/>
      <c r="O2233" s="1365"/>
      <c r="P2233" s="1365"/>
      <c r="Q2233" s="1365"/>
      <c r="R2233" s="1365"/>
    </row>
    <row r="2234" spans="1:18">
      <c r="A2234" s="1362"/>
      <c r="G2234" s="1362"/>
      <c r="H2234" s="1362"/>
      <c r="J2234" s="1362"/>
      <c r="N2234" s="1362"/>
      <c r="O2234" s="1365"/>
      <c r="P2234" s="1365"/>
      <c r="Q2234" s="1365"/>
      <c r="R2234" s="1365"/>
    </row>
    <row r="2235" spans="1:18">
      <c r="A2235" s="1362"/>
      <c r="G2235" s="1362"/>
      <c r="H2235" s="1362"/>
      <c r="J2235" s="1362"/>
      <c r="N2235" s="1362"/>
      <c r="O2235" s="1365"/>
      <c r="P2235" s="1365"/>
      <c r="Q2235" s="1365"/>
      <c r="R2235" s="1365"/>
    </row>
    <row r="2236" spans="1:18">
      <c r="A2236" s="1362"/>
      <c r="G2236" s="1362"/>
      <c r="H2236" s="1362"/>
      <c r="J2236" s="1362"/>
      <c r="N2236" s="1362"/>
      <c r="O2236" s="1365"/>
      <c r="P2236" s="1365"/>
      <c r="Q2236" s="1365"/>
      <c r="R2236" s="1365"/>
    </row>
    <row r="2237" spans="1:18">
      <c r="A2237" s="1362"/>
      <c r="G2237" s="1362"/>
      <c r="H2237" s="1362"/>
      <c r="J2237" s="1362"/>
      <c r="N2237" s="1362"/>
      <c r="O2237" s="1365"/>
      <c r="P2237" s="1365"/>
      <c r="Q2237" s="1365"/>
      <c r="R2237" s="1365"/>
    </row>
    <row r="2238" spans="1:18">
      <c r="A2238" s="1362"/>
      <c r="G2238" s="1362"/>
      <c r="H2238" s="1362"/>
      <c r="J2238" s="1362"/>
      <c r="N2238" s="1362"/>
      <c r="O2238" s="1365"/>
      <c r="P2238" s="1365"/>
      <c r="Q2238" s="1365"/>
      <c r="R2238" s="1365"/>
    </row>
    <row r="2239" spans="1:18">
      <c r="A2239" s="1362"/>
      <c r="G2239" s="1362"/>
      <c r="H2239" s="1362"/>
      <c r="J2239" s="1362"/>
      <c r="N2239" s="1362"/>
      <c r="O2239" s="1365"/>
      <c r="P2239" s="1365"/>
      <c r="Q2239" s="1365"/>
      <c r="R2239" s="1365"/>
    </row>
    <row r="2240" spans="1:18">
      <c r="A2240" s="1362"/>
      <c r="G2240" s="1362"/>
      <c r="H2240" s="1362"/>
      <c r="J2240" s="1362"/>
      <c r="N2240" s="1362"/>
      <c r="O2240" s="1365"/>
      <c r="P2240" s="1365"/>
      <c r="Q2240" s="1365"/>
      <c r="R2240" s="1365"/>
    </row>
    <row r="2241" spans="1:18">
      <c r="A2241" s="1362"/>
      <c r="G2241" s="1362"/>
      <c r="H2241" s="1362"/>
      <c r="J2241" s="1362"/>
      <c r="N2241" s="1362"/>
      <c r="O2241" s="1365"/>
      <c r="P2241" s="1365"/>
      <c r="Q2241" s="1365"/>
      <c r="R2241" s="1365"/>
    </row>
    <row r="2242" spans="1:18">
      <c r="A2242" s="1362"/>
      <c r="G2242" s="1362"/>
      <c r="H2242" s="1362"/>
      <c r="J2242" s="1362"/>
      <c r="N2242" s="1362"/>
      <c r="O2242" s="1365"/>
      <c r="P2242" s="1365"/>
      <c r="Q2242" s="1365"/>
      <c r="R2242" s="1365"/>
    </row>
    <row r="2243" spans="1:18">
      <c r="A2243" s="1362"/>
      <c r="G2243" s="1362"/>
      <c r="H2243" s="1362"/>
      <c r="J2243" s="1362"/>
      <c r="N2243" s="1362"/>
      <c r="O2243" s="1365"/>
      <c r="P2243" s="1365"/>
      <c r="Q2243" s="1365"/>
      <c r="R2243" s="1365"/>
    </row>
    <row r="2244" spans="1:18">
      <c r="A2244" s="1362"/>
      <c r="G2244" s="1362"/>
      <c r="H2244" s="1362"/>
      <c r="J2244" s="1362"/>
      <c r="N2244" s="1362"/>
      <c r="O2244" s="1365"/>
      <c r="P2244" s="1365"/>
      <c r="Q2244" s="1365"/>
      <c r="R2244" s="1365"/>
    </row>
    <row r="2245" spans="1:18">
      <c r="A2245" s="1362"/>
      <c r="G2245" s="1362"/>
      <c r="H2245" s="1362"/>
      <c r="J2245" s="1362"/>
      <c r="N2245" s="1362"/>
      <c r="O2245" s="1365"/>
      <c r="P2245" s="1365"/>
      <c r="Q2245" s="1365"/>
      <c r="R2245" s="1365"/>
    </row>
    <row r="2246" spans="1:18">
      <c r="A2246" s="1362"/>
      <c r="G2246" s="1362"/>
      <c r="H2246" s="1362"/>
      <c r="J2246" s="1362"/>
      <c r="N2246" s="1362"/>
      <c r="O2246" s="1365"/>
      <c r="P2246" s="1365"/>
      <c r="Q2246" s="1365"/>
      <c r="R2246" s="1365"/>
    </row>
    <row r="2247" spans="1:18">
      <c r="A2247" s="1362"/>
      <c r="G2247" s="1362"/>
      <c r="H2247" s="1362"/>
      <c r="J2247" s="1362"/>
      <c r="N2247" s="1362"/>
      <c r="O2247" s="1365"/>
      <c r="P2247" s="1365"/>
      <c r="Q2247" s="1365"/>
      <c r="R2247" s="1365"/>
    </row>
    <row r="2248" spans="1:18">
      <c r="A2248" s="1362"/>
      <c r="G2248" s="1362"/>
      <c r="H2248" s="1362"/>
      <c r="J2248" s="1362"/>
      <c r="N2248" s="1362"/>
      <c r="O2248" s="1365"/>
      <c r="P2248" s="1365"/>
      <c r="Q2248" s="1365"/>
      <c r="R2248" s="1365"/>
    </row>
    <row r="2249" spans="1:18">
      <c r="A2249" s="1362"/>
      <c r="G2249" s="1362"/>
      <c r="H2249" s="1362"/>
      <c r="J2249" s="1362"/>
      <c r="N2249" s="1362"/>
      <c r="O2249" s="1365"/>
      <c r="P2249" s="1365"/>
      <c r="Q2249" s="1365"/>
      <c r="R2249" s="1365"/>
    </row>
    <row r="2250" spans="1:18">
      <c r="A2250" s="1362"/>
      <c r="G2250" s="1362"/>
      <c r="H2250" s="1362"/>
      <c r="J2250" s="1362"/>
      <c r="N2250" s="1362"/>
      <c r="O2250" s="1365"/>
      <c r="P2250" s="1365"/>
      <c r="Q2250" s="1365"/>
      <c r="R2250" s="1365"/>
    </row>
    <row r="2251" spans="1:18">
      <c r="A2251" s="1362"/>
      <c r="G2251" s="1362"/>
      <c r="H2251" s="1362"/>
      <c r="J2251" s="1362"/>
      <c r="N2251" s="1362"/>
      <c r="O2251" s="1365"/>
      <c r="P2251" s="1365"/>
      <c r="Q2251" s="1365"/>
      <c r="R2251" s="1365"/>
    </row>
    <row r="2252" spans="1:18">
      <c r="A2252" s="1362"/>
      <c r="G2252" s="1362"/>
      <c r="H2252" s="1362"/>
      <c r="J2252" s="1362"/>
      <c r="N2252" s="1362"/>
      <c r="O2252" s="1365"/>
      <c r="P2252" s="1365"/>
      <c r="Q2252" s="1365"/>
      <c r="R2252" s="1365"/>
    </row>
    <row r="2253" spans="1:18">
      <c r="A2253" s="1362"/>
      <c r="G2253" s="1362"/>
      <c r="H2253" s="1362"/>
      <c r="J2253" s="1362"/>
      <c r="N2253" s="1362"/>
      <c r="O2253" s="1365"/>
      <c r="P2253" s="1365"/>
      <c r="Q2253" s="1365"/>
      <c r="R2253" s="1365"/>
    </row>
    <row r="2254" spans="1:18">
      <c r="A2254" s="1362"/>
      <c r="G2254" s="1362"/>
      <c r="H2254" s="1362"/>
      <c r="J2254" s="1362"/>
      <c r="N2254" s="1362"/>
      <c r="O2254" s="1365"/>
      <c r="P2254" s="1365"/>
      <c r="Q2254" s="1365"/>
      <c r="R2254" s="1365"/>
    </row>
    <row r="2255" spans="1:18">
      <c r="A2255" s="1362"/>
      <c r="G2255" s="1362"/>
      <c r="H2255" s="1362"/>
      <c r="J2255" s="1362"/>
      <c r="N2255" s="1362"/>
      <c r="O2255" s="1365"/>
      <c r="P2255" s="1365"/>
      <c r="Q2255" s="1365"/>
      <c r="R2255" s="1365"/>
    </row>
    <row r="2256" spans="1:18">
      <c r="A2256" s="1362"/>
      <c r="G2256" s="1362"/>
      <c r="H2256" s="1362"/>
      <c r="J2256" s="1362"/>
      <c r="N2256" s="1362"/>
      <c r="O2256" s="1365"/>
      <c r="P2256" s="1365"/>
      <c r="Q2256" s="1365"/>
      <c r="R2256" s="1365"/>
    </row>
    <row r="2257" spans="1:18">
      <c r="A2257" s="1362"/>
      <c r="G2257" s="1362"/>
      <c r="H2257" s="1362"/>
      <c r="J2257" s="1362"/>
      <c r="N2257" s="1362"/>
      <c r="O2257" s="1365"/>
      <c r="P2257" s="1365"/>
      <c r="Q2257" s="1365"/>
      <c r="R2257" s="1365"/>
    </row>
    <row r="2258" spans="1:18">
      <c r="A2258" s="1362"/>
      <c r="G2258" s="1362"/>
      <c r="H2258" s="1362"/>
      <c r="J2258" s="1362"/>
      <c r="N2258" s="1362"/>
      <c r="O2258" s="1365"/>
      <c r="P2258" s="1365"/>
      <c r="Q2258" s="1365"/>
      <c r="R2258" s="1365"/>
    </row>
    <row r="2259" spans="1:18">
      <c r="A2259" s="1362"/>
      <c r="G2259" s="1362"/>
      <c r="H2259" s="1362"/>
      <c r="J2259" s="1362"/>
      <c r="N2259" s="1362"/>
      <c r="O2259" s="1365"/>
      <c r="P2259" s="1365"/>
      <c r="Q2259" s="1365"/>
      <c r="R2259" s="1365"/>
    </row>
    <row r="2260" spans="1:18">
      <c r="A2260" s="1362"/>
      <c r="G2260" s="1362"/>
      <c r="H2260" s="1362"/>
      <c r="J2260" s="1362"/>
      <c r="N2260" s="1362"/>
      <c r="O2260" s="1365"/>
      <c r="P2260" s="1365"/>
      <c r="Q2260" s="1365"/>
      <c r="R2260" s="1365"/>
    </row>
    <row r="2261" spans="1:18">
      <c r="A2261" s="1362"/>
      <c r="G2261" s="1362"/>
      <c r="H2261" s="1362"/>
      <c r="J2261" s="1362"/>
      <c r="N2261" s="1362"/>
      <c r="O2261" s="1365"/>
      <c r="P2261" s="1365"/>
      <c r="Q2261" s="1365"/>
      <c r="R2261" s="1365"/>
    </row>
    <row r="2262" spans="1:18">
      <c r="A2262" s="1362"/>
      <c r="G2262" s="1362"/>
      <c r="H2262" s="1362"/>
      <c r="J2262" s="1362"/>
      <c r="N2262" s="1362"/>
      <c r="O2262" s="1365"/>
      <c r="P2262" s="1365"/>
      <c r="Q2262" s="1365"/>
      <c r="R2262" s="1365"/>
    </row>
    <row r="2263" spans="1:18">
      <c r="A2263" s="1362"/>
      <c r="G2263" s="1362"/>
      <c r="H2263" s="1362"/>
      <c r="J2263" s="1362"/>
      <c r="N2263" s="1362"/>
      <c r="O2263" s="1365"/>
      <c r="P2263" s="1365"/>
      <c r="Q2263" s="1365"/>
      <c r="R2263" s="1365"/>
    </row>
    <row r="2264" spans="1:18">
      <c r="A2264" s="1362"/>
      <c r="G2264" s="1362"/>
      <c r="H2264" s="1362"/>
      <c r="J2264" s="1362"/>
      <c r="N2264" s="1362"/>
      <c r="O2264" s="1365"/>
      <c r="P2264" s="1365"/>
      <c r="Q2264" s="1365"/>
      <c r="R2264" s="1365"/>
    </row>
    <row r="2265" spans="1:18">
      <c r="A2265" s="1362"/>
      <c r="G2265" s="1362"/>
      <c r="H2265" s="1362"/>
      <c r="J2265" s="1362"/>
      <c r="N2265" s="1362"/>
      <c r="O2265" s="1365"/>
      <c r="P2265" s="1365"/>
      <c r="Q2265" s="1365"/>
      <c r="R2265" s="1365"/>
    </row>
    <row r="2266" spans="1:18">
      <c r="A2266" s="1362"/>
      <c r="G2266" s="1362"/>
      <c r="H2266" s="1362"/>
      <c r="J2266" s="1362"/>
      <c r="N2266" s="1362"/>
      <c r="O2266" s="1365"/>
      <c r="P2266" s="1365"/>
      <c r="Q2266" s="1365"/>
      <c r="R2266" s="1365"/>
    </row>
    <row r="2267" spans="1:18">
      <c r="A2267" s="1362"/>
      <c r="G2267" s="1362"/>
      <c r="H2267" s="1362"/>
      <c r="J2267" s="1362"/>
      <c r="N2267" s="1362"/>
      <c r="O2267" s="1365"/>
      <c r="P2267" s="1365"/>
      <c r="Q2267" s="1365"/>
      <c r="R2267" s="1365"/>
    </row>
    <row r="2268" spans="1:18">
      <c r="A2268" s="1362"/>
      <c r="G2268" s="1362"/>
      <c r="H2268" s="1362"/>
      <c r="J2268" s="1362"/>
      <c r="N2268" s="1362"/>
      <c r="O2268" s="1365"/>
      <c r="P2268" s="1365"/>
      <c r="Q2268" s="1365"/>
      <c r="R2268" s="1365"/>
    </row>
    <row r="2269" spans="1:18">
      <c r="A2269" s="1362"/>
      <c r="G2269" s="1362"/>
      <c r="H2269" s="1362"/>
      <c r="J2269" s="1362"/>
      <c r="N2269" s="1362"/>
      <c r="O2269" s="1365"/>
      <c r="P2269" s="1365"/>
      <c r="Q2269" s="1365"/>
      <c r="R2269" s="1365"/>
    </row>
    <row r="2270" spans="1:18">
      <c r="A2270" s="1362"/>
      <c r="G2270" s="1362"/>
      <c r="H2270" s="1362"/>
      <c r="J2270" s="1362"/>
      <c r="N2270" s="1362"/>
      <c r="O2270" s="1365"/>
      <c r="P2270" s="1365"/>
      <c r="Q2270" s="1365"/>
      <c r="R2270" s="1365"/>
    </row>
    <row r="2271" spans="1:18">
      <c r="A2271" s="1362"/>
      <c r="G2271" s="1362"/>
      <c r="H2271" s="1362"/>
      <c r="J2271" s="1362"/>
      <c r="N2271" s="1362"/>
      <c r="O2271" s="1365"/>
      <c r="P2271" s="1365"/>
      <c r="Q2271" s="1365"/>
      <c r="R2271" s="1365"/>
    </row>
    <row r="2272" spans="1:18">
      <c r="A2272" s="1362"/>
      <c r="G2272" s="1362"/>
      <c r="H2272" s="1362"/>
      <c r="J2272" s="1362"/>
      <c r="N2272" s="1362"/>
      <c r="O2272" s="1365"/>
      <c r="P2272" s="1365"/>
      <c r="Q2272" s="1365"/>
      <c r="R2272" s="1365"/>
    </row>
    <row r="2273" spans="1:18">
      <c r="A2273" s="1362"/>
      <c r="G2273" s="1362"/>
      <c r="H2273" s="1362"/>
      <c r="J2273" s="1362"/>
      <c r="N2273" s="1362"/>
      <c r="O2273" s="1365"/>
      <c r="P2273" s="1365"/>
      <c r="Q2273" s="1365"/>
      <c r="R2273" s="1365"/>
    </row>
    <row r="2274" spans="1:18">
      <c r="A2274" s="1362"/>
      <c r="G2274" s="1362"/>
      <c r="H2274" s="1362"/>
      <c r="J2274" s="1362"/>
      <c r="N2274" s="1362"/>
      <c r="O2274" s="1365"/>
      <c r="P2274" s="1365"/>
      <c r="Q2274" s="1365"/>
      <c r="R2274" s="1365"/>
    </row>
    <row r="2275" spans="1:18">
      <c r="A2275" s="1362"/>
      <c r="G2275" s="1362"/>
      <c r="H2275" s="1362"/>
      <c r="J2275" s="1362"/>
      <c r="N2275" s="1362"/>
      <c r="O2275" s="1365"/>
      <c r="P2275" s="1365"/>
      <c r="Q2275" s="1365"/>
      <c r="R2275" s="1365"/>
    </row>
    <row r="2276" spans="1:18">
      <c r="A2276" s="1362"/>
      <c r="G2276" s="1362"/>
      <c r="H2276" s="1362"/>
      <c r="J2276" s="1362"/>
      <c r="N2276" s="1362"/>
      <c r="O2276" s="1365"/>
      <c r="P2276" s="1365"/>
      <c r="Q2276" s="1365"/>
      <c r="R2276" s="1365"/>
    </row>
    <row r="2277" spans="1:18">
      <c r="A2277" s="1362"/>
      <c r="G2277" s="1362"/>
      <c r="H2277" s="1362"/>
      <c r="J2277" s="1362"/>
      <c r="N2277" s="1362"/>
      <c r="O2277" s="1365"/>
      <c r="P2277" s="1365"/>
      <c r="Q2277" s="1365"/>
      <c r="R2277" s="1365"/>
    </row>
    <row r="2278" spans="1:18">
      <c r="A2278" s="1362"/>
      <c r="G2278" s="1362"/>
      <c r="H2278" s="1362"/>
      <c r="J2278" s="1362"/>
      <c r="N2278" s="1362"/>
      <c r="O2278" s="1365"/>
      <c r="P2278" s="1365"/>
      <c r="Q2278" s="1365"/>
      <c r="R2278" s="1365"/>
    </row>
    <row r="2279" spans="1:18">
      <c r="A2279" s="1362"/>
      <c r="G2279" s="1362"/>
      <c r="H2279" s="1362"/>
      <c r="J2279" s="1362"/>
      <c r="N2279" s="1362"/>
      <c r="O2279" s="1365"/>
      <c r="P2279" s="1365"/>
      <c r="Q2279" s="1365"/>
      <c r="R2279" s="1365"/>
    </row>
    <row r="2280" spans="1:18">
      <c r="A2280" s="1362"/>
      <c r="G2280" s="1362"/>
      <c r="H2280" s="1362"/>
      <c r="J2280" s="1362"/>
      <c r="N2280" s="1362"/>
      <c r="O2280" s="1365"/>
      <c r="P2280" s="1365"/>
      <c r="Q2280" s="1365"/>
      <c r="R2280" s="1365"/>
    </row>
    <row r="2281" spans="1:18">
      <c r="A2281" s="1362"/>
      <c r="G2281" s="1362"/>
      <c r="H2281" s="1362"/>
      <c r="J2281" s="1362"/>
      <c r="N2281" s="1362"/>
      <c r="O2281" s="1365"/>
      <c r="P2281" s="1365"/>
      <c r="Q2281" s="1365"/>
      <c r="R2281" s="1365"/>
    </row>
    <row r="2282" spans="1:18">
      <c r="A2282" s="1362"/>
      <c r="G2282" s="1362"/>
      <c r="H2282" s="1362"/>
      <c r="J2282" s="1362"/>
      <c r="N2282" s="1362"/>
      <c r="O2282" s="1365"/>
      <c r="P2282" s="1365"/>
      <c r="Q2282" s="1365"/>
      <c r="R2282" s="1365"/>
    </row>
    <row r="2283" spans="1:18">
      <c r="A2283" s="1362"/>
      <c r="G2283" s="1362"/>
      <c r="H2283" s="1362"/>
      <c r="J2283" s="1362"/>
      <c r="N2283" s="1362"/>
      <c r="O2283" s="1365"/>
      <c r="P2283" s="1365"/>
      <c r="Q2283" s="1365"/>
      <c r="R2283" s="1365"/>
    </row>
    <row r="2284" spans="1:18">
      <c r="A2284" s="1362"/>
      <c r="G2284" s="1362"/>
      <c r="H2284" s="1362"/>
      <c r="J2284" s="1362"/>
      <c r="N2284" s="1362"/>
      <c r="O2284" s="1365"/>
      <c r="P2284" s="1365"/>
      <c r="Q2284" s="1365"/>
      <c r="R2284" s="1365"/>
    </row>
    <row r="2285" spans="1:18">
      <c r="A2285" s="1362"/>
      <c r="G2285" s="1362"/>
      <c r="H2285" s="1362"/>
      <c r="J2285" s="1362"/>
      <c r="N2285" s="1362"/>
      <c r="O2285" s="1365"/>
      <c r="P2285" s="1365"/>
      <c r="Q2285" s="1365"/>
      <c r="R2285" s="1365"/>
    </row>
    <row r="2286" spans="1:18">
      <c r="A2286" s="1362"/>
      <c r="G2286" s="1362"/>
      <c r="H2286" s="1362"/>
      <c r="J2286" s="1362"/>
      <c r="N2286" s="1362"/>
      <c r="O2286" s="1365"/>
      <c r="P2286" s="1365"/>
      <c r="Q2286" s="1365"/>
      <c r="R2286" s="1365"/>
    </row>
    <row r="2287" spans="1:18">
      <c r="A2287" s="1362"/>
      <c r="G2287" s="1362"/>
      <c r="H2287" s="1362"/>
      <c r="J2287" s="1362"/>
      <c r="N2287" s="1362"/>
      <c r="O2287" s="1365"/>
      <c r="P2287" s="1365"/>
      <c r="Q2287" s="1365"/>
      <c r="R2287" s="1365"/>
    </row>
    <row r="2288" spans="1:18">
      <c r="A2288" s="1362"/>
      <c r="G2288" s="1362"/>
      <c r="H2288" s="1362"/>
      <c r="J2288" s="1362"/>
      <c r="N2288" s="1362"/>
      <c r="O2288" s="1365"/>
      <c r="P2288" s="1365"/>
      <c r="Q2288" s="1365"/>
      <c r="R2288" s="1365"/>
    </row>
    <row r="2289" spans="1:18">
      <c r="A2289" s="1362"/>
      <c r="G2289" s="1362"/>
      <c r="H2289" s="1362"/>
      <c r="J2289" s="1362"/>
      <c r="N2289" s="1362"/>
      <c r="O2289" s="1365"/>
      <c r="P2289" s="1365"/>
      <c r="Q2289" s="1365"/>
      <c r="R2289" s="1365"/>
    </row>
    <row r="2290" spans="1:18">
      <c r="A2290" s="1362"/>
      <c r="G2290" s="1362"/>
      <c r="H2290" s="1362"/>
      <c r="J2290" s="1362"/>
      <c r="N2290" s="1362"/>
      <c r="O2290" s="1365"/>
      <c r="P2290" s="1365"/>
      <c r="Q2290" s="1365"/>
      <c r="R2290" s="1365"/>
    </row>
    <row r="2291" spans="1:18">
      <c r="A2291" s="1362"/>
      <c r="G2291" s="1362"/>
      <c r="H2291" s="1362"/>
      <c r="J2291" s="1362"/>
      <c r="N2291" s="1362"/>
      <c r="O2291" s="1365"/>
      <c r="P2291" s="1365"/>
      <c r="Q2291" s="1365"/>
      <c r="R2291" s="1365"/>
    </row>
    <row r="2292" spans="1:18">
      <c r="A2292" s="1362"/>
      <c r="G2292" s="1362"/>
      <c r="H2292" s="1362"/>
      <c r="J2292" s="1362"/>
      <c r="N2292" s="1362"/>
      <c r="O2292" s="1365"/>
      <c r="P2292" s="1365"/>
      <c r="Q2292" s="1365"/>
      <c r="R2292" s="1365"/>
    </row>
    <row r="2293" spans="1:18">
      <c r="A2293" s="1362"/>
      <c r="G2293" s="1362"/>
      <c r="H2293" s="1362"/>
      <c r="J2293" s="1362"/>
      <c r="N2293" s="1362"/>
      <c r="O2293" s="1365"/>
      <c r="P2293" s="1365"/>
      <c r="Q2293" s="1365"/>
      <c r="R2293" s="1365"/>
    </row>
    <row r="2294" spans="1:18">
      <c r="A2294" s="1362"/>
      <c r="G2294" s="1362"/>
      <c r="H2294" s="1362"/>
      <c r="J2294" s="1362"/>
      <c r="N2294" s="1362"/>
      <c r="O2294" s="1365"/>
      <c r="P2294" s="1365"/>
      <c r="Q2294" s="1365"/>
      <c r="R2294" s="1365"/>
    </row>
    <row r="2295" spans="1:18">
      <c r="A2295" s="1362"/>
      <c r="G2295" s="1362"/>
      <c r="H2295" s="1362"/>
      <c r="J2295" s="1362"/>
      <c r="N2295" s="1362"/>
      <c r="O2295" s="1365"/>
      <c r="P2295" s="1365"/>
      <c r="Q2295" s="1365"/>
      <c r="R2295" s="1365"/>
    </row>
    <row r="2296" spans="1:18">
      <c r="A2296" s="1362"/>
      <c r="G2296" s="1362"/>
      <c r="H2296" s="1362"/>
      <c r="J2296" s="1362"/>
      <c r="N2296" s="1362"/>
      <c r="O2296" s="1365"/>
      <c r="P2296" s="1365"/>
      <c r="Q2296" s="1365"/>
      <c r="R2296" s="1365"/>
    </row>
    <row r="2297" spans="1:18">
      <c r="A2297" s="1362"/>
      <c r="G2297" s="1362"/>
      <c r="H2297" s="1362"/>
      <c r="J2297" s="1362"/>
      <c r="N2297" s="1362"/>
      <c r="O2297" s="1365"/>
      <c r="P2297" s="1365"/>
      <c r="Q2297" s="1365"/>
      <c r="R2297" s="1365"/>
    </row>
    <row r="2298" spans="1:18">
      <c r="A2298" s="1362"/>
      <c r="G2298" s="1362"/>
      <c r="H2298" s="1362"/>
      <c r="J2298" s="1362"/>
      <c r="N2298" s="1362"/>
      <c r="O2298" s="1365"/>
      <c r="P2298" s="1365"/>
      <c r="Q2298" s="1365"/>
      <c r="R2298" s="1365"/>
    </row>
    <row r="2299" spans="1:18">
      <c r="A2299" s="1362"/>
      <c r="G2299" s="1362"/>
      <c r="H2299" s="1362"/>
      <c r="J2299" s="1362"/>
      <c r="N2299" s="1362"/>
      <c r="O2299" s="1365"/>
      <c r="P2299" s="1365"/>
      <c r="Q2299" s="1365"/>
      <c r="R2299" s="1365"/>
    </row>
    <row r="2300" spans="1:18">
      <c r="A2300" s="1362"/>
      <c r="G2300" s="1362"/>
      <c r="H2300" s="1362"/>
      <c r="J2300" s="1362"/>
      <c r="N2300" s="1362"/>
      <c r="O2300" s="1365"/>
      <c r="P2300" s="1365"/>
      <c r="Q2300" s="1365"/>
      <c r="R2300" s="1365"/>
    </row>
    <row r="2301" spans="1:18">
      <c r="A2301" s="1362"/>
      <c r="G2301" s="1362"/>
      <c r="H2301" s="1362"/>
      <c r="J2301" s="1362"/>
      <c r="N2301" s="1362"/>
      <c r="O2301" s="1365"/>
      <c r="P2301" s="1365"/>
      <c r="Q2301" s="1365"/>
      <c r="R2301" s="1365"/>
    </row>
    <row r="2302" spans="1:18">
      <c r="A2302" s="1362"/>
      <c r="G2302" s="1362"/>
      <c r="H2302" s="1362"/>
      <c r="J2302" s="1362"/>
      <c r="N2302" s="1362"/>
      <c r="O2302" s="1365"/>
      <c r="P2302" s="1365"/>
      <c r="Q2302" s="1365"/>
      <c r="R2302" s="1365"/>
    </row>
    <row r="2303" spans="1:18">
      <c r="A2303" s="1362"/>
      <c r="G2303" s="1362"/>
      <c r="H2303" s="1362"/>
      <c r="J2303" s="1362"/>
      <c r="N2303" s="1362"/>
      <c r="O2303" s="1365"/>
      <c r="P2303" s="1365"/>
      <c r="Q2303" s="1365"/>
      <c r="R2303" s="1365"/>
    </row>
    <row r="2304" spans="1:18">
      <c r="A2304" s="1362"/>
      <c r="G2304" s="1362"/>
      <c r="H2304" s="1362"/>
      <c r="J2304" s="1362"/>
      <c r="N2304" s="1362"/>
      <c r="O2304" s="1365"/>
      <c r="P2304" s="1365"/>
      <c r="Q2304" s="1365"/>
      <c r="R2304" s="1365"/>
    </row>
    <row r="2305" spans="1:18">
      <c r="A2305" s="1362"/>
      <c r="G2305" s="1362"/>
      <c r="H2305" s="1362"/>
      <c r="J2305" s="1362"/>
      <c r="N2305" s="1362"/>
      <c r="O2305" s="1365"/>
      <c r="P2305" s="1365"/>
      <c r="Q2305" s="1365"/>
      <c r="R2305" s="1365"/>
    </row>
    <row r="2306" spans="1:18">
      <c r="A2306" s="1362"/>
      <c r="G2306" s="1362"/>
      <c r="H2306" s="1362"/>
      <c r="J2306" s="1362"/>
      <c r="N2306" s="1362"/>
      <c r="O2306" s="1365"/>
      <c r="P2306" s="1365"/>
      <c r="Q2306" s="1365"/>
      <c r="R2306" s="1365"/>
    </row>
    <row r="2307" spans="1:18">
      <c r="A2307" s="1362"/>
      <c r="G2307" s="1362"/>
      <c r="H2307" s="1362"/>
      <c r="J2307" s="1362"/>
      <c r="N2307" s="1362"/>
      <c r="O2307" s="1365"/>
      <c r="P2307" s="1365"/>
      <c r="Q2307" s="1365"/>
      <c r="R2307" s="1365"/>
    </row>
    <row r="2308" spans="1:18">
      <c r="A2308" s="1362"/>
      <c r="G2308" s="1362"/>
      <c r="H2308" s="1362"/>
      <c r="J2308" s="1362"/>
      <c r="N2308" s="1362"/>
      <c r="O2308" s="1365"/>
      <c r="P2308" s="1365"/>
      <c r="Q2308" s="1365"/>
      <c r="R2308" s="1365"/>
    </row>
    <row r="2309" spans="1:18">
      <c r="A2309" s="1362"/>
      <c r="G2309" s="1362"/>
      <c r="H2309" s="1362"/>
      <c r="J2309" s="1362"/>
      <c r="N2309" s="1362"/>
      <c r="O2309" s="1365"/>
      <c r="P2309" s="1365"/>
      <c r="Q2309" s="1365"/>
      <c r="R2309" s="1365"/>
    </row>
    <row r="2310" spans="1:18">
      <c r="A2310" s="1362"/>
      <c r="G2310" s="1362"/>
      <c r="H2310" s="1362"/>
      <c r="J2310" s="1362"/>
      <c r="N2310" s="1362"/>
      <c r="O2310" s="1365"/>
      <c r="P2310" s="1365"/>
      <c r="Q2310" s="1365"/>
      <c r="R2310" s="1365"/>
    </row>
    <row r="2311" spans="1:18">
      <c r="A2311" s="1362"/>
      <c r="G2311" s="1362"/>
      <c r="H2311" s="1362"/>
      <c r="J2311" s="1362"/>
      <c r="N2311" s="1362"/>
      <c r="O2311" s="1365"/>
      <c r="P2311" s="1365"/>
      <c r="Q2311" s="1365"/>
      <c r="R2311" s="1365"/>
    </row>
    <row r="2312" spans="1:18">
      <c r="A2312" s="1362"/>
      <c r="G2312" s="1362"/>
      <c r="H2312" s="1362"/>
      <c r="J2312" s="1362"/>
      <c r="N2312" s="1362"/>
      <c r="O2312" s="1365"/>
      <c r="P2312" s="1365"/>
      <c r="Q2312" s="1365"/>
      <c r="R2312" s="1365"/>
    </row>
    <row r="2313" spans="1:18">
      <c r="A2313" s="1362"/>
      <c r="G2313" s="1362"/>
      <c r="H2313" s="1362"/>
      <c r="J2313" s="1362"/>
      <c r="N2313" s="1362"/>
      <c r="O2313" s="1365"/>
      <c r="P2313" s="1365"/>
      <c r="Q2313" s="1365"/>
      <c r="R2313" s="1365"/>
    </row>
    <row r="2314" spans="1:18">
      <c r="A2314" s="1362"/>
      <c r="G2314" s="1362"/>
      <c r="H2314" s="1362"/>
      <c r="J2314" s="1362"/>
      <c r="N2314" s="1362"/>
      <c r="O2314" s="1365"/>
      <c r="P2314" s="1365"/>
      <c r="Q2314" s="1365"/>
      <c r="R2314" s="1365"/>
    </row>
    <row r="2315" spans="1:18">
      <c r="A2315" s="1362"/>
      <c r="G2315" s="1362"/>
      <c r="H2315" s="1362"/>
      <c r="J2315" s="1362"/>
      <c r="N2315" s="1362"/>
      <c r="O2315" s="1365"/>
      <c r="P2315" s="1365"/>
      <c r="Q2315" s="1365"/>
      <c r="R2315" s="1365"/>
    </row>
    <row r="2316" spans="1:18">
      <c r="A2316" s="1362"/>
      <c r="G2316" s="1362"/>
      <c r="H2316" s="1362"/>
      <c r="J2316" s="1362"/>
      <c r="N2316" s="1362"/>
      <c r="O2316" s="1365"/>
      <c r="P2316" s="1365"/>
      <c r="Q2316" s="1365"/>
      <c r="R2316" s="1365"/>
    </row>
    <row r="2317" spans="1:18">
      <c r="A2317" s="1362"/>
      <c r="G2317" s="1362"/>
      <c r="H2317" s="1362"/>
      <c r="J2317" s="1362"/>
      <c r="N2317" s="1362"/>
      <c r="O2317" s="1365"/>
      <c r="P2317" s="1365"/>
      <c r="Q2317" s="1365"/>
      <c r="R2317" s="1365"/>
    </row>
    <row r="2318" spans="1:18">
      <c r="A2318" s="1362"/>
      <c r="G2318" s="1362"/>
      <c r="H2318" s="1362"/>
      <c r="J2318" s="1362"/>
      <c r="N2318" s="1362"/>
      <c r="O2318" s="1365"/>
      <c r="P2318" s="1365"/>
      <c r="Q2318" s="1365"/>
      <c r="R2318" s="1365"/>
    </row>
    <row r="2319" spans="1:18">
      <c r="A2319" s="1362"/>
      <c r="G2319" s="1362"/>
      <c r="H2319" s="1362"/>
      <c r="J2319" s="1362"/>
      <c r="N2319" s="1362"/>
      <c r="O2319" s="1365"/>
      <c r="P2319" s="1365"/>
      <c r="Q2319" s="1365"/>
      <c r="R2319" s="1365"/>
    </row>
    <row r="2320" spans="1:18">
      <c r="A2320" s="1362"/>
      <c r="G2320" s="1362"/>
      <c r="H2320" s="1362"/>
      <c r="J2320" s="1362"/>
      <c r="N2320" s="1362"/>
      <c r="O2320" s="1365"/>
      <c r="P2320" s="1365"/>
      <c r="Q2320" s="1365"/>
      <c r="R2320" s="1365"/>
    </row>
    <row r="2321" spans="1:18">
      <c r="A2321" s="1362"/>
      <c r="G2321" s="1362"/>
      <c r="H2321" s="1362"/>
      <c r="J2321" s="1362"/>
      <c r="N2321" s="1362"/>
      <c r="O2321" s="1365"/>
      <c r="P2321" s="1365"/>
      <c r="Q2321" s="1365"/>
      <c r="R2321" s="1365"/>
    </row>
    <row r="2322" spans="1:18">
      <c r="A2322" s="1362"/>
      <c r="G2322" s="1362"/>
      <c r="H2322" s="1362"/>
      <c r="J2322" s="1362"/>
      <c r="N2322" s="1362"/>
      <c r="O2322" s="1365"/>
      <c r="P2322" s="1365"/>
      <c r="Q2322" s="1365"/>
      <c r="R2322" s="1365"/>
    </row>
    <row r="2323" spans="1:18">
      <c r="A2323" s="1362"/>
      <c r="G2323" s="1362"/>
      <c r="H2323" s="1362"/>
      <c r="J2323" s="1362"/>
      <c r="N2323" s="1362"/>
      <c r="O2323" s="1365"/>
      <c r="P2323" s="1365"/>
      <c r="Q2323" s="1365"/>
      <c r="R2323" s="1365"/>
    </row>
    <row r="2324" spans="1:18">
      <c r="A2324" s="1362"/>
      <c r="G2324" s="1362"/>
      <c r="H2324" s="1362"/>
      <c r="J2324" s="1362"/>
      <c r="N2324" s="1362"/>
      <c r="O2324" s="1365"/>
      <c r="P2324" s="1365"/>
      <c r="Q2324" s="1365"/>
      <c r="R2324" s="1365"/>
    </row>
    <row r="2325" spans="1:18">
      <c r="A2325" s="1362"/>
      <c r="G2325" s="1362"/>
      <c r="H2325" s="1362"/>
      <c r="J2325" s="1362"/>
      <c r="N2325" s="1362"/>
      <c r="O2325" s="1365"/>
      <c r="P2325" s="1365"/>
      <c r="Q2325" s="1365"/>
      <c r="R2325" s="1365"/>
    </row>
    <row r="2326" spans="1:18">
      <c r="A2326" s="1362"/>
      <c r="G2326" s="1362"/>
      <c r="H2326" s="1362"/>
      <c r="J2326" s="1362"/>
      <c r="N2326" s="1362"/>
      <c r="O2326" s="1365"/>
      <c r="P2326" s="1365"/>
      <c r="Q2326" s="1365"/>
      <c r="R2326" s="1365"/>
    </row>
    <row r="2327" spans="1:18">
      <c r="A2327" s="1362"/>
      <c r="G2327" s="1362"/>
      <c r="H2327" s="1362"/>
      <c r="J2327" s="1362"/>
      <c r="N2327" s="1362"/>
      <c r="O2327" s="1365"/>
      <c r="P2327" s="1365"/>
      <c r="Q2327" s="1365"/>
      <c r="R2327" s="1365"/>
    </row>
    <row r="2328" spans="1:18">
      <c r="A2328" s="1362"/>
      <c r="G2328" s="1362"/>
      <c r="H2328" s="1362"/>
      <c r="J2328" s="1362"/>
      <c r="N2328" s="1362"/>
      <c r="O2328" s="1365"/>
      <c r="P2328" s="1365"/>
      <c r="Q2328" s="1365"/>
      <c r="R2328" s="1365"/>
    </row>
    <row r="2329" spans="1:18">
      <c r="A2329" s="1362"/>
      <c r="G2329" s="1362"/>
      <c r="H2329" s="1362"/>
      <c r="J2329" s="1362"/>
      <c r="N2329" s="1362"/>
      <c r="O2329" s="1365"/>
      <c r="P2329" s="1365"/>
      <c r="Q2329" s="1365"/>
      <c r="R2329" s="1365"/>
    </row>
    <row r="2330" spans="1:18">
      <c r="A2330" s="1362"/>
      <c r="G2330" s="1362"/>
      <c r="H2330" s="1362"/>
      <c r="J2330" s="1362"/>
      <c r="N2330" s="1362"/>
      <c r="O2330" s="1365"/>
      <c r="P2330" s="1365"/>
      <c r="Q2330" s="1365"/>
      <c r="R2330" s="1365"/>
    </row>
    <row r="2331" spans="1:18">
      <c r="A2331" s="1362"/>
      <c r="G2331" s="1362"/>
      <c r="H2331" s="1362"/>
      <c r="J2331" s="1362"/>
      <c r="N2331" s="1362"/>
      <c r="O2331" s="1365"/>
      <c r="P2331" s="1365"/>
      <c r="Q2331" s="1365"/>
      <c r="R2331" s="1365"/>
    </row>
    <row r="2332" spans="1:18">
      <c r="A2332" s="1362"/>
      <c r="G2332" s="1362"/>
      <c r="H2332" s="1362"/>
      <c r="J2332" s="1362"/>
      <c r="N2332" s="1362"/>
      <c r="O2332" s="1365"/>
      <c r="P2332" s="1365"/>
      <c r="Q2332" s="1365"/>
      <c r="R2332" s="1365"/>
    </row>
    <row r="2333" spans="1:18">
      <c r="A2333" s="1362"/>
      <c r="G2333" s="1362"/>
      <c r="H2333" s="1362"/>
      <c r="J2333" s="1362"/>
      <c r="N2333" s="1362"/>
      <c r="O2333" s="1365"/>
      <c r="P2333" s="1365"/>
      <c r="Q2333" s="1365"/>
      <c r="R2333" s="1365"/>
    </row>
    <row r="2334" spans="1:18">
      <c r="A2334" s="1362"/>
      <c r="G2334" s="1362"/>
      <c r="H2334" s="1362"/>
      <c r="J2334" s="1362"/>
      <c r="N2334" s="1362"/>
      <c r="O2334" s="1365"/>
      <c r="P2334" s="1365"/>
      <c r="Q2334" s="1365"/>
      <c r="R2334" s="1365"/>
    </row>
    <row r="2335" spans="1:18">
      <c r="A2335" s="1362"/>
      <c r="G2335" s="1362"/>
      <c r="H2335" s="1362"/>
      <c r="J2335" s="1362"/>
      <c r="N2335" s="1362"/>
      <c r="O2335" s="1365"/>
      <c r="P2335" s="1365"/>
      <c r="Q2335" s="1365"/>
      <c r="R2335" s="1365"/>
    </row>
    <row r="2336" spans="1:18">
      <c r="A2336" s="1362"/>
      <c r="G2336" s="1362"/>
      <c r="H2336" s="1362"/>
      <c r="J2336" s="1362"/>
      <c r="N2336" s="1362"/>
      <c r="O2336" s="1365"/>
      <c r="P2336" s="1365"/>
      <c r="Q2336" s="1365"/>
      <c r="R2336" s="1365"/>
    </row>
    <row r="2337" spans="1:18">
      <c r="A2337" s="1362"/>
      <c r="G2337" s="1362"/>
      <c r="H2337" s="1362"/>
      <c r="J2337" s="1362"/>
      <c r="N2337" s="1362"/>
      <c r="O2337" s="1365"/>
      <c r="P2337" s="1365"/>
      <c r="Q2337" s="1365"/>
      <c r="R2337" s="1365"/>
    </row>
    <row r="2338" spans="1:18">
      <c r="A2338" s="1362"/>
      <c r="G2338" s="1362"/>
      <c r="H2338" s="1362"/>
      <c r="J2338" s="1362"/>
      <c r="N2338" s="1362"/>
      <c r="O2338" s="1365"/>
      <c r="P2338" s="1365"/>
      <c r="Q2338" s="1365"/>
      <c r="R2338" s="1365"/>
    </row>
    <row r="2339" spans="1:18">
      <c r="A2339" s="1362"/>
      <c r="G2339" s="1362"/>
      <c r="H2339" s="1362"/>
      <c r="J2339" s="1362"/>
      <c r="N2339" s="1362"/>
      <c r="O2339" s="1365"/>
      <c r="P2339" s="1365"/>
      <c r="Q2339" s="1365"/>
      <c r="R2339" s="1365"/>
    </row>
    <row r="2340" spans="1:18">
      <c r="A2340" s="1362"/>
      <c r="G2340" s="1362"/>
      <c r="H2340" s="1362"/>
      <c r="J2340" s="1362"/>
      <c r="N2340" s="1362"/>
      <c r="O2340" s="1365"/>
      <c r="P2340" s="1365"/>
      <c r="Q2340" s="1365"/>
      <c r="R2340" s="1365"/>
    </row>
    <row r="2341" spans="1:18">
      <c r="A2341" s="1362"/>
      <c r="G2341" s="1362"/>
      <c r="H2341" s="1362"/>
      <c r="J2341" s="1362"/>
      <c r="N2341" s="1362"/>
      <c r="O2341" s="1365"/>
      <c r="P2341" s="1365"/>
      <c r="Q2341" s="1365"/>
      <c r="R2341" s="1365"/>
    </row>
    <row r="2342" spans="1:18">
      <c r="A2342" s="1362"/>
      <c r="G2342" s="1362"/>
      <c r="H2342" s="1362"/>
      <c r="J2342" s="1362"/>
      <c r="N2342" s="1362"/>
      <c r="O2342" s="1365"/>
      <c r="P2342" s="1365"/>
      <c r="Q2342" s="1365"/>
      <c r="R2342" s="1365"/>
    </row>
    <row r="2343" spans="1:18">
      <c r="A2343" s="1362"/>
      <c r="G2343" s="1362"/>
      <c r="H2343" s="1362"/>
      <c r="J2343" s="1362"/>
      <c r="N2343" s="1362"/>
      <c r="O2343" s="1365"/>
      <c r="P2343" s="1365"/>
      <c r="Q2343" s="1365"/>
      <c r="R2343" s="1365"/>
    </row>
    <row r="2344" spans="1:18">
      <c r="A2344" s="1362"/>
      <c r="G2344" s="1362"/>
      <c r="H2344" s="1362"/>
      <c r="J2344" s="1362"/>
      <c r="N2344" s="1362"/>
      <c r="O2344" s="1365"/>
      <c r="P2344" s="1365"/>
      <c r="Q2344" s="1365"/>
      <c r="R2344" s="1365"/>
    </row>
    <row r="2345" spans="1:18">
      <c r="A2345" s="1362"/>
      <c r="G2345" s="1362"/>
      <c r="H2345" s="1362"/>
      <c r="J2345" s="1362"/>
      <c r="N2345" s="1362"/>
      <c r="O2345" s="1365"/>
      <c r="P2345" s="1365"/>
      <c r="Q2345" s="1365"/>
      <c r="R2345" s="1365"/>
    </row>
    <row r="2346" spans="1:18">
      <c r="A2346" s="1362"/>
      <c r="G2346" s="1362"/>
      <c r="H2346" s="1362"/>
      <c r="J2346" s="1362"/>
      <c r="N2346" s="1362"/>
      <c r="O2346" s="1365"/>
      <c r="P2346" s="1365"/>
      <c r="Q2346" s="1365"/>
      <c r="R2346" s="1365"/>
    </row>
    <row r="2347" spans="1:18">
      <c r="A2347" s="1362"/>
      <c r="G2347" s="1362"/>
      <c r="H2347" s="1362"/>
      <c r="J2347" s="1362"/>
      <c r="N2347" s="1362"/>
      <c r="O2347" s="1365"/>
      <c r="P2347" s="1365"/>
      <c r="Q2347" s="1365"/>
      <c r="R2347" s="1365"/>
    </row>
    <row r="2348" spans="1:18">
      <c r="A2348" s="1362"/>
      <c r="G2348" s="1362"/>
      <c r="H2348" s="1362"/>
      <c r="J2348" s="1362"/>
      <c r="N2348" s="1362"/>
      <c r="O2348" s="1365"/>
      <c r="P2348" s="1365"/>
      <c r="Q2348" s="1365"/>
      <c r="R2348" s="1365"/>
    </row>
    <row r="2349" spans="1:18">
      <c r="A2349" s="1362"/>
      <c r="G2349" s="1362"/>
      <c r="H2349" s="1362"/>
      <c r="J2349" s="1362"/>
      <c r="N2349" s="1362"/>
      <c r="O2349" s="1365"/>
      <c r="P2349" s="1365"/>
      <c r="Q2349" s="1365"/>
      <c r="R2349" s="1365"/>
    </row>
    <row r="2350" spans="1:18">
      <c r="A2350" s="1362"/>
      <c r="G2350" s="1362"/>
      <c r="H2350" s="1362"/>
      <c r="J2350" s="1362"/>
      <c r="N2350" s="1362"/>
      <c r="O2350" s="1365"/>
      <c r="P2350" s="1365"/>
      <c r="Q2350" s="1365"/>
      <c r="R2350" s="1365"/>
    </row>
    <row r="2351" spans="1:18">
      <c r="A2351" s="1362"/>
      <c r="G2351" s="1362"/>
      <c r="H2351" s="1362"/>
      <c r="J2351" s="1362"/>
      <c r="N2351" s="1362"/>
      <c r="O2351" s="1365"/>
      <c r="P2351" s="1365"/>
      <c r="Q2351" s="1365"/>
      <c r="R2351" s="1365"/>
    </row>
    <row r="2352" spans="1:18">
      <c r="A2352" s="1362"/>
      <c r="G2352" s="1362"/>
      <c r="H2352" s="1362"/>
      <c r="J2352" s="1362"/>
      <c r="N2352" s="1362"/>
      <c r="O2352" s="1365"/>
      <c r="P2352" s="1365"/>
      <c r="Q2352" s="1365"/>
      <c r="R2352" s="1365"/>
    </row>
    <row r="2353" spans="1:18">
      <c r="A2353" s="1362"/>
      <c r="G2353" s="1362"/>
      <c r="H2353" s="1362"/>
      <c r="J2353" s="1362"/>
      <c r="N2353" s="1362"/>
      <c r="O2353" s="1365"/>
      <c r="P2353" s="1365"/>
      <c r="Q2353" s="1365"/>
      <c r="R2353" s="1365"/>
    </row>
    <row r="2354" spans="1:18">
      <c r="A2354" s="1362"/>
      <c r="G2354" s="1362"/>
      <c r="H2354" s="1362"/>
      <c r="J2354" s="1362"/>
      <c r="N2354" s="1362"/>
      <c r="O2354" s="1365"/>
      <c r="P2354" s="1365"/>
      <c r="Q2354" s="1365"/>
      <c r="R2354" s="1365"/>
    </row>
    <row r="2355" spans="1:18">
      <c r="A2355" s="1362"/>
      <c r="G2355" s="1362"/>
      <c r="H2355" s="1362"/>
      <c r="J2355" s="1362"/>
      <c r="N2355" s="1362"/>
      <c r="O2355" s="1365"/>
      <c r="P2355" s="1365"/>
      <c r="Q2355" s="1365"/>
      <c r="R2355" s="1365"/>
    </row>
    <row r="2356" spans="1:18">
      <c r="A2356" s="1362"/>
      <c r="G2356" s="1362"/>
      <c r="H2356" s="1362"/>
      <c r="J2356" s="1362"/>
      <c r="N2356" s="1362"/>
      <c r="O2356" s="1365"/>
      <c r="P2356" s="1365"/>
      <c r="Q2356" s="1365"/>
      <c r="R2356" s="1365"/>
    </row>
    <row r="2357" spans="1:18">
      <c r="A2357" s="1362"/>
      <c r="G2357" s="1362"/>
      <c r="H2357" s="1362"/>
      <c r="J2357" s="1362"/>
      <c r="N2357" s="1362"/>
      <c r="O2357" s="1365"/>
      <c r="P2357" s="1365"/>
      <c r="Q2357" s="1365"/>
      <c r="R2357" s="1365"/>
    </row>
    <row r="2358" spans="1:18">
      <c r="A2358" s="1362"/>
      <c r="G2358" s="1362"/>
      <c r="H2358" s="1362"/>
      <c r="J2358" s="1362"/>
      <c r="N2358" s="1362"/>
      <c r="O2358" s="1365"/>
      <c r="P2358" s="1365"/>
      <c r="Q2358" s="1365"/>
      <c r="R2358" s="1365"/>
    </row>
    <row r="2359" spans="1:18">
      <c r="A2359" s="1362"/>
      <c r="G2359" s="1362"/>
      <c r="H2359" s="1362"/>
      <c r="J2359" s="1362"/>
      <c r="N2359" s="1362"/>
      <c r="O2359" s="1365"/>
      <c r="P2359" s="1365"/>
      <c r="Q2359" s="1365"/>
      <c r="R2359" s="1365"/>
    </row>
    <row r="2360" spans="1:18">
      <c r="A2360" s="1362"/>
      <c r="G2360" s="1362"/>
      <c r="H2360" s="1362"/>
      <c r="J2360" s="1362"/>
      <c r="N2360" s="1362"/>
      <c r="O2360" s="1365"/>
      <c r="P2360" s="1365"/>
      <c r="Q2360" s="1365"/>
      <c r="R2360" s="1365"/>
    </row>
    <row r="2361" spans="1:18">
      <c r="A2361" s="1362"/>
      <c r="G2361" s="1362"/>
      <c r="H2361" s="1362"/>
      <c r="J2361" s="1362"/>
      <c r="N2361" s="1362"/>
      <c r="O2361" s="1365"/>
      <c r="P2361" s="1365"/>
      <c r="Q2361" s="1365"/>
      <c r="R2361" s="1365"/>
    </row>
    <row r="2362" spans="1:18">
      <c r="A2362" s="1362"/>
      <c r="G2362" s="1362"/>
      <c r="H2362" s="1362"/>
      <c r="J2362" s="1362"/>
      <c r="N2362" s="1362"/>
      <c r="O2362" s="1365"/>
      <c r="P2362" s="1365"/>
      <c r="Q2362" s="1365"/>
      <c r="R2362" s="1365"/>
    </row>
    <row r="2363" spans="1:18">
      <c r="A2363" s="1362"/>
      <c r="G2363" s="1362"/>
      <c r="H2363" s="1362"/>
      <c r="J2363" s="1362"/>
      <c r="N2363" s="1362"/>
      <c r="O2363" s="1365"/>
      <c r="P2363" s="1365"/>
      <c r="Q2363" s="1365"/>
      <c r="R2363" s="1365"/>
    </row>
    <row r="2364" spans="1:18">
      <c r="A2364" s="1362"/>
      <c r="G2364" s="1362"/>
      <c r="H2364" s="1362"/>
      <c r="J2364" s="1362"/>
      <c r="N2364" s="1362"/>
      <c r="O2364" s="1365"/>
      <c r="P2364" s="1365"/>
      <c r="Q2364" s="1365"/>
      <c r="R2364" s="1365"/>
    </row>
    <row r="2365" spans="1:18">
      <c r="A2365" s="1362"/>
      <c r="G2365" s="1362"/>
      <c r="H2365" s="1362"/>
      <c r="J2365" s="1362"/>
      <c r="N2365" s="1362"/>
      <c r="O2365" s="1365"/>
      <c r="P2365" s="1365"/>
      <c r="Q2365" s="1365"/>
      <c r="R2365" s="1365"/>
    </row>
    <row r="2366" spans="1:18">
      <c r="A2366" s="1362"/>
      <c r="G2366" s="1362"/>
      <c r="H2366" s="1362"/>
      <c r="J2366" s="1362"/>
      <c r="N2366" s="1362"/>
      <c r="O2366" s="1365"/>
      <c r="P2366" s="1365"/>
      <c r="Q2366" s="1365"/>
      <c r="R2366" s="1365"/>
    </row>
    <row r="2367" spans="1:18">
      <c r="A2367" s="1362"/>
      <c r="G2367" s="1362"/>
      <c r="H2367" s="1362"/>
      <c r="J2367" s="1362"/>
      <c r="N2367" s="1362"/>
      <c r="O2367" s="1365"/>
      <c r="P2367" s="1365"/>
      <c r="Q2367" s="1365"/>
      <c r="R2367" s="1365"/>
    </row>
    <row r="2368" spans="1:18">
      <c r="A2368" s="1362"/>
      <c r="G2368" s="1362"/>
      <c r="H2368" s="1362"/>
      <c r="J2368" s="1362"/>
      <c r="N2368" s="1362"/>
      <c r="O2368" s="1365"/>
      <c r="P2368" s="1365"/>
      <c r="Q2368" s="1365"/>
      <c r="R2368" s="1365"/>
    </row>
    <row r="2369" spans="1:18">
      <c r="A2369" s="1362"/>
      <c r="G2369" s="1362"/>
      <c r="H2369" s="1362"/>
      <c r="J2369" s="1362"/>
      <c r="N2369" s="1362"/>
      <c r="O2369" s="1365"/>
      <c r="P2369" s="1365"/>
      <c r="Q2369" s="1365"/>
      <c r="R2369" s="1365"/>
    </row>
    <row r="2370" spans="1:18">
      <c r="A2370" s="1362"/>
      <c r="G2370" s="1362"/>
      <c r="H2370" s="1362"/>
      <c r="J2370" s="1362"/>
      <c r="N2370" s="1362"/>
      <c r="O2370" s="1365"/>
      <c r="P2370" s="1365"/>
      <c r="Q2370" s="1365"/>
      <c r="R2370" s="1365"/>
    </row>
    <row r="2371" spans="1:18">
      <c r="A2371" s="1362"/>
      <c r="G2371" s="1362"/>
      <c r="H2371" s="1362"/>
      <c r="J2371" s="1362"/>
      <c r="N2371" s="1362"/>
      <c r="O2371" s="1365"/>
      <c r="P2371" s="1365"/>
      <c r="Q2371" s="1365"/>
      <c r="R2371" s="1365"/>
    </row>
    <row r="2372" spans="1:18">
      <c r="A2372" s="1362"/>
      <c r="G2372" s="1362"/>
      <c r="H2372" s="1362"/>
      <c r="J2372" s="1362"/>
      <c r="N2372" s="1362"/>
      <c r="O2372" s="1365"/>
      <c r="P2372" s="1365"/>
      <c r="Q2372" s="1365"/>
      <c r="R2372" s="1365"/>
    </row>
    <row r="2373" spans="1:18">
      <c r="A2373" s="1362"/>
      <c r="G2373" s="1362"/>
      <c r="H2373" s="1362"/>
      <c r="J2373" s="1362"/>
      <c r="N2373" s="1362"/>
      <c r="O2373" s="1365"/>
      <c r="P2373" s="1365"/>
      <c r="Q2373" s="1365"/>
      <c r="R2373" s="1365"/>
    </row>
    <row r="2374" spans="1:18">
      <c r="A2374" s="1362"/>
      <c r="G2374" s="1362"/>
      <c r="H2374" s="1362"/>
      <c r="J2374" s="1362"/>
      <c r="N2374" s="1362"/>
      <c r="O2374" s="1365"/>
      <c r="P2374" s="1365"/>
      <c r="Q2374" s="1365"/>
      <c r="R2374" s="1365"/>
    </row>
    <row r="2375" spans="1:18">
      <c r="A2375" s="1362"/>
      <c r="G2375" s="1362"/>
      <c r="H2375" s="1362"/>
      <c r="J2375" s="1362"/>
      <c r="N2375" s="1362"/>
      <c r="O2375" s="1365"/>
      <c r="P2375" s="1365"/>
      <c r="Q2375" s="1365"/>
      <c r="R2375" s="1365"/>
    </row>
    <row r="2376" spans="1:18">
      <c r="A2376" s="1362"/>
      <c r="G2376" s="1362"/>
      <c r="H2376" s="1362"/>
      <c r="J2376" s="1362"/>
      <c r="N2376" s="1362"/>
      <c r="O2376" s="1365"/>
      <c r="P2376" s="1365"/>
      <c r="Q2376" s="1365"/>
      <c r="R2376" s="1365"/>
    </row>
    <row r="2377" spans="1:18">
      <c r="A2377" s="1362"/>
      <c r="G2377" s="1362"/>
      <c r="H2377" s="1362"/>
      <c r="J2377" s="1362"/>
      <c r="N2377" s="1362"/>
      <c r="O2377" s="1365"/>
      <c r="P2377" s="1365"/>
      <c r="Q2377" s="1365"/>
      <c r="R2377" s="1365"/>
    </row>
    <row r="2378" spans="1:18">
      <c r="A2378" s="1362"/>
      <c r="G2378" s="1362"/>
      <c r="H2378" s="1362"/>
      <c r="J2378" s="1362"/>
      <c r="N2378" s="1362"/>
      <c r="O2378" s="1365"/>
      <c r="P2378" s="1365"/>
      <c r="Q2378" s="1365"/>
      <c r="R2378" s="1365"/>
    </row>
    <row r="2379" spans="1:18">
      <c r="A2379" s="1362"/>
      <c r="G2379" s="1362"/>
      <c r="H2379" s="1362"/>
      <c r="J2379" s="1362"/>
      <c r="N2379" s="1362"/>
      <c r="O2379" s="1365"/>
      <c r="P2379" s="1365"/>
      <c r="Q2379" s="1365"/>
      <c r="R2379" s="1365"/>
    </row>
    <row r="2380" spans="1:18">
      <c r="A2380" s="1362"/>
      <c r="G2380" s="1362"/>
      <c r="H2380" s="1362"/>
      <c r="J2380" s="1362"/>
      <c r="N2380" s="1362"/>
      <c r="O2380" s="1365"/>
      <c r="P2380" s="1365"/>
      <c r="Q2380" s="1365"/>
      <c r="R2380" s="1365"/>
    </row>
    <row r="2381" spans="1:18">
      <c r="A2381" s="1362"/>
      <c r="G2381" s="1362"/>
      <c r="H2381" s="1362"/>
      <c r="J2381" s="1362"/>
      <c r="N2381" s="1362"/>
      <c r="O2381" s="1365"/>
      <c r="P2381" s="1365"/>
      <c r="Q2381" s="1365"/>
      <c r="R2381" s="1365"/>
    </row>
    <row r="2382" spans="1:18">
      <c r="A2382" s="1362"/>
      <c r="G2382" s="1362"/>
      <c r="H2382" s="1362"/>
      <c r="J2382" s="1362"/>
      <c r="N2382" s="1362"/>
      <c r="O2382" s="1365"/>
      <c r="P2382" s="1365"/>
      <c r="Q2382" s="1365"/>
      <c r="R2382" s="1365"/>
    </row>
    <row r="2383" spans="1:18">
      <c r="A2383" s="1362"/>
      <c r="G2383" s="1362"/>
      <c r="H2383" s="1362"/>
      <c r="J2383" s="1362"/>
      <c r="N2383" s="1362"/>
      <c r="O2383" s="1365"/>
      <c r="P2383" s="1365"/>
      <c r="Q2383" s="1365"/>
      <c r="R2383" s="1365"/>
    </row>
    <row r="2384" spans="1:18">
      <c r="A2384" s="1362"/>
      <c r="G2384" s="1362"/>
      <c r="H2384" s="1362"/>
      <c r="J2384" s="1362"/>
      <c r="N2384" s="1362"/>
      <c r="O2384" s="1365"/>
      <c r="P2384" s="1365"/>
      <c r="Q2384" s="1365"/>
      <c r="R2384" s="1365"/>
    </row>
    <row r="2385" spans="1:18">
      <c r="A2385" s="1362"/>
      <c r="G2385" s="1362"/>
      <c r="H2385" s="1362"/>
      <c r="J2385" s="1362"/>
      <c r="N2385" s="1362"/>
      <c r="O2385" s="1365"/>
      <c r="P2385" s="1365"/>
      <c r="Q2385" s="1365"/>
      <c r="R2385" s="1365"/>
    </row>
    <row r="2386" spans="1:18">
      <c r="A2386" s="1362"/>
      <c r="G2386" s="1362"/>
      <c r="H2386" s="1362"/>
      <c r="J2386" s="1362"/>
      <c r="N2386" s="1362"/>
      <c r="O2386" s="1365"/>
      <c r="P2386" s="1365"/>
      <c r="Q2386" s="1365"/>
      <c r="R2386" s="1365"/>
    </row>
    <row r="2387" spans="1:18">
      <c r="A2387" s="1362"/>
      <c r="G2387" s="1362"/>
      <c r="H2387" s="1362"/>
      <c r="J2387" s="1362"/>
      <c r="N2387" s="1362"/>
      <c r="O2387" s="1365"/>
      <c r="P2387" s="1365"/>
      <c r="Q2387" s="1365"/>
      <c r="R2387" s="1365"/>
    </row>
    <row r="2388" spans="1:18">
      <c r="A2388" s="1362"/>
      <c r="G2388" s="1362"/>
      <c r="H2388" s="1362"/>
      <c r="J2388" s="1362"/>
      <c r="N2388" s="1362"/>
      <c r="O2388" s="1365"/>
      <c r="P2388" s="1365"/>
      <c r="Q2388" s="1365"/>
      <c r="R2388" s="1365"/>
    </row>
    <row r="2389" spans="1:18">
      <c r="A2389" s="1362"/>
      <c r="G2389" s="1362"/>
      <c r="H2389" s="1362"/>
      <c r="J2389" s="1362"/>
      <c r="N2389" s="1362"/>
      <c r="O2389" s="1365"/>
      <c r="P2389" s="1365"/>
      <c r="Q2389" s="1365"/>
      <c r="R2389" s="1365"/>
    </row>
    <row r="2390" spans="1:18">
      <c r="A2390" s="1362"/>
      <c r="G2390" s="1362"/>
      <c r="H2390" s="1362"/>
      <c r="J2390" s="1362"/>
      <c r="N2390" s="1362"/>
      <c r="O2390" s="1365"/>
      <c r="P2390" s="1365"/>
      <c r="Q2390" s="1365"/>
      <c r="R2390" s="1365"/>
    </row>
    <row r="2391" spans="1:18">
      <c r="A2391" s="1362"/>
      <c r="G2391" s="1362"/>
      <c r="H2391" s="1362"/>
      <c r="J2391" s="1362"/>
      <c r="N2391" s="1362"/>
      <c r="O2391" s="1365"/>
      <c r="P2391" s="1365"/>
      <c r="Q2391" s="1365"/>
      <c r="R2391" s="1365"/>
    </row>
    <row r="2392" spans="1:18">
      <c r="A2392" s="1362"/>
      <c r="G2392" s="1362"/>
      <c r="H2392" s="1362"/>
      <c r="J2392" s="1362"/>
      <c r="N2392" s="1362"/>
      <c r="O2392" s="1365"/>
      <c r="P2392" s="1365"/>
      <c r="Q2392" s="1365"/>
      <c r="R2392" s="1365"/>
    </row>
    <row r="2393" spans="1:18">
      <c r="A2393" s="1362"/>
      <c r="G2393" s="1362"/>
      <c r="H2393" s="1362"/>
      <c r="J2393" s="1362"/>
      <c r="N2393" s="1362"/>
      <c r="O2393" s="1365"/>
      <c r="P2393" s="1365"/>
      <c r="Q2393" s="1365"/>
      <c r="R2393" s="1365"/>
    </row>
    <row r="2394" spans="1:18">
      <c r="A2394" s="1362"/>
      <c r="G2394" s="1362"/>
      <c r="H2394" s="1362"/>
      <c r="J2394" s="1362"/>
      <c r="N2394" s="1362"/>
      <c r="O2394" s="1365"/>
      <c r="P2394" s="1365"/>
      <c r="Q2394" s="1365"/>
      <c r="R2394" s="1365"/>
    </row>
    <row r="2395" spans="1:18">
      <c r="A2395" s="1362"/>
      <c r="G2395" s="1362"/>
      <c r="H2395" s="1362"/>
      <c r="J2395" s="1362"/>
      <c r="N2395" s="1362"/>
      <c r="O2395" s="1365"/>
      <c r="P2395" s="1365"/>
      <c r="Q2395" s="1365"/>
      <c r="R2395" s="1365"/>
    </row>
    <row r="2396" spans="1:18">
      <c r="A2396" s="1362"/>
      <c r="G2396" s="1362"/>
      <c r="H2396" s="1362"/>
      <c r="J2396" s="1362"/>
      <c r="N2396" s="1362"/>
      <c r="O2396" s="1365"/>
      <c r="P2396" s="1365"/>
      <c r="Q2396" s="1365"/>
      <c r="R2396" s="1365"/>
    </row>
    <row r="2397" spans="1:18">
      <c r="A2397" s="1362"/>
      <c r="G2397" s="1362"/>
      <c r="H2397" s="1362"/>
      <c r="J2397" s="1362"/>
      <c r="N2397" s="1362"/>
      <c r="O2397" s="1365"/>
      <c r="P2397" s="1365"/>
      <c r="Q2397" s="1365"/>
      <c r="R2397" s="1365"/>
    </row>
    <row r="2398" spans="1:18">
      <c r="A2398" s="1362"/>
      <c r="G2398" s="1362"/>
      <c r="H2398" s="1362"/>
      <c r="J2398" s="1362"/>
      <c r="N2398" s="1362"/>
      <c r="O2398" s="1365"/>
      <c r="P2398" s="1365"/>
      <c r="Q2398" s="1365"/>
      <c r="R2398" s="1365"/>
    </row>
    <row r="2399" spans="1:18">
      <c r="A2399" s="1362"/>
      <c r="G2399" s="1362"/>
      <c r="H2399" s="1362"/>
      <c r="J2399" s="1362"/>
      <c r="N2399" s="1362"/>
      <c r="O2399" s="1365"/>
      <c r="P2399" s="1365"/>
      <c r="Q2399" s="1365"/>
      <c r="R2399" s="1365"/>
    </row>
    <row r="2400" spans="1:18">
      <c r="A2400" s="1362"/>
      <c r="G2400" s="1362"/>
      <c r="H2400" s="1362"/>
      <c r="J2400" s="1362"/>
      <c r="N2400" s="1362"/>
      <c r="O2400" s="1365"/>
      <c r="P2400" s="1365"/>
      <c r="Q2400" s="1365"/>
      <c r="R2400" s="1365"/>
    </row>
    <row r="2401" spans="1:18">
      <c r="A2401" s="1362"/>
      <c r="G2401" s="1362"/>
      <c r="H2401" s="1362"/>
      <c r="J2401" s="1362"/>
      <c r="N2401" s="1362"/>
      <c r="O2401" s="1365"/>
      <c r="P2401" s="1365"/>
      <c r="Q2401" s="1365"/>
      <c r="R2401" s="1365"/>
    </row>
    <row r="2402" spans="1:18">
      <c r="A2402" s="1362"/>
      <c r="G2402" s="1362"/>
      <c r="H2402" s="1362"/>
      <c r="J2402" s="1362"/>
      <c r="N2402" s="1362"/>
      <c r="O2402" s="1365"/>
      <c r="P2402" s="1365"/>
      <c r="Q2402" s="1365"/>
      <c r="R2402" s="1365"/>
    </row>
    <row r="2403" spans="1:18">
      <c r="A2403" s="1362"/>
      <c r="G2403" s="1362"/>
      <c r="H2403" s="1362"/>
      <c r="J2403" s="1362"/>
      <c r="N2403" s="1362"/>
      <c r="O2403" s="1365"/>
      <c r="P2403" s="1365"/>
      <c r="Q2403" s="1365"/>
      <c r="R2403" s="1365"/>
    </row>
    <row r="2404" spans="1:18">
      <c r="A2404" s="1362"/>
      <c r="G2404" s="1362"/>
      <c r="H2404" s="1362"/>
      <c r="J2404" s="1362"/>
      <c r="N2404" s="1362"/>
      <c r="O2404" s="1365"/>
      <c r="P2404" s="1365"/>
      <c r="Q2404" s="1365"/>
      <c r="R2404" s="1365"/>
    </row>
    <row r="2405" spans="1:18">
      <c r="A2405" s="1362"/>
      <c r="G2405" s="1362"/>
      <c r="H2405" s="1362"/>
      <c r="J2405" s="1362"/>
      <c r="N2405" s="1362"/>
      <c r="O2405" s="1365"/>
      <c r="P2405" s="1365"/>
      <c r="Q2405" s="1365"/>
      <c r="R2405" s="1365"/>
    </row>
    <row r="2406" spans="1:18">
      <c r="A2406" s="1362"/>
      <c r="G2406" s="1362"/>
      <c r="H2406" s="1362"/>
      <c r="J2406" s="1362"/>
      <c r="N2406" s="1362"/>
      <c r="O2406" s="1365"/>
      <c r="P2406" s="1365"/>
      <c r="Q2406" s="1365"/>
      <c r="R2406" s="1365"/>
    </row>
    <row r="2407" spans="1:18">
      <c r="A2407" s="1362"/>
      <c r="G2407" s="1362"/>
      <c r="H2407" s="1362"/>
      <c r="J2407" s="1362"/>
      <c r="N2407" s="1362"/>
      <c r="O2407" s="1365"/>
      <c r="P2407" s="1365"/>
      <c r="Q2407" s="1365"/>
      <c r="R2407" s="1365"/>
    </row>
    <row r="2408" spans="1:18">
      <c r="A2408" s="1362"/>
      <c r="G2408" s="1362"/>
      <c r="H2408" s="1362"/>
      <c r="J2408" s="1362"/>
      <c r="N2408" s="1362"/>
      <c r="O2408" s="1365"/>
      <c r="P2408" s="1365"/>
      <c r="Q2408" s="1365"/>
      <c r="R2408" s="1365"/>
    </row>
    <row r="2409" spans="1:18">
      <c r="A2409" s="1362"/>
      <c r="G2409" s="1362"/>
      <c r="H2409" s="1362"/>
      <c r="J2409" s="1362"/>
      <c r="N2409" s="1362"/>
      <c r="O2409" s="1365"/>
      <c r="P2409" s="1365"/>
      <c r="Q2409" s="1365"/>
      <c r="R2409" s="1365"/>
    </row>
    <row r="2410" spans="1:18">
      <c r="A2410" s="1362"/>
      <c r="G2410" s="1362"/>
      <c r="H2410" s="1362"/>
      <c r="J2410" s="1362"/>
      <c r="N2410" s="1362"/>
      <c r="O2410" s="1365"/>
      <c r="P2410" s="1365"/>
      <c r="Q2410" s="1365"/>
      <c r="R2410" s="1365"/>
    </row>
    <row r="2411" spans="1:18">
      <c r="A2411" s="1362"/>
      <c r="G2411" s="1362"/>
      <c r="H2411" s="1362"/>
      <c r="J2411" s="1362"/>
      <c r="N2411" s="1362"/>
      <c r="O2411" s="1365"/>
      <c r="P2411" s="1365"/>
      <c r="Q2411" s="1365"/>
      <c r="R2411" s="1365"/>
    </row>
    <row r="2412" spans="1:18">
      <c r="A2412" s="1362"/>
      <c r="G2412" s="1362"/>
      <c r="H2412" s="1362"/>
      <c r="J2412" s="1362"/>
      <c r="N2412" s="1362"/>
      <c r="O2412" s="1365"/>
      <c r="P2412" s="1365"/>
      <c r="Q2412" s="1365"/>
      <c r="R2412" s="1365"/>
    </row>
    <row r="2413" spans="1:18">
      <c r="A2413" s="1362"/>
      <c r="G2413" s="1362"/>
      <c r="H2413" s="1362"/>
      <c r="J2413" s="1362"/>
      <c r="N2413" s="1362"/>
      <c r="O2413" s="1365"/>
      <c r="P2413" s="1365"/>
      <c r="Q2413" s="1365"/>
      <c r="R2413" s="1365"/>
    </row>
    <row r="2414" spans="1:18">
      <c r="A2414" s="1362"/>
      <c r="G2414" s="1362"/>
      <c r="H2414" s="1362"/>
      <c r="J2414" s="1362"/>
      <c r="N2414" s="1362"/>
      <c r="O2414" s="1365"/>
      <c r="P2414" s="1365"/>
      <c r="Q2414" s="1365"/>
      <c r="R2414" s="1365"/>
    </row>
    <row r="2415" spans="1:18">
      <c r="A2415" s="1362"/>
      <c r="G2415" s="1362"/>
      <c r="H2415" s="1362"/>
      <c r="J2415" s="1362"/>
      <c r="N2415" s="1362"/>
      <c r="O2415" s="1365"/>
      <c r="P2415" s="1365"/>
      <c r="Q2415" s="1365"/>
      <c r="R2415" s="1365"/>
    </row>
    <row r="2416" spans="1:18">
      <c r="A2416" s="1362"/>
      <c r="G2416" s="1362"/>
      <c r="H2416" s="1362"/>
      <c r="J2416" s="1362"/>
      <c r="N2416" s="1362"/>
      <c r="O2416" s="1365"/>
      <c r="P2416" s="1365"/>
      <c r="Q2416" s="1365"/>
      <c r="R2416" s="1365"/>
    </row>
    <row r="2417" spans="1:18">
      <c r="A2417" s="1362"/>
      <c r="G2417" s="1362"/>
      <c r="H2417" s="1362"/>
      <c r="J2417" s="1362"/>
      <c r="N2417" s="1362"/>
      <c r="O2417" s="1365"/>
      <c r="P2417" s="1365"/>
      <c r="Q2417" s="1365"/>
      <c r="R2417" s="1365"/>
    </row>
    <row r="2418" spans="1:18">
      <c r="A2418" s="1362"/>
      <c r="G2418" s="1362"/>
      <c r="H2418" s="1362"/>
      <c r="J2418" s="1362"/>
      <c r="N2418" s="1362"/>
      <c r="O2418" s="1365"/>
      <c r="P2418" s="1365"/>
      <c r="Q2418" s="1365"/>
      <c r="R2418" s="1365"/>
    </row>
    <row r="2419" spans="1:18">
      <c r="A2419" s="1362"/>
      <c r="G2419" s="1362"/>
      <c r="H2419" s="1362"/>
      <c r="J2419" s="1362"/>
      <c r="N2419" s="1362"/>
      <c r="O2419" s="1365"/>
      <c r="P2419" s="1365"/>
      <c r="Q2419" s="1365"/>
      <c r="R2419" s="1365"/>
    </row>
    <row r="2420" spans="1:18">
      <c r="A2420" s="1362"/>
      <c r="G2420" s="1362"/>
      <c r="H2420" s="1362"/>
      <c r="J2420" s="1362"/>
      <c r="N2420" s="1362"/>
      <c r="O2420" s="1365"/>
      <c r="P2420" s="1365"/>
      <c r="Q2420" s="1365"/>
      <c r="R2420" s="1365"/>
    </row>
    <row r="2421" spans="1:18">
      <c r="A2421" s="1362"/>
      <c r="G2421" s="1362"/>
      <c r="H2421" s="1362"/>
      <c r="J2421" s="1362"/>
      <c r="N2421" s="1362"/>
      <c r="O2421" s="1365"/>
      <c r="P2421" s="1365"/>
      <c r="Q2421" s="1365"/>
      <c r="R2421" s="1365"/>
    </row>
    <row r="2422" spans="1:18">
      <c r="A2422" s="1362"/>
      <c r="G2422" s="1362"/>
      <c r="H2422" s="1362"/>
      <c r="J2422" s="1362"/>
      <c r="N2422" s="1362"/>
      <c r="O2422" s="1365"/>
      <c r="P2422" s="1365"/>
      <c r="Q2422" s="1365"/>
      <c r="R2422" s="1365"/>
    </row>
    <row r="2423" spans="1:18">
      <c r="A2423" s="1362"/>
      <c r="G2423" s="1362"/>
      <c r="H2423" s="1362"/>
      <c r="J2423" s="1362"/>
      <c r="N2423" s="1362"/>
      <c r="O2423" s="1365"/>
      <c r="P2423" s="1365"/>
      <c r="Q2423" s="1365"/>
      <c r="R2423" s="1365"/>
    </row>
    <row r="2424" spans="1:18">
      <c r="A2424" s="1362"/>
      <c r="G2424" s="1362"/>
      <c r="H2424" s="1362"/>
      <c r="J2424" s="1362"/>
      <c r="N2424" s="1362"/>
      <c r="O2424" s="1365"/>
      <c r="P2424" s="1365"/>
      <c r="Q2424" s="1365"/>
      <c r="R2424" s="1365"/>
    </row>
    <row r="2425" spans="1:18">
      <c r="A2425" s="1362"/>
      <c r="G2425" s="1362"/>
      <c r="H2425" s="1362"/>
      <c r="J2425" s="1362"/>
      <c r="N2425" s="1362"/>
      <c r="O2425" s="1365"/>
      <c r="P2425" s="1365"/>
      <c r="Q2425" s="1365"/>
      <c r="R2425" s="1365"/>
    </row>
    <row r="2426" spans="1:18">
      <c r="A2426" s="1362"/>
      <c r="G2426" s="1362"/>
      <c r="H2426" s="1362"/>
      <c r="J2426" s="1362"/>
      <c r="N2426" s="1362"/>
      <c r="O2426" s="1365"/>
      <c r="P2426" s="1365"/>
      <c r="Q2426" s="1365"/>
      <c r="R2426" s="1365"/>
    </row>
    <row r="2427" spans="1:18">
      <c r="A2427" s="1362"/>
      <c r="G2427" s="1362"/>
      <c r="H2427" s="1362"/>
      <c r="J2427" s="1362"/>
      <c r="N2427" s="1362"/>
      <c r="O2427" s="1365"/>
      <c r="P2427" s="1365"/>
      <c r="Q2427" s="1365"/>
      <c r="R2427" s="1365"/>
    </row>
    <row r="2428" spans="1:18">
      <c r="A2428" s="1362"/>
      <c r="G2428" s="1362"/>
      <c r="H2428" s="1362"/>
      <c r="J2428" s="1362"/>
      <c r="N2428" s="1362"/>
      <c r="O2428" s="1365"/>
      <c r="P2428" s="1365"/>
      <c r="Q2428" s="1365"/>
      <c r="R2428" s="1365"/>
    </row>
    <row r="2429" spans="1:18">
      <c r="A2429" s="1362"/>
      <c r="G2429" s="1362"/>
      <c r="H2429" s="1362"/>
      <c r="J2429" s="1362"/>
      <c r="N2429" s="1362"/>
      <c r="O2429" s="1365"/>
      <c r="P2429" s="1365"/>
      <c r="Q2429" s="1365"/>
      <c r="R2429" s="1365"/>
    </row>
    <row r="2430" spans="1:18">
      <c r="A2430" s="1362"/>
      <c r="G2430" s="1362"/>
      <c r="H2430" s="1362"/>
      <c r="J2430" s="1362"/>
      <c r="N2430" s="1362"/>
      <c r="O2430" s="1365"/>
      <c r="P2430" s="1365"/>
      <c r="Q2430" s="1365"/>
      <c r="R2430" s="1365"/>
    </row>
    <row r="2431" spans="1:18">
      <c r="A2431" s="1362"/>
      <c r="G2431" s="1362"/>
      <c r="H2431" s="1362"/>
      <c r="J2431" s="1362"/>
      <c r="N2431" s="1362"/>
      <c r="O2431" s="1365"/>
      <c r="P2431" s="1365"/>
      <c r="Q2431" s="1365"/>
      <c r="R2431" s="1365"/>
    </row>
    <row r="2432" spans="1:18">
      <c r="A2432" s="1362"/>
      <c r="G2432" s="1362"/>
      <c r="H2432" s="1362"/>
      <c r="J2432" s="1362"/>
      <c r="N2432" s="1362"/>
      <c r="O2432" s="1365"/>
      <c r="P2432" s="1365"/>
      <c r="Q2432" s="1365"/>
      <c r="R2432" s="1365"/>
    </row>
    <row r="2433" spans="1:18">
      <c r="A2433" s="1362"/>
      <c r="G2433" s="1362"/>
      <c r="H2433" s="1362"/>
      <c r="J2433" s="1362"/>
      <c r="N2433" s="1362"/>
      <c r="O2433" s="1365"/>
      <c r="P2433" s="1365"/>
      <c r="Q2433" s="1365"/>
      <c r="R2433" s="1365"/>
    </row>
    <row r="2434" spans="1:18">
      <c r="A2434" s="1362"/>
      <c r="G2434" s="1362"/>
      <c r="H2434" s="1362"/>
      <c r="J2434" s="1362"/>
      <c r="N2434" s="1362"/>
      <c r="O2434" s="1365"/>
      <c r="P2434" s="1365"/>
      <c r="Q2434" s="1365"/>
      <c r="R2434" s="1365"/>
    </row>
    <row r="2435" spans="1:18">
      <c r="A2435" s="1362"/>
      <c r="G2435" s="1362"/>
      <c r="H2435" s="1362"/>
      <c r="J2435" s="1362"/>
      <c r="N2435" s="1362"/>
      <c r="O2435" s="1365"/>
      <c r="P2435" s="1365"/>
      <c r="Q2435" s="1365"/>
      <c r="R2435" s="1365"/>
    </row>
    <row r="2436" spans="1:18">
      <c r="A2436" s="1362"/>
      <c r="G2436" s="1362"/>
      <c r="H2436" s="1362"/>
      <c r="J2436" s="1362"/>
      <c r="N2436" s="1362"/>
      <c r="O2436" s="1365"/>
      <c r="P2436" s="1365"/>
      <c r="Q2436" s="1365"/>
      <c r="R2436" s="1365"/>
    </row>
    <row r="2437" spans="1:18">
      <c r="A2437" s="1362"/>
      <c r="G2437" s="1362"/>
      <c r="H2437" s="1362"/>
      <c r="J2437" s="1362"/>
      <c r="N2437" s="1362"/>
      <c r="O2437" s="1365"/>
      <c r="P2437" s="1365"/>
      <c r="Q2437" s="1365"/>
      <c r="R2437" s="1365"/>
    </row>
    <row r="2438" spans="1:18">
      <c r="A2438" s="1362"/>
      <c r="G2438" s="1362"/>
      <c r="H2438" s="1362"/>
      <c r="J2438" s="1362"/>
      <c r="N2438" s="1362"/>
      <c r="O2438" s="1365"/>
      <c r="P2438" s="1365"/>
      <c r="Q2438" s="1365"/>
      <c r="R2438" s="1365"/>
    </row>
    <row r="2439" spans="1:18">
      <c r="A2439" s="1362"/>
      <c r="G2439" s="1362"/>
      <c r="H2439" s="1362"/>
      <c r="J2439" s="1362"/>
      <c r="N2439" s="1362"/>
      <c r="O2439" s="1365"/>
      <c r="P2439" s="1365"/>
      <c r="Q2439" s="1365"/>
      <c r="R2439" s="1365"/>
    </row>
    <row r="2440" spans="1:18">
      <c r="A2440" s="1362"/>
      <c r="G2440" s="1362"/>
      <c r="H2440" s="1362"/>
      <c r="J2440" s="1362"/>
      <c r="N2440" s="1362"/>
      <c r="O2440" s="1365"/>
      <c r="P2440" s="1365"/>
      <c r="Q2440" s="1365"/>
      <c r="R2440" s="1365"/>
    </row>
    <row r="2441" spans="1:18">
      <c r="A2441" s="1362"/>
      <c r="G2441" s="1362"/>
      <c r="H2441" s="1362"/>
      <c r="J2441" s="1362"/>
      <c r="N2441" s="1362"/>
      <c r="O2441" s="1365"/>
      <c r="P2441" s="1365"/>
      <c r="Q2441" s="1365"/>
      <c r="R2441" s="1365"/>
    </row>
    <row r="2442" spans="1:18">
      <c r="A2442" s="1362"/>
      <c r="G2442" s="1362"/>
      <c r="H2442" s="1362"/>
      <c r="J2442" s="1362"/>
      <c r="N2442" s="1362"/>
      <c r="O2442" s="1365"/>
      <c r="P2442" s="1365"/>
      <c r="Q2442" s="1365"/>
      <c r="R2442" s="1365"/>
    </row>
    <row r="2443" spans="1:18">
      <c r="A2443" s="1362"/>
      <c r="G2443" s="1362"/>
      <c r="H2443" s="1362"/>
      <c r="J2443" s="1362"/>
      <c r="N2443" s="1362"/>
      <c r="O2443" s="1365"/>
      <c r="P2443" s="1365"/>
      <c r="Q2443" s="1365"/>
      <c r="R2443" s="1365"/>
    </row>
    <row r="2444" spans="1:18">
      <c r="A2444" s="1362"/>
      <c r="G2444" s="1362"/>
      <c r="H2444" s="1362"/>
      <c r="J2444" s="1362"/>
      <c r="N2444" s="1362"/>
      <c r="O2444" s="1365"/>
      <c r="P2444" s="1365"/>
      <c r="Q2444" s="1365"/>
      <c r="R2444" s="1365"/>
    </row>
    <row r="2445" spans="1:18">
      <c r="A2445" s="1362"/>
      <c r="G2445" s="1362"/>
      <c r="H2445" s="1362"/>
      <c r="J2445" s="1362"/>
      <c r="N2445" s="1362"/>
      <c r="O2445" s="1365"/>
      <c r="P2445" s="1365"/>
      <c r="Q2445" s="1365"/>
      <c r="R2445" s="1365"/>
    </row>
    <row r="2446" spans="1:18">
      <c r="A2446" s="1362"/>
      <c r="G2446" s="1362"/>
      <c r="H2446" s="1362"/>
      <c r="J2446" s="1362"/>
      <c r="N2446" s="1362"/>
      <c r="O2446" s="1365"/>
      <c r="P2446" s="1365"/>
      <c r="Q2446" s="1365"/>
      <c r="R2446" s="1365"/>
    </row>
    <row r="2447" spans="1:18">
      <c r="A2447" s="1362"/>
      <c r="G2447" s="1362"/>
      <c r="H2447" s="1362"/>
      <c r="J2447" s="1362"/>
      <c r="N2447" s="1362"/>
      <c r="O2447" s="1365"/>
      <c r="P2447" s="1365"/>
      <c r="Q2447" s="1365"/>
      <c r="R2447" s="1365"/>
    </row>
    <row r="2448" spans="1:18">
      <c r="A2448" s="1362"/>
      <c r="G2448" s="1362"/>
      <c r="H2448" s="1362"/>
      <c r="J2448" s="1362"/>
      <c r="N2448" s="1362"/>
      <c r="O2448" s="1365"/>
      <c r="P2448" s="1365"/>
      <c r="Q2448" s="1365"/>
      <c r="R2448" s="1365"/>
    </row>
    <row r="2449" spans="1:18">
      <c r="A2449" s="1362"/>
      <c r="G2449" s="1362"/>
      <c r="H2449" s="1362"/>
      <c r="J2449" s="1362"/>
      <c r="N2449" s="1362"/>
      <c r="O2449" s="1365"/>
      <c r="P2449" s="1365"/>
      <c r="Q2449" s="1365"/>
      <c r="R2449" s="1365"/>
    </row>
    <row r="2450" spans="1:18">
      <c r="A2450" s="1362"/>
      <c r="G2450" s="1362"/>
      <c r="H2450" s="1362"/>
      <c r="J2450" s="1362"/>
      <c r="N2450" s="1362"/>
      <c r="O2450" s="1365"/>
      <c r="P2450" s="1365"/>
      <c r="Q2450" s="1365"/>
      <c r="R2450" s="1365"/>
    </row>
    <row r="2451" spans="1:18">
      <c r="A2451" s="1362"/>
      <c r="G2451" s="1362"/>
      <c r="H2451" s="1362"/>
      <c r="J2451" s="1362"/>
      <c r="N2451" s="1362"/>
      <c r="O2451" s="1365"/>
      <c r="P2451" s="1365"/>
      <c r="Q2451" s="1365"/>
      <c r="R2451" s="1365"/>
    </row>
    <row r="2452" spans="1:18">
      <c r="A2452" s="1362"/>
      <c r="G2452" s="1362"/>
      <c r="H2452" s="1362"/>
      <c r="J2452" s="1362"/>
      <c r="N2452" s="1362"/>
      <c r="O2452" s="1365"/>
      <c r="P2452" s="1365"/>
      <c r="Q2452" s="1365"/>
      <c r="R2452" s="1365"/>
    </row>
    <row r="2453" spans="1:18">
      <c r="A2453" s="1362"/>
      <c r="G2453" s="1362"/>
      <c r="H2453" s="1362"/>
      <c r="J2453" s="1362"/>
      <c r="N2453" s="1362"/>
      <c r="O2453" s="1365"/>
      <c r="P2453" s="1365"/>
      <c r="Q2453" s="1365"/>
      <c r="R2453" s="1365"/>
    </row>
    <row r="2454" spans="1:18">
      <c r="A2454" s="1362"/>
      <c r="G2454" s="1362"/>
      <c r="H2454" s="1362"/>
      <c r="J2454" s="1362"/>
      <c r="N2454" s="1362"/>
      <c r="O2454" s="1365"/>
      <c r="P2454" s="1365"/>
      <c r="Q2454" s="1365"/>
      <c r="R2454" s="1365"/>
    </row>
    <row r="2455" spans="1:18">
      <c r="A2455" s="1362"/>
      <c r="G2455" s="1362"/>
      <c r="H2455" s="1362"/>
      <c r="J2455" s="1362"/>
      <c r="N2455" s="1362"/>
      <c r="O2455" s="1365"/>
      <c r="P2455" s="1365"/>
      <c r="Q2455" s="1365"/>
      <c r="R2455" s="1365"/>
    </row>
    <row r="2456" spans="1:18">
      <c r="A2456" s="1362"/>
      <c r="G2456" s="1362"/>
      <c r="H2456" s="1362"/>
      <c r="J2456" s="1362"/>
      <c r="N2456" s="1362"/>
      <c r="O2456" s="1365"/>
      <c r="P2456" s="1365"/>
      <c r="Q2456" s="1365"/>
      <c r="R2456" s="1365"/>
    </row>
    <row r="2457" spans="1:18">
      <c r="A2457" s="1362"/>
      <c r="G2457" s="1362"/>
      <c r="H2457" s="1362"/>
      <c r="J2457" s="1362"/>
      <c r="N2457" s="1362"/>
      <c r="O2457" s="1365"/>
      <c r="P2457" s="1365"/>
      <c r="Q2457" s="1365"/>
      <c r="R2457" s="1365"/>
    </row>
    <row r="2458" spans="1:18">
      <c r="A2458" s="1362"/>
      <c r="G2458" s="1362"/>
      <c r="H2458" s="1362"/>
      <c r="J2458" s="1362"/>
      <c r="N2458" s="1362"/>
      <c r="O2458" s="1365"/>
      <c r="P2458" s="1365"/>
      <c r="Q2458" s="1365"/>
      <c r="R2458" s="1365"/>
    </row>
    <row r="2459" spans="1:18">
      <c r="A2459" s="1362"/>
      <c r="G2459" s="1362"/>
      <c r="H2459" s="1362"/>
      <c r="J2459" s="1362"/>
      <c r="N2459" s="1362"/>
      <c r="O2459" s="1365"/>
      <c r="P2459" s="1365"/>
      <c r="Q2459" s="1365"/>
      <c r="R2459" s="1365"/>
    </row>
    <row r="2460" spans="1:18">
      <c r="A2460" s="1362"/>
      <c r="G2460" s="1362"/>
      <c r="H2460" s="1362"/>
      <c r="J2460" s="1362"/>
      <c r="N2460" s="1362"/>
      <c r="O2460" s="1365"/>
      <c r="P2460" s="1365"/>
      <c r="Q2460" s="1365"/>
      <c r="R2460" s="1365"/>
    </row>
    <row r="2461" spans="1:18">
      <c r="A2461" s="1362"/>
      <c r="G2461" s="1362"/>
      <c r="H2461" s="1362"/>
      <c r="J2461" s="1362"/>
      <c r="N2461" s="1362"/>
      <c r="O2461" s="1365"/>
      <c r="P2461" s="1365"/>
      <c r="Q2461" s="1365"/>
      <c r="R2461" s="1365"/>
    </row>
    <row r="2462" spans="1:18">
      <c r="A2462" s="1362"/>
      <c r="G2462" s="1362"/>
      <c r="H2462" s="1362"/>
      <c r="J2462" s="1362"/>
      <c r="N2462" s="1362"/>
      <c r="O2462" s="1365"/>
      <c r="P2462" s="1365"/>
      <c r="Q2462" s="1365"/>
      <c r="R2462" s="1365"/>
    </row>
    <row r="2463" spans="1:18">
      <c r="A2463" s="1362"/>
      <c r="G2463" s="1362"/>
      <c r="H2463" s="1362"/>
      <c r="J2463" s="1362"/>
      <c r="N2463" s="1362"/>
      <c r="O2463" s="1365"/>
      <c r="P2463" s="1365"/>
      <c r="Q2463" s="1365"/>
      <c r="R2463" s="1365"/>
    </row>
    <row r="2464" spans="1:18">
      <c r="A2464" s="1362"/>
      <c r="G2464" s="1362"/>
      <c r="H2464" s="1362"/>
      <c r="J2464" s="1362"/>
      <c r="N2464" s="1362"/>
      <c r="O2464" s="1365"/>
      <c r="P2464" s="1365"/>
      <c r="Q2464" s="1365"/>
      <c r="R2464" s="1365"/>
    </row>
    <row r="2465" spans="1:18">
      <c r="A2465" s="1362"/>
      <c r="G2465" s="1362"/>
      <c r="H2465" s="1362"/>
      <c r="J2465" s="1362"/>
      <c r="N2465" s="1362"/>
      <c r="O2465" s="1365"/>
      <c r="P2465" s="1365"/>
      <c r="Q2465" s="1365"/>
      <c r="R2465" s="1365"/>
    </row>
    <row r="2466" spans="1:18">
      <c r="A2466" s="1362"/>
      <c r="G2466" s="1362"/>
      <c r="H2466" s="1362"/>
      <c r="J2466" s="1362"/>
      <c r="N2466" s="1362"/>
      <c r="O2466" s="1365"/>
      <c r="P2466" s="1365"/>
      <c r="Q2466" s="1365"/>
      <c r="R2466" s="1365"/>
    </row>
    <row r="2467" spans="1:18">
      <c r="A2467" s="1362"/>
      <c r="G2467" s="1362"/>
      <c r="H2467" s="1362"/>
      <c r="J2467" s="1362"/>
      <c r="N2467" s="1362"/>
      <c r="O2467" s="1365"/>
      <c r="P2467" s="1365"/>
      <c r="Q2467" s="1365"/>
      <c r="R2467" s="1365"/>
    </row>
    <row r="2468" spans="1:18">
      <c r="A2468" s="1362"/>
      <c r="G2468" s="1362"/>
      <c r="H2468" s="1362"/>
      <c r="J2468" s="1362"/>
      <c r="N2468" s="1362"/>
      <c r="O2468" s="1365"/>
      <c r="P2468" s="1365"/>
      <c r="Q2468" s="1365"/>
      <c r="R2468" s="1365"/>
    </row>
    <row r="2469" spans="1:18">
      <c r="A2469" s="1362"/>
      <c r="G2469" s="1362"/>
      <c r="H2469" s="1362"/>
      <c r="J2469" s="1362"/>
      <c r="N2469" s="1362"/>
      <c r="O2469" s="1365"/>
      <c r="P2469" s="1365"/>
      <c r="Q2469" s="1365"/>
      <c r="R2469" s="1365"/>
    </row>
    <row r="2470" spans="1:18">
      <c r="A2470" s="1362"/>
      <c r="G2470" s="1362"/>
      <c r="H2470" s="1362"/>
      <c r="J2470" s="1362"/>
      <c r="N2470" s="1362"/>
      <c r="O2470" s="1365"/>
      <c r="P2470" s="1365"/>
      <c r="Q2470" s="1365"/>
      <c r="R2470" s="1365"/>
    </row>
    <row r="2471" spans="1:18">
      <c r="A2471" s="1362"/>
      <c r="G2471" s="1362"/>
      <c r="H2471" s="1362"/>
      <c r="J2471" s="1362"/>
      <c r="N2471" s="1362"/>
      <c r="O2471" s="1365"/>
      <c r="P2471" s="1365"/>
      <c r="Q2471" s="1365"/>
      <c r="R2471" s="1365"/>
    </row>
    <row r="2472" spans="1:18">
      <c r="A2472" s="1362"/>
      <c r="G2472" s="1362"/>
      <c r="H2472" s="1362"/>
      <c r="J2472" s="1362"/>
      <c r="N2472" s="1362"/>
      <c r="O2472" s="1365"/>
      <c r="P2472" s="1365"/>
      <c r="Q2472" s="1365"/>
      <c r="R2472" s="1365"/>
    </row>
    <row r="2473" spans="1:18">
      <c r="A2473" s="1362"/>
      <c r="G2473" s="1362"/>
      <c r="H2473" s="1362"/>
      <c r="J2473" s="1362"/>
      <c r="N2473" s="1362"/>
      <c r="O2473" s="1365"/>
      <c r="P2473" s="1365"/>
      <c r="Q2473" s="1365"/>
      <c r="R2473" s="1365"/>
    </row>
    <row r="2474" spans="1:18">
      <c r="A2474" s="1362"/>
      <c r="G2474" s="1362"/>
      <c r="H2474" s="1362"/>
      <c r="J2474" s="1362"/>
      <c r="N2474" s="1362"/>
      <c r="O2474" s="1365"/>
      <c r="P2474" s="1365"/>
      <c r="Q2474" s="1365"/>
      <c r="R2474" s="1365"/>
    </row>
    <row r="2475" spans="1:18">
      <c r="A2475" s="1362"/>
      <c r="G2475" s="1362"/>
      <c r="H2475" s="1362"/>
      <c r="J2475" s="1362"/>
      <c r="N2475" s="1362"/>
      <c r="O2475" s="1365"/>
      <c r="P2475" s="1365"/>
      <c r="Q2475" s="1365"/>
      <c r="R2475" s="1365"/>
    </row>
    <row r="2476" spans="1:18">
      <c r="A2476" s="1362"/>
      <c r="G2476" s="1362"/>
      <c r="H2476" s="1362"/>
      <c r="J2476" s="1362"/>
      <c r="N2476" s="1362"/>
      <c r="O2476" s="1365"/>
      <c r="P2476" s="1365"/>
      <c r="Q2476" s="1365"/>
      <c r="R2476" s="1365"/>
    </row>
    <row r="2477" spans="1:18">
      <c r="A2477" s="1362"/>
      <c r="G2477" s="1362"/>
      <c r="H2477" s="1362"/>
      <c r="J2477" s="1362"/>
      <c r="N2477" s="1362"/>
      <c r="O2477" s="1365"/>
      <c r="P2477" s="1365"/>
      <c r="Q2477" s="1365"/>
      <c r="R2477" s="1365"/>
    </row>
    <row r="2478" spans="1:18">
      <c r="A2478" s="1362"/>
      <c r="G2478" s="1362"/>
      <c r="H2478" s="1362"/>
      <c r="J2478" s="1362"/>
      <c r="N2478" s="1362"/>
      <c r="O2478" s="1365"/>
      <c r="P2478" s="1365"/>
      <c r="Q2478" s="1365"/>
      <c r="R2478" s="1365"/>
    </row>
    <row r="2479" spans="1:18">
      <c r="A2479" s="1362"/>
      <c r="G2479" s="1362"/>
      <c r="H2479" s="1362"/>
      <c r="J2479" s="1362"/>
      <c r="N2479" s="1362"/>
      <c r="O2479" s="1365"/>
      <c r="P2479" s="1365"/>
      <c r="Q2479" s="1365"/>
      <c r="R2479" s="1365"/>
    </row>
    <row r="2480" spans="1:18">
      <c r="A2480" s="1362"/>
      <c r="G2480" s="1362"/>
      <c r="H2480" s="1362"/>
      <c r="J2480" s="1362"/>
      <c r="N2480" s="1362"/>
      <c r="O2480" s="1365"/>
      <c r="P2480" s="1365"/>
      <c r="Q2480" s="1365"/>
      <c r="R2480" s="1365"/>
    </row>
    <row r="2481" spans="1:18">
      <c r="A2481" s="1362"/>
      <c r="G2481" s="1362"/>
      <c r="H2481" s="1362"/>
      <c r="J2481" s="1362"/>
      <c r="N2481" s="1362"/>
      <c r="O2481" s="1365"/>
      <c r="P2481" s="1365"/>
      <c r="Q2481" s="1365"/>
      <c r="R2481" s="1365"/>
    </row>
    <row r="2482" spans="1:18">
      <c r="A2482" s="1362"/>
      <c r="G2482" s="1362"/>
      <c r="H2482" s="1362"/>
      <c r="J2482" s="1362"/>
      <c r="N2482" s="1362"/>
      <c r="O2482" s="1365"/>
      <c r="P2482" s="1365"/>
      <c r="Q2482" s="1365"/>
      <c r="R2482" s="1365"/>
    </row>
    <row r="2483" spans="1:18">
      <c r="A2483" s="1362"/>
      <c r="G2483" s="1362"/>
      <c r="H2483" s="1362"/>
      <c r="J2483" s="1362"/>
      <c r="N2483" s="1362"/>
      <c r="O2483" s="1365"/>
      <c r="P2483" s="1365"/>
      <c r="Q2483" s="1365"/>
      <c r="R2483" s="1365"/>
    </row>
    <row r="2484" spans="1:18">
      <c r="A2484" s="1362"/>
      <c r="G2484" s="1362"/>
      <c r="H2484" s="1362"/>
      <c r="J2484" s="1362"/>
      <c r="N2484" s="1362"/>
      <c r="O2484" s="1365"/>
      <c r="P2484" s="1365"/>
      <c r="Q2484" s="1365"/>
      <c r="R2484" s="1365"/>
    </row>
    <row r="2485" spans="1:18">
      <c r="A2485" s="1362"/>
      <c r="G2485" s="1362"/>
      <c r="H2485" s="1362"/>
      <c r="J2485" s="1362"/>
      <c r="N2485" s="1362"/>
      <c r="O2485" s="1365"/>
      <c r="P2485" s="1365"/>
      <c r="Q2485" s="1365"/>
      <c r="R2485" s="1365"/>
    </row>
    <row r="2486" spans="1:18">
      <c r="A2486" s="1362"/>
      <c r="G2486" s="1362"/>
      <c r="H2486" s="1362"/>
      <c r="J2486" s="1362"/>
      <c r="N2486" s="1362"/>
      <c r="O2486" s="1365"/>
      <c r="P2486" s="1365"/>
      <c r="Q2486" s="1365"/>
      <c r="R2486" s="1365"/>
    </row>
    <row r="2487" spans="1:18">
      <c r="A2487" s="1362"/>
      <c r="G2487" s="1362"/>
      <c r="H2487" s="1362"/>
      <c r="J2487" s="1362"/>
      <c r="N2487" s="1362"/>
      <c r="O2487" s="1365"/>
      <c r="P2487" s="1365"/>
      <c r="Q2487" s="1365"/>
      <c r="R2487" s="1365"/>
    </row>
    <row r="2488" spans="1:18">
      <c r="A2488" s="1362"/>
      <c r="G2488" s="1362"/>
      <c r="H2488" s="1362"/>
      <c r="J2488" s="1362"/>
      <c r="N2488" s="1362"/>
      <c r="O2488" s="1365"/>
      <c r="P2488" s="1365"/>
      <c r="Q2488" s="1365"/>
      <c r="R2488" s="1365"/>
    </row>
    <row r="2489" spans="1:18">
      <c r="A2489" s="1362"/>
      <c r="G2489" s="1362"/>
      <c r="H2489" s="1362"/>
      <c r="J2489" s="1362"/>
      <c r="N2489" s="1362"/>
      <c r="O2489" s="1365"/>
      <c r="P2489" s="1365"/>
      <c r="Q2489" s="1365"/>
      <c r="R2489" s="1365"/>
    </row>
    <row r="2490" spans="1:18">
      <c r="A2490" s="1362"/>
      <c r="G2490" s="1362"/>
      <c r="H2490" s="1362"/>
      <c r="J2490" s="1362"/>
      <c r="N2490" s="1362"/>
      <c r="O2490" s="1365"/>
      <c r="P2490" s="1365"/>
      <c r="Q2490" s="1365"/>
      <c r="R2490" s="1365"/>
    </row>
    <row r="2491" spans="1:18">
      <c r="A2491" s="1362"/>
      <c r="G2491" s="1362"/>
      <c r="H2491" s="1362"/>
      <c r="J2491" s="1362"/>
      <c r="N2491" s="1362"/>
      <c r="O2491" s="1365"/>
      <c r="P2491" s="1365"/>
      <c r="Q2491" s="1365"/>
      <c r="R2491" s="1365"/>
    </row>
    <row r="2492" spans="1:18">
      <c r="A2492" s="1362"/>
      <c r="G2492" s="1362"/>
      <c r="H2492" s="1362"/>
      <c r="J2492" s="1362"/>
      <c r="N2492" s="1362"/>
      <c r="O2492" s="1365"/>
      <c r="P2492" s="1365"/>
      <c r="Q2492" s="1365"/>
      <c r="R2492" s="1365"/>
    </row>
    <row r="2493" spans="1:18">
      <c r="A2493" s="1362"/>
      <c r="G2493" s="1362"/>
      <c r="H2493" s="1362"/>
      <c r="J2493" s="1362"/>
      <c r="N2493" s="1362"/>
      <c r="O2493" s="1365"/>
      <c r="P2493" s="1365"/>
      <c r="Q2493" s="1365"/>
      <c r="R2493" s="1365"/>
    </row>
    <row r="2494" spans="1:18">
      <c r="A2494" s="1362"/>
      <c r="G2494" s="1362"/>
      <c r="H2494" s="1362"/>
      <c r="J2494" s="1362"/>
      <c r="N2494" s="1362"/>
      <c r="O2494" s="1365"/>
      <c r="P2494" s="1365"/>
      <c r="Q2494" s="1365"/>
      <c r="R2494" s="1365"/>
    </row>
    <row r="2495" spans="1:18">
      <c r="A2495" s="1362"/>
      <c r="G2495" s="1362"/>
      <c r="H2495" s="1362"/>
      <c r="J2495" s="1362"/>
      <c r="N2495" s="1362"/>
      <c r="O2495" s="1365"/>
      <c r="P2495" s="1365"/>
      <c r="Q2495" s="1365"/>
      <c r="R2495" s="1365"/>
    </row>
    <row r="2496" spans="1:18">
      <c r="A2496" s="1362"/>
      <c r="G2496" s="1362"/>
      <c r="H2496" s="1362"/>
      <c r="J2496" s="1362"/>
      <c r="N2496" s="1362"/>
      <c r="O2496" s="1365"/>
      <c r="P2496" s="1365"/>
      <c r="Q2496" s="1365"/>
      <c r="R2496" s="1365"/>
    </row>
    <row r="2497" spans="1:18">
      <c r="A2497" s="1362"/>
      <c r="G2497" s="1362"/>
      <c r="H2497" s="1362"/>
      <c r="J2497" s="1362"/>
      <c r="N2497" s="1362"/>
      <c r="O2497" s="1365"/>
      <c r="P2497" s="1365"/>
      <c r="Q2497" s="1365"/>
      <c r="R2497" s="1365"/>
    </row>
    <row r="2498" spans="1:18">
      <c r="A2498" s="1362"/>
      <c r="G2498" s="1362"/>
      <c r="H2498" s="1362"/>
      <c r="J2498" s="1362"/>
      <c r="N2498" s="1362"/>
      <c r="O2498" s="1365"/>
      <c r="P2498" s="1365"/>
      <c r="Q2498" s="1365"/>
      <c r="R2498" s="1365"/>
    </row>
    <row r="2499" spans="1:18">
      <c r="A2499" s="1362"/>
      <c r="G2499" s="1362"/>
      <c r="H2499" s="1362"/>
      <c r="J2499" s="1362"/>
      <c r="N2499" s="1362"/>
      <c r="O2499" s="1365"/>
      <c r="P2499" s="1365"/>
      <c r="Q2499" s="1365"/>
      <c r="R2499" s="1365"/>
    </row>
    <row r="2500" spans="1:18">
      <c r="A2500" s="1362"/>
      <c r="G2500" s="1362"/>
      <c r="H2500" s="1362"/>
      <c r="J2500" s="1362"/>
      <c r="N2500" s="1362"/>
      <c r="O2500" s="1365"/>
      <c r="P2500" s="1365"/>
      <c r="Q2500" s="1365"/>
      <c r="R2500" s="1365"/>
    </row>
    <row r="2501" spans="1:18">
      <c r="A2501" s="1362"/>
      <c r="G2501" s="1362"/>
      <c r="H2501" s="1362"/>
      <c r="J2501" s="1362"/>
      <c r="N2501" s="1362"/>
      <c r="O2501" s="1365"/>
      <c r="P2501" s="1365"/>
      <c r="Q2501" s="1365"/>
      <c r="R2501" s="1365"/>
    </row>
    <row r="2502" spans="1:18">
      <c r="A2502" s="1362"/>
      <c r="G2502" s="1362"/>
      <c r="H2502" s="1362"/>
      <c r="J2502" s="1362"/>
      <c r="N2502" s="1362"/>
      <c r="O2502" s="1365"/>
      <c r="P2502" s="1365"/>
      <c r="Q2502" s="1365"/>
      <c r="R2502" s="1365"/>
    </row>
    <row r="2503" spans="1:18">
      <c r="A2503" s="1362"/>
      <c r="G2503" s="1362"/>
      <c r="H2503" s="1362"/>
      <c r="J2503" s="1362"/>
      <c r="N2503" s="1362"/>
      <c r="O2503" s="1365"/>
      <c r="P2503" s="1365"/>
      <c r="Q2503" s="1365"/>
      <c r="R2503" s="1365"/>
    </row>
    <row r="2504" spans="1:18">
      <c r="A2504" s="1362"/>
      <c r="G2504" s="1362"/>
      <c r="H2504" s="1362"/>
      <c r="J2504" s="1362"/>
      <c r="N2504" s="1362"/>
      <c r="O2504" s="1365"/>
      <c r="P2504" s="1365"/>
      <c r="Q2504" s="1365"/>
      <c r="R2504" s="1365"/>
    </row>
    <row r="2505" spans="1:18">
      <c r="A2505" s="1362"/>
      <c r="G2505" s="1362"/>
      <c r="H2505" s="1362"/>
      <c r="J2505" s="1362"/>
      <c r="N2505" s="1362"/>
      <c r="O2505" s="1365"/>
      <c r="P2505" s="1365"/>
      <c r="Q2505" s="1365"/>
      <c r="R2505" s="1365"/>
    </row>
    <row r="2506" spans="1:18">
      <c r="A2506" s="1362"/>
      <c r="G2506" s="1362"/>
      <c r="H2506" s="1362"/>
      <c r="J2506" s="1362"/>
      <c r="N2506" s="1362"/>
      <c r="O2506" s="1365"/>
      <c r="P2506" s="1365"/>
      <c r="Q2506" s="1365"/>
      <c r="R2506" s="1365"/>
    </row>
    <row r="2507" spans="1:18">
      <c r="A2507" s="1362"/>
      <c r="G2507" s="1362"/>
      <c r="H2507" s="1362"/>
      <c r="J2507" s="1362"/>
      <c r="N2507" s="1362"/>
      <c r="O2507" s="1365"/>
      <c r="P2507" s="1365"/>
      <c r="Q2507" s="1365"/>
      <c r="R2507" s="1365"/>
    </row>
    <row r="2508" spans="1:18">
      <c r="A2508" s="1362"/>
      <c r="G2508" s="1362"/>
      <c r="H2508" s="1362"/>
      <c r="J2508" s="1362"/>
      <c r="N2508" s="1362"/>
      <c r="O2508" s="1365"/>
      <c r="P2508" s="1365"/>
      <c r="Q2508" s="1365"/>
      <c r="R2508" s="1365"/>
    </row>
    <row r="2509" spans="1:18">
      <c r="A2509" s="1362"/>
      <c r="G2509" s="1362"/>
      <c r="H2509" s="1362"/>
      <c r="J2509" s="1362"/>
      <c r="N2509" s="1362"/>
      <c r="O2509" s="1365"/>
      <c r="P2509" s="1365"/>
      <c r="Q2509" s="1365"/>
      <c r="R2509" s="1365"/>
    </row>
    <row r="2510" spans="1:18">
      <c r="A2510" s="1362"/>
      <c r="G2510" s="1362"/>
      <c r="H2510" s="1362"/>
      <c r="J2510" s="1362"/>
      <c r="N2510" s="1362"/>
      <c r="O2510" s="1365"/>
      <c r="P2510" s="1365"/>
      <c r="Q2510" s="1365"/>
      <c r="R2510" s="1365"/>
    </row>
    <row r="2511" spans="1:18">
      <c r="A2511" s="1362"/>
      <c r="G2511" s="1362"/>
      <c r="H2511" s="1362"/>
      <c r="J2511" s="1362"/>
      <c r="N2511" s="1362"/>
      <c r="O2511" s="1365"/>
      <c r="P2511" s="1365"/>
      <c r="Q2511" s="1365"/>
      <c r="R2511" s="1365"/>
    </row>
    <row r="2512" spans="1:18">
      <c r="A2512" s="1362"/>
      <c r="G2512" s="1362"/>
      <c r="H2512" s="1362"/>
      <c r="J2512" s="1362"/>
      <c r="N2512" s="1362"/>
      <c r="O2512" s="1365"/>
      <c r="P2512" s="1365"/>
      <c r="Q2512" s="1365"/>
      <c r="R2512" s="1365"/>
    </row>
    <row r="2513" spans="1:18">
      <c r="A2513" s="1362"/>
      <c r="G2513" s="1362"/>
      <c r="H2513" s="1362"/>
      <c r="J2513" s="1362"/>
      <c r="N2513" s="1362"/>
      <c r="O2513" s="1365"/>
      <c r="P2513" s="1365"/>
      <c r="Q2513" s="1365"/>
      <c r="R2513" s="1365"/>
    </row>
    <row r="2514" spans="1:18">
      <c r="A2514" s="1362"/>
      <c r="G2514" s="1362"/>
      <c r="H2514" s="1362"/>
      <c r="J2514" s="1362"/>
      <c r="N2514" s="1362"/>
      <c r="O2514" s="1365"/>
      <c r="P2514" s="1365"/>
      <c r="Q2514" s="1365"/>
      <c r="R2514" s="1365"/>
    </row>
    <row r="2515" spans="1:18">
      <c r="A2515" s="1362"/>
      <c r="G2515" s="1362"/>
      <c r="H2515" s="1362"/>
      <c r="J2515" s="1362"/>
      <c r="N2515" s="1362"/>
      <c r="O2515" s="1365"/>
      <c r="P2515" s="1365"/>
      <c r="Q2515" s="1365"/>
      <c r="R2515" s="1365"/>
    </row>
    <row r="2516" spans="1:18">
      <c r="A2516" s="1362"/>
      <c r="G2516" s="1362"/>
      <c r="H2516" s="1362"/>
      <c r="J2516" s="1362"/>
      <c r="N2516" s="1362"/>
      <c r="O2516" s="1365"/>
      <c r="P2516" s="1365"/>
      <c r="Q2516" s="1365"/>
      <c r="R2516" s="1365"/>
    </row>
    <row r="2517" spans="1:18">
      <c r="A2517" s="1362"/>
      <c r="G2517" s="1362"/>
      <c r="H2517" s="1362"/>
      <c r="J2517" s="1362"/>
      <c r="N2517" s="1362"/>
      <c r="O2517" s="1365"/>
      <c r="P2517" s="1365"/>
      <c r="Q2517" s="1365"/>
      <c r="R2517" s="1365"/>
    </row>
    <row r="2518" spans="1:18">
      <c r="A2518" s="1362"/>
      <c r="G2518" s="1362"/>
      <c r="H2518" s="1362"/>
      <c r="J2518" s="1362"/>
      <c r="N2518" s="1362"/>
      <c r="O2518" s="1365"/>
      <c r="P2518" s="1365"/>
      <c r="Q2518" s="1365"/>
      <c r="R2518" s="1365"/>
    </row>
    <row r="2519" spans="1:18">
      <c r="A2519" s="1362"/>
      <c r="G2519" s="1362"/>
      <c r="H2519" s="1362"/>
      <c r="J2519" s="1362"/>
      <c r="N2519" s="1362"/>
      <c r="O2519" s="1365"/>
      <c r="P2519" s="1365"/>
      <c r="Q2519" s="1365"/>
      <c r="R2519" s="1365"/>
    </row>
    <row r="2520" spans="1:18">
      <c r="A2520" s="1362"/>
      <c r="G2520" s="1362"/>
      <c r="H2520" s="1362"/>
      <c r="J2520" s="1362"/>
      <c r="N2520" s="1362"/>
      <c r="O2520" s="1365"/>
      <c r="P2520" s="1365"/>
      <c r="Q2520" s="1365"/>
      <c r="R2520" s="1365"/>
    </row>
    <row r="2521" spans="1:18">
      <c r="A2521" s="1362"/>
      <c r="G2521" s="1362"/>
      <c r="H2521" s="1362"/>
      <c r="J2521" s="1362"/>
      <c r="N2521" s="1362"/>
      <c r="O2521" s="1365"/>
      <c r="P2521" s="1365"/>
      <c r="Q2521" s="1365"/>
      <c r="R2521" s="1365"/>
    </row>
    <row r="2522" spans="1:18">
      <c r="A2522" s="1362"/>
      <c r="G2522" s="1362"/>
      <c r="H2522" s="1362"/>
      <c r="J2522" s="1362"/>
      <c r="N2522" s="1362"/>
      <c r="O2522" s="1365"/>
      <c r="P2522" s="1365"/>
      <c r="Q2522" s="1365"/>
      <c r="R2522" s="1365"/>
    </row>
    <row r="2523" spans="1:18">
      <c r="A2523" s="1362"/>
      <c r="G2523" s="1362"/>
      <c r="H2523" s="1362"/>
      <c r="J2523" s="1362"/>
      <c r="N2523" s="1362"/>
      <c r="O2523" s="1365"/>
      <c r="P2523" s="1365"/>
      <c r="Q2523" s="1365"/>
      <c r="R2523" s="1365"/>
    </row>
    <row r="2524" spans="1:18">
      <c r="A2524" s="1362"/>
      <c r="G2524" s="1362"/>
      <c r="H2524" s="1362"/>
      <c r="J2524" s="1362"/>
      <c r="N2524" s="1362"/>
      <c r="O2524" s="1365"/>
      <c r="P2524" s="1365"/>
      <c r="Q2524" s="1365"/>
      <c r="R2524" s="1365"/>
    </row>
    <row r="2525" spans="1:18">
      <c r="A2525" s="1362"/>
      <c r="G2525" s="1362"/>
      <c r="H2525" s="1362"/>
      <c r="J2525" s="1362"/>
      <c r="N2525" s="1362"/>
      <c r="O2525" s="1365"/>
      <c r="P2525" s="1365"/>
      <c r="Q2525" s="1365"/>
      <c r="R2525" s="1365"/>
    </row>
    <row r="2526" spans="1:18">
      <c r="A2526" s="1362"/>
      <c r="G2526" s="1362"/>
      <c r="H2526" s="1362"/>
      <c r="J2526" s="1362"/>
      <c r="N2526" s="1362"/>
      <c r="O2526" s="1365"/>
      <c r="P2526" s="1365"/>
      <c r="Q2526" s="1365"/>
      <c r="R2526" s="1365"/>
    </row>
    <row r="2527" spans="1:18">
      <c r="A2527" s="1362"/>
      <c r="G2527" s="1362"/>
      <c r="H2527" s="1362"/>
      <c r="J2527" s="1362"/>
      <c r="N2527" s="1362"/>
      <c r="O2527" s="1365"/>
      <c r="P2527" s="1365"/>
      <c r="Q2527" s="1365"/>
      <c r="R2527" s="1365"/>
    </row>
    <row r="2528" spans="1:18">
      <c r="A2528" s="1362"/>
      <c r="G2528" s="1362"/>
      <c r="H2528" s="1362"/>
      <c r="J2528" s="1362"/>
      <c r="N2528" s="1362"/>
      <c r="O2528" s="1365"/>
      <c r="P2528" s="1365"/>
      <c r="Q2528" s="1365"/>
      <c r="R2528" s="1365"/>
    </row>
    <row r="2529" spans="1:18">
      <c r="A2529" s="1362"/>
      <c r="G2529" s="1362"/>
      <c r="H2529" s="1362"/>
      <c r="J2529" s="1362"/>
      <c r="N2529" s="1362"/>
      <c r="O2529" s="1365"/>
      <c r="P2529" s="1365"/>
      <c r="Q2529" s="1365"/>
      <c r="R2529" s="1365"/>
    </row>
    <row r="2530" spans="1:18">
      <c r="A2530" s="1362"/>
      <c r="G2530" s="1362"/>
      <c r="H2530" s="1362"/>
      <c r="J2530" s="1362"/>
      <c r="N2530" s="1362"/>
      <c r="O2530" s="1365"/>
      <c r="P2530" s="1365"/>
      <c r="Q2530" s="1365"/>
      <c r="R2530" s="1365"/>
    </row>
    <row r="2531" spans="1:18">
      <c r="A2531" s="1362"/>
      <c r="G2531" s="1362"/>
      <c r="H2531" s="1362"/>
      <c r="J2531" s="1362"/>
      <c r="N2531" s="1362"/>
      <c r="O2531" s="1365"/>
      <c r="P2531" s="1365"/>
      <c r="Q2531" s="1365"/>
      <c r="R2531" s="1365"/>
    </row>
    <row r="2532" spans="1:18">
      <c r="A2532" s="1362"/>
      <c r="G2532" s="1362"/>
      <c r="H2532" s="1362"/>
      <c r="J2532" s="1362"/>
      <c r="N2532" s="1362"/>
      <c r="O2532" s="1365"/>
      <c r="P2532" s="1365"/>
      <c r="Q2532" s="1365"/>
      <c r="R2532" s="1365"/>
    </row>
    <row r="2533" spans="1:18">
      <c r="A2533" s="1362"/>
      <c r="G2533" s="1362"/>
      <c r="H2533" s="1362"/>
      <c r="J2533" s="1362"/>
      <c r="N2533" s="1362"/>
      <c r="O2533" s="1365"/>
      <c r="P2533" s="1365"/>
      <c r="Q2533" s="1365"/>
      <c r="R2533" s="1365"/>
    </row>
    <row r="2534" spans="1:18">
      <c r="A2534" s="1362"/>
      <c r="G2534" s="1362"/>
      <c r="H2534" s="1362"/>
      <c r="J2534" s="1362"/>
      <c r="N2534" s="1362"/>
      <c r="O2534" s="1365"/>
      <c r="P2534" s="1365"/>
      <c r="Q2534" s="1365"/>
      <c r="R2534" s="1365"/>
    </row>
    <row r="2535" spans="1:18">
      <c r="A2535" s="1362"/>
      <c r="G2535" s="1362"/>
      <c r="H2535" s="1362"/>
      <c r="J2535" s="1362"/>
      <c r="N2535" s="1362"/>
      <c r="O2535" s="1365"/>
      <c r="P2535" s="1365"/>
      <c r="Q2535" s="1365"/>
      <c r="R2535" s="1365"/>
    </row>
    <row r="2536" spans="1:18">
      <c r="A2536" s="1362"/>
      <c r="G2536" s="1362"/>
      <c r="H2536" s="1362"/>
      <c r="J2536" s="1362"/>
      <c r="N2536" s="1362"/>
      <c r="O2536" s="1365"/>
      <c r="P2536" s="1365"/>
      <c r="Q2536" s="1365"/>
      <c r="R2536" s="1365"/>
    </row>
    <row r="2537" spans="1:18">
      <c r="A2537" s="1362"/>
      <c r="G2537" s="1362"/>
      <c r="H2537" s="1362"/>
      <c r="J2537" s="1362"/>
      <c r="N2537" s="1362"/>
      <c r="O2537" s="1365"/>
      <c r="P2537" s="1365"/>
      <c r="Q2537" s="1365"/>
      <c r="R2537" s="1365"/>
    </row>
    <row r="2538" spans="1:18">
      <c r="A2538" s="1362"/>
      <c r="G2538" s="1362"/>
      <c r="H2538" s="1362"/>
      <c r="J2538" s="1362"/>
      <c r="N2538" s="1362"/>
      <c r="O2538" s="1365"/>
      <c r="P2538" s="1365"/>
      <c r="Q2538" s="1365"/>
      <c r="R2538" s="1365"/>
    </row>
    <row r="2539" spans="1:18">
      <c r="A2539" s="1362"/>
      <c r="G2539" s="1362"/>
      <c r="H2539" s="1362"/>
      <c r="J2539" s="1362"/>
      <c r="N2539" s="1362"/>
      <c r="O2539" s="1365"/>
      <c r="P2539" s="1365"/>
      <c r="Q2539" s="1365"/>
      <c r="R2539" s="1365"/>
    </row>
    <row r="2540" spans="1:18">
      <c r="A2540" s="1362"/>
      <c r="G2540" s="1362"/>
      <c r="H2540" s="1362"/>
      <c r="J2540" s="1362"/>
      <c r="N2540" s="1362"/>
      <c r="O2540" s="1365"/>
      <c r="P2540" s="1365"/>
      <c r="Q2540" s="1365"/>
      <c r="R2540" s="1365"/>
    </row>
    <row r="2541" spans="1:18">
      <c r="A2541" s="1362"/>
      <c r="G2541" s="1362"/>
      <c r="H2541" s="1362"/>
      <c r="J2541" s="1362"/>
      <c r="N2541" s="1362"/>
      <c r="O2541" s="1365"/>
      <c r="P2541" s="1365"/>
      <c r="Q2541" s="1365"/>
      <c r="R2541" s="1365"/>
    </row>
    <row r="2542" spans="1:18">
      <c r="A2542" s="1362"/>
      <c r="G2542" s="1362"/>
      <c r="H2542" s="1362"/>
      <c r="J2542" s="1362"/>
      <c r="N2542" s="1362"/>
      <c r="O2542" s="1365"/>
      <c r="P2542" s="1365"/>
      <c r="Q2542" s="1365"/>
      <c r="R2542" s="1365"/>
    </row>
    <row r="2543" spans="1:18">
      <c r="A2543" s="1362"/>
      <c r="G2543" s="1362"/>
      <c r="H2543" s="1362"/>
      <c r="J2543" s="1362"/>
      <c r="N2543" s="1362"/>
      <c r="O2543" s="1365"/>
      <c r="P2543" s="1365"/>
      <c r="Q2543" s="1365"/>
      <c r="R2543" s="1365"/>
    </row>
    <row r="2544" spans="1:18">
      <c r="A2544" s="1362"/>
      <c r="G2544" s="1362"/>
      <c r="H2544" s="1362"/>
      <c r="J2544" s="1362"/>
      <c r="N2544" s="1362"/>
      <c r="O2544" s="1365"/>
      <c r="P2544" s="1365"/>
      <c r="Q2544" s="1365"/>
      <c r="R2544" s="1365"/>
    </row>
    <row r="2545" spans="1:18">
      <c r="A2545" s="1362"/>
      <c r="G2545" s="1362"/>
      <c r="H2545" s="1362"/>
      <c r="J2545" s="1362"/>
      <c r="N2545" s="1362"/>
      <c r="O2545" s="1365"/>
      <c r="P2545" s="1365"/>
      <c r="Q2545" s="1365"/>
      <c r="R2545" s="1365"/>
    </row>
    <row r="2546" spans="1:18">
      <c r="A2546" s="1362"/>
      <c r="G2546" s="1362"/>
      <c r="H2546" s="1362"/>
      <c r="J2546" s="1362"/>
      <c r="N2546" s="1362"/>
      <c r="O2546" s="1365"/>
      <c r="P2546" s="1365"/>
      <c r="Q2546" s="1365"/>
      <c r="R2546" s="1365"/>
    </row>
    <row r="2547" spans="1:18">
      <c r="A2547" s="1362"/>
      <c r="G2547" s="1362"/>
      <c r="H2547" s="1362"/>
      <c r="J2547" s="1362"/>
      <c r="N2547" s="1362"/>
      <c r="O2547" s="1365"/>
      <c r="P2547" s="1365"/>
      <c r="Q2547" s="1365"/>
      <c r="R2547" s="1365"/>
    </row>
    <row r="2548" spans="1:18">
      <c r="A2548" s="1362"/>
      <c r="G2548" s="1362"/>
      <c r="H2548" s="1362"/>
      <c r="J2548" s="1362"/>
      <c r="N2548" s="1362"/>
      <c r="O2548" s="1365"/>
      <c r="P2548" s="1365"/>
      <c r="Q2548" s="1365"/>
      <c r="R2548" s="1365"/>
    </row>
    <row r="2549" spans="1:18">
      <c r="A2549" s="1362"/>
      <c r="G2549" s="1362"/>
      <c r="H2549" s="1362"/>
      <c r="J2549" s="1362"/>
      <c r="N2549" s="1362"/>
      <c r="O2549" s="1365"/>
      <c r="P2549" s="1365"/>
      <c r="Q2549" s="1365"/>
      <c r="R2549" s="1365"/>
    </row>
    <row r="2550" spans="1:18">
      <c r="A2550" s="1362"/>
      <c r="G2550" s="1362"/>
      <c r="H2550" s="1362"/>
      <c r="J2550" s="1362"/>
      <c r="N2550" s="1362"/>
      <c r="O2550" s="1365"/>
      <c r="P2550" s="1365"/>
      <c r="Q2550" s="1365"/>
      <c r="R2550" s="1365"/>
    </row>
    <row r="2551" spans="1:18">
      <c r="A2551" s="1362"/>
      <c r="G2551" s="1362"/>
      <c r="H2551" s="1362"/>
      <c r="J2551" s="1362"/>
      <c r="N2551" s="1362"/>
      <c r="O2551" s="1365"/>
      <c r="P2551" s="1365"/>
      <c r="Q2551" s="1365"/>
      <c r="R2551" s="1365"/>
    </row>
    <row r="2552" spans="1:18">
      <c r="A2552" s="1362"/>
      <c r="G2552" s="1362"/>
      <c r="H2552" s="1362"/>
      <c r="J2552" s="1362"/>
      <c r="N2552" s="1362"/>
      <c r="O2552" s="1365"/>
      <c r="P2552" s="1365"/>
      <c r="Q2552" s="1365"/>
      <c r="R2552" s="1365"/>
    </row>
    <row r="2553" spans="1:18">
      <c r="A2553" s="1362"/>
      <c r="G2553" s="1362"/>
      <c r="H2553" s="1362"/>
      <c r="J2553" s="1362"/>
      <c r="N2553" s="1362"/>
      <c r="O2553" s="1365"/>
      <c r="P2553" s="1365"/>
      <c r="Q2553" s="1365"/>
      <c r="R2553" s="1365"/>
    </row>
    <row r="2554" spans="1:18">
      <c r="A2554" s="1362"/>
      <c r="G2554" s="1362"/>
      <c r="H2554" s="1362"/>
      <c r="J2554" s="1362"/>
      <c r="N2554" s="1362"/>
      <c r="O2554" s="1365"/>
      <c r="P2554" s="1365"/>
      <c r="Q2554" s="1365"/>
      <c r="R2554" s="1365"/>
    </row>
    <row r="2555" spans="1:18">
      <c r="A2555" s="1362"/>
      <c r="G2555" s="1362"/>
      <c r="H2555" s="1362"/>
      <c r="J2555" s="1362"/>
      <c r="N2555" s="1362"/>
      <c r="O2555" s="1365"/>
      <c r="P2555" s="1365"/>
      <c r="Q2555" s="1365"/>
      <c r="R2555" s="1365"/>
    </row>
    <row r="2556" spans="1:18">
      <c r="A2556" s="1362"/>
      <c r="G2556" s="1362"/>
      <c r="H2556" s="1362"/>
      <c r="J2556" s="1362"/>
      <c r="N2556" s="1362"/>
      <c r="O2556" s="1365"/>
      <c r="P2556" s="1365"/>
      <c r="Q2556" s="1365"/>
      <c r="R2556" s="1365"/>
    </row>
    <row r="2557" spans="1:18">
      <c r="A2557" s="1362"/>
      <c r="G2557" s="1362"/>
      <c r="H2557" s="1362"/>
      <c r="J2557" s="1362"/>
      <c r="N2557" s="1362"/>
      <c r="O2557" s="1365"/>
      <c r="P2557" s="1365"/>
      <c r="Q2557" s="1365"/>
      <c r="R2557" s="1365"/>
    </row>
    <row r="2558" spans="1:18">
      <c r="A2558" s="1362"/>
      <c r="G2558" s="1362"/>
      <c r="H2558" s="1362"/>
      <c r="J2558" s="1362"/>
      <c r="N2558" s="1362"/>
      <c r="O2558" s="1365"/>
      <c r="P2558" s="1365"/>
      <c r="Q2558" s="1365"/>
      <c r="R2558" s="1365"/>
    </row>
    <row r="2559" spans="1:18">
      <c r="A2559" s="1362"/>
      <c r="G2559" s="1362"/>
      <c r="H2559" s="1362"/>
      <c r="J2559" s="1362"/>
      <c r="N2559" s="1362"/>
      <c r="O2559" s="1365"/>
      <c r="P2559" s="1365"/>
      <c r="Q2559" s="1365"/>
      <c r="R2559" s="1365"/>
    </row>
    <row r="2560" spans="1:18">
      <c r="A2560" s="1362"/>
      <c r="G2560" s="1362"/>
      <c r="H2560" s="1362"/>
      <c r="J2560" s="1362"/>
      <c r="N2560" s="1362"/>
      <c r="O2560" s="1365"/>
      <c r="P2560" s="1365"/>
      <c r="Q2560" s="1365"/>
      <c r="R2560" s="1365"/>
    </row>
    <row r="2561" spans="1:18">
      <c r="A2561" s="1362"/>
      <c r="G2561" s="1362"/>
      <c r="H2561" s="1362"/>
      <c r="J2561" s="1362"/>
      <c r="N2561" s="1362"/>
      <c r="O2561" s="1365"/>
      <c r="P2561" s="1365"/>
      <c r="Q2561" s="1365"/>
      <c r="R2561" s="1365"/>
    </row>
    <row r="2562" spans="1:18">
      <c r="A2562" s="1362"/>
      <c r="G2562" s="1362"/>
      <c r="H2562" s="1362"/>
      <c r="J2562" s="1362"/>
      <c r="N2562" s="1362"/>
      <c r="O2562" s="1365"/>
      <c r="P2562" s="1365"/>
      <c r="Q2562" s="1365"/>
      <c r="R2562" s="1365"/>
    </row>
    <row r="2563" spans="1:18">
      <c r="A2563" s="1362"/>
      <c r="G2563" s="1362"/>
      <c r="H2563" s="1362"/>
      <c r="J2563" s="1362"/>
      <c r="N2563" s="1362"/>
      <c r="O2563" s="1365"/>
      <c r="P2563" s="1365"/>
      <c r="Q2563" s="1365"/>
      <c r="R2563" s="1365"/>
    </row>
    <row r="2564" spans="1:18">
      <c r="A2564" s="1362"/>
      <c r="G2564" s="1362"/>
      <c r="H2564" s="1362"/>
      <c r="J2564" s="1362"/>
      <c r="N2564" s="1362"/>
      <c r="O2564" s="1365"/>
      <c r="P2564" s="1365"/>
      <c r="Q2564" s="1365"/>
      <c r="R2564" s="1365"/>
    </row>
    <row r="2565" spans="1:18">
      <c r="A2565" s="1362"/>
      <c r="G2565" s="1362"/>
      <c r="H2565" s="1362"/>
      <c r="J2565" s="1362"/>
      <c r="N2565" s="1362"/>
      <c r="O2565" s="1365"/>
      <c r="P2565" s="1365"/>
      <c r="Q2565" s="1365"/>
      <c r="R2565" s="1365"/>
    </row>
    <row r="2566" spans="1:18">
      <c r="A2566" s="1362"/>
      <c r="G2566" s="1362"/>
      <c r="H2566" s="1362"/>
      <c r="J2566" s="1362"/>
      <c r="N2566" s="1362"/>
      <c r="O2566" s="1365"/>
      <c r="P2566" s="1365"/>
      <c r="Q2566" s="1365"/>
      <c r="R2566" s="1365"/>
    </row>
    <row r="2567" spans="1:18">
      <c r="A2567" s="1362"/>
      <c r="G2567" s="1362"/>
      <c r="H2567" s="1362"/>
      <c r="J2567" s="1362"/>
      <c r="N2567" s="1362"/>
      <c r="O2567" s="1365"/>
      <c r="P2567" s="1365"/>
      <c r="Q2567" s="1365"/>
      <c r="R2567" s="1365"/>
    </row>
    <row r="2568" spans="1:18">
      <c r="A2568" s="1362"/>
      <c r="G2568" s="1362"/>
      <c r="H2568" s="1362"/>
      <c r="J2568" s="1362"/>
      <c r="N2568" s="1362"/>
      <c r="O2568" s="1365"/>
      <c r="P2568" s="1365"/>
      <c r="Q2568" s="1365"/>
      <c r="R2568" s="1365"/>
    </row>
    <row r="2569" spans="1:18">
      <c r="A2569" s="1362"/>
      <c r="G2569" s="1362"/>
      <c r="H2569" s="1362"/>
      <c r="J2569" s="1362"/>
      <c r="N2569" s="1362"/>
      <c r="O2569" s="1365"/>
      <c r="P2569" s="1365"/>
      <c r="Q2569" s="1365"/>
      <c r="R2569" s="1365"/>
    </row>
    <row r="2570" spans="1:18">
      <c r="A2570" s="1362"/>
      <c r="G2570" s="1362"/>
      <c r="H2570" s="1362"/>
      <c r="J2570" s="1362"/>
      <c r="N2570" s="1362"/>
      <c r="O2570" s="1365"/>
      <c r="P2570" s="1365"/>
      <c r="Q2570" s="1365"/>
      <c r="R2570" s="1365"/>
    </row>
    <row r="2571" spans="1:18">
      <c r="A2571" s="1362"/>
      <c r="G2571" s="1362"/>
      <c r="H2571" s="1362"/>
      <c r="J2571" s="1362"/>
      <c r="N2571" s="1362"/>
      <c r="O2571" s="1365"/>
      <c r="P2571" s="1365"/>
      <c r="Q2571" s="1365"/>
      <c r="R2571" s="1365"/>
    </row>
    <row r="2572" spans="1:18">
      <c r="A2572" s="1362"/>
      <c r="G2572" s="1362"/>
      <c r="H2572" s="1362"/>
      <c r="J2572" s="1362"/>
      <c r="N2572" s="1362"/>
      <c r="O2572" s="1365"/>
      <c r="P2572" s="1365"/>
      <c r="Q2572" s="1365"/>
      <c r="R2572" s="1365"/>
    </row>
    <row r="2573" spans="1:18">
      <c r="A2573" s="1362"/>
      <c r="G2573" s="1362"/>
      <c r="H2573" s="1362"/>
      <c r="J2573" s="1362"/>
      <c r="N2573" s="1362"/>
      <c r="O2573" s="1365"/>
      <c r="P2573" s="1365"/>
      <c r="Q2573" s="1365"/>
      <c r="R2573" s="1365"/>
    </row>
    <row r="2574" spans="1:18">
      <c r="A2574" s="1362"/>
      <c r="G2574" s="1362"/>
      <c r="H2574" s="1362"/>
      <c r="J2574" s="1362"/>
      <c r="N2574" s="1362"/>
      <c r="O2574" s="1365"/>
      <c r="P2574" s="1365"/>
      <c r="Q2574" s="1365"/>
      <c r="R2574" s="1365"/>
    </row>
    <row r="2575" spans="1:18">
      <c r="A2575" s="1362"/>
      <c r="G2575" s="1362"/>
      <c r="H2575" s="1362"/>
      <c r="J2575" s="1362"/>
      <c r="N2575" s="1362"/>
      <c r="O2575" s="1365"/>
      <c r="P2575" s="1365"/>
      <c r="Q2575" s="1365"/>
      <c r="R2575" s="1365"/>
    </row>
    <row r="2576" spans="1:18">
      <c r="A2576" s="1362"/>
      <c r="G2576" s="1362"/>
      <c r="H2576" s="1362"/>
      <c r="J2576" s="1362"/>
      <c r="N2576" s="1362"/>
      <c r="O2576" s="1365"/>
      <c r="P2576" s="1365"/>
      <c r="Q2576" s="1365"/>
      <c r="R2576" s="1365"/>
    </row>
    <row r="2577" spans="1:18">
      <c r="A2577" s="1362"/>
      <c r="G2577" s="1362"/>
      <c r="H2577" s="1362"/>
      <c r="J2577" s="1362"/>
      <c r="N2577" s="1362"/>
      <c r="O2577" s="1365"/>
      <c r="P2577" s="1365"/>
      <c r="Q2577" s="1365"/>
      <c r="R2577" s="1365"/>
    </row>
    <row r="2578" spans="1:18">
      <c r="A2578" s="1362"/>
      <c r="G2578" s="1362"/>
      <c r="H2578" s="1362"/>
      <c r="J2578" s="1362"/>
      <c r="N2578" s="1362"/>
      <c r="O2578" s="1365"/>
      <c r="P2578" s="1365"/>
      <c r="Q2578" s="1365"/>
      <c r="R2578" s="1365"/>
    </row>
    <row r="2579" spans="1:18">
      <c r="A2579" s="1362"/>
      <c r="G2579" s="1362"/>
      <c r="H2579" s="1362"/>
      <c r="J2579" s="1362"/>
      <c r="N2579" s="1362"/>
      <c r="O2579" s="1365"/>
      <c r="P2579" s="1365"/>
      <c r="Q2579" s="1365"/>
      <c r="R2579" s="1365"/>
    </row>
    <row r="2580" spans="1:18">
      <c r="A2580" s="1362"/>
      <c r="G2580" s="1362"/>
      <c r="H2580" s="1362"/>
      <c r="J2580" s="1362"/>
      <c r="N2580" s="1362"/>
      <c r="O2580" s="1365"/>
      <c r="P2580" s="1365"/>
      <c r="Q2580" s="1365"/>
      <c r="R2580" s="1365"/>
    </row>
    <row r="2581" spans="1:18">
      <c r="A2581" s="1362"/>
      <c r="G2581" s="1362"/>
      <c r="H2581" s="1362"/>
      <c r="J2581" s="1362"/>
      <c r="N2581" s="1362"/>
      <c r="O2581" s="1365"/>
      <c r="P2581" s="1365"/>
      <c r="Q2581" s="1365"/>
      <c r="R2581" s="1365"/>
    </row>
    <row r="2582" spans="1:18">
      <c r="A2582" s="1362"/>
      <c r="G2582" s="1362"/>
      <c r="H2582" s="1362"/>
      <c r="J2582" s="1362"/>
      <c r="N2582" s="1362"/>
      <c r="O2582" s="1365"/>
      <c r="P2582" s="1365"/>
      <c r="Q2582" s="1365"/>
      <c r="R2582" s="1365"/>
    </row>
    <row r="2583" spans="1:18">
      <c r="A2583" s="1362"/>
      <c r="G2583" s="1362"/>
      <c r="H2583" s="1362"/>
      <c r="J2583" s="1362"/>
      <c r="N2583" s="1362"/>
      <c r="O2583" s="1365"/>
      <c r="P2583" s="1365"/>
      <c r="Q2583" s="1365"/>
      <c r="R2583" s="1365"/>
    </row>
    <row r="2584" spans="1:18">
      <c r="A2584" s="1362"/>
      <c r="G2584" s="1362"/>
      <c r="H2584" s="1362"/>
      <c r="J2584" s="1362"/>
      <c r="N2584" s="1362"/>
      <c r="O2584" s="1365"/>
      <c r="P2584" s="1365"/>
      <c r="Q2584" s="1365"/>
      <c r="R2584" s="1365"/>
    </row>
    <row r="2585" spans="1:18">
      <c r="A2585" s="1362"/>
      <c r="G2585" s="1362"/>
      <c r="H2585" s="1362"/>
      <c r="J2585" s="1362"/>
      <c r="N2585" s="1362"/>
      <c r="O2585" s="1365"/>
      <c r="P2585" s="1365"/>
      <c r="Q2585" s="1365"/>
      <c r="R2585" s="1365"/>
    </row>
    <row r="2586" spans="1:18">
      <c r="A2586" s="1362"/>
      <c r="G2586" s="1362"/>
      <c r="H2586" s="1362"/>
      <c r="J2586" s="1362"/>
      <c r="N2586" s="1362"/>
      <c r="O2586" s="1365"/>
      <c r="P2586" s="1365"/>
      <c r="Q2586" s="1365"/>
      <c r="R2586" s="1365"/>
    </row>
    <row r="2587" spans="1:18">
      <c r="A2587" s="1362"/>
      <c r="G2587" s="1362"/>
      <c r="H2587" s="1362"/>
      <c r="J2587" s="1362"/>
      <c r="N2587" s="1362"/>
      <c r="O2587" s="1365"/>
      <c r="P2587" s="1365"/>
      <c r="Q2587" s="1365"/>
      <c r="R2587" s="1365"/>
    </row>
    <row r="2588" spans="1:18">
      <c r="A2588" s="1362"/>
      <c r="G2588" s="1362"/>
      <c r="H2588" s="1362"/>
      <c r="J2588" s="1362"/>
      <c r="N2588" s="1362"/>
      <c r="O2588" s="1365"/>
      <c r="P2588" s="1365"/>
      <c r="Q2588" s="1365"/>
      <c r="R2588" s="1365"/>
    </row>
    <row r="2589" spans="1:18">
      <c r="A2589" s="1362"/>
      <c r="G2589" s="1362"/>
      <c r="H2589" s="1362"/>
      <c r="J2589" s="1362"/>
      <c r="N2589" s="1362"/>
      <c r="O2589" s="1365"/>
      <c r="P2589" s="1365"/>
      <c r="Q2589" s="1365"/>
      <c r="R2589" s="1365"/>
    </row>
    <row r="2590" spans="1:18">
      <c r="A2590" s="1362"/>
      <c r="G2590" s="1362"/>
      <c r="H2590" s="1362"/>
      <c r="J2590" s="1362"/>
      <c r="N2590" s="1362"/>
      <c r="O2590" s="1365"/>
      <c r="P2590" s="1365"/>
      <c r="Q2590" s="1365"/>
      <c r="R2590" s="1365"/>
    </row>
    <row r="2591" spans="1:18">
      <c r="A2591" s="1362"/>
      <c r="G2591" s="1362"/>
      <c r="H2591" s="1362"/>
      <c r="J2591" s="1362"/>
      <c r="N2591" s="1362"/>
      <c r="O2591" s="1365"/>
      <c r="P2591" s="1365"/>
      <c r="Q2591" s="1365"/>
      <c r="R2591" s="1365"/>
    </row>
    <row r="2592" spans="1:18">
      <c r="A2592" s="1362"/>
      <c r="G2592" s="1362"/>
      <c r="H2592" s="1362"/>
      <c r="J2592" s="1362"/>
      <c r="N2592" s="1362"/>
      <c r="O2592" s="1365"/>
      <c r="P2592" s="1365"/>
      <c r="Q2592" s="1365"/>
      <c r="R2592" s="1365"/>
    </row>
    <row r="2593" spans="1:18">
      <c r="A2593" s="1362"/>
      <c r="G2593" s="1362"/>
      <c r="H2593" s="1362"/>
      <c r="J2593" s="1362"/>
      <c r="N2593" s="1362"/>
      <c r="O2593" s="1365"/>
      <c r="P2593" s="1365"/>
      <c r="Q2593" s="1365"/>
      <c r="R2593" s="1365"/>
    </row>
    <row r="2594" spans="1:18">
      <c r="A2594" s="1362"/>
      <c r="G2594" s="1362"/>
      <c r="H2594" s="1362"/>
      <c r="J2594" s="1362"/>
      <c r="N2594" s="1362"/>
      <c r="O2594" s="1365"/>
      <c r="P2594" s="1365"/>
      <c r="Q2594" s="1365"/>
      <c r="R2594" s="1365"/>
    </row>
    <row r="2595" spans="1:18">
      <c r="A2595" s="1362"/>
      <c r="G2595" s="1362"/>
      <c r="H2595" s="1362"/>
      <c r="J2595" s="1362"/>
      <c r="N2595" s="1362"/>
      <c r="O2595" s="1365"/>
      <c r="P2595" s="1365"/>
      <c r="Q2595" s="1365"/>
      <c r="R2595" s="1365"/>
    </row>
    <row r="2596" spans="1:18">
      <c r="A2596" s="1362"/>
      <c r="G2596" s="1362"/>
      <c r="H2596" s="1362"/>
      <c r="J2596" s="1362"/>
      <c r="N2596" s="1362"/>
      <c r="O2596" s="1365"/>
      <c r="P2596" s="1365"/>
      <c r="Q2596" s="1365"/>
      <c r="R2596" s="1365"/>
    </row>
    <row r="2597" spans="1:18">
      <c r="A2597" s="1362"/>
      <c r="G2597" s="1362"/>
      <c r="H2597" s="1362"/>
      <c r="J2597" s="1362"/>
      <c r="N2597" s="1362"/>
      <c r="O2597" s="1365"/>
      <c r="P2597" s="1365"/>
      <c r="Q2597" s="1365"/>
      <c r="R2597" s="1365"/>
    </row>
    <row r="2598" spans="1:18">
      <c r="A2598" s="1362"/>
      <c r="G2598" s="1362"/>
      <c r="H2598" s="1362"/>
      <c r="J2598" s="1362"/>
      <c r="N2598" s="1362"/>
      <c r="O2598" s="1365"/>
      <c r="P2598" s="1365"/>
      <c r="Q2598" s="1365"/>
      <c r="R2598" s="1365"/>
    </row>
    <row r="2599" spans="1:18">
      <c r="A2599" s="1362"/>
      <c r="G2599" s="1362"/>
      <c r="H2599" s="1362"/>
      <c r="J2599" s="1362"/>
      <c r="N2599" s="1362"/>
      <c r="O2599" s="1365"/>
      <c r="P2599" s="1365"/>
      <c r="Q2599" s="1365"/>
      <c r="R2599" s="1365"/>
    </row>
    <row r="2600" spans="1:18">
      <c r="A2600" s="1362"/>
      <c r="G2600" s="1362"/>
      <c r="H2600" s="1362"/>
      <c r="J2600" s="1362"/>
      <c r="N2600" s="1362"/>
      <c r="O2600" s="1365"/>
      <c r="P2600" s="1365"/>
      <c r="Q2600" s="1365"/>
      <c r="R2600" s="1365"/>
    </row>
    <row r="2601" spans="1:18">
      <c r="A2601" s="1362"/>
      <c r="G2601" s="1362"/>
      <c r="H2601" s="1362"/>
      <c r="J2601" s="1362"/>
      <c r="N2601" s="1362"/>
      <c r="O2601" s="1365"/>
      <c r="P2601" s="1365"/>
      <c r="Q2601" s="1365"/>
      <c r="R2601" s="1365"/>
    </row>
    <row r="2602" spans="1:18">
      <c r="A2602" s="1362"/>
      <c r="G2602" s="1362"/>
      <c r="H2602" s="1362"/>
      <c r="J2602" s="1362"/>
      <c r="N2602" s="1362"/>
      <c r="O2602" s="1365"/>
      <c r="P2602" s="1365"/>
      <c r="Q2602" s="1365"/>
      <c r="R2602" s="1365"/>
    </row>
    <row r="2603" spans="1:18">
      <c r="A2603" s="1362"/>
      <c r="G2603" s="1362"/>
      <c r="H2603" s="1362"/>
      <c r="J2603" s="1362"/>
      <c r="N2603" s="1362"/>
      <c r="O2603" s="1365"/>
      <c r="P2603" s="1365"/>
      <c r="Q2603" s="1365"/>
      <c r="R2603" s="1365"/>
    </row>
    <row r="2604" spans="1:18">
      <c r="A2604" s="1362"/>
      <c r="G2604" s="1362"/>
      <c r="H2604" s="1362"/>
      <c r="J2604" s="1362"/>
      <c r="N2604" s="1362"/>
      <c r="O2604" s="1365"/>
      <c r="P2604" s="1365"/>
      <c r="Q2604" s="1365"/>
      <c r="R2604" s="1365"/>
    </row>
    <row r="2605" spans="1:18">
      <c r="A2605" s="1362"/>
      <c r="G2605" s="1362"/>
      <c r="H2605" s="1362"/>
      <c r="J2605" s="1362"/>
      <c r="N2605" s="1362"/>
      <c r="O2605" s="1365"/>
      <c r="P2605" s="1365"/>
      <c r="Q2605" s="1365"/>
      <c r="R2605" s="1365"/>
    </row>
    <row r="2606" spans="1:18">
      <c r="A2606" s="1362"/>
      <c r="G2606" s="1362"/>
      <c r="H2606" s="1362"/>
      <c r="J2606" s="1362"/>
      <c r="N2606" s="1362"/>
      <c r="O2606" s="1365"/>
      <c r="P2606" s="1365"/>
      <c r="Q2606" s="1365"/>
      <c r="R2606" s="1365"/>
    </row>
    <row r="2607" spans="1:18">
      <c r="A2607" s="1362"/>
      <c r="G2607" s="1362"/>
      <c r="H2607" s="1362"/>
      <c r="J2607" s="1362"/>
      <c r="N2607" s="1362"/>
      <c r="O2607" s="1365"/>
      <c r="P2607" s="1365"/>
      <c r="Q2607" s="1365"/>
      <c r="R2607" s="1365"/>
    </row>
    <row r="2608" spans="1:18">
      <c r="A2608" s="1362"/>
      <c r="G2608" s="1362"/>
      <c r="H2608" s="1362"/>
      <c r="J2608" s="1362"/>
      <c r="N2608" s="1362"/>
      <c r="O2608" s="1365"/>
      <c r="P2608" s="1365"/>
      <c r="Q2608" s="1365"/>
      <c r="R2608" s="1365"/>
    </row>
    <row r="2609" spans="1:18">
      <c r="A2609" s="1362"/>
      <c r="G2609" s="1362"/>
      <c r="H2609" s="1362"/>
      <c r="J2609" s="1362"/>
      <c r="N2609" s="1362"/>
      <c r="O2609" s="1365"/>
      <c r="P2609" s="1365"/>
      <c r="Q2609" s="1365"/>
      <c r="R2609" s="1365"/>
    </row>
    <row r="2610" spans="1:18">
      <c r="A2610" s="1362"/>
      <c r="G2610" s="1362"/>
      <c r="H2610" s="1362"/>
      <c r="J2610" s="1362"/>
      <c r="N2610" s="1362"/>
      <c r="O2610" s="1365"/>
      <c r="P2610" s="1365"/>
      <c r="Q2610" s="1365"/>
      <c r="R2610" s="1365"/>
    </row>
    <row r="2611" spans="1:18">
      <c r="A2611" s="1362"/>
      <c r="G2611" s="1362"/>
      <c r="H2611" s="1362"/>
      <c r="J2611" s="1362"/>
      <c r="N2611" s="1362"/>
      <c r="O2611" s="1365"/>
      <c r="P2611" s="1365"/>
      <c r="Q2611" s="1365"/>
      <c r="R2611" s="1365"/>
    </row>
    <row r="2612" spans="1:18">
      <c r="A2612" s="1362"/>
      <c r="G2612" s="1362"/>
      <c r="H2612" s="1362"/>
      <c r="J2612" s="1362"/>
      <c r="N2612" s="1362"/>
      <c r="O2612" s="1365"/>
      <c r="P2612" s="1365"/>
      <c r="Q2612" s="1365"/>
      <c r="R2612" s="1365"/>
    </row>
    <row r="2613" spans="1:18">
      <c r="A2613" s="1362"/>
      <c r="G2613" s="1362"/>
      <c r="H2613" s="1362"/>
      <c r="J2613" s="1362"/>
      <c r="N2613" s="1362"/>
      <c r="O2613" s="1365"/>
      <c r="P2613" s="1365"/>
      <c r="Q2613" s="1365"/>
      <c r="R2613" s="1365"/>
    </row>
    <row r="2614" spans="1:18">
      <c r="A2614" s="1362"/>
      <c r="G2614" s="1362"/>
      <c r="H2614" s="1362"/>
      <c r="J2614" s="1362"/>
      <c r="N2614" s="1362"/>
      <c r="O2614" s="1365"/>
      <c r="P2614" s="1365"/>
      <c r="Q2614" s="1365"/>
      <c r="R2614" s="1365"/>
    </row>
    <row r="2615" spans="1:18">
      <c r="A2615" s="1362"/>
      <c r="G2615" s="1362"/>
      <c r="H2615" s="1362"/>
      <c r="J2615" s="1362"/>
      <c r="N2615" s="1362"/>
      <c r="O2615" s="1365"/>
      <c r="P2615" s="1365"/>
      <c r="Q2615" s="1365"/>
      <c r="R2615" s="1365"/>
    </row>
    <row r="2616" spans="1:18">
      <c r="A2616" s="1362"/>
      <c r="G2616" s="1362"/>
      <c r="H2616" s="1362"/>
      <c r="J2616" s="1362"/>
      <c r="N2616" s="1362"/>
      <c r="O2616" s="1365"/>
      <c r="P2616" s="1365"/>
      <c r="Q2616" s="1365"/>
      <c r="R2616" s="1365"/>
    </row>
    <row r="2617" spans="1:18">
      <c r="A2617" s="1362"/>
      <c r="G2617" s="1362"/>
      <c r="H2617" s="1362"/>
      <c r="J2617" s="1362"/>
      <c r="N2617" s="1362"/>
      <c r="O2617" s="1365"/>
      <c r="P2617" s="1365"/>
      <c r="Q2617" s="1365"/>
      <c r="R2617" s="1365"/>
    </row>
    <row r="2618" spans="1:18">
      <c r="A2618" s="1362"/>
      <c r="G2618" s="1362"/>
      <c r="H2618" s="1362"/>
      <c r="J2618" s="1362"/>
      <c r="N2618" s="1362"/>
      <c r="O2618" s="1365"/>
      <c r="P2618" s="1365"/>
      <c r="Q2618" s="1365"/>
      <c r="R2618" s="1365"/>
    </row>
    <row r="2619" spans="1:18">
      <c r="A2619" s="1362"/>
      <c r="G2619" s="1362"/>
      <c r="H2619" s="1362"/>
      <c r="J2619" s="1362"/>
      <c r="N2619" s="1362"/>
      <c r="O2619" s="1365"/>
      <c r="P2619" s="1365"/>
      <c r="Q2619" s="1365"/>
      <c r="R2619" s="1365"/>
    </row>
    <row r="2620" spans="1:18">
      <c r="A2620" s="1362"/>
      <c r="G2620" s="1362"/>
      <c r="H2620" s="1362"/>
      <c r="J2620" s="1362"/>
      <c r="N2620" s="1362"/>
      <c r="O2620" s="1365"/>
      <c r="P2620" s="1365"/>
      <c r="Q2620" s="1365"/>
      <c r="R2620" s="1365"/>
    </row>
    <row r="2621" spans="1:18">
      <c r="A2621" s="1362"/>
      <c r="G2621" s="1362"/>
      <c r="H2621" s="1362"/>
      <c r="J2621" s="1362"/>
      <c r="N2621" s="1362"/>
      <c r="O2621" s="1365"/>
      <c r="P2621" s="1365"/>
      <c r="Q2621" s="1365"/>
      <c r="R2621" s="1365"/>
    </row>
    <row r="2622" spans="1:18">
      <c r="A2622" s="1362"/>
      <c r="G2622" s="1362"/>
      <c r="H2622" s="1362"/>
      <c r="J2622" s="1362"/>
      <c r="N2622" s="1362"/>
      <c r="O2622" s="1365"/>
      <c r="P2622" s="1365"/>
      <c r="Q2622" s="1365"/>
      <c r="R2622" s="1365"/>
    </row>
    <row r="2623" spans="1:18">
      <c r="A2623" s="1362"/>
      <c r="G2623" s="1362"/>
      <c r="H2623" s="1362"/>
      <c r="J2623" s="1362"/>
      <c r="N2623" s="1362"/>
      <c r="O2623" s="1365"/>
      <c r="P2623" s="1365"/>
      <c r="Q2623" s="1365"/>
      <c r="R2623" s="1365"/>
    </row>
    <row r="2624" spans="1:18">
      <c r="A2624" s="1362"/>
      <c r="G2624" s="1362"/>
      <c r="H2624" s="1362"/>
      <c r="J2624" s="1362"/>
      <c r="N2624" s="1362"/>
      <c r="O2624" s="1365"/>
      <c r="P2624" s="1365"/>
      <c r="Q2624" s="1365"/>
      <c r="R2624" s="1365"/>
    </row>
    <row r="2625" spans="1:18">
      <c r="A2625" s="1362"/>
      <c r="G2625" s="1362"/>
      <c r="H2625" s="1362"/>
      <c r="J2625" s="1362"/>
      <c r="N2625" s="1362"/>
      <c r="O2625" s="1365"/>
      <c r="P2625" s="1365"/>
      <c r="Q2625" s="1365"/>
      <c r="R2625" s="1365"/>
    </row>
    <row r="2626" spans="1:18">
      <c r="A2626" s="1362"/>
      <c r="G2626" s="1362"/>
      <c r="H2626" s="1362"/>
      <c r="J2626" s="1362"/>
      <c r="N2626" s="1362"/>
      <c r="O2626" s="1365"/>
      <c r="P2626" s="1365"/>
      <c r="Q2626" s="1365"/>
      <c r="R2626" s="1365"/>
    </row>
    <row r="2627" spans="1:18">
      <c r="A2627" s="1362"/>
      <c r="G2627" s="1362"/>
      <c r="H2627" s="1362"/>
      <c r="J2627" s="1362"/>
      <c r="N2627" s="1362"/>
      <c r="O2627" s="1365"/>
      <c r="P2627" s="1365"/>
      <c r="Q2627" s="1365"/>
      <c r="R2627" s="1365"/>
    </row>
    <row r="2628" spans="1:18">
      <c r="A2628" s="1362"/>
      <c r="G2628" s="1362"/>
      <c r="H2628" s="1362"/>
      <c r="J2628" s="1362"/>
      <c r="N2628" s="1362"/>
      <c r="O2628" s="1365"/>
      <c r="P2628" s="1365"/>
      <c r="Q2628" s="1365"/>
      <c r="R2628" s="1365"/>
    </row>
    <row r="2629" spans="1:18">
      <c r="A2629" s="1362"/>
      <c r="G2629" s="1362"/>
      <c r="H2629" s="1362"/>
      <c r="J2629" s="1362"/>
      <c r="N2629" s="1362"/>
      <c r="O2629" s="1365"/>
      <c r="P2629" s="1365"/>
      <c r="Q2629" s="1365"/>
      <c r="R2629" s="1365"/>
    </row>
    <row r="2630" spans="1:18">
      <c r="A2630" s="1362"/>
      <c r="G2630" s="1362"/>
      <c r="H2630" s="1362"/>
      <c r="J2630" s="1362"/>
      <c r="N2630" s="1362"/>
      <c r="O2630" s="1365"/>
      <c r="P2630" s="1365"/>
      <c r="Q2630" s="1365"/>
      <c r="R2630" s="1365"/>
    </row>
    <row r="2631" spans="1:18">
      <c r="A2631" s="1362"/>
      <c r="G2631" s="1362"/>
      <c r="H2631" s="1362"/>
      <c r="J2631" s="1362"/>
      <c r="N2631" s="1362"/>
      <c r="O2631" s="1365"/>
      <c r="P2631" s="1365"/>
      <c r="Q2631" s="1365"/>
      <c r="R2631" s="1365"/>
    </row>
    <row r="2632" spans="1:18">
      <c r="A2632" s="1362"/>
      <c r="G2632" s="1362"/>
      <c r="H2632" s="1362"/>
      <c r="J2632" s="1362"/>
      <c r="N2632" s="1362"/>
      <c r="O2632" s="1365"/>
      <c r="P2632" s="1365"/>
      <c r="Q2632" s="1365"/>
      <c r="R2632" s="1365"/>
    </row>
    <row r="2633" spans="1:18">
      <c r="A2633" s="1362"/>
      <c r="G2633" s="1362"/>
      <c r="H2633" s="1362"/>
      <c r="J2633" s="1362"/>
      <c r="N2633" s="1362"/>
      <c r="O2633" s="1365"/>
      <c r="P2633" s="1365"/>
      <c r="Q2633" s="1365"/>
      <c r="R2633" s="1365"/>
    </row>
    <row r="2634" spans="1:18">
      <c r="A2634" s="1362"/>
      <c r="G2634" s="1362"/>
      <c r="H2634" s="1362"/>
      <c r="J2634" s="1362"/>
      <c r="N2634" s="1362"/>
      <c r="O2634" s="1365"/>
      <c r="P2634" s="1365"/>
      <c r="Q2634" s="1365"/>
      <c r="R2634" s="1365"/>
    </row>
    <row r="2635" spans="1:18">
      <c r="A2635" s="1362"/>
      <c r="G2635" s="1362"/>
      <c r="H2635" s="1362"/>
      <c r="J2635" s="1362"/>
      <c r="N2635" s="1362"/>
      <c r="O2635" s="1365"/>
      <c r="P2635" s="1365"/>
      <c r="Q2635" s="1365"/>
      <c r="R2635" s="1365"/>
    </row>
    <row r="2636" spans="1:18">
      <c r="A2636" s="1362"/>
      <c r="G2636" s="1362"/>
      <c r="H2636" s="1362"/>
      <c r="J2636" s="1362"/>
      <c r="N2636" s="1362"/>
      <c r="O2636" s="1365"/>
      <c r="P2636" s="1365"/>
      <c r="Q2636" s="1365"/>
      <c r="R2636" s="1365"/>
    </row>
    <row r="2637" spans="1:18">
      <c r="A2637" s="1362"/>
      <c r="G2637" s="1362"/>
      <c r="H2637" s="1362"/>
      <c r="J2637" s="1362"/>
      <c r="N2637" s="1362"/>
      <c r="O2637" s="1365"/>
      <c r="P2637" s="1365"/>
      <c r="Q2637" s="1365"/>
      <c r="R2637" s="1365"/>
    </row>
    <row r="2638" spans="1:18">
      <c r="A2638" s="1362"/>
      <c r="G2638" s="1362"/>
      <c r="H2638" s="1362"/>
      <c r="J2638" s="1362"/>
      <c r="N2638" s="1362"/>
      <c r="O2638" s="1365"/>
      <c r="P2638" s="1365"/>
      <c r="Q2638" s="1365"/>
      <c r="R2638" s="1365"/>
    </row>
    <row r="2639" spans="1:18">
      <c r="A2639" s="1362"/>
      <c r="G2639" s="1362"/>
      <c r="H2639" s="1362"/>
      <c r="J2639" s="1362"/>
      <c r="N2639" s="1362"/>
      <c r="O2639" s="1365"/>
      <c r="P2639" s="1365"/>
      <c r="Q2639" s="1365"/>
      <c r="R2639" s="1365"/>
    </row>
    <row r="2640" spans="1:18">
      <c r="A2640" s="1362"/>
      <c r="G2640" s="1362"/>
      <c r="H2640" s="1362"/>
      <c r="J2640" s="1362"/>
      <c r="N2640" s="1362"/>
      <c r="O2640" s="1365"/>
      <c r="P2640" s="1365"/>
      <c r="Q2640" s="1365"/>
      <c r="R2640" s="1365"/>
    </row>
    <row r="2641" spans="1:18">
      <c r="A2641" s="1362"/>
      <c r="G2641" s="1362"/>
      <c r="H2641" s="1362"/>
      <c r="J2641" s="1362"/>
      <c r="N2641" s="1362"/>
      <c r="O2641" s="1365"/>
      <c r="P2641" s="1365"/>
      <c r="Q2641" s="1365"/>
      <c r="R2641" s="1365"/>
    </row>
    <row r="2642" spans="1:18">
      <c r="A2642" s="1362"/>
      <c r="G2642" s="1362"/>
      <c r="H2642" s="1362"/>
      <c r="J2642" s="1362"/>
      <c r="N2642" s="1362"/>
      <c r="O2642" s="1365"/>
      <c r="P2642" s="1365"/>
      <c r="Q2642" s="1365"/>
      <c r="R2642" s="1365"/>
    </row>
    <row r="2643" spans="1:18">
      <c r="A2643" s="1362"/>
      <c r="G2643" s="1362"/>
      <c r="H2643" s="1362"/>
      <c r="J2643" s="1362"/>
      <c r="N2643" s="1362"/>
      <c r="O2643" s="1365"/>
      <c r="P2643" s="1365"/>
      <c r="Q2643" s="1365"/>
      <c r="R2643" s="1365"/>
    </row>
    <row r="2644" spans="1:18">
      <c r="A2644" s="1362"/>
      <c r="G2644" s="1362"/>
      <c r="H2644" s="1362"/>
      <c r="J2644" s="1362"/>
      <c r="N2644" s="1362"/>
      <c r="O2644" s="1365"/>
      <c r="P2644" s="1365"/>
      <c r="Q2644" s="1365"/>
      <c r="R2644" s="1365"/>
    </row>
    <row r="2645" spans="1:18">
      <c r="A2645" s="1362"/>
      <c r="G2645" s="1362"/>
      <c r="H2645" s="1362"/>
      <c r="J2645" s="1362"/>
      <c r="N2645" s="1362"/>
      <c r="O2645" s="1365"/>
      <c r="P2645" s="1365"/>
      <c r="Q2645" s="1365"/>
      <c r="R2645" s="1365"/>
    </row>
    <row r="2646" spans="1:18">
      <c r="A2646" s="1362"/>
      <c r="G2646" s="1362"/>
      <c r="H2646" s="1362"/>
      <c r="J2646" s="1362"/>
      <c r="N2646" s="1362"/>
      <c r="O2646" s="1365"/>
      <c r="P2646" s="1365"/>
      <c r="Q2646" s="1365"/>
      <c r="R2646" s="1365"/>
    </row>
    <row r="2647" spans="1:18">
      <c r="A2647" s="1362"/>
      <c r="G2647" s="1362"/>
      <c r="H2647" s="1362"/>
      <c r="J2647" s="1362"/>
      <c r="N2647" s="1362"/>
      <c r="O2647" s="1365"/>
      <c r="P2647" s="1365"/>
      <c r="Q2647" s="1365"/>
      <c r="R2647" s="1365"/>
    </row>
    <row r="2648" spans="1:18">
      <c r="A2648" s="1362"/>
      <c r="G2648" s="1362"/>
      <c r="H2648" s="1362"/>
      <c r="J2648" s="1362"/>
      <c r="N2648" s="1362"/>
      <c r="O2648" s="1365"/>
      <c r="P2648" s="1365"/>
      <c r="Q2648" s="1365"/>
      <c r="R2648" s="1365"/>
    </row>
    <row r="2649" spans="1:18">
      <c r="A2649" s="1362"/>
      <c r="G2649" s="1362"/>
      <c r="H2649" s="1362"/>
      <c r="J2649" s="1362"/>
      <c r="N2649" s="1362"/>
      <c r="O2649" s="1365"/>
      <c r="P2649" s="1365"/>
      <c r="Q2649" s="1365"/>
      <c r="R2649" s="1365"/>
    </row>
    <row r="2650" spans="1:18">
      <c r="A2650" s="1362"/>
      <c r="G2650" s="1362"/>
      <c r="H2650" s="1362"/>
      <c r="J2650" s="1362"/>
      <c r="N2650" s="1362"/>
      <c r="O2650" s="1365"/>
      <c r="P2650" s="1365"/>
      <c r="Q2650" s="1365"/>
      <c r="R2650" s="1365"/>
    </row>
    <row r="2651" spans="1:18">
      <c r="A2651" s="1362"/>
      <c r="G2651" s="1362"/>
      <c r="H2651" s="1362"/>
      <c r="J2651" s="1362"/>
      <c r="N2651" s="1362"/>
      <c r="O2651" s="1365"/>
      <c r="P2651" s="1365"/>
      <c r="Q2651" s="1365"/>
      <c r="R2651" s="1365"/>
    </row>
    <row r="2652" spans="1:18">
      <c r="A2652" s="1362"/>
      <c r="G2652" s="1362"/>
      <c r="H2652" s="1362"/>
      <c r="J2652" s="1362"/>
      <c r="N2652" s="1362"/>
      <c r="O2652" s="1365"/>
      <c r="P2652" s="1365"/>
      <c r="Q2652" s="1365"/>
      <c r="R2652" s="1365"/>
    </row>
    <row r="2653" spans="1:18">
      <c r="A2653" s="1362"/>
      <c r="G2653" s="1362"/>
      <c r="H2653" s="1362"/>
      <c r="J2653" s="1362"/>
      <c r="N2653" s="1362"/>
      <c r="O2653" s="1365"/>
      <c r="P2653" s="1365"/>
      <c r="Q2653" s="1365"/>
      <c r="R2653" s="1365"/>
    </row>
    <row r="2654" spans="1:18">
      <c r="A2654" s="1362"/>
      <c r="G2654" s="1362"/>
      <c r="H2654" s="1362"/>
      <c r="J2654" s="1362"/>
      <c r="N2654" s="1362"/>
      <c r="O2654" s="1365"/>
      <c r="P2654" s="1365"/>
      <c r="Q2654" s="1365"/>
      <c r="R2654" s="1365"/>
    </row>
    <row r="2655" spans="1:18">
      <c r="A2655" s="1362"/>
      <c r="G2655" s="1362"/>
      <c r="H2655" s="1362"/>
      <c r="J2655" s="1362"/>
      <c r="N2655" s="1362"/>
      <c r="O2655" s="1365"/>
      <c r="P2655" s="1365"/>
      <c r="Q2655" s="1365"/>
      <c r="R2655" s="1365"/>
    </row>
    <row r="2656" spans="1:18">
      <c r="A2656" s="1362"/>
      <c r="G2656" s="1362"/>
      <c r="H2656" s="1362"/>
      <c r="J2656" s="1362"/>
      <c r="N2656" s="1362"/>
      <c r="O2656" s="1365"/>
      <c r="P2656" s="1365"/>
      <c r="Q2656" s="1365"/>
      <c r="R2656" s="1365"/>
    </row>
    <row r="2657" spans="1:18">
      <c r="A2657" s="1362"/>
      <c r="G2657" s="1362"/>
      <c r="H2657" s="1362"/>
      <c r="J2657" s="1362"/>
      <c r="N2657" s="1362"/>
      <c r="O2657" s="1365"/>
      <c r="P2657" s="1365"/>
      <c r="Q2657" s="1365"/>
      <c r="R2657" s="1365"/>
    </row>
    <row r="2658" spans="1:18">
      <c r="A2658" s="1362"/>
      <c r="G2658" s="1362"/>
      <c r="H2658" s="1362"/>
      <c r="J2658" s="1362"/>
      <c r="N2658" s="1362"/>
      <c r="O2658" s="1365"/>
      <c r="P2658" s="1365"/>
      <c r="Q2658" s="1365"/>
      <c r="R2658" s="1365"/>
    </row>
    <row r="2659" spans="1:18">
      <c r="A2659" s="1362"/>
      <c r="G2659" s="1362"/>
      <c r="H2659" s="1362"/>
      <c r="J2659" s="1362"/>
      <c r="N2659" s="1362"/>
      <c r="O2659" s="1365"/>
      <c r="P2659" s="1365"/>
      <c r="Q2659" s="1365"/>
      <c r="R2659" s="1365"/>
    </row>
    <row r="2660" spans="1:18">
      <c r="A2660" s="1362"/>
      <c r="G2660" s="1362"/>
      <c r="H2660" s="1362"/>
      <c r="J2660" s="1362"/>
      <c r="N2660" s="1362"/>
      <c r="O2660" s="1365"/>
      <c r="P2660" s="1365"/>
      <c r="Q2660" s="1365"/>
      <c r="R2660" s="1365"/>
    </row>
    <row r="2661" spans="1:18">
      <c r="A2661" s="1362"/>
      <c r="G2661" s="1362"/>
      <c r="H2661" s="1362"/>
      <c r="J2661" s="1362"/>
      <c r="N2661" s="1362"/>
      <c r="O2661" s="1365"/>
      <c r="P2661" s="1365"/>
      <c r="Q2661" s="1365"/>
      <c r="R2661" s="1365"/>
    </row>
    <row r="2662" spans="1:18">
      <c r="A2662" s="1362"/>
      <c r="G2662" s="1362"/>
      <c r="H2662" s="1362"/>
      <c r="J2662" s="1362"/>
      <c r="N2662" s="1362"/>
      <c r="O2662" s="1365"/>
      <c r="P2662" s="1365"/>
      <c r="Q2662" s="1365"/>
      <c r="R2662" s="1365"/>
    </row>
    <row r="2663" spans="1:18">
      <c r="A2663" s="1362"/>
      <c r="G2663" s="1362"/>
      <c r="H2663" s="1362"/>
      <c r="J2663" s="1362"/>
      <c r="N2663" s="1362"/>
      <c r="O2663" s="1365"/>
      <c r="P2663" s="1365"/>
      <c r="Q2663" s="1365"/>
      <c r="R2663" s="1365"/>
    </row>
    <row r="2664" spans="1:18">
      <c r="A2664" s="1362"/>
      <c r="G2664" s="1362"/>
      <c r="H2664" s="1362"/>
      <c r="J2664" s="1362"/>
      <c r="N2664" s="1362"/>
      <c r="O2664" s="1365"/>
      <c r="P2664" s="1365"/>
      <c r="Q2664" s="1365"/>
      <c r="R2664" s="1365"/>
    </row>
    <row r="2665" spans="1:18">
      <c r="A2665" s="1362"/>
      <c r="G2665" s="1362"/>
      <c r="H2665" s="1362"/>
      <c r="J2665" s="1362"/>
      <c r="N2665" s="1362"/>
      <c r="O2665" s="1365"/>
      <c r="P2665" s="1365"/>
      <c r="Q2665" s="1365"/>
      <c r="R2665" s="1365"/>
    </row>
    <row r="2666" spans="1:18">
      <c r="A2666" s="1362"/>
      <c r="G2666" s="1362"/>
      <c r="H2666" s="1362"/>
      <c r="J2666" s="1362"/>
      <c r="N2666" s="1362"/>
      <c r="O2666" s="1365"/>
      <c r="P2666" s="1365"/>
      <c r="Q2666" s="1365"/>
      <c r="R2666" s="1365"/>
    </row>
    <row r="2667" spans="1:18">
      <c r="A2667" s="1362"/>
      <c r="G2667" s="1362"/>
      <c r="H2667" s="1362"/>
      <c r="J2667" s="1362"/>
      <c r="N2667" s="1362"/>
      <c r="O2667" s="1365"/>
      <c r="P2667" s="1365"/>
      <c r="Q2667" s="1365"/>
      <c r="R2667" s="1365"/>
    </row>
    <row r="2668" spans="1:18">
      <c r="A2668" s="1362"/>
      <c r="G2668" s="1362"/>
      <c r="H2668" s="1362"/>
      <c r="J2668" s="1362"/>
      <c r="N2668" s="1362"/>
      <c r="O2668" s="1365"/>
      <c r="P2668" s="1365"/>
      <c r="Q2668" s="1365"/>
      <c r="R2668" s="1365"/>
    </row>
    <row r="2669" spans="1:18">
      <c r="A2669" s="1362"/>
      <c r="G2669" s="1362"/>
      <c r="H2669" s="1362"/>
      <c r="J2669" s="1362"/>
      <c r="N2669" s="1362"/>
      <c r="O2669" s="1365"/>
      <c r="P2669" s="1365"/>
      <c r="Q2669" s="1365"/>
      <c r="R2669" s="1365"/>
    </row>
    <row r="2670" spans="1:18">
      <c r="A2670" s="1362"/>
      <c r="G2670" s="1362"/>
      <c r="H2670" s="1362"/>
      <c r="J2670" s="1362"/>
      <c r="N2670" s="1362"/>
      <c r="O2670" s="1365"/>
      <c r="P2670" s="1365"/>
      <c r="Q2670" s="1365"/>
      <c r="R2670" s="1365"/>
    </row>
    <row r="2671" spans="1:18">
      <c r="A2671" s="1362"/>
      <c r="G2671" s="1362"/>
      <c r="H2671" s="1362"/>
      <c r="J2671" s="1362"/>
      <c r="N2671" s="1362"/>
      <c r="O2671" s="1365"/>
      <c r="P2671" s="1365"/>
      <c r="Q2671" s="1365"/>
      <c r="R2671" s="1365"/>
    </row>
    <row r="2672" spans="1:18">
      <c r="A2672" s="1362"/>
      <c r="G2672" s="1362"/>
      <c r="H2672" s="1362"/>
      <c r="J2672" s="1362"/>
      <c r="N2672" s="1362"/>
      <c r="O2672" s="1365"/>
      <c r="P2672" s="1365"/>
      <c r="Q2672" s="1365"/>
      <c r="R2672" s="1365"/>
    </row>
    <row r="2673" spans="1:18">
      <c r="A2673" s="1362"/>
      <c r="G2673" s="1362"/>
      <c r="H2673" s="1362"/>
      <c r="J2673" s="1362"/>
      <c r="N2673" s="1362"/>
      <c r="O2673" s="1365"/>
      <c r="P2673" s="1365"/>
      <c r="Q2673" s="1365"/>
      <c r="R2673" s="1365"/>
    </row>
    <row r="2674" spans="1:18">
      <c r="A2674" s="1362"/>
      <c r="G2674" s="1362"/>
      <c r="H2674" s="1362"/>
      <c r="J2674" s="1362"/>
      <c r="N2674" s="1362"/>
      <c r="O2674" s="1365"/>
      <c r="P2674" s="1365"/>
      <c r="Q2674" s="1365"/>
      <c r="R2674" s="1365"/>
    </row>
    <row r="2675" spans="1:18">
      <c r="A2675" s="1362"/>
      <c r="G2675" s="1362"/>
      <c r="H2675" s="1362"/>
      <c r="J2675" s="1362"/>
      <c r="N2675" s="1362"/>
      <c r="O2675" s="1365"/>
      <c r="P2675" s="1365"/>
      <c r="Q2675" s="1365"/>
      <c r="R2675" s="1365"/>
    </row>
    <row r="2676" spans="1:18">
      <c r="A2676" s="1362"/>
      <c r="G2676" s="1362"/>
      <c r="H2676" s="1362"/>
      <c r="J2676" s="1362"/>
      <c r="N2676" s="1362"/>
      <c r="O2676" s="1365"/>
      <c r="P2676" s="1365"/>
      <c r="Q2676" s="1365"/>
      <c r="R2676" s="1365"/>
    </row>
    <row r="2677" spans="1:18">
      <c r="A2677" s="1362"/>
      <c r="G2677" s="1362"/>
      <c r="H2677" s="1362"/>
      <c r="J2677" s="1362"/>
      <c r="N2677" s="1362"/>
      <c r="O2677" s="1365"/>
      <c r="P2677" s="1365"/>
      <c r="Q2677" s="1365"/>
      <c r="R2677" s="1365"/>
    </row>
    <row r="2678" spans="1:18">
      <c r="A2678" s="1362"/>
      <c r="G2678" s="1362"/>
      <c r="H2678" s="1362"/>
      <c r="J2678" s="1362"/>
      <c r="N2678" s="1362"/>
      <c r="O2678" s="1365"/>
      <c r="P2678" s="1365"/>
      <c r="Q2678" s="1365"/>
      <c r="R2678" s="1365"/>
    </row>
    <row r="2679" spans="1:18">
      <c r="A2679" s="1362"/>
      <c r="G2679" s="1362"/>
      <c r="H2679" s="1362"/>
      <c r="J2679" s="1362"/>
      <c r="N2679" s="1362"/>
      <c r="O2679" s="1365"/>
      <c r="P2679" s="1365"/>
      <c r="Q2679" s="1365"/>
      <c r="R2679" s="1365"/>
    </row>
    <row r="2680" spans="1:18">
      <c r="A2680" s="1362"/>
      <c r="G2680" s="1362"/>
      <c r="H2680" s="1362"/>
      <c r="J2680" s="1362"/>
      <c r="N2680" s="1362"/>
      <c r="O2680" s="1365"/>
      <c r="P2680" s="1365"/>
      <c r="Q2680" s="1365"/>
      <c r="R2680" s="1365"/>
    </row>
    <row r="2681" spans="1:18">
      <c r="A2681" s="1362"/>
      <c r="G2681" s="1362"/>
      <c r="H2681" s="1362"/>
      <c r="J2681" s="1362"/>
      <c r="N2681" s="1362"/>
      <c r="O2681" s="1365"/>
      <c r="P2681" s="1365"/>
      <c r="Q2681" s="1365"/>
      <c r="R2681" s="1365"/>
    </row>
    <row r="2682" spans="1:18">
      <c r="A2682" s="1362"/>
      <c r="G2682" s="1362"/>
      <c r="H2682" s="1362"/>
      <c r="J2682" s="1362"/>
      <c r="N2682" s="1362"/>
      <c r="O2682" s="1365"/>
      <c r="P2682" s="1365"/>
      <c r="Q2682" s="1365"/>
      <c r="R2682" s="1365"/>
    </row>
    <row r="2683" spans="1:18">
      <c r="A2683" s="1362"/>
      <c r="G2683" s="1362"/>
      <c r="H2683" s="1362"/>
      <c r="J2683" s="1362"/>
      <c r="N2683" s="1362"/>
      <c r="O2683" s="1365"/>
      <c r="P2683" s="1365"/>
      <c r="Q2683" s="1365"/>
      <c r="R2683" s="1365"/>
    </row>
    <row r="2684" spans="1:18">
      <c r="A2684" s="1362"/>
      <c r="G2684" s="1362"/>
      <c r="H2684" s="1362"/>
      <c r="J2684" s="1362"/>
      <c r="N2684" s="1362"/>
      <c r="O2684" s="1365"/>
      <c r="P2684" s="1365"/>
      <c r="Q2684" s="1365"/>
      <c r="R2684" s="1365"/>
    </row>
    <row r="2685" spans="1:18">
      <c r="A2685" s="1362"/>
      <c r="G2685" s="1362"/>
      <c r="H2685" s="1362"/>
      <c r="J2685" s="1362"/>
      <c r="N2685" s="1362"/>
      <c r="O2685" s="1365"/>
      <c r="P2685" s="1365"/>
      <c r="Q2685" s="1365"/>
      <c r="R2685" s="1365"/>
    </row>
    <row r="2686" spans="1:18">
      <c r="A2686" s="1362"/>
      <c r="G2686" s="1362"/>
      <c r="H2686" s="1362"/>
      <c r="J2686" s="1362"/>
      <c r="N2686" s="1362"/>
      <c r="O2686" s="1365"/>
      <c r="P2686" s="1365"/>
      <c r="Q2686" s="1365"/>
      <c r="R2686" s="1365"/>
    </row>
    <row r="2687" spans="1:18">
      <c r="A2687" s="1362"/>
      <c r="G2687" s="1362"/>
      <c r="H2687" s="1362"/>
      <c r="J2687" s="1362"/>
      <c r="N2687" s="1362"/>
      <c r="O2687" s="1365"/>
      <c r="P2687" s="1365"/>
      <c r="Q2687" s="1365"/>
      <c r="R2687" s="1365"/>
    </row>
    <row r="2688" spans="1:18">
      <c r="A2688" s="1362"/>
      <c r="G2688" s="1362"/>
      <c r="H2688" s="1362"/>
      <c r="J2688" s="1362"/>
      <c r="N2688" s="1362"/>
      <c r="O2688" s="1365"/>
      <c r="P2688" s="1365"/>
      <c r="Q2688" s="1365"/>
      <c r="R2688" s="1365"/>
    </row>
    <row r="2689" spans="1:18">
      <c r="A2689" s="1362"/>
      <c r="G2689" s="1362"/>
      <c r="H2689" s="1362"/>
      <c r="J2689" s="1362"/>
      <c r="N2689" s="1362"/>
      <c r="O2689" s="1365"/>
      <c r="P2689" s="1365"/>
      <c r="Q2689" s="1365"/>
      <c r="R2689" s="1365"/>
    </row>
    <row r="2690" spans="1:18">
      <c r="A2690" s="1362"/>
      <c r="G2690" s="1362"/>
      <c r="H2690" s="1362"/>
      <c r="J2690" s="1362"/>
      <c r="N2690" s="1362"/>
      <c r="O2690" s="1365"/>
      <c r="P2690" s="1365"/>
      <c r="Q2690" s="1365"/>
      <c r="R2690" s="1365"/>
    </row>
    <row r="2691" spans="1:18">
      <c r="A2691" s="1362"/>
      <c r="G2691" s="1362"/>
      <c r="H2691" s="1362"/>
      <c r="J2691" s="1362"/>
      <c r="N2691" s="1362"/>
      <c r="O2691" s="1365"/>
      <c r="P2691" s="1365"/>
      <c r="Q2691" s="1365"/>
      <c r="R2691" s="1365"/>
    </row>
    <row r="2692" spans="1:18">
      <c r="A2692" s="1362"/>
      <c r="G2692" s="1362"/>
      <c r="H2692" s="1362"/>
      <c r="J2692" s="1362"/>
      <c r="N2692" s="1362"/>
      <c r="O2692" s="1365"/>
      <c r="P2692" s="1365"/>
      <c r="Q2692" s="1365"/>
      <c r="R2692" s="1365"/>
    </row>
    <row r="2693" spans="1:18">
      <c r="A2693" s="1362"/>
      <c r="G2693" s="1362"/>
      <c r="H2693" s="1362"/>
      <c r="J2693" s="1362"/>
      <c r="N2693" s="1362"/>
      <c r="O2693" s="1365"/>
      <c r="P2693" s="1365"/>
      <c r="Q2693" s="1365"/>
      <c r="R2693" s="1365"/>
    </row>
    <row r="2694" spans="1:18">
      <c r="A2694" s="1362"/>
      <c r="G2694" s="1362"/>
      <c r="H2694" s="1362"/>
      <c r="J2694" s="1362"/>
      <c r="N2694" s="1362"/>
      <c r="O2694" s="1365"/>
      <c r="P2694" s="1365"/>
      <c r="Q2694" s="1365"/>
      <c r="R2694" s="1365"/>
    </row>
    <row r="2695" spans="1:18">
      <c r="A2695" s="1362"/>
      <c r="G2695" s="1362"/>
      <c r="H2695" s="1362"/>
      <c r="J2695" s="1362"/>
      <c r="N2695" s="1362"/>
      <c r="O2695" s="1365"/>
      <c r="P2695" s="1365"/>
      <c r="Q2695" s="1365"/>
      <c r="R2695" s="1365"/>
    </row>
    <row r="2696" spans="1:18">
      <c r="A2696" s="1362"/>
      <c r="G2696" s="1362"/>
      <c r="H2696" s="1362"/>
      <c r="J2696" s="1362"/>
      <c r="N2696" s="1362"/>
      <c r="O2696" s="1365"/>
      <c r="P2696" s="1365"/>
      <c r="Q2696" s="1365"/>
      <c r="R2696" s="1365"/>
    </row>
    <row r="2697" spans="1:18">
      <c r="A2697" s="1362"/>
      <c r="G2697" s="1362"/>
      <c r="H2697" s="1362"/>
      <c r="J2697" s="1362"/>
      <c r="N2697" s="1362"/>
      <c r="O2697" s="1365"/>
      <c r="P2697" s="1365"/>
      <c r="Q2697" s="1365"/>
      <c r="R2697" s="1365"/>
    </row>
    <row r="2698" spans="1:18">
      <c r="A2698" s="1362"/>
      <c r="G2698" s="1362"/>
      <c r="H2698" s="1362"/>
      <c r="J2698" s="1362"/>
      <c r="N2698" s="1362"/>
      <c r="O2698" s="1365"/>
      <c r="P2698" s="1365"/>
      <c r="Q2698" s="1365"/>
      <c r="R2698" s="1365"/>
    </row>
    <row r="2699" spans="1:18">
      <c r="A2699" s="1362"/>
      <c r="G2699" s="1362"/>
      <c r="H2699" s="1362"/>
      <c r="J2699" s="1362"/>
      <c r="N2699" s="1362"/>
      <c r="O2699" s="1365"/>
      <c r="P2699" s="1365"/>
      <c r="Q2699" s="1365"/>
      <c r="R2699" s="1365"/>
    </row>
    <row r="2700" spans="1:18">
      <c r="A2700" s="1362"/>
      <c r="G2700" s="1362"/>
      <c r="H2700" s="1362"/>
      <c r="J2700" s="1362"/>
      <c r="N2700" s="1362"/>
      <c r="O2700" s="1365"/>
      <c r="P2700" s="1365"/>
      <c r="Q2700" s="1365"/>
      <c r="R2700" s="1365"/>
    </row>
    <row r="2701" spans="1:18">
      <c r="A2701" s="1362"/>
      <c r="G2701" s="1362"/>
      <c r="H2701" s="1362"/>
      <c r="J2701" s="1362"/>
      <c r="N2701" s="1362"/>
      <c r="O2701" s="1365"/>
      <c r="P2701" s="1365"/>
      <c r="Q2701" s="1365"/>
      <c r="R2701" s="1365"/>
    </row>
    <row r="2702" spans="1:18">
      <c r="A2702" s="1362"/>
      <c r="G2702" s="1362"/>
      <c r="H2702" s="1362"/>
      <c r="J2702" s="1362"/>
      <c r="N2702" s="1362"/>
      <c r="O2702" s="1365"/>
      <c r="P2702" s="1365"/>
      <c r="Q2702" s="1365"/>
      <c r="R2702" s="1365"/>
    </row>
    <row r="2703" spans="1:18">
      <c r="A2703" s="1362"/>
      <c r="G2703" s="1362"/>
      <c r="H2703" s="1362"/>
      <c r="J2703" s="1362"/>
      <c r="N2703" s="1362"/>
      <c r="O2703" s="1365"/>
      <c r="P2703" s="1365"/>
      <c r="Q2703" s="1365"/>
      <c r="R2703" s="1365"/>
    </row>
    <row r="2704" spans="1:18">
      <c r="A2704" s="1362"/>
      <c r="G2704" s="1362"/>
      <c r="H2704" s="1362"/>
      <c r="J2704" s="1362"/>
      <c r="N2704" s="1362"/>
      <c r="O2704" s="1365"/>
      <c r="P2704" s="1365"/>
      <c r="Q2704" s="1365"/>
      <c r="R2704" s="1365"/>
    </row>
    <row r="2705" spans="1:18">
      <c r="A2705" s="1362"/>
      <c r="G2705" s="1362"/>
      <c r="H2705" s="1362"/>
      <c r="J2705" s="1362"/>
      <c r="N2705" s="1362"/>
      <c r="O2705" s="1365"/>
      <c r="P2705" s="1365"/>
      <c r="Q2705" s="1365"/>
      <c r="R2705" s="1365"/>
    </row>
    <row r="2706" spans="1:18">
      <c r="A2706" s="1362"/>
      <c r="G2706" s="1362"/>
      <c r="H2706" s="1362"/>
      <c r="J2706" s="1362"/>
      <c r="N2706" s="1362"/>
      <c r="O2706" s="1365"/>
      <c r="P2706" s="1365"/>
      <c r="Q2706" s="1365"/>
      <c r="R2706" s="1365"/>
    </row>
    <row r="2707" spans="1:18">
      <c r="A2707" s="1362"/>
      <c r="G2707" s="1362"/>
      <c r="H2707" s="1362"/>
      <c r="J2707" s="1362"/>
      <c r="N2707" s="1362"/>
      <c r="O2707" s="1365"/>
      <c r="P2707" s="1365"/>
      <c r="Q2707" s="1365"/>
      <c r="R2707" s="1365"/>
    </row>
    <row r="2708" spans="1:18">
      <c r="A2708" s="1362"/>
      <c r="G2708" s="1362"/>
      <c r="H2708" s="1362"/>
      <c r="J2708" s="1362"/>
      <c r="N2708" s="1362"/>
      <c r="O2708" s="1365"/>
      <c r="P2708" s="1365"/>
      <c r="Q2708" s="1365"/>
      <c r="R2708" s="1365"/>
    </row>
    <row r="2709" spans="1:18">
      <c r="A2709" s="1362"/>
      <c r="G2709" s="1362"/>
      <c r="H2709" s="1362"/>
      <c r="J2709" s="1362"/>
      <c r="N2709" s="1362"/>
      <c r="O2709" s="1365"/>
      <c r="P2709" s="1365"/>
      <c r="Q2709" s="1365"/>
      <c r="R2709" s="1365"/>
    </row>
    <row r="2710" spans="1:18">
      <c r="A2710" s="1362"/>
      <c r="G2710" s="1362"/>
      <c r="H2710" s="1362"/>
      <c r="J2710" s="1362"/>
      <c r="N2710" s="1362"/>
      <c r="O2710" s="1365"/>
      <c r="P2710" s="1365"/>
      <c r="Q2710" s="1365"/>
      <c r="R2710" s="1365"/>
    </row>
    <row r="2711" spans="1:18">
      <c r="A2711" s="1362"/>
      <c r="G2711" s="1362"/>
      <c r="H2711" s="1362"/>
      <c r="J2711" s="1362"/>
      <c r="N2711" s="1362"/>
      <c r="O2711" s="1365"/>
      <c r="P2711" s="1365"/>
      <c r="Q2711" s="1365"/>
      <c r="R2711" s="1365"/>
    </row>
    <row r="2712" spans="1:18">
      <c r="A2712" s="1362"/>
      <c r="G2712" s="1362"/>
      <c r="H2712" s="1362"/>
      <c r="J2712" s="1362"/>
      <c r="N2712" s="1362"/>
      <c r="O2712" s="1365"/>
      <c r="P2712" s="1365"/>
      <c r="Q2712" s="1365"/>
      <c r="R2712" s="1365"/>
    </row>
    <row r="2713" spans="1:18">
      <c r="A2713" s="1362"/>
      <c r="G2713" s="1362"/>
      <c r="H2713" s="1362"/>
      <c r="J2713" s="1362"/>
      <c r="N2713" s="1362"/>
      <c r="O2713" s="1365"/>
      <c r="P2713" s="1365"/>
      <c r="Q2713" s="1365"/>
      <c r="R2713" s="1365"/>
    </row>
    <row r="2714" spans="1:18">
      <c r="A2714" s="1362"/>
      <c r="G2714" s="1362"/>
      <c r="H2714" s="1362"/>
      <c r="J2714" s="1362"/>
      <c r="N2714" s="1362"/>
      <c r="O2714" s="1365"/>
      <c r="P2714" s="1365"/>
      <c r="Q2714" s="1365"/>
      <c r="R2714" s="1365"/>
    </row>
    <row r="2715" spans="1:18">
      <c r="A2715" s="1362"/>
      <c r="G2715" s="1362"/>
      <c r="H2715" s="1362"/>
      <c r="J2715" s="1362"/>
      <c r="N2715" s="1362"/>
      <c r="O2715" s="1365"/>
      <c r="P2715" s="1365"/>
      <c r="Q2715" s="1365"/>
      <c r="R2715" s="1365"/>
    </row>
    <row r="2716" spans="1:18">
      <c r="A2716" s="1362"/>
      <c r="G2716" s="1362"/>
      <c r="H2716" s="1362"/>
      <c r="J2716" s="1362"/>
      <c r="N2716" s="1362"/>
      <c r="O2716" s="1365"/>
      <c r="P2716" s="1365"/>
      <c r="Q2716" s="1365"/>
      <c r="R2716" s="1365"/>
    </row>
    <row r="2717" spans="1:18">
      <c r="A2717" s="1362"/>
      <c r="G2717" s="1362"/>
      <c r="H2717" s="1362"/>
      <c r="J2717" s="1362"/>
      <c r="N2717" s="1362"/>
      <c r="O2717" s="1365"/>
      <c r="P2717" s="1365"/>
      <c r="Q2717" s="1365"/>
      <c r="R2717" s="1365"/>
    </row>
  </sheetData>
  <mergeCells count="205">
    <mergeCell ref="B385:F385"/>
    <mergeCell ref="B386:F386"/>
    <mergeCell ref="B356:K356"/>
    <mergeCell ref="D244:E244"/>
    <mergeCell ref="B229:C229"/>
    <mergeCell ref="B351:K351"/>
    <mergeCell ref="D232:E232"/>
    <mergeCell ref="F232:G232"/>
    <mergeCell ref="B251:K251"/>
    <mergeCell ref="I383:J383"/>
    <mergeCell ref="B248:K248"/>
    <mergeCell ref="B714:K714"/>
    <mergeCell ref="B711:K711"/>
    <mergeCell ref="B406:K406"/>
    <mergeCell ref="B645:K645"/>
    <mergeCell ref="G557:K557"/>
    <mergeCell ref="G538:K538"/>
    <mergeCell ref="B416:K416"/>
    <mergeCell ref="I663:J663"/>
    <mergeCell ref="B439:K439"/>
    <mergeCell ref="B441:K441"/>
    <mergeCell ref="B423:K423"/>
    <mergeCell ref="B411:F411"/>
    <mergeCell ref="B668:K668"/>
    <mergeCell ref="B669:K669"/>
    <mergeCell ref="B671:K671"/>
    <mergeCell ref="B667:K667"/>
    <mergeCell ref="B647:K647"/>
    <mergeCell ref="B447:E447"/>
    <mergeCell ref="B700:K700"/>
    <mergeCell ref="B537:K537"/>
    <mergeCell ref="I524:J524"/>
    <mergeCell ref="B471:K471"/>
    <mergeCell ref="B380:F380"/>
    <mergeCell ref="B381:F381"/>
    <mergeCell ref="B382:F382"/>
    <mergeCell ref="B358:K358"/>
    <mergeCell ref="B368:K368"/>
    <mergeCell ref="B312:K312"/>
    <mergeCell ref="B376:K376"/>
    <mergeCell ref="B718:K718"/>
    <mergeCell ref="B704:K704"/>
    <mergeCell ref="B706:K706"/>
    <mergeCell ref="B383:F383"/>
    <mergeCell ref="B353:K353"/>
    <mergeCell ref="I318:J318"/>
    <mergeCell ref="B349:K349"/>
    <mergeCell ref="B374:K374"/>
    <mergeCell ref="B429:K429"/>
    <mergeCell ref="B507:K507"/>
    <mergeCell ref="I508:K508"/>
    <mergeCell ref="B392:K392"/>
    <mergeCell ref="B426:K426"/>
    <mergeCell ref="B419:K419"/>
    <mergeCell ref="B420:K420"/>
    <mergeCell ref="B702:K702"/>
    <mergeCell ref="B588:K588"/>
    <mergeCell ref="B269:K269"/>
    <mergeCell ref="B335:K335"/>
    <mergeCell ref="B370:K370"/>
    <mergeCell ref="B372:K372"/>
    <mergeCell ref="B332:K332"/>
    <mergeCell ref="B296:K296"/>
    <mergeCell ref="B244:C244"/>
    <mergeCell ref="F240:G240"/>
    <mergeCell ref="B246:C246"/>
    <mergeCell ref="B292:K292"/>
    <mergeCell ref="B294:K294"/>
    <mergeCell ref="B334:K334"/>
    <mergeCell ref="F245:G245"/>
    <mergeCell ref="B268:K268"/>
    <mergeCell ref="B278:K278"/>
    <mergeCell ref="D246:E246"/>
    <mergeCell ref="B235:K235"/>
    <mergeCell ref="B240:C242"/>
    <mergeCell ref="B243:C243"/>
    <mergeCell ref="D243:E243"/>
    <mergeCell ref="B346:K346"/>
    <mergeCell ref="F244:G244"/>
    <mergeCell ref="B165:K165"/>
    <mergeCell ref="D241:G242"/>
    <mergeCell ref="F246:G246"/>
    <mergeCell ref="B230:C230"/>
    <mergeCell ref="D230:E230"/>
    <mergeCell ref="F230:G230"/>
    <mergeCell ref="B130:K130"/>
    <mergeCell ref="D233:E233"/>
    <mergeCell ref="F233:G233"/>
    <mergeCell ref="D231:E231"/>
    <mergeCell ref="B233:C233"/>
    <mergeCell ref="B227:C228"/>
    <mergeCell ref="B144:K144"/>
    <mergeCell ref="B245:C245"/>
    <mergeCell ref="D245:E245"/>
    <mergeCell ref="F243:G243"/>
    <mergeCell ref="I200:J200"/>
    <mergeCell ref="D229:E229"/>
    <mergeCell ref="F229:G229"/>
    <mergeCell ref="D240:E240"/>
    <mergeCell ref="B221:K221"/>
    <mergeCell ref="B212:K212"/>
    <mergeCell ref="B232:C232"/>
    <mergeCell ref="B161:K161"/>
    <mergeCell ref="B207:K207"/>
    <mergeCell ref="B209:K209"/>
    <mergeCell ref="B223:K223"/>
    <mergeCell ref="B175:K175"/>
    <mergeCell ref="B176:K176"/>
    <mergeCell ref="B191:K191"/>
    <mergeCell ref="I201:J201"/>
    <mergeCell ref="F231:G231"/>
    <mergeCell ref="B231:C231"/>
    <mergeCell ref="D227:E227"/>
    <mergeCell ref="F227:G227"/>
    <mergeCell ref="D228:E228"/>
    <mergeCell ref="F228:G228"/>
    <mergeCell ref="I202:J202"/>
    <mergeCell ref="I185:J185"/>
    <mergeCell ref="I186:J186"/>
    <mergeCell ref="B118:K118"/>
    <mergeCell ref="B7:K7"/>
    <mergeCell ref="B127:F127"/>
    <mergeCell ref="B128:F128"/>
    <mergeCell ref="B91:K91"/>
    <mergeCell ref="B90:K90"/>
    <mergeCell ref="B46:K46"/>
    <mergeCell ref="B87:F87"/>
    <mergeCell ref="B15:K15"/>
    <mergeCell ref="B16:K16"/>
    <mergeCell ref="B51:K51"/>
    <mergeCell ref="I58:J58"/>
    <mergeCell ref="I64:J64"/>
    <mergeCell ref="B13:K13"/>
    <mergeCell ref="K64:L64"/>
    <mergeCell ref="K58:L58"/>
    <mergeCell ref="B53:F53"/>
    <mergeCell ref="B117:K117"/>
    <mergeCell ref="B24:K24"/>
    <mergeCell ref="B126:G126"/>
    <mergeCell ref="B26:K26"/>
    <mergeCell ref="B67:K67"/>
    <mergeCell ref="I87:J87"/>
    <mergeCell ref="B101:F101"/>
    <mergeCell ref="B390:K390"/>
    <mergeCell ref="D690:E690"/>
    <mergeCell ref="F690:G690"/>
    <mergeCell ref="I690:K690"/>
    <mergeCell ref="I639:J639"/>
    <mergeCell ref="C593:K593"/>
    <mergeCell ref="C592:F592"/>
    <mergeCell ref="C607:F607"/>
    <mergeCell ref="C608:K608"/>
    <mergeCell ref="C620:F620"/>
    <mergeCell ref="C621:K621"/>
    <mergeCell ref="I599:J599"/>
    <mergeCell ref="K663:L663"/>
    <mergeCell ref="I642:J642"/>
    <mergeCell ref="I643:J643"/>
    <mergeCell ref="I613:J613"/>
    <mergeCell ref="I614:J614"/>
    <mergeCell ref="B677:K677"/>
    <mergeCell ref="B675:K675"/>
    <mergeCell ref="B673:K673"/>
    <mergeCell ref="I683:K683"/>
    <mergeCell ref="F683:G683"/>
    <mergeCell ref="D683:E683"/>
    <mergeCell ref="B469:K469"/>
    <mergeCell ref="B412:F412"/>
    <mergeCell ref="B497:K497"/>
    <mergeCell ref="F499:G499"/>
    <mergeCell ref="I499:K499"/>
    <mergeCell ref="B505:K505"/>
    <mergeCell ref="B432:K432"/>
    <mergeCell ref="B435:K435"/>
    <mergeCell ref="B437:K437"/>
    <mergeCell ref="B514:K514"/>
    <mergeCell ref="B453:E453"/>
    <mergeCell ref="B488:K488"/>
    <mergeCell ref="B495:K495"/>
    <mergeCell ref="B460:K460"/>
    <mergeCell ref="B464:K464"/>
    <mergeCell ref="B466:K466"/>
    <mergeCell ref="B474:K474"/>
    <mergeCell ref="I489:K489"/>
    <mergeCell ref="B502:D502"/>
    <mergeCell ref="B690:C691"/>
    <mergeCell ref="B726:K726"/>
    <mergeCell ref="C728:K728"/>
    <mergeCell ref="C730:K730"/>
    <mergeCell ref="C732:K732"/>
    <mergeCell ref="B575:K575"/>
    <mergeCell ref="B517:K517"/>
    <mergeCell ref="B519:K519"/>
    <mergeCell ref="B683:C684"/>
    <mergeCell ref="B577:K577"/>
    <mergeCell ref="B655:K655"/>
    <mergeCell ref="B659:K659"/>
    <mergeCell ref="K524:L524"/>
    <mergeCell ref="I638:J638"/>
    <mergeCell ref="F603:G603"/>
    <mergeCell ref="I641:J641"/>
    <mergeCell ref="I640:J640"/>
    <mergeCell ref="K643:L643"/>
    <mergeCell ref="I591:K591"/>
    <mergeCell ref="B679:K679"/>
  </mergeCells>
  <pageMargins left="0.4" right="0.3" top="0.80500000000000005" bottom="0.2" header="0.31496062992126" footer="0.31496062992126"/>
  <pageSetup paperSize="9" scale="82" firstPageNumber="2" orientation="portrait" useFirstPageNumber="1" r:id="rId1"/>
  <headerFooter>
    <oddHeader>&amp;R&amp;"Times New Roman,Bold Italic"&amp;10MRS Oil Nigeria Plc
&amp;"Times New Roman,Italic"Financial Statements -- 31 March 2016</oddHeader>
    <oddFooter>&amp;R&amp;"Times New Roman,Regular"&amp;P</oddFooter>
  </headerFooter>
  <rowBreaks count="16" manualBreakCount="16">
    <brk id="51" max="10" man="1"/>
    <brk id="104" max="10" man="1"/>
    <brk id="144" max="10" man="1"/>
    <brk id="224" max="10" man="1"/>
    <brk id="270" max="10" man="1"/>
    <brk id="311" max="10" man="1"/>
    <brk id="351" max="10" man="1"/>
    <brk id="388" max="10" man="1"/>
    <brk id="426" max="10" man="1"/>
    <brk id="462" max="10" man="1"/>
    <brk id="496" max="10" man="1"/>
    <brk id="534" max="10" man="1"/>
    <brk id="584" max="10" man="1"/>
    <brk id="619" max="10" man="1"/>
    <brk id="656" max="10" man="1"/>
    <brk id="696" max="10"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R717"/>
  <sheetViews>
    <sheetView topLeftCell="A680" zoomScaleNormal="100" workbookViewId="0">
      <selection activeCell="A719" sqref="A719:XFD727"/>
    </sheetView>
  </sheetViews>
  <sheetFormatPr defaultRowHeight="15"/>
  <cols>
    <col min="1" max="1" width="12" style="696" customWidth="1"/>
    <col min="2" max="2" width="46" style="577" bestFit="1" customWidth="1"/>
    <col min="3" max="3" width="16.5703125" style="577" hidden="1" customWidth="1"/>
    <col min="4" max="4" width="18.5703125" style="577" hidden="1" customWidth="1"/>
    <col min="5" max="5" width="17.7109375" style="697" hidden="1" customWidth="1"/>
    <col min="6" max="6" width="18.42578125" style="150" customWidth="1"/>
    <col min="7" max="8" width="19.28515625" style="150" customWidth="1"/>
    <col min="9" max="9" width="16.85546875" style="577" customWidth="1"/>
    <col min="10" max="10" width="18.42578125" style="150" bestFit="1" customWidth="1"/>
    <col min="11" max="11" width="16.140625" style="150" bestFit="1" customWidth="1"/>
    <col min="12" max="12" width="33.85546875" style="577" customWidth="1"/>
    <col min="13" max="13" width="17.5703125" style="577" customWidth="1"/>
    <col min="14" max="14" width="18.7109375" style="577" customWidth="1"/>
    <col min="15" max="15" width="2.28515625" style="577" customWidth="1"/>
    <col min="16" max="16" width="1.28515625" style="577" customWidth="1"/>
    <col min="17" max="17" width="3" style="577" customWidth="1"/>
    <col min="18" max="18" width="4.28515625" style="577" customWidth="1"/>
    <col min="19" max="19" width="3.85546875" style="577" customWidth="1"/>
    <col min="20" max="20" width="5.5703125" style="577" customWidth="1"/>
    <col min="21" max="21" width="4.7109375" style="577" customWidth="1"/>
    <col min="22" max="22" width="19.7109375" style="577" customWidth="1"/>
    <col min="23" max="23" width="16.85546875" style="577" customWidth="1"/>
    <col min="24" max="24" width="20" style="577" bestFit="1" customWidth="1"/>
    <col min="25" max="25" width="17.7109375" style="577" hidden="1" customWidth="1"/>
    <col min="26" max="26" width="15" style="577" bestFit="1" customWidth="1"/>
    <col min="27" max="28" width="9.140625" style="577"/>
    <col min="29" max="30" width="44.7109375" style="150" bestFit="1" customWidth="1"/>
    <col min="31" max="31" width="13.7109375" style="150" bestFit="1" customWidth="1"/>
    <col min="32" max="32" width="13.28515625" style="150" bestFit="1" customWidth="1"/>
    <col min="33" max="33" width="12.7109375" style="150" bestFit="1" customWidth="1"/>
    <col min="34" max="34" width="14.42578125" style="150" bestFit="1" customWidth="1"/>
    <col min="35" max="35" width="9.28515625" style="150" bestFit="1" customWidth="1"/>
    <col min="36" max="36" width="13.7109375" style="150" bestFit="1" customWidth="1"/>
    <col min="37" max="37" width="5.7109375" style="150" bestFit="1" customWidth="1"/>
    <col min="38" max="38" width="8.85546875" style="150"/>
    <col min="39" max="42" width="9.140625" style="577"/>
    <col min="43" max="43" width="44.7109375" style="150" bestFit="1" customWidth="1"/>
    <col min="44" max="273" width="9.140625" style="577"/>
    <col min="274" max="274" width="45.85546875" style="577" bestFit="1" customWidth="1"/>
    <col min="275" max="275" width="15.140625" style="577" bestFit="1" customWidth="1"/>
    <col min="276" max="276" width="12.85546875" style="577" bestFit="1" customWidth="1"/>
    <col min="277" max="277" width="14.28515625" style="577" bestFit="1" customWidth="1"/>
    <col min="278" max="278" width="15.140625" style="577" bestFit="1" customWidth="1"/>
    <col min="279" max="279" width="10.85546875" style="577" bestFit="1" customWidth="1"/>
    <col min="280" max="280" width="15.140625" style="577" bestFit="1" customWidth="1"/>
    <col min="281" max="281" width="6.28515625" style="577" bestFit="1" customWidth="1"/>
    <col min="282" max="529" width="9.140625" style="577"/>
    <col min="530" max="530" width="45.85546875" style="577" bestFit="1" customWidth="1"/>
    <col min="531" max="531" width="15.140625" style="577" bestFit="1" customWidth="1"/>
    <col min="532" max="532" width="12.85546875" style="577" bestFit="1" customWidth="1"/>
    <col min="533" max="533" width="14.28515625" style="577" bestFit="1" customWidth="1"/>
    <col min="534" max="534" width="15.140625" style="577" bestFit="1" customWidth="1"/>
    <col min="535" max="535" width="10.85546875" style="577" bestFit="1" customWidth="1"/>
    <col min="536" max="536" width="15.140625" style="577" bestFit="1" customWidth="1"/>
    <col min="537" max="537" width="6.28515625" style="577" bestFit="1" customWidth="1"/>
    <col min="538" max="785" width="9.140625" style="577"/>
    <col min="786" max="786" width="45.85546875" style="577" bestFit="1" customWidth="1"/>
    <col min="787" max="787" width="15.140625" style="577" bestFit="1" customWidth="1"/>
    <col min="788" max="788" width="12.85546875" style="577" bestFit="1" customWidth="1"/>
    <col min="789" max="789" width="14.28515625" style="577" bestFit="1" customWidth="1"/>
    <col min="790" max="790" width="15.140625" style="577" bestFit="1" customWidth="1"/>
    <col min="791" max="791" width="10.85546875" style="577" bestFit="1" customWidth="1"/>
    <col min="792" max="792" width="15.140625" style="577" bestFit="1" customWidth="1"/>
    <col min="793" max="793" width="6.28515625" style="577" bestFit="1" customWidth="1"/>
    <col min="794" max="1041" width="9.140625" style="577"/>
    <col min="1042" max="1042" width="45.85546875" style="577" bestFit="1" customWidth="1"/>
    <col min="1043" max="1043" width="15.140625" style="577" bestFit="1" customWidth="1"/>
    <col min="1044" max="1044" width="12.85546875" style="577" bestFit="1" customWidth="1"/>
    <col min="1045" max="1045" width="14.28515625" style="577" bestFit="1" customWidth="1"/>
    <col min="1046" max="1046" width="15.140625" style="577" bestFit="1" customWidth="1"/>
    <col min="1047" max="1047" width="10.85546875" style="577" bestFit="1" customWidth="1"/>
    <col min="1048" max="1048" width="15.140625" style="577" bestFit="1" customWidth="1"/>
    <col min="1049" max="1049" width="6.28515625" style="577" bestFit="1" customWidth="1"/>
    <col min="1050" max="1297" width="9.140625" style="577"/>
    <col min="1298" max="1298" width="45.85546875" style="577" bestFit="1" customWidth="1"/>
    <col min="1299" max="1299" width="15.140625" style="577" bestFit="1" customWidth="1"/>
    <col min="1300" max="1300" width="12.85546875" style="577" bestFit="1" customWidth="1"/>
    <col min="1301" max="1301" width="14.28515625" style="577" bestFit="1" customWidth="1"/>
    <col min="1302" max="1302" width="15.140625" style="577" bestFit="1" customWidth="1"/>
    <col min="1303" max="1303" width="10.85546875" style="577" bestFit="1" customWidth="1"/>
    <col min="1304" max="1304" width="15.140625" style="577" bestFit="1" customWidth="1"/>
    <col min="1305" max="1305" width="6.28515625" style="577" bestFit="1" customWidth="1"/>
    <col min="1306" max="1553" width="9.140625" style="577"/>
    <col min="1554" max="1554" width="45.85546875" style="577" bestFit="1" customWidth="1"/>
    <col min="1555" max="1555" width="15.140625" style="577" bestFit="1" customWidth="1"/>
    <col min="1556" max="1556" width="12.85546875" style="577" bestFit="1" customWidth="1"/>
    <col min="1557" max="1557" width="14.28515625" style="577" bestFit="1" customWidth="1"/>
    <col min="1558" max="1558" width="15.140625" style="577" bestFit="1" customWidth="1"/>
    <col min="1559" max="1559" width="10.85546875" style="577" bestFit="1" customWidth="1"/>
    <col min="1560" max="1560" width="15.140625" style="577" bestFit="1" customWidth="1"/>
    <col min="1561" max="1561" width="6.28515625" style="577" bestFit="1" customWidth="1"/>
    <col min="1562" max="1809" width="9.140625" style="577"/>
    <col min="1810" max="1810" width="45.85546875" style="577" bestFit="1" customWidth="1"/>
    <col min="1811" max="1811" width="15.140625" style="577" bestFit="1" customWidth="1"/>
    <col min="1812" max="1812" width="12.85546875" style="577" bestFit="1" customWidth="1"/>
    <col min="1813" max="1813" width="14.28515625" style="577" bestFit="1" customWidth="1"/>
    <col min="1814" max="1814" width="15.140625" style="577" bestFit="1" customWidth="1"/>
    <col min="1815" max="1815" width="10.85546875" style="577" bestFit="1" customWidth="1"/>
    <col min="1816" max="1816" width="15.140625" style="577" bestFit="1" customWidth="1"/>
    <col min="1817" max="1817" width="6.28515625" style="577" bestFit="1" customWidth="1"/>
    <col min="1818" max="2065" width="9.140625" style="577"/>
    <col min="2066" max="2066" width="45.85546875" style="577" bestFit="1" customWidth="1"/>
    <col min="2067" max="2067" width="15.140625" style="577" bestFit="1" customWidth="1"/>
    <col min="2068" max="2068" width="12.85546875" style="577" bestFit="1" customWidth="1"/>
    <col min="2069" max="2069" width="14.28515625" style="577" bestFit="1" customWidth="1"/>
    <col min="2070" max="2070" width="15.140625" style="577" bestFit="1" customWidth="1"/>
    <col min="2071" max="2071" width="10.85546875" style="577" bestFit="1" customWidth="1"/>
    <col min="2072" max="2072" width="15.140625" style="577" bestFit="1" customWidth="1"/>
    <col min="2073" max="2073" width="6.28515625" style="577" bestFit="1" customWidth="1"/>
    <col min="2074" max="2321" width="9.140625" style="577"/>
    <col min="2322" max="2322" width="45.85546875" style="577" bestFit="1" customWidth="1"/>
    <col min="2323" max="2323" width="15.140625" style="577" bestFit="1" customWidth="1"/>
    <col min="2324" max="2324" width="12.85546875" style="577" bestFit="1" customWidth="1"/>
    <col min="2325" max="2325" width="14.28515625" style="577" bestFit="1" customWidth="1"/>
    <col min="2326" max="2326" width="15.140625" style="577" bestFit="1" customWidth="1"/>
    <col min="2327" max="2327" width="10.85546875" style="577" bestFit="1" customWidth="1"/>
    <col min="2328" max="2328" width="15.140625" style="577" bestFit="1" customWidth="1"/>
    <col min="2329" max="2329" width="6.28515625" style="577" bestFit="1" customWidth="1"/>
    <col min="2330" max="2577" width="9.140625" style="577"/>
    <col min="2578" max="2578" width="45.85546875" style="577" bestFit="1" customWidth="1"/>
    <col min="2579" max="2579" width="15.140625" style="577" bestFit="1" customWidth="1"/>
    <col min="2580" max="2580" width="12.85546875" style="577" bestFit="1" customWidth="1"/>
    <col min="2581" max="2581" width="14.28515625" style="577" bestFit="1" customWidth="1"/>
    <col min="2582" max="2582" width="15.140625" style="577" bestFit="1" customWidth="1"/>
    <col min="2583" max="2583" width="10.85546875" style="577" bestFit="1" customWidth="1"/>
    <col min="2584" max="2584" width="15.140625" style="577" bestFit="1" customWidth="1"/>
    <col min="2585" max="2585" width="6.28515625" style="577" bestFit="1" customWidth="1"/>
    <col min="2586" max="2833" width="9.140625" style="577"/>
    <col min="2834" max="2834" width="45.85546875" style="577" bestFit="1" customWidth="1"/>
    <col min="2835" max="2835" width="15.140625" style="577" bestFit="1" customWidth="1"/>
    <col min="2836" max="2836" width="12.85546875" style="577" bestFit="1" customWidth="1"/>
    <col min="2837" max="2837" width="14.28515625" style="577" bestFit="1" customWidth="1"/>
    <col min="2838" max="2838" width="15.140625" style="577" bestFit="1" customWidth="1"/>
    <col min="2839" max="2839" width="10.85546875" style="577" bestFit="1" customWidth="1"/>
    <col min="2840" max="2840" width="15.140625" style="577" bestFit="1" customWidth="1"/>
    <col min="2841" max="2841" width="6.28515625" style="577" bestFit="1" customWidth="1"/>
    <col min="2842" max="3089" width="9.140625" style="577"/>
    <col min="3090" max="3090" width="45.85546875" style="577" bestFit="1" customWidth="1"/>
    <col min="3091" max="3091" width="15.140625" style="577" bestFit="1" customWidth="1"/>
    <col min="3092" max="3092" width="12.85546875" style="577" bestFit="1" customWidth="1"/>
    <col min="3093" max="3093" width="14.28515625" style="577" bestFit="1" customWidth="1"/>
    <col min="3094" max="3094" width="15.140625" style="577" bestFit="1" customWidth="1"/>
    <col min="3095" max="3095" width="10.85546875" style="577" bestFit="1" customWidth="1"/>
    <col min="3096" max="3096" width="15.140625" style="577" bestFit="1" customWidth="1"/>
    <col min="3097" max="3097" width="6.28515625" style="577" bestFit="1" customWidth="1"/>
    <col min="3098" max="3345" width="9.140625" style="577"/>
    <col min="3346" max="3346" width="45.85546875" style="577" bestFit="1" customWidth="1"/>
    <col min="3347" max="3347" width="15.140625" style="577" bestFit="1" customWidth="1"/>
    <col min="3348" max="3348" width="12.85546875" style="577" bestFit="1" customWidth="1"/>
    <col min="3349" max="3349" width="14.28515625" style="577" bestFit="1" customWidth="1"/>
    <col min="3350" max="3350" width="15.140625" style="577" bestFit="1" customWidth="1"/>
    <col min="3351" max="3351" width="10.85546875" style="577" bestFit="1" customWidth="1"/>
    <col min="3352" max="3352" width="15.140625" style="577" bestFit="1" customWidth="1"/>
    <col min="3353" max="3353" width="6.28515625" style="577" bestFit="1" customWidth="1"/>
    <col min="3354" max="3601" width="9.140625" style="577"/>
    <col min="3602" max="3602" width="45.85546875" style="577" bestFit="1" customWidth="1"/>
    <col min="3603" max="3603" width="15.140625" style="577" bestFit="1" customWidth="1"/>
    <col min="3604" max="3604" width="12.85546875" style="577" bestFit="1" customWidth="1"/>
    <col min="3605" max="3605" width="14.28515625" style="577" bestFit="1" customWidth="1"/>
    <col min="3606" max="3606" width="15.140625" style="577" bestFit="1" customWidth="1"/>
    <col min="3607" max="3607" width="10.85546875" style="577" bestFit="1" customWidth="1"/>
    <col min="3608" max="3608" width="15.140625" style="577" bestFit="1" customWidth="1"/>
    <col min="3609" max="3609" width="6.28515625" style="577" bestFit="1" customWidth="1"/>
    <col min="3610" max="3857" width="9.140625" style="577"/>
    <col min="3858" max="3858" width="45.85546875" style="577" bestFit="1" customWidth="1"/>
    <col min="3859" max="3859" width="15.140625" style="577" bestFit="1" customWidth="1"/>
    <col min="3860" max="3860" width="12.85546875" style="577" bestFit="1" customWidth="1"/>
    <col min="3861" max="3861" width="14.28515625" style="577" bestFit="1" customWidth="1"/>
    <col min="3862" max="3862" width="15.140625" style="577" bestFit="1" customWidth="1"/>
    <col min="3863" max="3863" width="10.85546875" style="577" bestFit="1" customWidth="1"/>
    <col min="3864" max="3864" width="15.140625" style="577" bestFit="1" customWidth="1"/>
    <col min="3865" max="3865" width="6.28515625" style="577" bestFit="1" customWidth="1"/>
    <col min="3866" max="4113" width="9.140625" style="577"/>
    <col min="4114" max="4114" width="45.85546875" style="577" bestFit="1" customWidth="1"/>
    <col min="4115" max="4115" width="15.140625" style="577" bestFit="1" customWidth="1"/>
    <col min="4116" max="4116" width="12.85546875" style="577" bestFit="1" customWidth="1"/>
    <col min="4117" max="4117" width="14.28515625" style="577" bestFit="1" customWidth="1"/>
    <col min="4118" max="4118" width="15.140625" style="577" bestFit="1" customWidth="1"/>
    <col min="4119" max="4119" width="10.85546875" style="577" bestFit="1" customWidth="1"/>
    <col min="4120" max="4120" width="15.140625" style="577" bestFit="1" customWidth="1"/>
    <col min="4121" max="4121" width="6.28515625" style="577" bestFit="1" customWidth="1"/>
    <col min="4122" max="4369" width="9.140625" style="577"/>
    <col min="4370" max="4370" width="45.85546875" style="577" bestFit="1" customWidth="1"/>
    <col min="4371" max="4371" width="15.140625" style="577" bestFit="1" customWidth="1"/>
    <col min="4372" max="4372" width="12.85546875" style="577" bestFit="1" customWidth="1"/>
    <col min="4373" max="4373" width="14.28515625" style="577" bestFit="1" customWidth="1"/>
    <col min="4374" max="4374" width="15.140625" style="577" bestFit="1" customWidth="1"/>
    <col min="4375" max="4375" width="10.85546875" style="577" bestFit="1" customWidth="1"/>
    <col min="4376" max="4376" width="15.140625" style="577" bestFit="1" customWidth="1"/>
    <col min="4377" max="4377" width="6.28515625" style="577" bestFit="1" customWidth="1"/>
    <col min="4378" max="4625" width="9.140625" style="577"/>
    <col min="4626" max="4626" width="45.85546875" style="577" bestFit="1" customWidth="1"/>
    <col min="4627" max="4627" width="15.140625" style="577" bestFit="1" customWidth="1"/>
    <col min="4628" max="4628" width="12.85546875" style="577" bestFit="1" customWidth="1"/>
    <col min="4629" max="4629" width="14.28515625" style="577" bestFit="1" customWidth="1"/>
    <col min="4630" max="4630" width="15.140625" style="577" bestFit="1" customWidth="1"/>
    <col min="4631" max="4631" width="10.85546875" style="577" bestFit="1" customWidth="1"/>
    <col min="4632" max="4632" width="15.140625" style="577" bestFit="1" customWidth="1"/>
    <col min="4633" max="4633" width="6.28515625" style="577" bestFit="1" customWidth="1"/>
    <col min="4634" max="4881" width="9.140625" style="577"/>
    <col min="4882" max="4882" width="45.85546875" style="577" bestFit="1" customWidth="1"/>
    <col min="4883" max="4883" width="15.140625" style="577" bestFit="1" customWidth="1"/>
    <col min="4884" max="4884" width="12.85546875" style="577" bestFit="1" customWidth="1"/>
    <col min="4885" max="4885" width="14.28515625" style="577" bestFit="1" customWidth="1"/>
    <col min="4886" max="4886" width="15.140625" style="577" bestFit="1" customWidth="1"/>
    <col min="4887" max="4887" width="10.85546875" style="577" bestFit="1" customWidth="1"/>
    <col min="4888" max="4888" width="15.140625" style="577" bestFit="1" customWidth="1"/>
    <col min="4889" max="4889" width="6.28515625" style="577" bestFit="1" customWidth="1"/>
    <col min="4890" max="5137" width="9.140625" style="577"/>
    <col min="5138" max="5138" width="45.85546875" style="577" bestFit="1" customWidth="1"/>
    <col min="5139" max="5139" width="15.140625" style="577" bestFit="1" customWidth="1"/>
    <col min="5140" max="5140" width="12.85546875" style="577" bestFit="1" customWidth="1"/>
    <col min="5141" max="5141" width="14.28515625" style="577" bestFit="1" customWidth="1"/>
    <col min="5142" max="5142" width="15.140625" style="577" bestFit="1" customWidth="1"/>
    <col min="5143" max="5143" width="10.85546875" style="577" bestFit="1" customWidth="1"/>
    <col min="5144" max="5144" width="15.140625" style="577" bestFit="1" customWidth="1"/>
    <col min="5145" max="5145" width="6.28515625" style="577" bestFit="1" customWidth="1"/>
    <col min="5146" max="5393" width="9.140625" style="577"/>
    <col min="5394" max="5394" width="45.85546875" style="577" bestFit="1" customWidth="1"/>
    <col min="5395" max="5395" width="15.140625" style="577" bestFit="1" customWidth="1"/>
    <col min="5396" max="5396" width="12.85546875" style="577" bestFit="1" customWidth="1"/>
    <col min="5397" max="5397" width="14.28515625" style="577" bestFit="1" customWidth="1"/>
    <col min="5398" max="5398" width="15.140625" style="577" bestFit="1" customWidth="1"/>
    <col min="5399" max="5399" width="10.85546875" style="577" bestFit="1" customWidth="1"/>
    <col min="5400" max="5400" width="15.140625" style="577" bestFit="1" customWidth="1"/>
    <col min="5401" max="5401" width="6.28515625" style="577" bestFit="1" customWidth="1"/>
    <col min="5402" max="5649" width="9.140625" style="577"/>
    <col min="5650" max="5650" width="45.85546875" style="577" bestFit="1" customWidth="1"/>
    <col min="5651" max="5651" width="15.140625" style="577" bestFit="1" customWidth="1"/>
    <col min="5652" max="5652" width="12.85546875" style="577" bestFit="1" customWidth="1"/>
    <col min="5653" max="5653" width="14.28515625" style="577" bestFit="1" customWidth="1"/>
    <col min="5654" max="5654" width="15.140625" style="577" bestFit="1" customWidth="1"/>
    <col min="5655" max="5655" width="10.85546875" style="577" bestFit="1" customWidth="1"/>
    <col min="5656" max="5656" width="15.140625" style="577" bestFit="1" customWidth="1"/>
    <col min="5657" max="5657" width="6.28515625" style="577" bestFit="1" customWidth="1"/>
    <col min="5658" max="5905" width="9.140625" style="577"/>
    <col min="5906" max="5906" width="45.85546875" style="577" bestFit="1" customWidth="1"/>
    <col min="5907" max="5907" width="15.140625" style="577" bestFit="1" customWidth="1"/>
    <col min="5908" max="5908" width="12.85546875" style="577" bestFit="1" customWidth="1"/>
    <col min="5909" max="5909" width="14.28515625" style="577" bestFit="1" customWidth="1"/>
    <col min="5910" max="5910" width="15.140625" style="577" bestFit="1" customWidth="1"/>
    <col min="5911" max="5911" width="10.85546875" style="577" bestFit="1" customWidth="1"/>
    <col min="5912" max="5912" width="15.140625" style="577" bestFit="1" customWidth="1"/>
    <col min="5913" max="5913" width="6.28515625" style="577" bestFit="1" customWidth="1"/>
    <col min="5914" max="6161" width="9.140625" style="577"/>
    <col min="6162" max="6162" width="45.85546875" style="577" bestFit="1" customWidth="1"/>
    <col min="6163" max="6163" width="15.140625" style="577" bestFit="1" customWidth="1"/>
    <col min="6164" max="6164" width="12.85546875" style="577" bestFit="1" customWidth="1"/>
    <col min="6165" max="6165" width="14.28515625" style="577" bestFit="1" customWidth="1"/>
    <col min="6166" max="6166" width="15.140625" style="577" bestFit="1" customWidth="1"/>
    <col min="6167" max="6167" width="10.85546875" style="577" bestFit="1" customWidth="1"/>
    <col min="6168" max="6168" width="15.140625" style="577" bestFit="1" customWidth="1"/>
    <col min="6169" max="6169" width="6.28515625" style="577" bestFit="1" customWidth="1"/>
    <col min="6170" max="6417" width="9.140625" style="577"/>
    <col min="6418" max="6418" width="45.85546875" style="577" bestFit="1" customWidth="1"/>
    <col min="6419" max="6419" width="15.140625" style="577" bestFit="1" customWidth="1"/>
    <col min="6420" max="6420" width="12.85546875" style="577" bestFit="1" customWidth="1"/>
    <col min="6421" max="6421" width="14.28515625" style="577" bestFit="1" customWidth="1"/>
    <col min="6422" max="6422" width="15.140625" style="577" bestFit="1" customWidth="1"/>
    <col min="6423" max="6423" width="10.85546875" style="577" bestFit="1" customWidth="1"/>
    <col min="6424" max="6424" width="15.140625" style="577" bestFit="1" customWidth="1"/>
    <col min="6425" max="6425" width="6.28515625" style="577" bestFit="1" customWidth="1"/>
    <col min="6426" max="6673" width="9.140625" style="577"/>
    <col min="6674" max="6674" width="45.85546875" style="577" bestFit="1" customWidth="1"/>
    <col min="6675" max="6675" width="15.140625" style="577" bestFit="1" customWidth="1"/>
    <col min="6676" max="6676" width="12.85546875" style="577" bestFit="1" customWidth="1"/>
    <col min="6677" max="6677" width="14.28515625" style="577" bestFit="1" customWidth="1"/>
    <col min="6678" max="6678" width="15.140625" style="577" bestFit="1" customWidth="1"/>
    <col min="6679" max="6679" width="10.85546875" style="577" bestFit="1" customWidth="1"/>
    <col min="6680" max="6680" width="15.140625" style="577" bestFit="1" customWidth="1"/>
    <col min="6681" max="6681" width="6.28515625" style="577" bestFit="1" customWidth="1"/>
    <col min="6682" max="6929" width="9.140625" style="577"/>
    <col min="6930" max="6930" width="45.85546875" style="577" bestFit="1" customWidth="1"/>
    <col min="6931" max="6931" width="15.140625" style="577" bestFit="1" customWidth="1"/>
    <col min="6932" max="6932" width="12.85546875" style="577" bestFit="1" customWidth="1"/>
    <col min="6933" max="6933" width="14.28515625" style="577" bestFit="1" customWidth="1"/>
    <col min="6934" max="6934" width="15.140625" style="577" bestFit="1" customWidth="1"/>
    <col min="6935" max="6935" width="10.85546875" style="577" bestFit="1" customWidth="1"/>
    <col min="6936" max="6936" width="15.140625" style="577" bestFit="1" customWidth="1"/>
    <col min="6937" max="6937" width="6.28515625" style="577" bestFit="1" customWidth="1"/>
    <col min="6938" max="7185" width="9.140625" style="577"/>
    <col min="7186" max="7186" width="45.85546875" style="577" bestFit="1" customWidth="1"/>
    <col min="7187" max="7187" width="15.140625" style="577" bestFit="1" customWidth="1"/>
    <col min="7188" max="7188" width="12.85546875" style="577" bestFit="1" customWidth="1"/>
    <col min="7189" max="7189" width="14.28515625" style="577" bestFit="1" customWidth="1"/>
    <col min="7190" max="7190" width="15.140625" style="577" bestFit="1" customWidth="1"/>
    <col min="7191" max="7191" width="10.85546875" style="577" bestFit="1" customWidth="1"/>
    <col min="7192" max="7192" width="15.140625" style="577" bestFit="1" customWidth="1"/>
    <col min="7193" max="7193" width="6.28515625" style="577" bestFit="1" customWidth="1"/>
    <col min="7194" max="7441" width="9.140625" style="577"/>
    <col min="7442" max="7442" width="45.85546875" style="577" bestFit="1" customWidth="1"/>
    <col min="7443" max="7443" width="15.140625" style="577" bestFit="1" customWidth="1"/>
    <col min="7444" max="7444" width="12.85546875" style="577" bestFit="1" customWidth="1"/>
    <col min="7445" max="7445" width="14.28515625" style="577" bestFit="1" customWidth="1"/>
    <col min="7446" max="7446" width="15.140625" style="577" bestFit="1" customWidth="1"/>
    <col min="7447" max="7447" width="10.85546875" style="577" bestFit="1" customWidth="1"/>
    <col min="7448" max="7448" width="15.140625" style="577" bestFit="1" customWidth="1"/>
    <col min="7449" max="7449" width="6.28515625" style="577" bestFit="1" customWidth="1"/>
    <col min="7450" max="7697" width="9.140625" style="577"/>
    <col min="7698" max="7698" width="45.85546875" style="577" bestFit="1" customWidth="1"/>
    <col min="7699" max="7699" width="15.140625" style="577" bestFit="1" customWidth="1"/>
    <col min="7700" max="7700" width="12.85546875" style="577" bestFit="1" customWidth="1"/>
    <col min="7701" max="7701" width="14.28515625" style="577" bestFit="1" customWidth="1"/>
    <col min="7702" max="7702" width="15.140625" style="577" bestFit="1" customWidth="1"/>
    <col min="7703" max="7703" width="10.85546875" style="577" bestFit="1" customWidth="1"/>
    <col min="7704" max="7704" width="15.140625" style="577" bestFit="1" customWidth="1"/>
    <col min="7705" max="7705" width="6.28515625" style="577" bestFit="1" customWidth="1"/>
    <col min="7706" max="7953" width="9.140625" style="577"/>
    <col min="7954" max="7954" width="45.85546875" style="577" bestFit="1" customWidth="1"/>
    <col min="7955" max="7955" width="15.140625" style="577" bestFit="1" customWidth="1"/>
    <col min="7956" max="7956" width="12.85546875" style="577" bestFit="1" customWidth="1"/>
    <col min="7957" max="7957" width="14.28515625" style="577" bestFit="1" customWidth="1"/>
    <col min="7958" max="7958" width="15.140625" style="577" bestFit="1" customWidth="1"/>
    <col min="7959" max="7959" width="10.85546875" style="577" bestFit="1" customWidth="1"/>
    <col min="7960" max="7960" width="15.140625" style="577" bestFit="1" customWidth="1"/>
    <col min="7961" max="7961" width="6.28515625" style="577" bestFit="1" customWidth="1"/>
    <col min="7962" max="8209" width="9.140625" style="577"/>
    <col min="8210" max="8210" width="45.85546875" style="577" bestFit="1" customWidth="1"/>
    <col min="8211" max="8211" width="15.140625" style="577" bestFit="1" customWidth="1"/>
    <col min="8212" max="8212" width="12.85546875" style="577" bestFit="1" customWidth="1"/>
    <col min="8213" max="8213" width="14.28515625" style="577" bestFit="1" customWidth="1"/>
    <col min="8214" max="8214" width="15.140625" style="577" bestFit="1" customWidth="1"/>
    <col min="8215" max="8215" width="10.85546875" style="577" bestFit="1" customWidth="1"/>
    <col min="8216" max="8216" width="15.140625" style="577" bestFit="1" customWidth="1"/>
    <col min="8217" max="8217" width="6.28515625" style="577" bestFit="1" customWidth="1"/>
    <col min="8218" max="8465" width="9.140625" style="577"/>
    <col min="8466" max="8466" width="45.85546875" style="577" bestFit="1" customWidth="1"/>
    <col min="8467" max="8467" width="15.140625" style="577" bestFit="1" customWidth="1"/>
    <col min="8468" max="8468" width="12.85546875" style="577" bestFit="1" customWidth="1"/>
    <col min="8469" max="8469" width="14.28515625" style="577" bestFit="1" customWidth="1"/>
    <col min="8470" max="8470" width="15.140625" style="577" bestFit="1" customWidth="1"/>
    <col min="8471" max="8471" width="10.85546875" style="577" bestFit="1" customWidth="1"/>
    <col min="8472" max="8472" width="15.140625" style="577" bestFit="1" customWidth="1"/>
    <col min="8473" max="8473" width="6.28515625" style="577" bestFit="1" customWidth="1"/>
    <col min="8474" max="8721" width="9.140625" style="577"/>
    <col min="8722" max="8722" width="45.85546875" style="577" bestFit="1" customWidth="1"/>
    <col min="8723" max="8723" width="15.140625" style="577" bestFit="1" customWidth="1"/>
    <col min="8724" max="8724" width="12.85546875" style="577" bestFit="1" customWidth="1"/>
    <col min="8725" max="8725" width="14.28515625" style="577" bestFit="1" customWidth="1"/>
    <col min="8726" max="8726" width="15.140625" style="577" bestFit="1" customWidth="1"/>
    <col min="8727" max="8727" width="10.85546875" style="577" bestFit="1" customWidth="1"/>
    <col min="8728" max="8728" width="15.140625" style="577" bestFit="1" customWidth="1"/>
    <col min="8729" max="8729" width="6.28515625" style="577" bestFit="1" customWidth="1"/>
    <col min="8730" max="8977" width="9.140625" style="577"/>
    <col min="8978" max="8978" width="45.85546875" style="577" bestFit="1" customWidth="1"/>
    <col min="8979" max="8979" width="15.140625" style="577" bestFit="1" customWidth="1"/>
    <col min="8980" max="8980" width="12.85546875" style="577" bestFit="1" customWidth="1"/>
    <col min="8981" max="8981" width="14.28515625" style="577" bestFit="1" customWidth="1"/>
    <col min="8982" max="8982" width="15.140625" style="577" bestFit="1" customWidth="1"/>
    <col min="8983" max="8983" width="10.85546875" style="577" bestFit="1" customWidth="1"/>
    <col min="8984" max="8984" width="15.140625" style="577" bestFit="1" customWidth="1"/>
    <col min="8985" max="8985" width="6.28515625" style="577" bestFit="1" customWidth="1"/>
    <col min="8986" max="9233" width="9.140625" style="577"/>
    <col min="9234" max="9234" width="45.85546875" style="577" bestFit="1" customWidth="1"/>
    <col min="9235" max="9235" width="15.140625" style="577" bestFit="1" customWidth="1"/>
    <col min="9236" max="9236" width="12.85546875" style="577" bestFit="1" customWidth="1"/>
    <col min="9237" max="9237" width="14.28515625" style="577" bestFit="1" customWidth="1"/>
    <col min="9238" max="9238" width="15.140625" style="577" bestFit="1" customWidth="1"/>
    <col min="9239" max="9239" width="10.85546875" style="577" bestFit="1" customWidth="1"/>
    <col min="9240" max="9240" width="15.140625" style="577" bestFit="1" customWidth="1"/>
    <col min="9241" max="9241" width="6.28515625" style="577" bestFit="1" customWidth="1"/>
    <col min="9242" max="9489" width="9.140625" style="577"/>
    <col min="9490" max="9490" width="45.85546875" style="577" bestFit="1" customWidth="1"/>
    <col min="9491" max="9491" width="15.140625" style="577" bestFit="1" customWidth="1"/>
    <col min="9492" max="9492" width="12.85546875" style="577" bestFit="1" customWidth="1"/>
    <col min="9493" max="9493" width="14.28515625" style="577" bestFit="1" customWidth="1"/>
    <col min="9494" max="9494" width="15.140625" style="577" bestFit="1" customWidth="1"/>
    <col min="9495" max="9495" width="10.85546875" style="577" bestFit="1" customWidth="1"/>
    <col min="9496" max="9496" width="15.140625" style="577" bestFit="1" customWidth="1"/>
    <col min="9497" max="9497" width="6.28515625" style="577" bestFit="1" customWidth="1"/>
    <col min="9498" max="9745" width="9.140625" style="577"/>
    <col min="9746" max="9746" width="45.85546875" style="577" bestFit="1" customWidth="1"/>
    <col min="9747" max="9747" width="15.140625" style="577" bestFit="1" customWidth="1"/>
    <col min="9748" max="9748" width="12.85546875" style="577" bestFit="1" customWidth="1"/>
    <col min="9749" max="9749" width="14.28515625" style="577" bestFit="1" customWidth="1"/>
    <col min="9750" max="9750" width="15.140625" style="577" bestFit="1" customWidth="1"/>
    <col min="9751" max="9751" width="10.85546875" style="577" bestFit="1" customWidth="1"/>
    <col min="9752" max="9752" width="15.140625" style="577" bestFit="1" customWidth="1"/>
    <col min="9753" max="9753" width="6.28515625" style="577" bestFit="1" customWidth="1"/>
    <col min="9754" max="10001" width="9.140625" style="577"/>
    <col min="10002" max="10002" width="45.85546875" style="577" bestFit="1" customWidth="1"/>
    <col min="10003" max="10003" width="15.140625" style="577" bestFit="1" customWidth="1"/>
    <col min="10004" max="10004" width="12.85546875" style="577" bestFit="1" customWidth="1"/>
    <col min="10005" max="10005" width="14.28515625" style="577" bestFit="1" customWidth="1"/>
    <col min="10006" max="10006" width="15.140625" style="577" bestFit="1" customWidth="1"/>
    <col min="10007" max="10007" width="10.85546875" style="577" bestFit="1" customWidth="1"/>
    <col min="10008" max="10008" width="15.140625" style="577" bestFit="1" customWidth="1"/>
    <col min="10009" max="10009" width="6.28515625" style="577" bestFit="1" customWidth="1"/>
    <col min="10010" max="10257" width="9.140625" style="577"/>
    <col min="10258" max="10258" width="45.85546875" style="577" bestFit="1" customWidth="1"/>
    <col min="10259" max="10259" width="15.140625" style="577" bestFit="1" customWidth="1"/>
    <col min="10260" max="10260" width="12.85546875" style="577" bestFit="1" customWidth="1"/>
    <col min="10261" max="10261" width="14.28515625" style="577" bestFit="1" customWidth="1"/>
    <col min="10262" max="10262" width="15.140625" style="577" bestFit="1" customWidth="1"/>
    <col min="10263" max="10263" width="10.85546875" style="577" bestFit="1" customWidth="1"/>
    <col min="10264" max="10264" width="15.140625" style="577" bestFit="1" customWidth="1"/>
    <col min="10265" max="10265" width="6.28515625" style="577" bestFit="1" customWidth="1"/>
    <col min="10266" max="10513" width="9.140625" style="577"/>
    <col min="10514" max="10514" width="45.85546875" style="577" bestFit="1" customWidth="1"/>
    <col min="10515" max="10515" width="15.140625" style="577" bestFit="1" customWidth="1"/>
    <col min="10516" max="10516" width="12.85546875" style="577" bestFit="1" customWidth="1"/>
    <col min="10517" max="10517" width="14.28515625" style="577" bestFit="1" customWidth="1"/>
    <col min="10518" max="10518" width="15.140625" style="577" bestFit="1" customWidth="1"/>
    <col min="10519" max="10519" width="10.85546875" style="577" bestFit="1" customWidth="1"/>
    <col min="10520" max="10520" width="15.140625" style="577" bestFit="1" customWidth="1"/>
    <col min="10521" max="10521" width="6.28515625" style="577" bestFit="1" customWidth="1"/>
    <col min="10522" max="10769" width="9.140625" style="577"/>
    <col min="10770" max="10770" width="45.85546875" style="577" bestFit="1" customWidth="1"/>
    <col min="10771" max="10771" width="15.140625" style="577" bestFit="1" customWidth="1"/>
    <col min="10772" max="10772" width="12.85546875" style="577" bestFit="1" customWidth="1"/>
    <col min="10773" max="10773" width="14.28515625" style="577" bestFit="1" customWidth="1"/>
    <col min="10774" max="10774" width="15.140625" style="577" bestFit="1" customWidth="1"/>
    <col min="10775" max="10775" width="10.85546875" style="577" bestFit="1" customWidth="1"/>
    <col min="10776" max="10776" width="15.140625" style="577" bestFit="1" customWidth="1"/>
    <col min="10777" max="10777" width="6.28515625" style="577" bestFit="1" customWidth="1"/>
    <col min="10778" max="11025" width="9.140625" style="577"/>
    <col min="11026" max="11026" width="45.85546875" style="577" bestFit="1" customWidth="1"/>
    <col min="11027" max="11027" width="15.140625" style="577" bestFit="1" customWidth="1"/>
    <col min="11028" max="11028" width="12.85546875" style="577" bestFit="1" customWidth="1"/>
    <col min="11029" max="11029" width="14.28515625" style="577" bestFit="1" customWidth="1"/>
    <col min="11030" max="11030" width="15.140625" style="577" bestFit="1" customWidth="1"/>
    <col min="11031" max="11031" width="10.85546875" style="577" bestFit="1" customWidth="1"/>
    <col min="11032" max="11032" width="15.140625" style="577" bestFit="1" customWidth="1"/>
    <col min="11033" max="11033" width="6.28515625" style="577" bestFit="1" customWidth="1"/>
    <col min="11034" max="11281" width="9.140625" style="577"/>
    <col min="11282" max="11282" width="45.85546875" style="577" bestFit="1" customWidth="1"/>
    <col min="11283" max="11283" width="15.140625" style="577" bestFit="1" customWidth="1"/>
    <col min="11284" max="11284" width="12.85546875" style="577" bestFit="1" customWidth="1"/>
    <col min="11285" max="11285" width="14.28515625" style="577" bestFit="1" customWidth="1"/>
    <col min="11286" max="11286" width="15.140625" style="577" bestFit="1" customWidth="1"/>
    <col min="11287" max="11287" width="10.85546875" style="577" bestFit="1" customWidth="1"/>
    <col min="11288" max="11288" width="15.140625" style="577" bestFit="1" customWidth="1"/>
    <col min="11289" max="11289" width="6.28515625" style="577" bestFit="1" customWidth="1"/>
    <col min="11290" max="11537" width="9.140625" style="577"/>
    <col min="11538" max="11538" width="45.85546875" style="577" bestFit="1" customWidth="1"/>
    <col min="11539" max="11539" width="15.140625" style="577" bestFit="1" customWidth="1"/>
    <col min="11540" max="11540" width="12.85546875" style="577" bestFit="1" customWidth="1"/>
    <col min="11541" max="11541" width="14.28515625" style="577" bestFit="1" customWidth="1"/>
    <col min="11542" max="11542" width="15.140625" style="577" bestFit="1" customWidth="1"/>
    <col min="11543" max="11543" width="10.85546875" style="577" bestFit="1" customWidth="1"/>
    <col min="11544" max="11544" width="15.140625" style="577" bestFit="1" customWidth="1"/>
    <col min="11545" max="11545" width="6.28515625" style="577" bestFit="1" customWidth="1"/>
    <col min="11546" max="11793" width="9.140625" style="577"/>
    <col min="11794" max="11794" width="45.85546875" style="577" bestFit="1" customWidth="1"/>
    <col min="11795" max="11795" width="15.140625" style="577" bestFit="1" customWidth="1"/>
    <col min="11796" max="11796" width="12.85546875" style="577" bestFit="1" customWidth="1"/>
    <col min="11797" max="11797" width="14.28515625" style="577" bestFit="1" customWidth="1"/>
    <col min="11798" max="11798" width="15.140625" style="577" bestFit="1" customWidth="1"/>
    <col min="11799" max="11799" width="10.85546875" style="577" bestFit="1" customWidth="1"/>
    <col min="11800" max="11800" width="15.140625" style="577" bestFit="1" customWidth="1"/>
    <col min="11801" max="11801" width="6.28515625" style="577" bestFit="1" customWidth="1"/>
    <col min="11802" max="12049" width="9.140625" style="577"/>
    <col min="12050" max="12050" width="45.85546875" style="577" bestFit="1" customWidth="1"/>
    <col min="12051" max="12051" width="15.140625" style="577" bestFit="1" customWidth="1"/>
    <col min="12052" max="12052" width="12.85546875" style="577" bestFit="1" customWidth="1"/>
    <col min="12053" max="12053" width="14.28515625" style="577" bestFit="1" customWidth="1"/>
    <col min="12054" max="12054" width="15.140625" style="577" bestFit="1" customWidth="1"/>
    <col min="12055" max="12055" width="10.85546875" style="577" bestFit="1" customWidth="1"/>
    <col min="12056" max="12056" width="15.140625" style="577" bestFit="1" customWidth="1"/>
    <col min="12057" max="12057" width="6.28515625" style="577" bestFit="1" customWidth="1"/>
    <col min="12058" max="12305" width="9.140625" style="577"/>
    <col min="12306" max="12306" width="45.85546875" style="577" bestFit="1" customWidth="1"/>
    <col min="12307" max="12307" width="15.140625" style="577" bestFit="1" customWidth="1"/>
    <col min="12308" max="12308" width="12.85546875" style="577" bestFit="1" customWidth="1"/>
    <col min="12309" max="12309" width="14.28515625" style="577" bestFit="1" customWidth="1"/>
    <col min="12310" max="12310" width="15.140625" style="577" bestFit="1" customWidth="1"/>
    <col min="12311" max="12311" width="10.85546875" style="577" bestFit="1" customWidth="1"/>
    <col min="12312" max="12312" width="15.140625" style="577" bestFit="1" customWidth="1"/>
    <col min="12313" max="12313" width="6.28515625" style="577" bestFit="1" customWidth="1"/>
    <col min="12314" max="12561" width="9.140625" style="577"/>
    <col min="12562" max="12562" width="45.85546875" style="577" bestFit="1" customWidth="1"/>
    <col min="12563" max="12563" width="15.140625" style="577" bestFit="1" customWidth="1"/>
    <col min="12564" max="12564" width="12.85546875" style="577" bestFit="1" customWidth="1"/>
    <col min="12565" max="12565" width="14.28515625" style="577" bestFit="1" customWidth="1"/>
    <col min="12566" max="12566" width="15.140625" style="577" bestFit="1" customWidth="1"/>
    <col min="12567" max="12567" width="10.85546875" style="577" bestFit="1" customWidth="1"/>
    <col min="12568" max="12568" width="15.140625" style="577" bestFit="1" customWidth="1"/>
    <col min="12569" max="12569" width="6.28515625" style="577" bestFit="1" customWidth="1"/>
    <col min="12570" max="12817" width="9.140625" style="577"/>
    <col min="12818" max="12818" width="45.85546875" style="577" bestFit="1" customWidth="1"/>
    <col min="12819" max="12819" width="15.140625" style="577" bestFit="1" customWidth="1"/>
    <col min="12820" max="12820" width="12.85546875" style="577" bestFit="1" customWidth="1"/>
    <col min="12821" max="12821" width="14.28515625" style="577" bestFit="1" customWidth="1"/>
    <col min="12822" max="12822" width="15.140625" style="577" bestFit="1" customWidth="1"/>
    <col min="12823" max="12823" width="10.85546875" style="577" bestFit="1" customWidth="1"/>
    <col min="12824" max="12824" width="15.140625" style="577" bestFit="1" customWidth="1"/>
    <col min="12825" max="12825" width="6.28515625" style="577" bestFit="1" customWidth="1"/>
    <col min="12826" max="13073" width="9.140625" style="577"/>
    <col min="13074" max="13074" width="45.85546875" style="577" bestFit="1" customWidth="1"/>
    <col min="13075" max="13075" width="15.140625" style="577" bestFit="1" customWidth="1"/>
    <col min="13076" max="13076" width="12.85546875" style="577" bestFit="1" customWidth="1"/>
    <col min="13077" max="13077" width="14.28515625" style="577" bestFit="1" customWidth="1"/>
    <col min="13078" max="13078" width="15.140625" style="577" bestFit="1" customWidth="1"/>
    <col min="13079" max="13079" width="10.85546875" style="577" bestFit="1" customWidth="1"/>
    <col min="13080" max="13080" width="15.140625" style="577" bestFit="1" customWidth="1"/>
    <col min="13081" max="13081" width="6.28515625" style="577" bestFit="1" customWidth="1"/>
    <col min="13082" max="13329" width="9.140625" style="577"/>
    <col min="13330" max="13330" width="45.85546875" style="577" bestFit="1" customWidth="1"/>
    <col min="13331" max="13331" width="15.140625" style="577" bestFit="1" customWidth="1"/>
    <col min="13332" max="13332" width="12.85546875" style="577" bestFit="1" customWidth="1"/>
    <col min="13333" max="13333" width="14.28515625" style="577" bestFit="1" customWidth="1"/>
    <col min="13334" max="13334" width="15.140625" style="577" bestFit="1" customWidth="1"/>
    <col min="13335" max="13335" width="10.85546875" style="577" bestFit="1" customWidth="1"/>
    <col min="13336" max="13336" width="15.140625" style="577" bestFit="1" customWidth="1"/>
    <col min="13337" max="13337" width="6.28515625" style="577" bestFit="1" customWidth="1"/>
    <col min="13338" max="13585" width="9.140625" style="577"/>
    <col min="13586" max="13586" width="45.85546875" style="577" bestFit="1" customWidth="1"/>
    <col min="13587" max="13587" width="15.140625" style="577" bestFit="1" customWidth="1"/>
    <col min="13588" max="13588" width="12.85546875" style="577" bestFit="1" customWidth="1"/>
    <col min="13589" max="13589" width="14.28515625" style="577" bestFit="1" customWidth="1"/>
    <col min="13590" max="13590" width="15.140625" style="577" bestFit="1" customWidth="1"/>
    <col min="13591" max="13591" width="10.85546875" style="577" bestFit="1" customWidth="1"/>
    <col min="13592" max="13592" width="15.140625" style="577" bestFit="1" customWidth="1"/>
    <col min="13593" max="13593" width="6.28515625" style="577" bestFit="1" customWidth="1"/>
    <col min="13594" max="13841" width="9.140625" style="577"/>
    <col min="13842" max="13842" width="45.85546875" style="577" bestFit="1" customWidth="1"/>
    <col min="13843" max="13843" width="15.140625" style="577" bestFit="1" customWidth="1"/>
    <col min="13844" max="13844" width="12.85546875" style="577" bestFit="1" customWidth="1"/>
    <col min="13845" max="13845" width="14.28515625" style="577" bestFit="1" customWidth="1"/>
    <col min="13846" max="13846" width="15.140625" style="577" bestFit="1" customWidth="1"/>
    <col min="13847" max="13847" width="10.85546875" style="577" bestFit="1" customWidth="1"/>
    <col min="13848" max="13848" width="15.140625" style="577" bestFit="1" customWidth="1"/>
    <col min="13849" max="13849" width="6.28515625" style="577" bestFit="1" customWidth="1"/>
    <col min="13850" max="14097" width="9.140625" style="577"/>
    <col min="14098" max="14098" width="45.85546875" style="577" bestFit="1" customWidth="1"/>
    <col min="14099" max="14099" width="15.140625" style="577" bestFit="1" customWidth="1"/>
    <col min="14100" max="14100" width="12.85546875" style="577" bestFit="1" customWidth="1"/>
    <col min="14101" max="14101" width="14.28515625" style="577" bestFit="1" customWidth="1"/>
    <col min="14102" max="14102" width="15.140625" style="577" bestFit="1" customWidth="1"/>
    <col min="14103" max="14103" width="10.85546875" style="577" bestFit="1" customWidth="1"/>
    <col min="14104" max="14104" width="15.140625" style="577" bestFit="1" customWidth="1"/>
    <col min="14105" max="14105" width="6.28515625" style="577" bestFit="1" customWidth="1"/>
    <col min="14106" max="14353" width="9.140625" style="577"/>
    <col min="14354" max="14354" width="45.85546875" style="577" bestFit="1" customWidth="1"/>
    <col min="14355" max="14355" width="15.140625" style="577" bestFit="1" customWidth="1"/>
    <col min="14356" max="14356" width="12.85546875" style="577" bestFit="1" customWidth="1"/>
    <col min="14357" max="14357" width="14.28515625" style="577" bestFit="1" customWidth="1"/>
    <col min="14358" max="14358" width="15.140625" style="577" bestFit="1" customWidth="1"/>
    <col min="14359" max="14359" width="10.85546875" style="577" bestFit="1" customWidth="1"/>
    <col min="14360" max="14360" width="15.140625" style="577" bestFit="1" customWidth="1"/>
    <col min="14361" max="14361" width="6.28515625" style="577" bestFit="1" customWidth="1"/>
    <col min="14362" max="14609" width="9.140625" style="577"/>
    <col min="14610" max="14610" width="45.85546875" style="577" bestFit="1" customWidth="1"/>
    <col min="14611" max="14611" width="15.140625" style="577" bestFit="1" customWidth="1"/>
    <col min="14612" max="14612" width="12.85546875" style="577" bestFit="1" customWidth="1"/>
    <col min="14613" max="14613" width="14.28515625" style="577" bestFit="1" customWidth="1"/>
    <col min="14614" max="14614" width="15.140625" style="577" bestFit="1" customWidth="1"/>
    <col min="14615" max="14615" width="10.85546875" style="577" bestFit="1" customWidth="1"/>
    <col min="14616" max="14616" width="15.140625" style="577" bestFit="1" customWidth="1"/>
    <col min="14617" max="14617" width="6.28515625" style="577" bestFit="1" customWidth="1"/>
    <col min="14618" max="14865" width="9.140625" style="577"/>
    <col min="14866" max="14866" width="45.85546875" style="577" bestFit="1" customWidth="1"/>
    <col min="14867" max="14867" width="15.140625" style="577" bestFit="1" customWidth="1"/>
    <col min="14868" max="14868" width="12.85546875" style="577" bestFit="1" customWidth="1"/>
    <col min="14869" max="14869" width="14.28515625" style="577" bestFit="1" customWidth="1"/>
    <col min="14870" max="14870" width="15.140625" style="577" bestFit="1" customWidth="1"/>
    <col min="14871" max="14871" width="10.85546875" style="577" bestFit="1" customWidth="1"/>
    <col min="14872" max="14872" width="15.140625" style="577" bestFit="1" customWidth="1"/>
    <col min="14873" max="14873" width="6.28515625" style="577" bestFit="1" customWidth="1"/>
    <col min="14874" max="15121" width="9.140625" style="577"/>
    <col min="15122" max="15122" width="45.85546875" style="577" bestFit="1" customWidth="1"/>
    <col min="15123" max="15123" width="15.140625" style="577" bestFit="1" customWidth="1"/>
    <col min="15124" max="15124" width="12.85546875" style="577" bestFit="1" customWidth="1"/>
    <col min="15125" max="15125" width="14.28515625" style="577" bestFit="1" customWidth="1"/>
    <col min="15126" max="15126" width="15.140625" style="577" bestFit="1" customWidth="1"/>
    <col min="15127" max="15127" width="10.85546875" style="577" bestFit="1" customWidth="1"/>
    <col min="15128" max="15128" width="15.140625" style="577" bestFit="1" customWidth="1"/>
    <col min="15129" max="15129" width="6.28515625" style="577" bestFit="1" customWidth="1"/>
    <col min="15130" max="15377" width="9.140625" style="577"/>
    <col min="15378" max="15378" width="45.85546875" style="577" bestFit="1" customWidth="1"/>
    <col min="15379" max="15379" width="15.140625" style="577" bestFit="1" customWidth="1"/>
    <col min="15380" max="15380" width="12.85546875" style="577" bestFit="1" customWidth="1"/>
    <col min="15381" max="15381" width="14.28515625" style="577" bestFit="1" customWidth="1"/>
    <col min="15382" max="15382" width="15.140625" style="577" bestFit="1" customWidth="1"/>
    <col min="15383" max="15383" width="10.85546875" style="577" bestFit="1" customWidth="1"/>
    <col min="15384" max="15384" width="15.140625" style="577" bestFit="1" customWidth="1"/>
    <col min="15385" max="15385" width="6.28515625" style="577" bestFit="1" customWidth="1"/>
    <col min="15386" max="15633" width="9.140625" style="577"/>
    <col min="15634" max="15634" width="45.85546875" style="577" bestFit="1" customWidth="1"/>
    <col min="15635" max="15635" width="15.140625" style="577" bestFit="1" customWidth="1"/>
    <col min="15636" max="15636" width="12.85546875" style="577" bestFit="1" customWidth="1"/>
    <col min="15637" max="15637" width="14.28515625" style="577" bestFit="1" customWidth="1"/>
    <col min="15638" max="15638" width="15.140625" style="577" bestFit="1" customWidth="1"/>
    <col min="15639" max="15639" width="10.85546875" style="577" bestFit="1" customWidth="1"/>
    <col min="15640" max="15640" width="15.140625" style="577" bestFit="1" customWidth="1"/>
    <col min="15641" max="15641" width="6.28515625" style="577" bestFit="1" customWidth="1"/>
    <col min="15642" max="15889" width="9.140625" style="577"/>
    <col min="15890" max="15890" width="45.85546875" style="577" bestFit="1" customWidth="1"/>
    <col min="15891" max="15891" width="15.140625" style="577" bestFit="1" customWidth="1"/>
    <col min="15892" max="15892" width="12.85546875" style="577" bestFit="1" customWidth="1"/>
    <col min="15893" max="15893" width="14.28515625" style="577" bestFit="1" customWidth="1"/>
    <col min="15894" max="15894" width="15.140625" style="577" bestFit="1" customWidth="1"/>
    <col min="15895" max="15895" width="10.85546875" style="577" bestFit="1" customWidth="1"/>
    <col min="15896" max="15896" width="15.140625" style="577" bestFit="1" customWidth="1"/>
    <col min="15897" max="15897" width="6.28515625" style="577" bestFit="1" customWidth="1"/>
    <col min="15898" max="16145" width="9.140625" style="577"/>
    <col min="16146" max="16146" width="45.85546875" style="577" bestFit="1" customWidth="1"/>
    <col min="16147" max="16147" width="15.140625" style="577" bestFit="1" customWidth="1"/>
    <col min="16148" max="16148" width="12.85546875" style="577" bestFit="1" customWidth="1"/>
    <col min="16149" max="16149" width="14.28515625" style="577" bestFit="1" customWidth="1"/>
    <col min="16150" max="16150" width="15.140625" style="577" bestFit="1" customWidth="1"/>
    <col min="16151" max="16151" width="10.85546875" style="577" bestFit="1" customWidth="1"/>
    <col min="16152" max="16152" width="15.140625" style="577" bestFit="1" customWidth="1"/>
    <col min="16153" max="16153" width="6.28515625" style="577" bestFit="1" customWidth="1"/>
    <col min="16154" max="16384" width="9.140625" style="577"/>
  </cols>
  <sheetData>
    <row r="1" spans="1:44">
      <c r="B1" s="702" t="s">
        <v>115</v>
      </c>
      <c r="AC1" s="2167" t="s">
        <v>3486</v>
      </c>
      <c r="AD1" s="2167" t="s">
        <v>115</v>
      </c>
      <c r="AQ1" s="2167" t="s">
        <v>3486</v>
      </c>
      <c r="AR1" s="577" t="s">
        <v>3487</v>
      </c>
    </row>
    <row r="2" spans="1:44">
      <c r="B2" s="703" t="s">
        <v>4813</v>
      </c>
      <c r="J2" s="2168" t="s">
        <v>3480</v>
      </c>
      <c r="K2" s="2168"/>
      <c r="L2" s="704" t="s">
        <v>2105</v>
      </c>
      <c r="M2" s="704"/>
      <c r="N2" s="704"/>
      <c r="O2" s="705"/>
      <c r="AC2" s="2169" t="s">
        <v>3488</v>
      </c>
      <c r="AD2" s="2169" t="s">
        <v>3474</v>
      </c>
      <c r="AI2" s="2168" t="s">
        <v>2105</v>
      </c>
      <c r="AJ2" s="2168" t="s">
        <v>3480</v>
      </c>
      <c r="AK2" s="2170" t="s">
        <v>3481</v>
      </c>
      <c r="AQ2" s="2169" t="s">
        <v>3488</v>
      </c>
      <c r="AR2" s="577" t="s">
        <v>3489</v>
      </c>
    </row>
    <row r="3" spans="1:44">
      <c r="B3" s="703" t="s">
        <v>2106</v>
      </c>
      <c r="AC3" s="2169" t="s">
        <v>3490</v>
      </c>
      <c r="AD3" s="2169" t="s">
        <v>2106</v>
      </c>
      <c r="AQ3" s="2169" t="s">
        <v>3490</v>
      </c>
      <c r="AR3" s="577" t="s">
        <v>3491</v>
      </c>
    </row>
    <row r="7" spans="1:44" ht="15.75" thickBot="1">
      <c r="B7" s="706"/>
      <c r="C7" s="706"/>
      <c r="D7" s="706"/>
      <c r="E7" s="707"/>
      <c r="F7" s="2171"/>
      <c r="G7" s="2171"/>
      <c r="H7" s="2171"/>
      <c r="I7" s="706"/>
      <c r="J7" s="2171"/>
      <c r="K7" s="2171"/>
      <c r="L7" s="706"/>
      <c r="M7" s="706"/>
      <c r="N7" s="706"/>
      <c r="O7" s="706"/>
      <c r="AC7" s="2171"/>
      <c r="AD7" s="2171"/>
      <c r="AE7" s="2171"/>
      <c r="AF7" s="2171"/>
      <c r="AG7" s="2171"/>
      <c r="AH7" s="2171"/>
      <c r="AI7" s="2171"/>
      <c r="AJ7" s="2171"/>
      <c r="AK7" s="2171"/>
      <c r="AQ7" s="2171"/>
    </row>
    <row r="8" spans="1:44">
      <c r="B8" s="708" t="s">
        <v>2107</v>
      </c>
      <c r="C8" s="709" t="s">
        <v>2110</v>
      </c>
      <c r="D8" s="709" t="s">
        <v>2108</v>
      </c>
      <c r="E8" s="710" t="s">
        <v>2109</v>
      </c>
      <c r="F8" s="2172" t="s">
        <v>2110</v>
      </c>
      <c r="G8" s="2172"/>
      <c r="H8" s="2172"/>
      <c r="I8" s="709"/>
      <c r="J8" s="2172" t="s">
        <v>4760</v>
      </c>
      <c r="K8" s="2172"/>
      <c r="L8" s="711" t="s">
        <v>2111</v>
      </c>
      <c r="M8" s="711"/>
      <c r="N8" s="709"/>
      <c r="O8" s="711"/>
      <c r="AC8" s="2173" t="s">
        <v>2107</v>
      </c>
      <c r="AD8" s="2173" t="s">
        <v>2107</v>
      </c>
      <c r="AE8" s="2172" t="s">
        <v>3482</v>
      </c>
      <c r="AF8" s="2172" t="s">
        <v>2108</v>
      </c>
      <c r="AG8" s="2172" t="s">
        <v>2109</v>
      </c>
      <c r="AH8" s="2172" t="s">
        <v>2110</v>
      </c>
      <c r="AI8" s="2174" t="s">
        <v>2111</v>
      </c>
      <c r="AJ8" s="2172" t="s">
        <v>3483</v>
      </c>
      <c r="AK8" s="2174" t="s">
        <v>3484</v>
      </c>
      <c r="AQ8" s="2173" t="s">
        <v>2107</v>
      </c>
    </row>
    <row r="9" spans="1:44" ht="15.75" thickBot="1">
      <c r="A9" s="696">
        <v>1</v>
      </c>
      <c r="B9" s="706">
        <v>2</v>
      </c>
      <c r="C9" s="577">
        <v>6</v>
      </c>
      <c r="D9" s="706">
        <v>4</v>
      </c>
      <c r="E9" s="577">
        <v>5</v>
      </c>
      <c r="F9" s="2171"/>
      <c r="G9" s="2171"/>
      <c r="H9" s="2171"/>
      <c r="I9" s="706"/>
      <c r="J9" s="2171"/>
      <c r="K9" s="2171"/>
      <c r="L9" s="706"/>
      <c r="M9" s="706" t="s">
        <v>2842</v>
      </c>
      <c r="N9" s="706"/>
      <c r="O9" s="706"/>
      <c r="AC9" s="2171"/>
      <c r="AD9" s="2171"/>
      <c r="AE9" s="2171"/>
      <c r="AF9" s="2171"/>
      <c r="AG9" s="2171"/>
      <c r="AH9" s="2171"/>
      <c r="AI9" s="2171"/>
      <c r="AJ9" s="2171"/>
      <c r="AK9" s="2171"/>
      <c r="AQ9" s="2171"/>
    </row>
    <row r="10" spans="1:44">
      <c r="A10" s="696">
        <v>7001050</v>
      </c>
      <c r="B10" s="712" t="s">
        <v>2112</v>
      </c>
      <c r="C10" s="713">
        <v>-2528569048.5699997</v>
      </c>
      <c r="D10" s="714">
        <v>0</v>
      </c>
      <c r="E10" s="715">
        <v>0</v>
      </c>
      <c r="F10" s="164">
        <v>-1567314225.5100002</v>
      </c>
      <c r="G10" s="164">
        <f>ROUND(F10/1000,0)</f>
        <v>-1567314</v>
      </c>
      <c r="H10" s="164">
        <f>G10-I10</f>
        <v>0</v>
      </c>
      <c r="I10" s="695">
        <f>ROUND(F10/1000,0)</f>
        <v>-1567314</v>
      </c>
      <c r="J10" s="1859">
        <v>-2528569</v>
      </c>
      <c r="K10" s="1859">
        <f>J10/1000</f>
        <v>-2528.569</v>
      </c>
      <c r="L10" s="717" t="s">
        <v>42</v>
      </c>
      <c r="M10" s="717"/>
      <c r="N10" s="718"/>
      <c r="O10" s="719"/>
      <c r="Q10" s="720"/>
      <c r="V10" s="697"/>
      <c r="W10" s="698"/>
      <c r="AB10" s="577" t="b">
        <f t="shared" ref="AB10:AB41" si="0">A10=AC10</f>
        <v>1</v>
      </c>
      <c r="AC10" s="161">
        <v>7001050</v>
      </c>
      <c r="AD10" s="161" t="s">
        <v>4012</v>
      </c>
      <c r="AE10" s="162">
        <v>-11072045043.99</v>
      </c>
      <c r="AF10" s="168">
        <v>267869.8</v>
      </c>
      <c r="AG10" s="166">
        <v>0</v>
      </c>
      <c r="AH10" s="164">
        <v>-11071777174.190001</v>
      </c>
      <c r="AJ10" s="1859">
        <v>-13050196461.43</v>
      </c>
      <c r="AK10" s="1861">
        <v>-15</v>
      </c>
      <c r="AQ10" s="161">
        <v>7001050</v>
      </c>
      <c r="AR10" s="577" t="s">
        <v>3492</v>
      </c>
    </row>
    <row r="11" spans="1:44">
      <c r="A11" s="696">
        <v>7001300</v>
      </c>
      <c r="B11" s="712" t="s">
        <v>2113</v>
      </c>
      <c r="C11" s="713">
        <v>-17030924234.220001</v>
      </c>
      <c r="D11" s="714">
        <v>0</v>
      </c>
      <c r="E11" s="715">
        <v>0</v>
      </c>
      <c r="F11" s="164">
        <v>-21340121314.16</v>
      </c>
      <c r="G11" s="164">
        <f t="shared" ref="G11:G73" si="1">ROUND(F11/1000,0)</f>
        <v>-21340121</v>
      </c>
      <c r="H11" s="164">
        <f t="shared" ref="H11:H73" si="2">G11-I11</f>
        <v>0</v>
      </c>
      <c r="I11" s="695">
        <f t="shared" ref="I11:I33" si="3">ROUND(F11/1000,0)</f>
        <v>-21340121</v>
      </c>
      <c r="J11" s="1859">
        <v>-17030924</v>
      </c>
      <c r="K11" s="1859">
        <f t="shared" ref="K11:K73" si="4">J11/1000</f>
        <v>-17030.923999999999</v>
      </c>
      <c r="L11" s="717" t="s">
        <v>41</v>
      </c>
      <c r="M11" s="717"/>
      <c r="N11" s="718"/>
      <c r="O11" s="721"/>
      <c r="Q11" s="720"/>
      <c r="V11" s="697"/>
      <c r="W11" s="698"/>
      <c r="AB11" s="577" t="b">
        <f t="shared" si="0"/>
        <v>1</v>
      </c>
      <c r="AC11" s="161">
        <v>7001300</v>
      </c>
      <c r="AD11" s="161" t="s">
        <v>4013</v>
      </c>
      <c r="AE11" s="162">
        <v>-69286420947.539993</v>
      </c>
      <c r="AF11" s="163">
        <v>0</v>
      </c>
      <c r="AG11" s="166">
        <v>0</v>
      </c>
      <c r="AH11" s="164">
        <v>-69286420947.539993</v>
      </c>
      <c r="AJ11" s="1859">
        <v>-67746335533.910004</v>
      </c>
      <c r="AK11" s="2175">
        <v>2</v>
      </c>
      <c r="AQ11" s="161">
        <v>7001300</v>
      </c>
      <c r="AR11" s="577" t="s">
        <v>3493</v>
      </c>
    </row>
    <row r="12" spans="1:44">
      <c r="A12" s="696">
        <v>7001400</v>
      </c>
      <c r="B12" s="712" t="s">
        <v>2114</v>
      </c>
      <c r="C12" s="713">
        <v>-451703019.60000002</v>
      </c>
      <c r="D12" s="714">
        <v>0</v>
      </c>
      <c r="E12" s="715">
        <v>0</v>
      </c>
      <c r="F12" s="164">
        <v>-776124990</v>
      </c>
      <c r="G12" s="164">
        <f t="shared" si="1"/>
        <v>-776125</v>
      </c>
      <c r="H12" s="164">
        <f t="shared" si="2"/>
        <v>0</v>
      </c>
      <c r="I12" s="695">
        <f t="shared" si="3"/>
        <v>-776125</v>
      </c>
      <c r="J12" s="1859">
        <v>-451703</v>
      </c>
      <c r="K12" s="1859">
        <f t="shared" si="4"/>
        <v>-451.70299999999997</v>
      </c>
      <c r="L12" s="717" t="s">
        <v>45</v>
      </c>
      <c r="M12" s="717"/>
      <c r="N12" s="718"/>
      <c r="O12" s="719"/>
      <c r="Q12" s="720"/>
      <c r="V12" s="697"/>
      <c r="W12" s="698"/>
      <c r="AB12" s="577" t="b">
        <f t="shared" si="0"/>
        <v>1</v>
      </c>
      <c r="AC12" s="161">
        <v>7001400</v>
      </c>
      <c r="AD12" s="161" t="s">
        <v>4014</v>
      </c>
      <c r="AE12" s="162">
        <v>-1963961613.5</v>
      </c>
      <c r="AF12" s="168">
        <v>93000000</v>
      </c>
      <c r="AG12" s="166">
        <v>0</v>
      </c>
      <c r="AH12" s="164">
        <v>-1870961613.5</v>
      </c>
      <c r="AJ12" s="1859">
        <v>-2334121930.9499998</v>
      </c>
      <c r="AK12" s="1861">
        <v>-20</v>
      </c>
      <c r="AQ12" s="161">
        <v>7001400</v>
      </c>
      <c r="AR12" s="577" t="s">
        <v>3494</v>
      </c>
    </row>
    <row r="13" spans="1:44">
      <c r="A13" s="696">
        <v>7001500</v>
      </c>
      <c r="B13" s="712" t="s">
        <v>2115</v>
      </c>
      <c r="C13" s="713">
        <v>-1096346006.01</v>
      </c>
      <c r="D13" s="714">
        <v>0</v>
      </c>
      <c r="E13" s="715">
        <v>0</v>
      </c>
      <c r="F13" s="164">
        <v>-1029652005.16</v>
      </c>
      <c r="G13" s="164">
        <f t="shared" si="1"/>
        <v>-1029652</v>
      </c>
      <c r="H13" s="164">
        <f t="shared" si="2"/>
        <v>0</v>
      </c>
      <c r="I13" s="695">
        <f t="shared" si="3"/>
        <v>-1029652</v>
      </c>
      <c r="J13" s="1859">
        <v>-1096346</v>
      </c>
      <c r="K13" s="1859">
        <f t="shared" si="4"/>
        <v>-1096.346</v>
      </c>
      <c r="L13" s="717" t="s">
        <v>43</v>
      </c>
      <c r="M13" s="717"/>
      <c r="N13" s="718"/>
      <c r="O13" s="721"/>
      <c r="Q13" s="720"/>
      <c r="V13" s="697"/>
      <c r="W13" s="698"/>
      <c r="AB13" s="577" t="b">
        <f t="shared" si="0"/>
        <v>1</v>
      </c>
      <c r="AC13" s="161">
        <v>7001500</v>
      </c>
      <c r="AD13" s="161" t="s">
        <v>4015</v>
      </c>
      <c r="AE13" s="162">
        <v>-3655598906.75</v>
      </c>
      <c r="AF13" s="163">
        <v>0</v>
      </c>
      <c r="AG13" s="166">
        <v>0</v>
      </c>
      <c r="AH13" s="164">
        <v>-3655598906.75</v>
      </c>
      <c r="AJ13" s="1859">
        <v>-8029221638.8000002</v>
      </c>
      <c r="AK13" s="1861">
        <v>-54</v>
      </c>
      <c r="AQ13" s="161">
        <v>7001500</v>
      </c>
      <c r="AR13" s="577" t="s">
        <v>3495</v>
      </c>
    </row>
    <row r="14" spans="1:44">
      <c r="A14" s="696">
        <v>7001900</v>
      </c>
      <c r="B14" s="712" t="s">
        <v>3396</v>
      </c>
      <c r="C14" s="713">
        <v>-1637146.95</v>
      </c>
      <c r="D14" s="714"/>
      <c r="E14" s="715"/>
      <c r="F14" s="164">
        <v>0</v>
      </c>
      <c r="G14" s="164">
        <f t="shared" si="1"/>
        <v>0</v>
      </c>
      <c r="H14" s="164">
        <f t="shared" si="2"/>
        <v>0</v>
      </c>
      <c r="I14" s="695">
        <f t="shared" si="3"/>
        <v>0</v>
      </c>
      <c r="J14" s="1859">
        <v>-1637</v>
      </c>
      <c r="K14" s="1859">
        <f t="shared" si="4"/>
        <v>-1.637</v>
      </c>
      <c r="L14" s="717" t="s">
        <v>3377</v>
      </c>
      <c r="M14" s="717"/>
      <c r="N14" s="718"/>
      <c r="O14" s="721"/>
      <c r="Q14" s="720"/>
      <c r="V14" s="697"/>
      <c r="W14" s="698"/>
      <c r="AB14" s="577" t="b">
        <f t="shared" si="0"/>
        <v>1</v>
      </c>
      <c r="AC14" s="161">
        <v>7001900</v>
      </c>
      <c r="AD14" s="161" t="s">
        <v>4016</v>
      </c>
      <c r="AE14" s="162">
        <v>-2466910.9300000002</v>
      </c>
      <c r="AF14" s="163">
        <v>0</v>
      </c>
      <c r="AG14" s="166">
        <v>0</v>
      </c>
      <c r="AH14" s="164">
        <v>-2466910.9300000002</v>
      </c>
      <c r="AJ14" s="165">
        <v>0</v>
      </c>
      <c r="AK14" s="2176">
        <v>0</v>
      </c>
      <c r="AQ14" s="161">
        <v>7001900</v>
      </c>
      <c r="AR14" s="577" t="s">
        <v>3396</v>
      </c>
    </row>
    <row r="15" spans="1:44">
      <c r="A15" s="696">
        <v>7001950</v>
      </c>
      <c r="B15" s="712" t="s">
        <v>3397</v>
      </c>
      <c r="C15" s="713">
        <v>-11336191.02</v>
      </c>
      <c r="D15" s="714"/>
      <c r="E15" s="715"/>
      <c r="F15" s="164">
        <v>0</v>
      </c>
      <c r="G15" s="164">
        <f t="shared" si="1"/>
        <v>0</v>
      </c>
      <c r="H15" s="164">
        <f t="shared" si="2"/>
        <v>0</v>
      </c>
      <c r="I15" s="695">
        <f t="shared" si="3"/>
        <v>0</v>
      </c>
      <c r="J15" s="1859">
        <v>-11336</v>
      </c>
      <c r="K15" s="1859">
        <f t="shared" si="4"/>
        <v>-11.336</v>
      </c>
      <c r="L15" s="717" t="s">
        <v>3377</v>
      </c>
      <c r="M15" s="717"/>
      <c r="N15" s="718"/>
      <c r="O15" s="721"/>
      <c r="Q15" s="720"/>
      <c r="V15" s="697"/>
      <c r="W15" s="698"/>
      <c r="AB15" s="577" t="b">
        <f t="shared" si="0"/>
        <v>1</v>
      </c>
      <c r="AC15" s="161">
        <v>7001950</v>
      </c>
      <c r="AD15" s="161" t="s">
        <v>4017</v>
      </c>
      <c r="AE15" s="162">
        <v>-16630004.25</v>
      </c>
      <c r="AF15" s="163">
        <v>0</v>
      </c>
      <c r="AG15" s="166">
        <v>0</v>
      </c>
      <c r="AH15" s="164">
        <v>-16630004.25</v>
      </c>
      <c r="AJ15" s="165">
        <v>0</v>
      </c>
      <c r="AK15" s="2176">
        <v>0</v>
      </c>
      <c r="AQ15" s="161">
        <v>7001950</v>
      </c>
      <c r="AR15" s="577" t="s">
        <v>3397</v>
      </c>
    </row>
    <row r="16" spans="1:44">
      <c r="A16" s="696">
        <v>7002000</v>
      </c>
      <c r="B16" s="712" t="s">
        <v>2116</v>
      </c>
      <c r="C16" s="713">
        <v>0</v>
      </c>
      <c r="D16" s="714">
        <v>0</v>
      </c>
      <c r="E16" s="715">
        <v>0</v>
      </c>
      <c r="F16" s="164">
        <v>0</v>
      </c>
      <c r="G16" s="164">
        <f t="shared" si="1"/>
        <v>0</v>
      </c>
      <c r="H16" s="164">
        <f t="shared" si="2"/>
        <v>0</v>
      </c>
      <c r="I16" s="695">
        <f t="shared" si="3"/>
        <v>0</v>
      </c>
      <c r="J16" s="1859">
        <v>0</v>
      </c>
      <c r="K16" s="1859">
        <f t="shared" si="4"/>
        <v>0</v>
      </c>
      <c r="L16" s="717" t="s">
        <v>44</v>
      </c>
      <c r="M16" s="717"/>
      <c r="N16" s="718"/>
      <c r="O16" s="719"/>
      <c r="Q16" s="720"/>
      <c r="V16" s="697"/>
      <c r="W16" s="698"/>
      <c r="AB16" s="577" t="b">
        <f t="shared" si="0"/>
        <v>1</v>
      </c>
      <c r="AC16" s="161">
        <v>7002000</v>
      </c>
      <c r="AD16" s="161" t="s">
        <v>2116</v>
      </c>
      <c r="AE16" s="1860">
        <v>0</v>
      </c>
      <c r="AF16" s="163">
        <v>0</v>
      </c>
      <c r="AG16" s="166">
        <v>0</v>
      </c>
      <c r="AH16" s="166">
        <v>0</v>
      </c>
      <c r="AJ16" s="1859">
        <v>-17754000</v>
      </c>
      <c r="AK16" s="1861">
        <v>-100</v>
      </c>
      <c r="AQ16" s="161">
        <v>7002000</v>
      </c>
      <c r="AR16" s="577" t="s">
        <v>904</v>
      </c>
    </row>
    <row r="17" spans="1:44">
      <c r="A17" s="696">
        <v>7002100</v>
      </c>
      <c r="B17" s="712" t="s">
        <v>2117</v>
      </c>
      <c r="C17" s="713">
        <v>-337139639.5</v>
      </c>
      <c r="D17" s="714">
        <v>0</v>
      </c>
      <c r="E17" s="715">
        <v>0</v>
      </c>
      <c r="F17" s="164">
        <v>-541995282.87</v>
      </c>
      <c r="G17" s="164">
        <f t="shared" si="1"/>
        <v>-541995</v>
      </c>
      <c r="H17" s="164">
        <f t="shared" si="2"/>
        <v>0</v>
      </c>
      <c r="I17" s="695">
        <f t="shared" si="3"/>
        <v>-541995</v>
      </c>
      <c r="J17" s="1859">
        <v>-337140</v>
      </c>
      <c r="K17" s="1859">
        <f t="shared" si="4"/>
        <v>-337.14</v>
      </c>
      <c r="L17" s="717" t="s">
        <v>44</v>
      </c>
      <c r="N17" s="718"/>
      <c r="O17" s="721"/>
      <c r="Q17" s="720"/>
      <c r="V17" s="697"/>
      <c r="W17" s="698"/>
      <c r="AB17" s="577" t="b">
        <f t="shared" si="0"/>
        <v>1</v>
      </c>
      <c r="AC17" s="161">
        <v>7002100</v>
      </c>
      <c r="AD17" s="161" t="s">
        <v>4018</v>
      </c>
      <c r="AE17" s="162">
        <v>-1678264773.1500001</v>
      </c>
      <c r="AF17" s="163">
        <v>0</v>
      </c>
      <c r="AG17" s="166">
        <v>0</v>
      </c>
      <c r="AH17" s="164">
        <v>-1678264773.1500001</v>
      </c>
      <c r="AJ17" s="1859">
        <v>-1813229278.97</v>
      </c>
      <c r="AK17" s="1861">
        <v>-7</v>
      </c>
      <c r="AQ17" s="161">
        <v>7002100</v>
      </c>
      <c r="AR17" s="577" t="s">
        <v>3496</v>
      </c>
    </row>
    <row r="18" spans="1:44">
      <c r="A18" s="696">
        <v>7002200</v>
      </c>
      <c r="B18" s="712" t="s">
        <v>3119</v>
      </c>
      <c r="C18" s="713">
        <v>0</v>
      </c>
      <c r="D18" s="714">
        <v>0</v>
      </c>
      <c r="E18" s="715">
        <v>0</v>
      </c>
      <c r="F18" s="164">
        <v>0</v>
      </c>
      <c r="G18" s="164">
        <f t="shared" si="1"/>
        <v>0</v>
      </c>
      <c r="H18" s="164">
        <f t="shared" si="2"/>
        <v>0</v>
      </c>
      <c r="I18" s="695">
        <f t="shared" si="3"/>
        <v>0</v>
      </c>
      <c r="J18" s="1859">
        <v>0</v>
      </c>
      <c r="K18" s="1859">
        <f t="shared" si="4"/>
        <v>0</v>
      </c>
      <c r="L18" s="717" t="s">
        <v>44</v>
      </c>
      <c r="M18" s="717"/>
      <c r="N18" s="718"/>
      <c r="O18" s="721"/>
      <c r="Q18" s="720"/>
      <c r="V18" s="697"/>
      <c r="W18" s="698"/>
      <c r="AB18" s="577" t="b">
        <f t="shared" si="0"/>
        <v>1</v>
      </c>
      <c r="AC18" s="161">
        <v>7002200</v>
      </c>
      <c r="AD18" s="161" t="s">
        <v>4019</v>
      </c>
      <c r="AE18" s="162">
        <v>-4736499.5999999996</v>
      </c>
      <c r="AF18" s="163">
        <v>0</v>
      </c>
      <c r="AG18" s="166">
        <v>0</v>
      </c>
      <c r="AH18" s="164">
        <v>-4736499.5999999996</v>
      </c>
      <c r="AJ18" s="1859">
        <v>-495588</v>
      </c>
      <c r="AK18" s="2175">
        <v>856</v>
      </c>
      <c r="AQ18" s="161">
        <v>7002200</v>
      </c>
      <c r="AR18" s="577" t="s">
        <v>3497</v>
      </c>
    </row>
    <row r="19" spans="1:44">
      <c r="A19" s="696">
        <v>7002300</v>
      </c>
      <c r="B19" s="712" t="s">
        <v>2118</v>
      </c>
      <c r="C19" s="713">
        <v>-66790992</v>
      </c>
      <c r="D19" s="714">
        <v>0</v>
      </c>
      <c r="E19" s="715">
        <v>0</v>
      </c>
      <c r="F19" s="164">
        <v>-142415010.55000001</v>
      </c>
      <c r="G19" s="164">
        <f t="shared" si="1"/>
        <v>-142415</v>
      </c>
      <c r="H19" s="164">
        <f t="shared" si="2"/>
        <v>0</v>
      </c>
      <c r="I19" s="695">
        <f t="shared" si="3"/>
        <v>-142415</v>
      </c>
      <c r="J19" s="1859">
        <v>-66791</v>
      </c>
      <c r="K19" s="1859">
        <f t="shared" si="4"/>
        <v>-66.790999999999997</v>
      </c>
      <c r="L19" s="717" t="s">
        <v>44</v>
      </c>
      <c r="M19" s="717"/>
      <c r="N19" s="718"/>
      <c r="O19" s="719"/>
      <c r="Q19" s="720"/>
      <c r="V19" s="697"/>
      <c r="W19" s="698"/>
      <c r="AB19" s="577" t="b">
        <f t="shared" si="0"/>
        <v>1</v>
      </c>
      <c r="AC19" s="161">
        <v>7002300</v>
      </c>
      <c r="AD19" s="161" t="s">
        <v>4020</v>
      </c>
      <c r="AE19" s="162">
        <v>-519850516</v>
      </c>
      <c r="AF19" s="163">
        <v>0</v>
      </c>
      <c r="AG19" s="166">
        <v>0</v>
      </c>
      <c r="AH19" s="164">
        <v>-519850516</v>
      </c>
      <c r="AJ19" s="1859">
        <v>-566332976.60000002</v>
      </c>
      <c r="AK19" s="1861">
        <v>-8</v>
      </c>
      <c r="AQ19" s="161">
        <v>7002300</v>
      </c>
      <c r="AR19" s="577" t="s">
        <v>3498</v>
      </c>
    </row>
    <row r="20" spans="1:44">
      <c r="A20" s="696">
        <v>7002400</v>
      </c>
      <c r="B20" s="712" t="s">
        <v>2119</v>
      </c>
      <c r="C20" s="713">
        <v>0</v>
      </c>
      <c r="D20" s="714">
        <v>0</v>
      </c>
      <c r="E20" s="715">
        <v>0</v>
      </c>
      <c r="F20" s="164">
        <v>-311700</v>
      </c>
      <c r="G20" s="164">
        <f t="shared" si="1"/>
        <v>-312</v>
      </c>
      <c r="H20" s="164">
        <f t="shared" si="2"/>
        <v>0</v>
      </c>
      <c r="I20" s="695">
        <f t="shared" si="3"/>
        <v>-312</v>
      </c>
      <c r="J20" s="1859">
        <v>0</v>
      </c>
      <c r="K20" s="1859">
        <f t="shared" si="4"/>
        <v>0</v>
      </c>
      <c r="L20" s="717" t="s">
        <v>44</v>
      </c>
      <c r="M20" s="717"/>
      <c r="N20" s="718"/>
      <c r="O20" s="719"/>
      <c r="Q20" s="720"/>
      <c r="V20" s="697"/>
      <c r="W20" s="698"/>
      <c r="AB20" s="577" t="b">
        <f t="shared" si="0"/>
        <v>1</v>
      </c>
      <c r="AC20" s="161">
        <v>7002400</v>
      </c>
      <c r="AD20" s="161" t="s">
        <v>4021</v>
      </c>
      <c r="AE20" s="162">
        <v>-452640</v>
      </c>
      <c r="AF20" s="163">
        <v>0</v>
      </c>
      <c r="AG20" s="166">
        <v>0</v>
      </c>
      <c r="AH20" s="164">
        <v>-452640</v>
      </c>
      <c r="AJ20" s="1859">
        <v>-815260</v>
      </c>
      <c r="AK20" s="1861">
        <v>-44</v>
      </c>
      <c r="AQ20" s="161">
        <v>7002400</v>
      </c>
      <c r="AR20" s="577" t="s">
        <v>3499</v>
      </c>
    </row>
    <row r="21" spans="1:44">
      <c r="A21" s="696">
        <v>7002700</v>
      </c>
      <c r="B21" s="712" t="s">
        <v>2120</v>
      </c>
      <c r="C21" s="713">
        <v>-134487998.51999998</v>
      </c>
      <c r="D21" s="714">
        <v>0</v>
      </c>
      <c r="E21" s="715">
        <v>0</v>
      </c>
      <c r="F21" s="164">
        <v>-151910699.34</v>
      </c>
      <c r="G21" s="164">
        <f t="shared" si="1"/>
        <v>-151911</v>
      </c>
      <c r="H21" s="164">
        <f t="shared" si="2"/>
        <v>0</v>
      </c>
      <c r="I21" s="695">
        <f t="shared" si="3"/>
        <v>-151911</v>
      </c>
      <c r="J21" s="1859">
        <v>-134488</v>
      </c>
      <c r="K21" s="1859">
        <f t="shared" si="4"/>
        <v>-134.488</v>
      </c>
      <c r="L21" s="717" t="s">
        <v>44</v>
      </c>
      <c r="M21" s="717"/>
      <c r="N21" s="718"/>
      <c r="O21" s="719"/>
      <c r="Q21" s="720"/>
      <c r="V21" s="697"/>
      <c r="W21" s="698"/>
      <c r="AB21" s="577" t="b">
        <f t="shared" si="0"/>
        <v>1</v>
      </c>
      <c r="AC21" s="161">
        <v>7002700</v>
      </c>
      <c r="AD21" s="161" t="s">
        <v>4022</v>
      </c>
      <c r="AE21" s="162">
        <v>-404921413.49000001</v>
      </c>
      <c r="AF21" s="163">
        <v>0</v>
      </c>
      <c r="AG21" s="166">
        <v>0</v>
      </c>
      <c r="AH21" s="164">
        <v>-404921413.49000001</v>
      </c>
      <c r="AJ21" s="1859">
        <v>-487713861.16000003</v>
      </c>
      <c r="AK21" s="1861">
        <v>-17</v>
      </c>
      <c r="AQ21" s="161">
        <v>7002700</v>
      </c>
      <c r="AR21" s="577" t="s">
        <v>3500</v>
      </c>
    </row>
    <row r="22" spans="1:44">
      <c r="A22" s="696">
        <v>7002800</v>
      </c>
      <c r="B22" s="712" t="s">
        <v>2121</v>
      </c>
      <c r="C22" s="722">
        <v>-7694263.7599999998</v>
      </c>
      <c r="D22" s="714">
        <v>0</v>
      </c>
      <c r="E22" s="715">
        <v>0</v>
      </c>
      <c r="F22" s="164">
        <v>-1717909.9</v>
      </c>
      <c r="G22" s="164">
        <f t="shared" si="1"/>
        <v>-1718</v>
      </c>
      <c r="H22" s="164">
        <f t="shared" si="2"/>
        <v>0</v>
      </c>
      <c r="I22" s="695">
        <f t="shared" si="3"/>
        <v>-1718</v>
      </c>
      <c r="J22" s="1859">
        <v>-7694</v>
      </c>
      <c r="K22" s="1859">
        <f t="shared" si="4"/>
        <v>-7.694</v>
      </c>
      <c r="L22" s="717" t="s">
        <v>44</v>
      </c>
      <c r="M22" s="717"/>
      <c r="N22" s="718"/>
      <c r="O22" s="719"/>
      <c r="Q22" s="720"/>
      <c r="V22" s="697"/>
      <c r="W22" s="698"/>
      <c r="AB22" s="577" t="b">
        <f t="shared" si="0"/>
        <v>1</v>
      </c>
      <c r="AC22" s="161">
        <v>7002800</v>
      </c>
      <c r="AD22" s="161" t="s">
        <v>4023</v>
      </c>
      <c r="AE22" s="162">
        <v>-12080840.939999999</v>
      </c>
      <c r="AF22" s="163">
        <v>0</v>
      </c>
      <c r="AG22" s="166">
        <v>0</v>
      </c>
      <c r="AH22" s="164">
        <v>-12080840.939999999</v>
      </c>
      <c r="AJ22" s="165">
        <v>0</v>
      </c>
      <c r="AK22" s="2176">
        <v>0</v>
      </c>
      <c r="AQ22" s="161">
        <v>7002800</v>
      </c>
      <c r="AR22" s="577" t="s">
        <v>3501</v>
      </c>
    </row>
    <row r="23" spans="1:44">
      <c r="A23" s="696">
        <v>7032100</v>
      </c>
      <c r="B23" s="712" t="s">
        <v>2122</v>
      </c>
      <c r="C23" s="723">
        <v>16892237.699999999</v>
      </c>
      <c r="D23" s="714">
        <v>0</v>
      </c>
      <c r="E23" s="715">
        <v>0</v>
      </c>
      <c r="F23" s="164">
        <v>25641407.960000001</v>
      </c>
      <c r="G23" s="164">
        <f t="shared" si="1"/>
        <v>25641</v>
      </c>
      <c r="H23" s="164">
        <f t="shared" si="2"/>
        <v>0</v>
      </c>
      <c r="I23" s="695">
        <f t="shared" si="3"/>
        <v>25641</v>
      </c>
      <c r="J23" s="1859">
        <v>16892</v>
      </c>
      <c r="K23" s="1859">
        <f t="shared" si="4"/>
        <v>16.891999999999999</v>
      </c>
      <c r="L23" s="717" t="s">
        <v>44</v>
      </c>
      <c r="M23" s="717"/>
      <c r="N23" s="718"/>
      <c r="O23" s="719"/>
      <c r="Q23" s="720"/>
      <c r="V23" s="697"/>
      <c r="W23" s="698"/>
      <c r="AB23" s="577" t="b">
        <f t="shared" si="0"/>
        <v>1</v>
      </c>
      <c r="AC23" s="161">
        <v>7032100</v>
      </c>
      <c r="AD23" s="161" t="s">
        <v>4024</v>
      </c>
      <c r="AE23" s="167">
        <v>95848215.859999999</v>
      </c>
      <c r="AF23" s="163">
        <v>0</v>
      </c>
      <c r="AG23" s="166">
        <v>0</v>
      </c>
      <c r="AH23" s="160">
        <v>95848215.859999999</v>
      </c>
      <c r="AJ23" s="1858">
        <v>100100253.84999999</v>
      </c>
      <c r="AK23" s="1861">
        <v>-4</v>
      </c>
      <c r="AQ23" s="161">
        <v>7032100</v>
      </c>
      <c r="AR23" s="577" t="s">
        <v>3502</v>
      </c>
    </row>
    <row r="24" spans="1:44">
      <c r="A24" s="696">
        <v>7032300</v>
      </c>
      <c r="B24" s="712" t="s">
        <v>2123</v>
      </c>
      <c r="C24" s="723">
        <v>3843397.0999999996</v>
      </c>
      <c r="D24" s="714">
        <v>0</v>
      </c>
      <c r="E24" s="715">
        <v>0</v>
      </c>
      <c r="F24" s="164">
        <v>7055114.6999999993</v>
      </c>
      <c r="G24" s="164">
        <f t="shared" si="1"/>
        <v>7055</v>
      </c>
      <c r="H24" s="164">
        <f t="shared" si="2"/>
        <v>0</v>
      </c>
      <c r="I24" s="695">
        <f t="shared" si="3"/>
        <v>7055</v>
      </c>
      <c r="J24" s="1859">
        <v>3844</v>
      </c>
      <c r="K24" s="1859">
        <f t="shared" si="4"/>
        <v>3.8439999999999999</v>
      </c>
      <c r="L24" s="717" t="s">
        <v>44</v>
      </c>
      <c r="M24" s="717"/>
      <c r="N24" s="724"/>
      <c r="O24" s="725"/>
      <c r="Q24" s="720"/>
      <c r="V24" s="697"/>
      <c r="W24" s="698"/>
      <c r="AB24" s="577" t="b">
        <f t="shared" si="0"/>
        <v>1</v>
      </c>
      <c r="AC24" s="161">
        <v>7032300</v>
      </c>
      <c r="AD24" s="161" t="s">
        <v>4025</v>
      </c>
      <c r="AE24" s="167">
        <v>30366550.300000001</v>
      </c>
      <c r="AF24" s="163">
        <v>0</v>
      </c>
      <c r="AG24" s="166">
        <v>0</v>
      </c>
      <c r="AH24" s="160">
        <v>30366550.300000001</v>
      </c>
      <c r="AJ24" s="1858">
        <v>32380492.829999998</v>
      </c>
      <c r="AK24" s="1861">
        <v>-6</v>
      </c>
      <c r="AQ24" s="161">
        <v>7032300</v>
      </c>
      <c r="AR24" s="577" t="s">
        <v>3503</v>
      </c>
    </row>
    <row r="25" spans="1:44">
      <c r="A25" s="696">
        <v>7032700</v>
      </c>
      <c r="B25" s="712" t="s">
        <v>2124</v>
      </c>
      <c r="C25" s="723">
        <v>871076.3</v>
      </c>
      <c r="D25" s="714">
        <v>0</v>
      </c>
      <c r="E25" s="715">
        <v>0</v>
      </c>
      <c r="F25" s="164">
        <v>549340.04</v>
      </c>
      <c r="G25" s="164">
        <f t="shared" si="1"/>
        <v>549</v>
      </c>
      <c r="H25" s="164">
        <f t="shared" si="2"/>
        <v>0</v>
      </c>
      <c r="I25" s="695">
        <f t="shared" si="3"/>
        <v>549</v>
      </c>
      <c r="J25" s="1859">
        <v>871</v>
      </c>
      <c r="K25" s="1859">
        <f t="shared" si="4"/>
        <v>0.871</v>
      </c>
      <c r="L25" s="717" t="s">
        <v>44</v>
      </c>
      <c r="M25" s="717"/>
      <c r="N25" s="726"/>
      <c r="O25" s="719"/>
      <c r="Q25" s="720"/>
      <c r="V25" s="697"/>
      <c r="W25" s="698"/>
      <c r="AB25" s="577" t="b">
        <f t="shared" si="0"/>
        <v>1</v>
      </c>
      <c r="AC25" s="161">
        <v>7032700</v>
      </c>
      <c r="AD25" s="161" t="s">
        <v>4026</v>
      </c>
      <c r="AE25" s="167">
        <v>1742187.75</v>
      </c>
      <c r="AF25" s="163">
        <v>0</v>
      </c>
      <c r="AG25" s="166">
        <v>0</v>
      </c>
      <c r="AH25" s="160">
        <v>1742187.75</v>
      </c>
      <c r="AJ25" s="1858">
        <v>5170387.6100000003</v>
      </c>
      <c r="AK25" s="1861">
        <v>-66</v>
      </c>
      <c r="AQ25" s="161">
        <v>7032700</v>
      </c>
      <c r="AR25" s="577" t="s">
        <v>3504</v>
      </c>
    </row>
    <row r="26" spans="1:44">
      <c r="A26" s="696">
        <v>7032800</v>
      </c>
      <c r="B26" s="712" t="s">
        <v>2125</v>
      </c>
      <c r="C26" s="723">
        <v>76859.899999999994</v>
      </c>
      <c r="D26" s="714">
        <v>0</v>
      </c>
      <c r="E26" s="715">
        <v>0</v>
      </c>
      <c r="F26" s="164">
        <v>112582.8</v>
      </c>
      <c r="G26" s="164">
        <f t="shared" si="1"/>
        <v>113</v>
      </c>
      <c r="H26" s="164">
        <f t="shared" si="2"/>
        <v>0</v>
      </c>
      <c r="I26" s="695">
        <f t="shared" si="3"/>
        <v>113</v>
      </c>
      <c r="J26" s="1859">
        <v>77</v>
      </c>
      <c r="K26" s="1859">
        <f t="shared" si="4"/>
        <v>7.6999999999999999E-2</v>
      </c>
      <c r="L26" s="717" t="s">
        <v>44</v>
      </c>
      <c r="M26" s="717"/>
      <c r="N26" s="726"/>
      <c r="O26" s="719"/>
      <c r="Q26" s="720"/>
      <c r="V26" s="697"/>
      <c r="W26" s="698"/>
      <c r="AB26" s="577" t="b">
        <f t="shared" si="0"/>
        <v>1</v>
      </c>
      <c r="AC26" s="161">
        <v>7032800</v>
      </c>
      <c r="AD26" s="161" t="s">
        <v>4027</v>
      </c>
      <c r="AE26" s="167">
        <v>292117.90000000002</v>
      </c>
      <c r="AF26" s="163">
        <v>0</v>
      </c>
      <c r="AG26" s="166">
        <v>0</v>
      </c>
      <c r="AH26" s="160">
        <v>292117.90000000002</v>
      </c>
      <c r="AJ26" s="1858">
        <v>296152.94</v>
      </c>
      <c r="AK26" s="1861">
        <v>-1</v>
      </c>
      <c r="AQ26" s="161">
        <v>7032800</v>
      </c>
      <c r="AR26" s="577" t="s">
        <v>3505</v>
      </c>
    </row>
    <row r="27" spans="1:44">
      <c r="A27" s="696">
        <v>7042100</v>
      </c>
      <c r="B27" s="712" t="s">
        <v>2126</v>
      </c>
      <c r="C27" s="723">
        <v>151065.24</v>
      </c>
      <c r="D27" s="714">
        <v>0</v>
      </c>
      <c r="E27" s="715">
        <v>0</v>
      </c>
      <c r="F27" s="164">
        <v>521763.4</v>
      </c>
      <c r="G27" s="164">
        <f t="shared" si="1"/>
        <v>522</v>
      </c>
      <c r="H27" s="164">
        <f t="shared" si="2"/>
        <v>0</v>
      </c>
      <c r="I27" s="695">
        <f t="shared" si="3"/>
        <v>522</v>
      </c>
      <c r="J27" s="1859">
        <v>151</v>
      </c>
      <c r="K27" s="1859">
        <f t="shared" si="4"/>
        <v>0.151</v>
      </c>
      <c r="L27" s="717" t="s">
        <v>44</v>
      </c>
      <c r="M27" s="717"/>
      <c r="N27" s="724"/>
      <c r="O27" s="725"/>
      <c r="Q27" s="720"/>
      <c r="V27" s="697"/>
      <c r="W27" s="698"/>
      <c r="AB27" s="577" t="b">
        <f t="shared" si="0"/>
        <v>1</v>
      </c>
      <c r="AC27" s="161">
        <v>7042100</v>
      </c>
      <c r="AD27" s="161" t="s">
        <v>4028</v>
      </c>
      <c r="AE27" s="167">
        <v>447709.43</v>
      </c>
      <c r="AF27" s="163">
        <v>0</v>
      </c>
      <c r="AG27" s="166">
        <v>0</v>
      </c>
      <c r="AH27" s="160">
        <v>447709.43</v>
      </c>
      <c r="AJ27" s="1858">
        <v>4353821.6500000004</v>
      </c>
      <c r="AK27" s="1861">
        <v>-90</v>
      </c>
      <c r="AQ27" s="161">
        <v>7042100</v>
      </c>
      <c r="AR27" s="577" t="s">
        <v>3506</v>
      </c>
    </row>
    <row r="28" spans="1:44">
      <c r="A28" s="696">
        <v>7042300</v>
      </c>
      <c r="B28" s="712" t="s">
        <v>2127</v>
      </c>
      <c r="C28" s="723">
        <v>1691</v>
      </c>
      <c r="D28" s="714">
        <v>0</v>
      </c>
      <c r="E28" s="715">
        <v>0</v>
      </c>
      <c r="F28" s="164">
        <v>58</v>
      </c>
      <c r="G28" s="164">
        <f t="shared" si="1"/>
        <v>0</v>
      </c>
      <c r="H28" s="164">
        <f t="shared" si="2"/>
        <v>0</v>
      </c>
      <c r="I28" s="695">
        <f t="shared" si="3"/>
        <v>0</v>
      </c>
      <c r="J28" s="1859">
        <v>2</v>
      </c>
      <c r="K28" s="1859">
        <f t="shared" si="4"/>
        <v>2E-3</v>
      </c>
      <c r="L28" s="717" t="s">
        <v>44</v>
      </c>
      <c r="M28" s="717"/>
      <c r="N28" s="726"/>
      <c r="O28" s="721"/>
      <c r="Q28" s="720"/>
      <c r="V28" s="697"/>
      <c r="W28" s="698"/>
      <c r="AB28" s="577" t="b">
        <f t="shared" si="0"/>
        <v>1</v>
      </c>
      <c r="AC28" s="161">
        <v>7042300</v>
      </c>
      <c r="AD28" s="161" t="s">
        <v>4029</v>
      </c>
      <c r="AE28" s="167">
        <v>10473.75</v>
      </c>
      <c r="AF28" s="163">
        <v>0</v>
      </c>
      <c r="AG28" s="166">
        <v>0</v>
      </c>
      <c r="AH28" s="160">
        <v>10473.75</v>
      </c>
      <c r="AJ28" s="1858">
        <v>79565</v>
      </c>
      <c r="AK28" s="1861">
        <v>-87</v>
      </c>
      <c r="AQ28" s="161">
        <v>7042300</v>
      </c>
      <c r="AR28" s="577" t="s">
        <v>3507</v>
      </c>
    </row>
    <row r="29" spans="1:44">
      <c r="A29" s="696">
        <v>7042400</v>
      </c>
      <c r="B29" s="712" t="s">
        <v>3425</v>
      </c>
      <c r="C29" s="713"/>
      <c r="D29" s="714"/>
      <c r="E29" s="715"/>
      <c r="F29" s="164">
        <v>0</v>
      </c>
      <c r="G29" s="164">
        <f t="shared" si="1"/>
        <v>0</v>
      </c>
      <c r="H29" s="164">
        <f t="shared" si="2"/>
        <v>0</v>
      </c>
      <c r="I29" s="695">
        <f t="shared" si="3"/>
        <v>0</v>
      </c>
      <c r="J29" s="1859">
        <v>0</v>
      </c>
      <c r="K29" s="1859">
        <f t="shared" si="4"/>
        <v>0</v>
      </c>
      <c r="L29" s="717"/>
      <c r="M29" s="717"/>
      <c r="N29" s="724"/>
      <c r="O29" s="725"/>
      <c r="Q29" s="720"/>
      <c r="V29" s="697"/>
      <c r="W29" s="698"/>
      <c r="AB29" s="577" t="b">
        <f t="shared" si="0"/>
        <v>1</v>
      </c>
      <c r="AC29" s="161">
        <v>7042400</v>
      </c>
      <c r="AD29" s="161" t="s">
        <v>4030</v>
      </c>
      <c r="AE29" s="167">
        <v>1152</v>
      </c>
      <c r="AF29" s="163">
        <v>0</v>
      </c>
      <c r="AG29" s="166">
        <v>0</v>
      </c>
      <c r="AH29" s="160">
        <v>1152</v>
      </c>
      <c r="AJ29" s="165">
        <v>0</v>
      </c>
      <c r="AK29" s="2176">
        <v>0</v>
      </c>
      <c r="AQ29" s="161">
        <v>7042400</v>
      </c>
      <c r="AR29" s="577" t="s">
        <v>3425</v>
      </c>
    </row>
    <row r="30" spans="1:44">
      <c r="A30" s="696">
        <v>7042700</v>
      </c>
      <c r="B30" s="712" t="s">
        <v>2128</v>
      </c>
      <c r="C30" s="723">
        <v>12914</v>
      </c>
      <c r="D30" s="714">
        <v>0</v>
      </c>
      <c r="E30" s="715">
        <v>0</v>
      </c>
      <c r="F30" s="164">
        <v>638</v>
      </c>
      <c r="G30" s="164">
        <f t="shared" si="1"/>
        <v>1</v>
      </c>
      <c r="H30" s="164">
        <f t="shared" si="2"/>
        <v>0</v>
      </c>
      <c r="I30" s="695">
        <f t="shared" si="3"/>
        <v>1</v>
      </c>
      <c r="J30" s="1859">
        <v>13</v>
      </c>
      <c r="K30" s="1859">
        <f t="shared" si="4"/>
        <v>1.2999999999999999E-2</v>
      </c>
      <c r="L30" s="717" t="s">
        <v>44</v>
      </c>
      <c r="M30" s="717"/>
      <c r="N30" s="724"/>
      <c r="O30" s="725"/>
      <c r="Q30" s="720"/>
      <c r="V30" s="697"/>
      <c r="W30" s="698"/>
      <c r="AB30" s="577" t="b">
        <f t="shared" si="0"/>
        <v>1</v>
      </c>
      <c r="AC30" s="161">
        <v>7042700</v>
      </c>
      <c r="AD30" s="161" t="s">
        <v>4031</v>
      </c>
      <c r="AE30" s="167">
        <v>61243</v>
      </c>
      <c r="AF30" s="163">
        <v>0</v>
      </c>
      <c r="AG30" s="166">
        <v>0</v>
      </c>
      <c r="AH30" s="160">
        <v>61243</v>
      </c>
      <c r="AJ30" s="1858">
        <v>47135</v>
      </c>
      <c r="AK30" s="2175">
        <v>30</v>
      </c>
      <c r="AQ30" s="161">
        <v>7042700</v>
      </c>
      <c r="AR30" s="577" t="s">
        <v>3508</v>
      </c>
    </row>
    <row r="31" spans="1:44">
      <c r="A31" s="696">
        <v>7042800</v>
      </c>
      <c r="B31" s="712" t="s">
        <v>3120</v>
      </c>
      <c r="C31" s="723">
        <v>0</v>
      </c>
      <c r="D31" s="714">
        <v>0</v>
      </c>
      <c r="E31" s="715">
        <v>0</v>
      </c>
      <c r="F31" s="164">
        <v>0</v>
      </c>
      <c r="G31" s="164">
        <f t="shared" si="1"/>
        <v>0</v>
      </c>
      <c r="H31" s="164">
        <f t="shared" si="2"/>
        <v>0</v>
      </c>
      <c r="I31" s="695">
        <f t="shared" si="3"/>
        <v>0</v>
      </c>
      <c r="J31" s="1859">
        <v>0</v>
      </c>
      <c r="K31" s="1859">
        <f t="shared" si="4"/>
        <v>0</v>
      </c>
      <c r="L31" s="717" t="s">
        <v>44</v>
      </c>
      <c r="M31" s="717"/>
      <c r="N31" s="724"/>
      <c r="O31" s="725"/>
      <c r="Q31" s="720"/>
      <c r="V31" s="697"/>
      <c r="W31" s="698"/>
      <c r="AB31" s="577" t="b">
        <f t="shared" si="0"/>
        <v>1</v>
      </c>
      <c r="AC31" s="161">
        <v>7042800</v>
      </c>
      <c r="AD31" s="161" t="s">
        <v>4032</v>
      </c>
      <c r="AE31" s="167">
        <v>87</v>
      </c>
      <c r="AF31" s="163">
        <v>0</v>
      </c>
      <c r="AG31" s="166">
        <v>0</v>
      </c>
      <c r="AH31" s="160">
        <v>87</v>
      </c>
      <c r="AJ31" s="1858">
        <v>50048.26</v>
      </c>
      <c r="AK31" s="1861">
        <v>-100</v>
      </c>
      <c r="AQ31" s="161">
        <v>7042800</v>
      </c>
      <c r="AR31" s="577" t="s">
        <v>3509</v>
      </c>
    </row>
    <row r="32" spans="1:44">
      <c r="A32" s="696">
        <v>7921300</v>
      </c>
      <c r="B32" s="712" t="s">
        <v>2129</v>
      </c>
      <c r="C32" s="723">
        <v>304985644.06999999</v>
      </c>
      <c r="D32" s="714">
        <v>0</v>
      </c>
      <c r="E32" s="715">
        <v>0</v>
      </c>
      <c r="F32" s="164">
        <v>444672431.08999997</v>
      </c>
      <c r="G32" s="164">
        <f t="shared" si="1"/>
        <v>444672</v>
      </c>
      <c r="H32" s="164">
        <f t="shared" si="2"/>
        <v>0</v>
      </c>
      <c r="I32" s="695">
        <f t="shared" si="3"/>
        <v>444672</v>
      </c>
      <c r="J32" s="1859">
        <v>304986</v>
      </c>
      <c r="K32" s="1859">
        <f t="shared" si="4"/>
        <v>304.98599999999999</v>
      </c>
      <c r="L32" s="717" t="s">
        <v>41</v>
      </c>
      <c r="M32" s="717"/>
      <c r="N32" s="726"/>
      <c r="O32" s="719"/>
      <c r="Q32" s="720"/>
      <c r="V32" s="697"/>
      <c r="W32" s="698"/>
      <c r="AB32" s="577" t="b">
        <f t="shared" si="0"/>
        <v>1</v>
      </c>
      <c r="AC32" s="161">
        <v>7921300</v>
      </c>
      <c r="AD32" s="161" t="s">
        <v>4033</v>
      </c>
      <c r="AE32" s="167">
        <v>1287448090.0699999</v>
      </c>
      <c r="AF32" s="163">
        <v>0</v>
      </c>
      <c r="AG32" s="166">
        <v>0</v>
      </c>
      <c r="AH32" s="160">
        <v>1287448090.0699999</v>
      </c>
      <c r="AJ32" s="1858">
        <v>1548293395.7</v>
      </c>
      <c r="AK32" s="1861">
        <v>-17</v>
      </c>
      <c r="AQ32" s="161">
        <v>7921300</v>
      </c>
      <c r="AR32" s="577" t="s">
        <v>3510</v>
      </c>
    </row>
    <row r="33" spans="1:44">
      <c r="A33" s="696">
        <v>7921400</v>
      </c>
      <c r="B33" s="712" t="s">
        <v>2130</v>
      </c>
      <c r="C33" s="727">
        <v>723254.09000000008</v>
      </c>
      <c r="D33" s="728">
        <v>0</v>
      </c>
      <c r="E33" s="729">
        <v>0</v>
      </c>
      <c r="F33" s="164">
        <v>1888462.4</v>
      </c>
      <c r="G33" s="164">
        <f t="shared" si="1"/>
        <v>1888</v>
      </c>
      <c r="H33" s="164">
        <f t="shared" si="2"/>
        <v>0</v>
      </c>
      <c r="I33" s="695">
        <f t="shared" si="3"/>
        <v>1888</v>
      </c>
      <c r="J33" s="1859">
        <v>723</v>
      </c>
      <c r="K33" s="1859">
        <f t="shared" si="4"/>
        <v>0.72299999999999998</v>
      </c>
      <c r="L33" s="717" t="s">
        <v>45</v>
      </c>
      <c r="M33" s="717"/>
      <c r="N33" s="730"/>
      <c r="O33" s="731"/>
      <c r="Q33" s="720"/>
      <c r="R33" s="732"/>
      <c r="V33" s="697"/>
      <c r="W33" s="698"/>
      <c r="AB33" s="577" t="b">
        <f t="shared" si="0"/>
        <v>1</v>
      </c>
      <c r="AC33" s="161">
        <v>7921400</v>
      </c>
      <c r="AD33" s="161" t="s">
        <v>4034</v>
      </c>
      <c r="AE33" s="2177">
        <v>8728132.9199999999</v>
      </c>
      <c r="AF33" s="2178">
        <v>0</v>
      </c>
      <c r="AG33" s="2179">
        <v>0</v>
      </c>
      <c r="AH33" s="2180">
        <v>8728132.9199999999</v>
      </c>
      <c r="AJ33" s="2181">
        <v>30040957.57</v>
      </c>
      <c r="AK33" s="2182">
        <v>-71</v>
      </c>
      <c r="AQ33" s="161">
        <v>7921400</v>
      </c>
      <c r="AR33" s="577" t="s">
        <v>3511</v>
      </c>
    </row>
    <row r="34" spans="1:44">
      <c r="A34" s="696" t="s">
        <v>3323</v>
      </c>
      <c r="B34" s="733" t="s">
        <v>2131</v>
      </c>
      <c r="C34" s="716">
        <v>-21339070400.749996</v>
      </c>
      <c r="D34" s="734">
        <v>0</v>
      </c>
      <c r="E34" s="715">
        <v>0</v>
      </c>
      <c r="F34" s="695">
        <v>-25071121339.099995</v>
      </c>
      <c r="G34" s="695">
        <f t="shared" ref="G34:H34" si="5">SUM(G10:G33)</f>
        <v>-25071122</v>
      </c>
      <c r="H34" s="695">
        <f t="shared" si="5"/>
        <v>0</v>
      </c>
      <c r="I34" s="695">
        <f>SUM(I10:I33)</f>
        <v>-25071122</v>
      </c>
      <c r="J34" s="695">
        <v>-21339069</v>
      </c>
      <c r="K34" s="1859">
        <f t="shared" si="4"/>
        <v>-21339.069</v>
      </c>
      <c r="N34" s="735"/>
      <c r="O34" s="719"/>
      <c r="V34" s="697"/>
      <c r="W34" s="698"/>
      <c r="AB34" s="577" t="b">
        <f t="shared" si="0"/>
        <v>1</v>
      </c>
      <c r="AC34" s="2183" t="s">
        <v>3323</v>
      </c>
      <c r="AD34" s="2183" t="s">
        <v>2131</v>
      </c>
      <c r="AE34" s="164">
        <v>-87192484150.160004</v>
      </c>
      <c r="AF34" s="160">
        <v>93267869.799999997</v>
      </c>
      <c r="AG34" s="166">
        <v>0</v>
      </c>
      <c r="AH34" s="164">
        <v>-87099216280.360001</v>
      </c>
      <c r="AJ34" s="164">
        <v>-92325404319.410004</v>
      </c>
      <c r="AK34" s="1861">
        <v>-6</v>
      </c>
      <c r="AQ34" s="2183" t="s">
        <v>3323</v>
      </c>
      <c r="AR34" s="577" t="s">
        <v>3512</v>
      </c>
    </row>
    <row r="35" spans="1:44">
      <c r="F35" s="164"/>
      <c r="G35" s="164">
        <f t="shared" si="1"/>
        <v>0</v>
      </c>
      <c r="H35" s="164">
        <f t="shared" si="2"/>
        <v>0</v>
      </c>
      <c r="J35" s="1859"/>
      <c r="K35" s="1859">
        <f t="shared" si="4"/>
        <v>0</v>
      </c>
      <c r="V35" s="697"/>
      <c r="W35" s="698"/>
      <c r="AB35" s="577" t="b">
        <f t="shared" si="0"/>
        <v>1</v>
      </c>
    </row>
    <row r="36" spans="1:44">
      <c r="A36" s="696">
        <v>8631000</v>
      </c>
      <c r="B36" s="736" t="s">
        <v>2132</v>
      </c>
      <c r="C36" s="723">
        <v>0</v>
      </c>
      <c r="D36" s="714">
        <v>0</v>
      </c>
      <c r="E36" s="715">
        <v>0</v>
      </c>
      <c r="F36" s="164">
        <v>0</v>
      </c>
      <c r="G36" s="164">
        <f t="shared" si="1"/>
        <v>0</v>
      </c>
      <c r="H36" s="164">
        <f t="shared" si="2"/>
        <v>0</v>
      </c>
      <c r="I36" s="695">
        <f t="shared" ref="I36:I38" si="6">ROUND(F36/1000,0)</f>
        <v>0</v>
      </c>
      <c r="J36" s="1859">
        <v>0</v>
      </c>
      <c r="K36" s="1859">
        <f t="shared" si="4"/>
        <v>0</v>
      </c>
      <c r="L36" s="737" t="s">
        <v>78</v>
      </c>
      <c r="N36" s="718"/>
      <c r="O36" s="721"/>
      <c r="Q36" s="120"/>
      <c r="V36" s="697"/>
      <c r="W36" s="698"/>
      <c r="AB36" s="577" t="b">
        <f t="shared" si="0"/>
        <v>1</v>
      </c>
      <c r="AC36" s="161">
        <v>8631000</v>
      </c>
      <c r="AD36" s="161" t="s">
        <v>2132</v>
      </c>
      <c r="AE36" s="1860">
        <v>0</v>
      </c>
      <c r="AF36" s="163">
        <v>0</v>
      </c>
      <c r="AG36" s="166">
        <v>0</v>
      </c>
      <c r="AH36" s="166">
        <v>0</v>
      </c>
      <c r="AJ36" s="1858">
        <v>420743.91</v>
      </c>
      <c r="AK36" s="1861">
        <v>-100</v>
      </c>
      <c r="AQ36" s="161">
        <v>8631000</v>
      </c>
      <c r="AR36" s="577" t="s">
        <v>1713</v>
      </c>
    </row>
    <row r="37" spans="1:44">
      <c r="A37" s="696">
        <v>8631050</v>
      </c>
      <c r="B37" s="736" t="s">
        <v>2133</v>
      </c>
      <c r="C37" s="713">
        <v>-31081486.420000002</v>
      </c>
      <c r="D37" s="714">
        <v>0</v>
      </c>
      <c r="E37" s="715">
        <v>0</v>
      </c>
      <c r="F37" s="164">
        <v>-158971638.06</v>
      </c>
      <c r="G37" s="164">
        <f t="shared" si="1"/>
        <v>-158972</v>
      </c>
      <c r="H37" s="164">
        <f t="shared" si="2"/>
        <v>0</v>
      </c>
      <c r="I37" s="695">
        <f t="shared" si="6"/>
        <v>-158972</v>
      </c>
      <c r="J37" s="1859">
        <v>-31081</v>
      </c>
      <c r="K37" s="1859">
        <f t="shared" si="4"/>
        <v>-31.081</v>
      </c>
      <c r="L37" s="737" t="s">
        <v>78</v>
      </c>
      <c r="M37" s="737"/>
      <c r="N37" s="724"/>
      <c r="O37" s="725"/>
      <c r="Q37" s="120"/>
      <c r="V37" s="697"/>
      <c r="W37" s="698"/>
      <c r="AB37" s="577" t="b">
        <f t="shared" si="0"/>
        <v>1</v>
      </c>
      <c r="AC37" s="161">
        <v>8631050</v>
      </c>
      <c r="AD37" s="161" t="s">
        <v>4035</v>
      </c>
      <c r="AE37" s="162">
        <v>-1670540306.51</v>
      </c>
      <c r="AF37" s="163">
        <v>0</v>
      </c>
      <c r="AG37" s="166">
        <v>0</v>
      </c>
      <c r="AH37" s="164">
        <v>-1670540306.51</v>
      </c>
      <c r="AJ37" s="1859">
        <v>-158286703.37</v>
      </c>
      <c r="AK37" s="2175">
        <v>955</v>
      </c>
      <c r="AQ37" s="161">
        <v>8631050</v>
      </c>
      <c r="AR37" s="577" t="s">
        <v>3513</v>
      </c>
    </row>
    <row r="38" spans="1:44" ht="15" customHeight="1">
      <c r="A38" s="696">
        <v>8631150</v>
      </c>
      <c r="B38" s="736" t="s">
        <v>2136</v>
      </c>
      <c r="C38" s="713">
        <v>-30552295.539999999</v>
      </c>
      <c r="D38" s="714">
        <v>0</v>
      </c>
      <c r="E38" s="715">
        <v>0</v>
      </c>
      <c r="F38" s="164">
        <v>-10310938.41</v>
      </c>
      <c r="G38" s="164">
        <f t="shared" si="1"/>
        <v>-10311</v>
      </c>
      <c r="H38" s="164">
        <f t="shared" si="2"/>
        <v>0</v>
      </c>
      <c r="I38" s="695">
        <f t="shared" si="6"/>
        <v>-10311</v>
      </c>
      <c r="J38" s="1859">
        <v>-30552</v>
      </c>
      <c r="K38" s="1859">
        <f t="shared" si="4"/>
        <v>-30.552</v>
      </c>
      <c r="L38" s="577" t="s">
        <v>3141</v>
      </c>
      <c r="N38" s="724"/>
      <c r="O38" s="725"/>
      <c r="Q38" s="120"/>
      <c r="V38" s="697"/>
      <c r="W38" s="698"/>
      <c r="AB38" s="577" t="b">
        <f t="shared" si="0"/>
        <v>1</v>
      </c>
      <c r="AC38" s="161">
        <v>8631150</v>
      </c>
      <c r="AD38" s="161" t="s">
        <v>4036</v>
      </c>
      <c r="AE38" s="162">
        <v>-55115918.390000001</v>
      </c>
      <c r="AF38" s="163">
        <v>0</v>
      </c>
      <c r="AG38" s="166">
        <v>0</v>
      </c>
      <c r="AH38" s="164">
        <v>-55115918.390000001</v>
      </c>
      <c r="AJ38" s="1859">
        <v>-120352760.31</v>
      </c>
      <c r="AK38" s="1861">
        <v>-54</v>
      </c>
      <c r="AQ38" s="161">
        <v>8631150</v>
      </c>
      <c r="AR38" s="577" t="s">
        <v>3514</v>
      </c>
    </row>
    <row r="39" spans="1:44" ht="15" customHeight="1">
      <c r="A39" s="696">
        <v>8631200</v>
      </c>
      <c r="B39" s="736" t="s">
        <v>2137</v>
      </c>
      <c r="C39" s="727">
        <v>-106551.6</v>
      </c>
      <c r="D39" s="728">
        <v>0</v>
      </c>
      <c r="E39" s="729">
        <v>0</v>
      </c>
      <c r="F39" s="164">
        <v>-233044.94999999998</v>
      </c>
      <c r="G39" s="164">
        <f t="shared" si="1"/>
        <v>-233</v>
      </c>
      <c r="H39" s="164">
        <f t="shared" si="2"/>
        <v>0</v>
      </c>
      <c r="I39" s="695">
        <f>ROUND(F39/1000,0)</f>
        <v>-233</v>
      </c>
      <c r="J39" s="1859">
        <v>-107</v>
      </c>
      <c r="K39" s="1859">
        <f t="shared" si="4"/>
        <v>-0.107</v>
      </c>
      <c r="L39" s="737" t="s">
        <v>78</v>
      </c>
      <c r="N39" s="738"/>
      <c r="O39" s="731"/>
      <c r="Q39" s="120"/>
      <c r="V39" s="697"/>
      <c r="W39" s="698"/>
      <c r="AB39" s="577" t="b">
        <f t="shared" si="0"/>
        <v>1</v>
      </c>
      <c r="AC39" s="161">
        <v>8631200</v>
      </c>
      <c r="AD39" s="161" t="s">
        <v>4037</v>
      </c>
      <c r="AE39" s="2184">
        <v>-4869155.88</v>
      </c>
      <c r="AF39" s="2178">
        <v>0</v>
      </c>
      <c r="AG39" s="2179">
        <v>0</v>
      </c>
      <c r="AH39" s="2185">
        <v>-4869155.88</v>
      </c>
      <c r="AJ39" s="2181">
        <v>507409.19</v>
      </c>
      <c r="AK39" s="2182">
        <v>-1060</v>
      </c>
      <c r="AQ39" s="161">
        <v>8631200</v>
      </c>
      <c r="AR39" s="577" t="s">
        <v>3515</v>
      </c>
    </row>
    <row r="40" spans="1:44">
      <c r="A40" s="696" t="s">
        <v>3324</v>
      </c>
      <c r="B40" s="733" t="s">
        <v>2138</v>
      </c>
      <c r="C40" s="716">
        <v>-61740333.560000002</v>
      </c>
      <c r="D40" s="734">
        <v>0</v>
      </c>
      <c r="E40" s="715">
        <v>0</v>
      </c>
      <c r="F40" s="735">
        <v>-169515621.41999999</v>
      </c>
      <c r="G40" s="735">
        <f t="shared" ref="G40:H40" si="7">SUM(G36:G39)</f>
        <v>-169516</v>
      </c>
      <c r="H40" s="735">
        <f t="shared" si="7"/>
        <v>0</v>
      </c>
      <c r="I40" s="735">
        <f>SUM(I36:I39)</f>
        <v>-169516</v>
      </c>
      <c r="J40" s="735">
        <v>-61740</v>
      </c>
      <c r="K40" s="1859">
        <f t="shared" si="4"/>
        <v>-61.74</v>
      </c>
      <c r="N40" s="735"/>
      <c r="O40" s="719"/>
      <c r="V40" s="697"/>
      <c r="W40" s="698"/>
      <c r="AB40" s="577" t="b">
        <f t="shared" si="0"/>
        <v>1</v>
      </c>
      <c r="AC40" s="2183" t="s">
        <v>3324</v>
      </c>
      <c r="AD40" s="2183" t="s">
        <v>2138</v>
      </c>
      <c r="AE40" s="164">
        <v>-1730525380.78</v>
      </c>
      <c r="AF40" s="166">
        <v>0</v>
      </c>
      <c r="AG40" s="166">
        <v>0</v>
      </c>
      <c r="AH40" s="164">
        <v>-1730525380.78</v>
      </c>
      <c r="AJ40" s="164">
        <v>-277711310.57999998</v>
      </c>
      <c r="AK40" s="2175">
        <v>523</v>
      </c>
      <c r="AQ40" s="2183" t="s">
        <v>3324</v>
      </c>
      <c r="AR40" s="577" t="s">
        <v>3516</v>
      </c>
    </row>
    <row r="41" spans="1:44">
      <c r="D41" s="697"/>
      <c r="F41" s="164"/>
      <c r="G41" s="164">
        <f t="shared" si="1"/>
        <v>0</v>
      </c>
      <c r="H41" s="164">
        <f t="shared" si="2"/>
        <v>0</v>
      </c>
      <c r="J41" s="1859"/>
      <c r="K41" s="1859">
        <f t="shared" si="4"/>
        <v>0</v>
      </c>
      <c r="V41" s="697"/>
      <c r="W41" s="698"/>
      <c r="AB41" s="577" t="b">
        <f t="shared" si="0"/>
        <v>1</v>
      </c>
    </row>
    <row r="42" spans="1:44">
      <c r="A42" s="696">
        <v>7151050</v>
      </c>
      <c r="B42" s="736" t="s">
        <v>2139</v>
      </c>
      <c r="C42" s="713">
        <v>0</v>
      </c>
      <c r="D42" s="714">
        <v>0</v>
      </c>
      <c r="E42" s="715">
        <v>0</v>
      </c>
      <c r="F42" s="164">
        <v>0</v>
      </c>
      <c r="G42" s="164">
        <f t="shared" si="1"/>
        <v>0</v>
      </c>
      <c r="H42" s="164">
        <f t="shared" si="2"/>
        <v>0</v>
      </c>
      <c r="I42" s="695">
        <f t="shared" ref="I42:I54" si="8">ROUND(F42/1000,0)</f>
        <v>0</v>
      </c>
      <c r="J42" s="1859">
        <v>0</v>
      </c>
      <c r="K42" s="1859">
        <f t="shared" si="4"/>
        <v>0</v>
      </c>
      <c r="L42" s="737" t="s">
        <v>1766</v>
      </c>
      <c r="M42" s="737"/>
      <c r="N42" s="724"/>
      <c r="O42" s="725"/>
      <c r="Q42" s="122"/>
      <c r="V42" s="697"/>
      <c r="W42" s="698"/>
      <c r="AB42" s="577" t="b">
        <f t="shared" ref="AB42:AB73" si="9">A42=AC42</f>
        <v>1</v>
      </c>
      <c r="AC42" s="161">
        <v>7151050</v>
      </c>
      <c r="AD42" s="161" t="s">
        <v>2139</v>
      </c>
      <c r="AE42" s="1860">
        <v>0</v>
      </c>
      <c r="AF42" s="163">
        <v>0</v>
      </c>
      <c r="AG42" s="166">
        <v>0</v>
      </c>
      <c r="AH42" s="166">
        <v>0</v>
      </c>
      <c r="AJ42" s="1859">
        <v>-1559000</v>
      </c>
      <c r="AK42" s="1861">
        <v>-100</v>
      </c>
      <c r="AQ42" s="161">
        <v>7151050</v>
      </c>
      <c r="AR42" s="577" t="s">
        <v>1015</v>
      </c>
    </row>
    <row r="43" spans="1:44">
      <c r="A43" s="696">
        <v>7151200</v>
      </c>
      <c r="B43" s="712" t="s">
        <v>3194</v>
      </c>
      <c r="C43" s="713">
        <v>-2000000</v>
      </c>
      <c r="D43" s="714">
        <v>0</v>
      </c>
      <c r="E43" s="715">
        <v>0</v>
      </c>
      <c r="F43" s="164">
        <v>0</v>
      </c>
      <c r="G43" s="164">
        <f t="shared" si="1"/>
        <v>0</v>
      </c>
      <c r="H43" s="164">
        <f t="shared" si="2"/>
        <v>0</v>
      </c>
      <c r="I43" s="695">
        <f t="shared" si="8"/>
        <v>0</v>
      </c>
      <c r="J43" s="1859">
        <v>-2000</v>
      </c>
      <c r="K43" s="1859">
        <f t="shared" si="4"/>
        <v>-2</v>
      </c>
      <c r="L43" s="737" t="s">
        <v>48</v>
      </c>
      <c r="M43" s="737"/>
      <c r="N43" s="724"/>
      <c r="O43" s="725"/>
      <c r="Q43" s="122"/>
      <c r="V43" s="697"/>
      <c r="W43" s="698"/>
      <c r="AB43" s="577" t="b">
        <f t="shared" si="9"/>
        <v>1</v>
      </c>
      <c r="AC43" s="161">
        <v>7151200</v>
      </c>
      <c r="AD43" s="161" t="s">
        <v>4038</v>
      </c>
      <c r="AE43" s="162">
        <v>-2000000</v>
      </c>
      <c r="AF43" s="163">
        <v>0</v>
      </c>
      <c r="AG43" s="166">
        <v>0</v>
      </c>
      <c r="AH43" s="164">
        <v>-2000000</v>
      </c>
      <c r="AJ43" s="1859">
        <v>-300000</v>
      </c>
      <c r="AK43" s="2175">
        <v>567</v>
      </c>
      <c r="AQ43" s="161">
        <v>7151200</v>
      </c>
      <c r="AR43" s="577" t="s">
        <v>3517</v>
      </c>
    </row>
    <row r="44" spans="1:44">
      <c r="A44" s="696">
        <v>7251200</v>
      </c>
      <c r="B44" s="736" t="s">
        <v>2140</v>
      </c>
      <c r="C44" s="713">
        <v>-3760589.85</v>
      </c>
      <c r="D44" s="714">
        <v>0</v>
      </c>
      <c r="E44" s="715">
        <v>0</v>
      </c>
      <c r="F44" s="164">
        <v>-4448383.5999999996</v>
      </c>
      <c r="G44" s="164">
        <f t="shared" si="1"/>
        <v>-4448</v>
      </c>
      <c r="H44" s="164">
        <f t="shared" si="2"/>
        <v>0</v>
      </c>
      <c r="I44" s="695">
        <f t="shared" si="8"/>
        <v>-4448</v>
      </c>
      <c r="J44" s="1859">
        <v>-3761</v>
      </c>
      <c r="K44" s="1859">
        <f t="shared" si="4"/>
        <v>-3.7610000000000001</v>
      </c>
      <c r="L44" s="737" t="s">
        <v>1765</v>
      </c>
      <c r="M44" s="737"/>
      <c r="N44" s="718"/>
      <c r="O44" s="719"/>
      <c r="Q44" s="122"/>
      <c r="V44" s="697"/>
      <c r="W44" s="698"/>
      <c r="AB44" s="577" t="b">
        <f t="shared" si="9"/>
        <v>1</v>
      </c>
      <c r="AC44" s="161">
        <v>7251200</v>
      </c>
      <c r="AD44" s="161" t="s">
        <v>4039</v>
      </c>
      <c r="AE44" s="162">
        <v>-13520730.810000001</v>
      </c>
      <c r="AF44" s="163">
        <v>0</v>
      </c>
      <c r="AG44" s="166">
        <v>0</v>
      </c>
      <c r="AH44" s="164">
        <v>-13520730.810000001</v>
      </c>
      <c r="AJ44" s="1859">
        <v>-13938952.779999999</v>
      </c>
      <c r="AK44" s="1861">
        <v>-3</v>
      </c>
      <c r="AQ44" s="161">
        <v>7251200</v>
      </c>
      <c r="AR44" s="577" t="s">
        <v>3518</v>
      </c>
    </row>
    <row r="45" spans="1:44">
      <c r="A45" s="696">
        <v>7351300</v>
      </c>
      <c r="B45" s="712" t="s">
        <v>3195</v>
      </c>
      <c r="C45" s="713">
        <v>0</v>
      </c>
      <c r="D45" s="714">
        <v>0</v>
      </c>
      <c r="E45" s="715">
        <v>0</v>
      </c>
      <c r="F45" s="164">
        <v>0</v>
      </c>
      <c r="G45" s="164">
        <f t="shared" si="1"/>
        <v>0</v>
      </c>
      <c r="H45" s="164">
        <f t="shared" si="2"/>
        <v>0</v>
      </c>
      <c r="I45" s="695">
        <f t="shared" si="8"/>
        <v>0</v>
      </c>
      <c r="J45" s="1859">
        <v>0</v>
      </c>
      <c r="K45" s="1859">
        <f t="shared" si="4"/>
        <v>0</v>
      </c>
      <c r="L45" s="737" t="s">
        <v>48</v>
      </c>
      <c r="M45" s="737"/>
      <c r="N45" s="718"/>
      <c r="O45" s="719"/>
      <c r="Q45" s="122"/>
      <c r="V45" s="697"/>
      <c r="W45" s="698"/>
      <c r="AB45" s="577" t="b">
        <f t="shared" si="9"/>
        <v>1</v>
      </c>
      <c r="AC45" s="161">
        <v>7351300</v>
      </c>
      <c r="AD45" s="161" t="s">
        <v>3195</v>
      </c>
      <c r="AE45" s="1860">
        <v>0</v>
      </c>
      <c r="AF45" s="163">
        <v>0</v>
      </c>
      <c r="AG45" s="166">
        <v>0</v>
      </c>
      <c r="AH45" s="166">
        <v>0</v>
      </c>
      <c r="AJ45" s="1859">
        <v>-893858.42</v>
      </c>
      <c r="AK45" s="1861">
        <v>-100</v>
      </c>
      <c r="AQ45" s="161">
        <v>7351300</v>
      </c>
      <c r="AR45" s="577" t="s">
        <v>1031</v>
      </c>
    </row>
    <row r="46" spans="1:44">
      <c r="A46" s="696">
        <v>7351410</v>
      </c>
      <c r="B46" s="712" t="s">
        <v>3121</v>
      </c>
      <c r="C46" s="723">
        <v>0</v>
      </c>
      <c r="D46" s="714">
        <v>0</v>
      </c>
      <c r="E46" s="715">
        <v>0</v>
      </c>
      <c r="F46" s="164">
        <v>0</v>
      </c>
      <c r="G46" s="164">
        <f t="shared" si="1"/>
        <v>0</v>
      </c>
      <c r="H46" s="164">
        <f t="shared" si="2"/>
        <v>0</v>
      </c>
      <c r="I46" s="695">
        <f t="shared" si="8"/>
        <v>0</v>
      </c>
      <c r="J46" s="1859">
        <v>0</v>
      </c>
      <c r="K46" s="1859">
        <f t="shared" si="4"/>
        <v>0</v>
      </c>
      <c r="L46" s="737" t="s">
        <v>48</v>
      </c>
      <c r="M46" s="737"/>
      <c r="N46" s="718"/>
      <c r="O46" s="719"/>
      <c r="Q46" s="122"/>
      <c r="V46" s="697"/>
      <c r="W46" s="698"/>
      <c r="AB46" s="577" t="b">
        <f t="shared" si="9"/>
        <v>1</v>
      </c>
      <c r="AC46" s="161">
        <v>7351410</v>
      </c>
      <c r="AD46" s="161" t="s">
        <v>3121</v>
      </c>
      <c r="AE46" s="1860">
        <v>0</v>
      </c>
      <c r="AF46" s="163">
        <v>0</v>
      </c>
      <c r="AG46" s="166">
        <v>0</v>
      </c>
      <c r="AH46" s="166">
        <v>0</v>
      </c>
      <c r="AJ46" s="1858">
        <v>30000</v>
      </c>
      <c r="AK46" s="1861">
        <v>-100</v>
      </c>
      <c r="AQ46" s="161">
        <v>7351410</v>
      </c>
      <c r="AR46" s="577" t="s">
        <v>1035</v>
      </c>
    </row>
    <row r="47" spans="1:44">
      <c r="A47" s="696">
        <v>7351450</v>
      </c>
      <c r="B47" s="736" t="s">
        <v>2141</v>
      </c>
      <c r="C47" s="713">
        <v>-92736102</v>
      </c>
      <c r="D47" s="714">
        <v>0</v>
      </c>
      <c r="E47" s="715">
        <v>0</v>
      </c>
      <c r="F47" s="164">
        <v>-165543948</v>
      </c>
      <c r="G47" s="164">
        <f t="shared" si="1"/>
        <v>-165544</v>
      </c>
      <c r="H47" s="164">
        <f t="shared" si="2"/>
        <v>0</v>
      </c>
      <c r="I47" s="695">
        <f t="shared" si="8"/>
        <v>-165544</v>
      </c>
      <c r="J47" s="1859">
        <v>-92736</v>
      </c>
      <c r="K47" s="1859">
        <f t="shared" si="4"/>
        <v>-92.736000000000004</v>
      </c>
      <c r="L47" s="737" t="s">
        <v>194</v>
      </c>
      <c r="M47" s="737"/>
      <c r="N47" s="718"/>
      <c r="O47" s="721"/>
      <c r="Q47" s="122"/>
      <c r="V47" s="697"/>
      <c r="W47" s="698"/>
      <c r="AB47" s="577" t="b">
        <f t="shared" si="9"/>
        <v>1</v>
      </c>
      <c r="AC47" s="161">
        <v>7351450</v>
      </c>
      <c r="AD47" s="161" t="s">
        <v>4041</v>
      </c>
      <c r="AE47" s="162">
        <v>-599575311</v>
      </c>
      <c r="AF47" s="163">
        <v>0</v>
      </c>
      <c r="AG47" s="166">
        <v>0</v>
      </c>
      <c r="AH47" s="164">
        <v>-599575311</v>
      </c>
      <c r="AJ47" s="1859">
        <v>-383723526</v>
      </c>
      <c r="AK47" s="2175">
        <v>56</v>
      </c>
      <c r="AQ47" s="161">
        <v>7351450</v>
      </c>
      <c r="AR47" s="577" t="s">
        <v>3520</v>
      </c>
    </row>
    <row r="48" spans="1:44">
      <c r="A48" s="696">
        <v>7351500</v>
      </c>
      <c r="B48" s="736" t="s">
        <v>2142</v>
      </c>
      <c r="C48" s="713">
        <v>-4579387.5200000005</v>
      </c>
      <c r="D48" s="714">
        <v>0</v>
      </c>
      <c r="E48" s="715">
        <v>0</v>
      </c>
      <c r="F48" s="164">
        <v>-708970</v>
      </c>
      <c r="G48" s="164">
        <f t="shared" si="1"/>
        <v>-709</v>
      </c>
      <c r="H48" s="164">
        <f t="shared" si="2"/>
        <v>0</v>
      </c>
      <c r="I48" s="695">
        <f>ROUND(F48/1000,0)</f>
        <v>-709</v>
      </c>
      <c r="J48" s="1859">
        <v>-4579</v>
      </c>
      <c r="K48" s="1859">
        <f t="shared" si="4"/>
        <v>-4.5789999999999997</v>
      </c>
      <c r="L48" s="737" t="s">
        <v>48</v>
      </c>
      <c r="M48" s="737"/>
      <c r="N48" s="724"/>
      <c r="O48" s="725"/>
      <c r="Q48" s="122"/>
      <c r="V48" s="697"/>
      <c r="W48" s="698"/>
      <c r="AB48" s="577" t="b">
        <f t="shared" si="9"/>
        <v>1</v>
      </c>
      <c r="AC48" s="161">
        <v>7351500</v>
      </c>
      <c r="AD48" s="161" t="s">
        <v>4042</v>
      </c>
      <c r="AE48" s="162">
        <v>-7020412.8600000003</v>
      </c>
      <c r="AF48" s="163">
        <v>0</v>
      </c>
      <c r="AG48" s="166">
        <v>0</v>
      </c>
      <c r="AH48" s="164">
        <v>-7020412.8600000003</v>
      </c>
      <c r="AJ48" s="1859">
        <v>-9451510.5700000003</v>
      </c>
      <c r="AK48" s="1861">
        <v>-26</v>
      </c>
      <c r="AQ48" s="161">
        <v>7351500</v>
      </c>
      <c r="AR48" s="577" t="s">
        <v>3521</v>
      </c>
    </row>
    <row r="49" spans="1:44">
      <c r="A49" s="696">
        <v>7351510</v>
      </c>
      <c r="B49" s="736" t="s">
        <v>2143</v>
      </c>
      <c r="C49" s="713">
        <v>-2899318.87</v>
      </c>
      <c r="D49" s="714">
        <v>0</v>
      </c>
      <c r="E49" s="715">
        <v>0</v>
      </c>
      <c r="F49" s="164">
        <v>-2731249.8</v>
      </c>
      <c r="G49" s="164">
        <f t="shared" si="1"/>
        <v>-2731</v>
      </c>
      <c r="H49" s="164">
        <f t="shared" si="2"/>
        <v>0</v>
      </c>
      <c r="I49" s="695">
        <f t="shared" si="8"/>
        <v>-2731</v>
      </c>
      <c r="J49" s="1859">
        <v>-2899</v>
      </c>
      <c r="K49" s="1859">
        <f t="shared" si="4"/>
        <v>-2.899</v>
      </c>
      <c r="L49" s="737" t="s">
        <v>48</v>
      </c>
      <c r="M49" s="737"/>
      <c r="N49" s="724"/>
      <c r="O49" s="725"/>
      <c r="Q49" s="122"/>
      <c r="V49" s="697"/>
      <c r="W49" s="698"/>
      <c r="AB49" s="577" t="b">
        <f t="shared" si="9"/>
        <v>1</v>
      </c>
      <c r="AC49" s="161">
        <v>7351510</v>
      </c>
      <c r="AD49" s="161" t="s">
        <v>4043</v>
      </c>
      <c r="AE49" s="162">
        <v>-8204660.0700000003</v>
      </c>
      <c r="AF49" s="163">
        <v>0</v>
      </c>
      <c r="AG49" s="166">
        <v>0</v>
      </c>
      <c r="AH49" s="164">
        <v>-8204660.0700000003</v>
      </c>
      <c r="AJ49" s="1859">
        <v>-2574863.12</v>
      </c>
      <c r="AK49" s="2175">
        <v>219</v>
      </c>
      <c r="AQ49" s="161">
        <v>7351510</v>
      </c>
      <c r="AR49" s="577" t="s">
        <v>3522</v>
      </c>
    </row>
    <row r="50" spans="1:44">
      <c r="A50" s="696">
        <v>7351550</v>
      </c>
      <c r="B50" s="736" t="s">
        <v>2144</v>
      </c>
      <c r="C50" s="713">
        <v>-209148153.5</v>
      </c>
      <c r="D50" s="739">
        <v>0</v>
      </c>
      <c r="E50" s="715">
        <v>0</v>
      </c>
      <c r="F50" s="164">
        <v>-193183738.63</v>
      </c>
      <c r="G50" s="164">
        <f t="shared" si="1"/>
        <v>-193184</v>
      </c>
      <c r="H50" s="164">
        <f t="shared" si="2"/>
        <v>0</v>
      </c>
      <c r="I50" s="695">
        <f t="shared" si="8"/>
        <v>-193184</v>
      </c>
      <c r="J50" s="1859">
        <v>-209148</v>
      </c>
      <c r="K50" s="1859">
        <f t="shared" si="4"/>
        <v>-209.148</v>
      </c>
      <c r="L50" s="737" t="s">
        <v>48</v>
      </c>
      <c r="M50" s="737"/>
      <c r="N50" s="718"/>
      <c r="O50" s="721"/>
      <c r="Q50" s="122"/>
      <c r="V50" s="697"/>
      <c r="W50" s="698"/>
      <c r="AB50" s="577" t="b">
        <f t="shared" si="9"/>
        <v>1</v>
      </c>
      <c r="AC50" s="161">
        <v>7351550</v>
      </c>
      <c r="AD50" s="161" t="s">
        <v>4044</v>
      </c>
      <c r="AE50" s="162">
        <v>-772498734.66999996</v>
      </c>
      <c r="AF50" s="168">
        <v>38624936.729999997</v>
      </c>
      <c r="AG50" s="166">
        <v>0</v>
      </c>
      <c r="AH50" s="164">
        <v>-733873797.94000006</v>
      </c>
      <c r="AJ50" s="1859">
        <v>-800084102.32000005</v>
      </c>
      <c r="AK50" s="1861">
        <v>-8</v>
      </c>
      <c r="AQ50" s="161">
        <v>7351550</v>
      </c>
      <c r="AR50" s="577" t="s">
        <v>3523</v>
      </c>
    </row>
    <row r="51" spans="1:44">
      <c r="A51" s="696">
        <v>7351555</v>
      </c>
      <c r="B51" s="736" t="s">
        <v>2145</v>
      </c>
      <c r="C51" s="713">
        <v>-19625414.960000001</v>
      </c>
      <c r="D51" s="714">
        <v>0</v>
      </c>
      <c r="E51" s="715">
        <v>0</v>
      </c>
      <c r="F51" s="164">
        <v>-200000</v>
      </c>
      <c r="G51" s="164">
        <f t="shared" si="1"/>
        <v>-200</v>
      </c>
      <c r="H51" s="164">
        <f t="shared" si="2"/>
        <v>0</v>
      </c>
      <c r="I51" s="695">
        <f t="shared" si="8"/>
        <v>-200</v>
      </c>
      <c r="J51" s="1859">
        <v>-19625</v>
      </c>
      <c r="K51" s="1859">
        <f t="shared" si="4"/>
        <v>-19.625</v>
      </c>
      <c r="L51" s="737" t="s">
        <v>1765</v>
      </c>
      <c r="M51" s="737"/>
      <c r="N51" s="718"/>
      <c r="O51" s="721"/>
      <c r="Q51" s="122"/>
      <c r="V51" s="697"/>
      <c r="W51" s="698"/>
      <c r="AB51" s="577" t="b">
        <f t="shared" si="9"/>
        <v>1</v>
      </c>
      <c r="AC51" s="161">
        <v>7351555</v>
      </c>
      <c r="AD51" s="161" t="s">
        <v>4045</v>
      </c>
      <c r="AE51" s="162">
        <v>-19306494.960000001</v>
      </c>
      <c r="AF51" s="163">
        <v>0</v>
      </c>
      <c r="AG51" s="160">
        <v>6895544.96</v>
      </c>
      <c r="AH51" s="164">
        <v>-12410950</v>
      </c>
      <c r="AJ51" s="1859">
        <v>-16013339.98</v>
      </c>
      <c r="AK51" s="1861">
        <v>-22</v>
      </c>
      <c r="AQ51" s="161">
        <v>7351555</v>
      </c>
      <c r="AR51" s="577" t="s">
        <v>3524</v>
      </c>
    </row>
    <row r="52" spans="1:44">
      <c r="A52" s="696">
        <v>7351560</v>
      </c>
      <c r="B52" s="736" t="s">
        <v>2146</v>
      </c>
      <c r="C52" s="713">
        <v>-4739624.400000006</v>
      </c>
      <c r="D52" s="714">
        <v>0</v>
      </c>
      <c r="E52" s="715">
        <v>0</v>
      </c>
      <c r="F52" s="164">
        <v>-7634432.3200000003</v>
      </c>
      <c r="G52" s="164">
        <f t="shared" si="1"/>
        <v>-7634</v>
      </c>
      <c r="H52" s="164">
        <f t="shared" si="2"/>
        <v>0</v>
      </c>
      <c r="I52" s="695">
        <f>ROUND(F52/1000,0)</f>
        <v>-7634</v>
      </c>
      <c r="J52" s="1859">
        <v>-4740</v>
      </c>
      <c r="K52" s="1859">
        <f t="shared" si="4"/>
        <v>-4.74</v>
      </c>
      <c r="L52" s="737" t="s">
        <v>48</v>
      </c>
      <c r="M52" s="737"/>
      <c r="N52" s="718"/>
      <c r="O52" s="719"/>
      <c r="Q52" s="122"/>
      <c r="V52" s="697"/>
      <c r="W52" s="698"/>
      <c r="AB52" s="577" t="b">
        <f t="shared" si="9"/>
        <v>1</v>
      </c>
      <c r="AC52" s="161">
        <v>7351560</v>
      </c>
      <c r="AD52" s="161" t="s">
        <v>4046</v>
      </c>
      <c r="AE52" s="162">
        <v>-23337964.25</v>
      </c>
      <c r="AF52" s="163">
        <v>0</v>
      </c>
      <c r="AG52" s="164">
        <v>-6895544.96</v>
      </c>
      <c r="AH52" s="164">
        <v>-30233509.210000001</v>
      </c>
      <c r="AJ52" s="1859">
        <v>-12088392.439999999</v>
      </c>
      <c r="AK52" s="2175">
        <v>150</v>
      </c>
      <c r="AQ52" s="161">
        <v>7351560</v>
      </c>
      <c r="AR52" s="577" t="s">
        <v>3525</v>
      </c>
    </row>
    <row r="53" spans="1:44">
      <c r="A53" s="696">
        <v>7401050</v>
      </c>
      <c r="B53" s="736" t="s">
        <v>2147</v>
      </c>
      <c r="C53" s="713">
        <v>457142.78</v>
      </c>
      <c r="D53" s="714">
        <v>0</v>
      </c>
      <c r="E53" s="715">
        <v>0</v>
      </c>
      <c r="F53" s="164">
        <v>0</v>
      </c>
      <c r="G53" s="164">
        <f t="shared" si="1"/>
        <v>0</v>
      </c>
      <c r="H53" s="164">
        <f t="shared" si="2"/>
        <v>0</v>
      </c>
      <c r="I53" s="695">
        <f>ROUND(F53/1000,0)</f>
        <v>0</v>
      </c>
      <c r="J53" s="1859">
        <v>457</v>
      </c>
      <c r="K53" s="1859">
        <f t="shared" si="4"/>
        <v>0.45700000000000002</v>
      </c>
      <c r="L53" s="737" t="s">
        <v>48</v>
      </c>
      <c r="M53" s="737"/>
      <c r="N53" s="718"/>
      <c r="O53" s="719"/>
      <c r="Q53" s="122"/>
      <c r="V53" s="697"/>
      <c r="W53" s="698"/>
      <c r="AB53" s="577" t="b">
        <f t="shared" si="9"/>
        <v>1</v>
      </c>
      <c r="AC53" s="161">
        <v>7401050</v>
      </c>
      <c r="AD53" s="161" t="s">
        <v>4047</v>
      </c>
      <c r="AE53" s="167">
        <v>457142.78</v>
      </c>
      <c r="AF53" s="163">
        <v>0</v>
      </c>
      <c r="AG53" s="166">
        <v>0</v>
      </c>
      <c r="AH53" s="160">
        <v>457142.78</v>
      </c>
      <c r="AJ53" s="1859">
        <v>-434112</v>
      </c>
      <c r="AK53" s="1861">
        <v>-205</v>
      </c>
      <c r="AQ53" s="161">
        <v>7401050</v>
      </c>
      <c r="AR53" s="577" t="s">
        <v>3526</v>
      </c>
    </row>
    <row r="54" spans="1:44">
      <c r="A54" s="696">
        <v>7401150</v>
      </c>
      <c r="B54" s="736" t="s">
        <v>2148</v>
      </c>
      <c r="C54" s="740">
        <v>-1200000</v>
      </c>
      <c r="D54" s="728">
        <v>0</v>
      </c>
      <c r="E54" s="729">
        <v>0</v>
      </c>
      <c r="F54" s="164">
        <v>-7200000</v>
      </c>
      <c r="G54" s="164">
        <f t="shared" si="1"/>
        <v>-7200</v>
      </c>
      <c r="H54" s="164">
        <f t="shared" si="2"/>
        <v>0</v>
      </c>
      <c r="I54" s="695">
        <f t="shared" si="8"/>
        <v>-7200</v>
      </c>
      <c r="J54" s="1859">
        <v>-1200</v>
      </c>
      <c r="K54" s="1859">
        <f t="shared" si="4"/>
        <v>-1.2</v>
      </c>
      <c r="L54" s="737" t="s">
        <v>48</v>
      </c>
      <c r="M54" s="737"/>
      <c r="N54" s="741"/>
      <c r="O54" s="742"/>
      <c r="Q54" s="122"/>
      <c r="V54" s="697"/>
      <c r="W54" s="698"/>
      <c r="AB54" s="577" t="b">
        <f t="shared" si="9"/>
        <v>1</v>
      </c>
      <c r="AC54" s="161">
        <v>7401150</v>
      </c>
      <c r="AD54" s="161" t="s">
        <v>4048</v>
      </c>
      <c r="AE54" s="2184">
        <v>-13200000</v>
      </c>
      <c r="AF54" s="2178">
        <v>0</v>
      </c>
      <c r="AG54" s="2179">
        <v>0</v>
      </c>
      <c r="AH54" s="2185">
        <v>-13200000</v>
      </c>
      <c r="AJ54" s="2186">
        <v>-14500000</v>
      </c>
      <c r="AK54" s="2182">
        <v>-9</v>
      </c>
      <c r="AQ54" s="161">
        <v>7401150</v>
      </c>
      <c r="AR54" s="577" t="s">
        <v>3527</v>
      </c>
    </row>
    <row r="55" spans="1:44">
      <c r="A55" s="696" t="s">
        <v>3325</v>
      </c>
      <c r="B55" s="733" t="s">
        <v>2149</v>
      </c>
      <c r="C55" s="735">
        <v>-340231448.32000005</v>
      </c>
      <c r="D55" s="743">
        <f>SUM(D42:D54)</f>
        <v>0</v>
      </c>
      <c r="E55" s="715">
        <f>SUM(E42:E54)</f>
        <v>0</v>
      </c>
      <c r="F55" s="735">
        <v>-381650722.34999996</v>
      </c>
      <c r="G55" s="735">
        <f t="shared" ref="G55:H55" si="10">SUM(G42:G54)</f>
        <v>-381650</v>
      </c>
      <c r="H55" s="735">
        <f t="shared" si="10"/>
        <v>0</v>
      </c>
      <c r="I55" s="735">
        <f>SUM(I42:I54)</f>
        <v>-381650</v>
      </c>
      <c r="J55" s="735">
        <v>-340231</v>
      </c>
      <c r="K55" s="1859">
        <f>J55/1000</f>
        <v>-340.23099999999999</v>
      </c>
      <c r="N55" s="735"/>
      <c r="O55" s="721"/>
      <c r="V55" s="697"/>
      <c r="W55" s="698"/>
      <c r="AB55" s="577" t="b">
        <f t="shared" si="9"/>
        <v>1</v>
      </c>
      <c r="AC55" s="2183" t="s">
        <v>3325</v>
      </c>
      <c r="AD55" s="2183" t="s">
        <v>2149</v>
      </c>
      <c r="AE55" s="164">
        <v>-1483833771.6500001</v>
      </c>
      <c r="AF55" s="160">
        <v>38624936.729999997</v>
      </c>
      <c r="AG55" s="166">
        <v>0</v>
      </c>
      <c r="AH55" s="164">
        <v>-1445208834.9200001</v>
      </c>
      <c r="AJ55" s="164">
        <v>-1283812788.6300001</v>
      </c>
      <c r="AK55" s="2175">
        <v>13</v>
      </c>
      <c r="AQ55" s="2183" t="s">
        <v>3325</v>
      </c>
      <c r="AR55" s="577" t="s">
        <v>3528</v>
      </c>
    </row>
    <row r="56" spans="1:44">
      <c r="F56" s="164"/>
      <c r="G56" s="164">
        <f t="shared" si="1"/>
        <v>0</v>
      </c>
      <c r="H56" s="164">
        <f t="shared" si="2"/>
        <v>0</v>
      </c>
      <c r="I56" s="695"/>
      <c r="J56" s="1859"/>
      <c r="K56" s="1859">
        <f t="shared" si="4"/>
        <v>0</v>
      </c>
      <c r="V56" s="697"/>
      <c r="W56" s="698"/>
      <c r="AB56" s="577" t="b">
        <f t="shared" si="9"/>
        <v>1</v>
      </c>
    </row>
    <row r="57" spans="1:44">
      <c r="A57" s="696">
        <v>7631050</v>
      </c>
      <c r="B57" s="712" t="s">
        <v>2150</v>
      </c>
      <c r="C57" s="723">
        <v>2064434545.8099999</v>
      </c>
      <c r="D57" s="714">
        <v>0</v>
      </c>
      <c r="E57" s="715">
        <v>0</v>
      </c>
      <c r="F57" s="164">
        <v>1179635213.74</v>
      </c>
      <c r="G57" s="164">
        <f t="shared" si="1"/>
        <v>1179635</v>
      </c>
      <c r="H57" s="164">
        <f t="shared" si="2"/>
        <v>0</v>
      </c>
      <c r="I57" s="695">
        <f t="shared" ref="I57:I72" si="11">ROUND(F57/1000,0)</f>
        <v>1179635</v>
      </c>
      <c r="J57" s="1859">
        <v>2064435</v>
      </c>
      <c r="K57" s="1859">
        <f t="shared" si="4"/>
        <v>2064.4349999999999</v>
      </c>
      <c r="N57" s="726"/>
      <c r="O57" s="719"/>
      <c r="V57" s="697"/>
      <c r="W57" s="698"/>
      <c r="AB57" s="577" t="b">
        <f t="shared" si="9"/>
        <v>1</v>
      </c>
      <c r="AC57" s="161">
        <v>7631050</v>
      </c>
      <c r="AD57" s="161" t="s">
        <v>4049</v>
      </c>
      <c r="AE57" s="167">
        <v>9356910847.3500004</v>
      </c>
      <c r="AF57" s="163">
        <v>0</v>
      </c>
      <c r="AG57" s="166">
        <v>0</v>
      </c>
      <c r="AH57" s="160">
        <v>9356910847.3500004</v>
      </c>
      <c r="AJ57" s="1858">
        <v>12688899981.51</v>
      </c>
      <c r="AK57" s="1861">
        <v>-26</v>
      </c>
      <c r="AQ57" s="161">
        <v>7631050</v>
      </c>
      <c r="AR57" s="577" t="s">
        <v>3529</v>
      </c>
    </row>
    <row r="58" spans="1:44">
      <c r="A58" s="696">
        <v>7631300</v>
      </c>
      <c r="B58" s="712" t="s">
        <v>2151</v>
      </c>
      <c r="C58" s="723">
        <v>15933165350.700001</v>
      </c>
      <c r="D58" s="714">
        <v>0</v>
      </c>
      <c r="E58" s="715">
        <v>0</v>
      </c>
      <c r="F58" s="164">
        <v>19761112783.41</v>
      </c>
      <c r="G58" s="164">
        <f t="shared" si="1"/>
        <v>19761113</v>
      </c>
      <c r="H58" s="164">
        <f t="shared" si="2"/>
        <v>0</v>
      </c>
      <c r="I58" s="695">
        <f t="shared" si="11"/>
        <v>19761113</v>
      </c>
      <c r="J58" s="1859">
        <v>15933165</v>
      </c>
      <c r="K58" s="1859">
        <f t="shared" si="4"/>
        <v>15933.165000000001</v>
      </c>
      <c r="N58" s="726"/>
      <c r="O58" s="719"/>
      <c r="V58" s="697"/>
      <c r="W58" s="698"/>
      <c r="AB58" s="577" t="b">
        <f t="shared" si="9"/>
        <v>1</v>
      </c>
      <c r="AC58" s="161">
        <v>7631300</v>
      </c>
      <c r="AD58" s="161" t="s">
        <v>4050</v>
      </c>
      <c r="AE58" s="167">
        <v>65010347068.919998</v>
      </c>
      <c r="AF58" s="163">
        <v>0</v>
      </c>
      <c r="AG58" s="166">
        <v>0</v>
      </c>
      <c r="AH58" s="160">
        <v>65010347068.919998</v>
      </c>
      <c r="AJ58" s="1858">
        <v>60645856928.699997</v>
      </c>
      <c r="AK58" s="2175">
        <v>7</v>
      </c>
      <c r="AQ58" s="161">
        <v>7631300</v>
      </c>
      <c r="AR58" s="577" t="s">
        <v>3530</v>
      </c>
    </row>
    <row r="59" spans="1:44">
      <c r="A59" s="696">
        <v>7631400</v>
      </c>
      <c r="B59" s="712" t="s">
        <v>2152</v>
      </c>
      <c r="C59" s="723">
        <v>370175143.30000001</v>
      </c>
      <c r="D59" s="714">
        <v>0</v>
      </c>
      <c r="E59" s="715">
        <v>0</v>
      </c>
      <c r="F59" s="164">
        <v>202752616.31999999</v>
      </c>
      <c r="G59" s="164">
        <f t="shared" si="1"/>
        <v>202753</v>
      </c>
      <c r="H59" s="164">
        <f t="shared" si="2"/>
        <v>0</v>
      </c>
      <c r="I59" s="695">
        <f t="shared" si="11"/>
        <v>202753</v>
      </c>
      <c r="J59" s="1859">
        <v>370175</v>
      </c>
      <c r="K59" s="1859">
        <f t="shared" si="4"/>
        <v>370.17500000000001</v>
      </c>
      <c r="N59" s="726"/>
      <c r="O59" s="721"/>
      <c r="V59" s="697"/>
      <c r="W59" s="698"/>
      <c r="AB59" s="577" t="b">
        <f t="shared" si="9"/>
        <v>1</v>
      </c>
      <c r="AC59" s="161">
        <v>7631400</v>
      </c>
      <c r="AD59" s="161" t="s">
        <v>4051</v>
      </c>
      <c r="AE59" s="167">
        <v>1867857069.3</v>
      </c>
      <c r="AF59" s="163">
        <v>0</v>
      </c>
      <c r="AG59" s="166">
        <v>0</v>
      </c>
      <c r="AH59" s="160">
        <v>1867857069.3</v>
      </c>
      <c r="AJ59" s="1858">
        <v>2109561447.4400001</v>
      </c>
      <c r="AK59" s="1861">
        <v>-11</v>
      </c>
      <c r="AQ59" s="161">
        <v>7631400</v>
      </c>
      <c r="AR59" s="577" t="s">
        <v>3531</v>
      </c>
    </row>
    <row r="60" spans="1:44" ht="13.5" customHeight="1">
      <c r="A60" s="696">
        <v>7631500</v>
      </c>
      <c r="B60" s="712" t="s">
        <v>2153</v>
      </c>
      <c r="C60" s="723">
        <v>1012151323.2</v>
      </c>
      <c r="D60" s="714">
        <v>0</v>
      </c>
      <c r="E60" s="715">
        <v>0</v>
      </c>
      <c r="F60" s="164">
        <v>911399575.04999995</v>
      </c>
      <c r="G60" s="164">
        <f t="shared" si="1"/>
        <v>911400</v>
      </c>
      <c r="H60" s="164">
        <f t="shared" si="2"/>
        <v>0</v>
      </c>
      <c r="I60" s="695">
        <f t="shared" si="11"/>
        <v>911400</v>
      </c>
      <c r="J60" s="1859">
        <v>1012151</v>
      </c>
      <c r="K60" s="1859">
        <f t="shared" si="4"/>
        <v>1012.151</v>
      </c>
      <c r="N60" s="726"/>
      <c r="O60" s="721"/>
      <c r="V60" s="697"/>
      <c r="W60" s="698"/>
      <c r="AB60" s="577" t="b">
        <f t="shared" si="9"/>
        <v>1</v>
      </c>
      <c r="AC60" s="161">
        <v>7631500</v>
      </c>
      <c r="AD60" s="161" t="s">
        <v>4052</v>
      </c>
      <c r="AE60" s="167">
        <v>3309858355.98</v>
      </c>
      <c r="AF60" s="163">
        <v>0</v>
      </c>
      <c r="AG60" s="166">
        <v>0</v>
      </c>
      <c r="AH60" s="160">
        <v>3309858355.98</v>
      </c>
      <c r="AJ60" s="1858">
        <v>7073759367</v>
      </c>
      <c r="AK60" s="1861">
        <v>-53</v>
      </c>
      <c r="AQ60" s="161">
        <v>7631500</v>
      </c>
      <c r="AR60" s="577" t="s">
        <v>3532</v>
      </c>
    </row>
    <row r="61" spans="1:44" ht="13.5" customHeight="1">
      <c r="A61" s="696">
        <v>7631900</v>
      </c>
      <c r="B61" s="712" t="s">
        <v>3398</v>
      </c>
      <c r="C61" s="723">
        <v>1792456.88</v>
      </c>
      <c r="D61" s="714"/>
      <c r="E61" s="715"/>
      <c r="F61" s="164">
        <v>0</v>
      </c>
      <c r="G61" s="164">
        <f t="shared" si="1"/>
        <v>0</v>
      </c>
      <c r="H61" s="164">
        <f t="shared" si="2"/>
        <v>0</v>
      </c>
      <c r="I61" s="695">
        <f t="shared" ref="I61" si="12">ROUND(F61/1000,0)</f>
        <v>0</v>
      </c>
      <c r="J61" s="1859">
        <v>1792</v>
      </c>
      <c r="K61" s="1859">
        <f t="shared" si="4"/>
        <v>1.792</v>
      </c>
      <c r="N61" s="726"/>
      <c r="O61" s="719"/>
      <c r="V61" s="697"/>
      <c r="W61" s="698"/>
      <c r="AB61" s="577" t="b">
        <f t="shared" si="9"/>
        <v>1</v>
      </c>
      <c r="AC61" s="161">
        <v>7631900</v>
      </c>
      <c r="AD61" s="161" t="s">
        <v>4053</v>
      </c>
      <c r="AE61" s="167">
        <v>2383498.15</v>
      </c>
      <c r="AF61" s="163">
        <v>0</v>
      </c>
      <c r="AG61" s="166">
        <v>0</v>
      </c>
      <c r="AH61" s="160">
        <v>2383498.15</v>
      </c>
      <c r="AJ61" s="165">
        <v>0</v>
      </c>
      <c r="AK61" s="2176">
        <v>0</v>
      </c>
      <c r="AQ61" s="161">
        <v>7631900</v>
      </c>
      <c r="AR61" s="577" t="s">
        <v>3398</v>
      </c>
    </row>
    <row r="62" spans="1:44" ht="13.5" customHeight="1">
      <c r="A62" s="696">
        <v>7631950</v>
      </c>
      <c r="B62" s="712" t="s">
        <v>3399</v>
      </c>
      <c r="C62" s="723">
        <v>10847621.6</v>
      </c>
      <c r="D62" s="714"/>
      <c r="E62" s="715"/>
      <c r="F62" s="164">
        <v>0</v>
      </c>
      <c r="G62" s="164">
        <f t="shared" si="1"/>
        <v>0</v>
      </c>
      <c r="H62" s="164">
        <f t="shared" si="2"/>
        <v>0</v>
      </c>
      <c r="I62" s="695">
        <f t="shared" ref="I62:I68" si="13">ROUND(F62/1000,0)</f>
        <v>0</v>
      </c>
      <c r="J62" s="1859">
        <v>10848</v>
      </c>
      <c r="K62" s="1859">
        <f t="shared" si="4"/>
        <v>10.848000000000001</v>
      </c>
      <c r="N62" s="726"/>
      <c r="O62" s="719"/>
      <c r="V62" s="697"/>
      <c r="W62" s="698"/>
      <c r="AB62" s="577" t="b">
        <f t="shared" si="9"/>
        <v>1</v>
      </c>
      <c r="AC62" s="161">
        <v>7631950</v>
      </c>
      <c r="AD62" s="161" t="s">
        <v>4054</v>
      </c>
      <c r="AE62" s="167">
        <v>14118098.560000001</v>
      </c>
      <c r="AF62" s="163">
        <v>0</v>
      </c>
      <c r="AG62" s="166">
        <v>0</v>
      </c>
      <c r="AH62" s="160">
        <v>14118098.560000001</v>
      </c>
      <c r="AJ62" s="165">
        <v>0</v>
      </c>
      <c r="AK62" s="2176">
        <v>0</v>
      </c>
      <c r="AQ62" s="161">
        <v>7631950</v>
      </c>
      <c r="AR62" s="577" t="s">
        <v>3399</v>
      </c>
    </row>
    <row r="63" spans="1:44">
      <c r="A63" s="696">
        <v>7632000</v>
      </c>
      <c r="B63" s="712" t="s">
        <v>2154</v>
      </c>
      <c r="C63" s="723">
        <v>90204016</v>
      </c>
      <c r="D63" s="714">
        <v>0</v>
      </c>
      <c r="E63" s="715">
        <v>0</v>
      </c>
      <c r="F63" s="164">
        <v>0</v>
      </c>
      <c r="G63" s="164">
        <f t="shared" si="1"/>
        <v>0</v>
      </c>
      <c r="H63" s="164">
        <f t="shared" si="2"/>
        <v>0</v>
      </c>
      <c r="I63" s="695">
        <f t="shared" si="13"/>
        <v>0</v>
      </c>
      <c r="J63" s="1859">
        <v>90204</v>
      </c>
      <c r="K63" s="1859">
        <f t="shared" si="4"/>
        <v>90.203999999999994</v>
      </c>
      <c r="N63" s="726"/>
      <c r="O63" s="719"/>
      <c r="V63" s="697"/>
      <c r="W63" s="698"/>
      <c r="AB63" s="577" t="b">
        <f t="shared" si="9"/>
        <v>1</v>
      </c>
      <c r="AC63" s="161">
        <v>7632000</v>
      </c>
      <c r="AD63" s="161" t="s">
        <v>4055</v>
      </c>
      <c r="AE63" s="167">
        <v>1122365868.6400001</v>
      </c>
      <c r="AF63" s="163">
        <v>0</v>
      </c>
      <c r="AG63" s="166">
        <v>0</v>
      </c>
      <c r="AH63" s="160">
        <v>1122365868.6400001</v>
      </c>
      <c r="AJ63" s="1858">
        <v>132125732</v>
      </c>
      <c r="AK63" s="2175">
        <v>749</v>
      </c>
      <c r="AQ63" s="161">
        <v>7632000</v>
      </c>
      <c r="AR63" s="577" t="s">
        <v>3533</v>
      </c>
    </row>
    <row r="64" spans="1:44">
      <c r="A64" s="696">
        <v>7632200</v>
      </c>
      <c r="B64" s="712" t="s">
        <v>2156</v>
      </c>
      <c r="C64" s="723">
        <v>8399968</v>
      </c>
      <c r="D64" s="714">
        <v>0</v>
      </c>
      <c r="E64" s="715">
        <f>SUM('TB Adjusted-3 '!I479)</f>
        <v>0</v>
      </c>
      <c r="F64" s="164">
        <v>129573548.53999999</v>
      </c>
      <c r="G64" s="164">
        <f t="shared" si="1"/>
        <v>129574</v>
      </c>
      <c r="H64" s="164">
        <f t="shared" si="2"/>
        <v>0</v>
      </c>
      <c r="I64" s="695">
        <f t="shared" si="13"/>
        <v>129574</v>
      </c>
      <c r="J64" s="1859">
        <v>8400</v>
      </c>
      <c r="K64" s="1859">
        <f t="shared" si="4"/>
        <v>8.4</v>
      </c>
      <c r="N64" s="726"/>
      <c r="O64" s="719"/>
      <c r="U64" s="744"/>
      <c r="V64" s="697"/>
      <c r="W64" s="698"/>
      <c r="AB64" s="577" t="b">
        <f t="shared" si="9"/>
        <v>1</v>
      </c>
      <c r="AC64" s="161">
        <v>7632200</v>
      </c>
      <c r="AD64" s="161" t="s">
        <v>4056</v>
      </c>
      <c r="AE64" s="167">
        <v>185560212.31</v>
      </c>
      <c r="AF64" s="163">
        <v>0</v>
      </c>
      <c r="AG64" s="166">
        <v>0</v>
      </c>
      <c r="AH64" s="160">
        <v>185560212.31</v>
      </c>
      <c r="AJ64" s="1858">
        <v>154138481.5</v>
      </c>
      <c r="AK64" s="2175">
        <v>20</v>
      </c>
      <c r="AQ64" s="161">
        <v>7632200</v>
      </c>
      <c r="AR64" s="577" t="s">
        <v>3534</v>
      </c>
    </row>
    <row r="65" spans="1:44">
      <c r="A65" s="696">
        <v>7632400</v>
      </c>
      <c r="B65" s="712" t="s">
        <v>2157</v>
      </c>
      <c r="C65" s="723">
        <v>0</v>
      </c>
      <c r="D65" s="714">
        <v>0</v>
      </c>
      <c r="E65" s="715">
        <v>0</v>
      </c>
      <c r="F65" s="164">
        <v>0</v>
      </c>
      <c r="G65" s="164">
        <f t="shared" si="1"/>
        <v>0</v>
      </c>
      <c r="H65" s="164">
        <f t="shared" si="2"/>
        <v>0</v>
      </c>
      <c r="I65" s="695">
        <f t="shared" si="13"/>
        <v>0</v>
      </c>
      <c r="J65" s="1859">
        <v>0</v>
      </c>
      <c r="K65" s="1859">
        <f t="shared" si="4"/>
        <v>0</v>
      </c>
      <c r="N65" s="724"/>
      <c r="O65" s="725"/>
      <c r="V65" s="697"/>
      <c r="W65" s="698"/>
      <c r="AB65" s="577" t="b">
        <f t="shared" si="9"/>
        <v>1</v>
      </c>
      <c r="AC65" s="161">
        <v>7632400</v>
      </c>
      <c r="AD65" s="161" t="s">
        <v>4057</v>
      </c>
      <c r="AE65" s="167">
        <v>78180946.530000001</v>
      </c>
      <c r="AF65" s="163">
        <v>0</v>
      </c>
      <c r="AG65" s="166">
        <v>0</v>
      </c>
      <c r="AH65" s="160">
        <v>78180946.530000001</v>
      </c>
      <c r="AJ65" s="1858">
        <v>5079960</v>
      </c>
      <c r="AK65" s="2175">
        <v>1439</v>
      </c>
      <c r="AQ65" s="161">
        <v>7632400</v>
      </c>
      <c r="AR65" s="577" t="s">
        <v>3535</v>
      </c>
    </row>
    <row r="66" spans="1:44">
      <c r="A66" s="696">
        <v>7632500</v>
      </c>
      <c r="B66" s="712" t="s">
        <v>3426</v>
      </c>
      <c r="C66" s="723"/>
      <c r="D66" s="714"/>
      <c r="E66" s="715"/>
      <c r="F66" s="164">
        <v>0</v>
      </c>
      <c r="G66" s="164">
        <f t="shared" si="1"/>
        <v>0</v>
      </c>
      <c r="H66" s="164">
        <f t="shared" si="2"/>
        <v>0</v>
      </c>
      <c r="I66" s="695">
        <f>ROUND(F66/1000,0)</f>
        <v>0</v>
      </c>
      <c r="J66" s="1859">
        <v>0</v>
      </c>
      <c r="K66" s="1859">
        <f t="shared" si="4"/>
        <v>0</v>
      </c>
      <c r="N66" s="724"/>
      <c r="O66" s="725"/>
      <c r="V66" s="697"/>
      <c r="W66" s="698"/>
      <c r="AB66" s="577" t="b">
        <f t="shared" si="9"/>
        <v>1</v>
      </c>
      <c r="AC66" s="161">
        <v>7632500</v>
      </c>
      <c r="AD66" s="161" t="s">
        <v>4058</v>
      </c>
      <c r="AE66" s="167">
        <v>909260</v>
      </c>
      <c r="AF66" s="163">
        <v>0</v>
      </c>
      <c r="AG66" s="166">
        <v>0</v>
      </c>
      <c r="AH66" s="160">
        <v>909260</v>
      </c>
      <c r="AJ66" s="165">
        <v>0</v>
      </c>
      <c r="AK66" s="2176">
        <v>0</v>
      </c>
      <c r="AQ66" s="161">
        <v>7632500</v>
      </c>
      <c r="AR66" s="577" t="s">
        <v>3426</v>
      </c>
    </row>
    <row r="67" spans="1:44">
      <c r="A67" s="696">
        <v>7632600</v>
      </c>
      <c r="B67" s="712" t="s">
        <v>2158</v>
      </c>
      <c r="C67" s="723">
        <v>28891510.649999999</v>
      </c>
      <c r="D67" s="714">
        <v>0</v>
      </c>
      <c r="E67" s="715">
        <v>0</v>
      </c>
      <c r="F67" s="164">
        <v>70434994.859999999</v>
      </c>
      <c r="G67" s="164">
        <f t="shared" si="1"/>
        <v>70435</v>
      </c>
      <c r="H67" s="164">
        <f t="shared" si="2"/>
        <v>0</v>
      </c>
      <c r="I67" s="695">
        <f t="shared" si="13"/>
        <v>70435</v>
      </c>
      <c r="J67" s="1859">
        <v>28892</v>
      </c>
      <c r="K67" s="1859">
        <f t="shared" si="4"/>
        <v>28.891999999999999</v>
      </c>
      <c r="N67" s="726"/>
      <c r="O67" s="719"/>
      <c r="V67" s="697"/>
      <c r="W67" s="698"/>
      <c r="AB67" s="577" t="b">
        <f t="shared" si="9"/>
        <v>1</v>
      </c>
      <c r="AC67" s="161">
        <v>7632600</v>
      </c>
      <c r="AD67" s="161" t="s">
        <v>4059</v>
      </c>
      <c r="AE67" s="167">
        <v>204827746.86000001</v>
      </c>
      <c r="AF67" s="163">
        <v>0</v>
      </c>
      <c r="AG67" s="166">
        <v>0</v>
      </c>
      <c r="AH67" s="160">
        <v>204827746.86000001</v>
      </c>
      <c r="AJ67" s="1858">
        <v>192719985.40000001</v>
      </c>
      <c r="AK67" s="2175">
        <v>6</v>
      </c>
      <c r="AQ67" s="161">
        <v>7632600</v>
      </c>
      <c r="AR67" s="577" t="s">
        <v>3536</v>
      </c>
    </row>
    <row r="68" spans="1:44">
      <c r="A68" s="696">
        <v>7632850</v>
      </c>
      <c r="B68" s="712" t="s">
        <v>2159</v>
      </c>
      <c r="C68" s="723">
        <v>24404016.920000002</v>
      </c>
      <c r="D68" s="714">
        <v>0</v>
      </c>
      <c r="E68" s="715">
        <v>0</v>
      </c>
      <c r="F68" s="164">
        <v>166557252.56999999</v>
      </c>
      <c r="G68" s="164">
        <f t="shared" si="1"/>
        <v>166557</v>
      </c>
      <c r="H68" s="164">
        <f t="shared" si="2"/>
        <v>0</v>
      </c>
      <c r="I68" s="695">
        <f t="shared" si="13"/>
        <v>166557</v>
      </c>
      <c r="J68" s="1859">
        <v>24404</v>
      </c>
      <c r="K68" s="1859">
        <f t="shared" si="4"/>
        <v>24.404</v>
      </c>
      <c r="N68" s="726"/>
      <c r="O68" s="719"/>
      <c r="V68" s="697"/>
      <c r="W68" s="698"/>
      <c r="AB68" s="577" t="b">
        <f t="shared" si="9"/>
        <v>1</v>
      </c>
      <c r="AC68" s="161">
        <v>7632850</v>
      </c>
      <c r="AD68" s="161" t="s">
        <v>4060</v>
      </c>
      <c r="AE68" s="167">
        <v>353154918.57999998</v>
      </c>
      <c r="AF68" s="163">
        <v>0</v>
      </c>
      <c r="AG68" s="166">
        <v>0</v>
      </c>
      <c r="AH68" s="160">
        <v>353154918.57999998</v>
      </c>
      <c r="AJ68" s="1858">
        <v>255098255.24000001</v>
      </c>
      <c r="AK68" s="2175">
        <v>38</v>
      </c>
      <c r="AQ68" s="161">
        <v>7632850</v>
      </c>
      <c r="AR68" s="577" t="s">
        <v>3537</v>
      </c>
    </row>
    <row r="69" spans="1:44">
      <c r="A69" s="696">
        <v>7632900</v>
      </c>
      <c r="B69" s="712" t="s">
        <v>2160</v>
      </c>
      <c r="C69" s="723">
        <v>3984151</v>
      </c>
      <c r="D69" s="714">
        <v>0</v>
      </c>
      <c r="E69" s="715">
        <v>0</v>
      </c>
      <c r="F69" s="164">
        <v>7583825.9699999997</v>
      </c>
      <c r="G69" s="164">
        <f t="shared" si="1"/>
        <v>7584</v>
      </c>
      <c r="H69" s="164">
        <f t="shared" si="2"/>
        <v>1</v>
      </c>
      <c r="I69" s="695">
        <f>ROUND(F69/1000,0)-1</f>
        <v>7583</v>
      </c>
      <c r="J69" s="1859">
        <v>3984</v>
      </c>
      <c r="K69" s="1859">
        <f t="shared" si="4"/>
        <v>3.984</v>
      </c>
      <c r="N69" s="726"/>
      <c r="O69" s="719"/>
      <c r="V69" s="697"/>
      <c r="W69" s="698"/>
      <c r="AB69" s="577" t="b">
        <f t="shared" si="9"/>
        <v>1</v>
      </c>
      <c r="AC69" s="161">
        <v>7632900</v>
      </c>
      <c r="AD69" s="161" t="s">
        <v>4061</v>
      </c>
      <c r="AE69" s="167">
        <v>11952453</v>
      </c>
      <c r="AF69" s="163">
        <v>0</v>
      </c>
      <c r="AG69" s="166">
        <v>0</v>
      </c>
      <c r="AH69" s="160">
        <v>11952453</v>
      </c>
      <c r="AJ69" s="1858">
        <v>4654125.7</v>
      </c>
      <c r="AK69" s="2175">
        <v>157</v>
      </c>
      <c r="AQ69" s="161">
        <v>7632900</v>
      </c>
      <c r="AR69" s="577" t="s">
        <v>3538</v>
      </c>
    </row>
    <row r="70" spans="1:44">
      <c r="A70" s="696">
        <v>7639999</v>
      </c>
      <c r="B70" s="712" t="s">
        <v>2161</v>
      </c>
      <c r="C70" s="713">
        <v>-19548450104.059998</v>
      </c>
      <c r="D70" s="714">
        <v>0</v>
      </c>
      <c r="E70" s="715">
        <v>0</v>
      </c>
      <c r="F70" s="164">
        <v>-22429049810.459999</v>
      </c>
      <c r="G70" s="164">
        <f t="shared" si="1"/>
        <v>-22429050</v>
      </c>
      <c r="H70" s="164">
        <f t="shared" si="2"/>
        <v>0</v>
      </c>
      <c r="I70" s="695">
        <f t="shared" si="11"/>
        <v>-22429050</v>
      </c>
      <c r="J70" s="1859">
        <v>-19548450</v>
      </c>
      <c r="K70" s="1859">
        <f t="shared" si="4"/>
        <v>-19548.45</v>
      </c>
      <c r="N70" s="718"/>
      <c r="O70" s="719"/>
      <c r="V70" s="697"/>
      <c r="W70" s="698"/>
      <c r="AB70" s="577" t="b">
        <f t="shared" si="9"/>
        <v>1</v>
      </c>
      <c r="AC70" s="161">
        <v>7639999</v>
      </c>
      <c r="AD70" s="161" t="s">
        <v>4062</v>
      </c>
      <c r="AE70" s="162">
        <v>-81518426344.179993</v>
      </c>
      <c r="AF70" s="163">
        <v>0</v>
      </c>
      <c r="AG70" s="166">
        <v>0</v>
      </c>
      <c r="AH70" s="164">
        <v>-81518426344.179993</v>
      </c>
      <c r="AJ70" s="1859">
        <v>-83261894264.490005</v>
      </c>
      <c r="AK70" s="1861">
        <v>-2</v>
      </c>
      <c r="AQ70" s="161">
        <v>7639999</v>
      </c>
      <c r="AR70" s="577" t="s">
        <v>3539</v>
      </c>
    </row>
    <row r="71" spans="1:44">
      <c r="A71" s="696">
        <v>7641050</v>
      </c>
      <c r="B71" s="712" t="s">
        <v>3196</v>
      </c>
      <c r="C71" s="723">
        <v>0</v>
      </c>
      <c r="D71" s="714">
        <v>0</v>
      </c>
      <c r="E71" s="715">
        <v>0</v>
      </c>
      <c r="F71" s="164">
        <v>0</v>
      </c>
      <c r="G71" s="164">
        <f t="shared" si="1"/>
        <v>0</v>
      </c>
      <c r="H71" s="164">
        <f t="shared" si="2"/>
        <v>0</v>
      </c>
      <c r="I71" s="695">
        <f t="shared" si="11"/>
        <v>0</v>
      </c>
      <c r="J71" s="1859">
        <v>0</v>
      </c>
      <c r="K71" s="1859">
        <f t="shared" si="4"/>
        <v>0</v>
      </c>
      <c r="N71" s="718"/>
      <c r="O71" s="719"/>
      <c r="V71" s="697"/>
      <c r="W71" s="698"/>
      <c r="AB71" s="577" t="b">
        <f t="shared" si="9"/>
        <v>1</v>
      </c>
      <c r="AC71" s="161">
        <v>7641050</v>
      </c>
      <c r="AD71" s="161" t="s">
        <v>3196</v>
      </c>
      <c r="AE71" s="1860">
        <v>0</v>
      </c>
      <c r="AF71" s="163">
        <v>0</v>
      </c>
      <c r="AG71" s="166">
        <v>0</v>
      </c>
      <c r="AH71" s="166">
        <v>0</v>
      </c>
      <c r="AJ71" s="1858">
        <v>2894640</v>
      </c>
      <c r="AK71" s="1861">
        <v>-100</v>
      </c>
      <c r="AQ71" s="161">
        <v>7641050</v>
      </c>
      <c r="AR71" s="577" t="s">
        <v>1075</v>
      </c>
    </row>
    <row r="72" spans="1:44">
      <c r="A72" s="696">
        <v>7641100</v>
      </c>
      <c r="B72" s="712" t="s">
        <v>2162</v>
      </c>
      <c r="C72" s="723">
        <v>3437905.5</v>
      </c>
      <c r="D72" s="714">
        <v>0</v>
      </c>
      <c r="E72" s="715">
        <v>0</v>
      </c>
      <c r="F72" s="164">
        <v>5109105</v>
      </c>
      <c r="G72" s="164">
        <f t="shared" si="1"/>
        <v>5109</v>
      </c>
      <c r="H72" s="164">
        <f t="shared" si="2"/>
        <v>0</v>
      </c>
      <c r="I72" s="695">
        <f t="shared" si="11"/>
        <v>5109</v>
      </c>
      <c r="J72" s="1859">
        <v>3438</v>
      </c>
      <c r="K72" s="1859">
        <f t="shared" si="4"/>
        <v>3.4380000000000002</v>
      </c>
      <c r="N72" s="726"/>
      <c r="O72" s="721"/>
      <c r="V72" s="697"/>
      <c r="W72" s="698"/>
      <c r="AB72" s="577" t="b">
        <f t="shared" si="9"/>
        <v>1</v>
      </c>
      <c r="AC72" s="161">
        <v>7641100</v>
      </c>
      <c r="AD72" s="161" t="s">
        <v>4063</v>
      </c>
      <c r="AE72" s="167">
        <v>8588109.8399999999</v>
      </c>
      <c r="AF72" s="163">
        <v>0</v>
      </c>
      <c r="AG72" s="166">
        <v>0</v>
      </c>
      <c r="AH72" s="160">
        <v>8588109.8399999999</v>
      </c>
      <c r="AJ72" s="1858">
        <v>6174335.7999999998</v>
      </c>
      <c r="AK72" s="2175">
        <v>39</v>
      </c>
      <c r="AQ72" s="161">
        <v>7641100</v>
      </c>
      <c r="AR72" s="577" t="s">
        <v>3540</v>
      </c>
    </row>
    <row r="73" spans="1:44">
      <c r="A73" s="696">
        <v>7641199</v>
      </c>
      <c r="B73" s="712" t="s">
        <v>2163</v>
      </c>
      <c r="C73" s="740">
        <v>-3437905.5</v>
      </c>
      <c r="D73" s="728">
        <v>0</v>
      </c>
      <c r="E73" s="729">
        <v>0</v>
      </c>
      <c r="F73" s="164">
        <v>-5109105</v>
      </c>
      <c r="G73" s="164">
        <f t="shared" si="1"/>
        <v>-5109</v>
      </c>
      <c r="H73" s="164">
        <f t="shared" si="2"/>
        <v>0</v>
      </c>
      <c r="I73" s="695">
        <f>ROUND(F73/1000,0)</f>
        <v>-5109</v>
      </c>
      <c r="J73" s="1859">
        <v>-3437</v>
      </c>
      <c r="K73" s="1859">
        <f t="shared" si="4"/>
        <v>-3.4369999999999998</v>
      </c>
      <c r="N73" s="738"/>
      <c r="O73" s="731"/>
      <c r="V73" s="697"/>
      <c r="W73" s="698"/>
      <c r="AB73" s="577" t="b">
        <f t="shared" si="9"/>
        <v>1</v>
      </c>
      <c r="AC73" s="161">
        <v>7641199</v>
      </c>
      <c r="AD73" s="161" t="s">
        <v>4064</v>
      </c>
      <c r="AE73" s="2184">
        <v>-8588109.8399999999</v>
      </c>
      <c r="AF73" s="2178">
        <v>0</v>
      </c>
      <c r="AG73" s="2179">
        <v>0</v>
      </c>
      <c r="AH73" s="2185">
        <v>-8588109.8399999999</v>
      </c>
      <c r="AJ73" s="2186">
        <v>-9068975.8000000007</v>
      </c>
      <c r="AK73" s="2182">
        <v>-5</v>
      </c>
      <c r="AQ73" s="161">
        <v>7641199</v>
      </c>
      <c r="AR73" s="577" t="s">
        <v>3541</v>
      </c>
    </row>
    <row r="74" spans="1:44">
      <c r="A74" s="696" t="s">
        <v>3326</v>
      </c>
      <c r="B74" s="733" t="s">
        <v>2164</v>
      </c>
      <c r="C74" s="725">
        <v>3.814697265625E-6</v>
      </c>
      <c r="D74" s="725">
        <v>0</v>
      </c>
      <c r="E74" s="715">
        <v>0</v>
      </c>
      <c r="F74" s="725">
        <v>3.814697265625E-6</v>
      </c>
      <c r="G74" s="725">
        <f t="shared" ref="G74:H74" si="14">SUM(G57:G73)</f>
        <v>1</v>
      </c>
      <c r="H74" s="725">
        <f t="shared" si="14"/>
        <v>1</v>
      </c>
      <c r="I74" s="725">
        <f>SUM(I57:I73)</f>
        <v>0</v>
      </c>
      <c r="J74" s="725">
        <v>1</v>
      </c>
      <c r="K74" s="1859">
        <f t="shared" ref="K74:K138" si="15">J74/1000</f>
        <v>1E-3</v>
      </c>
      <c r="N74" s="725"/>
      <c r="O74" s="721"/>
      <c r="V74" s="697"/>
      <c r="W74" s="698"/>
      <c r="AB74" s="577" t="b">
        <f t="shared" ref="AB74:AB105" si="16">A74=AC74</f>
        <v>1</v>
      </c>
      <c r="AC74" s="2183" t="s">
        <v>3326</v>
      </c>
      <c r="AD74" s="2183" t="s">
        <v>2164</v>
      </c>
      <c r="AE74" s="166">
        <v>0</v>
      </c>
      <c r="AF74" s="166">
        <v>0</v>
      </c>
      <c r="AG74" s="166">
        <v>0</v>
      </c>
      <c r="AH74" s="166">
        <v>0</v>
      </c>
      <c r="AJ74" s="166">
        <v>0</v>
      </c>
      <c r="AK74" s="1861">
        <v>-94</v>
      </c>
      <c r="AQ74" s="2183" t="s">
        <v>3326</v>
      </c>
      <c r="AR74" s="577" t="s">
        <v>3542</v>
      </c>
    </row>
    <row r="75" spans="1:44">
      <c r="F75" s="164"/>
      <c r="G75" s="164">
        <f t="shared" ref="G75:G138" si="17">ROUND(F75/1000,0)</f>
        <v>0</v>
      </c>
      <c r="H75" s="164">
        <f t="shared" ref="H75:H138" si="18">G75-I75</f>
        <v>0</v>
      </c>
      <c r="J75" s="1859"/>
      <c r="K75" s="1859">
        <f t="shared" si="15"/>
        <v>0</v>
      </c>
      <c r="L75" s="744">
        <f>SUM(I144,I175,I199,I324,I327,I361,I365)-I320</f>
        <v>24828222</v>
      </c>
      <c r="M75" s="745" t="s">
        <v>1933</v>
      </c>
      <c r="V75" s="697"/>
      <c r="W75" s="698"/>
      <c r="AB75" s="577" t="b">
        <f t="shared" si="16"/>
        <v>1</v>
      </c>
    </row>
    <row r="76" spans="1:44">
      <c r="A76" s="696">
        <v>7081050</v>
      </c>
      <c r="B76" s="712" t="s">
        <v>2165</v>
      </c>
      <c r="C76" s="723">
        <v>0</v>
      </c>
      <c r="D76" s="714">
        <v>0</v>
      </c>
      <c r="E76" s="715">
        <v>0</v>
      </c>
      <c r="F76" s="164">
        <v>13184338.600000001</v>
      </c>
      <c r="G76" s="164">
        <f t="shared" si="17"/>
        <v>13184</v>
      </c>
      <c r="H76" s="164">
        <f t="shared" si="18"/>
        <v>0</v>
      </c>
      <c r="I76" s="695">
        <f t="shared" ref="I76:I141" si="19">ROUND(F76/1000,0)</f>
        <v>13184</v>
      </c>
      <c r="J76" s="1859">
        <v>0</v>
      </c>
      <c r="K76" s="1859">
        <f t="shared" si="15"/>
        <v>0</v>
      </c>
      <c r="L76" s="732">
        <f>I244+I245+I246+I247</f>
        <v>13861</v>
      </c>
      <c r="M76" s="746" t="s">
        <v>988</v>
      </c>
      <c r="N76" s="726"/>
      <c r="O76" s="719"/>
      <c r="Q76" s="122"/>
      <c r="R76" s="695"/>
      <c r="V76" s="697"/>
      <c r="W76" s="698"/>
      <c r="AB76" s="577" t="b">
        <f t="shared" si="16"/>
        <v>1</v>
      </c>
      <c r="AC76" s="161">
        <v>7081050</v>
      </c>
      <c r="AD76" s="161" t="s">
        <v>4065</v>
      </c>
      <c r="AE76" s="167">
        <v>75547981.969999999</v>
      </c>
      <c r="AF76" s="163">
        <v>0</v>
      </c>
      <c r="AG76" s="160">
        <v>16969750.399999999</v>
      </c>
      <c r="AH76" s="160">
        <v>92517732.370000005</v>
      </c>
      <c r="AJ76" s="1858">
        <v>47285458.810000002</v>
      </c>
      <c r="AK76" s="2175">
        <v>96</v>
      </c>
      <c r="AQ76" s="161">
        <v>7081050</v>
      </c>
      <c r="AR76" s="577" t="s">
        <v>3543</v>
      </c>
    </row>
    <row r="77" spans="1:44">
      <c r="A77" s="696">
        <v>7081150</v>
      </c>
      <c r="B77" s="712" t="s">
        <v>2166</v>
      </c>
      <c r="C77" s="722">
        <v>0</v>
      </c>
      <c r="D77" s="714">
        <v>0</v>
      </c>
      <c r="E77" s="715">
        <v>0</v>
      </c>
      <c r="F77" s="164">
        <v>0</v>
      </c>
      <c r="G77" s="164">
        <f t="shared" si="17"/>
        <v>0</v>
      </c>
      <c r="H77" s="164">
        <f t="shared" si="18"/>
        <v>0</v>
      </c>
      <c r="I77" s="695">
        <f t="shared" si="19"/>
        <v>0</v>
      </c>
      <c r="J77" s="1859">
        <v>0</v>
      </c>
      <c r="K77" s="1859">
        <f t="shared" si="15"/>
        <v>0</v>
      </c>
      <c r="L77" s="732">
        <f>I76+L76</f>
        <v>27045</v>
      </c>
      <c r="M77" s="746" t="s">
        <v>988</v>
      </c>
      <c r="N77" s="726"/>
      <c r="O77" s="721"/>
      <c r="Q77" s="122"/>
      <c r="R77" s="695"/>
      <c r="V77" s="697"/>
      <c r="W77" s="698"/>
      <c r="AB77" s="577" t="b">
        <f t="shared" si="16"/>
        <v>1</v>
      </c>
      <c r="AC77" s="161">
        <v>7081150</v>
      </c>
      <c r="AD77" s="161" t="s">
        <v>4066</v>
      </c>
      <c r="AE77" s="162">
        <v>-15454646.4</v>
      </c>
      <c r="AF77" s="163">
        <v>0</v>
      </c>
      <c r="AG77" s="166">
        <v>0</v>
      </c>
      <c r="AH77" s="164">
        <v>-15454646.4</v>
      </c>
      <c r="AJ77" s="165">
        <v>0</v>
      </c>
      <c r="AK77" s="2176">
        <v>0</v>
      </c>
      <c r="AQ77" s="161">
        <v>7081150</v>
      </c>
      <c r="AR77" s="577" t="s">
        <v>3544</v>
      </c>
    </row>
    <row r="78" spans="1:44">
      <c r="A78" s="696">
        <v>7701050</v>
      </c>
      <c r="B78" s="712" t="s">
        <v>2167</v>
      </c>
      <c r="C78" s="723">
        <v>2444611270.8299999</v>
      </c>
      <c r="D78" s="714">
        <v>0</v>
      </c>
      <c r="E78" s="715">
        <v>0</v>
      </c>
      <c r="F78" s="164">
        <v>1362515557.5699999</v>
      </c>
      <c r="G78" s="164">
        <f t="shared" si="17"/>
        <v>1362516</v>
      </c>
      <c r="H78" s="164">
        <f t="shared" si="18"/>
        <v>0</v>
      </c>
      <c r="I78" s="695">
        <f t="shared" si="19"/>
        <v>1362516</v>
      </c>
      <c r="J78" s="1859">
        <v>2444611</v>
      </c>
      <c r="K78" s="1859">
        <f t="shared" si="15"/>
        <v>2444.6109999999999</v>
      </c>
      <c r="L78" s="695">
        <f>SUM(I78:I143)</f>
        <v>23302234</v>
      </c>
      <c r="M78" s="747" t="s">
        <v>1935</v>
      </c>
      <c r="N78" s="726"/>
      <c r="O78" s="719"/>
      <c r="Q78" s="122"/>
      <c r="R78" s="695"/>
      <c r="V78" s="697"/>
      <c r="W78" s="698"/>
      <c r="AB78" s="577" t="b">
        <f t="shared" si="16"/>
        <v>1</v>
      </c>
      <c r="AC78" s="161">
        <v>7701050</v>
      </c>
      <c r="AD78" s="161" t="s">
        <v>4067</v>
      </c>
      <c r="AE78" s="167">
        <v>10309520623.450001</v>
      </c>
      <c r="AF78" s="163">
        <v>0</v>
      </c>
      <c r="AG78" s="166">
        <v>0</v>
      </c>
      <c r="AH78" s="160">
        <v>10309520623.450001</v>
      </c>
      <c r="AJ78" s="1858">
        <v>11956090349.040001</v>
      </c>
      <c r="AK78" s="1861">
        <v>-14</v>
      </c>
      <c r="AQ78" s="161">
        <v>7701050</v>
      </c>
      <c r="AR78" s="577" t="s">
        <v>3545</v>
      </c>
    </row>
    <row r="79" spans="1:44">
      <c r="A79" s="696">
        <v>7701300</v>
      </c>
      <c r="B79" s="712" t="s">
        <v>2169</v>
      </c>
      <c r="C79" s="723">
        <v>15664567595.649998</v>
      </c>
      <c r="D79" s="714">
        <v>0</v>
      </c>
      <c r="E79" s="715">
        <v>0</v>
      </c>
      <c r="F79" s="164">
        <v>20007959245.419998</v>
      </c>
      <c r="G79" s="164">
        <f t="shared" si="17"/>
        <v>20007959</v>
      </c>
      <c r="H79" s="164">
        <f t="shared" si="18"/>
        <v>0</v>
      </c>
      <c r="I79" s="695">
        <f>ROUND(F79/1000,0)</f>
        <v>20007959</v>
      </c>
      <c r="J79" s="1859">
        <v>15664568</v>
      </c>
      <c r="K79" s="1859">
        <f t="shared" si="15"/>
        <v>15664.567999999999</v>
      </c>
      <c r="M79" s="747" t="s">
        <v>1935</v>
      </c>
      <c r="N79" s="726"/>
      <c r="O79" s="719"/>
      <c r="Q79" s="122"/>
      <c r="R79" s="695"/>
      <c r="V79" s="697"/>
      <c r="W79" s="698"/>
      <c r="AB79" s="577" t="b">
        <f t="shared" si="16"/>
        <v>1</v>
      </c>
      <c r="AC79" s="161">
        <v>7701300</v>
      </c>
      <c r="AD79" s="161" t="s">
        <v>4068</v>
      </c>
      <c r="AE79" s="167">
        <v>64783586654.199997</v>
      </c>
      <c r="AF79" s="163">
        <v>0</v>
      </c>
      <c r="AG79" s="166">
        <v>0</v>
      </c>
      <c r="AH79" s="160">
        <v>64783586654.199997</v>
      </c>
      <c r="AJ79" s="1858">
        <v>63531254705.82</v>
      </c>
      <c r="AK79" s="2175">
        <v>2</v>
      </c>
      <c r="AQ79" s="161">
        <v>7701300</v>
      </c>
      <c r="AR79" s="577" t="s">
        <v>3546</v>
      </c>
    </row>
    <row r="80" spans="1:44">
      <c r="A80" s="696">
        <v>7701400</v>
      </c>
      <c r="B80" s="712" t="s">
        <v>2170</v>
      </c>
      <c r="C80" s="723">
        <v>370175143.30000001</v>
      </c>
      <c r="D80" s="714">
        <v>0</v>
      </c>
      <c r="E80" s="715">
        <v>0</v>
      </c>
      <c r="F80" s="164">
        <v>683902478.78999996</v>
      </c>
      <c r="G80" s="164">
        <f t="shared" si="17"/>
        <v>683902</v>
      </c>
      <c r="H80" s="164">
        <f t="shared" si="18"/>
        <v>0</v>
      </c>
      <c r="I80" s="695">
        <f t="shared" si="19"/>
        <v>683902</v>
      </c>
      <c r="J80" s="1859">
        <v>370175</v>
      </c>
      <c r="K80" s="1859">
        <f t="shared" si="15"/>
        <v>370.17500000000001</v>
      </c>
      <c r="M80" s="747" t="s">
        <v>1935</v>
      </c>
      <c r="N80" s="726"/>
      <c r="O80" s="721"/>
      <c r="Q80" s="122"/>
      <c r="R80" s="695"/>
      <c r="V80" s="697"/>
      <c r="W80" s="698"/>
      <c r="AB80" s="577" t="b">
        <f t="shared" si="16"/>
        <v>1</v>
      </c>
      <c r="AC80" s="161">
        <v>7701400</v>
      </c>
      <c r="AD80" s="161" t="s">
        <v>4069</v>
      </c>
      <c r="AE80" s="167">
        <v>1615638793.9000001</v>
      </c>
      <c r="AF80" s="163">
        <v>0</v>
      </c>
      <c r="AG80" s="166">
        <v>0</v>
      </c>
      <c r="AH80" s="160">
        <v>1615638793.9000001</v>
      </c>
      <c r="AJ80" s="1858">
        <v>1930464989.7</v>
      </c>
      <c r="AK80" s="1861">
        <v>-16</v>
      </c>
      <c r="AQ80" s="161">
        <v>7701400</v>
      </c>
      <c r="AR80" s="577" t="s">
        <v>3547</v>
      </c>
    </row>
    <row r="81" spans="1:44">
      <c r="A81" s="696">
        <v>7701500</v>
      </c>
      <c r="B81" s="712" t="s">
        <v>2171</v>
      </c>
      <c r="C81" s="723">
        <v>978860803.68000007</v>
      </c>
      <c r="D81" s="714">
        <v>0</v>
      </c>
      <c r="E81" s="715">
        <v>0</v>
      </c>
      <c r="F81" s="164">
        <v>927561349.85000002</v>
      </c>
      <c r="G81" s="164">
        <f t="shared" si="17"/>
        <v>927561</v>
      </c>
      <c r="H81" s="164">
        <f t="shared" si="18"/>
        <v>0</v>
      </c>
      <c r="I81" s="695">
        <f t="shared" si="19"/>
        <v>927561</v>
      </c>
      <c r="J81" s="1859">
        <v>978861</v>
      </c>
      <c r="K81" s="1859">
        <f t="shared" si="15"/>
        <v>978.86099999999999</v>
      </c>
      <c r="M81" s="747" t="s">
        <v>1935</v>
      </c>
      <c r="N81" s="726"/>
      <c r="O81" s="719"/>
      <c r="Q81" s="122"/>
      <c r="R81" s="695"/>
      <c r="V81" s="697"/>
      <c r="W81" s="698"/>
      <c r="AB81" s="577" t="b">
        <f t="shared" si="16"/>
        <v>1</v>
      </c>
      <c r="AC81" s="161">
        <v>7701500</v>
      </c>
      <c r="AD81" s="161" t="s">
        <v>4070</v>
      </c>
      <c r="AE81" s="167">
        <v>3237135670.3200002</v>
      </c>
      <c r="AF81" s="169">
        <v>-443699854.12</v>
      </c>
      <c r="AG81" s="166">
        <v>0</v>
      </c>
      <c r="AH81" s="160">
        <v>2793435816.1999998</v>
      </c>
      <c r="AJ81" s="1858">
        <v>7343714631.8900003</v>
      </c>
      <c r="AK81" s="1861">
        <v>-62</v>
      </c>
      <c r="AQ81" s="161">
        <v>7701500</v>
      </c>
      <c r="AR81" s="577" t="s">
        <v>3548</v>
      </c>
    </row>
    <row r="82" spans="1:44">
      <c r="A82" s="696">
        <v>7701900</v>
      </c>
      <c r="B82" s="712" t="s">
        <v>3400</v>
      </c>
      <c r="C82" s="723">
        <v>1582554.38</v>
      </c>
      <c r="D82" s="714"/>
      <c r="E82" s="715"/>
      <c r="F82" s="164">
        <v>0</v>
      </c>
      <c r="G82" s="164">
        <f t="shared" si="17"/>
        <v>0</v>
      </c>
      <c r="H82" s="164">
        <f t="shared" si="18"/>
        <v>0</v>
      </c>
      <c r="I82" s="695">
        <f t="shared" ref="I82:I83" si="20">ROUND(F82/1000,0)</f>
        <v>0</v>
      </c>
      <c r="J82" s="1859">
        <v>1583</v>
      </c>
      <c r="K82" s="1859">
        <f t="shared" si="15"/>
        <v>1.583</v>
      </c>
      <c r="M82" s="747" t="s">
        <v>1935</v>
      </c>
      <c r="N82" s="726"/>
      <c r="O82" s="719"/>
      <c r="Q82" s="122"/>
      <c r="R82" s="695"/>
      <c r="V82" s="697"/>
      <c r="W82" s="698"/>
      <c r="AB82" s="577" t="b">
        <f t="shared" si="16"/>
        <v>1</v>
      </c>
      <c r="AC82" s="161">
        <v>7701900</v>
      </c>
      <c r="AD82" s="161" t="s">
        <v>4071</v>
      </c>
      <c r="AE82" s="167">
        <v>2383498.15</v>
      </c>
      <c r="AF82" s="163">
        <v>0</v>
      </c>
      <c r="AG82" s="166">
        <v>0</v>
      </c>
      <c r="AH82" s="160">
        <v>2383498.15</v>
      </c>
      <c r="AJ82" s="165">
        <v>0</v>
      </c>
      <c r="AK82" s="2176">
        <v>0</v>
      </c>
      <c r="AQ82" s="161">
        <v>7701900</v>
      </c>
      <c r="AR82" s="577" t="s">
        <v>3400</v>
      </c>
    </row>
    <row r="83" spans="1:44">
      <c r="A83" s="696">
        <v>7701950</v>
      </c>
      <c r="B83" s="712" t="s">
        <v>3401</v>
      </c>
      <c r="C83" s="723">
        <v>9617145.1199999992</v>
      </c>
      <c r="D83" s="714"/>
      <c r="E83" s="715"/>
      <c r="F83" s="164">
        <v>0</v>
      </c>
      <c r="G83" s="164">
        <f t="shared" si="17"/>
        <v>0</v>
      </c>
      <c r="H83" s="164">
        <f t="shared" si="18"/>
        <v>0</v>
      </c>
      <c r="I83" s="695">
        <f t="shared" si="20"/>
        <v>0</v>
      </c>
      <c r="J83" s="1859">
        <v>9617</v>
      </c>
      <c r="K83" s="1859">
        <f t="shared" si="15"/>
        <v>9.6170000000000009</v>
      </c>
      <c r="M83" s="747" t="s">
        <v>1935</v>
      </c>
      <c r="N83" s="726"/>
      <c r="O83" s="719"/>
      <c r="Q83" s="122"/>
      <c r="R83" s="695"/>
      <c r="V83" s="697"/>
      <c r="W83" s="698"/>
      <c r="AB83" s="577" t="b">
        <f t="shared" si="16"/>
        <v>1</v>
      </c>
      <c r="AC83" s="161">
        <v>7701950</v>
      </c>
      <c r="AD83" s="161" t="s">
        <v>4072</v>
      </c>
      <c r="AE83" s="167">
        <v>14118098.560000001</v>
      </c>
      <c r="AF83" s="163">
        <v>0</v>
      </c>
      <c r="AG83" s="166">
        <v>0</v>
      </c>
      <c r="AH83" s="160">
        <v>14118098.560000001</v>
      </c>
      <c r="AJ83" s="165">
        <v>0</v>
      </c>
      <c r="AK83" s="2176">
        <v>0</v>
      </c>
      <c r="AQ83" s="161">
        <v>7701950</v>
      </c>
      <c r="AR83" s="577" t="s">
        <v>3401</v>
      </c>
    </row>
    <row r="84" spans="1:44">
      <c r="A84" s="696">
        <v>7702000</v>
      </c>
      <c r="B84" s="712" t="s">
        <v>2173</v>
      </c>
      <c r="C84" s="723">
        <v>0</v>
      </c>
      <c r="D84" s="714">
        <v>0</v>
      </c>
      <c r="E84" s="715">
        <v>0</v>
      </c>
      <c r="F84" s="164">
        <v>0</v>
      </c>
      <c r="G84" s="164">
        <f t="shared" si="17"/>
        <v>0</v>
      </c>
      <c r="H84" s="164">
        <f t="shared" si="18"/>
        <v>0</v>
      </c>
      <c r="I84" s="695">
        <f t="shared" si="19"/>
        <v>0</v>
      </c>
      <c r="J84" s="1859">
        <v>0</v>
      </c>
      <c r="K84" s="1859">
        <f t="shared" si="15"/>
        <v>0</v>
      </c>
      <c r="M84" s="747" t="s">
        <v>1935</v>
      </c>
      <c r="N84" s="724"/>
      <c r="O84" s="725"/>
      <c r="Q84" s="122"/>
      <c r="R84" s="695"/>
      <c r="V84" s="697"/>
      <c r="W84" s="698"/>
      <c r="AB84" s="577" t="b">
        <f t="shared" si="16"/>
        <v>1</v>
      </c>
      <c r="AC84" s="161">
        <v>7702000</v>
      </c>
      <c r="AD84" s="161" t="s">
        <v>2173</v>
      </c>
      <c r="AE84" s="1860">
        <v>0</v>
      </c>
      <c r="AF84" s="163">
        <v>0</v>
      </c>
      <c r="AG84" s="166">
        <v>0</v>
      </c>
      <c r="AH84" s="166">
        <v>0</v>
      </c>
      <c r="AJ84" s="1858">
        <v>17207372</v>
      </c>
      <c r="AK84" s="1861">
        <v>-100</v>
      </c>
      <c r="AQ84" s="161">
        <v>7702000</v>
      </c>
      <c r="AR84" s="577" t="s">
        <v>1104</v>
      </c>
    </row>
    <row r="85" spans="1:44">
      <c r="A85" s="696">
        <v>7702100</v>
      </c>
      <c r="B85" s="712" t="s">
        <v>2174</v>
      </c>
      <c r="C85" s="723">
        <v>263151271.94</v>
      </c>
      <c r="D85" s="714">
        <v>0</v>
      </c>
      <c r="E85" s="715">
        <v>0</v>
      </c>
      <c r="F85" s="164">
        <v>385158262.00999999</v>
      </c>
      <c r="G85" s="164">
        <f t="shared" si="17"/>
        <v>385158</v>
      </c>
      <c r="H85" s="164">
        <f t="shared" si="18"/>
        <v>0</v>
      </c>
      <c r="I85" s="695">
        <f t="shared" si="19"/>
        <v>385158</v>
      </c>
      <c r="J85" s="1859">
        <v>263151</v>
      </c>
      <c r="K85" s="1859">
        <f t="shared" si="15"/>
        <v>263.15100000000001</v>
      </c>
      <c r="M85" s="747" t="s">
        <v>1935</v>
      </c>
      <c r="N85" s="726"/>
      <c r="O85" s="719"/>
      <c r="Q85" s="122"/>
      <c r="R85" s="695"/>
      <c r="V85" s="697"/>
      <c r="W85" s="698"/>
      <c r="AB85" s="577" t="b">
        <f t="shared" si="16"/>
        <v>1</v>
      </c>
      <c r="AC85" s="161">
        <v>7702100</v>
      </c>
      <c r="AD85" s="161" t="s">
        <v>4073</v>
      </c>
      <c r="AE85" s="167">
        <v>1193982181.8199999</v>
      </c>
      <c r="AF85" s="163">
        <v>0</v>
      </c>
      <c r="AG85" s="166">
        <v>0</v>
      </c>
      <c r="AH85" s="160">
        <v>1193982181.8199999</v>
      </c>
      <c r="AJ85" s="1858">
        <v>1380475757.8699999</v>
      </c>
      <c r="AK85" s="1861">
        <v>-14</v>
      </c>
      <c r="AQ85" s="161">
        <v>7702100</v>
      </c>
      <c r="AR85" s="577" t="s">
        <v>3549</v>
      </c>
    </row>
    <row r="86" spans="1:44">
      <c r="A86" s="696">
        <v>7702200</v>
      </c>
      <c r="B86" s="712" t="s">
        <v>3122</v>
      </c>
      <c r="C86" s="723">
        <v>0</v>
      </c>
      <c r="D86" s="714">
        <v>0</v>
      </c>
      <c r="E86" s="715">
        <v>0</v>
      </c>
      <c r="F86" s="164">
        <v>0</v>
      </c>
      <c r="G86" s="164">
        <f t="shared" si="17"/>
        <v>0</v>
      </c>
      <c r="H86" s="164">
        <f t="shared" si="18"/>
        <v>0</v>
      </c>
      <c r="I86" s="695">
        <f t="shared" si="19"/>
        <v>0</v>
      </c>
      <c r="J86" s="1859">
        <v>0</v>
      </c>
      <c r="K86" s="1859">
        <f t="shared" si="15"/>
        <v>0</v>
      </c>
      <c r="M86" s="747" t="s">
        <v>1935</v>
      </c>
      <c r="N86" s="726"/>
      <c r="O86" s="719"/>
      <c r="Q86" s="122"/>
      <c r="R86" s="695"/>
      <c r="V86" s="697"/>
      <c r="W86" s="698"/>
      <c r="AB86" s="577" t="b">
        <f t="shared" si="16"/>
        <v>1</v>
      </c>
      <c r="AC86" s="161">
        <v>7702200</v>
      </c>
      <c r="AD86" s="161" t="s">
        <v>4074</v>
      </c>
      <c r="AE86" s="167">
        <v>4276080.67</v>
      </c>
      <c r="AF86" s="163">
        <v>0</v>
      </c>
      <c r="AG86" s="166">
        <v>0</v>
      </c>
      <c r="AH86" s="160">
        <v>4276080.67</v>
      </c>
      <c r="AJ86" s="1858">
        <v>433055.71</v>
      </c>
      <c r="AK86" s="2175">
        <v>887</v>
      </c>
      <c r="AQ86" s="161">
        <v>7702200</v>
      </c>
      <c r="AR86" s="577" t="s">
        <v>3550</v>
      </c>
    </row>
    <row r="87" spans="1:44">
      <c r="A87" s="696">
        <v>7702300</v>
      </c>
      <c r="B87" s="712" t="s">
        <v>2175</v>
      </c>
      <c r="C87" s="723">
        <v>48424959.939999998</v>
      </c>
      <c r="D87" s="714">
        <v>0</v>
      </c>
      <c r="E87" s="715">
        <v>0</v>
      </c>
      <c r="F87" s="164">
        <v>103735687.72</v>
      </c>
      <c r="G87" s="164">
        <f t="shared" si="17"/>
        <v>103736</v>
      </c>
      <c r="H87" s="164">
        <f t="shared" si="18"/>
        <v>0</v>
      </c>
      <c r="I87" s="695">
        <f t="shared" si="19"/>
        <v>103736</v>
      </c>
      <c r="J87" s="1859">
        <v>48425</v>
      </c>
      <c r="K87" s="1859">
        <f t="shared" si="15"/>
        <v>48.424999999999997</v>
      </c>
      <c r="M87" s="747" t="s">
        <v>1935</v>
      </c>
      <c r="N87" s="726"/>
      <c r="O87" s="719"/>
      <c r="Q87" s="122"/>
      <c r="R87" s="695"/>
      <c r="V87" s="697"/>
      <c r="W87" s="698"/>
      <c r="AB87" s="577" t="b">
        <f t="shared" si="16"/>
        <v>1</v>
      </c>
      <c r="AC87" s="161">
        <v>7702300</v>
      </c>
      <c r="AD87" s="161" t="s">
        <v>4075</v>
      </c>
      <c r="AE87" s="167">
        <v>378463190.66000003</v>
      </c>
      <c r="AF87" s="163">
        <v>0</v>
      </c>
      <c r="AG87" s="166">
        <v>0</v>
      </c>
      <c r="AH87" s="160">
        <v>378463190.66000003</v>
      </c>
      <c r="AJ87" s="1858">
        <v>421238378.92000002</v>
      </c>
      <c r="AK87" s="1861">
        <v>-10</v>
      </c>
      <c r="AQ87" s="161">
        <v>7702300</v>
      </c>
      <c r="AR87" s="577" t="s">
        <v>3551</v>
      </c>
    </row>
    <row r="88" spans="1:44">
      <c r="A88" s="696">
        <v>7702400</v>
      </c>
      <c r="B88" s="712" t="s">
        <v>3427</v>
      </c>
      <c r="C88" s="723"/>
      <c r="D88" s="714"/>
      <c r="E88" s="715"/>
      <c r="F88" s="164">
        <v>0</v>
      </c>
      <c r="G88" s="164">
        <f t="shared" si="17"/>
        <v>0</v>
      </c>
      <c r="H88" s="164">
        <f t="shared" si="18"/>
        <v>0</v>
      </c>
      <c r="I88" s="695">
        <f t="shared" ref="I88" si="21">ROUND(F88/1000,0)</f>
        <v>0</v>
      </c>
      <c r="J88" s="1859">
        <v>0</v>
      </c>
      <c r="K88" s="1859">
        <f t="shared" si="15"/>
        <v>0</v>
      </c>
      <c r="M88" s="747"/>
      <c r="N88" s="726"/>
      <c r="O88" s="719"/>
      <c r="Q88" s="122"/>
      <c r="R88" s="695"/>
      <c r="V88" s="697"/>
      <c r="W88" s="698"/>
      <c r="AB88" s="577" t="b">
        <f t="shared" si="16"/>
        <v>1</v>
      </c>
      <c r="AC88" s="161">
        <v>7702400</v>
      </c>
      <c r="AD88" s="161" t="s">
        <v>4076</v>
      </c>
      <c r="AE88" s="167">
        <v>4764</v>
      </c>
      <c r="AF88" s="163">
        <v>0</v>
      </c>
      <c r="AG88" s="166">
        <v>0</v>
      </c>
      <c r="AH88" s="160">
        <v>4764</v>
      </c>
      <c r="AJ88" s="165">
        <v>0</v>
      </c>
      <c r="AK88" s="2176">
        <v>0</v>
      </c>
      <c r="AQ88" s="161">
        <v>7702400</v>
      </c>
      <c r="AR88" s="577" t="s">
        <v>3427</v>
      </c>
    </row>
    <row r="89" spans="1:44">
      <c r="A89" s="696">
        <v>7702650</v>
      </c>
      <c r="B89" s="712" t="s">
        <v>2177</v>
      </c>
      <c r="C89" s="723">
        <v>94211255.810000002</v>
      </c>
      <c r="D89" s="714">
        <v>0</v>
      </c>
      <c r="E89" s="715">
        <v>0</v>
      </c>
      <c r="F89" s="164">
        <v>117991317.75999999</v>
      </c>
      <c r="G89" s="164">
        <f t="shared" si="17"/>
        <v>117991</v>
      </c>
      <c r="H89" s="164">
        <f t="shared" si="18"/>
        <v>0</v>
      </c>
      <c r="I89" s="695">
        <f t="shared" si="19"/>
        <v>117991</v>
      </c>
      <c r="J89" s="1859">
        <v>94211</v>
      </c>
      <c r="K89" s="1859">
        <f t="shared" si="15"/>
        <v>94.210999999999999</v>
      </c>
      <c r="M89" s="747" t="s">
        <v>1935</v>
      </c>
      <c r="N89" s="726"/>
      <c r="O89" s="721"/>
      <c r="Q89" s="122"/>
      <c r="R89" s="695"/>
      <c r="V89" s="697"/>
      <c r="W89" s="698"/>
      <c r="AB89" s="577" t="b">
        <f t="shared" si="16"/>
        <v>1</v>
      </c>
      <c r="AC89" s="161">
        <v>7702650</v>
      </c>
      <c r="AD89" s="161" t="s">
        <v>4077</v>
      </c>
      <c r="AE89" s="167">
        <v>297280128.27999997</v>
      </c>
      <c r="AF89" s="163">
        <v>0</v>
      </c>
      <c r="AG89" s="166">
        <v>0</v>
      </c>
      <c r="AH89" s="160">
        <v>297280128.27999997</v>
      </c>
      <c r="AJ89" s="1858">
        <v>343535556.70999998</v>
      </c>
      <c r="AK89" s="1861">
        <v>-13</v>
      </c>
      <c r="AQ89" s="161">
        <v>7702650</v>
      </c>
      <c r="AR89" s="577" t="s">
        <v>3552</v>
      </c>
    </row>
    <row r="90" spans="1:44">
      <c r="A90" s="696">
        <v>7702700</v>
      </c>
      <c r="B90" s="712" t="s">
        <v>3402</v>
      </c>
      <c r="C90" s="723">
        <v>4563619.16</v>
      </c>
      <c r="D90" s="714"/>
      <c r="E90" s="715"/>
      <c r="F90" s="164">
        <v>1114276.29</v>
      </c>
      <c r="G90" s="164">
        <f t="shared" si="17"/>
        <v>1114</v>
      </c>
      <c r="H90" s="164">
        <f t="shared" si="18"/>
        <v>0</v>
      </c>
      <c r="I90" s="695">
        <f t="shared" ref="I90" si="22">ROUND(F90/1000,0)</f>
        <v>1114</v>
      </c>
      <c r="J90" s="1859">
        <v>4564</v>
      </c>
      <c r="K90" s="1859">
        <f t="shared" si="15"/>
        <v>4.5640000000000001</v>
      </c>
      <c r="M90" s="747" t="s">
        <v>1935</v>
      </c>
      <c r="N90" s="726"/>
      <c r="O90" s="721"/>
      <c r="Q90" s="122"/>
      <c r="R90" s="695"/>
      <c r="V90" s="697"/>
      <c r="W90" s="698"/>
      <c r="AB90" s="577" t="b">
        <f t="shared" si="16"/>
        <v>1</v>
      </c>
      <c r="AC90" s="161">
        <v>7702700</v>
      </c>
      <c r="AD90" s="161" t="s">
        <v>4078</v>
      </c>
      <c r="AE90" s="167">
        <v>7104348.96</v>
      </c>
      <c r="AF90" s="163">
        <v>0</v>
      </c>
      <c r="AG90" s="166">
        <v>0</v>
      </c>
      <c r="AH90" s="160">
        <v>7104348.96</v>
      </c>
      <c r="AJ90" s="165">
        <v>0</v>
      </c>
      <c r="AK90" s="2176">
        <v>0</v>
      </c>
      <c r="AQ90" s="161">
        <v>7702700</v>
      </c>
      <c r="AR90" s="577" t="s">
        <v>3402</v>
      </c>
    </row>
    <row r="91" spans="1:44">
      <c r="A91" s="696">
        <v>7752540</v>
      </c>
      <c r="B91" s="712" t="s">
        <v>3403</v>
      </c>
      <c r="C91" s="723">
        <v>500000</v>
      </c>
      <c r="D91" s="714"/>
      <c r="E91" s="715"/>
      <c r="F91" s="164">
        <v>0</v>
      </c>
      <c r="G91" s="164">
        <f t="shared" si="17"/>
        <v>0</v>
      </c>
      <c r="H91" s="164">
        <f t="shared" si="18"/>
        <v>0</v>
      </c>
      <c r="I91" s="695">
        <f t="shared" ref="I91" si="23">ROUND(F91/1000,0)</f>
        <v>0</v>
      </c>
      <c r="J91" s="1859">
        <v>500</v>
      </c>
      <c r="K91" s="1859">
        <f t="shared" si="15"/>
        <v>0.5</v>
      </c>
      <c r="M91" s="747" t="s">
        <v>1935</v>
      </c>
      <c r="N91" s="724"/>
      <c r="O91" s="725"/>
      <c r="Q91" s="122"/>
      <c r="R91" s="695"/>
      <c r="V91" s="697"/>
      <c r="W91" s="698"/>
      <c r="AB91" s="577" t="b">
        <f t="shared" si="16"/>
        <v>1</v>
      </c>
      <c r="AC91" s="161">
        <v>7752540</v>
      </c>
      <c r="AD91" s="161" t="s">
        <v>4079</v>
      </c>
      <c r="AE91" s="167">
        <v>6684144.5599999996</v>
      </c>
      <c r="AF91" s="163">
        <v>0</v>
      </c>
      <c r="AG91" s="166">
        <v>0</v>
      </c>
      <c r="AH91" s="160">
        <v>6684144.5599999996</v>
      </c>
      <c r="AJ91" s="165">
        <v>0</v>
      </c>
      <c r="AK91" s="2176">
        <v>0</v>
      </c>
      <c r="AQ91" s="161">
        <v>7752540</v>
      </c>
      <c r="AR91" s="577" t="s">
        <v>3403</v>
      </c>
    </row>
    <row r="92" spans="1:44">
      <c r="A92" s="696">
        <v>7801050</v>
      </c>
      <c r="B92" s="712" t="s">
        <v>2179</v>
      </c>
      <c r="C92" s="723">
        <v>-334609.48</v>
      </c>
      <c r="D92" s="714">
        <v>0</v>
      </c>
      <c r="E92" s="715">
        <v>0</v>
      </c>
      <c r="F92" s="164">
        <v>826158.04</v>
      </c>
      <c r="G92" s="164">
        <f t="shared" si="17"/>
        <v>826</v>
      </c>
      <c r="H92" s="164">
        <f t="shared" si="18"/>
        <v>0</v>
      </c>
      <c r="I92" s="695">
        <f t="shared" si="19"/>
        <v>826</v>
      </c>
      <c r="J92" s="1859">
        <v>-335</v>
      </c>
      <c r="K92" s="1859">
        <f t="shared" si="15"/>
        <v>-0.33500000000000002</v>
      </c>
      <c r="M92" s="747" t="s">
        <v>1935</v>
      </c>
      <c r="N92" s="724"/>
      <c r="O92" s="725"/>
      <c r="Q92" s="122"/>
      <c r="R92" s="695"/>
      <c r="V92" s="697"/>
      <c r="W92" s="698"/>
      <c r="AB92" s="577" t="b">
        <f t="shared" si="16"/>
        <v>1</v>
      </c>
      <c r="AC92" s="161">
        <v>7801050</v>
      </c>
      <c r="AD92" s="161" t="s">
        <v>4080</v>
      </c>
      <c r="AE92" s="162">
        <v>-1926369.42</v>
      </c>
      <c r="AF92" s="168">
        <v>8650.7999999999993</v>
      </c>
      <c r="AG92" s="166">
        <v>0</v>
      </c>
      <c r="AH92" s="164">
        <v>-1917718.62</v>
      </c>
      <c r="AJ92" s="1858">
        <v>40912669.039999999</v>
      </c>
      <c r="AK92" s="1861">
        <v>-105</v>
      </c>
      <c r="AQ92" s="161">
        <v>7801050</v>
      </c>
      <c r="AR92" s="577" t="s">
        <v>3553</v>
      </c>
    </row>
    <row r="93" spans="1:44">
      <c r="A93" s="696">
        <v>7801300</v>
      </c>
      <c r="B93" s="712" t="s">
        <v>2181</v>
      </c>
      <c r="C93" s="723">
        <v>-7356195.7999999989</v>
      </c>
      <c r="D93" s="714">
        <v>0</v>
      </c>
      <c r="E93" s="715">
        <v>0</v>
      </c>
      <c r="F93" s="164">
        <v>18627234</v>
      </c>
      <c r="G93" s="164">
        <f t="shared" si="17"/>
        <v>18627</v>
      </c>
      <c r="H93" s="164">
        <f t="shared" si="18"/>
        <v>0</v>
      </c>
      <c r="I93" s="695">
        <f t="shared" si="19"/>
        <v>18627</v>
      </c>
      <c r="J93" s="1859">
        <v>-7356</v>
      </c>
      <c r="K93" s="1859">
        <f t="shared" si="15"/>
        <v>-7.3559999999999999</v>
      </c>
      <c r="M93" s="747" t="s">
        <v>1935</v>
      </c>
      <c r="N93" s="726"/>
      <c r="O93" s="721"/>
      <c r="Q93" s="122"/>
      <c r="R93" s="695"/>
      <c r="V93" s="697"/>
      <c r="W93" s="698"/>
      <c r="AB93" s="577" t="b">
        <f t="shared" si="16"/>
        <v>1</v>
      </c>
      <c r="AC93" s="161">
        <v>7801300</v>
      </c>
      <c r="AD93" s="161" t="s">
        <v>4081</v>
      </c>
      <c r="AE93" s="167">
        <v>637270.34</v>
      </c>
      <c r="AF93" s="168">
        <v>14444837.66</v>
      </c>
      <c r="AG93" s="166">
        <v>0</v>
      </c>
      <c r="AH93" s="160">
        <v>15082108</v>
      </c>
      <c r="AJ93" s="1858">
        <v>9238824.8900000006</v>
      </c>
      <c r="AK93" s="2175">
        <v>63</v>
      </c>
      <c r="AO93" s="577" t="s">
        <v>4001</v>
      </c>
      <c r="AQ93" s="161">
        <v>7801300</v>
      </c>
      <c r="AR93" s="577" t="s">
        <v>3554</v>
      </c>
    </row>
    <row r="94" spans="1:44">
      <c r="A94" s="696">
        <v>7801400</v>
      </c>
      <c r="B94" s="712" t="s">
        <v>2182</v>
      </c>
      <c r="C94" s="723">
        <v>19918.669999999998</v>
      </c>
      <c r="D94" s="714">
        <v>0</v>
      </c>
      <c r="E94" s="715">
        <v>0</v>
      </c>
      <c r="F94" s="164">
        <v>302682.81</v>
      </c>
      <c r="G94" s="164">
        <f t="shared" si="17"/>
        <v>303</v>
      </c>
      <c r="H94" s="164">
        <f t="shared" si="18"/>
        <v>0</v>
      </c>
      <c r="I94" s="695">
        <f t="shared" si="19"/>
        <v>303</v>
      </c>
      <c r="J94" s="1859">
        <v>20</v>
      </c>
      <c r="K94" s="1859">
        <f t="shared" si="15"/>
        <v>0.02</v>
      </c>
      <c r="M94" s="747" t="s">
        <v>1935</v>
      </c>
      <c r="N94" s="718"/>
      <c r="O94" s="721"/>
      <c r="Q94" s="122"/>
      <c r="R94" s="695"/>
      <c r="V94" s="697"/>
      <c r="W94" s="698"/>
      <c r="AB94" s="577" t="b">
        <f t="shared" si="16"/>
        <v>1</v>
      </c>
      <c r="AC94" s="161">
        <v>7801400</v>
      </c>
      <c r="AD94" s="161" t="s">
        <v>4082</v>
      </c>
      <c r="AE94" s="167">
        <v>64479.11</v>
      </c>
      <c r="AF94" s="168">
        <v>449900</v>
      </c>
      <c r="AG94" s="166">
        <v>0</v>
      </c>
      <c r="AH94" s="160">
        <v>514379.11</v>
      </c>
      <c r="AJ94" s="1858">
        <v>98146.86</v>
      </c>
      <c r="AK94" s="2175">
        <v>424</v>
      </c>
      <c r="AQ94" s="161">
        <v>7801400</v>
      </c>
      <c r="AR94" s="577" t="s">
        <v>3555</v>
      </c>
    </row>
    <row r="95" spans="1:44">
      <c r="A95" s="696">
        <v>7801500</v>
      </c>
      <c r="B95" s="712" t="s">
        <v>2183</v>
      </c>
      <c r="C95" s="723">
        <v>-1515388.17</v>
      </c>
      <c r="D95" s="714">
        <v>0</v>
      </c>
      <c r="E95" s="715">
        <v>0</v>
      </c>
      <c r="F95" s="164">
        <v>-442271.79</v>
      </c>
      <c r="G95" s="164">
        <f t="shared" si="17"/>
        <v>-442</v>
      </c>
      <c r="H95" s="164">
        <f t="shared" si="18"/>
        <v>0</v>
      </c>
      <c r="I95" s="695">
        <f t="shared" si="19"/>
        <v>-442</v>
      </c>
      <c r="J95" s="1859">
        <v>-1515</v>
      </c>
      <c r="K95" s="1859">
        <f t="shared" si="15"/>
        <v>-1.5149999999999999</v>
      </c>
      <c r="M95" s="747" t="s">
        <v>1935</v>
      </c>
      <c r="N95" s="726"/>
      <c r="O95" s="719"/>
      <c r="Q95" s="122"/>
      <c r="R95" s="695"/>
      <c r="V95" s="697"/>
      <c r="W95" s="698"/>
      <c r="AB95" s="577" t="b">
        <f t="shared" si="16"/>
        <v>1</v>
      </c>
      <c r="AC95" s="161">
        <v>7801500</v>
      </c>
      <c r="AD95" s="161" t="s">
        <v>4083</v>
      </c>
      <c r="AE95" s="162">
        <v>-7649582.2300000004</v>
      </c>
      <c r="AF95" s="168">
        <v>21262.44</v>
      </c>
      <c r="AG95" s="166">
        <v>0</v>
      </c>
      <c r="AH95" s="164">
        <v>-7628319.79</v>
      </c>
      <c r="AJ95" s="1858">
        <v>9872997.5700000003</v>
      </c>
      <c r="AK95" s="1861">
        <v>-177</v>
      </c>
      <c r="AQ95" s="161">
        <v>7801500</v>
      </c>
      <c r="AR95" s="577" t="s">
        <v>3556</v>
      </c>
    </row>
    <row r="96" spans="1:44">
      <c r="A96" s="696">
        <v>7802000</v>
      </c>
      <c r="B96" s="712" t="s">
        <v>2185</v>
      </c>
      <c r="C96" s="723">
        <v>-19372362.579999998</v>
      </c>
      <c r="D96" s="714">
        <v>0</v>
      </c>
      <c r="E96" s="715">
        <v>0</v>
      </c>
      <c r="F96" s="164">
        <v>0</v>
      </c>
      <c r="G96" s="164">
        <f t="shared" si="17"/>
        <v>0</v>
      </c>
      <c r="H96" s="164">
        <f t="shared" si="18"/>
        <v>0</v>
      </c>
      <c r="I96" s="695">
        <f t="shared" si="19"/>
        <v>0</v>
      </c>
      <c r="J96" s="1859">
        <v>-19372</v>
      </c>
      <c r="K96" s="1859">
        <f t="shared" si="15"/>
        <v>-19.372</v>
      </c>
      <c r="M96" s="747" t="s">
        <v>1935</v>
      </c>
      <c r="N96" s="724"/>
      <c r="O96" s="725"/>
      <c r="Q96" s="122"/>
      <c r="R96" s="695"/>
      <c r="V96" s="697"/>
      <c r="W96" s="698"/>
      <c r="AB96" s="577" t="b">
        <f t="shared" si="16"/>
        <v>1</v>
      </c>
      <c r="AC96" s="161">
        <v>7802000</v>
      </c>
      <c r="AD96" s="161" t="s">
        <v>4084</v>
      </c>
      <c r="AE96" s="167">
        <v>2473249.33</v>
      </c>
      <c r="AF96" s="163">
        <v>0</v>
      </c>
      <c r="AG96" s="166">
        <v>0</v>
      </c>
      <c r="AH96" s="160">
        <v>2473249.33</v>
      </c>
      <c r="AJ96" s="1858">
        <v>17596048.030000001</v>
      </c>
      <c r="AK96" s="1861">
        <v>-86</v>
      </c>
      <c r="AQ96" s="161">
        <v>7802000</v>
      </c>
      <c r="AR96" s="577" t="s">
        <v>3557</v>
      </c>
    </row>
    <row r="97" spans="1:44">
      <c r="A97" s="696">
        <v>7802100</v>
      </c>
      <c r="B97" s="712" t="s">
        <v>2186</v>
      </c>
      <c r="C97" s="713">
        <v>-7675590.3999999994</v>
      </c>
      <c r="D97" s="714">
        <v>0</v>
      </c>
      <c r="E97" s="715">
        <v>0</v>
      </c>
      <c r="F97" s="164">
        <v>4113007</v>
      </c>
      <c r="G97" s="164">
        <f t="shared" si="17"/>
        <v>4113</v>
      </c>
      <c r="H97" s="164">
        <f t="shared" si="18"/>
        <v>0</v>
      </c>
      <c r="I97" s="695">
        <f t="shared" si="19"/>
        <v>4113</v>
      </c>
      <c r="J97" s="1859">
        <v>-7676</v>
      </c>
      <c r="K97" s="1859">
        <f t="shared" si="15"/>
        <v>-7.6760000000000002</v>
      </c>
      <c r="M97" s="747" t="s">
        <v>1935</v>
      </c>
      <c r="N97" s="718"/>
      <c r="O97" s="721"/>
      <c r="Q97" s="122"/>
      <c r="R97" s="695"/>
      <c r="V97" s="697"/>
      <c r="W97" s="698"/>
      <c r="AB97" s="577" t="b">
        <f t="shared" si="16"/>
        <v>1</v>
      </c>
      <c r="AC97" s="161">
        <v>7802100</v>
      </c>
      <c r="AD97" s="161" t="s">
        <v>4085</v>
      </c>
      <c r="AE97" s="167">
        <v>17416643.920000002</v>
      </c>
      <c r="AF97" s="168">
        <v>10042608.98</v>
      </c>
      <c r="AG97" s="166">
        <v>0</v>
      </c>
      <c r="AH97" s="160">
        <v>27459252.899999999</v>
      </c>
      <c r="AJ97" s="1859">
        <v>-60777890.759999998</v>
      </c>
      <c r="AK97" s="1861">
        <v>-145</v>
      </c>
      <c r="AQ97" s="161">
        <v>7802100</v>
      </c>
      <c r="AR97" s="577" t="s">
        <v>3558</v>
      </c>
    </row>
    <row r="98" spans="1:44">
      <c r="A98" s="696">
        <v>7802200</v>
      </c>
      <c r="B98" s="712" t="s">
        <v>2187</v>
      </c>
      <c r="C98" s="723">
        <v>-3719759.97</v>
      </c>
      <c r="D98" s="714">
        <v>0</v>
      </c>
      <c r="E98" s="715">
        <v>0</v>
      </c>
      <c r="F98" s="164">
        <v>0</v>
      </c>
      <c r="G98" s="164">
        <f t="shared" si="17"/>
        <v>0</v>
      </c>
      <c r="H98" s="164">
        <f t="shared" si="18"/>
        <v>0</v>
      </c>
      <c r="I98" s="695">
        <f t="shared" si="19"/>
        <v>0</v>
      </c>
      <c r="J98" s="1859">
        <v>-3720</v>
      </c>
      <c r="K98" s="1859">
        <f t="shared" si="15"/>
        <v>-3.72</v>
      </c>
      <c r="M98" s="747" t="s">
        <v>1935</v>
      </c>
      <c r="N98" s="726"/>
      <c r="O98" s="721"/>
      <c r="Q98" s="122"/>
      <c r="R98" s="695"/>
      <c r="V98" s="697"/>
      <c r="W98" s="698"/>
      <c r="AB98" s="577" t="b">
        <f t="shared" si="16"/>
        <v>1</v>
      </c>
      <c r="AC98" s="161">
        <v>7802200</v>
      </c>
      <c r="AD98" s="161" t="s">
        <v>4086</v>
      </c>
      <c r="AE98" s="162">
        <v>-275.67</v>
      </c>
      <c r="AF98" s="163">
        <v>0</v>
      </c>
      <c r="AG98" s="166">
        <v>0</v>
      </c>
      <c r="AH98" s="164">
        <v>-275.67</v>
      </c>
      <c r="AJ98" s="1858">
        <v>1474067.92</v>
      </c>
      <c r="AK98" s="1861">
        <v>-100</v>
      </c>
      <c r="AQ98" s="161">
        <v>7802200</v>
      </c>
      <c r="AR98" s="577" t="s">
        <v>3559</v>
      </c>
    </row>
    <row r="99" spans="1:44">
      <c r="A99" s="696">
        <v>7802300</v>
      </c>
      <c r="B99" s="712" t="s">
        <v>2188</v>
      </c>
      <c r="C99" s="723">
        <v>-19237.150000000001</v>
      </c>
      <c r="D99" s="714">
        <v>0</v>
      </c>
      <c r="E99" s="715">
        <v>0</v>
      </c>
      <c r="F99" s="164">
        <v>0</v>
      </c>
      <c r="G99" s="164">
        <f t="shared" si="17"/>
        <v>0</v>
      </c>
      <c r="H99" s="164">
        <f t="shared" si="18"/>
        <v>0</v>
      </c>
      <c r="I99" s="695">
        <f t="shared" si="19"/>
        <v>0</v>
      </c>
      <c r="J99" s="1859">
        <v>-19</v>
      </c>
      <c r="K99" s="1859">
        <f t="shared" si="15"/>
        <v>-1.9E-2</v>
      </c>
      <c r="M99" s="747" t="s">
        <v>1935</v>
      </c>
      <c r="N99" s="724"/>
      <c r="O99" s="725"/>
      <c r="Q99" s="122"/>
      <c r="R99" s="695"/>
      <c r="V99" s="697"/>
      <c r="W99" s="698"/>
      <c r="AB99" s="577" t="b">
        <f t="shared" si="16"/>
        <v>1</v>
      </c>
      <c r="AC99" s="161">
        <v>7802300</v>
      </c>
      <c r="AD99" s="161" t="s">
        <v>4087</v>
      </c>
      <c r="AE99" s="162">
        <v>-19237.150000000001</v>
      </c>
      <c r="AF99" s="163">
        <v>0</v>
      </c>
      <c r="AG99" s="166">
        <v>0</v>
      </c>
      <c r="AH99" s="164">
        <v>-19237.150000000001</v>
      </c>
      <c r="AJ99" s="1858">
        <v>19237.150000000001</v>
      </c>
      <c r="AK99" s="1861">
        <v>-200</v>
      </c>
      <c r="AQ99" s="161">
        <v>7802300</v>
      </c>
      <c r="AR99" s="577" t="s">
        <v>3560</v>
      </c>
    </row>
    <row r="100" spans="1:44">
      <c r="A100" s="696">
        <v>7802600</v>
      </c>
      <c r="B100" s="712" t="s">
        <v>2190</v>
      </c>
      <c r="C100" s="722">
        <v>0</v>
      </c>
      <c r="D100" s="714">
        <v>0</v>
      </c>
      <c r="E100" s="715">
        <v>0</v>
      </c>
      <c r="F100" s="164">
        <v>-29016.73</v>
      </c>
      <c r="G100" s="164">
        <f t="shared" si="17"/>
        <v>-29</v>
      </c>
      <c r="H100" s="164">
        <f t="shared" si="18"/>
        <v>0</v>
      </c>
      <c r="I100" s="695">
        <f t="shared" si="19"/>
        <v>-29</v>
      </c>
      <c r="J100" s="1859">
        <v>0</v>
      </c>
      <c r="K100" s="1859">
        <f t="shared" si="15"/>
        <v>0</v>
      </c>
      <c r="M100" s="747" t="s">
        <v>1935</v>
      </c>
      <c r="N100" s="726"/>
      <c r="O100" s="721"/>
      <c r="Q100" s="122"/>
      <c r="R100" s="695"/>
      <c r="V100" s="697"/>
      <c r="W100" s="698"/>
      <c r="AB100" s="577" t="b">
        <f t="shared" si="16"/>
        <v>1</v>
      </c>
      <c r="AC100" s="161">
        <v>7802600</v>
      </c>
      <c r="AD100" s="161" t="s">
        <v>4088</v>
      </c>
      <c r="AE100" s="162">
        <v>-10871.59</v>
      </c>
      <c r="AF100" s="163">
        <v>0</v>
      </c>
      <c r="AG100" s="166">
        <v>0</v>
      </c>
      <c r="AH100" s="164">
        <v>-10871.59</v>
      </c>
      <c r="AJ100" s="165">
        <v>0</v>
      </c>
      <c r="AK100" s="2176">
        <v>0</v>
      </c>
      <c r="AQ100" s="161">
        <v>7802600</v>
      </c>
      <c r="AR100" s="577" t="s">
        <v>3561</v>
      </c>
    </row>
    <row r="101" spans="1:44">
      <c r="A101" s="696">
        <v>7802700</v>
      </c>
      <c r="B101" s="712" t="s">
        <v>2191</v>
      </c>
      <c r="C101" s="723">
        <v>-29407.279999999999</v>
      </c>
      <c r="D101" s="714">
        <v>0</v>
      </c>
      <c r="E101" s="715">
        <v>0</v>
      </c>
      <c r="F101" s="164">
        <v>0</v>
      </c>
      <c r="G101" s="164">
        <f t="shared" si="17"/>
        <v>0</v>
      </c>
      <c r="H101" s="164">
        <f t="shared" si="18"/>
        <v>0</v>
      </c>
      <c r="I101" s="695">
        <f t="shared" si="19"/>
        <v>0</v>
      </c>
      <c r="J101" s="1859">
        <v>-29</v>
      </c>
      <c r="K101" s="1859">
        <f t="shared" si="15"/>
        <v>-2.9000000000000001E-2</v>
      </c>
      <c r="M101" s="747" t="s">
        <v>1935</v>
      </c>
      <c r="N101" s="718"/>
      <c r="O101" s="721"/>
      <c r="Q101" s="122"/>
      <c r="R101" s="695"/>
      <c r="V101" s="697"/>
      <c r="W101" s="698"/>
      <c r="AB101" s="577" t="b">
        <f t="shared" si="16"/>
        <v>1</v>
      </c>
      <c r="AC101" s="161">
        <v>7802700</v>
      </c>
      <c r="AD101" s="161" t="s">
        <v>4089</v>
      </c>
      <c r="AE101" s="162">
        <v>-29407.279999999999</v>
      </c>
      <c r="AF101" s="163">
        <v>0</v>
      </c>
      <c r="AG101" s="166">
        <v>0</v>
      </c>
      <c r="AH101" s="164">
        <v>-29407.279999999999</v>
      </c>
      <c r="AJ101" s="1858">
        <v>29407.279999999999</v>
      </c>
      <c r="AK101" s="1861">
        <v>-200</v>
      </c>
      <c r="AQ101" s="161">
        <v>7802700</v>
      </c>
      <c r="AR101" s="577" t="s">
        <v>3562</v>
      </c>
    </row>
    <row r="102" spans="1:44">
      <c r="A102" s="696">
        <v>7802900</v>
      </c>
      <c r="B102" s="712" t="s">
        <v>2193</v>
      </c>
      <c r="C102" s="723">
        <v>-3595727.77</v>
      </c>
      <c r="D102" s="714">
        <v>0</v>
      </c>
      <c r="E102" s="715">
        <v>0</v>
      </c>
      <c r="F102" s="164">
        <v>0</v>
      </c>
      <c r="G102" s="164">
        <f t="shared" si="17"/>
        <v>0</v>
      </c>
      <c r="H102" s="164">
        <f t="shared" si="18"/>
        <v>0</v>
      </c>
      <c r="I102" s="695">
        <f t="shared" si="19"/>
        <v>0</v>
      </c>
      <c r="J102" s="1859">
        <v>-3596</v>
      </c>
      <c r="K102" s="1859">
        <f t="shared" si="15"/>
        <v>-3.5960000000000001</v>
      </c>
      <c r="M102" s="747" t="s">
        <v>1935</v>
      </c>
      <c r="N102" s="724"/>
      <c r="O102" s="725"/>
      <c r="Q102" s="122"/>
      <c r="R102" s="695"/>
      <c r="V102" s="697"/>
      <c r="W102" s="698"/>
      <c r="AB102" s="577" t="b">
        <f t="shared" si="16"/>
        <v>1</v>
      </c>
      <c r="AC102" s="161">
        <v>7802900</v>
      </c>
      <c r="AD102" s="161" t="s">
        <v>4090</v>
      </c>
      <c r="AE102" s="162">
        <v>-4396122.8600000003</v>
      </c>
      <c r="AF102" s="169">
        <v>-18779665.559999999</v>
      </c>
      <c r="AG102" s="166">
        <v>0</v>
      </c>
      <c r="AH102" s="164">
        <v>-23175788.420000002</v>
      </c>
      <c r="AJ102" s="1858">
        <v>3299383.53</v>
      </c>
      <c r="AK102" s="1861">
        <v>-802</v>
      </c>
      <c r="AQ102" s="161">
        <v>7802900</v>
      </c>
      <c r="AR102" s="577" t="s">
        <v>3563</v>
      </c>
    </row>
    <row r="103" spans="1:44">
      <c r="A103" s="696">
        <v>7802950</v>
      </c>
      <c r="B103" s="712" t="s">
        <v>2194</v>
      </c>
      <c r="C103" s="723">
        <v>0</v>
      </c>
      <c r="D103" s="714">
        <v>0</v>
      </c>
      <c r="E103" s="715">
        <v>0</v>
      </c>
      <c r="F103" s="164">
        <v>0</v>
      </c>
      <c r="G103" s="164">
        <f t="shared" si="17"/>
        <v>0</v>
      </c>
      <c r="H103" s="164">
        <f t="shared" si="18"/>
        <v>0</v>
      </c>
      <c r="I103" s="695">
        <f t="shared" si="19"/>
        <v>0</v>
      </c>
      <c r="J103" s="1859">
        <v>0</v>
      </c>
      <c r="K103" s="1859">
        <f t="shared" si="15"/>
        <v>0</v>
      </c>
      <c r="M103" s="747" t="s">
        <v>1935</v>
      </c>
      <c r="N103" s="726"/>
      <c r="O103" s="721"/>
      <c r="Q103" s="122"/>
      <c r="R103" s="695"/>
      <c r="V103" s="697"/>
      <c r="W103" s="698"/>
      <c r="AB103" s="577" t="b">
        <f t="shared" si="16"/>
        <v>1</v>
      </c>
      <c r="AC103" s="161">
        <v>7802950</v>
      </c>
      <c r="AD103" s="161" t="s">
        <v>2194</v>
      </c>
      <c r="AE103" s="1860">
        <v>0</v>
      </c>
      <c r="AF103" s="168">
        <v>13993.93</v>
      </c>
      <c r="AG103" s="166">
        <v>0</v>
      </c>
      <c r="AH103" s="160">
        <v>13993.93</v>
      </c>
      <c r="AJ103" s="1858">
        <v>11572.35</v>
      </c>
      <c r="AK103" s="2175">
        <v>21</v>
      </c>
      <c r="AQ103" s="161">
        <v>7802950</v>
      </c>
      <c r="AR103" s="577" t="s">
        <v>1216</v>
      </c>
    </row>
    <row r="104" spans="1:44">
      <c r="A104" s="696">
        <v>7806001</v>
      </c>
      <c r="B104" s="712" t="s">
        <v>2195</v>
      </c>
      <c r="C104" s="723">
        <v>-3285650</v>
      </c>
      <c r="D104" s="714">
        <v>0</v>
      </c>
      <c r="E104" s="715">
        <v>0</v>
      </c>
      <c r="F104" s="164">
        <v>0</v>
      </c>
      <c r="G104" s="164">
        <f t="shared" si="17"/>
        <v>0</v>
      </c>
      <c r="H104" s="164">
        <f t="shared" si="18"/>
        <v>0</v>
      </c>
      <c r="I104" s="695">
        <f t="shared" si="19"/>
        <v>0</v>
      </c>
      <c r="J104" s="1859">
        <v>-3286</v>
      </c>
      <c r="K104" s="1859">
        <f t="shared" si="15"/>
        <v>-3.286</v>
      </c>
      <c r="M104" s="747" t="s">
        <v>1935</v>
      </c>
      <c r="N104" s="724"/>
      <c r="O104" s="725"/>
      <c r="Q104" s="122"/>
      <c r="R104" s="695"/>
      <c r="V104" s="697"/>
      <c r="W104" s="698"/>
      <c r="AB104" s="577" t="b">
        <f t="shared" si="16"/>
        <v>1</v>
      </c>
      <c r="AC104" s="161">
        <v>7806001</v>
      </c>
      <c r="AD104" s="161" t="s">
        <v>4091</v>
      </c>
      <c r="AE104" s="162">
        <v>-3285650</v>
      </c>
      <c r="AF104" s="163">
        <v>0</v>
      </c>
      <c r="AG104" s="166">
        <v>0</v>
      </c>
      <c r="AH104" s="164">
        <v>-3285650</v>
      </c>
      <c r="AJ104" s="1858">
        <v>3285650</v>
      </c>
      <c r="AK104" s="1861">
        <v>-200</v>
      </c>
      <c r="AQ104" s="161">
        <v>7806001</v>
      </c>
      <c r="AR104" s="577" t="s">
        <v>3564</v>
      </c>
    </row>
    <row r="105" spans="1:44">
      <c r="A105" s="696">
        <v>7808000</v>
      </c>
      <c r="B105" s="712" t="s">
        <v>3123</v>
      </c>
      <c r="C105" s="713">
        <v>-1604.04</v>
      </c>
      <c r="D105" s="714">
        <v>0</v>
      </c>
      <c r="E105" s="715">
        <v>0</v>
      </c>
      <c r="F105" s="164">
        <v>0</v>
      </c>
      <c r="G105" s="164">
        <f t="shared" si="17"/>
        <v>0</v>
      </c>
      <c r="H105" s="164">
        <f t="shared" si="18"/>
        <v>0</v>
      </c>
      <c r="I105" s="695">
        <f t="shared" si="19"/>
        <v>0</v>
      </c>
      <c r="J105" s="1859">
        <v>-2</v>
      </c>
      <c r="K105" s="1859">
        <f t="shared" si="15"/>
        <v>-2E-3</v>
      </c>
      <c r="M105" s="747" t="s">
        <v>1935</v>
      </c>
      <c r="N105" s="724"/>
      <c r="O105" s="725"/>
      <c r="Q105" s="122"/>
      <c r="R105" s="695"/>
      <c r="V105" s="697"/>
      <c r="W105" s="698"/>
      <c r="AB105" s="577" t="b">
        <f t="shared" si="16"/>
        <v>1</v>
      </c>
      <c r="AC105" s="161">
        <v>7808000</v>
      </c>
      <c r="AD105" s="161" t="s">
        <v>4092</v>
      </c>
      <c r="AE105" s="162">
        <v>-1604.04</v>
      </c>
      <c r="AF105" s="163">
        <v>0</v>
      </c>
      <c r="AG105" s="166">
        <v>0</v>
      </c>
      <c r="AH105" s="164">
        <v>-1604.04</v>
      </c>
      <c r="AJ105" s="1859">
        <v>-528531.18000000005</v>
      </c>
      <c r="AK105" s="1861">
        <v>-100</v>
      </c>
      <c r="AQ105" s="161">
        <v>7808000</v>
      </c>
      <c r="AR105" s="577" t="s">
        <v>3565</v>
      </c>
    </row>
    <row r="106" spans="1:44">
      <c r="A106" s="696">
        <v>7808001</v>
      </c>
      <c r="B106" s="712" t="s">
        <v>2196</v>
      </c>
      <c r="C106" s="713">
        <v>0</v>
      </c>
      <c r="D106" s="714">
        <v>0</v>
      </c>
      <c r="E106" s="715">
        <v>0</v>
      </c>
      <c r="F106" s="164">
        <v>0</v>
      </c>
      <c r="G106" s="164">
        <f t="shared" si="17"/>
        <v>0</v>
      </c>
      <c r="H106" s="164">
        <f t="shared" si="18"/>
        <v>0</v>
      </c>
      <c r="I106" s="695">
        <f t="shared" si="19"/>
        <v>0</v>
      </c>
      <c r="J106" s="1859">
        <v>0</v>
      </c>
      <c r="K106" s="1859">
        <f t="shared" si="15"/>
        <v>0</v>
      </c>
      <c r="M106" s="747" t="s">
        <v>1935</v>
      </c>
      <c r="N106" s="724"/>
      <c r="O106" s="725"/>
      <c r="Q106" s="122"/>
      <c r="R106" s="695"/>
      <c r="V106" s="697"/>
      <c r="W106" s="698"/>
      <c r="AB106" s="577" t="b">
        <f t="shared" ref="AB106:AB137" si="24">A106=AC106</f>
        <v>1</v>
      </c>
      <c r="AC106" s="161">
        <v>7808001</v>
      </c>
      <c r="AD106" s="161" t="s">
        <v>2196</v>
      </c>
      <c r="AE106" s="1860">
        <v>0</v>
      </c>
      <c r="AF106" s="163">
        <v>0</v>
      </c>
      <c r="AG106" s="166">
        <v>0</v>
      </c>
      <c r="AH106" s="166">
        <v>0</v>
      </c>
      <c r="AJ106" s="1859">
        <v>-57630.400000000001</v>
      </c>
      <c r="AK106" s="1861">
        <v>-100</v>
      </c>
      <c r="AQ106" s="161">
        <v>7808001</v>
      </c>
      <c r="AR106" s="577" t="s">
        <v>1222</v>
      </c>
    </row>
    <row r="107" spans="1:44">
      <c r="A107" s="696">
        <v>7808002</v>
      </c>
      <c r="B107" s="712" t="s">
        <v>2197</v>
      </c>
      <c r="C107" s="713">
        <v>0</v>
      </c>
      <c r="D107" s="714">
        <v>0</v>
      </c>
      <c r="E107" s="715">
        <v>0</v>
      </c>
      <c r="F107" s="164">
        <v>0</v>
      </c>
      <c r="G107" s="164">
        <f t="shared" si="17"/>
        <v>0</v>
      </c>
      <c r="H107" s="164">
        <f t="shared" si="18"/>
        <v>0</v>
      </c>
      <c r="I107" s="695">
        <f t="shared" si="19"/>
        <v>0</v>
      </c>
      <c r="J107" s="1859">
        <v>0</v>
      </c>
      <c r="K107" s="1859">
        <f t="shared" si="15"/>
        <v>0</v>
      </c>
      <c r="M107" s="747" t="s">
        <v>1935</v>
      </c>
      <c r="N107" s="724"/>
      <c r="O107" s="725"/>
      <c r="Q107" s="122"/>
      <c r="R107" s="695"/>
      <c r="V107" s="697"/>
      <c r="W107" s="698"/>
      <c r="AB107" s="577" t="b">
        <f t="shared" si="24"/>
        <v>1</v>
      </c>
      <c r="AC107" s="161">
        <v>7808002</v>
      </c>
      <c r="AD107" s="161" t="s">
        <v>2197</v>
      </c>
      <c r="AE107" s="1860">
        <v>0</v>
      </c>
      <c r="AF107" s="163">
        <v>0</v>
      </c>
      <c r="AG107" s="166">
        <v>0</v>
      </c>
      <c r="AH107" s="166">
        <v>0</v>
      </c>
      <c r="AJ107" s="1859">
        <v>-66520.5</v>
      </c>
      <c r="AK107" s="1861">
        <v>-100</v>
      </c>
      <c r="AQ107" s="161">
        <v>7808002</v>
      </c>
      <c r="AR107" s="577" t="s">
        <v>1223</v>
      </c>
    </row>
    <row r="108" spans="1:44">
      <c r="A108" s="696">
        <v>7808006</v>
      </c>
      <c r="B108" s="712" t="s">
        <v>3198</v>
      </c>
      <c r="C108" s="723">
        <v>-113400</v>
      </c>
      <c r="D108" s="714">
        <v>0</v>
      </c>
      <c r="E108" s="715">
        <v>0</v>
      </c>
      <c r="F108" s="164">
        <v>0</v>
      </c>
      <c r="G108" s="164">
        <f t="shared" si="17"/>
        <v>0</v>
      </c>
      <c r="H108" s="164">
        <f t="shared" si="18"/>
        <v>0</v>
      </c>
      <c r="I108" s="695">
        <f t="shared" si="19"/>
        <v>0</v>
      </c>
      <c r="J108" s="1859">
        <v>-113</v>
      </c>
      <c r="K108" s="1859">
        <f t="shared" si="15"/>
        <v>-0.113</v>
      </c>
      <c r="M108" s="747" t="s">
        <v>1935</v>
      </c>
      <c r="N108" s="724"/>
      <c r="O108" s="725"/>
      <c r="Q108" s="122"/>
      <c r="R108" s="695"/>
      <c r="V108" s="697"/>
      <c r="W108" s="698"/>
      <c r="AB108" s="577" t="b">
        <f t="shared" si="24"/>
        <v>1</v>
      </c>
      <c r="AC108" s="161">
        <v>7808006</v>
      </c>
      <c r="AD108" s="161" t="s">
        <v>4093</v>
      </c>
      <c r="AE108" s="162">
        <v>-113400</v>
      </c>
      <c r="AF108" s="163">
        <v>0</v>
      </c>
      <c r="AG108" s="166">
        <v>0</v>
      </c>
      <c r="AH108" s="164">
        <v>-113400</v>
      </c>
      <c r="AJ108" s="1858">
        <v>113400</v>
      </c>
      <c r="AK108" s="1861">
        <v>-200</v>
      </c>
      <c r="AQ108" s="161">
        <v>7808006</v>
      </c>
      <c r="AR108" s="577" t="s">
        <v>3566</v>
      </c>
    </row>
    <row r="109" spans="1:44">
      <c r="A109" s="696">
        <v>7871150</v>
      </c>
      <c r="B109" s="712" t="s">
        <v>2201</v>
      </c>
      <c r="C109" s="723">
        <v>95220.24</v>
      </c>
      <c r="D109" s="714">
        <v>0</v>
      </c>
      <c r="E109" s="715">
        <v>0</v>
      </c>
      <c r="F109" s="164">
        <v>-2590.17</v>
      </c>
      <c r="G109" s="164">
        <f t="shared" si="17"/>
        <v>-3</v>
      </c>
      <c r="H109" s="164">
        <f t="shared" si="18"/>
        <v>0</v>
      </c>
      <c r="I109" s="695">
        <f t="shared" si="19"/>
        <v>-3</v>
      </c>
      <c r="J109" s="1859">
        <v>95</v>
      </c>
      <c r="K109" s="1859">
        <f t="shared" si="15"/>
        <v>9.5000000000000001E-2</v>
      </c>
      <c r="M109" s="747" t="s">
        <v>1935</v>
      </c>
      <c r="N109" s="724"/>
      <c r="O109" s="725"/>
      <c r="Q109" s="122"/>
      <c r="R109" s="695"/>
      <c r="V109" s="697"/>
      <c r="W109" s="698"/>
      <c r="AB109" s="577" t="b">
        <f t="shared" si="24"/>
        <v>1</v>
      </c>
      <c r="AC109" s="161">
        <v>7871150</v>
      </c>
      <c r="AD109" s="161" t="s">
        <v>4094</v>
      </c>
      <c r="AE109" s="167">
        <v>1256739.47</v>
      </c>
      <c r="AF109" s="163">
        <v>0</v>
      </c>
      <c r="AG109" s="166">
        <v>0</v>
      </c>
      <c r="AH109" s="160">
        <v>1256739.47</v>
      </c>
      <c r="AJ109" s="1858">
        <v>924350.11</v>
      </c>
      <c r="AK109" s="2175">
        <v>36</v>
      </c>
      <c r="AQ109" s="161">
        <v>7871150</v>
      </c>
      <c r="AR109" s="577" t="s">
        <v>3567</v>
      </c>
    </row>
    <row r="110" spans="1:44">
      <c r="A110" s="696">
        <v>7871300</v>
      </c>
      <c r="B110" s="712" t="s">
        <v>2202</v>
      </c>
      <c r="C110" s="713">
        <v>466784061.34999996</v>
      </c>
      <c r="D110" s="748">
        <v>-73176790</v>
      </c>
      <c r="E110" s="715">
        <v>0</v>
      </c>
      <c r="F110" s="164">
        <v>-186231297.86999997</v>
      </c>
      <c r="G110" s="164">
        <f t="shared" si="17"/>
        <v>-186231</v>
      </c>
      <c r="H110" s="164">
        <f t="shared" si="18"/>
        <v>0</v>
      </c>
      <c r="I110" s="695">
        <f t="shared" si="19"/>
        <v>-186231</v>
      </c>
      <c r="J110" s="1859">
        <v>-58918</v>
      </c>
      <c r="K110" s="1859">
        <f t="shared" si="15"/>
        <v>-58.917999999999999</v>
      </c>
      <c r="M110" s="747" t="s">
        <v>1935</v>
      </c>
      <c r="N110" s="724"/>
      <c r="O110" s="725"/>
      <c r="Q110" s="122"/>
      <c r="R110" s="695"/>
      <c r="V110" s="697"/>
      <c r="W110" s="698"/>
      <c r="AB110" s="577" t="b">
        <f t="shared" si="24"/>
        <v>1</v>
      </c>
      <c r="AC110" s="161">
        <v>7871300</v>
      </c>
      <c r="AD110" s="161" t="s">
        <v>4095</v>
      </c>
      <c r="AE110" s="162">
        <v>-709139434.26999998</v>
      </c>
      <c r="AF110" s="169">
        <v>-20586471.609999999</v>
      </c>
      <c r="AG110" s="166">
        <v>0</v>
      </c>
      <c r="AH110" s="164">
        <v>-729725905.88</v>
      </c>
      <c r="AJ110" s="1859">
        <v>-1645874671.53</v>
      </c>
      <c r="AK110" s="1861">
        <v>-56</v>
      </c>
      <c r="AQ110" s="161">
        <v>7871300</v>
      </c>
      <c r="AR110" s="577" t="s">
        <v>3568</v>
      </c>
    </row>
    <row r="111" spans="1:44">
      <c r="A111" s="696">
        <v>7871400</v>
      </c>
      <c r="B111" s="712" t="s">
        <v>3124</v>
      </c>
      <c r="C111" s="723">
        <v>8311248.0999999996</v>
      </c>
      <c r="D111" s="714">
        <v>0</v>
      </c>
      <c r="E111" s="715">
        <v>0</v>
      </c>
      <c r="F111" s="164">
        <v>-79561962.510000005</v>
      </c>
      <c r="G111" s="164">
        <f t="shared" si="17"/>
        <v>-79562</v>
      </c>
      <c r="H111" s="164">
        <f t="shared" si="18"/>
        <v>0</v>
      </c>
      <c r="I111" s="695">
        <f t="shared" si="19"/>
        <v>-79562</v>
      </c>
      <c r="J111" s="1859">
        <v>8311</v>
      </c>
      <c r="K111" s="1859">
        <f t="shared" si="15"/>
        <v>8.3109999999999999</v>
      </c>
      <c r="M111" s="747" t="s">
        <v>1935</v>
      </c>
      <c r="N111" s="724"/>
      <c r="O111" s="725"/>
      <c r="Q111" s="122"/>
      <c r="R111" s="695"/>
      <c r="V111" s="697"/>
      <c r="W111" s="698"/>
      <c r="AB111" s="577" t="b">
        <f t="shared" si="24"/>
        <v>1</v>
      </c>
      <c r="AC111" s="161">
        <v>7871400</v>
      </c>
      <c r="AD111" s="161" t="s">
        <v>4096</v>
      </c>
      <c r="AE111" s="167">
        <v>106273900.22</v>
      </c>
      <c r="AF111" s="163">
        <v>0</v>
      </c>
      <c r="AG111" s="166">
        <v>0</v>
      </c>
      <c r="AH111" s="160">
        <v>106273900.22</v>
      </c>
      <c r="AJ111" s="1858">
        <v>153849047.34999999</v>
      </c>
      <c r="AK111" s="1861">
        <v>-31</v>
      </c>
      <c r="AQ111" s="161">
        <v>7871400</v>
      </c>
      <c r="AR111" s="577" t="s">
        <v>3569</v>
      </c>
    </row>
    <row r="112" spans="1:44">
      <c r="A112" s="696">
        <v>7871900</v>
      </c>
      <c r="B112" s="712" t="s">
        <v>3428</v>
      </c>
      <c r="C112" s="722"/>
      <c r="D112" s="714"/>
      <c r="E112" s="715"/>
      <c r="F112" s="164">
        <v>0</v>
      </c>
      <c r="G112" s="164">
        <f t="shared" si="17"/>
        <v>0</v>
      </c>
      <c r="H112" s="164">
        <f t="shared" si="18"/>
        <v>0</v>
      </c>
      <c r="I112" s="695">
        <f t="shared" ref="I112" si="25">ROUND(F112/1000,0)</f>
        <v>0</v>
      </c>
      <c r="J112" s="1859">
        <v>0</v>
      </c>
      <c r="K112" s="1859">
        <f t="shared" si="15"/>
        <v>0</v>
      </c>
      <c r="M112" s="747"/>
      <c r="N112" s="724"/>
      <c r="O112" s="725"/>
      <c r="Q112" s="122"/>
      <c r="R112" s="695"/>
      <c r="V112" s="697"/>
      <c r="W112" s="698"/>
      <c r="AB112" s="577" t="b">
        <f t="shared" si="24"/>
        <v>1</v>
      </c>
      <c r="AC112" s="161">
        <v>7871900</v>
      </c>
      <c r="AD112" s="161" t="s">
        <v>4097</v>
      </c>
      <c r="AE112" s="162">
        <v>-53667.23</v>
      </c>
      <c r="AF112" s="163">
        <v>0</v>
      </c>
      <c r="AG112" s="166">
        <v>0</v>
      </c>
      <c r="AH112" s="164">
        <v>-53667.23</v>
      </c>
      <c r="AJ112" s="165">
        <v>0</v>
      </c>
      <c r="AK112" s="2176">
        <v>0</v>
      </c>
      <c r="AQ112" s="161">
        <v>7871900</v>
      </c>
      <c r="AR112" s="577" t="s">
        <v>3428</v>
      </c>
    </row>
    <row r="113" spans="1:44">
      <c r="A113" s="696">
        <v>7872000</v>
      </c>
      <c r="B113" s="712" t="s">
        <v>3429</v>
      </c>
      <c r="C113" s="723"/>
      <c r="D113" s="714"/>
      <c r="E113" s="715"/>
      <c r="F113" s="164">
        <v>0</v>
      </c>
      <c r="G113" s="164">
        <f t="shared" si="17"/>
        <v>0</v>
      </c>
      <c r="H113" s="164">
        <f t="shared" si="18"/>
        <v>0</v>
      </c>
      <c r="I113" s="695">
        <f t="shared" ref="I113" si="26">ROUND(F113/1000,0)</f>
        <v>0</v>
      </c>
      <c r="J113" s="1859">
        <v>0</v>
      </c>
      <c r="K113" s="1859">
        <f t="shared" si="15"/>
        <v>0</v>
      </c>
      <c r="M113" s="747"/>
      <c r="N113" s="724"/>
      <c r="O113" s="725"/>
      <c r="Q113" s="122"/>
      <c r="R113" s="695"/>
      <c r="V113" s="697"/>
      <c r="W113" s="698"/>
      <c r="AB113" s="577" t="b">
        <f t="shared" si="24"/>
        <v>1</v>
      </c>
      <c r="AC113" s="161">
        <v>7872000</v>
      </c>
      <c r="AD113" s="161" t="s">
        <v>4098</v>
      </c>
      <c r="AE113" s="162">
        <v>-31556.34</v>
      </c>
      <c r="AF113" s="163">
        <v>0</v>
      </c>
      <c r="AG113" s="166">
        <v>0</v>
      </c>
      <c r="AH113" s="164">
        <v>-31556.34</v>
      </c>
      <c r="AJ113" s="165">
        <v>0</v>
      </c>
      <c r="AK113" s="2176">
        <v>0</v>
      </c>
      <c r="AQ113" s="161">
        <v>7872000</v>
      </c>
      <c r="AR113" s="577" t="s">
        <v>3429</v>
      </c>
    </row>
    <row r="114" spans="1:44">
      <c r="A114" s="696">
        <v>7872100</v>
      </c>
      <c r="B114" s="712" t="s">
        <v>2204</v>
      </c>
      <c r="C114" s="713">
        <v>-5031647.93</v>
      </c>
      <c r="D114" s="714">
        <v>0</v>
      </c>
      <c r="E114" s="715">
        <v>0</v>
      </c>
      <c r="F114" s="164">
        <v>2087658.78</v>
      </c>
      <c r="G114" s="164">
        <f t="shared" si="17"/>
        <v>2088</v>
      </c>
      <c r="H114" s="164">
        <f t="shared" si="18"/>
        <v>0</v>
      </c>
      <c r="I114" s="695">
        <f t="shared" si="19"/>
        <v>2088</v>
      </c>
      <c r="J114" s="1859">
        <v>-5032</v>
      </c>
      <c r="K114" s="1859">
        <f t="shared" si="15"/>
        <v>-5.032</v>
      </c>
      <c r="M114" s="747" t="s">
        <v>1935</v>
      </c>
      <c r="N114" s="724"/>
      <c r="O114" s="725"/>
      <c r="Q114" s="122"/>
      <c r="R114" s="695"/>
      <c r="V114" s="697"/>
      <c r="W114" s="698"/>
      <c r="AB114" s="577" t="b">
        <f t="shared" si="24"/>
        <v>1</v>
      </c>
      <c r="AC114" s="161">
        <v>7872100</v>
      </c>
      <c r="AD114" s="161" t="s">
        <v>4099</v>
      </c>
      <c r="AE114" s="162">
        <v>-5541842.8499999996</v>
      </c>
      <c r="AF114" s="163">
        <v>0</v>
      </c>
      <c r="AG114" s="166">
        <v>0</v>
      </c>
      <c r="AH114" s="164">
        <v>-5541842.8499999996</v>
      </c>
      <c r="AJ114" s="1859">
        <v>-4577479.82</v>
      </c>
      <c r="AK114" s="2175">
        <v>21</v>
      </c>
      <c r="AQ114" s="161">
        <v>7872100</v>
      </c>
      <c r="AR114" s="577" t="s">
        <v>3570</v>
      </c>
    </row>
    <row r="115" spans="1:44">
      <c r="A115" s="696">
        <v>7872200</v>
      </c>
      <c r="B115" s="712" t="s">
        <v>3125</v>
      </c>
      <c r="C115" s="723">
        <v>0</v>
      </c>
      <c r="D115" s="714">
        <v>0</v>
      </c>
      <c r="E115" s="715">
        <v>0</v>
      </c>
      <c r="F115" s="164">
        <v>0</v>
      </c>
      <c r="G115" s="164">
        <f t="shared" si="17"/>
        <v>0</v>
      </c>
      <c r="H115" s="164">
        <f t="shared" si="18"/>
        <v>0</v>
      </c>
      <c r="I115" s="695">
        <f t="shared" ref="I115:I117" si="27">ROUND(F115/1000,0)</f>
        <v>0</v>
      </c>
      <c r="J115" s="1859">
        <v>0</v>
      </c>
      <c r="K115" s="1859">
        <f t="shared" si="15"/>
        <v>0</v>
      </c>
      <c r="M115" s="747" t="s">
        <v>1935</v>
      </c>
      <c r="N115" s="724"/>
      <c r="O115" s="725"/>
      <c r="Q115" s="122"/>
      <c r="R115" s="695"/>
      <c r="V115" s="697"/>
      <c r="W115" s="698"/>
      <c r="AB115" s="577" t="b">
        <f t="shared" si="24"/>
        <v>1</v>
      </c>
      <c r="AC115" s="161">
        <v>7872200</v>
      </c>
      <c r="AD115" s="161" t="s">
        <v>3125</v>
      </c>
      <c r="AE115" s="1860">
        <v>0</v>
      </c>
      <c r="AF115" s="163">
        <v>0</v>
      </c>
      <c r="AG115" s="166">
        <v>0</v>
      </c>
      <c r="AH115" s="166">
        <v>0</v>
      </c>
      <c r="AJ115" s="1858">
        <v>3.7</v>
      </c>
      <c r="AK115" s="1861">
        <v>-100</v>
      </c>
      <c r="AQ115" s="161">
        <v>7872200</v>
      </c>
      <c r="AR115" s="577" t="s">
        <v>1265</v>
      </c>
    </row>
    <row r="116" spans="1:44">
      <c r="A116" s="696">
        <v>7872300</v>
      </c>
      <c r="B116" s="712" t="s">
        <v>2205</v>
      </c>
      <c r="C116" s="723">
        <v>0</v>
      </c>
      <c r="D116" s="714">
        <v>0</v>
      </c>
      <c r="E116" s="715">
        <v>0</v>
      </c>
      <c r="F116" s="164">
        <v>0</v>
      </c>
      <c r="G116" s="164">
        <f t="shared" si="17"/>
        <v>0</v>
      </c>
      <c r="H116" s="164">
        <f t="shared" si="18"/>
        <v>0</v>
      </c>
      <c r="I116" s="695">
        <f t="shared" si="27"/>
        <v>0</v>
      </c>
      <c r="J116" s="1859">
        <v>0</v>
      </c>
      <c r="K116" s="1859">
        <f t="shared" si="15"/>
        <v>0</v>
      </c>
      <c r="M116" s="747" t="s">
        <v>1935</v>
      </c>
      <c r="N116" s="724"/>
      <c r="O116" s="725"/>
      <c r="Q116" s="122"/>
      <c r="R116" s="695"/>
      <c r="V116" s="697"/>
      <c r="W116" s="698"/>
      <c r="AB116" s="577" t="b">
        <f t="shared" si="24"/>
        <v>1</v>
      </c>
      <c r="AC116" s="161">
        <v>7872300</v>
      </c>
      <c r="AD116" s="161" t="s">
        <v>2205</v>
      </c>
      <c r="AE116" s="1860">
        <v>0</v>
      </c>
      <c r="AF116" s="163">
        <v>0</v>
      </c>
      <c r="AG116" s="166">
        <v>0</v>
      </c>
      <c r="AH116" s="166">
        <v>0</v>
      </c>
      <c r="AJ116" s="1858">
        <v>527424.23</v>
      </c>
      <c r="AK116" s="1861">
        <v>-100</v>
      </c>
      <c r="AQ116" s="161">
        <v>7872300</v>
      </c>
      <c r="AR116" s="577" t="s">
        <v>1266</v>
      </c>
    </row>
    <row r="117" spans="1:44">
      <c r="A117" s="696">
        <v>7872400</v>
      </c>
      <c r="B117" s="712" t="s">
        <v>3430</v>
      </c>
      <c r="C117" s="723"/>
      <c r="D117" s="714"/>
      <c r="E117" s="715"/>
      <c r="F117" s="164">
        <v>0</v>
      </c>
      <c r="G117" s="164">
        <f t="shared" si="17"/>
        <v>0</v>
      </c>
      <c r="H117" s="164">
        <f t="shared" si="18"/>
        <v>0</v>
      </c>
      <c r="I117" s="695">
        <f t="shared" si="27"/>
        <v>0</v>
      </c>
      <c r="J117" s="1859">
        <v>0</v>
      </c>
      <c r="K117" s="1859">
        <f t="shared" si="15"/>
        <v>0</v>
      </c>
      <c r="M117" s="747"/>
      <c r="N117" s="724"/>
      <c r="O117" s="725"/>
      <c r="Q117" s="122"/>
      <c r="R117" s="695"/>
      <c r="V117" s="697"/>
      <c r="W117" s="698"/>
      <c r="AB117" s="577" t="b">
        <f t="shared" si="24"/>
        <v>1</v>
      </c>
      <c r="AC117" s="161">
        <v>7872400</v>
      </c>
      <c r="AD117" s="161" t="s">
        <v>4100</v>
      </c>
      <c r="AE117" s="167">
        <v>837058.83</v>
      </c>
      <c r="AF117" s="163">
        <v>0</v>
      </c>
      <c r="AG117" s="166">
        <v>0</v>
      </c>
      <c r="AH117" s="160">
        <v>837058.83</v>
      </c>
      <c r="AJ117" s="165">
        <v>0</v>
      </c>
      <c r="AK117" s="2176">
        <v>0</v>
      </c>
      <c r="AQ117" s="161">
        <v>7872400</v>
      </c>
      <c r="AR117" s="577" t="s">
        <v>3430</v>
      </c>
    </row>
    <row r="118" spans="1:44">
      <c r="A118" s="696">
        <v>7872600</v>
      </c>
      <c r="B118" s="712" t="s">
        <v>2206</v>
      </c>
      <c r="C118" s="722">
        <v>-13015243.25</v>
      </c>
      <c r="D118" s="714">
        <v>0</v>
      </c>
      <c r="E118" s="715">
        <v>0</v>
      </c>
      <c r="F118" s="164">
        <v>0</v>
      </c>
      <c r="G118" s="164">
        <f t="shared" si="17"/>
        <v>0</v>
      </c>
      <c r="H118" s="164">
        <f t="shared" si="18"/>
        <v>0</v>
      </c>
      <c r="I118" s="695">
        <f t="shared" si="19"/>
        <v>0</v>
      </c>
      <c r="J118" s="1859">
        <v>-13015</v>
      </c>
      <c r="K118" s="1859">
        <f t="shared" si="15"/>
        <v>-13.015000000000001</v>
      </c>
      <c r="M118" s="747" t="s">
        <v>1935</v>
      </c>
      <c r="N118" s="724"/>
      <c r="O118" s="725"/>
      <c r="Q118" s="122"/>
      <c r="R118" s="695"/>
      <c r="V118" s="697"/>
      <c r="W118" s="698"/>
      <c r="AB118" s="577" t="b">
        <f t="shared" si="24"/>
        <v>1</v>
      </c>
      <c r="AC118" s="161">
        <v>7872600</v>
      </c>
      <c r="AD118" s="161" t="s">
        <v>4101</v>
      </c>
      <c r="AE118" s="162">
        <v>-13031155.779999999</v>
      </c>
      <c r="AF118" s="163">
        <v>0</v>
      </c>
      <c r="AG118" s="166">
        <v>0</v>
      </c>
      <c r="AH118" s="164">
        <v>-13031155.779999999</v>
      </c>
      <c r="AJ118" s="165">
        <v>0</v>
      </c>
      <c r="AK118" s="2176">
        <v>0</v>
      </c>
      <c r="AQ118" s="161">
        <v>7872600</v>
      </c>
      <c r="AR118" s="577" t="s">
        <v>3571</v>
      </c>
    </row>
    <row r="119" spans="1:44">
      <c r="A119" s="696">
        <v>7872800</v>
      </c>
      <c r="B119" s="712" t="s">
        <v>2208</v>
      </c>
      <c r="C119" s="713">
        <v>-21180565.879999999</v>
      </c>
      <c r="D119" s="714">
        <v>0</v>
      </c>
      <c r="E119" s="715">
        <v>0</v>
      </c>
      <c r="F119" s="164">
        <v>5173599.93</v>
      </c>
      <c r="G119" s="164">
        <f t="shared" si="17"/>
        <v>5174</v>
      </c>
      <c r="H119" s="164">
        <f t="shared" si="18"/>
        <v>0</v>
      </c>
      <c r="I119" s="695">
        <f t="shared" si="19"/>
        <v>5174</v>
      </c>
      <c r="J119" s="1859">
        <v>-21181</v>
      </c>
      <c r="K119" s="1859">
        <f t="shared" si="15"/>
        <v>-21.181000000000001</v>
      </c>
      <c r="M119" s="747" t="s">
        <v>1935</v>
      </c>
      <c r="N119" s="724"/>
      <c r="O119" s="725"/>
      <c r="Q119" s="122"/>
      <c r="R119" s="695"/>
      <c r="V119" s="697"/>
      <c r="W119" s="698"/>
      <c r="AB119" s="577" t="b">
        <f t="shared" si="24"/>
        <v>1</v>
      </c>
      <c r="AC119" s="161">
        <v>7872800</v>
      </c>
      <c r="AD119" s="161" t="s">
        <v>4102</v>
      </c>
      <c r="AE119" s="162">
        <v>-11138073.859999999</v>
      </c>
      <c r="AF119" s="163">
        <v>0</v>
      </c>
      <c r="AG119" s="166">
        <v>0</v>
      </c>
      <c r="AH119" s="164">
        <v>-11138073.859999999</v>
      </c>
      <c r="AJ119" s="1859">
        <v>-17944133.16</v>
      </c>
      <c r="AK119" s="1861">
        <v>-38</v>
      </c>
      <c r="AQ119" s="161">
        <v>7872800</v>
      </c>
      <c r="AR119" s="577" t="s">
        <v>3572</v>
      </c>
    </row>
    <row r="120" spans="1:44">
      <c r="A120" s="696">
        <v>7872850</v>
      </c>
      <c r="B120" s="712" t="s">
        <v>2209</v>
      </c>
      <c r="C120" s="713">
        <v>-11917746.140000001</v>
      </c>
      <c r="D120" s="714">
        <v>0</v>
      </c>
      <c r="E120" s="715">
        <v>0</v>
      </c>
      <c r="F120" s="164">
        <v>1719637.37</v>
      </c>
      <c r="G120" s="164">
        <f t="shared" si="17"/>
        <v>1720</v>
      </c>
      <c r="H120" s="164">
        <f t="shared" si="18"/>
        <v>0</v>
      </c>
      <c r="I120" s="695">
        <f>ROUND(F120/1000,0)</f>
        <v>1720</v>
      </c>
      <c r="J120" s="1859">
        <v>-11917</v>
      </c>
      <c r="K120" s="1859">
        <f t="shared" si="15"/>
        <v>-11.917</v>
      </c>
      <c r="M120" s="747" t="s">
        <v>1935</v>
      </c>
      <c r="N120" s="724"/>
      <c r="O120" s="725"/>
      <c r="Q120" s="122"/>
      <c r="R120" s="695"/>
      <c r="V120" s="697"/>
      <c r="W120" s="698"/>
      <c r="AB120" s="577" t="b">
        <f t="shared" si="24"/>
        <v>1</v>
      </c>
      <c r="AC120" s="161">
        <v>7872850</v>
      </c>
      <c r="AD120" s="161" t="s">
        <v>4103</v>
      </c>
      <c r="AE120" s="162">
        <v>-30654340.640000001</v>
      </c>
      <c r="AF120" s="163">
        <v>0</v>
      </c>
      <c r="AG120" s="166">
        <v>0</v>
      </c>
      <c r="AH120" s="164">
        <v>-30654340.640000001</v>
      </c>
      <c r="AJ120" s="1859">
        <v>-14484720.33</v>
      </c>
      <c r="AK120" s="2175">
        <v>112</v>
      </c>
      <c r="AQ120" s="161">
        <v>7872850</v>
      </c>
      <c r="AR120" s="577" t="s">
        <v>3573</v>
      </c>
    </row>
    <row r="121" spans="1:44">
      <c r="A121" s="696">
        <v>7872900</v>
      </c>
      <c r="B121" s="712" t="s">
        <v>2210</v>
      </c>
      <c r="C121" s="723">
        <v>0</v>
      </c>
      <c r="D121" s="714">
        <v>0</v>
      </c>
      <c r="E121" s="715">
        <v>0</v>
      </c>
      <c r="F121" s="164">
        <v>-419.63</v>
      </c>
      <c r="G121" s="164">
        <f t="shared" si="17"/>
        <v>0</v>
      </c>
      <c r="H121" s="164">
        <f t="shared" si="18"/>
        <v>0</v>
      </c>
      <c r="I121" s="695">
        <f t="shared" si="19"/>
        <v>0</v>
      </c>
      <c r="J121" s="1859">
        <v>0</v>
      </c>
      <c r="K121" s="1859">
        <f t="shared" si="15"/>
        <v>0</v>
      </c>
      <c r="M121" s="747" t="s">
        <v>1935</v>
      </c>
      <c r="N121" s="724"/>
      <c r="O121" s="725"/>
      <c r="Q121" s="122"/>
      <c r="R121" s="695"/>
      <c r="V121" s="697"/>
      <c r="W121" s="698"/>
      <c r="AB121" s="577" t="b">
        <f t="shared" si="24"/>
        <v>1</v>
      </c>
      <c r="AC121" s="161">
        <v>7872900</v>
      </c>
      <c r="AD121" s="161" t="s">
        <v>4104</v>
      </c>
      <c r="AE121" s="162">
        <v>-3244810.04</v>
      </c>
      <c r="AF121" s="163">
        <v>0</v>
      </c>
      <c r="AG121" s="166">
        <v>0</v>
      </c>
      <c r="AH121" s="164">
        <v>-3244810.04</v>
      </c>
      <c r="AJ121" s="1858">
        <v>741962.96</v>
      </c>
      <c r="AK121" s="1861">
        <v>-537</v>
      </c>
      <c r="AQ121" s="161">
        <v>7872900</v>
      </c>
      <c r="AR121" s="577" t="s">
        <v>3574</v>
      </c>
    </row>
    <row r="122" spans="1:44">
      <c r="A122" s="696">
        <v>7872950</v>
      </c>
      <c r="B122" s="712" t="s">
        <v>2211</v>
      </c>
      <c r="C122" s="722">
        <v>0</v>
      </c>
      <c r="D122" s="714">
        <v>0</v>
      </c>
      <c r="E122" s="715">
        <v>0</v>
      </c>
      <c r="F122" s="164">
        <v>0</v>
      </c>
      <c r="G122" s="164">
        <f t="shared" si="17"/>
        <v>0</v>
      </c>
      <c r="H122" s="164">
        <f t="shared" si="18"/>
        <v>0</v>
      </c>
      <c r="I122" s="695">
        <f t="shared" si="19"/>
        <v>0</v>
      </c>
      <c r="J122" s="1859">
        <v>0</v>
      </c>
      <c r="K122" s="1859">
        <f t="shared" si="15"/>
        <v>0</v>
      </c>
      <c r="M122" s="747" t="s">
        <v>1935</v>
      </c>
      <c r="N122" s="724"/>
      <c r="O122" s="725"/>
      <c r="Q122" s="122"/>
      <c r="R122" s="695"/>
      <c r="V122" s="697"/>
      <c r="W122" s="698"/>
      <c r="AB122" s="577" t="b">
        <f t="shared" si="24"/>
        <v>1</v>
      </c>
      <c r="AC122" s="161">
        <v>7872950</v>
      </c>
      <c r="AD122" s="161" t="s">
        <v>4105</v>
      </c>
      <c r="AE122" s="167">
        <v>9958.19</v>
      </c>
      <c r="AF122" s="163">
        <v>0</v>
      </c>
      <c r="AG122" s="166">
        <v>0</v>
      </c>
      <c r="AH122" s="160">
        <v>9958.19</v>
      </c>
      <c r="AJ122" s="165">
        <v>0</v>
      </c>
      <c r="AK122" s="2176">
        <v>0</v>
      </c>
      <c r="AQ122" s="161">
        <v>7872950</v>
      </c>
      <c r="AR122" s="577" t="s">
        <v>3575</v>
      </c>
    </row>
    <row r="123" spans="1:44">
      <c r="A123" s="696">
        <v>7962850</v>
      </c>
      <c r="B123" s="712" t="s">
        <v>1386</v>
      </c>
      <c r="C123" s="722"/>
      <c r="D123" s="714"/>
      <c r="E123" s="715"/>
      <c r="F123" s="164">
        <v>-91986.3</v>
      </c>
      <c r="G123" s="164">
        <f t="shared" ref="G123" si="28">ROUND(F123/1000,0)</f>
        <v>-92</v>
      </c>
      <c r="H123" s="164">
        <f t="shared" ref="H123" si="29">G123-I123</f>
        <v>0</v>
      </c>
      <c r="I123" s="695">
        <f t="shared" ref="I123" si="30">ROUND(F123/1000,0)</f>
        <v>-92</v>
      </c>
      <c r="J123" s="1859">
        <v>0</v>
      </c>
      <c r="K123" s="1859"/>
      <c r="M123" s="747"/>
      <c r="N123" s="724"/>
      <c r="O123" s="725"/>
      <c r="Q123" s="122"/>
      <c r="R123" s="695"/>
      <c r="V123" s="697"/>
      <c r="W123" s="698"/>
      <c r="AC123" s="161"/>
      <c r="AD123" s="161"/>
      <c r="AE123" s="167"/>
      <c r="AF123" s="163"/>
      <c r="AG123" s="166"/>
      <c r="AH123" s="160"/>
      <c r="AJ123" s="165"/>
      <c r="AK123" s="2176"/>
      <c r="AQ123" s="161"/>
    </row>
    <row r="124" spans="1:44">
      <c r="A124" s="696">
        <v>7902100</v>
      </c>
      <c r="B124" s="712" t="s">
        <v>2212</v>
      </c>
      <c r="C124" s="713">
        <v>-227054318.78999999</v>
      </c>
      <c r="D124" s="714">
        <v>0</v>
      </c>
      <c r="E124" s="715">
        <v>0</v>
      </c>
      <c r="F124" s="164">
        <v>-361634982.31999999</v>
      </c>
      <c r="G124" s="164">
        <f t="shared" si="17"/>
        <v>-361635</v>
      </c>
      <c r="H124" s="164">
        <f t="shared" si="18"/>
        <v>0</v>
      </c>
      <c r="I124" s="695">
        <f t="shared" si="19"/>
        <v>-361635</v>
      </c>
      <c r="J124" s="1859">
        <v>-227054</v>
      </c>
      <c r="K124" s="1859">
        <f t="shared" si="15"/>
        <v>-227.054</v>
      </c>
      <c r="M124" s="747" t="s">
        <v>1935</v>
      </c>
      <c r="N124" s="724"/>
      <c r="O124" s="725"/>
      <c r="Q124" s="122"/>
      <c r="R124" s="695"/>
      <c r="V124" s="697"/>
      <c r="W124" s="698"/>
      <c r="AB124" s="577" t="b">
        <f t="shared" ref="AB124:AB155" si="31">A124=AC124</f>
        <v>1</v>
      </c>
      <c r="AC124" s="161">
        <v>7902100</v>
      </c>
      <c r="AD124" s="161" t="s">
        <v>4106</v>
      </c>
      <c r="AE124" s="162">
        <v>-1207179293.4400001</v>
      </c>
      <c r="AF124" s="163">
        <v>0</v>
      </c>
      <c r="AG124" s="166">
        <v>0</v>
      </c>
      <c r="AH124" s="164">
        <v>-1207179293.4400001</v>
      </c>
      <c r="AJ124" s="1859">
        <v>-1130733243.46</v>
      </c>
      <c r="AK124" s="2175">
        <v>7</v>
      </c>
      <c r="AQ124" s="161">
        <v>7902100</v>
      </c>
      <c r="AR124" s="577" t="s">
        <v>3576</v>
      </c>
    </row>
    <row r="125" spans="1:44">
      <c r="A125" s="696">
        <v>7902300</v>
      </c>
      <c r="B125" s="712" t="s">
        <v>2213</v>
      </c>
      <c r="C125" s="713">
        <v>-31491992.93</v>
      </c>
      <c r="D125" s="714">
        <v>0</v>
      </c>
      <c r="E125" s="715">
        <v>0</v>
      </c>
      <c r="F125" s="164">
        <v>-94480624.020000011</v>
      </c>
      <c r="G125" s="164">
        <f t="shared" si="17"/>
        <v>-94481</v>
      </c>
      <c r="H125" s="164">
        <f t="shared" si="18"/>
        <v>0</v>
      </c>
      <c r="I125" s="695">
        <f t="shared" si="19"/>
        <v>-94481</v>
      </c>
      <c r="J125" s="1859">
        <v>-31492</v>
      </c>
      <c r="K125" s="1859">
        <f t="shared" si="15"/>
        <v>-31.492000000000001</v>
      </c>
      <c r="M125" s="747" t="s">
        <v>1935</v>
      </c>
      <c r="N125" s="724"/>
      <c r="O125" s="725"/>
      <c r="Q125" s="122"/>
      <c r="R125" s="695"/>
      <c r="V125" s="697"/>
      <c r="W125" s="698"/>
      <c r="AB125" s="577" t="b">
        <f t="shared" si="31"/>
        <v>1</v>
      </c>
      <c r="AC125" s="161">
        <v>7902300</v>
      </c>
      <c r="AD125" s="161" t="s">
        <v>4107</v>
      </c>
      <c r="AE125" s="162">
        <v>-317203799.44999999</v>
      </c>
      <c r="AF125" s="163">
        <v>0</v>
      </c>
      <c r="AG125" s="166">
        <v>0</v>
      </c>
      <c r="AH125" s="164">
        <v>-317203799.44999999</v>
      </c>
      <c r="AJ125" s="1859">
        <v>-410735326.11000001</v>
      </c>
      <c r="AK125" s="1861">
        <v>-23</v>
      </c>
      <c r="AQ125" s="161">
        <v>7902300</v>
      </c>
      <c r="AR125" s="577" t="s">
        <v>3577</v>
      </c>
    </row>
    <row r="126" spans="1:44">
      <c r="A126" s="696">
        <v>7902700</v>
      </c>
      <c r="B126" s="712" t="s">
        <v>2214</v>
      </c>
      <c r="C126" s="713">
        <v>-198112509.41</v>
      </c>
      <c r="D126" s="714">
        <v>0</v>
      </c>
      <c r="E126" s="715">
        <v>0</v>
      </c>
      <c r="F126" s="164">
        <v>-357260399.51999998</v>
      </c>
      <c r="G126" s="164">
        <f t="shared" si="17"/>
        <v>-357260</v>
      </c>
      <c r="H126" s="164">
        <f t="shared" si="18"/>
        <v>0</v>
      </c>
      <c r="I126" s="695">
        <f t="shared" si="19"/>
        <v>-357260</v>
      </c>
      <c r="J126" s="1859">
        <v>-198113</v>
      </c>
      <c r="K126" s="1859">
        <f t="shared" si="15"/>
        <v>-198.113</v>
      </c>
      <c r="M126" s="747" t="s">
        <v>1935</v>
      </c>
      <c r="N126" s="724"/>
      <c r="O126" s="725"/>
      <c r="Q126" s="122"/>
      <c r="R126" s="695"/>
      <c r="V126" s="697"/>
      <c r="W126" s="698"/>
      <c r="AB126" s="577" t="b">
        <f t="shared" si="31"/>
        <v>1</v>
      </c>
      <c r="AC126" s="161">
        <v>7902700</v>
      </c>
      <c r="AD126" s="161" t="s">
        <v>4108</v>
      </c>
      <c r="AE126" s="162">
        <v>-1073762116.3900001</v>
      </c>
      <c r="AF126" s="163">
        <v>0</v>
      </c>
      <c r="AG126" s="166">
        <v>0</v>
      </c>
      <c r="AH126" s="164">
        <v>-1073762116.3900001</v>
      </c>
      <c r="AJ126" s="1859">
        <v>-1032408895.11</v>
      </c>
      <c r="AK126" s="2175">
        <v>4</v>
      </c>
      <c r="AQ126" s="161">
        <v>7902700</v>
      </c>
      <c r="AR126" s="577" t="s">
        <v>3578</v>
      </c>
    </row>
    <row r="127" spans="1:44">
      <c r="A127" s="696">
        <v>7902800</v>
      </c>
      <c r="B127" s="712" t="s">
        <v>2215</v>
      </c>
      <c r="C127" s="713">
        <v>-21501778.350000001</v>
      </c>
      <c r="D127" s="714">
        <v>0</v>
      </c>
      <c r="E127" s="715">
        <v>0</v>
      </c>
      <c r="F127" s="164">
        <v>-88321850.270000011</v>
      </c>
      <c r="G127" s="164">
        <f t="shared" si="17"/>
        <v>-88322</v>
      </c>
      <c r="H127" s="164">
        <f t="shared" si="18"/>
        <v>0</v>
      </c>
      <c r="I127" s="695">
        <f t="shared" si="19"/>
        <v>-88322</v>
      </c>
      <c r="J127" s="1859">
        <v>-21502</v>
      </c>
      <c r="K127" s="1859">
        <f t="shared" si="15"/>
        <v>-21.501999999999999</v>
      </c>
      <c r="M127" s="747" t="s">
        <v>1935</v>
      </c>
      <c r="N127" s="724"/>
      <c r="O127" s="725"/>
      <c r="Q127" s="122"/>
      <c r="R127" s="695"/>
      <c r="V127" s="697"/>
      <c r="W127" s="698"/>
      <c r="AB127" s="577" t="b">
        <f t="shared" si="31"/>
        <v>1</v>
      </c>
      <c r="AC127" s="161">
        <v>7902800</v>
      </c>
      <c r="AD127" s="161" t="s">
        <v>4109</v>
      </c>
      <c r="AE127" s="162">
        <v>-276224852.64999998</v>
      </c>
      <c r="AF127" s="163">
        <v>0</v>
      </c>
      <c r="AG127" s="166">
        <v>0</v>
      </c>
      <c r="AH127" s="164">
        <v>-276224852.64999998</v>
      </c>
      <c r="AJ127" s="1859">
        <v>-316248055.30000001</v>
      </c>
      <c r="AK127" s="1861">
        <v>-13</v>
      </c>
      <c r="AQ127" s="161">
        <v>7902800</v>
      </c>
      <c r="AR127" s="577" t="s">
        <v>3579</v>
      </c>
    </row>
    <row r="128" spans="1:44">
      <c r="A128" s="696">
        <v>7905200</v>
      </c>
      <c r="B128" s="712" t="s">
        <v>3126</v>
      </c>
      <c r="C128" s="723">
        <v>500000</v>
      </c>
      <c r="D128" s="714">
        <v>0</v>
      </c>
      <c r="E128" s="715">
        <v>0</v>
      </c>
      <c r="F128" s="164">
        <v>232256.24</v>
      </c>
      <c r="G128" s="164">
        <f t="shared" si="17"/>
        <v>232</v>
      </c>
      <c r="H128" s="164">
        <f t="shared" si="18"/>
        <v>0</v>
      </c>
      <c r="I128" s="695">
        <f>ROUND(F128/1000,0)</f>
        <v>232</v>
      </c>
      <c r="J128" s="1859">
        <v>500</v>
      </c>
      <c r="K128" s="1859">
        <f t="shared" si="15"/>
        <v>0.5</v>
      </c>
      <c r="M128" s="747" t="s">
        <v>1935</v>
      </c>
      <c r="N128" s="724"/>
      <c r="O128" s="725"/>
      <c r="Q128" s="122"/>
      <c r="R128" s="695"/>
      <c r="V128" s="697"/>
      <c r="W128" s="698"/>
      <c r="AB128" s="577" t="b">
        <f t="shared" si="31"/>
        <v>1</v>
      </c>
      <c r="AC128" s="161">
        <v>7905200</v>
      </c>
      <c r="AD128" s="161" t="s">
        <v>4110</v>
      </c>
      <c r="AE128" s="167">
        <v>3268242.29</v>
      </c>
      <c r="AF128" s="163">
        <v>0</v>
      </c>
      <c r="AG128" s="166">
        <v>0</v>
      </c>
      <c r="AH128" s="160">
        <v>3268242.29</v>
      </c>
      <c r="AJ128" s="1858">
        <v>3009282.1</v>
      </c>
      <c r="AK128" s="2175">
        <v>9</v>
      </c>
      <c r="AQ128" s="161">
        <v>7905200</v>
      </c>
      <c r="AR128" s="577" t="s">
        <v>3580</v>
      </c>
    </row>
    <row r="129" spans="1:44">
      <c r="A129" s="696">
        <v>7905250</v>
      </c>
      <c r="B129" s="712" t="s">
        <v>2216</v>
      </c>
      <c r="C129" s="723">
        <v>0</v>
      </c>
      <c r="D129" s="714">
        <v>0</v>
      </c>
      <c r="E129" s="715">
        <v>0</v>
      </c>
      <c r="F129" s="164">
        <v>0</v>
      </c>
      <c r="G129" s="164">
        <f t="shared" si="17"/>
        <v>0</v>
      </c>
      <c r="H129" s="164">
        <f t="shared" si="18"/>
        <v>0</v>
      </c>
      <c r="I129" s="695">
        <f t="shared" si="19"/>
        <v>0</v>
      </c>
      <c r="J129" s="1859">
        <v>0</v>
      </c>
      <c r="K129" s="1859">
        <f t="shared" si="15"/>
        <v>0</v>
      </c>
      <c r="M129" s="747" t="s">
        <v>1935</v>
      </c>
      <c r="N129" s="724"/>
      <c r="O129" s="725"/>
      <c r="Q129" s="122"/>
      <c r="R129" s="695"/>
      <c r="V129" s="697"/>
      <c r="W129" s="698"/>
      <c r="AB129" s="577" t="b">
        <f t="shared" si="31"/>
        <v>1</v>
      </c>
      <c r="AC129" s="161">
        <v>7905250</v>
      </c>
      <c r="AD129" s="161" t="s">
        <v>2216</v>
      </c>
      <c r="AE129" s="1860">
        <v>0</v>
      </c>
      <c r="AF129" s="163">
        <v>0</v>
      </c>
      <c r="AG129" s="166">
        <v>0</v>
      </c>
      <c r="AH129" s="166">
        <v>0</v>
      </c>
      <c r="AJ129" s="1858">
        <v>3710966.91</v>
      </c>
      <c r="AK129" s="1861">
        <v>-100</v>
      </c>
      <c r="AQ129" s="161">
        <v>7905250</v>
      </c>
      <c r="AR129" s="577" t="s">
        <v>1303</v>
      </c>
    </row>
    <row r="130" spans="1:44">
      <c r="A130" s="696">
        <v>7905300</v>
      </c>
      <c r="B130" s="712" t="s">
        <v>3197</v>
      </c>
      <c r="C130" s="723">
        <v>0</v>
      </c>
      <c r="D130" s="714">
        <v>0</v>
      </c>
      <c r="E130" s="715">
        <v>0</v>
      </c>
      <c r="F130" s="164">
        <v>-73920</v>
      </c>
      <c r="G130" s="164">
        <f t="shared" si="17"/>
        <v>-74</v>
      </c>
      <c r="H130" s="164">
        <f t="shared" si="18"/>
        <v>0</v>
      </c>
      <c r="I130" s="695">
        <f t="shared" si="19"/>
        <v>-74</v>
      </c>
      <c r="J130" s="1859">
        <v>0</v>
      </c>
      <c r="K130" s="1859">
        <f t="shared" si="15"/>
        <v>0</v>
      </c>
      <c r="M130" s="747" t="s">
        <v>1935</v>
      </c>
      <c r="N130" s="724"/>
      <c r="O130" s="725"/>
      <c r="Q130" s="122"/>
      <c r="R130" s="695"/>
      <c r="V130" s="697"/>
      <c r="W130" s="698"/>
      <c r="AB130" s="577" t="b">
        <f t="shared" si="31"/>
        <v>1</v>
      </c>
      <c r="AC130" s="161">
        <v>7905300</v>
      </c>
      <c r="AD130" s="161" t="s">
        <v>3197</v>
      </c>
      <c r="AE130" s="1860">
        <v>0</v>
      </c>
      <c r="AF130" s="163">
        <v>0</v>
      </c>
      <c r="AG130" s="166">
        <v>0</v>
      </c>
      <c r="AH130" s="166">
        <v>0</v>
      </c>
      <c r="AJ130" s="1858">
        <v>25427.61</v>
      </c>
      <c r="AK130" s="1861">
        <v>-100</v>
      </c>
      <c r="AQ130" s="161">
        <v>7905300</v>
      </c>
      <c r="AR130" s="577" t="s">
        <v>1304</v>
      </c>
    </row>
    <row r="131" spans="1:44">
      <c r="A131" s="696">
        <v>7905600</v>
      </c>
      <c r="B131" s="712" t="s">
        <v>2217</v>
      </c>
      <c r="C131" s="713">
        <v>-70176.69</v>
      </c>
      <c r="D131" s="714">
        <v>0</v>
      </c>
      <c r="E131" s="715">
        <v>0</v>
      </c>
      <c r="F131" s="164">
        <v>-105369.16</v>
      </c>
      <c r="G131" s="164">
        <f t="shared" si="17"/>
        <v>-105</v>
      </c>
      <c r="H131" s="164">
        <f t="shared" si="18"/>
        <v>0</v>
      </c>
      <c r="I131" s="695">
        <f t="shared" si="19"/>
        <v>-105</v>
      </c>
      <c r="J131" s="1859">
        <v>-70</v>
      </c>
      <c r="K131" s="1859">
        <f t="shared" si="15"/>
        <v>-7.0000000000000007E-2</v>
      </c>
      <c r="M131" s="747" t="s">
        <v>1935</v>
      </c>
      <c r="N131" s="724"/>
      <c r="O131" s="725"/>
      <c r="Q131" s="122"/>
      <c r="R131" s="695"/>
      <c r="V131" s="697"/>
      <c r="W131" s="698"/>
      <c r="AB131" s="577" t="b">
        <f t="shared" si="31"/>
        <v>1</v>
      </c>
      <c r="AC131" s="161">
        <v>7905600</v>
      </c>
      <c r="AD131" s="161" t="s">
        <v>4111</v>
      </c>
      <c r="AE131" s="162">
        <v>-278623.69</v>
      </c>
      <c r="AF131" s="163">
        <v>0</v>
      </c>
      <c r="AG131" s="166">
        <v>0</v>
      </c>
      <c r="AH131" s="164">
        <v>-278623.69</v>
      </c>
      <c r="AJ131" s="1859">
        <v>-17643.96</v>
      </c>
      <c r="AK131" s="2175">
        <v>1479</v>
      </c>
      <c r="AQ131" s="161">
        <v>7905600</v>
      </c>
      <c r="AR131" s="577" t="s">
        <v>3581</v>
      </c>
    </row>
    <row r="132" spans="1:44">
      <c r="A132" s="696">
        <v>7911500</v>
      </c>
      <c r="B132" s="712" t="s">
        <v>3431</v>
      </c>
      <c r="C132" s="722">
        <v>0</v>
      </c>
      <c r="D132" s="714">
        <v>0</v>
      </c>
      <c r="E132" s="715">
        <v>0</v>
      </c>
      <c r="F132" s="164">
        <v>0</v>
      </c>
      <c r="G132" s="164">
        <f t="shared" si="17"/>
        <v>0</v>
      </c>
      <c r="H132" s="164">
        <f t="shared" si="18"/>
        <v>0</v>
      </c>
      <c r="I132" s="695">
        <f>ROUND(F132/1000,0)</f>
        <v>0</v>
      </c>
      <c r="J132" s="1859">
        <v>0</v>
      </c>
      <c r="K132" s="1859">
        <f t="shared" si="15"/>
        <v>0</v>
      </c>
      <c r="M132" s="747"/>
      <c r="N132" s="724"/>
      <c r="O132" s="725"/>
      <c r="Q132" s="122"/>
      <c r="R132" s="695"/>
      <c r="V132" s="697"/>
      <c r="W132" s="698"/>
      <c r="AB132" s="577" t="b">
        <f t="shared" si="31"/>
        <v>1</v>
      </c>
      <c r="AC132" s="161">
        <v>7911500</v>
      </c>
      <c r="AD132" s="161" t="s">
        <v>4112</v>
      </c>
      <c r="AE132" s="162">
        <v>-93.2</v>
      </c>
      <c r="AF132" s="163">
        <v>0</v>
      </c>
      <c r="AG132" s="166">
        <v>0</v>
      </c>
      <c r="AH132" s="164">
        <v>-93.2</v>
      </c>
      <c r="AJ132" s="165">
        <v>0</v>
      </c>
      <c r="AK132" s="2176">
        <v>0</v>
      </c>
      <c r="AQ132" s="161">
        <v>7911500</v>
      </c>
      <c r="AR132" s="577" t="s">
        <v>3431</v>
      </c>
    </row>
    <row r="133" spans="1:44">
      <c r="A133" s="696">
        <v>7962000</v>
      </c>
      <c r="B133" s="712" t="s">
        <v>2218</v>
      </c>
      <c r="C133" s="723">
        <v>153366409.57999998</v>
      </c>
      <c r="D133" s="714">
        <v>0</v>
      </c>
      <c r="E133" s="715">
        <v>0</v>
      </c>
      <c r="F133" s="164">
        <v>275780247.47000003</v>
      </c>
      <c r="G133" s="164">
        <f t="shared" si="17"/>
        <v>275780</v>
      </c>
      <c r="H133" s="164">
        <f t="shared" si="18"/>
        <v>0</v>
      </c>
      <c r="I133" s="695">
        <f t="shared" si="19"/>
        <v>275780</v>
      </c>
      <c r="J133" s="1859">
        <v>153366</v>
      </c>
      <c r="K133" s="1859">
        <f t="shared" si="15"/>
        <v>153.36600000000001</v>
      </c>
      <c r="L133" s="732" t="e">
        <f>I77+I79+I80+I81+I82+I83+#REF!+I93+I94+I95+#REF!+I110+I111+#REF!+I112+I128+I129+I91</f>
        <v>#REF!</v>
      </c>
      <c r="M133" s="747" t="s">
        <v>1935</v>
      </c>
      <c r="N133" s="724"/>
      <c r="O133" s="725"/>
      <c r="Q133" s="122"/>
      <c r="R133" s="695"/>
      <c r="V133" s="697"/>
      <c r="W133" s="698"/>
      <c r="AB133" s="577" t="b">
        <f t="shared" si="31"/>
        <v>1</v>
      </c>
      <c r="AC133" s="161">
        <v>7962000</v>
      </c>
      <c r="AD133" s="161" t="s">
        <v>4113</v>
      </c>
      <c r="AE133" s="167">
        <v>896846619.17999995</v>
      </c>
      <c r="AF133" s="163">
        <v>0</v>
      </c>
      <c r="AG133" s="166">
        <v>0</v>
      </c>
      <c r="AH133" s="160">
        <v>896846619.17999995</v>
      </c>
      <c r="AJ133" s="1858">
        <v>913431180.10000002</v>
      </c>
      <c r="AK133" s="1861">
        <v>-2</v>
      </c>
      <c r="AQ133" s="161">
        <v>7962000</v>
      </c>
      <c r="AR133" s="577" t="s">
        <v>3582</v>
      </c>
    </row>
    <row r="134" spans="1:44">
      <c r="A134" s="696">
        <v>7962100</v>
      </c>
      <c r="B134" s="712" t="s">
        <v>2219</v>
      </c>
      <c r="C134" s="723">
        <v>3155399.73</v>
      </c>
      <c r="D134" s="714">
        <v>0</v>
      </c>
      <c r="E134" s="715">
        <v>0</v>
      </c>
      <c r="F134" s="164">
        <v>10008818.470000001</v>
      </c>
      <c r="G134" s="164">
        <f t="shared" si="17"/>
        <v>10009</v>
      </c>
      <c r="H134" s="164">
        <f t="shared" si="18"/>
        <v>0</v>
      </c>
      <c r="I134" s="695">
        <f t="shared" si="19"/>
        <v>10009</v>
      </c>
      <c r="J134" s="1859">
        <v>3155</v>
      </c>
      <c r="K134" s="1859">
        <f t="shared" si="15"/>
        <v>3.1549999999999998</v>
      </c>
      <c r="L134" s="732" t="e">
        <f>I76+I78+I92+#REF!+#REF!</f>
        <v>#REF!</v>
      </c>
      <c r="M134" s="747" t="s">
        <v>1935</v>
      </c>
      <c r="N134" s="724"/>
      <c r="O134" s="725"/>
      <c r="Q134" s="122"/>
      <c r="R134" s="695"/>
      <c r="V134" s="697"/>
      <c r="W134" s="698"/>
      <c r="AB134" s="577" t="b">
        <f t="shared" si="31"/>
        <v>1</v>
      </c>
      <c r="AC134" s="161">
        <v>7962100</v>
      </c>
      <c r="AD134" s="161" t="s">
        <v>4114</v>
      </c>
      <c r="AE134" s="167">
        <v>46310810.990000002</v>
      </c>
      <c r="AF134" s="163">
        <v>0</v>
      </c>
      <c r="AG134" s="166">
        <v>0</v>
      </c>
      <c r="AH134" s="160">
        <v>46310810.990000002</v>
      </c>
      <c r="AJ134" s="1858">
        <v>106401940.15000001</v>
      </c>
      <c r="AK134" s="1861">
        <v>-56</v>
      </c>
      <c r="AQ134" s="161">
        <v>7962100</v>
      </c>
      <c r="AR134" s="577" t="s">
        <v>3583</v>
      </c>
    </row>
    <row r="135" spans="1:44">
      <c r="A135" s="696">
        <v>7962200</v>
      </c>
      <c r="B135" s="712" t="s">
        <v>2220</v>
      </c>
      <c r="C135" s="723">
        <v>42579422.840000004</v>
      </c>
      <c r="D135" s="714">
        <v>0</v>
      </c>
      <c r="E135" s="715">
        <v>0</v>
      </c>
      <c r="F135" s="164">
        <v>59934780.319999993</v>
      </c>
      <c r="G135" s="164">
        <f t="shared" si="17"/>
        <v>59935</v>
      </c>
      <c r="H135" s="164">
        <f t="shared" si="18"/>
        <v>0</v>
      </c>
      <c r="I135" s="695">
        <f t="shared" si="19"/>
        <v>59935</v>
      </c>
      <c r="J135" s="1859">
        <v>42579</v>
      </c>
      <c r="K135" s="1859">
        <f t="shared" si="15"/>
        <v>42.579000000000001</v>
      </c>
      <c r="L135" s="732" t="e">
        <f>I144-L133-L134</f>
        <v>#REF!</v>
      </c>
      <c r="M135" s="747" t="s">
        <v>1935</v>
      </c>
      <c r="N135" s="724"/>
      <c r="O135" s="725"/>
      <c r="Q135" s="122"/>
      <c r="R135" s="695"/>
      <c r="V135" s="697"/>
      <c r="W135" s="698"/>
      <c r="AB135" s="577" t="b">
        <f t="shared" si="31"/>
        <v>1</v>
      </c>
      <c r="AC135" s="161">
        <v>7962200</v>
      </c>
      <c r="AD135" s="161" t="s">
        <v>4115</v>
      </c>
      <c r="AE135" s="167">
        <v>209754226.94</v>
      </c>
      <c r="AF135" s="163">
        <v>0</v>
      </c>
      <c r="AG135" s="166">
        <v>0</v>
      </c>
      <c r="AH135" s="160">
        <v>209754226.94</v>
      </c>
      <c r="AJ135" s="1858">
        <v>162221409.66</v>
      </c>
      <c r="AK135" s="2175">
        <v>29</v>
      </c>
      <c r="AQ135" s="161">
        <v>7962200</v>
      </c>
      <c r="AR135" s="577" t="s">
        <v>3584</v>
      </c>
    </row>
    <row r="136" spans="1:44">
      <c r="A136" s="696">
        <v>7962300</v>
      </c>
      <c r="B136" s="712" t="s">
        <v>3127</v>
      </c>
      <c r="C136" s="723">
        <v>0</v>
      </c>
      <c r="D136" s="714">
        <v>0</v>
      </c>
      <c r="E136" s="715">
        <v>0</v>
      </c>
      <c r="F136" s="164">
        <v>0</v>
      </c>
      <c r="G136" s="164">
        <f t="shared" si="17"/>
        <v>0</v>
      </c>
      <c r="H136" s="164">
        <f t="shared" si="18"/>
        <v>0</v>
      </c>
      <c r="I136" s="695">
        <f t="shared" si="19"/>
        <v>0</v>
      </c>
      <c r="J136" s="1859">
        <v>0</v>
      </c>
      <c r="K136" s="1859">
        <f t="shared" si="15"/>
        <v>0</v>
      </c>
      <c r="M136" s="747" t="s">
        <v>1935</v>
      </c>
      <c r="N136" s="724"/>
      <c r="O136" s="725"/>
      <c r="Q136" s="122"/>
      <c r="R136" s="695"/>
      <c r="V136" s="697"/>
      <c r="W136" s="698"/>
      <c r="AB136" s="577" t="b">
        <f t="shared" si="31"/>
        <v>1</v>
      </c>
      <c r="AC136" s="161">
        <v>7962300</v>
      </c>
      <c r="AD136" s="161" t="s">
        <v>3127</v>
      </c>
      <c r="AE136" s="1860">
        <v>0</v>
      </c>
      <c r="AF136" s="163">
        <v>0</v>
      </c>
      <c r="AG136" s="166">
        <v>0</v>
      </c>
      <c r="AH136" s="166">
        <v>0</v>
      </c>
      <c r="AJ136" s="1858">
        <v>1117412.25</v>
      </c>
      <c r="AK136" s="1861">
        <v>-100</v>
      </c>
      <c r="AQ136" s="161">
        <v>7962300</v>
      </c>
      <c r="AR136" s="577" t="s">
        <v>1380</v>
      </c>
    </row>
    <row r="137" spans="1:44">
      <c r="A137" s="696">
        <v>7962400</v>
      </c>
      <c r="B137" s="712" t="s">
        <v>2221</v>
      </c>
      <c r="C137" s="723">
        <v>2155403.41</v>
      </c>
      <c r="D137" s="714">
        <v>0</v>
      </c>
      <c r="E137" s="715">
        <v>0</v>
      </c>
      <c r="F137" s="164">
        <v>13207962.059999999</v>
      </c>
      <c r="G137" s="164">
        <f t="shared" si="17"/>
        <v>13208</v>
      </c>
      <c r="H137" s="164">
        <f t="shared" si="18"/>
        <v>0</v>
      </c>
      <c r="I137" s="695">
        <f t="shared" si="19"/>
        <v>13208</v>
      </c>
      <c r="J137" s="1859">
        <v>2155</v>
      </c>
      <c r="K137" s="1859">
        <f t="shared" si="15"/>
        <v>2.1549999999999998</v>
      </c>
      <c r="M137" s="747" t="s">
        <v>1935</v>
      </c>
      <c r="N137" s="724"/>
      <c r="O137" s="725"/>
      <c r="Q137" s="122"/>
      <c r="R137" s="695"/>
      <c r="V137" s="697"/>
      <c r="W137" s="698"/>
      <c r="AB137" s="577" t="b">
        <f t="shared" si="31"/>
        <v>1</v>
      </c>
      <c r="AC137" s="161">
        <v>7962400</v>
      </c>
      <c r="AD137" s="161" t="s">
        <v>4116</v>
      </c>
      <c r="AE137" s="167">
        <v>37676876.509999998</v>
      </c>
      <c r="AF137" s="163">
        <v>0</v>
      </c>
      <c r="AG137" s="166">
        <v>0</v>
      </c>
      <c r="AH137" s="160">
        <v>37676876.509999998</v>
      </c>
      <c r="AJ137" s="1858">
        <v>38900342.009999998</v>
      </c>
      <c r="AK137" s="1861">
        <v>-3</v>
      </c>
      <c r="AQ137" s="161">
        <v>7962400</v>
      </c>
      <c r="AR137" s="577" t="s">
        <v>3585</v>
      </c>
    </row>
    <row r="138" spans="1:44">
      <c r="A138" s="696">
        <v>7962500</v>
      </c>
      <c r="B138" s="712" t="s">
        <v>2222</v>
      </c>
      <c r="C138" s="723">
        <v>10911.150000000001</v>
      </c>
      <c r="D138" s="714">
        <v>0</v>
      </c>
      <c r="E138" s="715">
        <v>0</v>
      </c>
      <c r="F138" s="164">
        <v>0</v>
      </c>
      <c r="G138" s="164">
        <f t="shared" si="17"/>
        <v>0</v>
      </c>
      <c r="H138" s="164">
        <f t="shared" si="18"/>
        <v>0</v>
      </c>
      <c r="I138" s="695">
        <f t="shared" si="19"/>
        <v>0</v>
      </c>
      <c r="J138" s="1859">
        <v>11</v>
      </c>
      <c r="K138" s="1859">
        <f t="shared" si="15"/>
        <v>1.0999999999999999E-2</v>
      </c>
      <c r="M138" s="747" t="s">
        <v>1935</v>
      </c>
      <c r="N138" s="724"/>
      <c r="O138" s="725"/>
      <c r="Q138" s="122"/>
      <c r="R138" s="695"/>
      <c r="V138" s="697"/>
      <c r="W138" s="698"/>
      <c r="AB138" s="577" t="b">
        <f t="shared" si="31"/>
        <v>1</v>
      </c>
      <c r="AC138" s="161">
        <v>7962500</v>
      </c>
      <c r="AD138" s="161" t="s">
        <v>4117</v>
      </c>
      <c r="AE138" s="167">
        <v>124568.96000000001</v>
      </c>
      <c r="AF138" s="163">
        <v>0</v>
      </c>
      <c r="AG138" s="166">
        <v>0</v>
      </c>
      <c r="AH138" s="160">
        <v>124568.96000000001</v>
      </c>
      <c r="AJ138" s="1858">
        <v>218223.07</v>
      </c>
      <c r="AK138" s="1861">
        <v>-43</v>
      </c>
      <c r="AQ138" s="161">
        <v>7962500</v>
      </c>
      <c r="AR138" s="577" t="s">
        <v>3586</v>
      </c>
    </row>
    <row r="139" spans="1:44">
      <c r="A139" s="696">
        <v>7962600</v>
      </c>
      <c r="B139" s="712" t="s">
        <v>2223</v>
      </c>
      <c r="C139" s="723">
        <v>25877423.850000001</v>
      </c>
      <c r="D139" s="714">
        <v>0</v>
      </c>
      <c r="E139" s="715">
        <v>0</v>
      </c>
      <c r="F139" s="164">
        <v>68571907.700000003</v>
      </c>
      <c r="G139" s="164">
        <f t="shared" ref="G139:G204" si="32">ROUND(F139/1000,0)</f>
        <v>68572</v>
      </c>
      <c r="H139" s="164">
        <f t="shared" ref="H139:H204" si="33">G139-I139</f>
        <v>0</v>
      </c>
      <c r="I139" s="695">
        <f>ROUND(F139/1000,0)</f>
        <v>68572</v>
      </c>
      <c r="J139" s="1859">
        <v>25877</v>
      </c>
      <c r="K139" s="1859">
        <f t="shared" ref="K139:K204" si="34">J139/1000</f>
        <v>25.876999999999999</v>
      </c>
      <c r="M139" s="747" t="s">
        <v>1935</v>
      </c>
      <c r="N139" s="724"/>
      <c r="O139" s="725"/>
      <c r="Q139" s="122"/>
      <c r="R139" s="695"/>
      <c r="V139" s="697"/>
      <c r="W139" s="698"/>
      <c r="AB139" s="577" t="b">
        <f t="shared" si="31"/>
        <v>1</v>
      </c>
      <c r="AC139" s="161">
        <v>7962600</v>
      </c>
      <c r="AD139" s="161" t="s">
        <v>4118</v>
      </c>
      <c r="AE139" s="167">
        <v>205649127.58000001</v>
      </c>
      <c r="AF139" s="163">
        <v>0</v>
      </c>
      <c r="AG139" s="166">
        <v>0</v>
      </c>
      <c r="AH139" s="160">
        <v>205649127.58000001</v>
      </c>
      <c r="AJ139" s="1858">
        <v>188988026.59999999</v>
      </c>
      <c r="AK139" s="2175">
        <v>9</v>
      </c>
      <c r="AQ139" s="161">
        <v>7962600</v>
      </c>
      <c r="AR139" s="577" t="s">
        <v>3587</v>
      </c>
    </row>
    <row r="140" spans="1:44">
      <c r="A140" s="696">
        <v>7962700</v>
      </c>
      <c r="B140" s="712" t="s">
        <v>2224</v>
      </c>
      <c r="C140" s="723">
        <v>214579452.36000001</v>
      </c>
      <c r="D140" s="714">
        <v>0</v>
      </c>
      <c r="E140" s="715">
        <v>0</v>
      </c>
      <c r="F140" s="164">
        <v>348988791.09000003</v>
      </c>
      <c r="G140" s="164">
        <f t="shared" si="32"/>
        <v>348989</v>
      </c>
      <c r="H140" s="164">
        <f t="shared" si="33"/>
        <v>0</v>
      </c>
      <c r="I140" s="695">
        <f t="shared" si="19"/>
        <v>348989</v>
      </c>
      <c r="J140" s="1859">
        <v>214579</v>
      </c>
      <c r="K140" s="1859">
        <f t="shared" si="34"/>
        <v>214.57900000000001</v>
      </c>
      <c r="M140" s="747" t="s">
        <v>1935</v>
      </c>
      <c r="N140" s="724"/>
      <c r="O140" s="725"/>
      <c r="Q140" s="122"/>
      <c r="R140" s="695"/>
      <c r="V140" s="697"/>
      <c r="W140" s="698"/>
      <c r="AB140" s="577" t="b">
        <f t="shared" si="31"/>
        <v>1</v>
      </c>
      <c r="AC140" s="161">
        <v>7962700</v>
      </c>
      <c r="AD140" s="161" t="s">
        <v>4119</v>
      </c>
      <c r="AE140" s="167">
        <v>1099525468.5599999</v>
      </c>
      <c r="AF140" s="163">
        <v>0</v>
      </c>
      <c r="AG140" s="166">
        <v>0</v>
      </c>
      <c r="AH140" s="160">
        <v>1099525468.5599999</v>
      </c>
      <c r="AJ140" s="1858">
        <v>1040104815.62</v>
      </c>
      <c r="AK140" s="2175">
        <v>6</v>
      </c>
      <c r="AQ140" s="161">
        <v>7962700</v>
      </c>
      <c r="AR140" s="577" t="s">
        <v>3588</v>
      </c>
    </row>
    <row r="141" spans="1:44">
      <c r="A141" s="696">
        <v>7962800</v>
      </c>
      <c r="B141" s="712" t="s">
        <v>2225</v>
      </c>
      <c r="C141" s="723">
        <v>24614230.449999999</v>
      </c>
      <c r="D141" s="714">
        <v>0</v>
      </c>
      <c r="E141" s="715">
        <v>0</v>
      </c>
      <c r="F141" s="164">
        <v>70134043.760000005</v>
      </c>
      <c r="G141" s="164">
        <f t="shared" si="32"/>
        <v>70134</v>
      </c>
      <c r="H141" s="164">
        <f t="shared" si="33"/>
        <v>0</v>
      </c>
      <c r="I141" s="695">
        <f t="shared" si="19"/>
        <v>70134</v>
      </c>
      <c r="J141" s="1859">
        <v>24614</v>
      </c>
      <c r="K141" s="1859">
        <f t="shared" si="34"/>
        <v>24.614000000000001</v>
      </c>
      <c r="M141" s="747" t="s">
        <v>1935</v>
      </c>
      <c r="N141" s="724"/>
      <c r="O141" s="725"/>
      <c r="Q141" s="122"/>
      <c r="R141" s="695"/>
      <c r="V141" s="697"/>
      <c r="W141" s="698"/>
      <c r="AB141" s="577" t="b">
        <f t="shared" si="31"/>
        <v>1</v>
      </c>
      <c r="AC141" s="161">
        <v>7962800</v>
      </c>
      <c r="AD141" s="161" t="s">
        <v>4120</v>
      </c>
      <c r="AE141" s="167">
        <v>239764577.88</v>
      </c>
      <c r="AF141" s="163">
        <v>0</v>
      </c>
      <c r="AG141" s="166">
        <v>0</v>
      </c>
      <c r="AH141" s="160">
        <v>239764577.88</v>
      </c>
      <c r="AJ141" s="1858">
        <v>323349912.20999998</v>
      </c>
      <c r="AK141" s="1861">
        <v>-26</v>
      </c>
      <c r="AQ141" s="161">
        <v>7962800</v>
      </c>
      <c r="AR141" s="577" t="s">
        <v>3589</v>
      </c>
    </row>
    <row r="142" spans="1:44">
      <c r="A142" s="696">
        <v>7962900</v>
      </c>
      <c r="B142" s="712" t="s">
        <v>2227</v>
      </c>
      <c r="C142" s="723">
        <v>0</v>
      </c>
      <c r="D142" s="714">
        <v>0</v>
      </c>
      <c r="E142" s="715">
        <v>0</v>
      </c>
      <c r="F142" s="164">
        <v>0</v>
      </c>
      <c r="G142" s="164">
        <f t="shared" si="32"/>
        <v>0</v>
      </c>
      <c r="H142" s="164">
        <f t="shared" si="33"/>
        <v>0</v>
      </c>
      <c r="I142" s="695">
        <f>ROUND(F142/1000,0)</f>
        <v>0</v>
      </c>
      <c r="J142" s="1859">
        <v>0</v>
      </c>
      <c r="K142" s="1859">
        <f t="shared" si="34"/>
        <v>0</v>
      </c>
      <c r="L142" s="732" t="e">
        <f>L143-L135</f>
        <v>#REF!</v>
      </c>
      <c r="M142" s="747" t="s">
        <v>1935</v>
      </c>
      <c r="N142" s="724"/>
      <c r="O142" s="725"/>
      <c r="Q142" s="122"/>
      <c r="R142" s="695"/>
      <c r="V142" s="697"/>
      <c r="W142" s="698"/>
      <c r="AB142" s="577" t="b">
        <f t="shared" si="31"/>
        <v>1</v>
      </c>
      <c r="AC142" s="161">
        <v>7962900</v>
      </c>
      <c r="AD142" s="161" t="s">
        <v>4121</v>
      </c>
      <c r="AE142" s="167">
        <v>450556.53</v>
      </c>
      <c r="AF142" s="163">
        <v>0</v>
      </c>
      <c r="AG142" s="166">
        <v>0</v>
      </c>
      <c r="AH142" s="160">
        <v>450556.53</v>
      </c>
      <c r="AJ142" s="1858">
        <v>1299565.6499999999</v>
      </c>
      <c r="AK142" s="1861">
        <v>-65</v>
      </c>
      <c r="AQ142" s="161">
        <v>7962900</v>
      </c>
      <c r="AR142" s="577" t="s">
        <v>3590</v>
      </c>
    </row>
    <row r="143" spans="1:44">
      <c r="A143" s="696">
        <v>7969300</v>
      </c>
      <c r="B143" s="712" t="s">
        <v>2228</v>
      </c>
      <c r="C143" s="727">
        <v>1153838.8500000001</v>
      </c>
      <c r="D143" s="728">
        <v>0</v>
      </c>
      <c r="E143" s="729">
        <v>0</v>
      </c>
      <c r="F143" s="164">
        <v>822885.72</v>
      </c>
      <c r="G143" s="164">
        <f t="shared" si="32"/>
        <v>823</v>
      </c>
      <c r="H143" s="164">
        <f t="shared" si="33"/>
        <v>0</v>
      </c>
      <c r="I143" s="695">
        <f>ROUND(F143/1000,0)</f>
        <v>823</v>
      </c>
      <c r="J143" s="1859">
        <v>1154</v>
      </c>
      <c r="K143" s="1859">
        <f t="shared" si="34"/>
        <v>1.1539999999999999</v>
      </c>
      <c r="L143" s="695">
        <f>SUM(I131:I141,I113:I127,I142:I143,I96:I109,I84:I91)</f>
        <v>566617</v>
      </c>
      <c r="M143" s="747" t="s">
        <v>1935</v>
      </c>
      <c r="N143" s="741"/>
      <c r="O143" s="742"/>
      <c r="Q143" s="122"/>
      <c r="R143" s="695"/>
      <c r="V143" s="697"/>
      <c r="W143" s="698"/>
      <c r="AB143" s="577" t="b">
        <f t="shared" si="31"/>
        <v>1</v>
      </c>
      <c r="AC143" s="161">
        <v>7969300</v>
      </c>
      <c r="AD143" s="161" t="s">
        <v>4122</v>
      </c>
      <c r="AE143" s="2177">
        <v>4179496.27</v>
      </c>
      <c r="AF143" s="2178">
        <v>0</v>
      </c>
      <c r="AG143" s="2179">
        <v>0</v>
      </c>
      <c r="AH143" s="2180">
        <v>4179496.27</v>
      </c>
      <c r="AJ143" s="2181">
        <v>4791240.67</v>
      </c>
      <c r="AK143" s="2182">
        <v>-13</v>
      </c>
      <c r="AQ143" s="161">
        <v>7969300</v>
      </c>
      <c r="AR143" s="577" t="s">
        <v>3591</v>
      </c>
    </row>
    <row r="144" spans="1:44">
      <c r="A144" s="696" t="s">
        <v>3327</v>
      </c>
      <c r="B144" s="733" t="s">
        <v>2229</v>
      </c>
      <c r="C144" s="743">
        <v>20247073648.37999</v>
      </c>
      <c r="D144" s="743">
        <f>SUM(D76:D143)</f>
        <v>-73176790</v>
      </c>
      <c r="E144" s="715">
        <f>SUM(E76:E143)</f>
        <v>0</v>
      </c>
      <c r="F144" s="743">
        <v>23315417494.480003</v>
      </c>
      <c r="G144" s="743">
        <f t="shared" ref="G144:H144" si="35">SUM(G76:G143)</f>
        <v>23315418</v>
      </c>
      <c r="H144" s="743">
        <f t="shared" si="35"/>
        <v>0</v>
      </c>
      <c r="I144" s="743">
        <f>SUM(I76:I143)</f>
        <v>23315418</v>
      </c>
      <c r="J144" s="743">
        <v>19721369</v>
      </c>
      <c r="K144" s="1859">
        <f t="shared" si="34"/>
        <v>19721.368999999999</v>
      </c>
      <c r="L144" s="749">
        <f>I76+I78+I92</f>
        <v>1376526</v>
      </c>
      <c r="M144" s="750"/>
      <c r="N144" s="743"/>
      <c r="O144" s="719"/>
      <c r="V144" s="697"/>
      <c r="W144" s="698"/>
      <c r="AB144" s="577" t="b">
        <f t="shared" si="31"/>
        <v>1</v>
      </c>
      <c r="AC144" s="2183" t="s">
        <v>3327</v>
      </c>
      <c r="AD144" s="2183" t="s">
        <v>2229</v>
      </c>
      <c r="AE144" s="160">
        <v>81117875204.130005</v>
      </c>
      <c r="AF144" s="164">
        <v>-458084737.48000002</v>
      </c>
      <c r="AG144" s="160">
        <v>16969750.399999999</v>
      </c>
      <c r="AH144" s="160">
        <v>80676760217.050003</v>
      </c>
      <c r="AJ144" s="160">
        <v>85366809452.429993</v>
      </c>
      <c r="AK144" s="1861">
        <v>-5</v>
      </c>
      <c r="AQ144" s="2183" t="s">
        <v>3327</v>
      </c>
      <c r="AR144" s="577" t="s">
        <v>3592</v>
      </c>
    </row>
    <row r="145" spans="1:44">
      <c r="F145" s="164"/>
      <c r="G145" s="164">
        <f t="shared" si="32"/>
        <v>0</v>
      </c>
      <c r="H145" s="164">
        <f t="shared" si="33"/>
        <v>0</v>
      </c>
      <c r="J145" s="1859"/>
      <c r="K145" s="1859">
        <f t="shared" si="34"/>
        <v>0</v>
      </c>
      <c r="L145" s="732">
        <f>I79+I80+I81+I82+I83+I93+I95+I94+I110+I111+I112+I77+I128+I130</f>
        <v>21372275</v>
      </c>
      <c r="M145" s="750"/>
      <c r="V145" s="697"/>
      <c r="W145" s="698"/>
      <c r="X145" s="797"/>
      <c r="AB145" s="577" t="b">
        <f t="shared" si="31"/>
        <v>1</v>
      </c>
    </row>
    <row r="146" spans="1:44">
      <c r="A146" s="696">
        <v>7351350</v>
      </c>
      <c r="B146" s="736" t="s">
        <v>2230</v>
      </c>
      <c r="C146" s="713">
        <v>-5316929.3100000005</v>
      </c>
      <c r="D146" s="714">
        <v>0</v>
      </c>
      <c r="E146" s="715">
        <v>0</v>
      </c>
      <c r="F146" s="164">
        <v>-9022342.25</v>
      </c>
      <c r="G146" s="164">
        <f>ROUND(F146/1000,0)</f>
        <v>-9022</v>
      </c>
      <c r="H146" s="164">
        <f>G146-I146</f>
        <v>0</v>
      </c>
      <c r="I146" s="695">
        <f>ROUNDDOWN(F146/1000,0)</f>
        <v>-9022</v>
      </c>
      <c r="J146" s="1859">
        <v>-5317</v>
      </c>
      <c r="K146" s="1859">
        <f>J146/1000</f>
        <v>-5.3170000000000002</v>
      </c>
      <c r="M146" s="750" t="s">
        <v>1546</v>
      </c>
      <c r="N146" s="718"/>
      <c r="O146" s="719"/>
      <c r="Q146" s="751"/>
      <c r="R146" s="695"/>
      <c r="V146" s="697"/>
      <c r="W146" s="698"/>
      <c r="AB146" s="577" t="b">
        <f t="shared" si="31"/>
        <v>1</v>
      </c>
      <c r="AC146" s="161">
        <v>7351350</v>
      </c>
      <c r="AD146" s="161" t="s">
        <v>4040</v>
      </c>
      <c r="AE146" s="162">
        <v>-25626605.809999999</v>
      </c>
      <c r="AF146" s="163">
        <v>0</v>
      </c>
      <c r="AG146" s="166">
        <v>0</v>
      </c>
      <c r="AH146" s="164">
        <v>-25626605.809999999</v>
      </c>
      <c r="AJ146" s="1859">
        <v>-28281131</v>
      </c>
      <c r="AK146" s="1861">
        <v>-9</v>
      </c>
      <c r="AQ146" s="161">
        <v>7351350</v>
      </c>
      <c r="AR146" s="577" t="s">
        <v>3519</v>
      </c>
    </row>
    <row r="147" spans="1:44">
      <c r="A147" s="696">
        <v>7921100</v>
      </c>
      <c r="B147" s="736" t="s">
        <v>2233</v>
      </c>
      <c r="C147" s="723">
        <v>57576954.090000004</v>
      </c>
      <c r="D147" s="714">
        <v>0</v>
      </c>
      <c r="E147" s="715">
        <v>0</v>
      </c>
      <c r="F147" s="164">
        <v>94445974.180000007</v>
      </c>
      <c r="G147" s="164">
        <f t="shared" si="32"/>
        <v>94446</v>
      </c>
      <c r="H147" s="164">
        <f t="shared" si="33"/>
        <v>0</v>
      </c>
      <c r="I147" s="695">
        <f t="shared" ref="I147:I166" si="36">ROUND(F147/1000,0)</f>
        <v>94446</v>
      </c>
      <c r="J147" s="1859">
        <v>57577</v>
      </c>
      <c r="K147" s="1859">
        <f t="shared" si="34"/>
        <v>57.576999999999998</v>
      </c>
      <c r="L147" s="744">
        <f>I144</f>
        <v>23315418</v>
      </c>
      <c r="M147" s="750" t="s">
        <v>1341</v>
      </c>
      <c r="N147" s="726"/>
      <c r="O147" s="719"/>
      <c r="Q147" s="751"/>
      <c r="R147" s="695"/>
      <c r="V147" s="697"/>
      <c r="W147" s="698"/>
      <c r="AB147" s="577" t="b">
        <f t="shared" si="31"/>
        <v>1</v>
      </c>
      <c r="AC147" s="161">
        <v>7921100</v>
      </c>
      <c r="AD147" s="161" t="s">
        <v>4123</v>
      </c>
      <c r="AE147" s="167">
        <v>526747039.42000002</v>
      </c>
      <c r="AF147" s="163">
        <v>0</v>
      </c>
      <c r="AG147" s="166">
        <v>0</v>
      </c>
      <c r="AH147" s="160">
        <v>526747039.42000002</v>
      </c>
      <c r="AJ147" s="1858">
        <v>276678344.17000002</v>
      </c>
      <c r="AK147" s="2175">
        <v>90</v>
      </c>
      <c r="AQ147" s="161">
        <v>7921100</v>
      </c>
      <c r="AR147" s="577" t="s">
        <v>3593</v>
      </c>
    </row>
    <row r="148" spans="1:44">
      <c r="A148" s="696">
        <v>7921500</v>
      </c>
      <c r="B148" s="736" t="s">
        <v>2234</v>
      </c>
      <c r="C148" s="723">
        <v>19336736.23</v>
      </c>
      <c r="D148" s="714">
        <v>0</v>
      </c>
      <c r="E148" s="715">
        <v>0</v>
      </c>
      <c r="F148" s="164">
        <v>19369872.399999999</v>
      </c>
      <c r="G148" s="164">
        <f t="shared" si="32"/>
        <v>19370</v>
      </c>
      <c r="H148" s="164">
        <f t="shared" si="33"/>
        <v>0</v>
      </c>
      <c r="I148" s="695">
        <f t="shared" si="36"/>
        <v>19370</v>
      </c>
      <c r="J148" s="1859">
        <v>19337</v>
      </c>
      <c r="K148" s="1859">
        <f t="shared" si="34"/>
        <v>19.337</v>
      </c>
      <c r="L148" s="749">
        <f>L147-L145-L144-L143</f>
        <v>0</v>
      </c>
      <c r="M148" s="750" t="str">
        <f>VLOOKUP(B148,Sheet1!$A$1:$I$178,9,0)</f>
        <v>Freight expense</v>
      </c>
      <c r="N148" s="726"/>
      <c r="O148" s="719"/>
      <c r="Q148" s="751"/>
      <c r="R148" s="695"/>
      <c r="V148" s="697"/>
      <c r="W148" s="698"/>
      <c r="AB148" s="577" t="b">
        <f t="shared" si="31"/>
        <v>1</v>
      </c>
      <c r="AC148" s="161">
        <v>7921500</v>
      </c>
      <c r="AD148" s="161" t="s">
        <v>4124</v>
      </c>
      <c r="AE148" s="167">
        <v>76756008.790000007</v>
      </c>
      <c r="AF148" s="168">
        <v>142712930.47</v>
      </c>
      <c r="AG148" s="166">
        <v>0</v>
      </c>
      <c r="AH148" s="160">
        <v>219468939.25999999</v>
      </c>
      <c r="AJ148" s="1858">
        <v>124256889.14</v>
      </c>
      <c r="AK148" s="2175">
        <v>77</v>
      </c>
      <c r="AQ148" s="161">
        <v>7921500</v>
      </c>
      <c r="AR148" s="577" t="s">
        <v>3594</v>
      </c>
    </row>
    <row r="149" spans="1:44">
      <c r="A149" s="696">
        <v>7922100</v>
      </c>
      <c r="B149" s="736" t="s">
        <v>2236</v>
      </c>
      <c r="C149" s="723">
        <v>12840700.879999999</v>
      </c>
      <c r="D149" s="714">
        <v>0</v>
      </c>
      <c r="E149" s="715">
        <v>0</v>
      </c>
      <c r="F149" s="164">
        <v>12050803.879999999</v>
      </c>
      <c r="G149" s="164">
        <f t="shared" si="32"/>
        <v>12051</v>
      </c>
      <c r="H149" s="164">
        <f t="shared" si="33"/>
        <v>0</v>
      </c>
      <c r="I149" s="695">
        <f t="shared" si="36"/>
        <v>12051</v>
      </c>
      <c r="J149" s="1859">
        <v>12841</v>
      </c>
      <c r="K149" s="1859">
        <f t="shared" si="34"/>
        <v>12.840999999999999</v>
      </c>
      <c r="M149" s="750" t="str">
        <f>VLOOKUP(B149,Sheet1!$A$1:$I$178,9,0)</f>
        <v>Freight expense</v>
      </c>
      <c r="N149" s="726"/>
      <c r="O149" s="719"/>
      <c r="Q149" s="751"/>
      <c r="R149" s="695"/>
      <c r="V149" s="697"/>
      <c r="W149" s="698"/>
      <c r="AB149" s="577" t="b">
        <f t="shared" si="31"/>
        <v>1</v>
      </c>
      <c r="AC149" s="161">
        <v>7922100</v>
      </c>
      <c r="AD149" s="161" t="s">
        <v>4125</v>
      </c>
      <c r="AE149" s="167">
        <v>54498880.759999998</v>
      </c>
      <c r="AF149" s="163">
        <v>0</v>
      </c>
      <c r="AG149" s="166">
        <v>0</v>
      </c>
      <c r="AH149" s="160">
        <v>54498880.759999998</v>
      </c>
      <c r="AJ149" s="1858">
        <v>42317415.170000002</v>
      </c>
      <c r="AK149" s="2175">
        <v>29</v>
      </c>
      <c r="AQ149" s="161">
        <v>7922100</v>
      </c>
      <c r="AR149" s="577" t="s">
        <v>3595</v>
      </c>
    </row>
    <row r="150" spans="1:44">
      <c r="A150" s="696">
        <v>8091025</v>
      </c>
      <c r="B150" s="736" t="s">
        <v>2237</v>
      </c>
      <c r="C150" s="723">
        <v>5216726.4000000004</v>
      </c>
      <c r="D150" s="714">
        <v>0</v>
      </c>
      <c r="E150" s="715">
        <v>0</v>
      </c>
      <c r="F150" s="164">
        <v>5396252.0999999996</v>
      </c>
      <c r="G150" s="164">
        <f t="shared" si="32"/>
        <v>5396</v>
      </c>
      <c r="H150" s="164">
        <f t="shared" si="33"/>
        <v>0</v>
      </c>
      <c r="I150" s="695">
        <f t="shared" si="36"/>
        <v>5396</v>
      </c>
      <c r="J150" s="1859">
        <v>5217</v>
      </c>
      <c r="K150" s="1859">
        <f t="shared" si="34"/>
        <v>5.2169999999999996</v>
      </c>
      <c r="M150" s="750" t="s">
        <v>1546</v>
      </c>
      <c r="N150" s="726"/>
      <c r="O150" s="719"/>
      <c r="Q150" s="751"/>
      <c r="R150" s="695"/>
      <c r="V150" s="697"/>
      <c r="W150" s="698"/>
      <c r="AB150" s="577" t="b">
        <f t="shared" si="31"/>
        <v>1</v>
      </c>
      <c r="AC150" s="161">
        <v>8091025</v>
      </c>
      <c r="AD150" s="161" t="s">
        <v>4126</v>
      </c>
      <c r="AE150" s="167">
        <v>23445891.949999999</v>
      </c>
      <c r="AF150" s="163">
        <v>0</v>
      </c>
      <c r="AG150" s="166">
        <v>0</v>
      </c>
      <c r="AH150" s="160">
        <v>23445891.949999999</v>
      </c>
      <c r="AJ150" s="1858">
        <v>24913166.870000001</v>
      </c>
      <c r="AK150" s="1861">
        <v>-6</v>
      </c>
      <c r="AQ150" s="161">
        <v>8091025</v>
      </c>
      <c r="AR150" s="577" t="s">
        <v>3596</v>
      </c>
    </row>
    <row r="151" spans="1:44">
      <c r="A151" s="696">
        <v>8201450</v>
      </c>
      <c r="B151" s="736" t="s">
        <v>2238</v>
      </c>
      <c r="C151" s="723">
        <v>395325</v>
      </c>
      <c r="D151" s="714">
        <v>0</v>
      </c>
      <c r="E151" s="715">
        <v>0</v>
      </c>
      <c r="F151" s="164">
        <v>447195</v>
      </c>
      <c r="G151" s="164">
        <f t="shared" si="32"/>
        <v>447</v>
      </c>
      <c r="H151" s="164">
        <f t="shared" si="33"/>
        <v>0</v>
      </c>
      <c r="I151" s="695">
        <f t="shared" si="36"/>
        <v>447</v>
      </c>
      <c r="J151" s="1859">
        <v>395</v>
      </c>
      <c r="K151" s="1859">
        <f t="shared" si="34"/>
        <v>0.39500000000000002</v>
      </c>
      <c r="M151" s="746" t="s">
        <v>1544</v>
      </c>
      <c r="N151" s="726"/>
      <c r="O151" s="719"/>
      <c r="Q151" s="751"/>
      <c r="R151" s="695"/>
      <c r="V151" s="697"/>
      <c r="W151" s="698"/>
      <c r="AB151" s="577" t="b">
        <f t="shared" si="31"/>
        <v>1</v>
      </c>
      <c r="AC151" s="161">
        <v>8201450</v>
      </c>
      <c r="AD151" s="161" t="s">
        <v>4127</v>
      </c>
      <c r="AE151" s="167">
        <v>10162015</v>
      </c>
      <c r="AF151" s="168">
        <v>4945070.8099999996</v>
      </c>
      <c r="AG151" s="166">
        <v>0</v>
      </c>
      <c r="AH151" s="160">
        <v>15107085.810000001</v>
      </c>
      <c r="AJ151" s="1858">
        <v>844830</v>
      </c>
      <c r="AK151" s="2175">
        <v>1688</v>
      </c>
      <c r="AQ151" s="161">
        <v>8201450</v>
      </c>
      <c r="AR151" s="577" t="s">
        <v>3597</v>
      </c>
    </row>
    <row r="152" spans="1:44">
      <c r="A152" s="696">
        <v>8231100</v>
      </c>
      <c r="B152" s="736" t="s">
        <v>2239</v>
      </c>
      <c r="C152" s="713">
        <v>0</v>
      </c>
      <c r="D152" s="714">
        <v>0</v>
      </c>
      <c r="E152" s="715">
        <v>0</v>
      </c>
      <c r="F152" s="164">
        <v>0</v>
      </c>
      <c r="G152" s="164">
        <f t="shared" si="32"/>
        <v>0</v>
      </c>
      <c r="H152" s="164">
        <f t="shared" si="33"/>
        <v>0</v>
      </c>
      <c r="I152" s="695">
        <f>ROUND(F152/1000,0)</f>
        <v>0</v>
      </c>
      <c r="J152" s="1859">
        <v>0</v>
      </c>
      <c r="K152" s="1859">
        <f t="shared" si="34"/>
        <v>0</v>
      </c>
      <c r="M152" s="750" t="str">
        <f>VLOOKUP(B152,Sheet1!$A$1:$I$178,9,0)</f>
        <v>Maintenance</v>
      </c>
      <c r="N152" s="726"/>
      <c r="O152" s="719"/>
      <c r="Q152" s="751"/>
      <c r="R152" s="695"/>
      <c r="V152" s="697"/>
      <c r="W152" s="698"/>
      <c r="AB152" s="577" t="b">
        <f t="shared" si="31"/>
        <v>1</v>
      </c>
      <c r="AC152" s="161">
        <v>8231100</v>
      </c>
      <c r="AD152" s="161" t="s">
        <v>4128</v>
      </c>
      <c r="AE152" s="167">
        <v>2050258.75</v>
      </c>
      <c r="AF152" s="163">
        <v>0</v>
      </c>
      <c r="AG152" s="166">
        <v>0</v>
      </c>
      <c r="AH152" s="160">
        <v>2050258.75</v>
      </c>
      <c r="AJ152" s="1859">
        <v>-61822.5</v>
      </c>
      <c r="AK152" s="1861">
        <v>-3416</v>
      </c>
      <c r="AQ152" s="161">
        <v>8231100</v>
      </c>
      <c r="AR152" s="577" t="s">
        <v>3598</v>
      </c>
    </row>
    <row r="153" spans="1:44">
      <c r="A153" s="696">
        <v>8231125</v>
      </c>
      <c r="B153" s="736" t="s">
        <v>2240</v>
      </c>
      <c r="C153" s="723">
        <v>18079463.18</v>
      </c>
      <c r="D153" s="714">
        <v>0</v>
      </c>
      <c r="E153" s="715">
        <v>0</v>
      </c>
      <c r="F153" s="164">
        <v>7620102.3099999996</v>
      </c>
      <c r="G153" s="164">
        <f t="shared" si="32"/>
        <v>7620</v>
      </c>
      <c r="H153" s="164">
        <f t="shared" si="33"/>
        <v>0</v>
      </c>
      <c r="I153" s="695">
        <f t="shared" si="36"/>
        <v>7620</v>
      </c>
      <c r="J153" s="1859">
        <v>18079</v>
      </c>
      <c r="K153" s="1859">
        <f t="shared" si="34"/>
        <v>18.079000000000001</v>
      </c>
      <c r="M153" s="750" t="str">
        <f>VLOOKUP(B153,Sheet1!$A$1:$I$178,9,0)</f>
        <v>Maintenance</v>
      </c>
      <c r="N153" s="726"/>
      <c r="O153" s="719"/>
      <c r="Q153" s="751"/>
      <c r="R153" s="695"/>
      <c r="V153" s="697"/>
      <c r="W153" s="698"/>
      <c r="AB153" s="577" t="b">
        <f t="shared" si="31"/>
        <v>1</v>
      </c>
      <c r="AC153" s="161">
        <v>8231125</v>
      </c>
      <c r="AD153" s="161" t="s">
        <v>4129</v>
      </c>
      <c r="AE153" s="167">
        <v>57612984.100000001</v>
      </c>
      <c r="AF153" s="163">
        <v>0</v>
      </c>
      <c r="AG153" s="166">
        <v>0</v>
      </c>
      <c r="AH153" s="160">
        <v>57612984.100000001</v>
      </c>
      <c r="AJ153" s="1858">
        <v>40041622.859999999</v>
      </c>
      <c r="AK153" s="2175">
        <v>44</v>
      </c>
      <c r="AQ153" s="161">
        <v>8231125</v>
      </c>
      <c r="AR153" s="577" t="s">
        <v>3599</v>
      </c>
    </row>
    <row r="154" spans="1:44">
      <c r="A154" s="696">
        <v>8231150</v>
      </c>
      <c r="B154" s="736" t="s">
        <v>2241</v>
      </c>
      <c r="C154" s="723">
        <v>730967.83000000007</v>
      </c>
      <c r="D154" s="714">
        <v>0</v>
      </c>
      <c r="E154" s="715">
        <v>0</v>
      </c>
      <c r="F154" s="164">
        <v>2464238.08</v>
      </c>
      <c r="G154" s="164">
        <f t="shared" si="32"/>
        <v>2464</v>
      </c>
      <c r="H154" s="164">
        <f t="shared" si="33"/>
        <v>0</v>
      </c>
      <c r="I154" s="695">
        <f t="shared" si="36"/>
        <v>2464</v>
      </c>
      <c r="J154" s="1859">
        <v>731</v>
      </c>
      <c r="K154" s="1859">
        <f t="shared" si="34"/>
        <v>0.73099999999999998</v>
      </c>
      <c r="M154" s="750" t="str">
        <f>VLOOKUP(B154,Sheet1!$A$1:$I$178,9,0)</f>
        <v>Maintenance</v>
      </c>
      <c r="N154" s="726"/>
      <c r="O154" s="721"/>
      <c r="Q154" s="751"/>
      <c r="R154" s="695"/>
      <c r="V154" s="697"/>
      <c r="W154" s="698"/>
      <c r="AB154" s="577" t="b">
        <f t="shared" si="31"/>
        <v>1</v>
      </c>
      <c r="AC154" s="161">
        <v>8231150</v>
      </c>
      <c r="AD154" s="161" t="s">
        <v>4130</v>
      </c>
      <c r="AE154" s="167">
        <v>5162677.6399999997</v>
      </c>
      <c r="AF154" s="168">
        <v>158882.38</v>
      </c>
      <c r="AG154" s="166">
        <v>0</v>
      </c>
      <c r="AH154" s="160">
        <v>5321560.0199999996</v>
      </c>
      <c r="AJ154" s="1858">
        <v>4720743.2300000004</v>
      </c>
      <c r="AK154" s="2175">
        <v>13</v>
      </c>
      <c r="AQ154" s="161">
        <v>8231150</v>
      </c>
      <c r="AR154" s="577" t="s">
        <v>3600</v>
      </c>
    </row>
    <row r="155" spans="1:44">
      <c r="A155" s="696">
        <v>8231175</v>
      </c>
      <c r="B155" s="736" t="s">
        <v>2242</v>
      </c>
      <c r="C155" s="723">
        <v>-267448.13</v>
      </c>
      <c r="D155" s="714">
        <v>0</v>
      </c>
      <c r="E155" s="715">
        <v>0</v>
      </c>
      <c r="F155" s="164">
        <v>0</v>
      </c>
      <c r="G155" s="164">
        <f t="shared" si="32"/>
        <v>0</v>
      </c>
      <c r="H155" s="164">
        <f t="shared" si="33"/>
        <v>0</v>
      </c>
      <c r="I155" s="695">
        <f t="shared" si="36"/>
        <v>0</v>
      </c>
      <c r="J155" s="1859">
        <v>-267</v>
      </c>
      <c r="K155" s="1859">
        <f t="shared" si="34"/>
        <v>-0.26700000000000002</v>
      </c>
      <c r="M155" s="750" t="str">
        <f>VLOOKUP(B155,Sheet1!$A$1:$I$178,9,0)</f>
        <v>Other Expenses</v>
      </c>
      <c r="N155" s="726"/>
      <c r="O155" s="719"/>
      <c r="Q155" s="751"/>
      <c r="R155" s="695"/>
      <c r="V155" s="697"/>
      <c r="W155" s="698"/>
      <c r="AB155" s="577" t="b">
        <f t="shared" si="31"/>
        <v>1</v>
      </c>
      <c r="AC155" s="161">
        <v>8231175</v>
      </c>
      <c r="AD155" s="161" t="s">
        <v>4131</v>
      </c>
      <c r="AE155" s="167">
        <v>40426.879999999997</v>
      </c>
      <c r="AF155" s="168">
        <v>176951.25</v>
      </c>
      <c r="AG155" s="166">
        <v>0</v>
      </c>
      <c r="AH155" s="160">
        <v>217378.13</v>
      </c>
      <c r="AJ155" s="1858">
        <v>5092069.33</v>
      </c>
      <c r="AK155" s="1861">
        <v>-96</v>
      </c>
      <c r="AQ155" s="161">
        <v>8231175</v>
      </c>
      <c r="AR155" s="577" t="s">
        <v>3601</v>
      </c>
    </row>
    <row r="156" spans="1:44">
      <c r="A156" s="696">
        <v>8231275</v>
      </c>
      <c r="B156" s="736" t="s">
        <v>2243</v>
      </c>
      <c r="C156" s="723">
        <v>4338993.2799999993</v>
      </c>
      <c r="D156" s="714">
        <v>0</v>
      </c>
      <c r="E156" s="715">
        <v>0</v>
      </c>
      <c r="F156" s="164">
        <v>1597273.69</v>
      </c>
      <c r="G156" s="164">
        <f t="shared" si="32"/>
        <v>1597</v>
      </c>
      <c r="H156" s="164">
        <f t="shared" si="33"/>
        <v>0</v>
      </c>
      <c r="I156" s="695">
        <f t="shared" si="36"/>
        <v>1597</v>
      </c>
      <c r="J156" s="1859">
        <v>4339</v>
      </c>
      <c r="K156" s="1859">
        <f t="shared" si="34"/>
        <v>4.3390000000000004</v>
      </c>
      <c r="M156" s="750" t="str">
        <f>VLOOKUP(B156,Sheet1!$A$1:$I$178,9,0)</f>
        <v>Maintenance</v>
      </c>
      <c r="N156" s="726"/>
      <c r="O156" s="719"/>
      <c r="Q156" s="751"/>
      <c r="R156" s="695"/>
      <c r="V156" s="697"/>
      <c r="W156" s="698"/>
      <c r="AB156" s="577" t="b">
        <f t="shared" ref="AB156:AB187" si="37">A156=AC156</f>
        <v>1</v>
      </c>
      <c r="AC156" s="161">
        <v>8231275</v>
      </c>
      <c r="AD156" s="161" t="s">
        <v>4132</v>
      </c>
      <c r="AE156" s="167">
        <v>14062674.75</v>
      </c>
      <c r="AF156" s="163">
        <v>0</v>
      </c>
      <c r="AG156" s="166">
        <v>0</v>
      </c>
      <c r="AH156" s="160">
        <v>14062674.75</v>
      </c>
      <c r="AJ156" s="1858">
        <v>19698987.449999999</v>
      </c>
      <c r="AK156" s="1861">
        <v>-29</v>
      </c>
      <c r="AQ156" s="161">
        <v>8231275</v>
      </c>
      <c r="AR156" s="577" t="s">
        <v>3602</v>
      </c>
    </row>
    <row r="157" spans="1:44">
      <c r="A157" s="696">
        <v>8231300</v>
      </c>
      <c r="B157" s="736" t="s">
        <v>2244</v>
      </c>
      <c r="C157" s="713">
        <v>4220452.2</v>
      </c>
      <c r="D157" s="714">
        <v>0</v>
      </c>
      <c r="E157" s="715">
        <v>0</v>
      </c>
      <c r="F157" s="164">
        <v>3614355.5300000003</v>
      </c>
      <c r="G157" s="164">
        <f t="shared" si="32"/>
        <v>3614</v>
      </c>
      <c r="H157" s="164">
        <f t="shared" si="33"/>
        <v>0</v>
      </c>
      <c r="I157" s="695">
        <f t="shared" si="36"/>
        <v>3614</v>
      </c>
      <c r="J157" s="1859">
        <v>4220</v>
      </c>
      <c r="K157" s="1859">
        <f t="shared" si="34"/>
        <v>4.22</v>
      </c>
      <c r="M157" s="750" t="str">
        <f>VLOOKUP(B157,Sheet1!$A$1:$I$178,9,0)</f>
        <v>Maintenance</v>
      </c>
      <c r="N157" s="726"/>
      <c r="O157" s="719"/>
      <c r="Q157" s="751"/>
      <c r="R157" s="695"/>
      <c r="V157" s="697"/>
      <c r="W157" s="698"/>
      <c r="AB157" s="577" t="b">
        <f t="shared" si="37"/>
        <v>1</v>
      </c>
      <c r="AC157" s="161">
        <v>8231300</v>
      </c>
      <c r="AD157" s="161" t="s">
        <v>4133</v>
      </c>
      <c r="AE157" s="167">
        <v>33533304.890000001</v>
      </c>
      <c r="AF157" s="168">
        <v>4614480.4400000004</v>
      </c>
      <c r="AG157" s="166">
        <v>0</v>
      </c>
      <c r="AH157" s="160">
        <v>38147785.329999998</v>
      </c>
      <c r="AJ157" s="1859">
        <v>-3590239.04</v>
      </c>
      <c r="AK157" s="1861">
        <v>-1163</v>
      </c>
      <c r="AQ157" s="161">
        <v>8231300</v>
      </c>
      <c r="AR157" s="577" t="s">
        <v>3603</v>
      </c>
    </row>
    <row r="158" spans="1:44">
      <c r="A158" s="696">
        <v>8231325</v>
      </c>
      <c r="B158" s="736" t="s">
        <v>2245</v>
      </c>
      <c r="C158" s="723">
        <v>47466656.160000004</v>
      </c>
      <c r="D158" s="714">
        <v>0</v>
      </c>
      <c r="E158" s="715">
        <v>-193477795.53</v>
      </c>
      <c r="F158" s="164">
        <v>0</v>
      </c>
      <c r="G158" s="164">
        <f t="shared" si="32"/>
        <v>0</v>
      </c>
      <c r="H158" s="164">
        <f t="shared" si="33"/>
        <v>0</v>
      </c>
      <c r="I158" s="695">
        <f t="shared" si="36"/>
        <v>0</v>
      </c>
      <c r="J158" s="1859">
        <v>47467</v>
      </c>
      <c r="K158" s="1859">
        <f t="shared" si="34"/>
        <v>47.466999999999999</v>
      </c>
      <c r="M158" s="750" t="str">
        <f>VLOOKUP(B158,Sheet1!$A$1:$I$178,9,0)</f>
        <v>Other Expenses</v>
      </c>
      <c r="N158" s="726"/>
      <c r="O158" s="721"/>
      <c r="Q158" s="751"/>
      <c r="R158" s="695"/>
      <c r="V158" s="697"/>
      <c r="W158" s="698"/>
      <c r="AB158" s="577" t="b">
        <f t="shared" si="37"/>
        <v>1</v>
      </c>
      <c r="AC158" s="161">
        <v>8231325</v>
      </c>
      <c r="AD158" s="161" t="s">
        <v>4134</v>
      </c>
      <c r="AE158" s="167">
        <v>247250</v>
      </c>
      <c r="AF158" s="163">
        <v>0</v>
      </c>
      <c r="AG158" s="166">
        <v>0</v>
      </c>
      <c r="AH158" s="160">
        <v>247250</v>
      </c>
      <c r="AJ158" s="1858">
        <v>268275</v>
      </c>
      <c r="AK158" s="1861">
        <v>-8</v>
      </c>
      <c r="AQ158" s="161">
        <v>8231325</v>
      </c>
      <c r="AR158" s="577" t="s">
        <v>3604</v>
      </c>
    </row>
    <row r="159" spans="1:44">
      <c r="A159" s="696">
        <v>8231350</v>
      </c>
      <c r="B159" s="736" t="s">
        <v>2246</v>
      </c>
      <c r="C159" s="723">
        <v>0</v>
      </c>
      <c r="D159" s="714">
        <v>0</v>
      </c>
      <c r="E159" s="715">
        <v>0</v>
      </c>
      <c r="F159" s="164">
        <v>0</v>
      </c>
      <c r="G159" s="164">
        <f t="shared" si="32"/>
        <v>0</v>
      </c>
      <c r="H159" s="164">
        <f t="shared" si="33"/>
        <v>0</v>
      </c>
      <c r="I159" s="695">
        <f t="shared" si="36"/>
        <v>0</v>
      </c>
      <c r="J159" s="1859">
        <v>0</v>
      </c>
      <c r="K159" s="1859">
        <f t="shared" si="34"/>
        <v>0</v>
      </c>
      <c r="M159" s="750" t="str">
        <f>VLOOKUP(B159,Sheet1!$A$1:$I$178,9,0)</f>
        <v>Maintenance</v>
      </c>
      <c r="N159" s="726"/>
      <c r="O159" s="721"/>
      <c r="Q159" s="751"/>
      <c r="R159" s="695"/>
      <c r="V159" s="697"/>
      <c r="W159" s="698"/>
      <c r="AB159" s="577" t="b">
        <f t="shared" si="37"/>
        <v>1</v>
      </c>
      <c r="AC159" s="161">
        <v>8231350</v>
      </c>
      <c r="AD159" s="161" t="s">
        <v>4135</v>
      </c>
      <c r="AE159" s="167">
        <v>506500</v>
      </c>
      <c r="AF159" s="163">
        <v>0</v>
      </c>
      <c r="AG159" s="166">
        <v>0</v>
      </c>
      <c r="AH159" s="160">
        <v>506500</v>
      </c>
      <c r="AJ159" s="1858">
        <v>329850</v>
      </c>
      <c r="AK159" s="2175">
        <v>54</v>
      </c>
      <c r="AQ159" s="161">
        <v>8231350</v>
      </c>
      <c r="AR159" s="577" t="s">
        <v>3605</v>
      </c>
    </row>
    <row r="160" spans="1:44">
      <c r="A160" s="696">
        <v>8231500</v>
      </c>
      <c r="B160" s="736" t="s">
        <v>2247</v>
      </c>
      <c r="C160" s="723">
        <v>27510</v>
      </c>
      <c r="D160" s="714">
        <v>0</v>
      </c>
      <c r="E160" s="715">
        <v>0</v>
      </c>
      <c r="F160" s="164">
        <v>89250</v>
      </c>
      <c r="G160" s="164">
        <f t="shared" si="32"/>
        <v>89</v>
      </c>
      <c r="H160" s="164">
        <f t="shared" si="33"/>
        <v>0</v>
      </c>
      <c r="I160" s="695">
        <f t="shared" si="36"/>
        <v>89</v>
      </c>
      <c r="J160" s="1859">
        <v>28</v>
      </c>
      <c r="K160" s="1859">
        <f t="shared" si="34"/>
        <v>2.8000000000000001E-2</v>
      </c>
      <c r="M160" s="750" t="str">
        <f>VLOOKUP(B160,Sheet1!$A$1:$I$178,9,0)</f>
        <v>Maintenance</v>
      </c>
      <c r="N160" s="726"/>
      <c r="O160" s="721"/>
      <c r="Q160" s="751"/>
      <c r="R160" s="695"/>
      <c r="V160" s="697"/>
      <c r="W160" s="698"/>
      <c r="AB160" s="577" t="b">
        <f t="shared" si="37"/>
        <v>1</v>
      </c>
      <c r="AC160" s="161">
        <v>8231500</v>
      </c>
      <c r="AD160" s="161" t="s">
        <v>4136</v>
      </c>
      <c r="AE160" s="162">
        <v>-210385</v>
      </c>
      <c r="AF160" s="168">
        <v>420565.16</v>
      </c>
      <c r="AG160" s="166">
        <v>0</v>
      </c>
      <c r="AH160" s="160">
        <v>210180.16</v>
      </c>
      <c r="AJ160" s="1858">
        <v>5194132.16</v>
      </c>
      <c r="AK160" s="1861">
        <v>-96</v>
      </c>
      <c r="AQ160" s="161">
        <v>8231500</v>
      </c>
      <c r="AR160" s="577" t="s">
        <v>3606</v>
      </c>
    </row>
    <row r="161" spans="1:44">
      <c r="A161" s="696">
        <v>8231575</v>
      </c>
      <c r="B161" s="736" t="s">
        <v>2248</v>
      </c>
      <c r="C161" s="722">
        <v>0</v>
      </c>
      <c r="D161" s="714">
        <v>0</v>
      </c>
      <c r="E161" s="715">
        <v>0</v>
      </c>
      <c r="F161" s="164">
        <v>0</v>
      </c>
      <c r="G161" s="164">
        <f t="shared" si="32"/>
        <v>0</v>
      </c>
      <c r="H161" s="164">
        <f t="shared" si="33"/>
        <v>0</v>
      </c>
      <c r="I161" s="695">
        <f t="shared" si="36"/>
        <v>0</v>
      </c>
      <c r="J161" s="1859">
        <v>0</v>
      </c>
      <c r="K161" s="1859">
        <f t="shared" si="34"/>
        <v>0</v>
      </c>
      <c r="M161" s="750" t="s">
        <v>1546</v>
      </c>
      <c r="N161" s="724"/>
      <c r="O161" s="725"/>
      <c r="Q161" s="751"/>
      <c r="R161" s="695"/>
      <c r="V161" s="697"/>
      <c r="W161" s="698"/>
      <c r="AB161" s="577" t="b">
        <f t="shared" si="37"/>
        <v>1</v>
      </c>
      <c r="AC161" s="161">
        <v>8231575</v>
      </c>
      <c r="AD161" s="161" t="s">
        <v>4137</v>
      </c>
      <c r="AE161" s="167">
        <v>29610</v>
      </c>
      <c r="AF161" s="163">
        <v>0</v>
      </c>
      <c r="AG161" s="166">
        <v>0</v>
      </c>
      <c r="AH161" s="160">
        <v>29610</v>
      </c>
      <c r="AJ161" s="165">
        <v>0</v>
      </c>
      <c r="AK161" s="2176">
        <v>0</v>
      </c>
      <c r="AQ161" s="161">
        <v>8231575</v>
      </c>
      <c r="AR161" s="577" t="s">
        <v>3607</v>
      </c>
    </row>
    <row r="162" spans="1:44">
      <c r="A162" s="696">
        <v>8251025</v>
      </c>
      <c r="B162" s="736" t="s">
        <v>2249</v>
      </c>
      <c r="C162" s="723">
        <v>17169198</v>
      </c>
      <c r="D162" s="714">
        <v>0</v>
      </c>
      <c r="E162" s="715">
        <v>0</v>
      </c>
      <c r="F162" s="164">
        <v>17163198.5</v>
      </c>
      <c r="G162" s="164">
        <f t="shared" si="32"/>
        <v>17163</v>
      </c>
      <c r="H162" s="164">
        <f t="shared" si="33"/>
        <v>0</v>
      </c>
      <c r="I162" s="695">
        <f>ROUNDDOWN(F162/1000,0)</f>
        <v>17163</v>
      </c>
      <c r="J162" s="1859">
        <v>17169</v>
      </c>
      <c r="K162" s="1859">
        <f t="shared" si="34"/>
        <v>17.169</v>
      </c>
      <c r="M162" s="39" t="s">
        <v>1594</v>
      </c>
      <c r="N162" s="726"/>
      <c r="O162" s="719"/>
      <c r="Q162" s="751"/>
      <c r="R162" s="695"/>
      <c r="V162" s="697"/>
      <c r="W162" s="698"/>
      <c r="AB162" s="577" t="b">
        <f t="shared" si="37"/>
        <v>1</v>
      </c>
      <c r="AC162" s="161">
        <v>8251025</v>
      </c>
      <c r="AD162" s="161" t="s">
        <v>4138</v>
      </c>
      <c r="AE162" s="167">
        <v>18475998</v>
      </c>
      <c r="AF162" s="163">
        <v>0</v>
      </c>
      <c r="AG162" s="166">
        <v>0</v>
      </c>
      <c r="AH162" s="160">
        <v>18475998</v>
      </c>
      <c r="AJ162" s="1858">
        <v>11921713.83</v>
      </c>
      <c r="AK162" s="2175">
        <v>55</v>
      </c>
      <c r="AQ162" s="161">
        <v>8251025</v>
      </c>
      <c r="AR162" s="577" t="s">
        <v>3608</v>
      </c>
    </row>
    <row r="163" spans="1:44">
      <c r="A163" s="696">
        <v>8251050</v>
      </c>
      <c r="B163" s="736" t="s">
        <v>2250</v>
      </c>
      <c r="C163" s="723">
        <v>22131660.629999999</v>
      </c>
      <c r="D163" s="748">
        <v>0</v>
      </c>
      <c r="E163" s="715">
        <v>0</v>
      </c>
      <c r="F163" s="164">
        <v>30447925.879999999</v>
      </c>
      <c r="G163" s="164">
        <f t="shared" si="32"/>
        <v>30448</v>
      </c>
      <c r="H163" s="164">
        <f t="shared" si="33"/>
        <v>0</v>
      </c>
      <c r="I163" s="695">
        <f t="shared" si="36"/>
        <v>30448</v>
      </c>
      <c r="J163" s="1859">
        <v>22132</v>
      </c>
      <c r="K163" s="1859">
        <f t="shared" si="34"/>
        <v>22.132000000000001</v>
      </c>
      <c r="M163" s="39" t="s">
        <v>1594</v>
      </c>
      <c r="N163" s="726"/>
      <c r="O163" s="719"/>
      <c r="Q163" s="751"/>
      <c r="R163" s="695"/>
      <c r="V163" s="697"/>
      <c r="W163" s="698"/>
      <c r="AB163" s="577" t="b">
        <f t="shared" si="37"/>
        <v>1</v>
      </c>
      <c r="AC163" s="161">
        <v>8251050</v>
      </c>
      <c r="AD163" s="161" t="s">
        <v>4139</v>
      </c>
      <c r="AE163" s="167">
        <v>101791377.63</v>
      </c>
      <c r="AF163" s="163">
        <v>0</v>
      </c>
      <c r="AG163" s="166">
        <v>0</v>
      </c>
      <c r="AH163" s="160">
        <v>101791377.63</v>
      </c>
      <c r="AJ163" s="1858">
        <v>106315130.31</v>
      </c>
      <c r="AK163" s="1861">
        <v>-4</v>
      </c>
      <c r="AQ163" s="161">
        <v>8251050</v>
      </c>
      <c r="AR163" s="577" t="s">
        <v>3609</v>
      </c>
    </row>
    <row r="164" spans="1:44">
      <c r="A164" s="696">
        <v>8251075</v>
      </c>
      <c r="B164" s="736" t="s">
        <v>2251</v>
      </c>
      <c r="C164" s="723">
        <v>6502062.4900000002</v>
      </c>
      <c r="D164" s="714">
        <v>0</v>
      </c>
      <c r="E164" s="715">
        <v>0</v>
      </c>
      <c r="F164" s="164">
        <v>0</v>
      </c>
      <c r="G164" s="164">
        <f t="shared" si="32"/>
        <v>0</v>
      </c>
      <c r="H164" s="164">
        <f t="shared" si="33"/>
        <v>0</v>
      </c>
      <c r="I164" s="695">
        <f t="shared" si="36"/>
        <v>0</v>
      </c>
      <c r="J164" s="1859">
        <v>6502</v>
      </c>
      <c r="K164" s="1859">
        <f t="shared" si="34"/>
        <v>6.5019999999999998</v>
      </c>
      <c r="M164" s="39" t="s">
        <v>1594</v>
      </c>
      <c r="N164" s="718"/>
      <c r="O164" s="721"/>
      <c r="Q164" s="751"/>
      <c r="R164" s="695"/>
      <c r="V164" s="697"/>
      <c r="W164" s="698"/>
      <c r="AB164" s="577" t="b">
        <f t="shared" si="37"/>
        <v>1</v>
      </c>
      <c r="AC164" s="161">
        <v>8251075</v>
      </c>
      <c r="AD164" s="161" t="s">
        <v>4140</v>
      </c>
      <c r="AE164" s="167">
        <v>55000.04</v>
      </c>
      <c r="AF164" s="163">
        <v>0</v>
      </c>
      <c r="AG164" s="166">
        <v>0</v>
      </c>
      <c r="AH164" s="160">
        <v>55000.04</v>
      </c>
      <c r="AJ164" s="1858">
        <v>28936049.98</v>
      </c>
      <c r="AK164" s="1861">
        <v>-100</v>
      </c>
      <c r="AQ164" s="161">
        <v>8251075</v>
      </c>
      <c r="AR164" s="577" t="s">
        <v>3610</v>
      </c>
    </row>
    <row r="165" spans="1:44">
      <c r="A165" s="696">
        <v>8251175</v>
      </c>
      <c r="B165" s="736" t="s">
        <v>2252</v>
      </c>
      <c r="C165" s="723">
        <v>0</v>
      </c>
      <c r="D165" s="714">
        <v>0</v>
      </c>
      <c r="E165" s="715">
        <v>0</v>
      </c>
      <c r="F165" s="164">
        <v>77000</v>
      </c>
      <c r="G165" s="164">
        <f t="shared" si="32"/>
        <v>77</v>
      </c>
      <c r="H165" s="164">
        <f t="shared" si="33"/>
        <v>0</v>
      </c>
      <c r="I165" s="695">
        <f t="shared" si="36"/>
        <v>77</v>
      </c>
      <c r="J165" s="1859">
        <v>0</v>
      </c>
      <c r="K165" s="1859">
        <f t="shared" si="34"/>
        <v>0</v>
      </c>
      <c r="M165" s="39" t="s">
        <v>1594</v>
      </c>
      <c r="N165" s="726"/>
      <c r="O165" s="719"/>
      <c r="Q165" s="751"/>
      <c r="R165" s="695"/>
      <c r="V165" s="697"/>
      <c r="W165" s="698"/>
      <c r="AB165" s="577" t="b">
        <f t="shared" si="37"/>
        <v>1</v>
      </c>
      <c r="AC165" s="161">
        <v>8251175</v>
      </c>
      <c r="AD165" s="161" t="s">
        <v>4141</v>
      </c>
      <c r="AE165" s="167">
        <v>60000</v>
      </c>
      <c r="AF165" s="163">
        <v>0</v>
      </c>
      <c r="AG165" s="166">
        <v>0</v>
      </c>
      <c r="AH165" s="160">
        <v>60000</v>
      </c>
      <c r="AJ165" s="1858">
        <v>657000</v>
      </c>
      <c r="AK165" s="1861">
        <v>-91</v>
      </c>
      <c r="AQ165" s="161">
        <v>8251175</v>
      </c>
      <c r="AR165" s="577" t="s">
        <v>3611</v>
      </c>
    </row>
    <row r="166" spans="1:44">
      <c r="A166" s="696">
        <v>8251200</v>
      </c>
      <c r="B166" s="736" t="s">
        <v>2253</v>
      </c>
      <c r="C166" s="713">
        <v>156000</v>
      </c>
      <c r="D166" s="714">
        <v>0</v>
      </c>
      <c r="E166" s="715">
        <v>0</v>
      </c>
      <c r="F166" s="164">
        <v>92500</v>
      </c>
      <c r="G166" s="164">
        <f t="shared" si="32"/>
        <v>93</v>
      </c>
      <c r="H166" s="164">
        <f t="shared" si="33"/>
        <v>0</v>
      </c>
      <c r="I166" s="695">
        <f t="shared" si="36"/>
        <v>93</v>
      </c>
      <c r="J166" s="1859">
        <v>156</v>
      </c>
      <c r="K166" s="1859">
        <f t="shared" si="34"/>
        <v>0.156</v>
      </c>
      <c r="M166" s="39" t="s">
        <v>1594</v>
      </c>
      <c r="N166" s="752"/>
      <c r="O166" s="753"/>
      <c r="Q166" s="751"/>
      <c r="R166" s="695"/>
      <c r="V166" s="697"/>
      <c r="W166" s="698"/>
      <c r="AB166" s="577" t="b">
        <f t="shared" si="37"/>
        <v>1</v>
      </c>
      <c r="AC166" s="161">
        <v>8251200</v>
      </c>
      <c r="AD166" s="161" t="s">
        <v>4142</v>
      </c>
      <c r="AE166" s="167">
        <v>1901000</v>
      </c>
      <c r="AF166" s="163">
        <v>0</v>
      </c>
      <c r="AG166" s="166">
        <v>0</v>
      </c>
      <c r="AH166" s="160">
        <v>1901000</v>
      </c>
      <c r="AJ166" s="1859">
        <v>-10698044</v>
      </c>
      <c r="AK166" s="1861">
        <v>-118</v>
      </c>
      <c r="AQ166" s="161">
        <v>8251200</v>
      </c>
      <c r="AR166" s="577" t="s">
        <v>3612</v>
      </c>
    </row>
    <row r="167" spans="1:44">
      <c r="A167" s="696">
        <v>8431025</v>
      </c>
      <c r="B167" s="736" t="s">
        <v>2254</v>
      </c>
      <c r="C167" s="723">
        <v>6503142</v>
      </c>
      <c r="D167" s="714">
        <v>0</v>
      </c>
      <c r="E167" s="715">
        <v>0</v>
      </c>
      <c r="F167" s="164">
        <v>11940297.460000001</v>
      </c>
      <c r="G167" s="164">
        <f t="shared" si="32"/>
        <v>11940</v>
      </c>
      <c r="H167" s="164">
        <f t="shared" si="33"/>
        <v>0</v>
      </c>
      <c r="I167" s="695">
        <f t="shared" ref="I167:I174" si="38">ROUND(F167/1000,0)</f>
        <v>11940</v>
      </c>
      <c r="J167" s="1859">
        <v>6504</v>
      </c>
      <c r="K167" s="1859">
        <f t="shared" si="34"/>
        <v>6.5039999999999996</v>
      </c>
      <c r="M167" s="220" t="s">
        <v>1936</v>
      </c>
      <c r="N167" s="726"/>
      <c r="O167" s="719"/>
      <c r="Q167" s="751"/>
      <c r="R167" s="695"/>
      <c r="V167" s="697"/>
      <c r="W167" s="698"/>
      <c r="AB167" s="577" t="b">
        <f t="shared" si="37"/>
        <v>1</v>
      </c>
      <c r="AC167" s="161">
        <v>8431025</v>
      </c>
      <c r="AD167" s="161" t="s">
        <v>4143</v>
      </c>
      <c r="AE167" s="167">
        <v>13236481.07</v>
      </c>
      <c r="AF167" s="163">
        <v>0</v>
      </c>
      <c r="AG167" s="166">
        <v>0</v>
      </c>
      <c r="AH167" s="160">
        <v>13236481.07</v>
      </c>
      <c r="AJ167" s="1858">
        <v>3139515.7</v>
      </c>
      <c r="AK167" s="2175">
        <v>322</v>
      </c>
      <c r="AQ167" s="161">
        <v>8431025</v>
      </c>
      <c r="AR167" s="577" t="s">
        <v>3613</v>
      </c>
    </row>
    <row r="168" spans="1:44">
      <c r="A168" s="696">
        <v>8431050</v>
      </c>
      <c r="B168" s="712" t="s">
        <v>3130</v>
      </c>
      <c r="C168" s="723">
        <v>0</v>
      </c>
      <c r="D168" s="714">
        <v>0</v>
      </c>
      <c r="E168" s="715">
        <v>0</v>
      </c>
      <c r="F168" s="164">
        <v>855007.5</v>
      </c>
      <c r="G168" s="164">
        <f t="shared" si="32"/>
        <v>855</v>
      </c>
      <c r="H168" s="164">
        <f t="shared" si="33"/>
        <v>0</v>
      </c>
      <c r="I168" s="695">
        <f t="shared" si="38"/>
        <v>855</v>
      </c>
      <c r="J168" s="1859">
        <v>0</v>
      </c>
      <c r="K168" s="1859">
        <f t="shared" si="34"/>
        <v>0</v>
      </c>
      <c r="M168" s="220" t="s">
        <v>1936</v>
      </c>
      <c r="N168" s="726"/>
      <c r="O168" s="719"/>
      <c r="Q168" s="751"/>
      <c r="R168" s="695"/>
      <c r="V168" s="697"/>
      <c r="W168" s="698"/>
      <c r="AB168" s="577" t="b">
        <f t="shared" si="37"/>
        <v>1</v>
      </c>
      <c r="AC168" s="161">
        <v>8431050</v>
      </c>
      <c r="AD168" s="161" t="s">
        <v>4144</v>
      </c>
      <c r="AE168" s="167">
        <v>4619125</v>
      </c>
      <c r="AF168" s="163">
        <v>0</v>
      </c>
      <c r="AG168" s="166">
        <v>0</v>
      </c>
      <c r="AH168" s="160">
        <v>4619125</v>
      </c>
      <c r="AJ168" s="1858">
        <v>442000</v>
      </c>
      <c r="AK168" s="2175">
        <v>945</v>
      </c>
      <c r="AQ168" s="161">
        <v>8431050</v>
      </c>
      <c r="AR168" s="577" t="s">
        <v>3614</v>
      </c>
    </row>
    <row r="169" spans="1:44">
      <c r="A169" s="696">
        <v>8431075</v>
      </c>
      <c r="B169" s="736" t="s">
        <v>2255</v>
      </c>
      <c r="C169" s="713">
        <v>0</v>
      </c>
      <c r="D169" s="714">
        <v>0</v>
      </c>
      <c r="E169" s="715">
        <v>0</v>
      </c>
      <c r="F169" s="164">
        <v>-1500000</v>
      </c>
      <c r="G169" s="164">
        <f t="shared" si="32"/>
        <v>-1500</v>
      </c>
      <c r="H169" s="164">
        <f t="shared" si="33"/>
        <v>0</v>
      </c>
      <c r="I169" s="695">
        <f t="shared" si="38"/>
        <v>-1500</v>
      </c>
      <c r="J169" s="1859">
        <v>0</v>
      </c>
      <c r="K169" s="1859">
        <f t="shared" si="34"/>
        <v>0</v>
      </c>
      <c r="M169" s="220" t="s">
        <v>1936</v>
      </c>
      <c r="N169" s="724"/>
      <c r="O169" s="725"/>
      <c r="Q169" s="751"/>
      <c r="R169" s="695"/>
      <c r="V169" s="697"/>
      <c r="W169" s="698"/>
      <c r="AB169" s="577" t="b">
        <f t="shared" si="37"/>
        <v>1</v>
      </c>
      <c r="AC169" s="161">
        <v>8431075</v>
      </c>
      <c r="AD169" s="161" t="s">
        <v>4145</v>
      </c>
      <c r="AE169" s="167">
        <v>3900842.6</v>
      </c>
      <c r="AF169" s="163">
        <v>0</v>
      </c>
      <c r="AG169" s="166">
        <v>0</v>
      </c>
      <c r="AH169" s="160">
        <v>3900842.6</v>
      </c>
      <c r="AJ169" s="1859">
        <v>-2146184</v>
      </c>
      <c r="AK169" s="1861">
        <v>-282</v>
      </c>
      <c r="AQ169" s="161">
        <v>8431075</v>
      </c>
      <c r="AR169" s="577" t="s">
        <v>3615</v>
      </c>
    </row>
    <row r="170" spans="1:44">
      <c r="A170" s="696">
        <v>8431100</v>
      </c>
      <c r="B170" s="736" t="s">
        <v>2395</v>
      </c>
      <c r="C170" s="722">
        <v>1370000</v>
      </c>
      <c r="D170" s="714">
        <v>0</v>
      </c>
      <c r="E170" s="715">
        <v>0</v>
      </c>
      <c r="F170" s="164">
        <v>0</v>
      </c>
      <c r="G170" s="164">
        <f t="shared" si="32"/>
        <v>0</v>
      </c>
      <c r="H170" s="164">
        <f t="shared" si="33"/>
        <v>0</v>
      </c>
      <c r="I170" s="695">
        <f t="shared" si="38"/>
        <v>0</v>
      </c>
      <c r="J170" s="1859">
        <v>1370</v>
      </c>
      <c r="K170" s="1859">
        <f t="shared" si="34"/>
        <v>1.37</v>
      </c>
      <c r="M170" s="220" t="s">
        <v>1936</v>
      </c>
      <c r="N170" s="726"/>
      <c r="O170" s="719"/>
      <c r="Q170" s="751"/>
      <c r="R170" s="695"/>
      <c r="V170" s="697"/>
      <c r="W170" s="698"/>
      <c r="AB170" s="577" t="b">
        <f t="shared" si="37"/>
        <v>1</v>
      </c>
      <c r="AC170" s="161">
        <v>8431100</v>
      </c>
      <c r="AD170" s="161" t="s">
        <v>4146</v>
      </c>
      <c r="AE170" s="167">
        <v>1870000</v>
      </c>
      <c r="AF170" s="163">
        <v>0</v>
      </c>
      <c r="AG170" s="166">
        <v>0</v>
      </c>
      <c r="AH170" s="160">
        <v>1870000</v>
      </c>
      <c r="AJ170" s="165">
        <v>0</v>
      </c>
      <c r="AK170" s="2176">
        <v>0</v>
      </c>
      <c r="AQ170" s="161">
        <v>8431100</v>
      </c>
      <c r="AR170" s="577" t="s">
        <v>3616</v>
      </c>
    </row>
    <row r="171" spans="1:44">
      <c r="A171" s="696">
        <v>8431125</v>
      </c>
      <c r="B171" s="712" t="s">
        <v>3131</v>
      </c>
      <c r="C171" s="723">
        <v>93536.12000000001</v>
      </c>
      <c r="D171" s="714">
        <v>0</v>
      </c>
      <c r="E171" s="715">
        <v>0</v>
      </c>
      <c r="F171" s="164">
        <v>20535.55</v>
      </c>
      <c r="G171" s="164">
        <f t="shared" si="32"/>
        <v>21</v>
      </c>
      <c r="H171" s="164">
        <f t="shared" si="33"/>
        <v>0</v>
      </c>
      <c r="I171" s="695">
        <f t="shared" si="38"/>
        <v>21</v>
      </c>
      <c r="J171" s="1859">
        <v>94</v>
      </c>
      <c r="K171" s="1859">
        <f t="shared" si="34"/>
        <v>9.4E-2</v>
      </c>
      <c r="M171" s="220" t="s">
        <v>1936</v>
      </c>
      <c r="N171" s="726"/>
      <c r="O171" s="719"/>
      <c r="Q171" s="751"/>
      <c r="R171" s="695"/>
      <c r="V171" s="697"/>
      <c r="W171" s="698"/>
      <c r="AB171" s="577" t="b">
        <f t="shared" si="37"/>
        <v>1</v>
      </c>
      <c r="AC171" s="161">
        <v>8431125</v>
      </c>
      <c r="AD171" s="161" t="s">
        <v>4147</v>
      </c>
      <c r="AE171" s="167">
        <v>256707.36</v>
      </c>
      <c r="AF171" s="163">
        <v>0</v>
      </c>
      <c r="AG171" s="166">
        <v>0</v>
      </c>
      <c r="AH171" s="160">
        <v>256707.36</v>
      </c>
      <c r="AJ171" s="1858">
        <v>396827.07</v>
      </c>
      <c r="AK171" s="1861">
        <v>-35</v>
      </c>
      <c r="AQ171" s="161">
        <v>8431125</v>
      </c>
      <c r="AR171" s="577" t="s">
        <v>3617</v>
      </c>
    </row>
    <row r="172" spans="1:44">
      <c r="A172" s="696">
        <v>8431130</v>
      </c>
      <c r="B172" s="736" t="s">
        <v>2396</v>
      </c>
      <c r="C172" s="723">
        <v>187500</v>
      </c>
      <c r="D172" s="714">
        <v>0</v>
      </c>
      <c r="E172" s="715">
        <v>0</v>
      </c>
      <c r="F172" s="164">
        <v>8614480</v>
      </c>
      <c r="G172" s="164">
        <f t="shared" si="32"/>
        <v>8614</v>
      </c>
      <c r="H172" s="164">
        <f t="shared" si="33"/>
        <v>0</v>
      </c>
      <c r="I172" s="695">
        <f t="shared" si="38"/>
        <v>8614</v>
      </c>
      <c r="J172" s="1859">
        <v>188</v>
      </c>
      <c r="K172" s="1859">
        <f t="shared" si="34"/>
        <v>0.188</v>
      </c>
      <c r="M172" s="220" t="s">
        <v>1936</v>
      </c>
      <c r="N172" s="726"/>
      <c r="O172" s="719"/>
      <c r="Q172" s="751"/>
      <c r="R172" s="695"/>
      <c r="V172" s="697"/>
      <c r="W172" s="698"/>
      <c r="AB172" s="577" t="b">
        <f t="shared" si="37"/>
        <v>1</v>
      </c>
      <c r="AC172" s="161">
        <v>8431130</v>
      </c>
      <c r="AD172" s="161" t="s">
        <v>4148</v>
      </c>
      <c r="AE172" s="167">
        <v>3811604</v>
      </c>
      <c r="AF172" s="163">
        <v>0</v>
      </c>
      <c r="AG172" s="166">
        <v>0</v>
      </c>
      <c r="AH172" s="160">
        <v>3811604</v>
      </c>
      <c r="AJ172" s="1858">
        <v>4722064.21</v>
      </c>
      <c r="AK172" s="1861">
        <v>-19</v>
      </c>
      <c r="AQ172" s="161">
        <v>8431130</v>
      </c>
      <c r="AR172" s="577" t="s">
        <v>3618</v>
      </c>
    </row>
    <row r="173" spans="1:44">
      <c r="A173" s="696">
        <v>8431150</v>
      </c>
      <c r="B173" s="736" t="s">
        <v>2397</v>
      </c>
      <c r="C173" s="723">
        <v>5788184</v>
      </c>
      <c r="D173" s="714">
        <v>0</v>
      </c>
      <c r="E173" s="715">
        <v>0</v>
      </c>
      <c r="F173" s="164">
        <v>1863409.0899999999</v>
      </c>
      <c r="G173" s="164">
        <f t="shared" si="32"/>
        <v>1863</v>
      </c>
      <c r="H173" s="164">
        <f t="shared" si="33"/>
        <v>0</v>
      </c>
      <c r="I173" s="695">
        <f t="shared" si="38"/>
        <v>1863</v>
      </c>
      <c r="J173" s="1859">
        <v>5788</v>
      </c>
      <c r="K173" s="1859">
        <f t="shared" si="34"/>
        <v>5.7880000000000003</v>
      </c>
      <c r="M173" s="220" t="s">
        <v>1936</v>
      </c>
      <c r="N173" s="726"/>
      <c r="O173" s="719"/>
      <c r="Q173" s="751"/>
      <c r="R173" s="695"/>
      <c r="V173" s="697"/>
      <c r="W173" s="698"/>
      <c r="AB173" s="577" t="b">
        <f t="shared" si="37"/>
        <v>1</v>
      </c>
      <c r="AC173" s="161">
        <v>8431150</v>
      </c>
      <c r="AD173" s="161" t="s">
        <v>4149</v>
      </c>
      <c r="AE173" s="167">
        <v>37572485</v>
      </c>
      <c r="AF173" s="163">
        <v>0</v>
      </c>
      <c r="AG173" s="166">
        <v>0</v>
      </c>
      <c r="AH173" s="160">
        <v>37572485</v>
      </c>
      <c r="AJ173" s="1858">
        <v>24409936</v>
      </c>
      <c r="AK173" s="2175">
        <v>54</v>
      </c>
      <c r="AQ173" s="161">
        <v>8431150</v>
      </c>
      <c r="AR173" s="577" t="s">
        <v>3619</v>
      </c>
    </row>
    <row r="174" spans="1:44">
      <c r="A174" s="696">
        <v>8431175</v>
      </c>
      <c r="B174" s="736" t="s">
        <v>2256</v>
      </c>
      <c r="C174" s="727">
        <v>0</v>
      </c>
      <c r="D174" s="728">
        <v>0</v>
      </c>
      <c r="E174" s="729">
        <v>0</v>
      </c>
      <c r="F174" s="164">
        <v>247250</v>
      </c>
      <c r="G174" s="164">
        <f t="shared" si="32"/>
        <v>247</v>
      </c>
      <c r="H174" s="164">
        <f t="shared" si="33"/>
        <v>0</v>
      </c>
      <c r="I174" s="695">
        <f t="shared" si="38"/>
        <v>247</v>
      </c>
      <c r="J174" s="1859">
        <v>0</v>
      </c>
      <c r="K174" s="1859">
        <f t="shared" si="34"/>
        <v>0</v>
      </c>
      <c r="M174" s="220" t="s">
        <v>1936</v>
      </c>
      <c r="N174" s="730"/>
      <c r="O174" s="731"/>
      <c r="Q174" s="751"/>
      <c r="R174" s="695"/>
      <c r="V174" s="697"/>
      <c r="W174" s="698"/>
      <c r="AB174" s="577" t="b">
        <f t="shared" si="37"/>
        <v>1</v>
      </c>
      <c r="AC174" s="161">
        <v>8431175</v>
      </c>
      <c r="AD174" s="161" t="s">
        <v>4150</v>
      </c>
      <c r="AE174" s="2177">
        <v>5409500</v>
      </c>
      <c r="AF174" s="2187">
        <v>110250</v>
      </c>
      <c r="AG174" s="2179">
        <v>0</v>
      </c>
      <c r="AH174" s="2180">
        <v>5519750</v>
      </c>
      <c r="AJ174" s="2181">
        <v>802500</v>
      </c>
      <c r="AK174" s="2188">
        <v>588</v>
      </c>
      <c r="AQ174" s="161">
        <v>8431175</v>
      </c>
      <c r="AR174" s="577" t="s">
        <v>3620</v>
      </c>
    </row>
    <row r="175" spans="1:44">
      <c r="A175" s="696" t="s">
        <v>3328</v>
      </c>
      <c r="B175" s="733" t="s">
        <v>2257</v>
      </c>
      <c r="C175" s="743">
        <v>217108170.93000001</v>
      </c>
      <c r="D175" s="743">
        <f>SUM(D46:D174)</f>
        <v>-146353580</v>
      </c>
      <c r="E175" s="715">
        <f>SUM(E46:E174)</f>
        <v>-193477795.53</v>
      </c>
      <c r="F175" s="743">
        <v>207894578.90000004</v>
      </c>
      <c r="G175" s="743">
        <f t="shared" ref="G175:H175" si="39">SUM(G146:G174)</f>
        <v>207893</v>
      </c>
      <c r="H175" s="743">
        <f t="shared" si="39"/>
        <v>0</v>
      </c>
      <c r="I175" s="743">
        <f>SUM(I146:I174)</f>
        <v>207893</v>
      </c>
      <c r="J175" s="743">
        <v>224550</v>
      </c>
      <c r="K175" s="1859">
        <f t="shared" si="34"/>
        <v>224.55</v>
      </c>
      <c r="M175" s="750"/>
      <c r="N175" s="743"/>
      <c r="O175" s="719"/>
      <c r="V175" s="697"/>
      <c r="W175" s="698"/>
      <c r="AB175" s="577" t="b">
        <f t="shared" si="37"/>
        <v>1</v>
      </c>
      <c r="AC175" s="2183" t="s">
        <v>3328</v>
      </c>
      <c r="AD175" s="2183" t="s">
        <v>2257</v>
      </c>
      <c r="AE175" s="160">
        <v>997605258.63</v>
      </c>
      <c r="AF175" s="160">
        <v>153139130.50999999</v>
      </c>
      <c r="AG175" s="166">
        <v>0</v>
      </c>
      <c r="AH175" s="160">
        <v>1150744389.1400001</v>
      </c>
      <c r="AJ175" s="160">
        <v>709602772.94000006</v>
      </c>
      <c r="AK175" s="2175">
        <v>62</v>
      </c>
      <c r="AQ175" s="2183" t="s">
        <v>3328</v>
      </c>
      <c r="AR175" s="577" t="s">
        <v>3621</v>
      </c>
    </row>
    <row r="176" spans="1:44">
      <c r="F176" s="164"/>
      <c r="G176" s="164">
        <f t="shared" si="32"/>
        <v>0</v>
      </c>
      <c r="H176" s="164">
        <f t="shared" si="33"/>
        <v>0</v>
      </c>
      <c r="J176" s="1859"/>
      <c r="K176" s="1859">
        <f t="shared" si="34"/>
        <v>0</v>
      </c>
      <c r="M176" s="750"/>
      <c r="V176" s="697"/>
      <c r="W176" s="698"/>
      <c r="AB176" s="577" t="b">
        <f t="shared" si="37"/>
        <v>1</v>
      </c>
    </row>
    <row r="177" spans="1:44">
      <c r="A177" s="696">
        <v>8011050</v>
      </c>
      <c r="B177" s="736" t="s">
        <v>2258</v>
      </c>
      <c r="C177" s="723">
        <v>37844746.38000001</v>
      </c>
      <c r="D177" s="714">
        <v>0</v>
      </c>
      <c r="E177" s="715">
        <v>193477795.53</v>
      </c>
      <c r="F177" s="164">
        <v>42135545.799999997</v>
      </c>
      <c r="G177" s="164">
        <f t="shared" si="32"/>
        <v>42136</v>
      </c>
      <c r="H177" s="164">
        <f t="shared" si="33"/>
        <v>0</v>
      </c>
      <c r="I177" s="695">
        <f t="shared" ref="I177:I195" si="40">ROUND(F177/1000,0)</f>
        <v>42136</v>
      </c>
      <c r="J177" s="1859">
        <v>37845</v>
      </c>
      <c r="K177" s="1859">
        <f t="shared" si="34"/>
        <v>37.844999999999999</v>
      </c>
      <c r="L177" s="737" t="s">
        <v>58</v>
      </c>
      <c r="M177" s="750" t="s">
        <v>1874</v>
      </c>
      <c r="N177" s="726"/>
      <c r="O177" s="721"/>
      <c r="Q177" s="751"/>
      <c r="R177" s="695"/>
      <c r="V177" s="697"/>
      <c r="W177" s="698"/>
      <c r="AB177" s="577" t="b">
        <f t="shared" si="37"/>
        <v>1</v>
      </c>
      <c r="AC177" s="161">
        <v>8011050</v>
      </c>
      <c r="AD177" s="161" t="s">
        <v>4151</v>
      </c>
      <c r="AE177" s="167">
        <v>151141734.16999999</v>
      </c>
      <c r="AF177" s="163">
        <v>0</v>
      </c>
      <c r="AG177" s="166">
        <v>0</v>
      </c>
      <c r="AH177" s="160">
        <v>151141734.16999999</v>
      </c>
      <c r="AJ177" s="1858">
        <v>317982804.73000002</v>
      </c>
      <c r="AK177" s="1861">
        <v>-52</v>
      </c>
      <c r="AQ177" s="161">
        <v>8011050</v>
      </c>
      <c r="AR177" s="577" t="s">
        <v>3622</v>
      </c>
    </row>
    <row r="178" spans="1:44">
      <c r="A178" s="696">
        <v>8011100</v>
      </c>
      <c r="B178" s="736" t="s">
        <v>2259</v>
      </c>
      <c r="C178" s="723">
        <v>45366359.650000006</v>
      </c>
      <c r="D178" s="714">
        <v>0</v>
      </c>
      <c r="E178" s="715">
        <v>0</v>
      </c>
      <c r="F178" s="164">
        <v>40390334.920000002</v>
      </c>
      <c r="G178" s="164">
        <f t="shared" si="32"/>
        <v>40390</v>
      </c>
      <c r="H178" s="164">
        <f t="shared" si="33"/>
        <v>0</v>
      </c>
      <c r="I178" s="695">
        <f t="shared" si="40"/>
        <v>40390</v>
      </c>
      <c r="J178" s="1859">
        <v>45366</v>
      </c>
      <c r="K178" s="1859">
        <f t="shared" si="34"/>
        <v>45.366</v>
      </c>
      <c r="L178" s="737" t="s">
        <v>58</v>
      </c>
      <c r="M178" s="750" t="str">
        <f>VLOOKUP(B178,Sheet1!$A$1:$I$178,9,0)</f>
        <v>Employee benefits</v>
      </c>
      <c r="N178" s="726"/>
      <c r="O178" s="721"/>
      <c r="Q178" s="751"/>
      <c r="R178" s="695"/>
      <c r="V178" s="697"/>
      <c r="W178" s="698"/>
      <c r="AB178" s="577" t="b">
        <f t="shared" si="37"/>
        <v>1</v>
      </c>
      <c r="AC178" s="161">
        <v>8011100</v>
      </c>
      <c r="AD178" s="161" t="s">
        <v>4152</v>
      </c>
      <c r="AE178" s="167">
        <v>165361567.05000001</v>
      </c>
      <c r="AF178" s="163">
        <v>0</v>
      </c>
      <c r="AG178" s="166">
        <v>0</v>
      </c>
      <c r="AH178" s="160">
        <v>165361567.05000001</v>
      </c>
      <c r="AJ178" s="1858">
        <v>189977707.65000001</v>
      </c>
      <c r="AK178" s="1861">
        <v>-13</v>
      </c>
      <c r="AQ178" s="161">
        <v>8011100</v>
      </c>
      <c r="AR178" s="577" t="s">
        <v>3623</v>
      </c>
    </row>
    <row r="179" spans="1:44">
      <c r="A179" s="696">
        <v>8011150</v>
      </c>
      <c r="B179" s="736" t="s">
        <v>2260</v>
      </c>
      <c r="C179" s="723">
        <v>-253994.16</v>
      </c>
      <c r="D179" s="714">
        <v>0</v>
      </c>
      <c r="E179" s="715">
        <v>0</v>
      </c>
      <c r="F179" s="164">
        <v>0</v>
      </c>
      <c r="G179" s="164">
        <f t="shared" si="32"/>
        <v>0</v>
      </c>
      <c r="H179" s="164">
        <f t="shared" si="33"/>
        <v>0</v>
      </c>
      <c r="I179" s="695">
        <f t="shared" si="40"/>
        <v>0</v>
      </c>
      <c r="J179" s="1859">
        <v>-254</v>
      </c>
      <c r="K179" s="1859">
        <f t="shared" si="34"/>
        <v>-0.254</v>
      </c>
      <c r="L179" s="737" t="s">
        <v>58</v>
      </c>
      <c r="M179" s="750" t="str">
        <f>VLOOKUP(B179,Sheet1!$A$1:$I$178,9,0)</f>
        <v>Employee benefits</v>
      </c>
      <c r="N179" s="718"/>
      <c r="O179" s="721"/>
      <c r="Q179" s="751"/>
      <c r="R179" s="695"/>
      <c r="V179" s="697"/>
      <c r="W179" s="698"/>
      <c r="AB179" s="577" t="b">
        <f t="shared" si="37"/>
        <v>1</v>
      </c>
      <c r="AC179" s="161">
        <v>8011150</v>
      </c>
      <c r="AD179" s="161" t="s">
        <v>2260</v>
      </c>
      <c r="AE179" s="1860">
        <v>0</v>
      </c>
      <c r="AF179" s="163">
        <v>0</v>
      </c>
      <c r="AG179" s="166">
        <v>0</v>
      </c>
      <c r="AH179" s="166">
        <v>0</v>
      </c>
      <c r="AJ179" s="1858">
        <v>2854651.17</v>
      </c>
      <c r="AK179" s="1861">
        <v>-100</v>
      </c>
      <c r="AQ179" s="161">
        <v>8011150</v>
      </c>
      <c r="AR179" s="577" t="s">
        <v>1430</v>
      </c>
    </row>
    <row r="180" spans="1:44">
      <c r="A180" s="696">
        <v>8011200</v>
      </c>
      <c r="B180" s="736" t="s">
        <v>2261</v>
      </c>
      <c r="C180" s="723">
        <v>6546952.5499999998</v>
      </c>
      <c r="D180" s="714">
        <v>0</v>
      </c>
      <c r="E180" s="715">
        <v>0</v>
      </c>
      <c r="F180" s="164">
        <v>5069363.4700000007</v>
      </c>
      <c r="G180" s="164">
        <f t="shared" si="32"/>
        <v>5069</v>
      </c>
      <c r="H180" s="164">
        <f t="shared" si="33"/>
        <v>0</v>
      </c>
      <c r="I180" s="695">
        <f t="shared" si="40"/>
        <v>5069</v>
      </c>
      <c r="J180" s="1859">
        <v>6547</v>
      </c>
      <c r="K180" s="1859">
        <f t="shared" si="34"/>
        <v>6.5469999999999997</v>
      </c>
      <c r="L180" s="737" t="s">
        <v>58</v>
      </c>
      <c r="M180" s="750" t="str">
        <f>VLOOKUP(B180,Sheet1!$A$1:$I$178,9,0)</f>
        <v>Employee benefits</v>
      </c>
      <c r="N180" s="726"/>
      <c r="O180" s="721"/>
      <c r="Q180" s="751"/>
      <c r="R180" s="695"/>
      <c r="V180" s="697"/>
      <c r="W180" s="698"/>
      <c r="AB180" s="577" t="b">
        <f t="shared" si="37"/>
        <v>1</v>
      </c>
      <c r="AC180" s="161">
        <v>8011200</v>
      </c>
      <c r="AD180" s="161" t="s">
        <v>4153</v>
      </c>
      <c r="AE180" s="167">
        <v>11217475.09</v>
      </c>
      <c r="AF180" s="163">
        <v>0</v>
      </c>
      <c r="AG180" s="166">
        <v>0</v>
      </c>
      <c r="AH180" s="160">
        <v>11217475.09</v>
      </c>
      <c r="AJ180" s="1858">
        <v>16723156.41</v>
      </c>
      <c r="AK180" s="1861">
        <v>-33</v>
      </c>
      <c r="AQ180" s="161">
        <v>8011200</v>
      </c>
      <c r="AR180" s="577" t="s">
        <v>3624</v>
      </c>
    </row>
    <row r="181" spans="1:44">
      <c r="A181" s="696">
        <v>8011340</v>
      </c>
      <c r="B181" s="736" t="s">
        <v>2263</v>
      </c>
      <c r="C181" s="723">
        <v>3092000</v>
      </c>
      <c r="D181" s="714">
        <v>0</v>
      </c>
      <c r="E181" s="715">
        <v>0</v>
      </c>
      <c r="F181" s="164">
        <v>2085400</v>
      </c>
      <c r="G181" s="164">
        <f t="shared" si="32"/>
        <v>2085</v>
      </c>
      <c r="H181" s="164">
        <f t="shared" si="33"/>
        <v>0</v>
      </c>
      <c r="I181" s="695">
        <f t="shared" si="40"/>
        <v>2085</v>
      </c>
      <c r="J181" s="1859">
        <v>3092</v>
      </c>
      <c r="K181" s="1859">
        <f t="shared" si="34"/>
        <v>3.0920000000000001</v>
      </c>
      <c r="L181" s="737" t="s">
        <v>58</v>
      </c>
      <c r="M181" s="750" t="str">
        <f>VLOOKUP(B181,Sheet1!$A$1:$I$178,9,0)</f>
        <v>Employee benefits</v>
      </c>
      <c r="N181" s="726"/>
      <c r="O181" s="719"/>
      <c r="Q181" s="751"/>
      <c r="R181" s="695"/>
      <c r="V181" s="697"/>
      <c r="W181" s="698"/>
      <c r="AB181" s="577" t="b">
        <f t="shared" si="37"/>
        <v>1</v>
      </c>
      <c r="AC181" s="161">
        <v>8011340</v>
      </c>
      <c r="AD181" s="161" t="s">
        <v>4154</v>
      </c>
      <c r="AE181" s="167">
        <v>8421367.7400000002</v>
      </c>
      <c r="AF181" s="163">
        <v>0</v>
      </c>
      <c r="AG181" s="166">
        <v>0</v>
      </c>
      <c r="AH181" s="160">
        <v>8421367.7400000002</v>
      </c>
      <c r="AJ181" s="1858">
        <v>11494777.789999999</v>
      </c>
      <c r="AK181" s="1861">
        <v>-27</v>
      </c>
      <c r="AQ181" s="161">
        <v>8011340</v>
      </c>
      <c r="AR181" s="577" t="s">
        <v>3625</v>
      </c>
    </row>
    <row r="182" spans="1:44">
      <c r="A182" s="696">
        <v>8011350</v>
      </c>
      <c r="B182" s="736" t="s">
        <v>2264</v>
      </c>
      <c r="C182" s="723">
        <v>4136264.59</v>
      </c>
      <c r="D182" s="714">
        <v>0</v>
      </c>
      <c r="E182" s="715">
        <v>0</v>
      </c>
      <c r="F182" s="164">
        <v>3675115.9099999997</v>
      </c>
      <c r="G182" s="164">
        <f t="shared" si="32"/>
        <v>3675</v>
      </c>
      <c r="H182" s="164">
        <f t="shared" si="33"/>
        <v>0</v>
      </c>
      <c r="I182" s="695">
        <f t="shared" si="40"/>
        <v>3675</v>
      </c>
      <c r="J182" s="1859">
        <v>4136</v>
      </c>
      <c r="K182" s="1859">
        <f t="shared" si="34"/>
        <v>4.1360000000000001</v>
      </c>
      <c r="L182" s="737" t="s">
        <v>58</v>
      </c>
      <c r="M182" s="750" t="str">
        <f>VLOOKUP(B182,Sheet1!$A$1:$I$178,9,0)</f>
        <v>Employee benefits</v>
      </c>
      <c r="N182" s="718"/>
      <c r="O182" s="721"/>
      <c r="Q182" s="751"/>
      <c r="R182" s="695"/>
      <c r="V182" s="697"/>
      <c r="W182" s="698"/>
      <c r="AB182" s="577" t="b">
        <f t="shared" si="37"/>
        <v>1</v>
      </c>
      <c r="AC182" s="161">
        <v>8011350</v>
      </c>
      <c r="AD182" s="161" t="s">
        <v>4155</v>
      </c>
      <c r="AE182" s="167">
        <v>17910257.239999998</v>
      </c>
      <c r="AF182" s="163">
        <v>0</v>
      </c>
      <c r="AG182" s="166">
        <v>0</v>
      </c>
      <c r="AH182" s="160">
        <v>17910257.239999998</v>
      </c>
      <c r="AJ182" s="1858">
        <v>19111742.66</v>
      </c>
      <c r="AK182" s="1861">
        <v>-6</v>
      </c>
      <c r="AQ182" s="161">
        <v>8011350</v>
      </c>
      <c r="AR182" s="577" t="s">
        <v>3626</v>
      </c>
    </row>
    <row r="183" spans="1:44">
      <c r="A183" s="696">
        <v>8011370</v>
      </c>
      <c r="B183" s="736" t="s">
        <v>2265</v>
      </c>
      <c r="C183" s="723">
        <v>0</v>
      </c>
      <c r="D183" s="714">
        <v>0</v>
      </c>
      <c r="E183" s="715">
        <v>0</v>
      </c>
      <c r="F183" s="164">
        <v>0</v>
      </c>
      <c r="G183" s="164">
        <f t="shared" si="32"/>
        <v>0</v>
      </c>
      <c r="H183" s="164">
        <f t="shared" si="33"/>
        <v>0</v>
      </c>
      <c r="I183" s="695">
        <f t="shared" si="40"/>
        <v>0</v>
      </c>
      <c r="J183" s="1859">
        <v>0</v>
      </c>
      <c r="K183" s="1859">
        <f t="shared" si="34"/>
        <v>0</v>
      </c>
      <c r="L183" s="737" t="s">
        <v>58</v>
      </c>
      <c r="M183" s="750" t="str">
        <f>VLOOKUP(B183,Sheet1!$A$1:$I$178,9,0)</f>
        <v>Employee benefits</v>
      </c>
      <c r="N183" s="726"/>
      <c r="O183" s="721"/>
      <c r="Q183" s="751"/>
      <c r="R183" s="695"/>
      <c r="V183" s="697"/>
      <c r="W183" s="698"/>
      <c r="AB183" s="577" t="b">
        <f t="shared" si="37"/>
        <v>1</v>
      </c>
      <c r="AC183" s="161">
        <v>8011370</v>
      </c>
      <c r="AD183" s="161" t="s">
        <v>4156</v>
      </c>
      <c r="AE183" s="167">
        <v>13044282.25</v>
      </c>
      <c r="AF183" s="163">
        <v>0</v>
      </c>
      <c r="AG183" s="166">
        <v>0</v>
      </c>
      <c r="AH183" s="160">
        <v>13044282.25</v>
      </c>
      <c r="AJ183" s="1858">
        <v>62957594.130000003</v>
      </c>
      <c r="AK183" s="1861">
        <v>-79</v>
      </c>
      <c r="AQ183" s="161">
        <v>8011370</v>
      </c>
      <c r="AR183" s="577" t="s">
        <v>3627</v>
      </c>
    </row>
    <row r="184" spans="1:44">
      <c r="A184" s="696">
        <v>8011375</v>
      </c>
      <c r="B184" s="712" t="s">
        <v>3199</v>
      </c>
      <c r="C184" s="713">
        <v>5434427.1399999997</v>
      </c>
      <c r="D184" s="714">
        <v>0</v>
      </c>
      <c r="E184" s="715">
        <v>0</v>
      </c>
      <c r="F184" s="164">
        <v>0</v>
      </c>
      <c r="G184" s="164">
        <f t="shared" si="32"/>
        <v>0</v>
      </c>
      <c r="H184" s="164">
        <f t="shared" si="33"/>
        <v>0</v>
      </c>
      <c r="I184" s="695">
        <f t="shared" si="40"/>
        <v>0</v>
      </c>
      <c r="J184" s="1859">
        <v>5434</v>
      </c>
      <c r="K184" s="1859">
        <f t="shared" si="34"/>
        <v>5.4340000000000002</v>
      </c>
      <c r="L184" s="737" t="s">
        <v>58</v>
      </c>
      <c r="M184" s="750" t="s">
        <v>1874</v>
      </c>
      <c r="N184" s="726"/>
      <c r="O184" s="721"/>
      <c r="Q184" s="751"/>
      <c r="R184" s="695"/>
      <c r="V184" s="697"/>
      <c r="W184" s="698"/>
      <c r="AB184" s="577" t="b">
        <f t="shared" si="37"/>
        <v>1</v>
      </c>
      <c r="AC184" s="161">
        <v>8011375</v>
      </c>
      <c r="AD184" s="161" t="s">
        <v>4157</v>
      </c>
      <c r="AE184" s="167">
        <v>4513389.82</v>
      </c>
      <c r="AF184" s="163">
        <v>0</v>
      </c>
      <c r="AG184" s="166">
        <v>0</v>
      </c>
      <c r="AH184" s="160">
        <v>4513389.82</v>
      </c>
      <c r="AJ184" s="1859">
        <v>-2151326.61</v>
      </c>
      <c r="AK184" s="1861">
        <v>-310</v>
      </c>
      <c r="AQ184" s="161">
        <v>8011375</v>
      </c>
      <c r="AR184" s="577" t="s">
        <v>3628</v>
      </c>
    </row>
    <row r="185" spans="1:44">
      <c r="A185" s="696">
        <v>8011650</v>
      </c>
      <c r="B185" s="736" t="s">
        <v>2267</v>
      </c>
      <c r="C185" s="723">
        <v>20000</v>
      </c>
      <c r="D185" s="714">
        <v>0</v>
      </c>
      <c r="E185" s="715">
        <v>0</v>
      </c>
      <c r="F185" s="164">
        <v>125000</v>
      </c>
      <c r="G185" s="164">
        <f t="shared" si="32"/>
        <v>125</v>
      </c>
      <c r="H185" s="164">
        <f t="shared" si="33"/>
        <v>0</v>
      </c>
      <c r="I185" s="695">
        <f t="shared" si="40"/>
        <v>125</v>
      </c>
      <c r="J185" s="1859">
        <v>20</v>
      </c>
      <c r="K185" s="1859">
        <f t="shared" si="34"/>
        <v>0.02</v>
      </c>
      <c r="L185" s="737" t="s">
        <v>59</v>
      </c>
      <c r="M185" s="750" t="s">
        <v>1874</v>
      </c>
      <c r="N185" s="726"/>
      <c r="O185" s="721"/>
      <c r="Q185" s="751"/>
      <c r="R185" s="695"/>
      <c r="V185" s="697"/>
      <c r="W185" s="698"/>
      <c r="AB185" s="577" t="b">
        <f t="shared" si="37"/>
        <v>1</v>
      </c>
      <c r="AC185" s="161">
        <v>8011650</v>
      </c>
      <c r="AD185" s="161" t="s">
        <v>4158</v>
      </c>
      <c r="AE185" s="167">
        <v>315000</v>
      </c>
      <c r="AF185" s="163">
        <v>0</v>
      </c>
      <c r="AG185" s="166">
        <v>0</v>
      </c>
      <c r="AH185" s="160">
        <v>315000</v>
      </c>
      <c r="AJ185" s="1858">
        <v>216550.38</v>
      </c>
      <c r="AK185" s="2175">
        <v>45</v>
      </c>
      <c r="AQ185" s="161">
        <v>8011650</v>
      </c>
      <c r="AR185" s="577" t="s">
        <v>3629</v>
      </c>
    </row>
    <row r="186" spans="1:44">
      <c r="A186" s="696">
        <v>8031025</v>
      </c>
      <c r="B186" s="736" t="s">
        <v>2268</v>
      </c>
      <c r="C186" s="723">
        <v>11378201.24</v>
      </c>
      <c r="D186" s="714">
        <v>0</v>
      </c>
      <c r="E186" s="715">
        <v>0</v>
      </c>
      <c r="F186" s="164">
        <v>10510603.120000001</v>
      </c>
      <c r="G186" s="164">
        <f t="shared" si="32"/>
        <v>10511</v>
      </c>
      <c r="H186" s="164">
        <f t="shared" si="33"/>
        <v>0</v>
      </c>
      <c r="I186" s="695">
        <f t="shared" si="40"/>
        <v>10511</v>
      </c>
      <c r="J186" s="1859">
        <v>11378</v>
      </c>
      <c r="K186" s="1859">
        <f t="shared" si="34"/>
        <v>11.378</v>
      </c>
      <c r="L186" s="737" t="s">
        <v>60</v>
      </c>
      <c r="M186" s="750" t="str">
        <f>VLOOKUP(B186,Sheet1!$A$1:$I$178,9,0)</f>
        <v>Employee benefits</v>
      </c>
      <c r="N186" s="726"/>
      <c r="O186" s="721"/>
      <c r="Q186" s="751"/>
      <c r="R186" s="695"/>
      <c r="V186" s="697"/>
      <c r="W186" s="698"/>
      <c r="AB186" s="577" t="b">
        <f t="shared" si="37"/>
        <v>1</v>
      </c>
      <c r="AC186" s="161">
        <v>8031025</v>
      </c>
      <c r="AD186" s="161" t="s">
        <v>4159</v>
      </c>
      <c r="AE186" s="167">
        <v>43449318.590000004</v>
      </c>
      <c r="AF186" s="163">
        <v>0</v>
      </c>
      <c r="AG186" s="166">
        <v>0</v>
      </c>
      <c r="AH186" s="160">
        <v>43449318.590000004</v>
      </c>
      <c r="AJ186" s="1858">
        <v>52052201.450000003</v>
      </c>
      <c r="AK186" s="1861">
        <v>-17</v>
      </c>
      <c r="AQ186" s="161">
        <v>8031025</v>
      </c>
      <c r="AR186" s="577" t="s">
        <v>3630</v>
      </c>
    </row>
    <row r="187" spans="1:44">
      <c r="A187" s="696">
        <v>8031050</v>
      </c>
      <c r="B187" s="736" t="s">
        <v>2269</v>
      </c>
      <c r="C187" s="723">
        <v>0</v>
      </c>
      <c r="D187" s="714">
        <v>0</v>
      </c>
      <c r="E187" s="715">
        <v>0</v>
      </c>
      <c r="F187" s="164">
        <v>0</v>
      </c>
      <c r="G187" s="164">
        <f t="shared" si="32"/>
        <v>0</v>
      </c>
      <c r="H187" s="164">
        <f t="shared" si="33"/>
        <v>0</v>
      </c>
      <c r="I187" s="695">
        <f t="shared" si="40"/>
        <v>0</v>
      </c>
      <c r="J187" s="1859">
        <v>0</v>
      </c>
      <c r="K187" s="1859">
        <f t="shared" si="34"/>
        <v>0</v>
      </c>
      <c r="L187" s="737" t="s">
        <v>59</v>
      </c>
      <c r="M187" s="750" t="str">
        <f>VLOOKUP(B187,Sheet1!$A$1:$I$178,9,0)</f>
        <v>Employee benefits</v>
      </c>
      <c r="N187" s="726"/>
      <c r="O187" s="721"/>
      <c r="Q187" s="751"/>
      <c r="R187" s="695"/>
      <c r="V187" s="697"/>
      <c r="W187" s="698"/>
      <c r="AB187" s="577" t="b">
        <f t="shared" si="37"/>
        <v>1</v>
      </c>
      <c r="AC187" s="161">
        <v>8031050</v>
      </c>
      <c r="AD187" s="161" t="s">
        <v>2269</v>
      </c>
      <c r="AE187" s="1860">
        <v>0</v>
      </c>
      <c r="AF187" s="163">
        <v>0</v>
      </c>
      <c r="AG187" s="166">
        <v>0</v>
      </c>
      <c r="AH187" s="166">
        <v>0</v>
      </c>
      <c r="AJ187" s="1858">
        <v>30000</v>
      </c>
      <c r="AK187" s="1861">
        <v>-100</v>
      </c>
      <c r="AQ187" s="161">
        <v>8031050</v>
      </c>
      <c r="AR187" s="577" t="s">
        <v>1454</v>
      </c>
    </row>
    <row r="188" spans="1:44">
      <c r="A188" s="696">
        <v>8031100</v>
      </c>
      <c r="B188" s="736" t="s">
        <v>2270</v>
      </c>
      <c r="C188" s="723">
        <v>957364.85</v>
      </c>
      <c r="D188" s="714">
        <v>0</v>
      </c>
      <c r="E188" s="715">
        <v>0</v>
      </c>
      <c r="F188" s="164">
        <v>973234.1100000001</v>
      </c>
      <c r="G188" s="164">
        <f t="shared" si="32"/>
        <v>973</v>
      </c>
      <c r="H188" s="164">
        <f t="shared" si="33"/>
        <v>0</v>
      </c>
      <c r="I188" s="695">
        <f>ROUND(F188/1000,0)</f>
        <v>973</v>
      </c>
      <c r="J188" s="1859">
        <v>957</v>
      </c>
      <c r="K188" s="1859">
        <f t="shared" si="34"/>
        <v>0.95699999999999996</v>
      </c>
      <c r="L188" s="737" t="s">
        <v>59</v>
      </c>
      <c r="M188" s="750" t="s">
        <v>1874</v>
      </c>
      <c r="N188" s="718"/>
      <c r="O188" s="721"/>
      <c r="Q188" s="751"/>
      <c r="R188" s="695"/>
      <c r="V188" s="697"/>
      <c r="W188" s="698"/>
      <c r="AB188" s="577" t="b">
        <f t="shared" ref="AB188:AB219" si="41">A188=AC188</f>
        <v>1</v>
      </c>
      <c r="AC188" s="161">
        <v>8031100</v>
      </c>
      <c r="AD188" s="161" t="s">
        <v>4160</v>
      </c>
      <c r="AE188" s="167">
        <v>3940397.37</v>
      </c>
      <c r="AF188" s="163">
        <v>0</v>
      </c>
      <c r="AG188" s="166">
        <v>0</v>
      </c>
      <c r="AH188" s="160">
        <v>3940397.37</v>
      </c>
      <c r="AJ188" s="1858">
        <v>5073564.08</v>
      </c>
      <c r="AK188" s="1861">
        <v>-22</v>
      </c>
      <c r="AQ188" s="161">
        <v>8031100</v>
      </c>
      <c r="AR188" s="577" t="s">
        <v>3631</v>
      </c>
    </row>
    <row r="189" spans="1:44">
      <c r="A189" s="696">
        <v>8031450</v>
      </c>
      <c r="B189" s="736" t="s">
        <v>2272</v>
      </c>
      <c r="C189" s="723">
        <v>2673639.04</v>
      </c>
      <c r="D189" s="714">
        <v>0</v>
      </c>
      <c r="E189" s="715">
        <v>0</v>
      </c>
      <c r="F189" s="164">
        <v>2309120.9</v>
      </c>
      <c r="G189" s="164">
        <f t="shared" si="32"/>
        <v>2309</v>
      </c>
      <c r="H189" s="164">
        <f t="shared" si="33"/>
        <v>0</v>
      </c>
      <c r="I189" s="695">
        <f t="shared" si="40"/>
        <v>2309</v>
      </c>
      <c r="J189" s="1859">
        <v>2674</v>
      </c>
      <c r="K189" s="1859">
        <f t="shared" si="34"/>
        <v>2.6739999999999999</v>
      </c>
      <c r="L189" s="737" t="s">
        <v>59</v>
      </c>
      <c r="M189" s="750" t="s">
        <v>1874</v>
      </c>
      <c r="N189" s="724"/>
      <c r="O189" s="725"/>
      <c r="Q189" s="751"/>
      <c r="R189" s="695"/>
      <c r="V189" s="697"/>
      <c r="W189" s="698"/>
      <c r="AB189" s="577" t="b">
        <f t="shared" si="41"/>
        <v>1</v>
      </c>
      <c r="AC189" s="161">
        <v>8031450</v>
      </c>
      <c r="AD189" s="161" t="s">
        <v>4161</v>
      </c>
      <c r="AE189" s="167">
        <v>8681512.3399999999</v>
      </c>
      <c r="AF189" s="163">
        <v>0</v>
      </c>
      <c r="AG189" s="166">
        <v>0</v>
      </c>
      <c r="AH189" s="160">
        <v>8681512.3399999999</v>
      </c>
      <c r="AJ189" s="1858">
        <v>10436869.02</v>
      </c>
      <c r="AK189" s="1861">
        <v>-17</v>
      </c>
      <c r="AQ189" s="161">
        <v>8031450</v>
      </c>
      <c r="AR189" s="577" t="s">
        <v>3632</v>
      </c>
    </row>
    <row r="190" spans="1:44">
      <c r="A190" s="696">
        <v>8031475</v>
      </c>
      <c r="B190" s="736" t="s">
        <v>2273</v>
      </c>
      <c r="C190" s="723">
        <v>0</v>
      </c>
      <c r="D190" s="714">
        <v>0</v>
      </c>
      <c r="E190" s="715">
        <v>0</v>
      </c>
      <c r="F190" s="164">
        <v>0</v>
      </c>
      <c r="G190" s="164">
        <f t="shared" si="32"/>
        <v>0</v>
      </c>
      <c r="H190" s="164">
        <f t="shared" si="33"/>
        <v>0</v>
      </c>
      <c r="I190" s="695">
        <f t="shared" si="40"/>
        <v>0</v>
      </c>
      <c r="J190" s="1859">
        <v>0</v>
      </c>
      <c r="K190" s="1859">
        <f t="shared" si="34"/>
        <v>0</v>
      </c>
      <c r="L190" s="737" t="s">
        <v>59</v>
      </c>
      <c r="M190" s="750" t="str">
        <f>VLOOKUP(B190,Sheet1!$A$1:$I$178,9,0)</f>
        <v>Employee benefits</v>
      </c>
      <c r="N190" s="726"/>
      <c r="O190" s="719"/>
      <c r="Q190" s="751"/>
      <c r="R190" s="695"/>
      <c r="V190" s="697"/>
      <c r="W190" s="698"/>
      <c r="AB190" s="577" t="b">
        <f t="shared" si="41"/>
        <v>1</v>
      </c>
      <c r="AC190" s="161">
        <v>8031475</v>
      </c>
      <c r="AD190" s="161" t="s">
        <v>2273</v>
      </c>
      <c r="AE190" s="1860">
        <v>0</v>
      </c>
      <c r="AF190" s="163">
        <v>0</v>
      </c>
      <c r="AG190" s="166">
        <v>0</v>
      </c>
      <c r="AH190" s="166">
        <v>0</v>
      </c>
      <c r="AJ190" s="1858">
        <v>939725</v>
      </c>
      <c r="AK190" s="1861">
        <v>-100</v>
      </c>
      <c r="AQ190" s="161">
        <v>8031475</v>
      </c>
      <c r="AR190" s="577" t="s">
        <v>1471</v>
      </c>
    </row>
    <row r="191" spans="1:44">
      <c r="A191" s="696">
        <v>8031500</v>
      </c>
      <c r="B191" s="736" t="s">
        <v>2274</v>
      </c>
      <c r="C191" s="723">
        <v>2752424.72</v>
      </c>
      <c r="D191" s="714">
        <v>0</v>
      </c>
      <c r="E191" s="715">
        <v>0</v>
      </c>
      <c r="F191" s="164">
        <v>1988336.0999999999</v>
      </c>
      <c r="G191" s="164">
        <f t="shared" si="32"/>
        <v>1988</v>
      </c>
      <c r="H191" s="164">
        <f t="shared" si="33"/>
        <v>0</v>
      </c>
      <c r="I191" s="695">
        <f t="shared" si="40"/>
        <v>1988</v>
      </c>
      <c r="J191" s="1859">
        <v>2752</v>
      </c>
      <c r="K191" s="1859">
        <f t="shared" si="34"/>
        <v>2.7519999999999998</v>
      </c>
      <c r="L191" s="737" t="s">
        <v>59</v>
      </c>
      <c r="M191" s="750" t="str">
        <f>VLOOKUP(B191,Sheet1!$A$1:$I$178,9,0)</f>
        <v>Employee benefits</v>
      </c>
      <c r="N191" s="726"/>
      <c r="O191" s="721"/>
      <c r="Q191" s="751"/>
      <c r="R191" s="695"/>
      <c r="V191" s="697"/>
      <c r="W191" s="698"/>
      <c r="AB191" s="577" t="b">
        <f t="shared" si="41"/>
        <v>1</v>
      </c>
      <c r="AC191" s="161">
        <v>8031500</v>
      </c>
      <c r="AD191" s="161" t="s">
        <v>4162</v>
      </c>
      <c r="AE191" s="167">
        <v>7996511.0300000003</v>
      </c>
      <c r="AF191" s="163">
        <v>0</v>
      </c>
      <c r="AG191" s="166">
        <v>0</v>
      </c>
      <c r="AH191" s="160">
        <v>7996511.0300000003</v>
      </c>
      <c r="AJ191" s="1858">
        <v>7596022.8200000003</v>
      </c>
      <c r="AK191" s="2175">
        <v>5</v>
      </c>
      <c r="AQ191" s="161">
        <v>8031500</v>
      </c>
      <c r="AR191" s="577" t="s">
        <v>3633</v>
      </c>
    </row>
    <row r="192" spans="1:44">
      <c r="A192" s="696">
        <v>8031510</v>
      </c>
      <c r="B192" s="736" t="s">
        <v>2275</v>
      </c>
      <c r="C192" s="723">
        <v>1430000</v>
      </c>
      <c r="D192" s="714">
        <v>0</v>
      </c>
      <c r="E192" s="715">
        <v>0</v>
      </c>
      <c r="F192" s="164">
        <v>1756666.6</v>
      </c>
      <c r="G192" s="164">
        <f t="shared" si="32"/>
        <v>1757</v>
      </c>
      <c r="H192" s="164">
        <f t="shared" si="33"/>
        <v>0</v>
      </c>
      <c r="I192" s="695">
        <f>ROUNDUP(F192/1000,0)</f>
        <v>1757</v>
      </c>
      <c r="J192" s="1859">
        <v>1430</v>
      </c>
      <c r="K192" s="1859">
        <f t="shared" si="34"/>
        <v>1.43</v>
      </c>
      <c r="L192" s="737" t="s">
        <v>59</v>
      </c>
      <c r="M192" s="750" t="str">
        <f>VLOOKUP(B192,Sheet1!$A$1:$I$178,9,0)</f>
        <v>Employee benefits</v>
      </c>
      <c r="N192" s="726"/>
      <c r="O192" s="721"/>
      <c r="Q192" s="751"/>
      <c r="R192" s="695"/>
      <c r="V192" s="697"/>
      <c r="W192" s="698"/>
      <c r="AB192" s="577" t="b">
        <f t="shared" si="41"/>
        <v>1</v>
      </c>
      <c r="AC192" s="161">
        <v>8031510</v>
      </c>
      <c r="AD192" s="161" t="s">
        <v>4163</v>
      </c>
      <c r="AE192" s="167">
        <v>5602499.96</v>
      </c>
      <c r="AF192" s="163">
        <v>0</v>
      </c>
      <c r="AG192" s="166">
        <v>0</v>
      </c>
      <c r="AH192" s="160">
        <v>5602499.96</v>
      </c>
      <c r="AJ192" s="1858">
        <v>6240000</v>
      </c>
      <c r="AK192" s="1861">
        <v>-10</v>
      </c>
      <c r="AQ192" s="161">
        <v>8031510</v>
      </c>
      <c r="AR192" s="577" t="s">
        <v>3634</v>
      </c>
    </row>
    <row r="193" spans="1:44">
      <c r="A193" s="696">
        <v>8031590</v>
      </c>
      <c r="B193" s="736" t="s">
        <v>4759</v>
      </c>
      <c r="C193" s="723"/>
      <c r="D193" s="714"/>
      <c r="E193" s="715"/>
      <c r="F193" s="164">
        <v>1210996.6000000001</v>
      </c>
      <c r="G193" s="164">
        <f t="shared" ref="G193" si="42">ROUND(F193/1000,0)</f>
        <v>1211</v>
      </c>
      <c r="H193" s="164">
        <f t="shared" ref="H193" si="43">G193-I193</f>
        <v>0</v>
      </c>
      <c r="I193" s="695">
        <f>ROUNDUP(F193/1000,0)</f>
        <v>1211</v>
      </c>
      <c r="J193" s="1859">
        <v>0</v>
      </c>
      <c r="K193" s="1859"/>
      <c r="L193" s="737"/>
      <c r="M193" s="750"/>
      <c r="N193" s="726"/>
      <c r="O193" s="721"/>
      <c r="Q193" s="751"/>
      <c r="R193" s="695"/>
      <c r="V193" s="697"/>
      <c r="W193" s="698"/>
      <c r="AC193" s="161"/>
      <c r="AD193" s="161"/>
      <c r="AE193" s="167"/>
      <c r="AF193" s="163"/>
      <c r="AG193" s="166"/>
      <c r="AH193" s="160"/>
      <c r="AJ193" s="1858"/>
      <c r="AK193" s="1861"/>
      <c r="AQ193" s="161"/>
    </row>
    <row r="194" spans="1:44">
      <c r="A194" s="696">
        <v>8031550</v>
      </c>
      <c r="B194" s="736" t="s">
        <v>2277</v>
      </c>
      <c r="C194" s="723">
        <v>5878075.4900000002</v>
      </c>
      <c r="D194" s="754">
        <v>-5733319</v>
      </c>
      <c r="E194" s="715">
        <v>0</v>
      </c>
      <c r="F194" s="164">
        <v>1540215</v>
      </c>
      <c r="G194" s="164">
        <f t="shared" si="32"/>
        <v>1540</v>
      </c>
      <c r="H194" s="164">
        <f t="shared" si="33"/>
        <v>0</v>
      </c>
      <c r="I194" s="695">
        <f t="shared" si="40"/>
        <v>1540</v>
      </c>
      <c r="J194" s="1859">
        <v>5878</v>
      </c>
      <c r="K194" s="1859">
        <f t="shared" si="34"/>
        <v>5.8780000000000001</v>
      </c>
      <c r="L194" s="737" t="s">
        <v>59</v>
      </c>
      <c r="M194" s="750" t="str">
        <f>VLOOKUP(B194,Sheet1!$A$1:$I$178,9,0)</f>
        <v>Employee benefits</v>
      </c>
      <c r="N194" s="726"/>
      <c r="O194" s="721"/>
      <c r="Q194" s="751"/>
      <c r="R194" s="695"/>
      <c r="V194" s="697"/>
      <c r="W194" s="698"/>
      <c r="AB194" s="577" t="b">
        <f t="shared" ref="AB194:AB225" si="44">A194=AC194</f>
        <v>1</v>
      </c>
      <c r="AC194" s="161">
        <v>8031550</v>
      </c>
      <c r="AD194" s="161" t="s">
        <v>4164</v>
      </c>
      <c r="AE194" s="167">
        <v>3983754.21</v>
      </c>
      <c r="AF194" s="163">
        <v>0</v>
      </c>
      <c r="AG194" s="166">
        <v>0</v>
      </c>
      <c r="AH194" s="160">
        <v>3983754.21</v>
      </c>
      <c r="AJ194" s="1858">
        <v>34093107.780000001</v>
      </c>
      <c r="AK194" s="1861">
        <v>-88</v>
      </c>
      <c r="AQ194" s="161">
        <v>8031550</v>
      </c>
      <c r="AR194" s="577" t="s">
        <v>3635</v>
      </c>
    </row>
    <row r="195" spans="1:44">
      <c r="A195" s="696">
        <v>8031800</v>
      </c>
      <c r="B195" s="736" t="s">
        <v>2280</v>
      </c>
      <c r="C195" s="722">
        <v>-411704.92</v>
      </c>
      <c r="D195" s="739">
        <v>26659575.620000001</v>
      </c>
      <c r="E195" s="715">
        <v>0</v>
      </c>
      <c r="F195" s="164">
        <v>-1505044.72</v>
      </c>
      <c r="G195" s="164">
        <f t="shared" si="32"/>
        <v>-1505</v>
      </c>
      <c r="H195" s="164">
        <f t="shared" si="33"/>
        <v>0</v>
      </c>
      <c r="I195" s="695">
        <f t="shared" si="40"/>
        <v>-1505</v>
      </c>
      <c r="J195" s="1859">
        <v>-412</v>
      </c>
      <c r="K195" s="1859">
        <f t="shared" si="34"/>
        <v>-0.41199999999999998</v>
      </c>
      <c r="L195" s="737" t="s">
        <v>59</v>
      </c>
      <c r="M195" s="750" t="s">
        <v>1874</v>
      </c>
      <c r="N195" s="724"/>
      <c r="O195" s="725"/>
      <c r="Q195" s="751"/>
      <c r="R195" s="695"/>
      <c r="V195" s="697"/>
      <c r="W195" s="698"/>
      <c r="AB195" s="577" t="b">
        <f t="shared" si="44"/>
        <v>1</v>
      </c>
      <c r="AC195" s="161">
        <v>8031800</v>
      </c>
      <c r="AD195" s="161" t="s">
        <v>4165</v>
      </c>
      <c r="AE195" s="162">
        <v>-925584.42</v>
      </c>
      <c r="AF195" s="163">
        <v>0</v>
      </c>
      <c r="AG195" s="166">
        <v>0</v>
      </c>
      <c r="AH195" s="164">
        <v>-925584.42</v>
      </c>
      <c r="AJ195" s="1858">
        <v>26659575.620000001</v>
      </c>
      <c r="AK195" s="1861">
        <v>-103</v>
      </c>
      <c r="AQ195" s="161">
        <v>8031800</v>
      </c>
      <c r="AR195" s="577" t="s">
        <v>3636</v>
      </c>
    </row>
    <row r="196" spans="1:44">
      <c r="A196" s="696">
        <v>8051050</v>
      </c>
      <c r="B196" s="736" t="s">
        <v>2281</v>
      </c>
      <c r="C196" s="723">
        <v>3411786.49</v>
      </c>
      <c r="D196" s="714">
        <v>0</v>
      </c>
      <c r="E196" s="715">
        <v>0</v>
      </c>
      <c r="F196" s="164">
        <v>78190.75</v>
      </c>
      <c r="G196" s="164">
        <f t="shared" si="32"/>
        <v>78</v>
      </c>
      <c r="H196" s="164">
        <f t="shared" si="33"/>
        <v>-1</v>
      </c>
      <c r="I196" s="695">
        <f>ROUNDUP(F196/1000,0)</f>
        <v>79</v>
      </c>
      <c r="J196" s="1859">
        <v>3412</v>
      </c>
      <c r="K196" s="1859">
        <f t="shared" si="34"/>
        <v>3.4119999999999999</v>
      </c>
      <c r="L196" s="737" t="s">
        <v>59</v>
      </c>
      <c r="M196" s="750" t="s">
        <v>1874</v>
      </c>
      <c r="N196" s="724"/>
      <c r="O196" s="725"/>
      <c r="Q196" s="751"/>
      <c r="R196" s="695"/>
      <c r="V196" s="697"/>
      <c r="W196" s="698"/>
      <c r="AB196" s="577" t="b">
        <f t="shared" si="44"/>
        <v>1</v>
      </c>
      <c r="AC196" s="161">
        <v>8051050</v>
      </c>
      <c r="AD196" s="161" t="s">
        <v>4166</v>
      </c>
      <c r="AE196" s="167">
        <v>4584403.6399999997</v>
      </c>
      <c r="AF196" s="163">
        <v>0</v>
      </c>
      <c r="AG196" s="166">
        <v>0</v>
      </c>
      <c r="AH196" s="160">
        <v>4584403.6399999997</v>
      </c>
      <c r="AJ196" s="1858">
        <v>17968163.670000002</v>
      </c>
      <c r="AK196" s="1861">
        <v>-74</v>
      </c>
      <c r="AQ196" s="161">
        <v>8051050</v>
      </c>
      <c r="AR196" s="577" t="s">
        <v>3637</v>
      </c>
    </row>
    <row r="197" spans="1:44">
      <c r="A197" s="696">
        <v>8051075</v>
      </c>
      <c r="B197" s="736" t="s">
        <v>2282</v>
      </c>
      <c r="C197" s="727">
        <v>182660</v>
      </c>
      <c r="D197" s="728">
        <v>0</v>
      </c>
      <c r="E197" s="729">
        <v>0</v>
      </c>
      <c r="F197" s="164">
        <v>0</v>
      </c>
      <c r="G197" s="164">
        <f t="shared" si="32"/>
        <v>0</v>
      </c>
      <c r="H197" s="164">
        <f t="shared" si="33"/>
        <v>0</v>
      </c>
      <c r="I197" s="695">
        <f>ROUND(F197/1000,0)</f>
        <v>0</v>
      </c>
      <c r="J197" s="1859">
        <v>183</v>
      </c>
      <c r="K197" s="1859">
        <f t="shared" si="34"/>
        <v>0.183</v>
      </c>
      <c r="L197" s="737" t="s">
        <v>59</v>
      </c>
      <c r="M197" s="750" t="str">
        <f>VLOOKUP(B197,Sheet1!$A$1:$I$178,9,0)</f>
        <v>Employee benefits</v>
      </c>
      <c r="N197" s="726"/>
      <c r="O197" s="721"/>
      <c r="Q197" s="751"/>
      <c r="R197" s="695"/>
      <c r="V197" s="697"/>
      <c r="W197" s="698"/>
      <c r="AB197" s="577" t="b">
        <f t="shared" si="44"/>
        <v>1</v>
      </c>
      <c r="AC197" s="161">
        <v>8051075</v>
      </c>
      <c r="AD197" s="161" t="s">
        <v>4167</v>
      </c>
      <c r="AE197" s="167">
        <v>355940</v>
      </c>
      <c r="AF197" s="163">
        <v>0</v>
      </c>
      <c r="AG197" s="166">
        <v>0</v>
      </c>
      <c r="AH197" s="160">
        <v>355940</v>
      </c>
      <c r="AJ197" s="1858">
        <v>403890</v>
      </c>
      <c r="AK197" s="1861">
        <v>-12</v>
      </c>
      <c r="AQ197" s="161">
        <v>8051075</v>
      </c>
      <c r="AR197" s="577" t="s">
        <v>3638</v>
      </c>
    </row>
    <row r="198" spans="1:44">
      <c r="A198" s="696">
        <v>8331175</v>
      </c>
      <c r="B198" s="736" t="s">
        <v>2382</v>
      </c>
      <c r="C198" s="723">
        <v>1449731.3</v>
      </c>
      <c r="D198" s="714">
        <v>0</v>
      </c>
      <c r="E198" s="715">
        <v>0</v>
      </c>
      <c r="F198" s="164">
        <v>1014299.94</v>
      </c>
      <c r="G198" s="164">
        <f t="shared" si="32"/>
        <v>1014</v>
      </c>
      <c r="H198" s="164">
        <f t="shared" si="33"/>
        <v>0</v>
      </c>
      <c r="I198" s="695">
        <f>ROUND(F198/1000,0)</f>
        <v>1014</v>
      </c>
      <c r="J198" s="1859">
        <v>1450</v>
      </c>
      <c r="K198" s="1859">
        <f t="shared" si="34"/>
        <v>1.45</v>
      </c>
      <c r="L198" s="737" t="s">
        <v>59</v>
      </c>
      <c r="M198" s="750" t="s">
        <v>1874</v>
      </c>
      <c r="N198" s="726"/>
      <c r="O198" s="721"/>
      <c r="Q198" s="751"/>
      <c r="R198" s="695"/>
      <c r="V198" s="697"/>
      <c r="W198" s="698"/>
      <c r="AB198" s="577" t="b">
        <f t="shared" si="44"/>
        <v>1</v>
      </c>
      <c r="AC198" s="161">
        <v>8331175</v>
      </c>
      <c r="AD198" s="161" t="s">
        <v>4168</v>
      </c>
      <c r="AE198" s="2184">
        <v>-580054.91</v>
      </c>
      <c r="AF198" s="2178">
        <v>0</v>
      </c>
      <c r="AG198" s="2179">
        <v>0</v>
      </c>
      <c r="AH198" s="2185">
        <v>-580054.91</v>
      </c>
      <c r="AJ198" s="2181">
        <v>4418420.1100000003</v>
      </c>
      <c r="AK198" s="2182">
        <v>-113</v>
      </c>
      <c r="AQ198" s="161">
        <v>8331175</v>
      </c>
      <c r="AR198" s="577" t="s">
        <v>3639</v>
      </c>
    </row>
    <row r="199" spans="1:44">
      <c r="A199" s="696" t="s">
        <v>3329</v>
      </c>
      <c r="B199" s="733" t="s">
        <v>2284</v>
      </c>
      <c r="C199" s="743">
        <v>130439203.06</v>
      </c>
      <c r="D199" s="735">
        <f>SUM(D177:D198)</f>
        <v>20926256.620000001</v>
      </c>
      <c r="E199" s="735">
        <f>SUM(E177:E198)</f>
        <v>193477795.53</v>
      </c>
      <c r="F199" s="743">
        <v>113357378.49999999</v>
      </c>
      <c r="G199" s="743">
        <f t="shared" ref="G199:H199" si="45">SUM(G177:G198)</f>
        <v>113356</v>
      </c>
      <c r="H199" s="743">
        <f t="shared" si="45"/>
        <v>-1</v>
      </c>
      <c r="I199" s="743">
        <f>SUM(I177:I198)</f>
        <v>113357</v>
      </c>
      <c r="J199" s="743">
        <v>131888</v>
      </c>
      <c r="K199" s="1859">
        <f t="shared" si="34"/>
        <v>131.88800000000001</v>
      </c>
      <c r="M199" s="750"/>
      <c r="N199" s="743"/>
      <c r="O199" s="721"/>
      <c r="V199" s="697"/>
      <c r="W199" s="698"/>
      <c r="AB199" s="577" t="b">
        <f t="shared" si="44"/>
        <v>1</v>
      </c>
      <c r="AC199" s="2183" t="s">
        <v>3329</v>
      </c>
      <c r="AD199" s="2183" t="s">
        <v>2284</v>
      </c>
      <c r="AE199" s="160">
        <v>449013771.17000002</v>
      </c>
      <c r="AF199" s="166">
        <v>0</v>
      </c>
      <c r="AG199" s="166">
        <v>0</v>
      </c>
      <c r="AH199" s="160">
        <v>449013771.17000002</v>
      </c>
      <c r="AJ199" s="160">
        <v>785079197.86000001</v>
      </c>
      <c r="AK199" s="1861">
        <v>-43</v>
      </c>
      <c r="AQ199" s="2183" t="s">
        <v>3329</v>
      </c>
      <c r="AR199" s="577" t="s">
        <v>3640</v>
      </c>
    </row>
    <row r="200" spans="1:44">
      <c r="A200" s="577"/>
      <c r="E200" s="577"/>
      <c r="F200" s="164"/>
      <c r="G200" s="164">
        <f t="shared" si="32"/>
        <v>0</v>
      </c>
      <c r="H200" s="164">
        <f t="shared" si="33"/>
        <v>0</v>
      </c>
      <c r="J200" s="1859"/>
      <c r="K200" s="1859">
        <f t="shared" si="34"/>
        <v>0</v>
      </c>
      <c r="AB200" s="577" t="b">
        <f t="shared" si="44"/>
        <v>1</v>
      </c>
    </row>
    <row r="201" spans="1:44">
      <c r="A201" s="696">
        <v>7879000</v>
      </c>
      <c r="B201" s="736" t="s">
        <v>2286</v>
      </c>
      <c r="C201" s="723">
        <v>-3.74</v>
      </c>
      <c r="D201" s="714">
        <v>0</v>
      </c>
      <c r="E201" s="715">
        <v>0</v>
      </c>
      <c r="F201" s="164">
        <v>-0.08</v>
      </c>
      <c r="G201" s="164">
        <f t="shared" si="32"/>
        <v>0</v>
      </c>
      <c r="H201" s="164">
        <f t="shared" si="33"/>
        <v>0</v>
      </c>
      <c r="I201" s="695">
        <f>ROUND(F201/1000,0)</f>
        <v>0</v>
      </c>
      <c r="J201" s="1859">
        <v>0</v>
      </c>
      <c r="K201" s="1859">
        <f t="shared" si="34"/>
        <v>0</v>
      </c>
      <c r="M201" s="750" t="s">
        <v>1481</v>
      </c>
      <c r="N201" s="724"/>
      <c r="O201" s="725"/>
      <c r="Q201" s="751"/>
      <c r="R201" s="695"/>
      <c r="V201" s="697"/>
      <c r="W201" s="698"/>
      <c r="AB201" s="577" t="b">
        <f t="shared" si="44"/>
        <v>1</v>
      </c>
      <c r="AC201" s="161">
        <v>7879000</v>
      </c>
      <c r="AD201" s="161" t="s">
        <v>4169</v>
      </c>
      <c r="AE201" s="167">
        <v>1.33</v>
      </c>
      <c r="AF201" s="163">
        <v>0</v>
      </c>
      <c r="AG201" s="166">
        <v>0</v>
      </c>
      <c r="AH201" s="160">
        <v>1.33</v>
      </c>
      <c r="AJ201" s="1858">
        <v>1.56</v>
      </c>
      <c r="AK201" s="1861">
        <v>-15</v>
      </c>
      <c r="AQ201" s="161">
        <v>7879000</v>
      </c>
      <c r="AR201" s="577" t="s">
        <v>3641</v>
      </c>
    </row>
    <row r="202" spans="1:44">
      <c r="A202" s="696">
        <v>8011750</v>
      </c>
      <c r="B202" s="736" t="s">
        <v>3458</v>
      </c>
      <c r="C202" s="723"/>
      <c r="D202" s="714"/>
      <c r="E202" s="715"/>
      <c r="F202" s="164">
        <v>326521.81</v>
      </c>
      <c r="G202" s="164">
        <f t="shared" si="32"/>
        <v>327</v>
      </c>
      <c r="H202" s="164">
        <f t="shared" si="33"/>
        <v>0</v>
      </c>
      <c r="I202" s="695">
        <f>ROUND(F202/1000,0)</f>
        <v>327</v>
      </c>
      <c r="J202" s="1859">
        <v>0</v>
      </c>
      <c r="K202" s="1859">
        <f t="shared" si="34"/>
        <v>0</v>
      </c>
      <c r="L202" s="737" t="s">
        <v>59</v>
      </c>
      <c r="M202" s="750"/>
      <c r="N202" s="724"/>
      <c r="O202" s="725"/>
      <c r="Q202" s="751"/>
      <c r="R202" s="695"/>
      <c r="V202" s="697"/>
      <c r="W202" s="698"/>
      <c r="AB202" s="577" t="b">
        <f t="shared" si="44"/>
        <v>1</v>
      </c>
      <c r="AC202" s="161">
        <v>8011750</v>
      </c>
      <c r="AD202" s="161" t="s">
        <v>3458</v>
      </c>
      <c r="AE202" s="167">
        <v>2612174.48</v>
      </c>
      <c r="AF202" s="163">
        <v>0</v>
      </c>
      <c r="AG202" s="166">
        <v>0</v>
      </c>
      <c r="AH202" s="160">
        <v>2612174.48</v>
      </c>
      <c r="AJ202" s="165">
        <v>0</v>
      </c>
      <c r="AK202" s="2176">
        <v>0</v>
      </c>
      <c r="AQ202" s="161">
        <v>8011750</v>
      </c>
      <c r="AR202" s="577" t="s">
        <v>3642</v>
      </c>
    </row>
    <row r="203" spans="1:44">
      <c r="A203" s="696">
        <v>8031150</v>
      </c>
      <c r="B203" s="736" t="s">
        <v>2287</v>
      </c>
      <c r="C203" s="723">
        <v>7797714.0099999998</v>
      </c>
      <c r="D203" s="714">
        <v>0</v>
      </c>
      <c r="E203" s="715">
        <v>0</v>
      </c>
      <c r="F203" s="164">
        <v>13271401.870000001</v>
      </c>
      <c r="G203" s="164">
        <f t="shared" si="32"/>
        <v>13271</v>
      </c>
      <c r="H203" s="164">
        <f t="shared" si="33"/>
        <v>0</v>
      </c>
      <c r="I203" s="695">
        <f t="shared" ref="I203:I269" si="46">ROUND(F203/1000,0)</f>
        <v>13271</v>
      </c>
      <c r="J203" s="1859">
        <v>7798</v>
      </c>
      <c r="K203" s="1859">
        <f t="shared" si="34"/>
        <v>7.798</v>
      </c>
      <c r="M203" s="750"/>
      <c r="N203" s="726"/>
      <c r="O203" s="721"/>
      <c r="Q203" s="751"/>
      <c r="R203" s="695"/>
      <c r="V203" s="697"/>
      <c r="W203" s="698"/>
      <c r="AB203" s="577" t="b">
        <f t="shared" si="44"/>
        <v>1</v>
      </c>
      <c r="AC203" s="161">
        <v>8031150</v>
      </c>
      <c r="AD203" s="161" t="s">
        <v>4170</v>
      </c>
      <c r="AE203" s="167">
        <v>33428958.34</v>
      </c>
      <c r="AF203" s="163">
        <v>0</v>
      </c>
      <c r="AG203" s="166">
        <v>0</v>
      </c>
      <c r="AH203" s="160">
        <v>33428958.34</v>
      </c>
      <c r="AJ203" s="1858">
        <v>33904380.18</v>
      </c>
      <c r="AK203" s="1861">
        <v>-1</v>
      </c>
      <c r="AQ203" s="161">
        <v>8031150</v>
      </c>
      <c r="AR203" s="577" t="s">
        <v>3643</v>
      </c>
    </row>
    <row r="204" spans="1:44">
      <c r="A204" s="696">
        <v>8031325</v>
      </c>
      <c r="B204" s="736" t="s">
        <v>2288</v>
      </c>
      <c r="C204" s="723">
        <v>8929531.1199999992</v>
      </c>
      <c r="D204" s="714">
        <v>0</v>
      </c>
      <c r="E204" s="715">
        <v>0</v>
      </c>
      <c r="F204" s="164">
        <v>8033618.7600000007</v>
      </c>
      <c r="G204" s="164">
        <f t="shared" si="32"/>
        <v>8034</v>
      </c>
      <c r="H204" s="164">
        <f t="shared" si="33"/>
        <v>0</v>
      </c>
      <c r="I204" s="695">
        <f t="shared" si="46"/>
        <v>8034</v>
      </c>
      <c r="J204" s="1859">
        <v>8930</v>
      </c>
      <c r="K204" s="1859">
        <f t="shared" si="34"/>
        <v>8.93</v>
      </c>
      <c r="M204" s="746" t="s">
        <v>1544</v>
      </c>
      <c r="N204" s="726"/>
      <c r="O204" s="719"/>
      <c r="Q204" s="751"/>
      <c r="R204" s="695"/>
      <c r="V204" s="697"/>
      <c r="W204" s="698"/>
      <c r="AB204" s="577" t="b">
        <f t="shared" si="44"/>
        <v>1</v>
      </c>
      <c r="AC204" s="161">
        <v>8031325</v>
      </c>
      <c r="AD204" s="161" t="s">
        <v>4171</v>
      </c>
      <c r="AE204" s="167">
        <v>31474627.68</v>
      </c>
      <c r="AF204" s="163">
        <v>0</v>
      </c>
      <c r="AG204" s="166">
        <v>0</v>
      </c>
      <c r="AH204" s="160">
        <v>31474627.68</v>
      </c>
      <c r="AJ204" s="1858">
        <v>36804725.909999996</v>
      </c>
      <c r="AK204" s="1861">
        <v>-14</v>
      </c>
      <c r="AQ204" s="161">
        <v>8031325</v>
      </c>
      <c r="AR204" s="577" t="s">
        <v>3644</v>
      </c>
    </row>
    <row r="205" spans="1:44">
      <c r="A205" s="696">
        <v>8031350</v>
      </c>
      <c r="B205" s="712" t="s">
        <v>3128</v>
      </c>
      <c r="C205" s="723">
        <v>97500</v>
      </c>
      <c r="D205" s="714">
        <v>0</v>
      </c>
      <c r="E205" s="715">
        <v>0</v>
      </c>
      <c r="F205" s="164">
        <v>0</v>
      </c>
      <c r="G205" s="164">
        <f t="shared" ref="G205:G268" si="47">ROUND(F205/1000,0)</f>
        <v>0</v>
      </c>
      <c r="H205" s="164">
        <f t="shared" ref="H205:H268" si="48">G205-I205</f>
        <v>0</v>
      </c>
      <c r="I205" s="695">
        <f t="shared" si="46"/>
        <v>0</v>
      </c>
      <c r="J205" s="1859">
        <v>98</v>
      </c>
      <c r="K205" s="1859">
        <f t="shared" ref="K205:K268" si="49">J205/1000</f>
        <v>9.8000000000000004E-2</v>
      </c>
      <c r="M205" s="746" t="s">
        <v>1544</v>
      </c>
      <c r="N205" s="726"/>
      <c r="O205" s="719"/>
      <c r="Q205" s="751"/>
      <c r="R205" s="695"/>
      <c r="V205" s="697"/>
      <c r="W205" s="698"/>
      <c r="AB205" s="577" t="b">
        <f t="shared" si="44"/>
        <v>1</v>
      </c>
      <c r="AC205" s="161">
        <v>8031350</v>
      </c>
      <c r="AD205" s="161" t="s">
        <v>4172</v>
      </c>
      <c r="AE205" s="167">
        <v>291310</v>
      </c>
      <c r="AF205" s="163">
        <v>0</v>
      </c>
      <c r="AG205" s="166">
        <v>0</v>
      </c>
      <c r="AH205" s="160">
        <v>291310</v>
      </c>
      <c r="AJ205" s="1858">
        <v>3445935</v>
      </c>
      <c r="AK205" s="1861">
        <v>-92</v>
      </c>
      <c r="AQ205" s="161">
        <v>8031350</v>
      </c>
      <c r="AR205" s="577" t="s">
        <v>3645</v>
      </c>
    </row>
    <row r="206" spans="1:44">
      <c r="A206" s="696">
        <v>8031425</v>
      </c>
      <c r="B206" s="736" t="s">
        <v>2289</v>
      </c>
      <c r="C206" s="723">
        <v>5400000</v>
      </c>
      <c r="D206" s="714">
        <v>0</v>
      </c>
      <c r="E206" s="715">
        <v>0</v>
      </c>
      <c r="F206" s="164">
        <v>5400000</v>
      </c>
      <c r="G206" s="164">
        <f t="shared" si="47"/>
        <v>5400</v>
      </c>
      <c r="H206" s="164">
        <f t="shared" si="48"/>
        <v>0</v>
      </c>
      <c r="I206" s="695">
        <f t="shared" si="46"/>
        <v>5400</v>
      </c>
      <c r="J206" s="1859">
        <v>5400</v>
      </c>
      <c r="K206" s="1859">
        <f t="shared" si="49"/>
        <v>5.4</v>
      </c>
      <c r="M206" s="746" t="s">
        <v>1544</v>
      </c>
      <c r="N206" s="718"/>
      <c r="O206" s="721"/>
      <c r="Q206" s="751"/>
      <c r="R206" s="695"/>
      <c r="V206" s="697"/>
      <c r="W206" s="698"/>
      <c r="AB206" s="577" t="b">
        <f t="shared" si="44"/>
        <v>1</v>
      </c>
      <c r="AC206" s="161">
        <v>8031425</v>
      </c>
      <c r="AD206" s="161" t="s">
        <v>4173</v>
      </c>
      <c r="AE206" s="167">
        <v>21600000</v>
      </c>
      <c r="AF206" s="163">
        <v>0</v>
      </c>
      <c r="AG206" s="166">
        <v>0</v>
      </c>
      <c r="AH206" s="160">
        <v>21600000</v>
      </c>
      <c r="AJ206" s="1858">
        <v>21600800</v>
      </c>
      <c r="AK206" s="2176">
        <v>0</v>
      </c>
      <c r="AQ206" s="161">
        <v>8031425</v>
      </c>
      <c r="AR206" s="577" t="s">
        <v>3646</v>
      </c>
    </row>
    <row r="207" spans="1:44">
      <c r="A207" s="696">
        <v>8051025</v>
      </c>
      <c r="B207" s="736" t="s">
        <v>2290</v>
      </c>
      <c r="C207" s="723">
        <v>910487</v>
      </c>
      <c r="D207" s="714">
        <v>0</v>
      </c>
      <c r="E207" s="715">
        <v>0</v>
      </c>
      <c r="F207" s="164">
        <v>808081</v>
      </c>
      <c r="G207" s="164">
        <f t="shared" si="47"/>
        <v>808</v>
      </c>
      <c r="H207" s="164">
        <f t="shared" si="48"/>
        <v>0</v>
      </c>
      <c r="I207" s="695">
        <f t="shared" si="46"/>
        <v>808</v>
      </c>
      <c r="J207" s="1859">
        <v>910</v>
      </c>
      <c r="K207" s="1859">
        <f t="shared" si="49"/>
        <v>0.91</v>
      </c>
      <c r="M207" s="750" t="str">
        <f>VLOOKUP(B207,Sheet1!$A$1:$I$178,9,0)</f>
        <v>Other Expenses</v>
      </c>
      <c r="N207" s="726"/>
      <c r="O207" s="719"/>
      <c r="Q207" s="751"/>
      <c r="R207" s="695"/>
      <c r="V207" s="697"/>
      <c r="W207" s="698"/>
      <c r="AB207" s="577" t="b">
        <f t="shared" si="44"/>
        <v>1</v>
      </c>
      <c r="AC207" s="161">
        <v>8051025</v>
      </c>
      <c r="AD207" s="161" t="s">
        <v>4174</v>
      </c>
      <c r="AE207" s="167">
        <v>24602367.390000001</v>
      </c>
      <c r="AF207" s="163">
        <v>0</v>
      </c>
      <c r="AG207" s="166">
        <v>0</v>
      </c>
      <c r="AH207" s="160">
        <v>24602367.390000001</v>
      </c>
      <c r="AJ207" s="1858">
        <v>16141000.859999999</v>
      </c>
      <c r="AK207" s="2175">
        <v>52</v>
      </c>
      <c r="AQ207" s="161">
        <v>8051025</v>
      </c>
      <c r="AR207" s="577" t="s">
        <v>3647</v>
      </c>
    </row>
    <row r="208" spans="1:44">
      <c r="A208" s="696">
        <v>8051100</v>
      </c>
      <c r="B208" s="736" t="s">
        <v>2291</v>
      </c>
      <c r="C208" s="723">
        <v>208185</v>
      </c>
      <c r="D208" s="714">
        <v>0</v>
      </c>
      <c r="E208" s="715">
        <v>0</v>
      </c>
      <c r="F208" s="164">
        <v>382020</v>
      </c>
      <c r="G208" s="164">
        <f t="shared" si="47"/>
        <v>382</v>
      </c>
      <c r="H208" s="164">
        <f t="shared" si="48"/>
        <v>0</v>
      </c>
      <c r="I208" s="695">
        <f>ROUND(F208/1000,0)</f>
        <v>382</v>
      </c>
      <c r="J208" s="1859">
        <v>208</v>
      </c>
      <c r="K208" s="1859">
        <f t="shared" si="49"/>
        <v>0.20799999999999999</v>
      </c>
      <c r="M208" s="750" t="str">
        <f>VLOOKUP(B208,Sheet1!$A$1:$I$178,9,0)</f>
        <v>Other Expenses</v>
      </c>
      <c r="N208" s="726"/>
      <c r="O208" s="719"/>
      <c r="Q208" s="751"/>
      <c r="R208" s="695"/>
      <c r="V208" s="697"/>
      <c r="W208" s="698"/>
      <c r="AB208" s="577" t="b">
        <f t="shared" si="44"/>
        <v>1</v>
      </c>
      <c r="AC208" s="161">
        <v>8051100</v>
      </c>
      <c r="AD208" s="161" t="s">
        <v>4175</v>
      </c>
      <c r="AE208" s="167">
        <v>826714.32</v>
      </c>
      <c r="AF208" s="163">
        <v>0</v>
      </c>
      <c r="AG208" s="166">
        <v>0</v>
      </c>
      <c r="AH208" s="160">
        <v>826714.32</v>
      </c>
      <c r="AJ208" s="1858">
        <v>7518303</v>
      </c>
      <c r="AK208" s="1861">
        <v>-89</v>
      </c>
      <c r="AQ208" s="161">
        <v>8051100</v>
      </c>
      <c r="AR208" s="577" t="s">
        <v>3648</v>
      </c>
    </row>
    <row r="209" spans="1:44">
      <c r="A209" s="696">
        <v>8071025</v>
      </c>
      <c r="B209" s="736" t="s">
        <v>2292</v>
      </c>
      <c r="C209" s="723">
        <v>8318835.4000000004</v>
      </c>
      <c r="D209" s="714">
        <v>0</v>
      </c>
      <c r="E209" s="715">
        <v>0</v>
      </c>
      <c r="F209" s="164">
        <v>11777472.18</v>
      </c>
      <c r="G209" s="164">
        <f t="shared" si="47"/>
        <v>11777</v>
      </c>
      <c r="H209" s="164">
        <f t="shared" si="48"/>
        <v>0</v>
      </c>
      <c r="I209" s="695">
        <f t="shared" si="46"/>
        <v>11777</v>
      </c>
      <c r="J209" s="1859">
        <v>8319</v>
      </c>
      <c r="K209" s="1859">
        <f t="shared" si="49"/>
        <v>8.3190000000000008</v>
      </c>
      <c r="M209" s="750" t="s">
        <v>2843</v>
      </c>
      <c r="N209" s="726"/>
      <c r="O209" s="719"/>
      <c r="Q209" s="751"/>
      <c r="R209" s="695"/>
      <c r="V209" s="697"/>
      <c r="W209" s="698"/>
      <c r="AB209" s="577" t="b">
        <f t="shared" si="44"/>
        <v>1</v>
      </c>
      <c r="AC209" s="161">
        <v>8071025</v>
      </c>
      <c r="AD209" s="161" t="s">
        <v>4176</v>
      </c>
      <c r="AE209" s="167">
        <v>35747207.170000002</v>
      </c>
      <c r="AF209" s="163">
        <v>0</v>
      </c>
      <c r="AG209" s="166">
        <v>0</v>
      </c>
      <c r="AH209" s="160">
        <v>35747207.170000002</v>
      </c>
      <c r="AJ209" s="1858">
        <v>48384341.479999997</v>
      </c>
      <c r="AK209" s="1861">
        <v>-26</v>
      </c>
      <c r="AQ209" s="161">
        <v>8071025</v>
      </c>
      <c r="AR209" s="577" t="s">
        <v>3649</v>
      </c>
    </row>
    <row r="210" spans="1:44">
      <c r="A210" s="696">
        <v>8071050</v>
      </c>
      <c r="B210" s="736" t="s">
        <v>2293</v>
      </c>
      <c r="C210" s="723">
        <v>604937.8600000001</v>
      </c>
      <c r="D210" s="714">
        <v>0</v>
      </c>
      <c r="E210" s="715">
        <v>0</v>
      </c>
      <c r="F210" s="164">
        <v>0</v>
      </c>
      <c r="G210" s="164">
        <f t="shared" si="47"/>
        <v>0</v>
      </c>
      <c r="H210" s="164">
        <f t="shared" si="48"/>
        <v>0</v>
      </c>
      <c r="I210" s="695">
        <f t="shared" si="46"/>
        <v>0</v>
      </c>
      <c r="J210" s="1859">
        <v>605</v>
      </c>
      <c r="K210" s="1859">
        <f t="shared" si="49"/>
        <v>0.60499999999999998</v>
      </c>
      <c r="M210" s="750" t="s">
        <v>2843</v>
      </c>
      <c r="N210" s="726"/>
      <c r="O210" s="719"/>
      <c r="Q210" s="751"/>
      <c r="R210" s="695"/>
      <c r="V210" s="697"/>
      <c r="W210" s="698"/>
      <c r="AB210" s="577" t="b">
        <f t="shared" si="44"/>
        <v>1</v>
      </c>
      <c r="AC210" s="161">
        <v>8071050</v>
      </c>
      <c r="AD210" s="161" t="s">
        <v>4177</v>
      </c>
      <c r="AE210" s="167">
        <v>2057185.98</v>
      </c>
      <c r="AF210" s="163">
        <v>0</v>
      </c>
      <c r="AG210" s="166">
        <v>0</v>
      </c>
      <c r="AH210" s="160">
        <v>2057185.98</v>
      </c>
      <c r="AJ210" s="1858">
        <v>5848815.8099999996</v>
      </c>
      <c r="AK210" s="1861">
        <v>-65</v>
      </c>
      <c r="AQ210" s="161">
        <v>8071050</v>
      </c>
      <c r="AR210" s="577" t="s">
        <v>3650</v>
      </c>
    </row>
    <row r="211" spans="1:44">
      <c r="A211" s="696">
        <v>8071055</v>
      </c>
      <c r="B211" s="712" t="s">
        <v>3201</v>
      </c>
      <c r="C211" s="723">
        <v>4067</v>
      </c>
      <c r="D211" s="714">
        <v>0</v>
      </c>
      <c r="E211" s="715">
        <v>0</v>
      </c>
      <c r="F211" s="164">
        <v>0</v>
      </c>
      <c r="G211" s="164">
        <f t="shared" si="47"/>
        <v>0</v>
      </c>
      <c r="H211" s="164">
        <f t="shared" si="48"/>
        <v>0</v>
      </c>
      <c r="I211" s="695">
        <f t="shared" si="46"/>
        <v>0</v>
      </c>
      <c r="J211" s="1859">
        <v>4</v>
      </c>
      <c r="K211" s="1859">
        <f t="shared" si="49"/>
        <v>4.0000000000000001E-3</v>
      </c>
      <c r="M211" s="750" t="s">
        <v>2843</v>
      </c>
      <c r="N211" s="726"/>
      <c r="O211" s="719"/>
      <c r="Q211" s="751"/>
      <c r="R211" s="695"/>
      <c r="V211" s="697"/>
      <c r="W211" s="698"/>
      <c r="AB211" s="577" t="b">
        <f t="shared" si="44"/>
        <v>1</v>
      </c>
      <c r="AC211" s="161">
        <v>8071055</v>
      </c>
      <c r="AD211" s="161" t="s">
        <v>4178</v>
      </c>
      <c r="AE211" s="167">
        <v>19837</v>
      </c>
      <c r="AF211" s="163">
        <v>0</v>
      </c>
      <c r="AG211" s="166">
        <v>0</v>
      </c>
      <c r="AH211" s="160">
        <v>19837</v>
      </c>
      <c r="AJ211" s="1858">
        <v>10150</v>
      </c>
      <c r="AK211" s="2175">
        <v>95</v>
      </c>
      <c r="AQ211" s="161">
        <v>8071055</v>
      </c>
      <c r="AR211" s="577" t="s">
        <v>3651</v>
      </c>
    </row>
    <row r="212" spans="1:44">
      <c r="A212" s="696">
        <v>8071075</v>
      </c>
      <c r="B212" s="736" t="s">
        <v>2294</v>
      </c>
      <c r="C212" s="723">
        <v>0</v>
      </c>
      <c r="D212" s="714">
        <v>0</v>
      </c>
      <c r="E212" s="715">
        <v>0</v>
      </c>
      <c r="F212" s="164">
        <v>0</v>
      </c>
      <c r="G212" s="164">
        <f t="shared" si="47"/>
        <v>0</v>
      </c>
      <c r="H212" s="164">
        <f t="shared" si="48"/>
        <v>0</v>
      </c>
      <c r="I212" s="695">
        <f t="shared" si="46"/>
        <v>0</v>
      </c>
      <c r="J212" s="1859">
        <v>0</v>
      </c>
      <c r="K212" s="1859">
        <f t="shared" si="49"/>
        <v>0</v>
      </c>
      <c r="M212" s="750" t="s">
        <v>2843</v>
      </c>
      <c r="N212" s="726"/>
      <c r="O212" s="719"/>
      <c r="Q212" s="751"/>
      <c r="R212" s="695"/>
      <c r="V212" s="697"/>
      <c r="W212" s="698"/>
      <c r="AB212" s="577" t="b">
        <f t="shared" si="44"/>
        <v>1</v>
      </c>
      <c r="AC212" s="161">
        <v>8071075</v>
      </c>
      <c r="AD212" s="161" t="s">
        <v>4179</v>
      </c>
      <c r="AE212" s="167">
        <v>305650</v>
      </c>
      <c r="AF212" s="163">
        <v>0</v>
      </c>
      <c r="AG212" s="166">
        <v>0</v>
      </c>
      <c r="AH212" s="160">
        <v>305650</v>
      </c>
      <c r="AJ212" s="1858">
        <v>30800</v>
      </c>
      <c r="AK212" s="2175">
        <v>892</v>
      </c>
      <c r="AQ212" s="161">
        <v>8071075</v>
      </c>
      <c r="AR212" s="577" t="s">
        <v>3652</v>
      </c>
    </row>
    <row r="213" spans="1:44">
      <c r="A213" s="696">
        <v>8071080</v>
      </c>
      <c r="B213" s="736" t="s">
        <v>2295</v>
      </c>
      <c r="C213" s="723">
        <v>269630</v>
      </c>
      <c r="D213" s="714">
        <v>0</v>
      </c>
      <c r="E213" s="715">
        <v>0</v>
      </c>
      <c r="F213" s="164">
        <v>195540</v>
      </c>
      <c r="G213" s="164">
        <f t="shared" si="47"/>
        <v>196</v>
      </c>
      <c r="H213" s="164">
        <f t="shared" si="48"/>
        <v>0</v>
      </c>
      <c r="I213" s="695">
        <f t="shared" si="46"/>
        <v>196</v>
      </c>
      <c r="J213" s="1859">
        <v>270</v>
      </c>
      <c r="K213" s="1859">
        <f t="shared" si="49"/>
        <v>0.27</v>
      </c>
      <c r="M213" s="750" t="s">
        <v>2843</v>
      </c>
      <c r="N213" s="726"/>
      <c r="O213" s="719"/>
      <c r="Q213" s="751"/>
      <c r="R213" s="695"/>
      <c r="V213" s="697"/>
      <c r="W213" s="698"/>
      <c r="AB213" s="577" t="b">
        <f t="shared" si="44"/>
        <v>1</v>
      </c>
      <c r="AC213" s="161">
        <v>8071080</v>
      </c>
      <c r="AD213" s="161" t="s">
        <v>4180</v>
      </c>
      <c r="AE213" s="167">
        <v>1105750</v>
      </c>
      <c r="AF213" s="163">
        <v>0</v>
      </c>
      <c r="AG213" s="166">
        <v>0</v>
      </c>
      <c r="AH213" s="160">
        <v>1105750</v>
      </c>
      <c r="AJ213" s="1858">
        <v>1096555</v>
      </c>
      <c r="AK213" s="2175">
        <v>1</v>
      </c>
      <c r="AQ213" s="161">
        <v>8071080</v>
      </c>
      <c r="AR213" s="577" t="s">
        <v>3653</v>
      </c>
    </row>
    <row r="214" spans="1:44">
      <c r="A214" s="696">
        <v>8071100</v>
      </c>
      <c r="B214" s="736" t="s">
        <v>2296</v>
      </c>
      <c r="C214" s="723">
        <v>3772123</v>
      </c>
      <c r="D214" s="714">
        <v>0</v>
      </c>
      <c r="E214" s="715">
        <v>0</v>
      </c>
      <c r="F214" s="164">
        <v>3067492</v>
      </c>
      <c r="G214" s="164">
        <f t="shared" si="47"/>
        <v>3067</v>
      </c>
      <c r="H214" s="164">
        <f t="shared" si="48"/>
        <v>0</v>
      </c>
      <c r="I214" s="695">
        <f t="shared" si="46"/>
        <v>3067</v>
      </c>
      <c r="J214" s="1859">
        <v>3772</v>
      </c>
      <c r="K214" s="1859">
        <f t="shared" si="49"/>
        <v>3.7719999999999998</v>
      </c>
      <c r="M214" s="750" t="str">
        <f>VLOOKUP(B214,Sheet1!$A$1:$I$178,9,0)</f>
        <v>Local and International Travel</v>
      </c>
      <c r="N214" s="726"/>
      <c r="O214" s="721"/>
      <c r="Q214" s="751"/>
      <c r="R214" s="695"/>
      <c r="V214" s="697"/>
      <c r="W214" s="698"/>
      <c r="AB214" s="577" t="b">
        <f t="shared" si="44"/>
        <v>1</v>
      </c>
      <c r="AC214" s="161">
        <v>8071100</v>
      </c>
      <c r="AD214" s="161" t="s">
        <v>4181</v>
      </c>
      <c r="AE214" s="167">
        <v>23442931.129999999</v>
      </c>
      <c r="AF214" s="163">
        <v>0</v>
      </c>
      <c r="AG214" s="166">
        <v>0</v>
      </c>
      <c r="AH214" s="160">
        <v>23442931.129999999</v>
      </c>
      <c r="AJ214" s="1858">
        <v>29085399</v>
      </c>
      <c r="AK214" s="1861">
        <v>-19</v>
      </c>
      <c r="AQ214" s="161">
        <v>8071100</v>
      </c>
      <c r="AR214" s="577" t="s">
        <v>3654</v>
      </c>
    </row>
    <row r="215" spans="1:44">
      <c r="A215" s="696">
        <v>8071125</v>
      </c>
      <c r="B215" s="736" t="s">
        <v>2297</v>
      </c>
      <c r="C215" s="723">
        <v>1026805</v>
      </c>
      <c r="D215" s="714">
        <v>0</v>
      </c>
      <c r="E215" s="715">
        <v>0</v>
      </c>
      <c r="F215" s="164">
        <v>1014007.21</v>
      </c>
      <c r="G215" s="164">
        <f t="shared" si="47"/>
        <v>1014</v>
      </c>
      <c r="H215" s="164">
        <f t="shared" si="48"/>
        <v>0</v>
      </c>
      <c r="I215" s="695">
        <f t="shared" si="46"/>
        <v>1014</v>
      </c>
      <c r="J215" s="1859">
        <v>1027</v>
      </c>
      <c r="K215" s="1859">
        <f t="shared" si="49"/>
        <v>1.0269999999999999</v>
      </c>
      <c r="M215" s="750" t="str">
        <f>VLOOKUP(B215,Sheet1!$A$1:$I$178,9,0)</f>
        <v>Local and International Travel</v>
      </c>
      <c r="N215" s="726"/>
      <c r="O215" s="719"/>
      <c r="Q215" s="751"/>
      <c r="R215" s="695"/>
      <c r="V215" s="697"/>
      <c r="W215" s="698"/>
      <c r="AB215" s="577" t="b">
        <f t="shared" si="44"/>
        <v>1</v>
      </c>
      <c r="AC215" s="161">
        <v>8071125</v>
      </c>
      <c r="AD215" s="161" t="s">
        <v>4182</v>
      </c>
      <c r="AE215" s="167">
        <v>2188390</v>
      </c>
      <c r="AF215" s="163">
        <v>0</v>
      </c>
      <c r="AG215" s="166">
        <v>0</v>
      </c>
      <c r="AH215" s="160">
        <v>2188390</v>
      </c>
      <c r="AJ215" s="1858">
        <v>4255261</v>
      </c>
      <c r="AK215" s="1861">
        <v>-49</v>
      </c>
      <c r="AQ215" s="161">
        <v>8071125</v>
      </c>
      <c r="AR215" s="577" t="s">
        <v>3655</v>
      </c>
    </row>
    <row r="216" spans="1:44">
      <c r="A216" s="696">
        <v>8071150</v>
      </c>
      <c r="B216" s="736" t="s">
        <v>2298</v>
      </c>
      <c r="C216" s="723">
        <v>0</v>
      </c>
      <c r="D216" s="714">
        <v>0</v>
      </c>
      <c r="E216" s="715">
        <v>0</v>
      </c>
      <c r="F216" s="164">
        <v>0</v>
      </c>
      <c r="G216" s="164">
        <f t="shared" si="47"/>
        <v>0</v>
      </c>
      <c r="H216" s="164">
        <f t="shared" si="48"/>
        <v>0</v>
      </c>
      <c r="I216" s="695">
        <f t="shared" si="46"/>
        <v>0</v>
      </c>
      <c r="J216" s="1859">
        <v>0</v>
      </c>
      <c r="K216" s="1859">
        <f t="shared" si="49"/>
        <v>0</v>
      </c>
      <c r="M216" s="750" t="s">
        <v>2843</v>
      </c>
      <c r="N216" s="726"/>
      <c r="O216" s="719"/>
      <c r="Q216" s="751"/>
      <c r="R216" s="695"/>
      <c r="V216" s="697"/>
      <c r="W216" s="698"/>
      <c r="AB216" s="577" t="b">
        <f t="shared" si="44"/>
        <v>1</v>
      </c>
      <c r="AC216" s="161">
        <v>8071150</v>
      </c>
      <c r="AD216" s="161" t="s">
        <v>4183</v>
      </c>
      <c r="AE216" s="167">
        <v>7325361.8300000001</v>
      </c>
      <c r="AF216" s="163">
        <v>0</v>
      </c>
      <c r="AG216" s="166">
        <v>0</v>
      </c>
      <c r="AH216" s="160">
        <v>7325361.8300000001</v>
      </c>
      <c r="AJ216" s="1858">
        <v>13586360.6</v>
      </c>
      <c r="AK216" s="1861">
        <v>-46</v>
      </c>
      <c r="AQ216" s="161">
        <v>8071150</v>
      </c>
      <c r="AR216" s="577" t="s">
        <v>3656</v>
      </c>
    </row>
    <row r="217" spans="1:44">
      <c r="A217" s="696">
        <v>8071175</v>
      </c>
      <c r="B217" s="736" t="s">
        <v>2299</v>
      </c>
      <c r="C217" s="723">
        <v>766510.9</v>
      </c>
      <c r="D217" s="714">
        <v>0</v>
      </c>
      <c r="E217" s="715">
        <v>0</v>
      </c>
      <c r="F217" s="164">
        <v>236800</v>
      </c>
      <c r="G217" s="164">
        <f t="shared" si="47"/>
        <v>237</v>
      </c>
      <c r="H217" s="164">
        <f t="shared" si="48"/>
        <v>0</v>
      </c>
      <c r="I217" s="695">
        <f t="shared" si="46"/>
        <v>237</v>
      </c>
      <c r="J217" s="1859">
        <v>767</v>
      </c>
      <c r="K217" s="1859">
        <f t="shared" si="49"/>
        <v>0.76700000000000002</v>
      </c>
      <c r="M217" s="750" t="str">
        <f>VLOOKUP(B217,Sheet1!$A$1:$I$178,9,0)</f>
        <v>Local and International Travel</v>
      </c>
      <c r="N217" s="726"/>
      <c r="O217" s="721"/>
      <c r="Q217" s="751"/>
      <c r="R217" s="695"/>
      <c r="V217" s="697"/>
      <c r="W217" s="698"/>
      <c r="AB217" s="577" t="b">
        <f t="shared" si="44"/>
        <v>1</v>
      </c>
      <c r="AC217" s="161">
        <v>8071175</v>
      </c>
      <c r="AD217" s="161" t="s">
        <v>4184</v>
      </c>
      <c r="AE217" s="167">
        <v>2594023.4500000002</v>
      </c>
      <c r="AF217" s="163">
        <v>0</v>
      </c>
      <c r="AG217" s="166">
        <v>0</v>
      </c>
      <c r="AH217" s="160">
        <v>2594023.4500000002</v>
      </c>
      <c r="AJ217" s="1858">
        <v>5095928</v>
      </c>
      <c r="AK217" s="1861">
        <v>-49</v>
      </c>
      <c r="AQ217" s="161">
        <v>8071175</v>
      </c>
      <c r="AR217" s="577" t="s">
        <v>3657</v>
      </c>
    </row>
    <row r="218" spans="1:44">
      <c r="A218" s="696">
        <v>8071200</v>
      </c>
      <c r="B218" s="736" t="s">
        <v>2300</v>
      </c>
      <c r="C218" s="723">
        <v>344126</v>
      </c>
      <c r="D218" s="714">
        <v>0</v>
      </c>
      <c r="E218" s="715">
        <v>0</v>
      </c>
      <c r="F218" s="164">
        <v>3119498</v>
      </c>
      <c r="G218" s="164">
        <f t="shared" si="47"/>
        <v>3119</v>
      </c>
      <c r="H218" s="164">
        <f t="shared" si="48"/>
        <v>0</v>
      </c>
      <c r="I218" s="695">
        <f t="shared" si="46"/>
        <v>3119</v>
      </c>
      <c r="J218" s="1859">
        <v>344</v>
      </c>
      <c r="K218" s="1859">
        <f t="shared" si="49"/>
        <v>0.34399999999999997</v>
      </c>
      <c r="M218" s="750" t="s">
        <v>2843</v>
      </c>
      <c r="N218" s="726"/>
      <c r="O218" s="719"/>
      <c r="Q218" s="751"/>
      <c r="R218" s="695"/>
      <c r="V218" s="697"/>
      <c r="W218" s="698"/>
      <c r="AB218" s="577" t="b">
        <f t="shared" si="44"/>
        <v>1</v>
      </c>
      <c r="AC218" s="161">
        <v>8071200</v>
      </c>
      <c r="AD218" s="161" t="s">
        <v>4185</v>
      </c>
      <c r="AE218" s="167">
        <v>2801475.25</v>
      </c>
      <c r="AF218" s="163">
        <v>0</v>
      </c>
      <c r="AG218" s="166">
        <v>0</v>
      </c>
      <c r="AH218" s="160">
        <v>2801475.25</v>
      </c>
      <c r="AJ218" s="1858">
        <v>1582330</v>
      </c>
      <c r="AK218" s="2175">
        <v>77</v>
      </c>
      <c r="AQ218" s="161">
        <v>8071200</v>
      </c>
      <c r="AR218" s="577" t="s">
        <v>3658</v>
      </c>
    </row>
    <row r="219" spans="1:44">
      <c r="A219" s="696">
        <v>8071225</v>
      </c>
      <c r="B219" s="736" t="s">
        <v>2301</v>
      </c>
      <c r="C219" s="723">
        <v>0</v>
      </c>
      <c r="D219" s="714">
        <v>0</v>
      </c>
      <c r="E219" s="715">
        <v>0</v>
      </c>
      <c r="F219" s="164">
        <v>71200</v>
      </c>
      <c r="G219" s="164">
        <f t="shared" si="47"/>
        <v>71</v>
      </c>
      <c r="H219" s="164">
        <f t="shared" si="48"/>
        <v>0</v>
      </c>
      <c r="I219" s="695">
        <f t="shared" si="46"/>
        <v>71</v>
      </c>
      <c r="J219" s="1859">
        <v>0</v>
      </c>
      <c r="K219" s="1859">
        <f t="shared" si="49"/>
        <v>0</v>
      </c>
      <c r="M219" s="750" t="s">
        <v>2843</v>
      </c>
      <c r="N219" s="726"/>
      <c r="O219" s="721"/>
      <c r="Q219" s="751"/>
      <c r="R219" s="695"/>
      <c r="V219" s="697"/>
      <c r="W219" s="698"/>
      <c r="AB219" s="577" t="b">
        <f t="shared" si="44"/>
        <v>1</v>
      </c>
      <c r="AC219" s="161">
        <v>8071225</v>
      </c>
      <c r="AD219" s="161" t="s">
        <v>4186</v>
      </c>
      <c r="AE219" s="167">
        <v>10480254.609999999</v>
      </c>
      <c r="AF219" s="163">
        <v>0</v>
      </c>
      <c r="AG219" s="166">
        <v>0</v>
      </c>
      <c r="AH219" s="160">
        <v>10480254.609999999</v>
      </c>
      <c r="AJ219" s="1858">
        <v>4472973.1900000004</v>
      </c>
      <c r="AK219" s="2175">
        <v>134</v>
      </c>
      <c r="AQ219" s="161">
        <v>8071225</v>
      </c>
      <c r="AR219" s="577" t="s">
        <v>3659</v>
      </c>
    </row>
    <row r="220" spans="1:44">
      <c r="A220" s="696">
        <v>8091050</v>
      </c>
      <c r="B220" s="736" t="s">
        <v>2302</v>
      </c>
      <c r="C220" s="723">
        <v>1259867.1399999999</v>
      </c>
      <c r="D220" s="714">
        <v>0</v>
      </c>
      <c r="E220" s="715">
        <v>0</v>
      </c>
      <c r="F220" s="164">
        <v>287102.59999999998</v>
      </c>
      <c r="G220" s="164">
        <f t="shared" si="47"/>
        <v>287</v>
      </c>
      <c r="H220" s="164">
        <f t="shared" si="48"/>
        <v>0</v>
      </c>
      <c r="I220" s="695">
        <f t="shared" si="46"/>
        <v>287</v>
      </c>
      <c r="J220" s="1859">
        <v>1260</v>
      </c>
      <c r="K220" s="1859">
        <f t="shared" si="49"/>
        <v>1.26</v>
      </c>
      <c r="M220" s="750" t="str">
        <f>VLOOKUP(B220,Sheet1!$A$1:$I$178,9,0)</f>
        <v>Other Expenses</v>
      </c>
      <c r="N220" s="726"/>
      <c r="O220" s="719"/>
      <c r="Q220" s="751"/>
      <c r="R220" s="695"/>
      <c r="V220" s="697"/>
      <c r="W220" s="698"/>
      <c r="AB220" s="577" t="b">
        <f t="shared" si="44"/>
        <v>1</v>
      </c>
      <c r="AC220" s="161">
        <v>8091050</v>
      </c>
      <c r="AD220" s="161" t="s">
        <v>4187</v>
      </c>
      <c r="AE220" s="167">
        <v>5240492.8</v>
      </c>
      <c r="AF220" s="163">
        <v>0</v>
      </c>
      <c r="AG220" s="166">
        <v>0</v>
      </c>
      <c r="AH220" s="160">
        <v>5240492.8</v>
      </c>
      <c r="AJ220" s="1858">
        <v>2987921.35</v>
      </c>
      <c r="AK220" s="2175">
        <v>75</v>
      </c>
      <c r="AQ220" s="161">
        <v>8091050</v>
      </c>
      <c r="AR220" s="577" t="s">
        <v>3660</v>
      </c>
    </row>
    <row r="221" spans="1:44">
      <c r="A221" s="696">
        <v>8091075</v>
      </c>
      <c r="B221" s="736" t="s">
        <v>2303</v>
      </c>
      <c r="C221" s="723">
        <v>7140992.5</v>
      </c>
      <c r="D221" s="714">
        <v>0</v>
      </c>
      <c r="E221" s="715">
        <v>0</v>
      </c>
      <c r="F221" s="164">
        <v>10674850</v>
      </c>
      <c r="G221" s="164">
        <f t="shared" si="47"/>
        <v>10675</v>
      </c>
      <c r="H221" s="164">
        <f t="shared" si="48"/>
        <v>0</v>
      </c>
      <c r="I221" s="695">
        <f t="shared" si="46"/>
        <v>10675</v>
      </c>
      <c r="J221" s="1859">
        <v>7141</v>
      </c>
      <c r="K221" s="1859">
        <f t="shared" si="49"/>
        <v>7.141</v>
      </c>
      <c r="M221" s="750" t="s">
        <v>1481</v>
      </c>
      <c r="N221" s="726"/>
      <c r="O221" s="721"/>
      <c r="Q221" s="751"/>
      <c r="R221" s="695"/>
      <c r="V221" s="697"/>
      <c r="W221" s="698"/>
      <c r="AB221" s="577" t="b">
        <f t="shared" si="44"/>
        <v>1</v>
      </c>
      <c r="AC221" s="161">
        <v>8091075</v>
      </c>
      <c r="AD221" s="161" t="s">
        <v>4188</v>
      </c>
      <c r="AE221" s="167">
        <v>36170067.259999998</v>
      </c>
      <c r="AF221" s="163">
        <v>0</v>
      </c>
      <c r="AG221" s="166">
        <v>0</v>
      </c>
      <c r="AH221" s="160">
        <v>36170067.259999998</v>
      </c>
      <c r="AJ221" s="1858">
        <v>35023650</v>
      </c>
      <c r="AK221" s="2175">
        <v>3</v>
      </c>
      <c r="AQ221" s="161">
        <v>8091075</v>
      </c>
      <c r="AR221" s="577" t="s">
        <v>3661</v>
      </c>
    </row>
    <row r="222" spans="1:44">
      <c r="A222" s="696">
        <v>8091100</v>
      </c>
      <c r="B222" s="736" t="s">
        <v>2304</v>
      </c>
      <c r="C222" s="723">
        <v>1329104.03</v>
      </c>
      <c r="D222" s="714">
        <v>0</v>
      </c>
      <c r="E222" s="715">
        <v>0</v>
      </c>
      <c r="F222" s="164">
        <v>3174317.01</v>
      </c>
      <c r="G222" s="164">
        <f t="shared" si="47"/>
        <v>3174</v>
      </c>
      <c r="H222" s="164">
        <f t="shared" si="48"/>
        <v>0</v>
      </c>
      <c r="I222" s="695">
        <f t="shared" si="46"/>
        <v>3174</v>
      </c>
      <c r="J222" s="1859">
        <v>1329</v>
      </c>
      <c r="K222" s="1859">
        <f t="shared" si="49"/>
        <v>1.329</v>
      </c>
      <c r="M222" s="746" t="s">
        <v>2844</v>
      </c>
      <c r="N222" s="726"/>
      <c r="O222" s="721"/>
      <c r="Q222" s="751"/>
      <c r="R222" s="695"/>
      <c r="V222" s="697"/>
      <c r="W222" s="698"/>
      <c r="AB222" s="577" t="b">
        <f t="shared" si="44"/>
        <v>1</v>
      </c>
      <c r="AC222" s="161">
        <v>8091100</v>
      </c>
      <c r="AD222" s="161" t="s">
        <v>4189</v>
      </c>
      <c r="AE222" s="167">
        <v>13368648.26</v>
      </c>
      <c r="AF222" s="168">
        <v>2828400</v>
      </c>
      <c r="AG222" s="166">
        <v>0</v>
      </c>
      <c r="AH222" s="160">
        <v>16197048.26</v>
      </c>
      <c r="AJ222" s="1858">
        <v>15479298.279999999</v>
      </c>
      <c r="AK222" s="2175">
        <v>5</v>
      </c>
      <c r="AQ222" s="161">
        <v>8091100</v>
      </c>
      <c r="AR222" s="577" t="s">
        <v>3662</v>
      </c>
    </row>
    <row r="223" spans="1:44">
      <c r="A223" s="696">
        <v>8091125</v>
      </c>
      <c r="B223" s="736" t="s">
        <v>3404</v>
      </c>
      <c r="C223" s="723">
        <v>1000</v>
      </c>
      <c r="D223" s="714"/>
      <c r="E223" s="715"/>
      <c r="F223" s="164">
        <v>0</v>
      </c>
      <c r="G223" s="164">
        <f t="shared" si="47"/>
        <v>0</v>
      </c>
      <c r="H223" s="164">
        <f t="shared" si="48"/>
        <v>0</v>
      </c>
      <c r="I223" s="695">
        <f t="shared" ref="I223" si="50">ROUND(F223/1000,0)</f>
        <v>0</v>
      </c>
      <c r="J223" s="1859">
        <v>1</v>
      </c>
      <c r="K223" s="1859">
        <f t="shared" si="49"/>
        <v>1E-3</v>
      </c>
      <c r="M223" s="746" t="s">
        <v>2844</v>
      </c>
      <c r="N223" s="726"/>
      <c r="O223" s="721"/>
      <c r="Q223" s="751"/>
      <c r="R223" s="695"/>
      <c r="V223" s="697"/>
      <c r="W223" s="698"/>
      <c r="AB223" s="577" t="b">
        <f t="shared" si="44"/>
        <v>1</v>
      </c>
      <c r="AC223" s="161">
        <v>8091125</v>
      </c>
      <c r="AD223" s="161" t="s">
        <v>4190</v>
      </c>
      <c r="AE223" s="167">
        <v>121000</v>
      </c>
      <c r="AF223" s="163">
        <v>0</v>
      </c>
      <c r="AG223" s="166">
        <v>0</v>
      </c>
      <c r="AH223" s="160">
        <v>121000</v>
      </c>
      <c r="AJ223" s="165">
        <v>0</v>
      </c>
      <c r="AK223" s="2176">
        <v>0</v>
      </c>
      <c r="AQ223" s="161">
        <v>8091125</v>
      </c>
      <c r="AR223" s="577" t="s">
        <v>3404</v>
      </c>
    </row>
    <row r="224" spans="1:44">
      <c r="A224" s="696">
        <v>8091150</v>
      </c>
      <c r="B224" s="736" t="s">
        <v>3432</v>
      </c>
      <c r="C224" s="723"/>
      <c r="D224" s="714"/>
      <c r="E224" s="715"/>
      <c r="F224" s="164">
        <v>0</v>
      </c>
      <c r="G224" s="164">
        <f t="shared" si="47"/>
        <v>0</v>
      </c>
      <c r="H224" s="164">
        <f t="shared" si="48"/>
        <v>0</v>
      </c>
      <c r="I224" s="695">
        <f t="shared" ref="I224" si="51">ROUND(F224/1000,0)</f>
        <v>0</v>
      </c>
      <c r="J224" s="1859">
        <v>0</v>
      </c>
      <c r="K224" s="1859">
        <f t="shared" si="49"/>
        <v>0</v>
      </c>
      <c r="M224" s="750"/>
      <c r="N224" s="726"/>
      <c r="O224" s="719"/>
      <c r="Q224" s="751"/>
      <c r="R224" s="695"/>
      <c r="V224" s="697"/>
      <c r="W224" s="698"/>
      <c r="AB224" s="577" t="b">
        <f t="shared" si="44"/>
        <v>1</v>
      </c>
      <c r="AC224" s="161">
        <v>8091150</v>
      </c>
      <c r="AD224" s="161" t="s">
        <v>4191</v>
      </c>
      <c r="AE224" s="167">
        <v>101800</v>
      </c>
      <c r="AF224" s="163">
        <v>0</v>
      </c>
      <c r="AG224" s="166">
        <v>0</v>
      </c>
      <c r="AH224" s="160">
        <v>101800</v>
      </c>
      <c r="AJ224" s="165">
        <v>0</v>
      </c>
      <c r="AK224" s="2176">
        <v>0</v>
      </c>
      <c r="AQ224" s="161">
        <v>8091150</v>
      </c>
      <c r="AR224" s="577" t="s">
        <v>3432</v>
      </c>
    </row>
    <row r="225" spans="1:44">
      <c r="A225" s="696">
        <v>8091175</v>
      </c>
      <c r="B225" s="736" t="s">
        <v>2305</v>
      </c>
      <c r="C225" s="723">
        <v>647275</v>
      </c>
      <c r="D225" s="714">
        <v>0</v>
      </c>
      <c r="E225" s="715">
        <v>0</v>
      </c>
      <c r="F225" s="164">
        <v>544000</v>
      </c>
      <c r="G225" s="164">
        <f t="shared" si="47"/>
        <v>544</v>
      </c>
      <c r="H225" s="164">
        <f t="shared" si="48"/>
        <v>0</v>
      </c>
      <c r="I225" s="695">
        <f t="shared" si="46"/>
        <v>544</v>
      </c>
      <c r="J225" s="1859">
        <v>647</v>
      </c>
      <c r="K225" s="1859">
        <f t="shared" si="49"/>
        <v>0.64700000000000002</v>
      </c>
      <c r="M225" s="750" t="s">
        <v>1481</v>
      </c>
      <c r="N225" s="726"/>
      <c r="O225" s="719"/>
      <c r="Q225" s="751"/>
      <c r="R225" s="695"/>
      <c r="V225" s="697"/>
      <c r="W225" s="698"/>
      <c r="AB225" s="577" t="b">
        <f t="shared" si="44"/>
        <v>1</v>
      </c>
      <c r="AC225" s="161">
        <v>8091175</v>
      </c>
      <c r="AD225" s="161" t="s">
        <v>4192</v>
      </c>
      <c r="AE225" s="167">
        <v>2571275</v>
      </c>
      <c r="AF225" s="163">
        <v>0</v>
      </c>
      <c r="AG225" s="166">
        <v>0</v>
      </c>
      <c r="AH225" s="160">
        <v>2571275</v>
      </c>
      <c r="AJ225" s="1858">
        <v>2507500</v>
      </c>
      <c r="AK225" s="2175">
        <v>3</v>
      </c>
      <c r="AQ225" s="161">
        <v>8091175</v>
      </c>
      <c r="AR225" s="577" t="s">
        <v>3663</v>
      </c>
    </row>
    <row r="226" spans="1:44">
      <c r="A226" s="696">
        <v>8091200</v>
      </c>
      <c r="B226" s="736" t="s">
        <v>2306</v>
      </c>
      <c r="C226" s="723">
        <v>12476248.050000001</v>
      </c>
      <c r="D226" s="714">
        <v>0</v>
      </c>
      <c r="E226" s="715">
        <v>0</v>
      </c>
      <c r="F226" s="164">
        <v>16310604.149999999</v>
      </c>
      <c r="G226" s="164">
        <f t="shared" si="47"/>
        <v>16311</v>
      </c>
      <c r="H226" s="164">
        <f t="shared" si="48"/>
        <v>0</v>
      </c>
      <c r="I226" s="695">
        <f t="shared" si="46"/>
        <v>16311</v>
      </c>
      <c r="J226" s="1859">
        <v>12476</v>
      </c>
      <c r="K226" s="1859">
        <f t="shared" si="49"/>
        <v>12.476000000000001</v>
      </c>
      <c r="M226" s="750" t="s">
        <v>1481</v>
      </c>
      <c r="N226" s="726"/>
      <c r="O226" s="719"/>
      <c r="Q226" s="751"/>
      <c r="R226" s="695"/>
      <c r="V226" s="697"/>
      <c r="W226" s="698"/>
      <c r="AB226" s="577" t="b">
        <f t="shared" ref="AB226:AB257" si="52">A226=AC226</f>
        <v>1</v>
      </c>
      <c r="AC226" s="161">
        <v>8091200</v>
      </c>
      <c r="AD226" s="161" t="s">
        <v>4193</v>
      </c>
      <c r="AE226" s="167">
        <v>63654843.909999996</v>
      </c>
      <c r="AF226" s="163">
        <v>0</v>
      </c>
      <c r="AG226" s="166">
        <v>0</v>
      </c>
      <c r="AH226" s="160">
        <v>63654843.909999996</v>
      </c>
      <c r="AJ226" s="1858">
        <v>59777417.5</v>
      </c>
      <c r="AK226" s="2175">
        <v>6</v>
      </c>
      <c r="AQ226" s="161">
        <v>8091200</v>
      </c>
      <c r="AR226" s="577" t="s">
        <v>3664</v>
      </c>
    </row>
    <row r="227" spans="1:44">
      <c r="A227" s="696">
        <v>8091225</v>
      </c>
      <c r="B227" s="736" t="s">
        <v>2307</v>
      </c>
      <c r="C227" s="723">
        <v>121776792.11999999</v>
      </c>
      <c r="D227" s="714">
        <v>0</v>
      </c>
      <c r="E227" s="715">
        <v>0</v>
      </c>
      <c r="F227" s="164">
        <v>136750744.03</v>
      </c>
      <c r="G227" s="164">
        <f t="shared" si="47"/>
        <v>136751</v>
      </c>
      <c r="H227" s="164">
        <f t="shared" si="48"/>
        <v>0</v>
      </c>
      <c r="I227" s="695">
        <f t="shared" si="46"/>
        <v>136751</v>
      </c>
      <c r="J227" s="1859">
        <v>121777</v>
      </c>
      <c r="K227" s="1859">
        <f t="shared" si="49"/>
        <v>121.777</v>
      </c>
      <c r="M227" s="750" t="s">
        <v>4561</v>
      </c>
      <c r="N227" s="726"/>
      <c r="O227" s="719"/>
      <c r="Q227" s="751"/>
      <c r="R227" s="695"/>
      <c r="V227" s="697"/>
      <c r="W227" s="698"/>
      <c r="AB227" s="577" t="b">
        <f t="shared" si="52"/>
        <v>1</v>
      </c>
      <c r="AC227" s="161">
        <v>8091225</v>
      </c>
      <c r="AD227" s="161" t="s">
        <v>4194</v>
      </c>
      <c r="AE227" s="167">
        <v>511410370.05000001</v>
      </c>
      <c r="AF227" s="163">
        <v>0</v>
      </c>
      <c r="AG227" s="166">
        <v>0</v>
      </c>
      <c r="AH227" s="160">
        <v>511410370.05000001</v>
      </c>
      <c r="AJ227" s="1858">
        <v>456413759.05000001</v>
      </c>
      <c r="AK227" s="2175">
        <v>12</v>
      </c>
      <c r="AQ227" s="161">
        <v>8091225</v>
      </c>
      <c r="AR227" s="577" t="s">
        <v>3665</v>
      </c>
    </row>
    <row r="228" spans="1:44">
      <c r="A228" s="696">
        <v>8131000</v>
      </c>
      <c r="B228" s="736" t="s">
        <v>2308</v>
      </c>
      <c r="C228" s="723">
        <v>1946451.98</v>
      </c>
      <c r="D228" s="714">
        <v>0</v>
      </c>
      <c r="E228" s="715">
        <v>0</v>
      </c>
      <c r="F228" s="164">
        <v>1943891.58</v>
      </c>
      <c r="G228" s="164">
        <f t="shared" si="47"/>
        <v>1944</v>
      </c>
      <c r="H228" s="164">
        <f t="shared" si="48"/>
        <v>0</v>
      </c>
      <c r="I228" s="695">
        <f t="shared" si="46"/>
        <v>1944</v>
      </c>
      <c r="J228" s="1859">
        <v>1946</v>
      </c>
      <c r="K228" s="1859">
        <f t="shared" si="49"/>
        <v>1.946</v>
      </c>
      <c r="M228" s="750" t="s">
        <v>2941</v>
      </c>
      <c r="N228" s="724"/>
      <c r="O228" s="725"/>
      <c r="Q228" s="751"/>
      <c r="R228" s="695"/>
      <c r="V228" s="697"/>
      <c r="W228" s="698"/>
      <c r="AB228" s="577" t="b">
        <f t="shared" si="52"/>
        <v>1</v>
      </c>
      <c r="AC228" s="161">
        <v>8131000</v>
      </c>
      <c r="AD228" s="161" t="s">
        <v>4195</v>
      </c>
      <c r="AE228" s="167">
        <v>7800730.5199999996</v>
      </c>
      <c r="AF228" s="163">
        <v>0</v>
      </c>
      <c r="AG228" s="166">
        <v>0</v>
      </c>
      <c r="AH228" s="160">
        <v>7800730.5199999996</v>
      </c>
      <c r="AJ228" s="1858">
        <v>7093818.3799999999</v>
      </c>
      <c r="AK228" s="2175">
        <v>10</v>
      </c>
      <c r="AQ228" s="161">
        <v>8131000</v>
      </c>
      <c r="AR228" s="577" t="s">
        <v>3666</v>
      </c>
    </row>
    <row r="229" spans="1:44">
      <c r="A229" s="696">
        <v>8131075</v>
      </c>
      <c r="B229" s="736" t="s">
        <v>2309</v>
      </c>
      <c r="C229" s="723">
        <v>6783917.9100000001</v>
      </c>
      <c r="D229" s="714">
        <v>0</v>
      </c>
      <c r="E229" s="715">
        <v>0</v>
      </c>
      <c r="F229" s="164">
        <v>7434242.5199999996</v>
      </c>
      <c r="G229" s="164">
        <f t="shared" si="47"/>
        <v>7434</v>
      </c>
      <c r="H229" s="164">
        <f t="shared" si="48"/>
        <v>0</v>
      </c>
      <c r="I229" s="695">
        <f t="shared" si="46"/>
        <v>7434</v>
      </c>
      <c r="J229" s="1859">
        <v>6784</v>
      </c>
      <c r="K229" s="1859">
        <f t="shared" si="49"/>
        <v>6.7839999999999998</v>
      </c>
      <c r="M229" s="750" t="s">
        <v>2941</v>
      </c>
      <c r="N229" s="724"/>
      <c r="O229" s="725"/>
      <c r="Q229" s="751"/>
      <c r="R229" s="695"/>
      <c r="V229" s="697"/>
      <c r="W229" s="698"/>
      <c r="AB229" s="577" t="b">
        <f t="shared" si="52"/>
        <v>1</v>
      </c>
      <c r="AC229" s="161">
        <v>8131075</v>
      </c>
      <c r="AD229" s="161" t="s">
        <v>4196</v>
      </c>
      <c r="AE229" s="167">
        <v>26502911.149999999</v>
      </c>
      <c r="AF229" s="163">
        <v>0</v>
      </c>
      <c r="AG229" s="166">
        <v>0</v>
      </c>
      <c r="AH229" s="160">
        <v>26502911.149999999</v>
      </c>
      <c r="AJ229" s="1858">
        <v>41989022.520000003</v>
      </c>
      <c r="AK229" s="1861">
        <v>-37</v>
      </c>
      <c r="AQ229" s="161">
        <v>8131075</v>
      </c>
      <c r="AR229" s="577" t="s">
        <v>3667</v>
      </c>
    </row>
    <row r="230" spans="1:44">
      <c r="A230" s="696">
        <v>8131125</v>
      </c>
      <c r="B230" s="736" t="s">
        <v>2310</v>
      </c>
      <c r="C230" s="723">
        <v>0</v>
      </c>
      <c r="D230" s="714">
        <v>0</v>
      </c>
      <c r="E230" s="715">
        <v>0</v>
      </c>
      <c r="F230" s="164">
        <v>2241805.44</v>
      </c>
      <c r="G230" s="164">
        <f t="shared" si="47"/>
        <v>2242</v>
      </c>
      <c r="H230" s="164">
        <f t="shared" si="48"/>
        <v>0</v>
      </c>
      <c r="I230" s="695">
        <f t="shared" si="46"/>
        <v>2242</v>
      </c>
      <c r="J230" s="1859">
        <v>0</v>
      </c>
      <c r="K230" s="1859">
        <f t="shared" si="49"/>
        <v>0</v>
      </c>
      <c r="M230" s="750" t="s">
        <v>2941</v>
      </c>
      <c r="N230" s="724"/>
      <c r="O230" s="725"/>
      <c r="Q230" s="751"/>
      <c r="R230" s="695"/>
      <c r="V230" s="697"/>
      <c r="W230" s="698"/>
      <c r="AB230" s="577" t="b">
        <f t="shared" si="52"/>
        <v>1</v>
      </c>
      <c r="AC230" s="161">
        <v>8131125</v>
      </c>
      <c r="AD230" s="161" t="s">
        <v>4197</v>
      </c>
      <c r="AE230" s="167">
        <v>8013999.5199999996</v>
      </c>
      <c r="AF230" s="163">
        <v>0</v>
      </c>
      <c r="AG230" s="166">
        <v>0</v>
      </c>
      <c r="AH230" s="160">
        <v>8013999.5199999996</v>
      </c>
      <c r="AJ230" s="1858">
        <v>8610552.7200000007</v>
      </c>
      <c r="AK230" s="1861">
        <v>-7</v>
      </c>
      <c r="AQ230" s="161">
        <v>8131125</v>
      </c>
      <c r="AR230" s="577" t="s">
        <v>3668</v>
      </c>
    </row>
    <row r="231" spans="1:44">
      <c r="A231" s="696">
        <v>8131150</v>
      </c>
      <c r="B231" s="736" t="s">
        <v>2311</v>
      </c>
      <c r="C231" s="723">
        <v>17957309.390000001</v>
      </c>
      <c r="D231" s="714">
        <v>0</v>
      </c>
      <c r="E231" s="715">
        <v>0</v>
      </c>
      <c r="F231" s="164">
        <v>18128723.549999997</v>
      </c>
      <c r="G231" s="164">
        <f t="shared" si="47"/>
        <v>18129</v>
      </c>
      <c r="H231" s="164">
        <f t="shared" si="48"/>
        <v>0</v>
      </c>
      <c r="I231" s="695">
        <f t="shared" si="46"/>
        <v>18129</v>
      </c>
      <c r="J231" s="1859">
        <v>17957</v>
      </c>
      <c r="K231" s="1859">
        <f t="shared" si="49"/>
        <v>17.957000000000001</v>
      </c>
      <c r="M231" s="750" t="s">
        <v>2941</v>
      </c>
      <c r="N231" s="726"/>
      <c r="O231" s="721"/>
      <c r="Q231" s="751"/>
      <c r="R231" s="695"/>
      <c r="V231" s="697"/>
      <c r="W231" s="698"/>
      <c r="AB231" s="577" t="b">
        <f t="shared" si="52"/>
        <v>1</v>
      </c>
      <c r="AC231" s="161">
        <v>8131150</v>
      </c>
      <c r="AD231" s="161" t="s">
        <v>4198</v>
      </c>
      <c r="AE231" s="167">
        <v>75622394.239999995</v>
      </c>
      <c r="AF231" s="163">
        <v>0</v>
      </c>
      <c r="AG231" s="166">
        <v>0</v>
      </c>
      <c r="AH231" s="160">
        <v>75622394.239999995</v>
      </c>
      <c r="AJ231" s="1858">
        <v>73817883.819999993</v>
      </c>
      <c r="AK231" s="2175">
        <v>2</v>
      </c>
      <c r="AQ231" s="161">
        <v>8131150</v>
      </c>
      <c r="AR231" s="577" t="s">
        <v>3669</v>
      </c>
    </row>
    <row r="232" spans="1:44">
      <c r="A232" s="696">
        <v>8131175</v>
      </c>
      <c r="B232" s="736" t="s">
        <v>2312</v>
      </c>
      <c r="C232" s="723">
        <v>1436063.5</v>
      </c>
      <c r="D232" s="714">
        <v>0</v>
      </c>
      <c r="E232" s="715">
        <v>0</v>
      </c>
      <c r="F232" s="164">
        <v>1428717.27</v>
      </c>
      <c r="G232" s="164">
        <f t="shared" si="47"/>
        <v>1429</v>
      </c>
      <c r="H232" s="164">
        <f t="shared" si="48"/>
        <v>0</v>
      </c>
      <c r="I232" s="695">
        <f t="shared" si="46"/>
        <v>1429</v>
      </c>
      <c r="J232" s="1859">
        <v>1436</v>
      </c>
      <c r="K232" s="1859">
        <f t="shared" si="49"/>
        <v>1.4359999999999999</v>
      </c>
      <c r="M232" s="750" t="s">
        <v>2941</v>
      </c>
      <c r="N232" s="724"/>
      <c r="O232" s="725"/>
      <c r="Q232" s="751"/>
      <c r="R232" s="695"/>
      <c r="V232" s="697"/>
      <c r="W232" s="698"/>
      <c r="AB232" s="577" t="b">
        <f t="shared" si="52"/>
        <v>1</v>
      </c>
      <c r="AC232" s="161">
        <v>8131175</v>
      </c>
      <c r="AD232" s="161" t="s">
        <v>4199</v>
      </c>
      <c r="AE232" s="167">
        <v>5744640.8099999996</v>
      </c>
      <c r="AF232" s="163">
        <v>0</v>
      </c>
      <c r="AG232" s="166">
        <v>0</v>
      </c>
      <c r="AH232" s="160">
        <v>5744640.8099999996</v>
      </c>
      <c r="AJ232" s="1858">
        <v>5274189</v>
      </c>
      <c r="AK232" s="2175">
        <v>9</v>
      </c>
      <c r="AQ232" s="161">
        <v>8131175</v>
      </c>
      <c r="AR232" s="577" t="s">
        <v>3670</v>
      </c>
    </row>
    <row r="233" spans="1:44">
      <c r="A233" s="696">
        <v>8131200</v>
      </c>
      <c r="B233" s="736" t="s">
        <v>2313</v>
      </c>
      <c r="C233" s="723">
        <v>0</v>
      </c>
      <c r="D233" s="714">
        <v>0</v>
      </c>
      <c r="E233" s="715">
        <v>0</v>
      </c>
      <c r="F233" s="164">
        <v>0</v>
      </c>
      <c r="G233" s="164">
        <f t="shared" si="47"/>
        <v>0</v>
      </c>
      <c r="H233" s="164">
        <f t="shared" si="48"/>
        <v>0</v>
      </c>
      <c r="I233" s="695">
        <f t="shared" si="46"/>
        <v>0</v>
      </c>
      <c r="J233" s="1859">
        <v>0</v>
      </c>
      <c r="K233" s="1859">
        <f t="shared" si="49"/>
        <v>0</v>
      </c>
      <c r="M233" s="750" t="s">
        <v>2941</v>
      </c>
      <c r="N233" s="724"/>
      <c r="O233" s="725"/>
      <c r="Q233" s="751"/>
      <c r="R233" s="695"/>
      <c r="V233" s="697"/>
      <c r="W233" s="698"/>
      <c r="AB233" s="577" t="b">
        <f t="shared" si="52"/>
        <v>1</v>
      </c>
      <c r="AC233" s="161">
        <v>8131200</v>
      </c>
      <c r="AD233" s="161" t="s">
        <v>2313</v>
      </c>
      <c r="AE233" s="1860">
        <v>0</v>
      </c>
      <c r="AF233" s="163">
        <v>0</v>
      </c>
      <c r="AG233" s="166">
        <v>0</v>
      </c>
      <c r="AH233" s="166">
        <v>0</v>
      </c>
      <c r="AJ233" s="1858">
        <v>10875</v>
      </c>
      <c r="AK233" s="1861">
        <v>-100</v>
      </c>
      <c r="AQ233" s="161">
        <v>8131200</v>
      </c>
      <c r="AR233" s="577" t="s">
        <v>1514</v>
      </c>
    </row>
    <row r="234" spans="1:44">
      <c r="A234" s="696">
        <v>8151025</v>
      </c>
      <c r="B234" s="736" t="s">
        <v>2314</v>
      </c>
      <c r="C234" s="723">
        <v>2900385</v>
      </c>
      <c r="D234" s="714">
        <v>0</v>
      </c>
      <c r="E234" s="715">
        <v>0</v>
      </c>
      <c r="F234" s="164">
        <v>14365472.720000001</v>
      </c>
      <c r="G234" s="164">
        <f t="shared" si="47"/>
        <v>14365</v>
      </c>
      <c r="H234" s="164">
        <f t="shared" si="48"/>
        <v>0</v>
      </c>
      <c r="I234" s="695">
        <f t="shared" si="46"/>
        <v>14365</v>
      </c>
      <c r="J234" s="1859">
        <v>2900</v>
      </c>
      <c r="K234" s="1859">
        <f t="shared" si="49"/>
        <v>2.9</v>
      </c>
      <c r="M234" s="220" t="s">
        <v>1937</v>
      </c>
      <c r="N234" s="726"/>
      <c r="O234" s="719"/>
      <c r="Q234" s="751"/>
      <c r="R234" s="695"/>
      <c r="V234" s="697"/>
      <c r="W234" s="698"/>
      <c r="AB234" s="577" t="b">
        <f t="shared" si="52"/>
        <v>1</v>
      </c>
      <c r="AC234" s="161">
        <v>8151025</v>
      </c>
      <c r="AD234" s="161" t="s">
        <v>4200</v>
      </c>
      <c r="AE234" s="167">
        <v>44144304.409999996</v>
      </c>
      <c r="AF234" s="163">
        <v>0</v>
      </c>
      <c r="AG234" s="166">
        <v>0</v>
      </c>
      <c r="AH234" s="160">
        <v>44144304.409999996</v>
      </c>
      <c r="AJ234" s="1858">
        <v>22908210.100000001</v>
      </c>
      <c r="AK234" s="2175">
        <v>93</v>
      </c>
      <c r="AQ234" s="161">
        <v>8151025</v>
      </c>
      <c r="AR234" s="577" t="s">
        <v>3671</v>
      </c>
    </row>
    <row r="235" spans="1:44">
      <c r="A235" s="696">
        <v>8151050</v>
      </c>
      <c r="B235" s="736" t="s">
        <v>2315</v>
      </c>
      <c r="C235" s="723">
        <v>0</v>
      </c>
      <c r="D235" s="714">
        <v>0</v>
      </c>
      <c r="E235" s="715">
        <v>0</v>
      </c>
      <c r="F235" s="164">
        <v>0</v>
      </c>
      <c r="G235" s="164">
        <f t="shared" si="47"/>
        <v>0</v>
      </c>
      <c r="H235" s="164">
        <f t="shared" si="48"/>
        <v>0</v>
      </c>
      <c r="I235" s="695">
        <f t="shared" si="46"/>
        <v>0</v>
      </c>
      <c r="J235" s="1859">
        <v>0</v>
      </c>
      <c r="K235" s="1859">
        <f t="shared" si="49"/>
        <v>0</v>
      </c>
      <c r="M235" s="220" t="s">
        <v>1937</v>
      </c>
      <c r="N235" s="726"/>
      <c r="O235" s="721"/>
      <c r="Q235" s="751"/>
      <c r="R235" s="695"/>
      <c r="V235" s="697"/>
      <c r="W235" s="698"/>
      <c r="AB235" s="577" t="b">
        <f t="shared" si="52"/>
        <v>1</v>
      </c>
      <c r="AC235" s="161">
        <v>8151050</v>
      </c>
      <c r="AD235" s="161" t="s">
        <v>2315</v>
      </c>
      <c r="AE235" s="1860">
        <v>0</v>
      </c>
      <c r="AF235" s="163">
        <v>0</v>
      </c>
      <c r="AG235" s="166">
        <v>0</v>
      </c>
      <c r="AH235" s="166">
        <v>0</v>
      </c>
      <c r="AJ235" s="1858">
        <v>33583333.299999997</v>
      </c>
      <c r="AK235" s="1861">
        <v>-100</v>
      </c>
      <c r="AQ235" s="161">
        <v>8151050</v>
      </c>
      <c r="AR235" s="577" t="s">
        <v>1517</v>
      </c>
    </row>
    <row r="236" spans="1:44">
      <c r="A236" s="696">
        <v>8151075</v>
      </c>
      <c r="B236" s="736" t="s">
        <v>2316</v>
      </c>
      <c r="C236" s="723">
        <v>253834.75</v>
      </c>
      <c r="D236" s="714">
        <v>0</v>
      </c>
      <c r="E236" s="715">
        <v>0</v>
      </c>
      <c r="F236" s="164">
        <v>283050</v>
      </c>
      <c r="G236" s="164">
        <f t="shared" si="47"/>
        <v>283</v>
      </c>
      <c r="H236" s="164">
        <f t="shared" si="48"/>
        <v>0</v>
      </c>
      <c r="I236" s="695">
        <f t="shared" si="46"/>
        <v>283</v>
      </c>
      <c r="J236" s="1859">
        <v>254</v>
      </c>
      <c r="K236" s="1859">
        <f t="shared" si="49"/>
        <v>0.254</v>
      </c>
      <c r="M236" s="220" t="s">
        <v>1937</v>
      </c>
      <c r="N236" s="726"/>
      <c r="O236" s="719"/>
      <c r="Q236" s="751"/>
      <c r="R236" s="695"/>
      <c r="V236" s="697"/>
      <c r="W236" s="698"/>
      <c r="AB236" s="577" t="b">
        <f t="shared" si="52"/>
        <v>1</v>
      </c>
      <c r="AC236" s="161">
        <v>8151075</v>
      </c>
      <c r="AD236" s="161" t="s">
        <v>4201</v>
      </c>
      <c r="AE236" s="167">
        <v>2781554.25</v>
      </c>
      <c r="AF236" s="163">
        <v>0</v>
      </c>
      <c r="AG236" s="166">
        <v>0</v>
      </c>
      <c r="AH236" s="160">
        <v>2781554.25</v>
      </c>
      <c r="AJ236" s="1858">
        <v>3345871.25</v>
      </c>
      <c r="AK236" s="1861">
        <v>-17</v>
      </c>
      <c r="AQ236" s="161">
        <v>8151075</v>
      </c>
      <c r="AR236" s="577" t="s">
        <v>3672</v>
      </c>
    </row>
    <row r="237" spans="1:44">
      <c r="A237" s="696">
        <v>8151100</v>
      </c>
      <c r="B237" s="736" t="s">
        <v>2317</v>
      </c>
      <c r="C237" s="723">
        <v>6342100</v>
      </c>
      <c r="D237" s="739">
        <v>3230844</v>
      </c>
      <c r="E237" s="715">
        <v>0</v>
      </c>
      <c r="F237" s="164">
        <v>7500000</v>
      </c>
      <c r="G237" s="164">
        <f t="shared" si="47"/>
        <v>7500</v>
      </c>
      <c r="H237" s="164">
        <f t="shared" si="48"/>
        <v>0</v>
      </c>
      <c r="I237" s="695">
        <f t="shared" si="46"/>
        <v>7500</v>
      </c>
      <c r="J237" s="1859">
        <v>6342</v>
      </c>
      <c r="K237" s="1859">
        <f t="shared" si="49"/>
        <v>6.3419999999999996</v>
      </c>
      <c r="M237" s="750" t="s">
        <v>1519</v>
      </c>
      <c r="N237" s="726"/>
      <c r="O237" s="721"/>
      <c r="Q237" s="751"/>
      <c r="R237" s="695"/>
      <c r="V237" s="697"/>
      <c r="W237" s="698"/>
      <c r="AB237" s="577" t="b">
        <f t="shared" si="52"/>
        <v>1</v>
      </c>
      <c r="AC237" s="161">
        <v>8151100</v>
      </c>
      <c r="AD237" s="161" t="s">
        <v>4202</v>
      </c>
      <c r="AE237" s="167">
        <v>27303850</v>
      </c>
      <c r="AF237" s="168">
        <v>2696150</v>
      </c>
      <c r="AG237" s="166">
        <v>0</v>
      </c>
      <c r="AH237" s="160">
        <v>30000000</v>
      </c>
      <c r="AJ237" s="1858">
        <v>27230844</v>
      </c>
      <c r="AK237" s="2175">
        <v>10</v>
      </c>
      <c r="AQ237" s="161">
        <v>8151100</v>
      </c>
      <c r="AR237" s="577" t="s">
        <v>3673</v>
      </c>
    </row>
    <row r="238" spans="1:44">
      <c r="A238" s="696">
        <v>8151125</v>
      </c>
      <c r="B238" s="736" t="s">
        <v>2318</v>
      </c>
      <c r="C238" s="723">
        <v>18443038.669999998</v>
      </c>
      <c r="D238" s="739">
        <v>78571428</v>
      </c>
      <c r="E238" s="715">
        <v>0</v>
      </c>
      <c r="F238" s="164">
        <v>58505415.109999999</v>
      </c>
      <c r="G238" s="164">
        <f t="shared" si="47"/>
        <v>58505</v>
      </c>
      <c r="H238" s="164">
        <f t="shared" si="48"/>
        <v>0</v>
      </c>
      <c r="I238" s="695">
        <f t="shared" si="46"/>
        <v>58505</v>
      </c>
      <c r="J238" s="1859">
        <v>18443</v>
      </c>
      <c r="K238" s="1859">
        <f t="shared" si="49"/>
        <v>18.443000000000001</v>
      </c>
      <c r="M238" s="220" t="s">
        <v>1937</v>
      </c>
      <c r="N238" s="726"/>
      <c r="O238" s="719"/>
      <c r="Q238" s="751"/>
      <c r="R238" s="695"/>
      <c r="V238" s="697"/>
      <c r="W238" s="698"/>
      <c r="AB238" s="577" t="b">
        <f t="shared" si="52"/>
        <v>1</v>
      </c>
      <c r="AC238" s="161">
        <v>8151125</v>
      </c>
      <c r="AD238" s="161" t="s">
        <v>4203</v>
      </c>
      <c r="AE238" s="167">
        <v>301610248.91000003</v>
      </c>
      <c r="AF238" s="169">
        <v>-1580970.96</v>
      </c>
      <c r="AG238" s="164">
        <v>-16969750.399999999</v>
      </c>
      <c r="AH238" s="160">
        <v>283059527.55000001</v>
      </c>
      <c r="AJ238" s="1858">
        <v>87399842.129999995</v>
      </c>
      <c r="AK238" s="2175">
        <v>224</v>
      </c>
      <c r="AQ238" s="161">
        <v>8151125</v>
      </c>
      <c r="AR238" s="577" t="s">
        <v>3674</v>
      </c>
    </row>
    <row r="239" spans="1:44">
      <c r="A239" s="696">
        <v>8151150</v>
      </c>
      <c r="B239" s="736" t="s">
        <v>2319</v>
      </c>
      <c r="C239" s="723">
        <v>0</v>
      </c>
      <c r="D239" s="714">
        <v>0</v>
      </c>
      <c r="E239" s="715">
        <v>0</v>
      </c>
      <c r="F239" s="164">
        <v>0</v>
      </c>
      <c r="G239" s="164">
        <f t="shared" si="47"/>
        <v>0</v>
      </c>
      <c r="H239" s="164">
        <f t="shared" si="48"/>
        <v>0</v>
      </c>
      <c r="I239" s="695">
        <f t="shared" si="46"/>
        <v>0</v>
      </c>
      <c r="J239" s="1859">
        <v>0</v>
      </c>
      <c r="K239" s="1859">
        <f t="shared" si="49"/>
        <v>0</v>
      </c>
      <c r="M239" s="750" t="str">
        <f>VLOOKUP(B239,Sheet1!$A$1:$I$178,9,0)</f>
        <v>Other Expenses</v>
      </c>
      <c r="N239" s="726"/>
      <c r="O239" s="721"/>
      <c r="Q239" s="751"/>
      <c r="R239" s="695"/>
      <c r="V239" s="697"/>
      <c r="W239" s="698"/>
      <c r="AB239" s="577" t="b">
        <f t="shared" si="52"/>
        <v>1</v>
      </c>
      <c r="AC239" s="161">
        <v>8151150</v>
      </c>
      <c r="AD239" s="161" t="s">
        <v>4204</v>
      </c>
      <c r="AE239" s="167">
        <v>2623811.58</v>
      </c>
      <c r="AF239" s="163">
        <v>0</v>
      </c>
      <c r="AG239" s="166">
        <v>0</v>
      </c>
      <c r="AH239" s="160">
        <v>2623811.58</v>
      </c>
      <c r="AJ239" s="1858">
        <v>164430</v>
      </c>
      <c r="AK239" s="2175">
        <v>1496</v>
      </c>
      <c r="AQ239" s="161">
        <v>8151150</v>
      </c>
      <c r="AR239" s="577" t="s">
        <v>3675</v>
      </c>
    </row>
    <row r="240" spans="1:44">
      <c r="A240" s="696">
        <v>8181025</v>
      </c>
      <c r="B240" s="736" t="s">
        <v>2320</v>
      </c>
      <c r="C240" s="723">
        <v>2094457.95</v>
      </c>
      <c r="D240" s="714">
        <v>0</v>
      </c>
      <c r="E240" s="715">
        <v>0</v>
      </c>
      <c r="F240" s="164">
        <v>3584118.91</v>
      </c>
      <c r="G240" s="164">
        <f t="shared" si="47"/>
        <v>3584</v>
      </c>
      <c r="H240" s="164">
        <f t="shared" si="48"/>
        <v>0</v>
      </c>
      <c r="I240" s="695">
        <f t="shared" si="46"/>
        <v>3584</v>
      </c>
      <c r="J240" s="1859">
        <v>2094</v>
      </c>
      <c r="K240" s="1859">
        <f t="shared" si="49"/>
        <v>2.0939999999999999</v>
      </c>
      <c r="M240" s="746" t="s">
        <v>1544</v>
      </c>
      <c r="N240" s="726"/>
      <c r="O240" s="721"/>
      <c r="Q240" s="751"/>
      <c r="R240" s="695"/>
      <c r="V240" s="697"/>
      <c r="W240" s="698"/>
      <c r="AB240" s="577" t="b">
        <f t="shared" si="52"/>
        <v>1</v>
      </c>
      <c r="AC240" s="161">
        <v>8181025</v>
      </c>
      <c r="AD240" s="161" t="s">
        <v>4205</v>
      </c>
      <c r="AE240" s="167">
        <v>28905446.699999999</v>
      </c>
      <c r="AF240" s="163">
        <v>0</v>
      </c>
      <c r="AG240" s="166">
        <v>0</v>
      </c>
      <c r="AH240" s="160">
        <v>28905446.699999999</v>
      </c>
      <c r="AJ240" s="1858">
        <v>23160926.559999999</v>
      </c>
      <c r="AK240" s="2175">
        <v>25</v>
      </c>
      <c r="AQ240" s="161">
        <v>8181025</v>
      </c>
      <c r="AR240" s="577" t="s">
        <v>3676</v>
      </c>
    </row>
    <row r="241" spans="1:44">
      <c r="A241" s="696">
        <v>8181050</v>
      </c>
      <c r="B241" s="736" t="s">
        <v>2321</v>
      </c>
      <c r="C241" s="723">
        <v>2194258.25</v>
      </c>
      <c r="D241" s="714">
        <v>0</v>
      </c>
      <c r="E241" s="715">
        <v>0</v>
      </c>
      <c r="F241" s="164">
        <v>354577.47</v>
      </c>
      <c r="G241" s="164">
        <f t="shared" si="47"/>
        <v>355</v>
      </c>
      <c r="H241" s="164">
        <f t="shared" si="48"/>
        <v>0</v>
      </c>
      <c r="I241" s="695">
        <f t="shared" si="46"/>
        <v>355</v>
      </c>
      <c r="J241" s="1859">
        <v>2194</v>
      </c>
      <c r="K241" s="1859">
        <f t="shared" si="49"/>
        <v>2.194</v>
      </c>
      <c r="M241" s="746" t="s">
        <v>1544</v>
      </c>
      <c r="N241" s="726"/>
      <c r="O241" s="719"/>
      <c r="Q241" s="751"/>
      <c r="R241" s="695"/>
      <c r="V241" s="697"/>
      <c r="W241" s="698"/>
      <c r="AB241" s="577" t="b">
        <f t="shared" si="52"/>
        <v>1</v>
      </c>
      <c r="AC241" s="161">
        <v>8181050</v>
      </c>
      <c r="AD241" s="161" t="s">
        <v>4206</v>
      </c>
      <c r="AE241" s="167">
        <v>7708895.7199999997</v>
      </c>
      <c r="AF241" s="163">
        <v>0</v>
      </c>
      <c r="AG241" s="166">
        <v>0</v>
      </c>
      <c r="AH241" s="160">
        <v>7708895.7199999997</v>
      </c>
      <c r="AJ241" s="1858">
        <v>7082066.2000000002</v>
      </c>
      <c r="AK241" s="2175">
        <v>9</v>
      </c>
      <c r="AQ241" s="161">
        <v>8181050</v>
      </c>
      <c r="AR241" s="577" t="s">
        <v>3677</v>
      </c>
    </row>
    <row r="242" spans="1:44">
      <c r="A242" s="696">
        <v>8181075</v>
      </c>
      <c r="B242" s="736" t="s">
        <v>2322</v>
      </c>
      <c r="C242" s="723">
        <v>896850</v>
      </c>
      <c r="D242" s="714">
        <v>0</v>
      </c>
      <c r="E242" s="715">
        <v>0</v>
      </c>
      <c r="F242" s="164">
        <v>175000</v>
      </c>
      <c r="G242" s="164">
        <f t="shared" si="47"/>
        <v>175</v>
      </c>
      <c r="H242" s="164">
        <f t="shared" si="48"/>
        <v>0</v>
      </c>
      <c r="I242" s="695">
        <f t="shared" si="46"/>
        <v>175</v>
      </c>
      <c r="J242" s="1859">
        <v>897</v>
      </c>
      <c r="K242" s="1859">
        <f t="shared" si="49"/>
        <v>0.89700000000000002</v>
      </c>
      <c r="M242" s="746" t="s">
        <v>1544</v>
      </c>
      <c r="N242" s="726"/>
      <c r="O242" s="721"/>
      <c r="Q242" s="751"/>
      <c r="R242" s="695"/>
      <c r="V242" s="697"/>
      <c r="W242" s="698"/>
      <c r="AB242" s="577" t="b">
        <f t="shared" si="52"/>
        <v>1</v>
      </c>
      <c r="AC242" s="161">
        <v>8181075</v>
      </c>
      <c r="AD242" s="161" t="s">
        <v>4207</v>
      </c>
      <c r="AE242" s="167">
        <v>1450042</v>
      </c>
      <c r="AF242" s="163">
        <v>0</v>
      </c>
      <c r="AG242" s="166">
        <v>0</v>
      </c>
      <c r="AH242" s="160">
        <v>1450042</v>
      </c>
      <c r="AJ242" s="1858">
        <v>735790.2</v>
      </c>
      <c r="AK242" s="2175">
        <v>97</v>
      </c>
      <c r="AQ242" s="161">
        <v>8181075</v>
      </c>
      <c r="AR242" s="577" t="s">
        <v>3678</v>
      </c>
    </row>
    <row r="243" spans="1:44">
      <c r="A243" s="696">
        <v>8181100</v>
      </c>
      <c r="B243" s="736" t="s">
        <v>2323</v>
      </c>
      <c r="C243" s="723">
        <v>11000</v>
      </c>
      <c r="D243" s="714">
        <v>0</v>
      </c>
      <c r="E243" s="715">
        <v>0</v>
      </c>
      <c r="F243" s="164">
        <v>0</v>
      </c>
      <c r="G243" s="164">
        <f t="shared" si="47"/>
        <v>0</v>
      </c>
      <c r="H243" s="164">
        <f t="shared" si="48"/>
        <v>0</v>
      </c>
      <c r="I243" s="695">
        <f t="shared" si="46"/>
        <v>0</v>
      </c>
      <c r="J243" s="1859">
        <v>11</v>
      </c>
      <c r="K243" s="1859">
        <f t="shared" si="49"/>
        <v>1.0999999999999999E-2</v>
      </c>
      <c r="M243" s="746" t="s">
        <v>1544</v>
      </c>
      <c r="N243" s="726"/>
      <c r="O243" s="721"/>
      <c r="Q243" s="751"/>
      <c r="R243" s="695"/>
      <c r="V243" s="697"/>
      <c r="W243" s="698"/>
      <c r="AB243" s="577" t="b">
        <f t="shared" si="52"/>
        <v>1</v>
      </c>
      <c r="AC243" s="161">
        <v>8181100</v>
      </c>
      <c r="AD243" s="161" t="s">
        <v>4208</v>
      </c>
      <c r="AE243" s="167">
        <v>436960</v>
      </c>
      <c r="AF243" s="163">
        <v>0</v>
      </c>
      <c r="AG243" s="166">
        <v>0</v>
      </c>
      <c r="AH243" s="160">
        <v>436960</v>
      </c>
      <c r="AJ243" s="1858">
        <v>87310</v>
      </c>
      <c r="AK243" s="2175">
        <v>400</v>
      </c>
      <c r="AQ243" s="161">
        <v>8181100</v>
      </c>
      <c r="AR243" s="577" t="s">
        <v>3679</v>
      </c>
    </row>
    <row r="244" spans="1:44">
      <c r="A244" s="696">
        <v>8201025</v>
      </c>
      <c r="B244" s="736" t="s">
        <v>2324</v>
      </c>
      <c r="C244" s="723">
        <v>12525326.73</v>
      </c>
      <c r="D244" s="714">
        <v>0</v>
      </c>
      <c r="E244" s="715">
        <v>0</v>
      </c>
      <c r="F244" s="164">
        <v>11757254.710000001</v>
      </c>
      <c r="G244" s="164">
        <f t="shared" si="47"/>
        <v>11757</v>
      </c>
      <c r="H244" s="164">
        <f t="shared" si="48"/>
        <v>0</v>
      </c>
      <c r="I244" s="695">
        <f t="shared" si="46"/>
        <v>11757</v>
      </c>
      <c r="J244" s="1859">
        <v>12525</v>
      </c>
      <c r="K244" s="1859">
        <f t="shared" si="49"/>
        <v>12.525</v>
      </c>
      <c r="M244" s="750" t="str">
        <f>VLOOKUP(B244,Sheet1!$A$1:$I$178,9,0)</f>
        <v>Raw materials and consumables used</v>
      </c>
      <c r="N244" s="726"/>
      <c r="O244" s="719"/>
      <c r="Q244" s="2414"/>
      <c r="R244" s="695"/>
      <c r="V244" s="697"/>
      <c r="W244" s="698"/>
      <c r="AB244" s="577" t="b">
        <f t="shared" si="52"/>
        <v>1</v>
      </c>
      <c r="AC244" s="161">
        <v>8201025</v>
      </c>
      <c r="AD244" s="161" t="s">
        <v>4209</v>
      </c>
      <c r="AE244" s="167">
        <v>51581373.359999999</v>
      </c>
      <c r="AF244" s="163">
        <v>0</v>
      </c>
      <c r="AG244" s="166">
        <v>0</v>
      </c>
      <c r="AH244" s="160">
        <v>51581373.359999999</v>
      </c>
      <c r="AJ244" s="1858">
        <v>55037088.75</v>
      </c>
      <c r="AK244" s="1861">
        <v>-6</v>
      </c>
      <c r="AQ244" s="161">
        <v>8201025</v>
      </c>
      <c r="AR244" s="577" t="s">
        <v>3680</v>
      </c>
    </row>
    <row r="245" spans="1:44">
      <c r="A245" s="696">
        <v>8201050</v>
      </c>
      <c r="B245" s="736" t="s">
        <v>2325</v>
      </c>
      <c r="C245" s="723">
        <v>6450</v>
      </c>
      <c r="D245" s="714">
        <v>0</v>
      </c>
      <c r="E245" s="715">
        <v>0</v>
      </c>
      <c r="F245" s="164">
        <v>687092.23</v>
      </c>
      <c r="G245" s="164">
        <f t="shared" si="47"/>
        <v>687</v>
      </c>
      <c r="H245" s="164">
        <f t="shared" si="48"/>
        <v>0</v>
      </c>
      <c r="I245" s="695">
        <f t="shared" si="46"/>
        <v>687</v>
      </c>
      <c r="J245" s="1859">
        <v>6</v>
      </c>
      <c r="K245" s="1859">
        <f t="shared" si="49"/>
        <v>6.0000000000000001E-3</v>
      </c>
      <c r="M245" s="750" t="str">
        <f>VLOOKUP(B245,Sheet1!$A$1:$I$178,9,0)</f>
        <v>Raw materials and consumables used</v>
      </c>
      <c r="N245" s="726"/>
      <c r="O245" s="721"/>
      <c r="Q245" s="2414"/>
      <c r="R245" s="695"/>
      <c r="V245" s="697"/>
      <c r="W245" s="698"/>
      <c r="AB245" s="577" t="b">
        <f t="shared" si="52"/>
        <v>1</v>
      </c>
      <c r="AC245" s="161">
        <v>8201050</v>
      </c>
      <c r="AD245" s="161" t="s">
        <v>4210</v>
      </c>
      <c r="AE245" s="167">
        <v>207708.75</v>
      </c>
      <c r="AF245" s="163">
        <v>0</v>
      </c>
      <c r="AG245" s="166">
        <v>0</v>
      </c>
      <c r="AH245" s="160">
        <v>207708.75</v>
      </c>
      <c r="AJ245" s="1858">
        <v>26615</v>
      </c>
      <c r="AK245" s="2175">
        <v>680</v>
      </c>
      <c r="AQ245" s="161">
        <v>8201050</v>
      </c>
      <c r="AR245" s="577" t="s">
        <v>3681</v>
      </c>
    </row>
    <row r="246" spans="1:44">
      <c r="A246" s="696">
        <v>8201075</v>
      </c>
      <c r="B246" s="736" t="s">
        <v>2326</v>
      </c>
      <c r="C246" s="723">
        <v>0</v>
      </c>
      <c r="D246" s="714">
        <v>0</v>
      </c>
      <c r="E246" s="715">
        <v>0</v>
      </c>
      <c r="F246" s="164">
        <v>604113.06000000006</v>
      </c>
      <c r="G246" s="164">
        <f t="shared" si="47"/>
        <v>604</v>
      </c>
      <c r="H246" s="164">
        <f t="shared" si="48"/>
        <v>0</v>
      </c>
      <c r="I246" s="695">
        <f t="shared" si="46"/>
        <v>604</v>
      </c>
      <c r="J246" s="1859">
        <v>0</v>
      </c>
      <c r="K246" s="1859">
        <f t="shared" si="49"/>
        <v>0</v>
      </c>
      <c r="M246" s="750" t="str">
        <f>VLOOKUP(B246,Sheet1!$A$1:$I$178,9,0)</f>
        <v>Raw materials and consumables used</v>
      </c>
      <c r="N246" s="726"/>
      <c r="O246" s="719"/>
      <c r="Q246" s="2414"/>
      <c r="R246" s="695"/>
      <c r="V246" s="697"/>
      <c r="W246" s="698"/>
      <c r="AB246" s="577" t="b">
        <f t="shared" si="52"/>
        <v>1</v>
      </c>
      <c r="AC246" s="161">
        <v>8201075</v>
      </c>
      <c r="AD246" s="161" t="s">
        <v>4211</v>
      </c>
      <c r="AE246" s="167">
        <v>691480.03</v>
      </c>
      <c r="AF246" s="168">
        <v>427630.35</v>
      </c>
      <c r="AG246" s="166">
        <v>0</v>
      </c>
      <c r="AH246" s="160">
        <v>1119110.3799999999</v>
      </c>
      <c r="AJ246" s="1858">
        <v>19500</v>
      </c>
      <c r="AK246" s="2175">
        <v>5639</v>
      </c>
      <c r="AQ246" s="161">
        <v>8201075</v>
      </c>
      <c r="AR246" s="577" t="s">
        <v>3682</v>
      </c>
    </row>
    <row r="247" spans="1:44">
      <c r="A247" s="696">
        <v>8201100</v>
      </c>
      <c r="B247" s="736" t="s">
        <v>2327</v>
      </c>
      <c r="C247" s="723">
        <v>661963.77</v>
      </c>
      <c r="D247" s="714">
        <v>0</v>
      </c>
      <c r="E247" s="715">
        <v>0</v>
      </c>
      <c r="F247" s="164">
        <v>812608</v>
      </c>
      <c r="G247" s="164">
        <f t="shared" si="47"/>
        <v>813</v>
      </c>
      <c r="H247" s="164">
        <f t="shared" si="48"/>
        <v>0</v>
      </c>
      <c r="I247" s="695">
        <f t="shared" si="46"/>
        <v>813</v>
      </c>
      <c r="J247" s="1859">
        <v>662</v>
      </c>
      <c r="K247" s="1859">
        <f t="shared" si="49"/>
        <v>0.66200000000000003</v>
      </c>
      <c r="M247" s="750" t="s">
        <v>2741</v>
      </c>
      <c r="N247" s="726"/>
      <c r="O247" s="719"/>
      <c r="Q247" s="751"/>
      <c r="R247" s="695"/>
      <c r="V247" s="697"/>
      <c r="W247" s="698"/>
      <c r="AB247" s="577" t="b">
        <f t="shared" si="52"/>
        <v>1</v>
      </c>
      <c r="AC247" s="161">
        <v>8201100</v>
      </c>
      <c r="AD247" s="161" t="s">
        <v>4212</v>
      </c>
      <c r="AE247" s="167">
        <v>3198277.56</v>
      </c>
      <c r="AF247" s="163">
        <v>0</v>
      </c>
      <c r="AG247" s="166">
        <v>0</v>
      </c>
      <c r="AH247" s="160">
        <v>3198277.56</v>
      </c>
      <c r="AJ247" s="1858">
        <v>2119571.44</v>
      </c>
      <c r="AK247" s="2175">
        <v>51</v>
      </c>
      <c r="AQ247" s="161">
        <v>8201100</v>
      </c>
      <c r="AR247" s="577" t="s">
        <v>3683</v>
      </c>
    </row>
    <row r="248" spans="1:44">
      <c r="A248" s="696">
        <v>8201115</v>
      </c>
      <c r="B248" s="736" t="s">
        <v>2328</v>
      </c>
      <c r="C248" s="723">
        <v>3418205.49</v>
      </c>
      <c r="D248" s="714">
        <v>0</v>
      </c>
      <c r="E248" s="715">
        <v>0</v>
      </c>
      <c r="F248" s="164">
        <v>3052569.5</v>
      </c>
      <c r="G248" s="164">
        <f t="shared" si="47"/>
        <v>3053</v>
      </c>
      <c r="H248" s="164">
        <f t="shared" si="48"/>
        <v>0</v>
      </c>
      <c r="I248" s="695">
        <f t="shared" si="46"/>
        <v>3053</v>
      </c>
      <c r="J248" s="1859">
        <v>3418</v>
      </c>
      <c r="K248" s="1859">
        <f t="shared" si="49"/>
        <v>3.4180000000000001</v>
      </c>
      <c r="M248" s="750" t="s">
        <v>2741</v>
      </c>
      <c r="N248" s="726"/>
      <c r="O248" s="719"/>
      <c r="Q248" s="751"/>
      <c r="R248" s="695"/>
      <c r="V248" s="697"/>
      <c r="W248" s="698"/>
      <c r="AB248" s="577" t="b">
        <f t="shared" si="52"/>
        <v>1</v>
      </c>
      <c r="AC248" s="161">
        <v>8201115</v>
      </c>
      <c r="AD248" s="161" t="s">
        <v>4213</v>
      </c>
      <c r="AE248" s="167">
        <v>14916035.390000001</v>
      </c>
      <c r="AF248" s="163">
        <v>0</v>
      </c>
      <c r="AG248" s="166">
        <v>0</v>
      </c>
      <c r="AH248" s="160">
        <v>14916035.390000001</v>
      </c>
      <c r="AJ248" s="1858">
        <v>13265533.16</v>
      </c>
      <c r="AK248" s="2175">
        <v>12</v>
      </c>
      <c r="AQ248" s="161">
        <v>8201115</v>
      </c>
      <c r="AR248" s="577" t="s">
        <v>3684</v>
      </c>
    </row>
    <row r="249" spans="1:44">
      <c r="A249" s="696">
        <v>8201125</v>
      </c>
      <c r="B249" s="736" t="s">
        <v>2329</v>
      </c>
      <c r="C249" s="723">
        <v>3676218.58</v>
      </c>
      <c r="D249" s="714">
        <v>0</v>
      </c>
      <c r="E249" s="715">
        <v>0</v>
      </c>
      <c r="F249" s="164">
        <v>7664518.1299999999</v>
      </c>
      <c r="G249" s="164">
        <f t="shared" si="47"/>
        <v>7665</v>
      </c>
      <c r="H249" s="164">
        <f t="shared" si="48"/>
        <v>0</v>
      </c>
      <c r="I249" s="695">
        <f t="shared" si="46"/>
        <v>7665</v>
      </c>
      <c r="J249" s="1859">
        <v>3676</v>
      </c>
      <c r="K249" s="1859">
        <f t="shared" si="49"/>
        <v>3.6760000000000002</v>
      </c>
      <c r="M249" s="746" t="s">
        <v>1544</v>
      </c>
      <c r="N249" s="726"/>
      <c r="O249" s="719"/>
      <c r="Q249" s="751"/>
      <c r="R249" s="695"/>
      <c r="V249" s="697"/>
      <c r="W249" s="698"/>
      <c r="AB249" s="577" t="b">
        <f t="shared" si="52"/>
        <v>1</v>
      </c>
      <c r="AC249" s="161">
        <v>8201125</v>
      </c>
      <c r="AD249" s="161" t="s">
        <v>4214</v>
      </c>
      <c r="AE249" s="167">
        <v>22110242.780000001</v>
      </c>
      <c r="AF249" s="163">
        <v>0</v>
      </c>
      <c r="AG249" s="166">
        <v>0</v>
      </c>
      <c r="AH249" s="160">
        <v>22110242.780000001</v>
      </c>
      <c r="AJ249" s="1858">
        <v>30053924.870000001</v>
      </c>
      <c r="AK249" s="1861">
        <v>-26</v>
      </c>
      <c r="AQ249" s="161">
        <v>8201125</v>
      </c>
      <c r="AR249" s="577" t="s">
        <v>3685</v>
      </c>
    </row>
    <row r="250" spans="1:44">
      <c r="A250" s="696">
        <v>8201150</v>
      </c>
      <c r="B250" s="736" t="s">
        <v>2330</v>
      </c>
      <c r="C250" s="723">
        <v>5500</v>
      </c>
      <c r="D250" s="714">
        <v>0</v>
      </c>
      <c r="E250" s="715">
        <v>0</v>
      </c>
      <c r="F250" s="164">
        <v>0</v>
      </c>
      <c r="G250" s="164">
        <f t="shared" si="47"/>
        <v>0</v>
      </c>
      <c r="H250" s="164">
        <f t="shared" si="48"/>
        <v>0</v>
      </c>
      <c r="I250" s="695">
        <f t="shared" si="46"/>
        <v>0</v>
      </c>
      <c r="J250" s="1859">
        <v>6</v>
      </c>
      <c r="K250" s="1859">
        <f t="shared" si="49"/>
        <v>6.0000000000000001E-3</v>
      </c>
      <c r="M250" s="750" t="str">
        <f>VLOOKUP(B250,Sheet1!$A$1:$I$178,9,0)</f>
        <v>Other Expenses</v>
      </c>
      <c r="N250" s="726"/>
      <c r="O250" s="719"/>
      <c r="Q250" s="751"/>
      <c r="R250" s="695"/>
      <c r="V250" s="697"/>
      <c r="W250" s="698"/>
      <c r="AB250" s="577" t="b">
        <f t="shared" si="52"/>
        <v>1</v>
      </c>
      <c r="AC250" s="161">
        <v>8201150</v>
      </c>
      <c r="AD250" s="161" t="s">
        <v>4215</v>
      </c>
      <c r="AE250" s="167">
        <v>66400</v>
      </c>
      <c r="AF250" s="163">
        <v>0</v>
      </c>
      <c r="AG250" s="166">
        <v>0</v>
      </c>
      <c r="AH250" s="160">
        <v>66400</v>
      </c>
      <c r="AJ250" s="1858">
        <v>983650</v>
      </c>
      <c r="AK250" s="1861">
        <v>-93</v>
      </c>
      <c r="AQ250" s="161">
        <v>8201150</v>
      </c>
      <c r="AR250" s="577" t="s">
        <v>3686</v>
      </c>
    </row>
    <row r="251" spans="1:44">
      <c r="A251" s="696">
        <v>8201175</v>
      </c>
      <c r="B251" s="736" t="s">
        <v>3433</v>
      </c>
      <c r="C251" s="723"/>
      <c r="D251" s="714"/>
      <c r="E251" s="715"/>
      <c r="F251" s="164">
        <v>0</v>
      </c>
      <c r="G251" s="164">
        <f t="shared" si="47"/>
        <v>0</v>
      </c>
      <c r="H251" s="164">
        <f t="shared" si="48"/>
        <v>0</v>
      </c>
      <c r="I251" s="695">
        <f t="shared" ref="I251" si="53">ROUND(F251/1000,0)</f>
        <v>0</v>
      </c>
      <c r="J251" s="1859">
        <v>0</v>
      </c>
      <c r="K251" s="1859">
        <f t="shared" si="49"/>
        <v>0</v>
      </c>
      <c r="M251" s="750"/>
      <c r="N251" s="726"/>
      <c r="O251" s="719"/>
      <c r="Q251" s="751"/>
      <c r="R251" s="695"/>
      <c r="V251" s="697"/>
      <c r="W251" s="698"/>
      <c r="AB251" s="577" t="b">
        <f t="shared" si="52"/>
        <v>1</v>
      </c>
      <c r="AC251" s="161">
        <v>8201175</v>
      </c>
      <c r="AD251" s="161" t="s">
        <v>4216</v>
      </c>
      <c r="AE251" s="167">
        <v>18000</v>
      </c>
      <c r="AF251" s="163">
        <v>0</v>
      </c>
      <c r="AG251" s="166">
        <v>0</v>
      </c>
      <c r="AH251" s="160">
        <v>18000</v>
      </c>
      <c r="AJ251" s="165">
        <v>0</v>
      </c>
      <c r="AK251" s="2176">
        <v>0</v>
      </c>
      <c r="AQ251" s="161">
        <v>8201175</v>
      </c>
      <c r="AR251" s="577" t="s">
        <v>3433</v>
      </c>
    </row>
    <row r="252" spans="1:44">
      <c r="A252" s="696">
        <v>8201180</v>
      </c>
      <c r="B252" s="736" t="s">
        <v>2332</v>
      </c>
      <c r="C252" s="723">
        <v>-19750</v>
      </c>
      <c r="D252" s="714">
        <v>0</v>
      </c>
      <c r="E252" s="715">
        <v>0</v>
      </c>
      <c r="F252" s="164">
        <v>29000</v>
      </c>
      <c r="G252" s="164">
        <f t="shared" si="47"/>
        <v>29</v>
      </c>
      <c r="H252" s="164">
        <f t="shared" si="48"/>
        <v>0</v>
      </c>
      <c r="I252" s="695">
        <f t="shared" si="46"/>
        <v>29</v>
      </c>
      <c r="J252" s="1859">
        <v>-20</v>
      </c>
      <c r="K252" s="1859">
        <f t="shared" si="49"/>
        <v>-0.02</v>
      </c>
      <c r="M252" s="746" t="s">
        <v>1544</v>
      </c>
      <c r="N252" s="726"/>
      <c r="O252" s="721"/>
      <c r="Q252" s="751"/>
      <c r="R252" s="695"/>
      <c r="V252" s="697"/>
      <c r="W252" s="698"/>
      <c r="AB252" s="577" t="b">
        <f t="shared" si="52"/>
        <v>1</v>
      </c>
      <c r="AC252" s="161">
        <v>8201180</v>
      </c>
      <c r="AD252" s="161" t="s">
        <v>4217</v>
      </c>
      <c r="AE252" s="167">
        <v>596114.74</v>
      </c>
      <c r="AF252" s="163">
        <v>0</v>
      </c>
      <c r="AG252" s="166">
        <v>0</v>
      </c>
      <c r="AH252" s="160">
        <v>596114.74</v>
      </c>
      <c r="AJ252" s="1858">
        <v>106600</v>
      </c>
      <c r="AK252" s="2175">
        <v>459</v>
      </c>
      <c r="AQ252" s="161">
        <v>8201180</v>
      </c>
      <c r="AR252" s="577" t="s">
        <v>3687</v>
      </c>
    </row>
    <row r="253" spans="1:44">
      <c r="A253" s="696">
        <v>8201200</v>
      </c>
      <c r="B253" s="736" t="s">
        <v>2333</v>
      </c>
      <c r="C253" s="723">
        <v>6669581.21</v>
      </c>
      <c r="D253" s="714">
        <v>0</v>
      </c>
      <c r="E253" s="715">
        <v>0</v>
      </c>
      <c r="F253" s="164">
        <v>10079042.690000001</v>
      </c>
      <c r="G253" s="164">
        <f t="shared" si="47"/>
        <v>10079</v>
      </c>
      <c r="H253" s="164">
        <f t="shared" si="48"/>
        <v>0</v>
      </c>
      <c r="I253" s="695">
        <f t="shared" si="46"/>
        <v>10079</v>
      </c>
      <c r="J253" s="1859">
        <v>6670</v>
      </c>
      <c r="K253" s="1859">
        <f t="shared" si="49"/>
        <v>6.67</v>
      </c>
      <c r="M253" s="746" t="s">
        <v>1544</v>
      </c>
      <c r="N253" s="726"/>
      <c r="O253" s="721"/>
      <c r="Q253" s="751"/>
      <c r="R253" s="695"/>
      <c r="V253" s="697"/>
      <c r="W253" s="698"/>
      <c r="AB253" s="577" t="b">
        <f t="shared" si="52"/>
        <v>1</v>
      </c>
      <c r="AC253" s="161">
        <v>8201200</v>
      </c>
      <c r="AD253" s="161" t="s">
        <v>4218</v>
      </c>
      <c r="AE253" s="167">
        <v>16245723.720000001</v>
      </c>
      <c r="AF253" s="168">
        <v>3654787.71</v>
      </c>
      <c r="AG253" s="166">
        <v>0</v>
      </c>
      <c r="AH253" s="160">
        <v>19900511.43</v>
      </c>
      <c r="AJ253" s="1858">
        <v>7244491.8099999996</v>
      </c>
      <c r="AK253" s="2175">
        <v>175</v>
      </c>
      <c r="AQ253" s="161">
        <v>8201200</v>
      </c>
      <c r="AR253" s="577" t="s">
        <v>3688</v>
      </c>
    </row>
    <row r="254" spans="1:44">
      <c r="A254" s="696">
        <v>8201225</v>
      </c>
      <c r="B254" s="736" t="s">
        <v>2334</v>
      </c>
      <c r="C254" s="723">
        <v>256775</v>
      </c>
      <c r="D254" s="714">
        <v>0</v>
      </c>
      <c r="E254" s="715">
        <v>0</v>
      </c>
      <c r="F254" s="164">
        <v>1279892.79</v>
      </c>
      <c r="G254" s="164">
        <f t="shared" si="47"/>
        <v>1280</v>
      </c>
      <c r="H254" s="164">
        <f t="shared" si="48"/>
        <v>0</v>
      </c>
      <c r="I254" s="695">
        <f t="shared" si="46"/>
        <v>1280</v>
      </c>
      <c r="J254" s="1859">
        <v>257</v>
      </c>
      <c r="K254" s="1859">
        <f t="shared" si="49"/>
        <v>0.25700000000000001</v>
      </c>
      <c r="M254" s="746" t="s">
        <v>1544</v>
      </c>
      <c r="N254" s="726"/>
      <c r="O254" s="721"/>
      <c r="Q254" s="751"/>
      <c r="R254" s="695"/>
      <c r="V254" s="697"/>
      <c r="W254" s="698"/>
      <c r="AB254" s="577" t="b">
        <f t="shared" si="52"/>
        <v>1</v>
      </c>
      <c r="AC254" s="161">
        <v>8201225</v>
      </c>
      <c r="AD254" s="161" t="s">
        <v>4219</v>
      </c>
      <c r="AE254" s="167">
        <v>5942781.8200000003</v>
      </c>
      <c r="AF254" s="163">
        <v>0</v>
      </c>
      <c r="AG254" s="166">
        <v>0</v>
      </c>
      <c r="AH254" s="160">
        <v>5942781.8200000003</v>
      </c>
      <c r="AJ254" s="1858">
        <v>1870335.2</v>
      </c>
      <c r="AK254" s="2175">
        <v>218</v>
      </c>
      <c r="AQ254" s="161">
        <v>8201225</v>
      </c>
      <c r="AR254" s="577" t="s">
        <v>3689</v>
      </c>
    </row>
    <row r="255" spans="1:44">
      <c r="A255" s="696">
        <v>8201250</v>
      </c>
      <c r="B255" s="736" t="s">
        <v>2335</v>
      </c>
      <c r="C255" s="723">
        <v>4165708</v>
      </c>
      <c r="D255" s="714">
        <v>0</v>
      </c>
      <c r="E255" s="715">
        <v>0</v>
      </c>
      <c r="F255" s="164">
        <v>2244112.5</v>
      </c>
      <c r="G255" s="164">
        <f t="shared" si="47"/>
        <v>2244</v>
      </c>
      <c r="H255" s="164">
        <f t="shared" si="48"/>
        <v>0</v>
      </c>
      <c r="I255" s="695">
        <f t="shared" si="46"/>
        <v>2244</v>
      </c>
      <c r="J255" s="1859">
        <v>4166</v>
      </c>
      <c r="K255" s="1859">
        <f t="shared" si="49"/>
        <v>4.1660000000000004</v>
      </c>
      <c r="M255" s="746" t="s">
        <v>1544</v>
      </c>
      <c r="N255" s="726"/>
      <c r="O255" s="721"/>
      <c r="Q255" s="751"/>
      <c r="R255" s="695"/>
      <c r="V255" s="697"/>
      <c r="W255" s="698"/>
      <c r="AB255" s="577" t="b">
        <f t="shared" si="52"/>
        <v>1</v>
      </c>
      <c r="AC255" s="161">
        <v>8201250</v>
      </c>
      <c r="AD255" s="161" t="s">
        <v>4220</v>
      </c>
      <c r="AE255" s="167">
        <v>6146124.3300000001</v>
      </c>
      <c r="AF255" s="163">
        <v>0</v>
      </c>
      <c r="AG255" s="166">
        <v>0</v>
      </c>
      <c r="AH255" s="160">
        <v>6146124.3300000001</v>
      </c>
      <c r="AJ255" s="1858">
        <v>15421254.85</v>
      </c>
      <c r="AK255" s="1861">
        <v>-60</v>
      </c>
      <c r="AQ255" s="161">
        <v>8201250</v>
      </c>
      <c r="AR255" s="577" t="s">
        <v>3690</v>
      </c>
    </row>
    <row r="256" spans="1:44">
      <c r="A256" s="696">
        <v>8201275</v>
      </c>
      <c r="B256" s="736" t="s">
        <v>2336</v>
      </c>
      <c r="C256" s="723">
        <v>1622092.5</v>
      </c>
      <c r="D256" s="714">
        <v>0</v>
      </c>
      <c r="E256" s="715">
        <v>0</v>
      </c>
      <c r="F256" s="164">
        <v>752320</v>
      </c>
      <c r="G256" s="164">
        <f t="shared" si="47"/>
        <v>752</v>
      </c>
      <c r="H256" s="164">
        <f t="shared" si="48"/>
        <v>0</v>
      </c>
      <c r="I256" s="695">
        <f t="shared" si="46"/>
        <v>752</v>
      </c>
      <c r="J256" s="1859">
        <v>1622</v>
      </c>
      <c r="K256" s="1859">
        <f t="shared" si="49"/>
        <v>1.6220000000000001</v>
      </c>
      <c r="M256" s="750" t="str">
        <f>VLOOKUP(B256,Sheet1!$A$1:$I$178,9,0)</f>
        <v>Other Expenses</v>
      </c>
      <c r="N256" s="726"/>
      <c r="O256" s="721"/>
      <c r="Q256" s="751"/>
      <c r="R256" s="695"/>
      <c r="V256" s="697"/>
      <c r="W256" s="698"/>
      <c r="AB256" s="577" t="b">
        <f t="shared" si="52"/>
        <v>1</v>
      </c>
      <c r="AC256" s="161">
        <v>8201275</v>
      </c>
      <c r="AD256" s="161" t="s">
        <v>4221</v>
      </c>
      <c r="AE256" s="167">
        <v>4699577</v>
      </c>
      <c r="AF256" s="168">
        <v>1515229.7</v>
      </c>
      <c r="AG256" s="166">
        <v>0</v>
      </c>
      <c r="AH256" s="160">
        <v>6214806.7000000002</v>
      </c>
      <c r="AJ256" s="1858">
        <v>10849985</v>
      </c>
      <c r="AK256" s="1861">
        <v>-43</v>
      </c>
      <c r="AQ256" s="161">
        <v>8201275</v>
      </c>
      <c r="AR256" s="577" t="s">
        <v>3691</v>
      </c>
    </row>
    <row r="257" spans="1:44">
      <c r="A257" s="696">
        <v>8201300</v>
      </c>
      <c r="B257" s="736" t="s">
        <v>2337</v>
      </c>
      <c r="C257" s="713">
        <v>0</v>
      </c>
      <c r="D257" s="714">
        <v>0</v>
      </c>
      <c r="E257" s="715">
        <v>0</v>
      </c>
      <c r="F257" s="164">
        <v>449310</v>
      </c>
      <c r="G257" s="164">
        <f t="shared" si="47"/>
        <v>449</v>
      </c>
      <c r="H257" s="164">
        <f t="shared" si="48"/>
        <v>0</v>
      </c>
      <c r="I257" s="695">
        <f t="shared" si="46"/>
        <v>449</v>
      </c>
      <c r="J257" s="1859">
        <v>0</v>
      </c>
      <c r="K257" s="1859">
        <f t="shared" si="49"/>
        <v>0</v>
      </c>
      <c r="M257" s="746" t="s">
        <v>1544</v>
      </c>
      <c r="N257" s="726"/>
      <c r="O257" s="721"/>
      <c r="Q257" s="751"/>
      <c r="R257" s="695"/>
      <c r="V257" s="697"/>
      <c r="W257" s="698"/>
      <c r="AB257" s="577" t="b">
        <f t="shared" si="52"/>
        <v>1</v>
      </c>
      <c r="AC257" s="161">
        <v>8201300</v>
      </c>
      <c r="AD257" s="161" t="s">
        <v>4222</v>
      </c>
      <c r="AE257" s="167">
        <v>738290</v>
      </c>
      <c r="AF257" s="163">
        <v>0</v>
      </c>
      <c r="AG257" s="166">
        <v>0</v>
      </c>
      <c r="AH257" s="160">
        <v>738290</v>
      </c>
      <c r="AJ257" s="1859">
        <v>-466162.5</v>
      </c>
      <c r="AK257" s="1861">
        <v>-258</v>
      </c>
      <c r="AQ257" s="161">
        <v>8201300</v>
      </c>
      <c r="AR257" s="577" t="s">
        <v>3692</v>
      </c>
    </row>
    <row r="258" spans="1:44">
      <c r="A258" s="696">
        <v>8201325</v>
      </c>
      <c r="B258" s="736" t="s">
        <v>2338</v>
      </c>
      <c r="C258" s="723">
        <v>25000</v>
      </c>
      <c r="D258" s="714">
        <v>0</v>
      </c>
      <c r="E258" s="715">
        <v>0</v>
      </c>
      <c r="F258" s="164">
        <v>0</v>
      </c>
      <c r="G258" s="164">
        <f t="shared" si="47"/>
        <v>0</v>
      </c>
      <c r="H258" s="164">
        <f t="shared" si="48"/>
        <v>0</v>
      </c>
      <c r="I258" s="695">
        <f t="shared" si="46"/>
        <v>0</v>
      </c>
      <c r="J258" s="1859">
        <v>25</v>
      </c>
      <c r="K258" s="1859">
        <f t="shared" si="49"/>
        <v>2.5000000000000001E-2</v>
      </c>
      <c r="M258" s="746" t="s">
        <v>1544</v>
      </c>
      <c r="N258" s="726"/>
      <c r="O258" s="721"/>
      <c r="Q258" s="751"/>
      <c r="R258" s="695"/>
      <c r="V258" s="697"/>
      <c r="W258" s="698"/>
      <c r="AB258" s="577" t="b">
        <f t="shared" ref="AB258:AB289" si="54">A258=AC258</f>
        <v>1</v>
      </c>
      <c r="AC258" s="161">
        <v>8201325</v>
      </c>
      <c r="AD258" s="161" t="s">
        <v>4223</v>
      </c>
      <c r="AE258" s="167">
        <v>795176.5</v>
      </c>
      <c r="AF258" s="163">
        <v>0</v>
      </c>
      <c r="AG258" s="166">
        <v>0</v>
      </c>
      <c r="AH258" s="160">
        <v>795176.5</v>
      </c>
      <c r="AJ258" s="1858">
        <v>314100</v>
      </c>
      <c r="AK258" s="2175">
        <v>153</v>
      </c>
      <c r="AQ258" s="161">
        <v>8201325</v>
      </c>
      <c r="AR258" s="577" t="s">
        <v>3693</v>
      </c>
    </row>
    <row r="259" spans="1:44">
      <c r="A259" s="696">
        <v>8201350</v>
      </c>
      <c r="B259" s="736" t="s">
        <v>2339</v>
      </c>
      <c r="C259" s="723">
        <v>449250</v>
      </c>
      <c r="D259" s="714">
        <v>0</v>
      </c>
      <c r="E259" s="715">
        <v>0</v>
      </c>
      <c r="F259" s="164">
        <v>300360</v>
      </c>
      <c r="G259" s="164">
        <f t="shared" si="47"/>
        <v>300</v>
      </c>
      <c r="H259" s="164">
        <f t="shared" si="48"/>
        <v>0</v>
      </c>
      <c r="I259" s="695">
        <f t="shared" si="46"/>
        <v>300</v>
      </c>
      <c r="J259" s="1859">
        <v>449</v>
      </c>
      <c r="K259" s="1859">
        <f t="shared" si="49"/>
        <v>0.44900000000000001</v>
      </c>
      <c r="M259" s="220" t="s">
        <v>1936</v>
      </c>
      <c r="N259" s="726"/>
      <c r="O259" s="719"/>
      <c r="Q259" s="751"/>
      <c r="R259" s="695"/>
      <c r="V259" s="697"/>
      <c r="W259" s="698"/>
      <c r="AB259" s="577" t="b">
        <f t="shared" si="54"/>
        <v>1</v>
      </c>
      <c r="AC259" s="161">
        <v>8201350</v>
      </c>
      <c r="AD259" s="161" t="s">
        <v>4224</v>
      </c>
      <c r="AE259" s="167">
        <v>2668050</v>
      </c>
      <c r="AF259" s="163">
        <v>0</v>
      </c>
      <c r="AG259" s="166">
        <v>0</v>
      </c>
      <c r="AH259" s="160">
        <v>2668050</v>
      </c>
      <c r="AJ259" s="1858">
        <v>3456602.51</v>
      </c>
      <c r="AK259" s="1861">
        <v>-23</v>
      </c>
      <c r="AQ259" s="161">
        <v>8201350</v>
      </c>
      <c r="AR259" s="577" t="s">
        <v>3694</v>
      </c>
    </row>
    <row r="260" spans="1:44">
      <c r="A260" s="696">
        <v>8201375</v>
      </c>
      <c r="B260" s="736" t="s">
        <v>3434</v>
      </c>
      <c r="C260" s="723"/>
      <c r="D260" s="714"/>
      <c r="E260" s="715"/>
      <c r="F260" s="164">
        <v>0</v>
      </c>
      <c r="G260" s="164">
        <f t="shared" si="47"/>
        <v>0</v>
      </c>
      <c r="H260" s="164">
        <f t="shared" si="48"/>
        <v>0</v>
      </c>
      <c r="I260" s="695">
        <f t="shared" ref="I260" si="55">ROUND(F260/1000,0)</f>
        <v>0</v>
      </c>
      <c r="J260" s="1859">
        <v>0</v>
      </c>
      <c r="K260" s="1859">
        <f t="shared" si="49"/>
        <v>0</v>
      </c>
      <c r="M260" s="746"/>
      <c r="N260" s="726"/>
      <c r="O260" s="721"/>
      <c r="Q260" s="751"/>
      <c r="R260" s="695"/>
      <c r="V260" s="697"/>
      <c r="W260" s="698"/>
      <c r="AB260" s="577" t="b">
        <f t="shared" si="54"/>
        <v>1</v>
      </c>
      <c r="AC260" s="161">
        <v>8201375</v>
      </c>
      <c r="AD260" s="161" t="s">
        <v>4225</v>
      </c>
      <c r="AE260" s="167">
        <v>471576</v>
      </c>
      <c r="AF260" s="163">
        <v>0</v>
      </c>
      <c r="AG260" s="166">
        <v>0</v>
      </c>
      <c r="AH260" s="160">
        <v>471576</v>
      </c>
      <c r="AJ260" s="165">
        <v>0</v>
      </c>
      <c r="AK260" s="2176">
        <v>0</v>
      </c>
      <c r="AQ260" s="161">
        <v>8201375</v>
      </c>
      <c r="AR260" s="577" t="s">
        <v>3434</v>
      </c>
    </row>
    <row r="261" spans="1:44">
      <c r="A261" s="696">
        <v>8201400</v>
      </c>
      <c r="B261" s="712" t="s">
        <v>3202</v>
      </c>
      <c r="C261" s="723">
        <v>0</v>
      </c>
      <c r="D261" s="714">
        <v>0</v>
      </c>
      <c r="E261" s="715">
        <v>0</v>
      </c>
      <c r="F261" s="164">
        <v>0</v>
      </c>
      <c r="G261" s="164">
        <f t="shared" si="47"/>
        <v>0</v>
      </c>
      <c r="H261" s="164">
        <f t="shared" si="48"/>
        <v>0</v>
      </c>
      <c r="I261" s="695">
        <f t="shared" si="46"/>
        <v>0</v>
      </c>
      <c r="J261" s="1859">
        <v>0</v>
      </c>
      <c r="K261" s="1859">
        <f t="shared" si="49"/>
        <v>0</v>
      </c>
      <c r="M261" s="746" t="s">
        <v>1544</v>
      </c>
      <c r="N261" s="726"/>
      <c r="O261" s="719"/>
      <c r="Q261" s="751"/>
      <c r="R261" s="695"/>
      <c r="V261" s="697"/>
      <c r="W261" s="698"/>
      <c r="AB261" s="577" t="b">
        <f t="shared" si="54"/>
        <v>1</v>
      </c>
      <c r="AC261" s="161">
        <v>8201400</v>
      </c>
      <c r="AD261" s="161" t="s">
        <v>4226</v>
      </c>
      <c r="AE261" s="167">
        <v>957600</v>
      </c>
      <c r="AF261" s="163">
        <v>0</v>
      </c>
      <c r="AG261" s="166">
        <v>0</v>
      </c>
      <c r="AH261" s="160">
        <v>957600</v>
      </c>
      <c r="AJ261" s="1858">
        <v>9000</v>
      </c>
      <c r="AK261" s="2175">
        <v>10540</v>
      </c>
      <c r="AQ261" s="161">
        <v>8201400</v>
      </c>
      <c r="AR261" s="577" t="s">
        <v>3695</v>
      </c>
    </row>
    <row r="262" spans="1:44">
      <c r="A262" s="696">
        <v>8201425</v>
      </c>
      <c r="B262" s="736" t="s">
        <v>2340</v>
      </c>
      <c r="C262" s="723">
        <v>269120</v>
      </c>
      <c r="D262" s="714">
        <v>0</v>
      </c>
      <c r="E262" s="715">
        <v>0</v>
      </c>
      <c r="F262" s="164">
        <v>2285671.38</v>
      </c>
      <c r="G262" s="164">
        <f t="shared" si="47"/>
        <v>2286</v>
      </c>
      <c r="H262" s="164">
        <f t="shared" si="48"/>
        <v>0</v>
      </c>
      <c r="I262" s="695">
        <f t="shared" si="46"/>
        <v>2286</v>
      </c>
      <c r="J262" s="1859">
        <v>269</v>
      </c>
      <c r="K262" s="1859">
        <f t="shared" si="49"/>
        <v>0.26900000000000002</v>
      </c>
      <c r="M262" s="746" t="s">
        <v>1544</v>
      </c>
      <c r="N262" s="726"/>
      <c r="O262" s="719"/>
      <c r="Q262" s="751"/>
      <c r="R262" s="695"/>
      <c r="V262" s="697"/>
      <c r="W262" s="698"/>
      <c r="AB262" s="577" t="b">
        <f t="shared" si="54"/>
        <v>1</v>
      </c>
      <c r="AC262" s="161">
        <v>8201425</v>
      </c>
      <c r="AD262" s="161" t="s">
        <v>4227</v>
      </c>
      <c r="AE262" s="167">
        <v>5663080.25</v>
      </c>
      <c r="AF262" s="163">
        <v>0</v>
      </c>
      <c r="AG262" s="166">
        <v>0</v>
      </c>
      <c r="AH262" s="160">
        <v>5663080.25</v>
      </c>
      <c r="AJ262" s="1858">
        <v>6419766.7999999998</v>
      </c>
      <c r="AK262" s="1861">
        <v>-12</v>
      </c>
      <c r="AQ262" s="161">
        <v>8201425</v>
      </c>
      <c r="AR262" s="577" t="s">
        <v>3696</v>
      </c>
    </row>
    <row r="263" spans="1:44">
      <c r="A263" s="696">
        <v>8201475</v>
      </c>
      <c r="B263" s="736" t="s">
        <v>2341</v>
      </c>
      <c r="C263" s="723">
        <v>554666.42000000004</v>
      </c>
      <c r="D263" s="714">
        <v>0</v>
      </c>
      <c r="E263" s="715">
        <v>0</v>
      </c>
      <c r="F263" s="164">
        <v>0</v>
      </c>
      <c r="G263" s="164">
        <f t="shared" si="47"/>
        <v>0</v>
      </c>
      <c r="H263" s="164">
        <f t="shared" si="48"/>
        <v>0</v>
      </c>
      <c r="I263" s="695">
        <f t="shared" si="46"/>
        <v>0</v>
      </c>
      <c r="J263" s="1859">
        <v>555</v>
      </c>
      <c r="K263" s="1859">
        <f t="shared" si="49"/>
        <v>0.55500000000000005</v>
      </c>
      <c r="M263" s="746" t="s">
        <v>1544</v>
      </c>
      <c r="N263" s="726"/>
      <c r="O263" s="721"/>
      <c r="Q263" s="751"/>
      <c r="R263" s="695"/>
      <c r="V263" s="697"/>
      <c r="W263" s="698"/>
      <c r="AB263" s="577" t="b">
        <f t="shared" si="54"/>
        <v>1</v>
      </c>
      <c r="AC263" s="161">
        <v>8201475</v>
      </c>
      <c r="AD263" s="161" t="s">
        <v>4228</v>
      </c>
      <c r="AE263" s="167">
        <v>556666.42000000004</v>
      </c>
      <c r="AF263" s="163">
        <v>0</v>
      </c>
      <c r="AG263" s="166">
        <v>0</v>
      </c>
      <c r="AH263" s="160">
        <v>556666.42000000004</v>
      </c>
      <c r="AJ263" s="1858">
        <v>8000</v>
      </c>
      <c r="AK263" s="2175">
        <v>6858</v>
      </c>
      <c r="AQ263" s="161">
        <v>8201475</v>
      </c>
      <c r="AR263" s="577" t="s">
        <v>3697</v>
      </c>
    </row>
    <row r="264" spans="1:44">
      <c r="A264" s="696">
        <v>8201500</v>
      </c>
      <c r="B264" s="736" t="s">
        <v>2342</v>
      </c>
      <c r="C264" s="723">
        <v>222600</v>
      </c>
      <c r="D264" s="714">
        <v>0</v>
      </c>
      <c r="E264" s="715">
        <v>0</v>
      </c>
      <c r="F264" s="164">
        <v>2579687.5</v>
      </c>
      <c r="G264" s="164">
        <f t="shared" si="47"/>
        <v>2580</v>
      </c>
      <c r="H264" s="164">
        <f t="shared" si="48"/>
        <v>0</v>
      </c>
      <c r="I264" s="695">
        <f t="shared" si="46"/>
        <v>2580</v>
      </c>
      <c r="J264" s="1859">
        <v>223</v>
      </c>
      <c r="K264" s="1859">
        <f t="shared" si="49"/>
        <v>0.223</v>
      </c>
      <c r="M264" s="746" t="s">
        <v>1544</v>
      </c>
      <c r="N264" s="726"/>
      <c r="O264" s="719"/>
      <c r="Q264" s="751"/>
      <c r="R264" s="695"/>
      <c r="V264" s="697"/>
      <c r="W264" s="698"/>
      <c r="AB264" s="577" t="b">
        <f t="shared" si="54"/>
        <v>1</v>
      </c>
      <c r="AC264" s="161">
        <v>8201500</v>
      </c>
      <c r="AD264" s="161" t="s">
        <v>4229</v>
      </c>
      <c r="AE264" s="167">
        <v>4032745.16</v>
      </c>
      <c r="AF264" s="163">
        <v>0</v>
      </c>
      <c r="AG264" s="166">
        <v>0</v>
      </c>
      <c r="AH264" s="160">
        <v>4032745.16</v>
      </c>
      <c r="AJ264" s="1858">
        <v>3827512.4</v>
      </c>
      <c r="AK264" s="2175">
        <v>5</v>
      </c>
      <c r="AQ264" s="161">
        <v>8201500</v>
      </c>
      <c r="AR264" s="577" t="s">
        <v>3698</v>
      </c>
    </row>
    <row r="265" spans="1:44">
      <c r="A265" s="696">
        <v>8201525</v>
      </c>
      <c r="B265" s="736" t="s">
        <v>2343</v>
      </c>
      <c r="C265" s="723">
        <v>471175.93999999994</v>
      </c>
      <c r="D265" s="714">
        <v>0</v>
      </c>
      <c r="E265" s="715">
        <v>0</v>
      </c>
      <c r="F265" s="164">
        <v>389307.36</v>
      </c>
      <c r="G265" s="164">
        <f t="shared" si="47"/>
        <v>389</v>
      </c>
      <c r="H265" s="164">
        <f t="shared" si="48"/>
        <v>0</v>
      </c>
      <c r="I265" s="695">
        <f>ROUND(F265/1000,0)</f>
        <v>389</v>
      </c>
      <c r="J265" s="1859">
        <v>471</v>
      </c>
      <c r="K265" s="1859">
        <f t="shared" si="49"/>
        <v>0.47099999999999997</v>
      </c>
      <c r="M265" s="746" t="s">
        <v>1544</v>
      </c>
      <c r="N265" s="726"/>
      <c r="O265" s="719"/>
      <c r="Q265" s="751"/>
      <c r="R265" s="695"/>
      <c r="V265" s="697"/>
      <c r="W265" s="698"/>
      <c r="AB265" s="577" t="b">
        <f t="shared" si="54"/>
        <v>1</v>
      </c>
      <c r="AC265" s="161">
        <v>8201525</v>
      </c>
      <c r="AD265" s="161" t="s">
        <v>4230</v>
      </c>
      <c r="AE265" s="167">
        <v>3244715.2</v>
      </c>
      <c r="AF265" s="163">
        <v>0</v>
      </c>
      <c r="AG265" s="166">
        <v>0</v>
      </c>
      <c r="AH265" s="160">
        <v>3244715.2</v>
      </c>
      <c r="AJ265" s="1858">
        <v>1157440.71</v>
      </c>
      <c r="AK265" s="2175">
        <v>180</v>
      </c>
      <c r="AQ265" s="161">
        <v>8201525</v>
      </c>
      <c r="AR265" s="577" t="s">
        <v>3699</v>
      </c>
    </row>
    <row r="266" spans="1:44">
      <c r="A266" s="696">
        <v>8201800</v>
      </c>
      <c r="B266" s="736" t="s">
        <v>2345</v>
      </c>
      <c r="C266" s="723">
        <v>1168375.25</v>
      </c>
      <c r="D266" s="739">
        <v>0</v>
      </c>
      <c r="E266" s="715">
        <v>0</v>
      </c>
      <c r="F266" s="164">
        <v>6100706.9800000004</v>
      </c>
      <c r="G266" s="164">
        <f t="shared" si="47"/>
        <v>6101</v>
      </c>
      <c r="H266" s="164">
        <f t="shared" si="48"/>
        <v>0</v>
      </c>
      <c r="I266" s="695">
        <f t="shared" si="46"/>
        <v>6101</v>
      </c>
      <c r="J266" s="1859">
        <v>1168</v>
      </c>
      <c r="K266" s="1859">
        <f t="shared" si="49"/>
        <v>1.1679999999999999</v>
      </c>
      <c r="M266" s="750" t="str">
        <f>VLOOKUP(B266,Sheet1!$A$1:$I$178,9,0)</f>
        <v>Other Expenses</v>
      </c>
      <c r="N266" s="726"/>
      <c r="O266" s="719"/>
      <c r="Q266" s="751"/>
      <c r="R266" s="695"/>
      <c r="V266" s="697"/>
      <c r="W266" s="698"/>
      <c r="AB266" s="577" t="b">
        <f t="shared" si="54"/>
        <v>1</v>
      </c>
      <c r="AC266" s="161">
        <v>8201800</v>
      </c>
      <c r="AD266" s="161" t="s">
        <v>4231</v>
      </c>
      <c r="AE266" s="167">
        <v>8067617.5</v>
      </c>
      <c r="AF266" s="168">
        <v>3225384.92</v>
      </c>
      <c r="AG266" s="166">
        <v>0</v>
      </c>
      <c r="AH266" s="160">
        <v>11293002.42</v>
      </c>
      <c r="AJ266" s="1858">
        <v>4611261</v>
      </c>
      <c r="AK266" s="2175">
        <v>145</v>
      </c>
      <c r="AQ266" s="161">
        <v>8201800</v>
      </c>
      <c r="AR266" s="577" t="s">
        <v>3700</v>
      </c>
    </row>
    <row r="267" spans="1:44">
      <c r="A267" s="696">
        <v>8231025</v>
      </c>
      <c r="B267" s="736" t="s">
        <v>2346</v>
      </c>
      <c r="C267" s="723">
        <v>0</v>
      </c>
      <c r="D267" s="714">
        <v>0</v>
      </c>
      <c r="E267" s="715">
        <v>0</v>
      </c>
      <c r="F267" s="164">
        <v>1081451.3</v>
      </c>
      <c r="G267" s="164">
        <f t="shared" si="47"/>
        <v>1081</v>
      </c>
      <c r="H267" s="164">
        <f t="shared" si="48"/>
        <v>0</v>
      </c>
      <c r="I267" s="695">
        <f t="shared" si="46"/>
        <v>1081</v>
      </c>
      <c r="J267" s="1859">
        <v>0</v>
      </c>
      <c r="K267" s="1859">
        <f t="shared" si="49"/>
        <v>0</v>
      </c>
      <c r="M267" s="750" t="s">
        <v>1546</v>
      </c>
      <c r="N267" s="726"/>
      <c r="O267" s="719"/>
      <c r="Q267" s="751"/>
      <c r="R267" s="695"/>
      <c r="V267" s="697"/>
      <c r="W267" s="698"/>
      <c r="AB267" s="577" t="b">
        <f t="shared" si="54"/>
        <v>1</v>
      </c>
      <c r="AC267" s="161">
        <v>8231025</v>
      </c>
      <c r="AD267" s="161" t="s">
        <v>4232</v>
      </c>
      <c r="AE267" s="167">
        <v>2425194</v>
      </c>
      <c r="AF267" s="163">
        <v>0</v>
      </c>
      <c r="AG267" s="166">
        <v>0</v>
      </c>
      <c r="AH267" s="160">
        <v>2425194</v>
      </c>
      <c r="AJ267" s="1858">
        <v>2821848</v>
      </c>
      <c r="AK267" s="1861">
        <v>-14</v>
      </c>
      <c r="AQ267" s="161">
        <v>8231025</v>
      </c>
      <c r="AR267" s="577" t="s">
        <v>3701</v>
      </c>
    </row>
    <row r="268" spans="1:44">
      <c r="A268" s="696">
        <v>8231030</v>
      </c>
      <c r="B268" s="736" t="s">
        <v>2347</v>
      </c>
      <c r="C268" s="723">
        <v>22000</v>
      </c>
      <c r="D268" s="714">
        <v>0</v>
      </c>
      <c r="E268" s="715">
        <v>0</v>
      </c>
      <c r="F268" s="164">
        <v>7900</v>
      </c>
      <c r="G268" s="164">
        <f t="shared" si="47"/>
        <v>8</v>
      </c>
      <c r="H268" s="164">
        <f t="shared" si="48"/>
        <v>0</v>
      </c>
      <c r="I268" s="695">
        <f t="shared" si="46"/>
        <v>8</v>
      </c>
      <c r="J268" s="1859">
        <v>22</v>
      </c>
      <c r="K268" s="1859">
        <f t="shared" si="49"/>
        <v>2.1999999999999999E-2</v>
      </c>
      <c r="M268" s="750" t="str">
        <f>VLOOKUP(B268,Sheet1!$A$1:$I$178,9,0)</f>
        <v>Other Expenses</v>
      </c>
      <c r="N268" s="726"/>
      <c r="O268" s="721"/>
      <c r="Q268" s="751"/>
      <c r="R268" s="695"/>
      <c r="V268" s="697"/>
      <c r="W268" s="698"/>
      <c r="AB268" s="577" t="b">
        <f t="shared" si="54"/>
        <v>1</v>
      </c>
      <c r="AC268" s="161">
        <v>8231030</v>
      </c>
      <c r="AD268" s="161" t="s">
        <v>4233</v>
      </c>
      <c r="AE268" s="167">
        <v>229100</v>
      </c>
      <c r="AF268" s="163">
        <v>0</v>
      </c>
      <c r="AG268" s="166">
        <v>0</v>
      </c>
      <c r="AH268" s="160">
        <v>229100</v>
      </c>
      <c r="AJ268" s="1858">
        <v>570018</v>
      </c>
      <c r="AK268" s="1861">
        <v>-60</v>
      </c>
      <c r="AQ268" s="161">
        <v>8231030</v>
      </c>
      <c r="AR268" s="577" t="s">
        <v>3702</v>
      </c>
    </row>
    <row r="269" spans="1:44">
      <c r="A269" s="696">
        <v>8231050</v>
      </c>
      <c r="B269" s="736" t="s">
        <v>2348</v>
      </c>
      <c r="C269" s="723">
        <v>313294.71999999997</v>
      </c>
      <c r="D269" s="714">
        <v>0</v>
      </c>
      <c r="E269" s="715">
        <v>0</v>
      </c>
      <c r="F269" s="164">
        <v>232836.59</v>
      </c>
      <c r="G269" s="164">
        <f t="shared" ref="G269:G333" si="56">ROUND(F269/1000,0)</f>
        <v>233</v>
      </c>
      <c r="H269" s="164">
        <f t="shared" ref="H269:H333" si="57">G269-I269</f>
        <v>0</v>
      </c>
      <c r="I269" s="695">
        <f t="shared" si="46"/>
        <v>233</v>
      </c>
      <c r="J269" s="1859">
        <v>313</v>
      </c>
      <c r="K269" s="1859">
        <f t="shared" ref="K269:K333" si="58">J269/1000</f>
        <v>0.313</v>
      </c>
      <c r="M269" s="750" t="s">
        <v>1546</v>
      </c>
      <c r="N269" s="726"/>
      <c r="O269" s="719"/>
      <c r="Q269" s="751"/>
      <c r="R269" s="695"/>
      <c r="V269" s="697"/>
      <c r="W269" s="698"/>
      <c r="AB269" s="577" t="b">
        <f t="shared" si="54"/>
        <v>1</v>
      </c>
      <c r="AC269" s="161">
        <v>8231050</v>
      </c>
      <c r="AD269" s="161" t="s">
        <v>4234</v>
      </c>
      <c r="AE269" s="167">
        <v>1794858.03</v>
      </c>
      <c r="AF269" s="163">
        <v>0</v>
      </c>
      <c r="AG269" s="166">
        <v>0</v>
      </c>
      <c r="AH269" s="160">
        <v>1794858.03</v>
      </c>
      <c r="AJ269" s="1858">
        <v>1639283.47</v>
      </c>
      <c r="AK269" s="2175">
        <v>9</v>
      </c>
      <c r="AQ269" s="161">
        <v>8231050</v>
      </c>
      <c r="AR269" s="577" t="s">
        <v>3703</v>
      </c>
    </row>
    <row r="270" spans="1:44">
      <c r="A270" s="696">
        <v>8231055</v>
      </c>
      <c r="B270" s="736" t="s">
        <v>2349</v>
      </c>
      <c r="C270" s="723">
        <v>928805.39</v>
      </c>
      <c r="D270" s="714">
        <v>0</v>
      </c>
      <c r="E270" s="715">
        <v>0</v>
      </c>
      <c r="F270" s="164">
        <v>-201508.28000000003</v>
      </c>
      <c r="G270" s="164">
        <f t="shared" si="56"/>
        <v>-202</v>
      </c>
      <c r="H270" s="164">
        <f t="shared" si="57"/>
        <v>0</v>
      </c>
      <c r="I270" s="695">
        <f t="shared" ref="I270:I323" si="59">ROUND(F270/1000,0)</f>
        <v>-202</v>
      </c>
      <c r="J270" s="1859">
        <v>929</v>
      </c>
      <c r="K270" s="1859">
        <f t="shared" si="58"/>
        <v>0.92900000000000005</v>
      </c>
      <c r="M270" s="750" t="s">
        <v>1546</v>
      </c>
      <c r="N270" s="726"/>
      <c r="O270" s="721"/>
      <c r="Q270" s="751"/>
      <c r="R270" s="695"/>
      <c r="V270" s="697"/>
      <c r="W270" s="698"/>
      <c r="AB270" s="577" t="b">
        <f t="shared" si="54"/>
        <v>1</v>
      </c>
      <c r="AC270" s="161">
        <v>8231055</v>
      </c>
      <c r="AD270" s="161" t="s">
        <v>4235</v>
      </c>
      <c r="AE270" s="167">
        <v>14716782.310000001</v>
      </c>
      <c r="AF270" s="163">
        <v>0</v>
      </c>
      <c r="AG270" s="166">
        <v>0</v>
      </c>
      <c r="AH270" s="160">
        <v>14716782.310000001</v>
      </c>
      <c r="AJ270" s="1858">
        <v>6405002.2199999997</v>
      </c>
      <c r="AK270" s="2175">
        <v>130</v>
      </c>
      <c r="AQ270" s="161">
        <v>8231055</v>
      </c>
      <c r="AR270" s="577" t="s">
        <v>3704</v>
      </c>
    </row>
    <row r="271" spans="1:44">
      <c r="A271" s="696">
        <v>8231075</v>
      </c>
      <c r="B271" s="736" t="s">
        <v>2350</v>
      </c>
      <c r="C271" s="723">
        <v>19700</v>
      </c>
      <c r="D271" s="714">
        <v>0</v>
      </c>
      <c r="E271" s="715">
        <v>0</v>
      </c>
      <c r="F271" s="164">
        <v>4150</v>
      </c>
      <c r="G271" s="164">
        <f t="shared" si="56"/>
        <v>4</v>
      </c>
      <c r="H271" s="164">
        <f t="shared" si="57"/>
        <v>0</v>
      </c>
      <c r="I271" s="695">
        <f t="shared" si="59"/>
        <v>4</v>
      </c>
      <c r="J271" s="1859">
        <v>20</v>
      </c>
      <c r="K271" s="1859">
        <f t="shared" si="58"/>
        <v>0.02</v>
      </c>
      <c r="M271" s="750" t="s">
        <v>1546</v>
      </c>
      <c r="N271" s="724"/>
      <c r="O271" s="725"/>
      <c r="Q271" s="751"/>
      <c r="R271" s="695"/>
      <c r="V271" s="697"/>
      <c r="W271" s="698"/>
      <c r="AB271" s="577" t="b">
        <f t="shared" si="54"/>
        <v>1</v>
      </c>
      <c r="AC271" s="161">
        <v>8231075</v>
      </c>
      <c r="AD271" s="161" t="s">
        <v>4236</v>
      </c>
      <c r="AE271" s="167">
        <v>156680</v>
      </c>
      <c r="AF271" s="163">
        <v>0</v>
      </c>
      <c r="AG271" s="166">
        <v>0</v>
      </c>
      <c r="AH271" s="160">
        <v>156680</v>
      </c>
      <c r="AJ271" s="1858">
        <v>121335</v>
      </c>
      <c r="AK271" s="2175">
        <v>29</v>
      </c>
      <c r="AQ271" s="161">
        <v>8231075</v>
      </c>
      <c r="AR271" s="577" t="s">
        <v>3705</v>
      </c>
    </row>
    <row r="272" spans="1:44">
      <c r="A272" s="696">
        <v>8231200</v>
      </c>
      <c r="B272" s="736" t="s">
        <v>2351</v>
      </c>
      <c r="C272" s="723">
        <v>0</v>
      </c>
      <c r="D272" s="714">
        <v>0</v>
      </c>
      <c r="E272" s="715">
        <v>0</v>
      </c>
      <c r="F272" s="164">
        <v>80500</v>
      </c>
      <c r="G272" s="164">
        <f t="shared" si="56"/>
        <v>81</v>
      </c>
      <c r="H272" s="164">
        <f t="shared" si="57"/>
        <v>0</v>
      </c>
      <c r="I272" s="695">
        <f t="shared" si="59"/>
        <v>81</v>
      </c>
      <c r="J272" s="1859">
        <v>0</v>
      </c>
      <c r="K272" s="1859">
        <f t="shared" si="58"/>
        <v>0</v>
      </c>
      <c r="M272" s="750" t="str">
        <f>VLOOKUP(B272,Sheet1!$A$1:$I$178,9,0)</f>
        <v>Other Expenses</v>
      </c>
      <c r="N272" s="726"/>
      <c r="O272" s="721"/>
      <c r="Q272" s="751"/>
      <c r="R272" s="695"/>
      <c r="V272" s="697"/>
      <c r="W272" s="698"/>
      <c r="AB272" s="577" t="b">
        <f t="shared" si="54"/>
        <v>1</v>
      </c>
      <c r="AC272" s="161">
        <v>8231200</v>
      </c>
      <c r="AD272" s="161" t="s">
        <v>4237</v>
      </c>
      <c r="AE272" s="167">
        <v>243000</v>
      </c>
      <c r="AF272" s="163">
        <v>0</v>
      </c>
      <c r="AG272" s="166">
        <v>0</v>
      </c>
      <c r="AH272" s="160">
        <v>243000</v>
      </c>
      <c r="AJ272" s="1858">
        <v>106000</v>
      </c>
      <c r="AK272" s="2175">
        <v>129</v>
      </c>
      <c r="AQ272" s="161">
        <v>8231200</v>
      </c>
      <c r="AR272" s="577" t="s">
        <v>3706</v>
      </c>
    </row>
    <row r="273" spans="1:44">
      <c r="A273" s="696">
        <v>8231210</v>
      </c>
      <c r="B273" s="736" t="s">
        <v>2352</v>
      </c>
      <c r="C273" s="723">
        <v>711455</v>
      </c>
      <c r="D273" s="714">
        <v>0</v>
      </c>
      <c r="E273" s="715">
        <v>0</v>
      </c>
      <c r="F273" s="164">
        <v>299925</v>
      </c>
      <c r="G273" s="164">
        <f t="shared" si="56"/>
        <v>300</v>
      </c>
      <c r="H273" s="164">
        <f t="shared" si="57"/>
        <v>0</v>
      </c>
      <c r="I273" s="695">
        <f t="shared" si="59"/>
        <v>300</v>
      </c>
      <c r="J273" s="1859">
        <v>711</v>
      </c>
      <c r="K273" s="1859">
        <f t="shared" si="58"/>
        <v>0.71099999999999997</v>
      </c>
      <c r="M273" s="750" t="str">
        <f>VLOOKUP(B273,Sheet1!$A$1:$I$178,9,0)</f>
        <v>Other Expenses</v>
      </c>
      <c r="N273" s="726"/>
      <c r="O273" s="719"/>
      <c r="Q273" s="751"/>
      <c r="R273" s="695"/>
      <c r="V273" s="697"/>
      <c r="W273" s="698"/>
      <c r="AB273" s="577" t="b">
        <f t="shared" si="54"/>
        <v>1</v>
      </c>
      <c r="AC273" s="161">
        <v>8231210</v>
      </c>
      <c r="AD273" s="161" t="s">
        <v>4238</v>
      </c>
      <c r="AE273" s="167">
        <v>7243120.5</v>
      </c>
      <c r="AF273" s="163">
        <v>0</v>
      </c>
      <c r="AG273" s="166">
        <v>0</v>
      </c>
      <c r="AH273" s="160">
        <v>7243120.5</v>
      </c>
      <c r="AJ273" s="1858">
        <v>3762375</v>
      </c>
      <c r="AK273" s="2175">
        <v>93</v>
      </c>
      <c r="AQ273" s="161">
        <v>8231210</v>
      </c>
      <c r="AR273" s="577" t="s">
        <v>3707</v>
      </c>
    </row>
    <row r="274" spans="1:44">
      <c r="A274" s="696">
        <v>8231225</v>
      </c>
      <c r="B274" s="736" t="s">
        <v>2353</v>
      </c>
      <c r="C274" s="723">
        <v>0</v>
      </c>
      <c r="D274" s="714">
        <v>0</v>
      </c>
      <c r="E274" s="715">
        <v>0</v>
      </c>
      <c r="F274" s="164">
        <v>0</v>
      </c>
      <c r="G274" s="164">
        <f t="shared" si="56"/>
        <v>0</v>
      </c>
      <c r="H274" s="164">
        <f t="shared" si="57"/>
        <v>0</v>
      </c>
      <c r="I274" s="695">
        <f t="shared" si="59"/>
        <v>0</v>
      </c>
      <c r="J274" s="1859">
        <v>0</v>
      </c>
      <c r="K274" s="1859">
        <f t="shared" si="58"/>
        <v>0</v>
      </c>
      <c r="M274" s="750" t="s">
        <v>1546</v>
      </c>
      <c r="N274" s="726"/>
      <c r="O274" s="721"/>
      <c r="Q274" s="751"/>
      <c r="R274" s="695"/>
      <c r="V274" s="697"/>
      <c r="W274" s="698"/>
      <c r="AB274" s="577" t="b">
        <f t="shared" si="54"/>
        <v>1</v>
      </c>
      <c r="AC274" s="161">
        <v>8231225</v>
      </c>
      <c r="AD274" s="161" t="s">
        <v>2353</v>
      </c>
      <c r="AE274" s="1860">
        <v>0</v>
      </c>
      <c r="AF274" s="163">
        <v>0</v>
      </c>
      <c r="AG274" s="166">
        <v>0</v>
      </c>
      <c r="AH274" s="166">
        <v>0</v>
      </c>
      <c r="AJ274" s="1858">
        <v>1230634.5</v>
      </c>
      <c r="AK274" s="1861">
        <v>-100</v>
      </c>
      <c r="AQ274" s="161">
        <v>8231225</v>
      </c>
      <c r="AR274" s="577" t="s">
        <v>1572</v>
      </c>
    </row>
    <row r="275" spans="1:44">
      <c r="A275" s="696">
        <v>8231230</v>
      </c>
      <c r="B275" s="736" t="s">
        <v>2354</v>
      </c>
      <c r="C275" s="723">
        <v>4783216.3000000007</v>
      </c>
      <c r="D275" s="714">
        <v>0</v>
      </c>
      <c r="E275" s="715">
        <v>0</v>
      </c>
      <c r="F275" s="164">
        <v>8995351.5999999996</v>
      </c>
      <c r="G275" s="164">
        <f t="shared" si="56"/>
        <v>8995</v>
      </c>
      <c r="H275" s="164">
        <f t="shared" si="57"/>
        <v>-1</v>
      </c>
      <c r="I275" s="695">
        <f>ROUNDUP(F275/1000,0)</f>
        <v>8996</v>
      </c>
      <c r="J275" s="1859">
        <v>4783</v>
      </c>
      <c r="K275" s="1859">
        <f t="shared" si="58"/>
        <v>4.7830000000000004</v>
      </c>
      <c r="M275" s="750" t="s">
        <v>1546</v>
      </c>
      <c r="N275" s="726"/>
      <c r="O275" s="721"/>
      <c r="Q275" s="751"/>
      <c r="R275" s="695"/>
      <c r="V275" s="697"/>
      <c r="W275" s="698"/>
      <c r="AB275" s="577" t="b">
        <f t="shared" si="54"/>
        <v>1</v>
      </c>
      <c r="AC275" s="161">
        <v>8231230</v>
      </c>
      <c r="AD275" s="161" t="s">
        <v>4239</v>
      </c>
      <c r="AE275" s="167">
        <v>36009241.780000001</v>
      </c>
      <c r="AF275" s="163">
        <v>0</v>
      </c>
      <c r="AG275" s="166">
        <v>0</v>
      </c>
      <c r="AH275" s="160">
        <v>36009241.780000001</v>
      </c>
      <c r="AJ275" s="1858">
        <v>39411142.979999997</v>
      </c>
      <c r="AK275" s="1861">
        <v>-9</v>
      </c>
      <c r="AQ275" s="161">
        <v>8231230</v>
      </c>
      <c r="AR275" s="577" t="s">
        <v>3708</v>
      </c>
    </row>
    <row r="276" spans="1:44">
      <c r="A276" s="696">
        <v>8231250</v>
      </c>
      <c r="B276" s="736" t="s">
        <v>2355</v>
      </c>
      <c r="C276" s="723">
        <v>979125</v>
      </c>
      <c r="D276" s="714">
        <v>0</v>
      </c>
      <c r="E276" s="715">
        <v>0</v>
      </c>
      <c r="F276" s="164">
        <v>37000</v>
      </c>
      <c r="G276" s="164">
        <f t="shared" si="56"/>
        <v>37</v>
      </c>
      <c r="H276" s="164">
        <f t="shared" si="57"/>
        <v>0</v>
      </c>
      <c r="I276" s="695">
        <f t="shared" si="59"/>
        <v>37</v>
      </c>
      <c r="J276" s="1859">
        <v>979</v>
      </c>
      <c r="K276" s="1859">
        <f t="shared" si="58"/>
        <v>0.97899999999999998</v>
      </c>
      <c r="M276" s="750" t="str">
        <f>VLOOKUP(B276,Sheet1!$A$1:$I$178,9,0)</f>
        <v>Maintenance</v>
      </c>
      <c r="N276" s="726"/>
      <c r="O276" s="719"/>
      <c r="Q276" s="751"/>
      <c r="R276" s="695"/>
      <c r="V276" s="697"/>
      <c r="W276" s="698"/>
      <c r="AB276" s="577" t="b">
        <f t="shared" si="54"/>
        <v>1</v>
      </c>
      <c r="AC276" s="161">
        <v>8231250</v>
      </c>
      <c r="AD276" s="161" t="s">
        <v>4240</v>
      </c>
      <c r="AE276" s="167">
        <v>1597400</v>
      </c>
      <c r="AF276" s="163">
        <v>0</v>
      </c>
      <c r="AG276" s="166">
        <v>0</v>
      </c>
      <c r="AH276" s="160">
        <v>1597400</v>
      </c>
      <c r="AJ276" s="1858">
        <v>897101.5</v>
      </c>
      <c r="AK276" s="2175">
        <v>78</v>
      </c>
      <c r="AQ276" s="161">
        <v>8231250</v>
      </c>
      <c r="AR276" s="577" t="s">
        <v>3709</v>
      </c>
    </row>
    <row r="277" spans="1:44">
      <c r="A277" s="696">
        <v>8231375</v>
      </c>
      <c r="B277" s="736" t="s">
        <v>2356</v>
      </c>
      <c r="C277" s="723">
        <v>57000</v>
      </c>
      <c r="D277" s="714">
        <v>0</v>
      </c>
      <c r="E277" s="715">
        <v>0</v>
      </c>
      <c r="F277" s="164">
        <v>203575</v>
      </c>
      <c r="G277" s="164">
        <f t="shared" si="56"/>
        <v>204</v>
      </c>
      <c r="H277" s="164">
        <f t="shared" si="57"/>
        <v>0</v>
      </c>
      <c r="I277" s="695">
        <f t="shared" si="59"/>
        <v>204</v>
      </c>
      <c r="J277" s="1859">
        <v>57</v>
      </c>
      <c r="K277" s="1859">
        <f t="shared" si="58"/>
        <v>5.7000000000000002E-2</v>
      </c>
      <c r="M277" s="750" t="str">
        <f>VLOOKUP(B277,Sheet1!$A$1:$I$178,9,0)</f>
        <v>Maintenance</v>
      </c>
      <c r="N277" s="726"/>
      <c r="O277" s="719"/>
      <c r="Q277" s="751"/>
      <c r="R277" s="695"/>
      <c r="V277" s="697"/>
      <c r="W277" s="698"/>
      <c r="AB277" s="577" t="b">
        <f t="shared" si="54"/>
        <v>1</v>
      </c>
      <c r="AC277" s="161">
        <v>8231375</v>
      </c>
      <c r="AD277" s="161" t="s">
        <v>4241</v>
      </c>
      <c r="AE277" s="167">
        <v>665554.74</v>
      </c>
      <c r="AF277" s="163">
        <v>0</v>
      </c>
      <c r="AG277" s="166">
        <v>0</v>
      </c>
      <c r="AH277" s="160">
        <v>665554.74</v>
      </c>
      <c r="AJ277" s="1858">
        <v>1796035</v>
      </c>
      <c r="AK277" s="1861">
        <v>-63</v>
      </c>
      <c r="AQ277" s="161">
        <v>8231375</v>
      </c>
      <c r="AR277" s="577" t="s">
        <v>3710</v>
      </c>
    </row>
    <row r="278" spans="1:44">
      <c r="A278" s="696">
        <v>8231400</v>
      </c>
      <c r="B278" s="736" t="s">
        <v>2357</v>
      </c>
      <c r="C278" s="723">
        <v>3940</v>
      </c>
      <c r="D278" s="714">
        <v>0</v>
      </c>
      <c r="E278" s="715">
        <v>0</v>
      </c>
      <c r="F278" s="164">
        <v>151450</v>
      </c>
      <c r="G278" s="164">
        <f t="shared" si="56"/>
        <v>151</v>
      </c>
      <c r="H278" s="164">
        <f t="shared" si="57"/>
        <v>0</v>
      </c>
      <c r="I278" s="695">
        <f t="shared" si="59"/>
        <v>151</v>
      </c>
      <c r="J278" s="1859">
        <v>4</v>
      </c>
      <c r="K278" s="1859">
        <f t="shared" si="58"/>
        <v>4.0000000000000001E-3</v>
      </c>
      <c r="M278" s="750" t="s">
        <v>1546</v>
      </c>
      <c r="N278" s="724"/>
      <c r="O278" s="725"/>
      <c r="Q278" s="751"/>
      <c r="R278" s="695"/>
      <c r="V278" s="697"/>
      <c r="W278" s="698"/>
      <c r="AB278" s="577" t="b">
        <f t="shared" si="54"/>
        <v>1</v>
      </c>
      <c r="AC278" s="161">
        <v>8231400</v>
      </c>
      <c r="AD278" s="161" t="s">
        <v>4242</v>
      </c>
      <c r="AE278" s="167">
        <v>411295</v>
      </c>
      <c r="AF278" s="163">
        <v>0</v>
      </c>
      <c r="AG278" s="166">
        <v>0</v>
      </c>
      <c r="AH278" s="160">
        <v>411295</v>
      </c>
      <c r="AJ278" s="1858">
        <v>672800</v>
      </c>
      <c r="AK278" s="1861">
        <v>-39</v>
      </c>
      <c r="AQ278" s="161">
        <v>8231400</v>
      </c>
      <c r="AR278" s="577" t="s">
        <v>3711</v>
      </c>
    </row>
    <row r="279" spans="1:44">
      <c r="A279" s="696">
        <v>8231450</v>
      </c>
      <c r="B279" s="736" t="s">
        <v>2358</v>
      </c>
      <c r="C279" s="723">
        <v>1236262.5</v>
      </c>
      <c r="D279" s="714">
        <v>0</v>
      </c>
      <c r="E279" s="715">
        <v>0</v>
      </c>
      <c r="F279" s="164">
        <v>6836434.2000000002</v>
      </c>
      <c r="G279" s="164">
        <f t="shared" si="56"/>
        <v>6836</v>
      </c>
      <c r="H279" s="164">
        <f t="shared" si="57"/>
        <v>0</v>
      </c>
      <c r="I279" s="695">
        <f>ROUND(F279/1000,0)</f>
        <v>6836</v>
      </c>
      <c r="J279" s="1859">
        <v>1236</v>
      </c>
      <c r="K279" s="1859">
        <f t="shared" si="58"/>
        <v>1.236</v>
      </c>
      <c r="M279" s="750" t="str">
        <f>VLOOKUP(B279,Sheet1!$A$1:$I$178,9,0)</f>
        <v>Maintenance</v>
      </c>
      <c r="N279" s="726"/>
      <c r="O279" s="719"/>
      <c r="Q279" s="751"/>
      <c r="R279" s="695"/>
      <c r="V279" s="697"/>
      <c r="W279" s="698"/>
      <c r="AB279" s="577" t="b">
        <f t="shared" si="54"/>
        <v>1</v>
      </c>
      <c r="AC279" s="161">
        <v>8231450</v>
      </c>
      <c r="AD279" s="161" t="s">
        <v>4243</v>
      </c>
      <c r="AE279" s="167">
        <v>16583752.83</v>
      </c>
      <c r="AF279" s="163">
        <v>0</v>
      </c>
      <c r="AG279" s="166">
        <v>0</v>
      </c>
      <c r="AH279" s="160">
        <v>16583752.83</v>
      </c>
      <c r="AJ279" s="1858">
        <v>16263507.27</v>
      </c>
      <c r="AK279" s="2175">
        <v>2</v>
      </c>
      <c r="AQ279" s="161">
        <v>8231450</v>
      </c>
      <c r="AR279" s="577" t="s">
        <v>3712</v>
      </c>
    </row>
    <row r="280" spans="1:44">
      <c r="A280" s="696">
        <v>8231475</v>
      </c>
      <c r="B280" s="736" t="s">
        <v>2359</v>
      </c>
      <c r="C280" s="723">
        <v>0</v>
      </c>
      <c r="D280" s="714">
        <v>0</v>
      </c>
      <c r="E280" s="715">
        <v>0</v>
      </c>
      <c r="F280" s="164">
        <v>897107.25</v>
      </c>
      <c r="G280" s="164">
        <f t="shared" si="56"/>
        <v>897</v>
      </c>
      <c r="H280" s="164">
        <f t="shared" si="57"/>
        <v>0</v>
      </c>
      <c r="I280" s="695">
        <f>ROUND(F280/1000,0)</f>
        <v>897</v>
      </c>
      <c r="J280" s="1859">
        <v>0</v>
      </c>
      <c r="K280" s="1859">
        <f t="shared" si="58"/>
        <v>0</v>
      </c>
      <c r="M280" s="750" t="s">
        <v>1546</v>
      </c>
      <c r="N280" s="726"/>
      <c r="O280" s="721"/>
      <c r="Q280" s="751"/>
      <c r="R280" s="695"/>
      <c r="V280" s="697"/>
      <c r="W280" s="698"/>
      <c r="AB280" s="577" t="b">
        <f t="shared" si="54"/>
        <v>1</v>
      </c>
      <c r="AC280" s="161">
        <v>8231475</v>
      </c>
      <c r="AD280" s="161" t="s">
        <v>4244</v>
      </c>
      <c r="AE280" s="167">
        <v>513700</v>
      </c>
      <c r="AF280" s="168">
        <v>716625</v>
      </c>
      <c r="AG280" s="166">
        <v>0</v>
      </c>
      <c r="AH280" s="160">
        <v>1230325</v>
      </c>
      <c r="AJ280" s="1858">
        <v>1024157</v>
      </c>
      <c r="AK280" s="2175">
        <v>20</v>
      </c>
      <c r="AQ280" s="161">
        <v>8231475</v>
      </c>
      <c r="AR280" s="577" t="s">
        <v>3713</v>
      </c>
    </row>
    <row r="281" spans="1:44">
      <c r="A281" s="696">
        <v>8231525</v>
      </c>
      <c r="B281" s="736" t="s">
        <v>2360</v>
      </c>
      <c r="C281" s="723">
        <v>202470</v>
      </c>
      <c r="D281" s="714">
        <v>0</v>
      </c>
      <c r="E281" s="715">
        <v>0</v>
      </c>
      <c r="F281" s="164">
        <v>749038.5</v>
      </c>
      <c r="G281" s="164">
        <f t="shared" si="56"/>
        <v>749</v>
      </c>
      <c r="H281" s="164">
        <f t="shared" si="57"/>
        <v>0</v>
      </c>
      <c r="I281" s="695">
        <f t="shared" si="59"/>
        <v>749</v>
      </c>
      <c r="J281" s="1859">
        <v>202</v>
      </c>
      <c r="K281" s="1859">
        <f t="shared" si="58"/>
        <v>0.20200000000000001</v>
      </c>
      <c r="M281" s="750" t="str">
        <f>VLOOKUP(B281,Sheet1!$A$1:$I$178,9,0)</f>
        <v>Maintenance</v>
      </c>
      <c r="N281" s="726"/>
      <c r="O281" s="721"/>
      <c r="Q281" s="751"/>
      <c r="R281" s="695"/>
      <c r="V281" s="697"/>
      <c r="W281" s="698"/>
      <c r="AB281" s="577" t="b">
        <f t="shared" si="54"/>
        <v>1</v>
      </c>
      <c r="AC281" s="161">
        <v>8231525</v>
      </c>
      <c r="AD281" s="161" t="s">
        <v>4245</v>
      </c>
      <c r="AE281" s="167">
        <v>3598905</v>
      </c>
      <c r="AF281" s="163">
        <v>0</v>
      </c>
      <c r="AG281" s="166">
        <v>0</v>
      </c>
      <c r="AH281" s="160">
        <v>3598905</v>
      </c>
      <c r="AJ281" s="1858">
        <v>7046069.9000000004</v>
      </c>
      <c r="AK281" s="1861">
        <v>-49</v>
      </c>
      <c r="AQ281" s="161">
        <v>8231525</v>
      </c>
      <c r="AR281" s="577" t="s">
        <v>3714</v>
      </c>
    </row>
    <row r="282" spans="1:44">
      <c r="A282" s="696">
        <v>8231550</v>
      </c>
      <c r="B282" s="736" t="s">
        <v>2361</v>
      </c>
      <c r="C282" s="723">
        <v>103750</v>
      </c>
      <c r="D282" s="714">
        <v>0</v>
      </c>
      <c r="E282" s="715">
        <v>0</v>
      </c>
      <c r="F282" s="164">
        <v>1064300</v>
      </c>
      <c r="G282" s="164">
        <f t="shared" si="56"/>
        <v>1064</v>
      </c>
      <c r="H282" s="164">
        <f t="shared" si="57"/>
        <v>0</v>
      </c>
      <c r="I282" s="695">
        <f t="shared" si="59"/>
        <v>1064</v>
      </c>
      <c r="J282" s="1859">
        <v>104</v>
      </c>
      <c r="K282" s="1859">
        <f t="shared" si="58"/>
        <v>0.104</v>
      </c>
      <c r="M282" s="750" t="str">
        <f>VLOOKUP(B282,Sheet1!$A$1:$I$178,9,0)</f>
        <v>Other Expenses</v>
      </c>
      <c r="N282" s="726"/>
      <c r="O282" s="719"/>
      <c r="Q282" s="751"/>
      <c r="R282" s="695"/>
      <c r="V282" s="697"/>
      <c r="W282" s="698"/>
      <c r="AB282" s="577" t="b">
        <f t="shared" si="54"/>
        <v>1</v>
      </c>
      <c r="AC282" s="161">
        <v>8231550</v>
      </c>
      <c r="AD282" s="161" t="s">
        <v>4246</v>
      </c>
      <c r="AE282" s="167">
        <v>1405700</v>
      </c>
      <c r="AF282" s="163">
        <v>0</v>
      </c>
      <c r="AG282" s="166">
        <v>0</v>
      </c>
      <c r="AH282" s="160">
        <v>1405700</v>
      </c>
      <c r="AJ282" s="1858">
        <v>587336</v>
      </c>
      <c r="AK282" s="2175">
        <v>139</v>
      </c>
      <c r="AQ282" s="161">
        <v>8231550</v>
      </c>
      <c r="AR282" s="577" t="s">
        <v>3715</v>
      </c>
    </row>
    <row r="283" spans="1:44">
      <c r="A283" s="696">
        <v>8231600</v>
      </c>
      <c r="B283" s="736" t="s">
        <v>2362</v>
      </c>
      <c r="C283" s="723">
        <v>0</v>
      </c>
      <c r="D283" s="714">
        <v>0</v>
      </c>
      <c r="E283" s="715">
        <v>0</v>
      </c>
      <c r="F283" s="164">
        <v>0</v>
      </c>
      <c r="G283" s="164">
        <f t="shared" si="56"/>
        <v>0</v>
      </c>
      <c r="H283" s="164">
        <f t="shared" si="57"/>
        <v>0</v>
      </c>
      <c r="I283" s="695">
        <f t="shared" si="59"/>
        <v>0</v>
      </c>
      <c r="J283" s="1859">
        <v>0</v>
      </c>
      <c r="K283" s="1859">
        <f t="shared" si="58"/>
        <v>0</v>
      </c>
      <c r="M283" s="750" t="str">
        <f>VLOOKUP(B283,Sheet1!$A$1:$I$178,9,0)</f>
        <v>Maintenance</v>
      </c>
      <c r="N283" s="726"/>
      <c r="O283" s="719"/>
      <c r="Q283" s="751"/>
      <c r="R283" s="695"/>
      <c r="V283" s="697"/>
      <c r="W283" s="698"/>
      <c r="AB283" s="577" t="b">
        <f t="shared" si="54"/>
        <v>1</v>
      </c>
      <c r="AC283" s="161">
        <v>8231600</v>
      </c>
      <c r="AD283" s="161" t="s">
        <v>4247</v>
      </c>
      <c r="AE283" s="162">
        <v>-63765</v>
      </c>
      <c r="AF283" s="163">
        <v>0</v>
      </c>
      <c r="AG283" s="166">
        <v>0</v>
      </c>
      <c r="AH283" s="164">
        <v>-63765</v>
      </c>
      <c r="AJ283" s="1858">
        <v>5007982.7</v>
      </c>
      <c r="AK283" s="1861">
        <v>-101</v>
      </c>
      <c r="AQ283" s="161">
        <v>8231600</v>
      </c>
      <c r="AR283" s="577" t="s">
        <v>3716</v>
      </c>
    </row>
    <row r="284" spans="1:44">
      <c r="A284" s="696">
        <v>8231625</v>
      </c>
      <c r="B284" s="736" t="s">
        <v>2363</v>
      </c>
      <c r="C284" s="723">
        <v>5459727.2000000002</v>
      </c>
      <c r="D284" s="714">
        <v>0</v>
      </c>
      <c r="E284" s="715">
        <v>0</v>
      </c>
      <c r="F284" s="164">
        <v>35766613.409999996</v>
      </c>
      <c r="G284" s="164">
        <f t="shared" si="56"/>
        <v>35767</v>
      </c>
      <c r="H284" s="164">
        <f t="shared" si="57"/>
        <v>0</v>
      </c>
      <c r="I284" s="695">
        <f t="shared" si="59"/>
        <v>35767</v>
      </c>
      <c r="J284" s="1859">
        <v>5460</v>
      </c>
      <c r="K284" s="1859">
        <f t="shared" si="58"/>
        <v>5.46</v>
      </c>
      <c r="M284" s="750" t="str">
        <f>VLOOKUP(B284,Sheet1!$A$1:$I$178,9,0)</f>
        <v>Maintenance</v>
      </c>
      <c r="N284" s="726"/>
      <c r="O284" s="719"/>
      <c r="Q284" s="751"/>
      <c r="R284" s="695"/>
      <c r="V284" s="697"/>
      <c r="W284" s="698"/>
      <c r="AB284" s="577" t="b">
        <f t="shared" si="54"/>
        <v>1</v>
      </c>
      <c r="AC284" s="161">
        <v>8231625</v>
      </c>
      <c r="AD284" s="161" t="s">
        <v>4248</v>
      </c>
      <c r="AE284" s="167">
        <v>30730027.260000002</v>
      </c>
      <c r="AF284" s="168">
        <v>3776418.07</v>
      </c>
      <c r="AG284" s="166">
        <v>0</v>
      </c>
      <c r="AH284" s="160">
        <v>34506445.329999998</v>
      </c>
      <c r="AJ284" s="1858">
        <v>23915318.379999999</v>
      </c>
      <c r="AK284" s="2175">
        <v>44</v>
      </c>
      <c r="AQ284" s="161">
        <v>8231625</v>
      </c>
      <c r="AR284" s="577" t="s">
        <v>3717</v>
      </c>
    </row>
    <row r="285" spans="1:44">
      <c r="A285" s="696">
        <v>8231710</v>
      </c>
      <c r="B285" s="736" t="s">
        <v>2364</v>
      </c>
      <c r="C285" s="723">
        <v>302400</v>
      </c>
      <c r="D285" s="714">
        <v>0</v>
      </c>
      <c r="E285" s="715">
        <v>0</v>
      </c>
      <c r="F285" s="164">
        <v>1045712.5</v>
      </c>
      <c r="G285" s="164">
        <f t="shared" si="56"/>
        <v>1046</v>
      </c>
      <c r="H285" s="164">
        <f t="shared" si="57"/>
        <v>0</v>
      </c>
      <c r="I285" s="695">
        <f t="shared" si="59"/>
        <v>1046</v>
      </c>
      <c r="J285" s="1859">
        <v>302</v>
      </c>
      <c r="K285" s="1859">
        <f t="shared" si="58"/>
        <v>0.30199999999999999</v>
      </c>
      <c r="M285" s="750" t="str">
        <f>VLOOKUP(B285,Sheet1!$A$1:$I$178,9,0)</f>
        <v>Maintenance</v>
      </c>
      <c r="N285" s="726"/>
      <c r="O285" s="719"/>
      <c r="Q285" s="751"/>
      <c r="R285" s="695"/>
      <c r="V285" s="697"/>
      <c r="W285" s="698"/>
      <c r="AB285" s="577" t="b">
        <f t="shared" si="54"/>
        <v>1</v>
      </c>
      <c r="AC285" s="161">
        <v>8231710</v>
      </c>
      <c r="AD285" s="161" t="s">
        <v>4249</v>
      </c>
      <c r="AE285" s="167">
        <v>413700</v>
      </c>
      <c r="AF285" s="168">
        <v>5104267.1500000004</v>
      </c>
      <c r="AG285" s="166">
        <v>0</v>
      </c>
      <c r="AH285" s="160">
        <v>5517967.1500000004</v>
      </c>
      <c r="AJ285" s="1858">
        <v>7960254.2000000002</v>
      </c>
      <c r="AK285" s="1861">
        <v>-31</v>
      </c>
      <c r="AQ285" s="161">
        <v>8231710</v>
      </c>
      <c r="AR285" s="577" t="s">
        <v>3718</v>
      </c>
    </row>
    <row r="286" spans="1:44">
      <c r="A286" s="696">
        <v>8231715</v>
      </c>
      <c r="B286" s="736" t="s">
        <v>2365</v>
      </c>
      <c r="C286" s="723">
        <v>4559357.2300000004</v>
      </c>
      <c r="D286" s="714">
        <v>0</v>
      </c>
      <c r="E286" s="715">
        <v>0</v>
      </c>
      <c r="F286" s="164">
        <v>13273842.66</v>
      </c>
      <c r="G286" s="164">
        <f t="shared" si="56"/>
        <v>13274</v>
      </c>
      <c r="H286" s="164">
        <f t="shared" si="57"/>
        <v>0</v>
      </c>
      <c r="I286" s="695">
        <f t="shared" si="59"/>
        <v>13274</v>
      </c>
      <c r="J286" s="1859">
        <v>4559</v>
      </c>
      <c r="K286" s="1859">
        <f t="shared" si="58"/>
        <v>4.5590000000000002</v>
      </c>
      <c r="M286" s="750" t="str">
        <f>VLOOKUP(B286,Sheet1!$A$1:$I$178,9,0)</f>
        <v>Maintenance</v>
      </c>
      <c r="N286" s="726"/>
      <c r="O286" s="719"/>
      <c r="Q286" s="751"/>
      <c r="R286" s="695"/>
      <c r="V286" s="697"/>
      <c r="W286" s="698"/>
      <c r="AB286" s="577" t="b">
        <f t="shared" si="54"/>
        <v>1</v>
      </c>
      <c r="AC286" s="161">
        <v>8231715</v>
      </c>
      <c r="AD286" s="161" t="s">
        <v>4250</v>
      </c>
      <c r="AE286" s="167">
        <v>44878653.82</v>
      </c>
      <c r="AF286" s="163">
        <v>0</v>
      </c>
      <c r="AG286" s="166">
        <v>0</v>
      </c>
      <c r="AH286" s="160">
        <v>44878653.82</v>
      </c>
      <c r="AJ286" s="1858">
        <v>71221742.640000001</v>
      </c>
      <c r="AK286" s="1861">
        <v>-37</v>
      </c>
      <c r="AQ286" s="161">
        <v>8231715</v>
      </c>
      <c r="AR286" s="577" t="s">
        <v>3719</v>
      </c>
    </row>
    <row r="287" spans="1:44">
      <c r="A287" s="696">
        <v>8251100</v>
      </c>
      <c r="B287" s="736" t="s">
        <v>2366</v>
      </c>
      <c r="C287" s="723">
        <v>12635864.549999999</v>
      </c>
      <c r="D287" s="714">
        <v>0</v>
      </c>
      <c r="E287" s="715">
        <v>0</v>
      </c>
      <c r="F287" s="164">
        <v>12733298.539999999</v>
      </c>
      <c r="G287" s="164">
        <f t="shared" si="56"/>
        <v>12733</v>
      </c>
      <c r="H287" s="164">
        <f t="shared" si="57"/>
        <v>0</v>
      </c>
      <c r="I287" s="695">
        <f t="shared" si="59"/>
        <v>12733</v>
      </c>
      <c r="J287" s="1859">
        <v>12636</v>
      </c>
      <c r="K287" s="1859">
        <f t="shared" si="58"/>
        <v>12.635999999999999</v>
      </c>
      <c r="M287" s="756" t="s">
        <v>1594</v>
      </c>
      <c r="N287" s="726"/>
      <c r="O287" s="719"/>
      <c r="Q287" s="751"/>
      <c r="R287" s="695"/>
      <c r="V287" s="697"/>
      <c r="W287" s="698"/>
      <c r="AB287" s="577" t="b">
        <f t="shared" si="54"/>
        <v>1</v>
      </c>
      <c r="AC287" s="161">
        <v>8251100</v>
      </c>
      <c r="AD287" s="161" t="s">
        <v>4251</v>
      </c>
      <c r="AE287" s="167">
        <v>50958592.149999999</v>
      </c>
      <c r="AF287" s="163">
        <v>0</v>
      </c>
      <c r="AG287" s="166">
        <v>0</v>
      </c>
      <c r="AH287" s="160">
        <v>50958592.149999999</v>
      </c>
      <c r="AJ287" s="1858">
        <v>66001132.32</v>
      </c>
      <c r="AK287" s="1861">
        <v>-23</v>
      </c>
      <c r="AQ287" s="161">
        <v>8251100</v>
      </c>
      <c r="AR287" s="577" t="s">
        <v>3720</v>
      </c>
    </row>
    <row r="288" spans="1:44">
      <c r="A288" s="696">
        <v>8251225</v>
      </c>
      <c r="B288" s="736" t="s">
        <v>2368</v>
      </c>
      <c r="C288" s="713">
        <v>0</v>
      </c>
      <c r="D288" s="714">
        <v>0</v>
      </c>
      <c r="E288" s="715">
        <v>0</v>
      </c>
      <c r="F288" s="164">
        <v>0</v>
      </c>
      <c r="G288" s="164">
        <f t="shared" si="56"/>
        <v>0</v>
      </c>
      <c r="H288" s="164">
        <f t="shared" si="57"/>
        <v>0</v>
      </c>
      <c r="I288" s="695">
        <f t="shared" si="59"/>
        <v>0</v>
      </c>
      <c r="J288" s="1859">
        <v>0</v>
      </c>
      <c r="K288" s="1859">
        <f t="shared" si="58"/>
        <v>0</v>
      </c>
      <c r="M288" s="756" t="s">
        <v>1594</v>
      </c>
      <c r="N288" s="726"/>
      <c r="O288" s="721"/>
      <c r="Q288" s="751"/>
      <c r="R288" s="695"/>
      <c r="V288" s="697"/>
      <c r="W288" s="698"/>
      <c r="AB288" s="577" t="b">
        <f t="shared" si="54"/>
        <v>1</v>
      </c>
      <c r="AC288" s="161">
        <v>8251225</v>
      </c>
      <c r="AD288" s="161" t="s">
        <v>2368</v>
      </c>
      <c r="AE288" s="1860">
        <v>0</v>
      </c>
      <c r="AF288" s="163">
        <v>0</v>
      </c>
      <c r="AG288" s="166">
        <v>0</v>
      </c>
      <c r="AH288" s="166">
        <v>0</v>
      </c>
      <c r="AJ288" s="1859">
        <v>-501916</v>
      </c>
      <c r="AK288" s="1861">
        <v>-100</v>
      </c>
      <c r="AQ288" s="161">
        <v>8251225</v>
      </c>
      <c r="AR288" s="577" t="s">
        <v>1602</v>
      </c>
    </row>
    <row r="289" spans="1:44">
      <c r="A289" s="696">
        <v>8251235</v>
      </c>
      <c r="B289" s="736" t="s">
        <v>2369</v>
      </c>
      <c r="C289" s="723">
        <v>50714.28</v>
      </c>
      <c r="D289" s="714">
        <v>0</v>
      </c>
      <c r="E289" s="715">
        <v>0</v>
      </c>
      <c r="F289" s="164">
        <v>0</v>
      </c>
      <c r="G289" s="164">
        <f t="shared" si="56"/>
        <v>0</v>
      </c>
      <c r="H289" s="164">
        <f t="shared" si="57"/>
        <v>0</v>
      </c>
      <c r="I289" s="695">
        <f t="shared" si="59"/>
        <v>0</v>
      </c>
      <c r="J289" s="1859">
        <v>51</v>
      </c>
      <c r="K289" s="1859">
        <f t="shared" si="58"/>
        <v>5.0999999999999997E-2</v>
      </c>
      <c r="M289" s="756" t="s">
        <v>1594</v>
      </c>
      <c r="N289" s="726"/>
      <c r="O289" s="719"/>
      <c r="Q289" s="751"/>
      <c r="R289" s="695"/>
      <c r="V289" s="697"/>
      <c r="W289" s="698"/>
      <c r="AB289" s="577" t="b">
        <f t="shared" si="54"/>
        <v>1</v>
      </c>
      <c r="AC289" s="161">
        <v>8251235</v>
      </c>
      <c r="AD289" s="161" t="s">
        <v>4252</v>
      </c>
      <c r="AE289" s="167">
        <v>50714.28</v>
      </c>
      <c r="AF289" s="163">
        <v>0</v>
      </c>
      <c r="AG289" s="166">
        <v>0</v>
      </c>
      <c r="AH289" s="160">
        <v>50714.28</v>
      </c>
      <c r="AJ289" s="1858">
        <v>15750</v>
      </c>
      <c r="AK289" s="2175">
        <v>222</v>
      </c>
      <c r="AQ289" s="161">
        <v>8251235</v>
      </c>
      <c r="AR289" s="577" t="s">
        <v>3721</v>
      </c>
    </row>
    <row r="290" spans="1:44">
      <c r="A290" s="696">
        <v>8251250</v>
      </c>
      <c r="B290" s="736" t="s">
        <v>2370</v>
      </c>
      <c r="C290" s="722">
        <v>0</v>
      </c>
      <c r="D290" s="714">
        <v>0</v>
      </c>
      <c r="E290" s="715">
        <v>0</v>
      </c>
      <c r="F290" s="164">
        <v>135509.5</v>
      </c>
      <c r="G290" s="164">
        <f t="shared" si="56"/>
        <v>136</v>
      </c>
      <c r="H290" s="164">
        <f t="shared" si="57"/>
        <v>0</v>
      </c>
      <c r="I290" s="695">
        <f t="shared" si="59"/>
        <v>136</v>
      </c>
      <c r="J290" s="1859">
        <v>0</v>
      </c>
      <c r="K290" s="1859">
        <f t="shared" si="58"/>
        <v>0</v>
      </c>
      <c r="M290" s="756" t="s">
        <v>1594</v>
      </c>
      <c r="N290" s="726"/>
      <c r="O290" s="719"/>
      <c r="Q290" s="751"/>
      <c r="R290" s="695"/>
      <c r="V290" s="697"/>
      <c r="W290" s="698"/>
      <c r="AB290" s="577" t="b">
        <f t="shared" ref="AB290:AB321" si="60">A290=AC290</f>
        <v>1</v>
      </c>
      <c r="AC290" s="161">
        <v>8251250</v>
      </c>
      <c r="AD290" s="161" t="s">
        <v>4253</v>
      </c>
      <c r="AE290" s="167">
        <v>3324113.5</v>
      </c>
      <c r="AF290" s="163">
        <v>0</v>
      </c>
      <c r="AG290" s="166">
        <v>0</v>
      </c>
      <c r="AH290" s="160">
        <v>3324113.5</v>
      </c>
      <c r="AJ290" s="165">
        <v>0</v>
      </c>
      <c r="AK290" s="2176">
        <v>0</v>
      </c>
      <c r="AQ290" s="161">
        <v>8251250</v>
      </c>
      <c r="AR290" s="577" t="s">
        <v>3722</v>
      </c>
    </row>
    <row r="291" spans="1:44">
      <c r="A291" s="696">
        <v>8271025</v>
      </c>
      <c r="B291" s="736" t="s">
        <v>2371</v>
      </c>
      <c r="C291" s="723">
        <v>7390525.8800000008</v>
      </c>
      <c r="D291" s="714">
        <v>0</v>
      </c>
      <c r="E291" s="715">
        <v>0</v>
      </c>
      <c r="F291" s="164">
        <v>13644565.309999999</v>
      </c>
      <c r="G291" s="164">
        <f t="shared" si="56"/>
        <v>13645</v>
      </c>
      <c r="H291" s="164">
        <f t="shared" si="57"/>
        <v>0</v>
      </c>
      <c r="I291" s="695">
        <f>ROUND(F291/1000,0)</f>
        <v>13645</v>
      </c>
      <c r="J291" s="1859">
        <v>7391</v>
      </c>
      <c r="K291" s="1859">
        <f t="shared" si="58"/>
        <v>7.391</v>
      </c>
      <c r="M291" s="750" t="str">
        <f>VLOOKUP(B291,Sheet1!$A$1:$I$178,9,0)</f>
        <v>Other Expenses</v>
      </c>
      <c r="N291" s="726"/>
      <c r="O291" s="719"/>
      <c r="Q291" s="751"/>
      <c r="R291" s="695"/>
      <c r="V291" s="697"/>
      <c r="W291" s="698"/>
      <c r="AB291" s="577" t="b">
        <f t="shared" si="60"/>
        <v>1</v>
      </c>
      <c r="AC291" s="161">
        <v>8271025</v>
      </c>
      <c r="AD291" s="161" t="s">
        <v>4254</v>
      </c>
      <c r="AE291" s="167">
        <v>27879283.75</v>
      </c>
      <c r="AF291" s="163">
        <v>0</v>
      </c>
      <c r="AG291" s="166">
        <v>0</v>
      </c>
      <c r="AH291" s="160">
        <v>27879283.75</v>
      </c>
      <c r="AJ291" s="1858">
        <v>24100276.43</v>
      </c>
      <c r="AK291" s="2175">
        <v>16</v>
      </c>
      <c r="AQ291" s="161">
        <v>8271025</v>
      </c>
      <c r="AR291" s="577" t="s">
        <v>3723</v>
      </c>
    </row>
    <row r="292" spans="1:44">
      <c r="A292" s="696">
        <v>8271050</v>
      </c>
      <c r="B292" s="736" t="s">
        <v>2372</v>
      </c>
      <c r="C292" s="723">
        <v>778140</v>
      </c>
      <c r="D292" s="714">
        <v>0</v>
      </c>
      <c r="E292" s="715">
        <v>0</v>
      </c>
      <c r="F292" s="164">
        <v>1200429.26</v>
      </c>
      <c r="G292" s="164">
        <f t="shared" si="56"/>
        <v>1200</v>
      </c>
      <c r="H292" s="164">
        <f t="shared" si="57"/>
        <v>0</v>
      </c>
      <c r="I292" s="695">
        <f t="shared" si="59"/>
        <v>1200</v>
      </c>
      <c r="J292" s="1859">
        <v>778</v>
      </c>
      <c r="K292" s="1859">
        <f t="shared" si="58"/>
        <v>0.77800000000000002</v>
      </c>
      <c r="M292" s="750" t="str">
        <f>VLOOKUP(B292,Sheet1!$A$1:$I$178,9,0)</f>
        <v>Other Expenses</v>
      </c>
      <c r="N292" s="726"/>
      <c r="O292" s="721"/>
      <c r="Q292" s="751"/>
      <c r="R292" s="695"/>
      <c r="V292" s="697"/>
      <c r="W292" s="698"/>
      <c r="AB292" s="577" t="b">
        <f t="shared" si="60"/>
        <v>1</v>
      </c>
      <c r="AC292" s="161">
        <v>8271050</v>
      </c>
      <c r="AD292" s="161" t="s">
        <v>4255</v>
      </c>
      <c r="AE292" s="167">
        <v>5519686.1200000001</v>
      </c>
      <c r="AF292" s="168">
        <v>62511.75</v>
      </c>
      <c r="AG292" s="166">
        <v>0</v>
      </c>
      <c r="AH292" s="160">
        <v>5582197.8700000001</v>
      </c>
      <c r="AJ292" s="1858">
        <v>3670899</v>
      </c>
      <c r="AK292" s="2175">
        <v>52</v>
      </c>
      <c r="AQ292" s="161">
        <v>8271050</v>
      </c>
      <c r="AR292" s="577" t="s">
        <v>3724</v>
      </c>
    </row>
    <row r="293" spans="1:44">
      <c r="A293" s="696">
        <v>8301025</v>
      </c>
      <c r="B293" s="736" t="s">
        <v>2373</v>
      </c>
      <c r="C293" s="723">
        <v>4723396.4700000007</v>
      </c>
      <c r="D293" s="714">
        <v>0</v>
      </c>
      <c r="E293" s="715">
        <v>0</v>
      </c>
      <c r="F293" s="164">
        <v>13229112.75</v>
      </c>
      <c r="G293" s="164">
        <f t="shared" si="56"/>
        <v>13229</v>
      </c>
      <c r="H293" s="164">
        <f t="shared" si="57"/>
        <v>0</v>
      </c>
      <c r="I293" s="695">
        <f t="shared" si="59"/>
        <v>13229</v>
      </c>
      <c r="J293" s="1859">
        <v>4723</v>
      </c>
      <c r="K293" s="1859">
        <f t="shared" si="58"/>
        <v>4.7229999999999999</v>
      </c>
      <c r="M293" s="746" t="s">
        <v>2844</v>
      </c>
      <c r="N293" s="726"/>
      <c r="O293" s="719"/>
      <c r="Q293" s="751"/>
      <c r="R293" s="695"/>
      <c r="V293" s="697"/>
      <c r="W293" s="698"/>
      <c r="AB293" s="577" t="b">
        <f t="shared" si="60"/>
        <v>1</v>
      </c>
      <c r="AC293" s="161">
        <v>8301025</v>
      </c>
      <c r="AD293" s="161" t="s">
        <v>4256</v>
      </c>
      <c r="AE293" s="167">
        <v>30848933.899999999</v>
      </c>
      <c r="AF293" s="163">
        <v>0</v>
      </c>
      <c r="AG293" s="166">
        <v>0</v>
      </c>
      <c r="AH293" s="160">
        <v>30848933.899999999</v>
      </c>
      <c r="AJ293" s="1858">
        <v>32753603.829999998</v>
      </c>
      <c r="AK293" s="1861">
        <v>-6</v>
      </c>
      <c r="AQ293" s="161">
        <v>8301025</v>
      </c>
      <c r="AR293" s="577" t="s">
        <v>3725</v>
      </c>
    </row>
    <row r="294" spans="1:44">
      <c r="A294" s="696">
        <v>8301030</v>
      </c>
      <c r="B294" s="736" t="s">
        <v>3435</v>
      </c>
      <c r="C294" s="723"/>
      <c r="D294" s="714"/>
      <c r="E294" s="715"/>
      <c r="F294" s="164">
        <v>0</v>
      </c>
      <c r="G294" s="164">
        <f t="shared" si="56"/>
        <v>0</v>
      </c>
      <c r="H294" s="164">
        <f t="shared" si="57"/>
        <v>0</v>
      </c>
      <c r="I294" s="695">
        <f t="shared" ref="I294" si="61">ROUND(F294/1000,0)</f>
        <v>0</v>
      </c>
      <c r="J294" s="1859">
        <v>0</v>
      </c>
      <c r="K294" s="1859">
        <f t="shared" si="58"/>
        <v>0</v>
      </c>
      <c r="M294" s="746"/>
      <c r="N294" s="726"/>
      <c r="O294" s="719"/>
      <c r="Q294" s="751"/>
      <c r="R294" s="695"/>
      <c r="V294" s="697"/>
      <c r="W294" s="698"/>
      <c r="AB294" s="577" t="b">
        <f t="shared" si="60"/>
        <v>1</v>
      </c>
      <c r="AC294" s="161">
        <v>8301030</v>
      </c>
      <c r="AD294" s="161" t="s">
        <v>4257</v>
      </c>
      <c r="AE294" s="167">
        <v>1000</v>
      </c>
      <c r="AF294" s="163">
        <v>0</v>
      </c>
      <c r="AG294" s="166">
        <v>0</v>
      </c>
      <c r="AH294" s="160">
        <v>1000</v>
      </c>
      <c r="AJ294" s="165">
        <v>0</v>
      </c>
      <c r="AK294" s="2176">
        <v>0</v>
      </c>
      <c r="AQ294" s="161">
        <v>8301030</v>
      </c>
      <c r="AR294" s="577" t="s">
        <v>3435</v>
      </c>
    </row>
    <row r="295" spans="1:44">
      <c r="A295" s="696">
        <v>8301050</v>
      </c>
      <c r="B295" s="736" t="s">
        <v>2374</v>
      </c>
      <c r="C295" s="723">
        <v>29408844.549999997</v>
      </c>
      <c r="D295" s="714">
        <v>0</v>
      </c>
      <c r="E295" s="715">
        <v>0</v>
      </c>
      <c r="F295" s="164">
        <v>28107663.900000002</v>
      </c>
      <c r="G295" s="164">
        <f t="shared" si="56"/>
        <v>28108</v>
      </c>
      <c r="H295" s="164">
        <f t="shared" si="57"/>
        <v>0</v>
      </c>
      <c r="I295" s="695">
        <f t="shared" si="59"/>
        <v>28108</v>
      </c>
      <c r="J295" s="1859">
        <v>29409</v>
      </c>
      <c r="K295" s="1859">
        <f t="shared" si="58"/>
        <v>29.408999999999999</v>
      </c>
      <c r="M295" s="746" t="s">
        <v>2844</v>
      </c>
      <c r="N295" s="726"/>
      <c r="O295" s="719"/>
      <c r="Q295" s="751"/>
      <c r="R295" s="695"/>
      <c r="V295" s="697"/>
      <c r="W295" s="698"/>
      <c r="AB295" s="577" t="b">
        <f t="shared" si="60"/>
        <v>1</v>
      </c>
      <c r="AC295" s="161">
        <v>8301050</v>
      </c>
      <c r="AD295" s="161" t="s">
        <v>4258</v>
      </c>
      <c r="AE295" s="167">
        <v>92173013.75</v>
      </c>
      <c r="AF295" s="168">
        <v>24444945.82</v>
      </c>
      <c r="AG295" s="166">
        <v>0</v>
      </c>
      <c r="AH295" s="160">
        <v>116617959.56999999</v>
      </c>
      <c r="AJ295" s="1858">
        <v>94332225.480000004</v>
      </c>
      <c r="AK295" s="2175">
        <v>24</v>
      </c>
      <c r="AQ295" s="161">
        <v>8301050</v>
      </c>
      <c r="AR295" s="577" t="s">
        <v>3726</v>
      </c>
    </row>
    <row r="296" spans="1:44">
      <c r="A296" s="696">
        <v>8301075</v>
      </c>
      <c r="B296" s="736" t="s">
        <v>2375</v>
      </c>
      <c r="C296" s="723">
        <v>0</v>
      </c>
      <c r="D296" s="714">
        <v>0</v>
      </c>
      <c r="E296" s="715">
        <v>0</v>
      </c>
      <c r="F296" s="164">
        <v>-2564000</v>
      </c>
      <c r="G296" s="164">
        <f t="shared" si="56"/>
        <v>-2564</v>
      </c>
      <c r="H296" s="164">
        <f t="shared" si="57"/>
        <v>0</v>
      </c>
      <c r="I296" s="695">
        <f>ROUND(F296/1000,0)</f>
        <v>-2564</v>
      </c>
      <c r="J296" s="1859">
        <v>0</v>
      </c>
      <c r="K296" s="1859">
        <f t="shared" si="58"/>
        <v>0</v>
      </c>
      <c r="M296" s="746" t="s">
        <v>2844</v>
      </c>
      <c r="N296" s="726"/>
      <c r="O296" s="721"/>
      <c r="Q296" s="751"/>
      <c r="R296" s="695"/>
      <c r="V296" s="697"/>
      <c r="W296" s="698"/>
      <c r="AB296" s="577" t="b">
        <f t="shared" si="60"/>
        <v>1</v>
      </c>
      <c r="AC296" s="161">
        <v>8301075</v>
      </c>
      <c r="AD296" s="161" t="s">
        <v>4259</v>
      </c>
      <c r="AE296" s="167">
        <v>2650500</v>
      </c>
      <c r="AF296" s="168">
        <v>24310.13</v>
      </c>
      <c r="AG296" s="166">
        <v>0</v>
      </c>
      <c r="AH296" s="160">
        <v>2674810.13</v>
      </c>
      <c r="AJ296" s="1858">
        <v>165850</v>
      </c>
      <c r="AK296" s="2175">
        <v>1513</v>
      </c>
      <c r="AQ296" s="161">
        <v>8301075</v>
      </c>
      <c r="AR296" s="577" t="s">
        <v>3727</v>
      </c>
    </row>
    <row r="297" spans="1:44">
      <c r="A297" s="696">
        <v>8301100</v>
      </c>
      <c r="B297" s="736" t="s">
        <v>2376</v>
      </c>
      <c r="C297" s="723">
        <v>803475</v>
      </c>
      <c r="D297" s="714">
        <v>0</v>
      </c>
      <c r="E297" s="715">
        <v>0</v>
      </c>
      <c r="F297" s="164">
        <v>40840</v>
      </c>
      <c r="G297" s="164">
        <f t="shared" si="56"/>
        <v>41</v>
      </c>
      <c r="H297" s="164">
        <f t="shared" si="57"/>
        <v>0</v>
      </c>
      <c r="I297" s="695">
        <f t="shared" si="59"/>
        <v>41</v>
      </c>
      <c r="J297" s="1859">
        <v>803</v>
      </c>
      <c r="K297" s="1859">
        <f t="shared" si="58"/>
        <v>0.80300000000000005</v>
      </c>
      <c r="M297" s="746" t="s">
        <v>2844</v>
      </c>
      <c r="N297" s="726"/>
      <c r="O297" s="719"/>
      <c r="Q297" s="751"/>
      <c r="R297" s="695"/>
      <c r="V297" s="697"/>
      <c r="W297" s="698"/>
      <c r="AB297" s="577" t="b">
        <f t="shared" si="60"/>
        <v>1</v>
      </c>
      <c r="AC297" s="161">
        <v>8301100</v>
      </c>
      <c r="AD297" s="161" t="s">
        <v>4260</v>
      </c>
      <c r="AE297" s="167">
        <v>2609367.5</v>
      </c>
      <c r="AF297" s="163">
        <v>0</v>
      </c>
      <c r="AG297" s="166">
        <v>0</v>
      </c>
      <c r="AH297" s="160">
        <v>2609367.5</v>
      </c>
      <c r="AJ297" s="1858">
        <v>1277800</v>
      </c>
      <c r="AK297" s="2175">
        <v>104</v>
      </c>
      <c r="AQ297" s="161">
        <v>8301100</v>
      </c>
      <c r="AR297" s="577" t="s">
        <v>3728</v>
      </c>
    </row>
    <row r="298" spans="1:44">
      <c r="A298" s="696">
        <v>8331025</v>
      </c>
      <c r="B298" s="736" t="s">
        <v>2377</v>
      </c>
      <c r="C298" s="723">
        <v>21726963.009999998</v>
      </c>
      <c r="D298" s="714">
        <v>0</v>
      </c>
      <c r="E298" s="715">
        <v>0</v>
      </c>
      <c r="F298" s="164">
        <v>15770514.199999999</v>
      </c>
      <c r="G298" s="164">
        <f t="shared" si="56"/>
        <v>15771</v>
      </c>
      <c r="H298" s="164">
        <f t="shared" si="57"/>
        <v>0</v>
      </c>
      <c r="I298" s="695">
        <f t="shared" si="59"/>
        <v>15771</v>
      </c>
      <c r="J298" s="1859">
        <v>21727</v>
      </c>
      <c r="K298" s="1859">
        <f t="shared" si="58"/>
        <v>21.727</v>
      </c>
      <c r="M298" s="750" t="str">
        <f>VLOOKUP(B298,Sheet1!$A$1:$I$178,9,0)</f>
        <v>Other Expenses</v>
      </c>
      <c r="N298" s="726"/>
      <c r="O298" s="721"/>
      <c r="Q298" s="751"/>
      <c r="R298" s="695"/>
      <c r="V298" s="697"/>
      <c r="W298" s="698"/>
      <c r="AB298" s="577" t="b">
        <f t="shared" si="60"/>
        <v>1</v>
      </c>
      <c r="AC298" s="161">
        <v>8331025</v>
      </c>
      <c r="AD298" s="161" t="s">
        <v>4261</v>
      </c>
      <c r="AE298" s="167">
        <v>42028505.619999997</v>
      </c>
      <c r="AF298" s="163">
        <v>0</v>
      </c>
      <c r="AG298" s="166">
        <v>0</v>
      </c>
      <c r="AH298" s="160">
        <v>42028505.619999997</v>
      </c>
      <c r="AJ298" s="1858">
        <v>16109433.960000001</v>
      </c>
      <c r="AK298" s="2175">
        <v>161</v>
      </c>
      <c r="AQ298" s="161">
        <v>8331025</v>
      </c>
      <c r="AR298" s="577" t="s">
        <v>3729</v>
      </c>
    </row>
    <row r="299" spans="1:44">
      <c r="A299" s="696">
        <v>8331050</v>
      </c>
      <c r="B299" s="736" t="s">
        <v>2378</v>
      </c>
      <c r="C299" s="723">
        <v>807170</v>
      </c>
      <c r="D299" s="714">
        <v>0</v>
      </c>
      <c r="E299" s="715">
        <v>0</v>
      </c>
      <c r="F299" s="164">
        <v>4153125</v>
      </c>
      <c r="G299" s="164">
        <f t="shared" si="56"/>
        <v>4153</v>
      </c>
      <c r="H299" s="164">
        <f t="shared" si="57"/>
        <v>0</v>
      </c>
      <c r="I299" s="695">
        <f t="shared" si="59"/>
        <v>4153</v>
      </c>
      <c r="J299" s="1859">
        <v>807</v>
      </c>
      <c r="K299" s="1859">
        <f t="shared" si="58"/>
        <v>0.80700000000000005</v>
      </c>
      <c r="M299" s="750" t="str">
        <f>VLOOKUP(B299,Sheet1!$A$1:$I$178,9,0)</f>
        <v>Other Expenses</v>
      </c>
      <c r="N299" s="726"/>
      <c r="O299" s="721"/>
      <c r="Q299" s="751"/>
      <c r="R299" s="695"/>
      <c r="V299" s="697"/>
      <c r="W299" s="698"/>
      <c r="AB299" s="577" t="b">
        <f t="shared" si="60"/>
        <v>1</v>
      </c>
      <c r="AC299" s="161">
        <v>8331050</v>
      </c>
      <c r="AD299" s="161" t="s">
        <v>4262</v>
      </c>
      <c r="AE299" s="167">
        <v>1723920</v>
      </c>
      <c r="AF299" s="163">
        <v>0</v>
      </c>
      <c r="AG299" s="166">
        <v>0</v>
      </c>
      <c r="AH299" s="160">
        <v>1723920</v>
      </c>
      <c r="AJ299" s="1858">
        <v>4810350</v>
      </c>
      <c r="AK299" s="1861">
        <v>-64</v>
      </c>
      <c r="AQ299" s="161">
        <v>8331050</v>
      </c>
      <c r="AR299" s="577" t="s">
        <v>3730</v>
      </c>
    </row>
    <row r="300" spans="1:44">
      <c r="A300" s="696">
        <v>8331075</v>
      </c>
      <c r="B300" s="736" t="s">
        <v>2379</v>
      </c>
      <c r="C300" s="723">
        <v>80600</v>
      </c>
      <c r="D300" s="714">
        <v>0</v>
      </c>
      <c r="E300" s="715">
        <v>0</v>
      </c>
      <c r="F300" s="164">
        <v>0</v>
      </c>
      <c r="G300" s="164">
        <f t="shared" si="56"/>
        <v>0</v>
      </c>
      <c r="H300" s="164">
        <f t="shared" si="57"/>
        <v>0</v>
      </c>
      <c r="I300" s="695">
        <f>ROUND(F300/1000,0)</f>
        <v>0</v>
      </c>
      <c r="J300" s="1859">
        <v>80</v>
      </c>
      <c r="K300" s="1859">
        <f t="shared" si="58"/>
        <v>0.08</v>
      </c>
      <c r="M300" s="750" t="str">
        <f>VLOOKUP(B300,Sheet1!$A$1:$I$178,9,0)</f>
        <v>Other Expenses</v>
      </c>
      <c r="N300" s="726"/>
      <c r="O300" s="719"/>
      <c r="Q300" s="751"/>
      <c r="R300" s="695"/>
      <c r="V300" s="697"/>
      <c r="W300" s="698"/>
      <c r="AB300" s="577" t="b">
        <f t="shared" si="60"/>
        <v>1</v>
      </c>
      <c r="AC300" s="161">
        <v>8331075</v>
      </c>
      <c r="AD300" s="161" t="s">
        <v>4263</v>
      </c>
      <c r="AE300" s="167">
        <v>3654937.5</v>
      </c>
      <c r="AF300" s="163">
        <v>0</v>
      </c>
      <c r="AG300" s="166">
        <v>0</v>
      </c>
      <c r="AH300" s="160">
        <v>3654937.5</v>
      </c>
      <c r="AJ300" s="1858">
        <v>5745600</v>
      </c>
      <c r="AK300" s="1861">
        <v>-36</v>
      </c>
      <c r="AQ300" s="161">
        <v>8331075</v>
      </c>
      <c r="AR300" s="577" t="s">
        <v>3731</v>
      </c>
    </row>
    <row r="301" spans="1:44">
      <c r="A301" s="696">
        <v>8331130</v>
      </c>
      <c r="B301" s="736" t="s">
        <v>2380</v>
      </c>
      <c r="C301" s="723">
        <v>0</v>
      </c>
      <c r="D301" s="739">
        <v>15000000</v>
      </c>
      <c r="E301" s="715">
        <v>0</v>
      </c>
      <c r="F301" s="164">
        <v>0</v>
      </c>
      <c r="G301" s="164">
        <f t="shared" si="56"/>
        <v>0</v>
      </c>
      <c r="H301" s="164">
        <f t="shared" si="57"/>
        <v>0</v>
      </c>
      <c r="I301" s="695">
        <f t="shared" si="59"/>
        <v>0</v>
      </c>
      <c r="J301" s="1859">
        <v>0</v>
      </c>
      <c r="K301" s="1859">
        <f t="shared" si="58"/>
        <v>0</v>
      </c>
      <c r="M301" s="750" t="s">
        <v>2845</v>
      </c>
      <c r="N301" s="724"/>
      <c r="O301" s="725"/>
      <c r="Q301" s="751"/>
      <c r="R301" s="695"/>
      <c r="V301" s="697"/>
      <c r="W301" s="698"/>
      <c r="AB301" s="577" t="b">
        <f t="shared" si="60"/>
        <v>1</v>
      </c>
      <c r="AC301" s="161">
        <v>8331130</v>
      </c>
      <c r="AD301" s="161" t="s">
        <v>2380</v>
      </c>
      <c r="AE301" s="1860">
        <v>0</v>
      </c>
      <c r="AF301" s="163">
        <v>0</v>
      </c>
      <c r="AG301" s="166">
        <v>0</v>
      </c>
      <c r="AH301" s="166">
        <v>0</v>
      </c>
      <c r="AJ301" s="1858">
        <v>15005900</v>
      </c>
      <c r="AK301" s="1861">
        <v>-100</v>
      </c>
      <c r="AQ301" s="161">
        <v>8331130</v>
      </c>
      <c r="AR301" s="577" t="s">
        <v>1626</v>
      </c>
    </row>
    <row r="302" spans="1:44">
      <c r="A302" s="696">
        <v>8331100</v>
      </c>
      <c r="B302" s="736" t="s">
        <v>1616</v>
      </c>
      <c r="C302" s="723"/>
      <c r="D302" s="739"/>
      <c r="E302" s="715"/>
      <c r="F302" s="164">
        <v>77329</v>
      </c>
      <c r="G302" s="164">
        <f t="shared" ref="G302" si="62">ROUND(F302/1000,0)</f>
        <v>77</v>
      </c>
      <c r="H302" s="164">
        <f t="shared" ref="H302" si="63">G302-I302</f>
        <v>0</v>
      </c>
      <c r="I302" s="695">
        <f t="shared" ref="I302" si="64">ROUND(F302/1000,0)</f>
        <v>77</v>
      </c>
      <c r="J302" s="1859">
        <v>0</v>
      </c>
      <c r="K302" s="1859"/>
      <c r="M302" s="750"/>
      <c r="N302" s="724"/>
      <c r="O302" s="725"/>
      <c r="Q302" s="751"/>
      <c r="R302" s="695"/>
      <c r="V302" s="697"/>
      <c r="W302" s="698"/>
      <c r="AC302" s="161"/>
      <c r="AD302" s="161"/>
      <c r="AE302" s="1860"/>
      <c r="AF302" s="163"/>
      <c r="AG302" s="166"/>
      <c r="AH302" s="166"/>
      <c r="AJ302" s="1858"/>
      <c r="AK302" s="1861"/>
      <c r="AQ302" s="161"/>
    </row>
    <row r="303" spans="1:44">
      <c r="A303" s="696">
        <v>8331150</v>
      </c>
      <c r="B303" s="736" t="s">
        <v>2381</v>
      </c>
      <c r="C303" s="723">
        <v>200000</v>
      </c>
      <c r="D303" s="714">
        <v>0</v>
      </c>
      <c r="E303" s="715">
        <v>0</v>
      </c>
      <c r="F303" s="164">
        <v>345300</v>
      </c>
      <c r="G303" s="164">
        <f t="shared" si="56"/>
        <v>345</v>
      </c>
      <c r="H303" s="164">
        <f t="shared" si="57"/>
        <v>0</v>
      </c>
      <c r="I303" s="695">
        <f t="shared" si="59"/>
        <v>345</v>
      </c>
      <c r="J303" s="1859">
        <v>200</v>
      </c>
      <c r="K303" s="1859">
        <f t="shared" si="58"/>
        <v>0.2</v>
      </c>
      <c r="M303" s="750" t="str">
        <f>VLOOKUP(B303,Sheet1!$A$1:$I$178,9,0)</f>
        <v>Other Expenses</v>
      </c>
      <c r="N303" s="726"/>
      <c r="O303" s="719"/>
      <c r="Q303" s="751"/>
      <c r="R303" s="695"/>
      <c r="V303" s="697"/>
      <c r="W303" s="698"/>
      <c r="AB303" s="577" t="b">
        <f t="shared" ref="AB303:AB334" si="65">A303=AC303</f>
        <v>1</v>
      </c>
      <c r="AC303" s="161">
        <v>8331150</v>
      </c>
      <c r="AD303" s="161" t="s">
        <v>4264</v>
      </c>
      <c r="AE303" s="167">
        <v>411600</v>
      </c>
      <c r="AF303" s="163">
        <v>0</v>
      </c>
      <c r="AG303" s="166">
        <v>0</v>
      </c>
      <c r="AH303" s="160">
        <v>411600</v>
      </c>
      <c r="AJ303" s="1858">
        <v>1530000</v>
      </c>
      <c r="AK303" s="1861">
        <v>-73</v>
      </c>
      <c r="AQ303" s="161">
        <v>8331150</v>
      </c>
      <c r="AR303" s="577" t="s">
        <v>3732</v>
      </c>
    </row>
    <row r="304" spans="1:44">
      <c r="A304" s="696">
        <v>8331200</v>
      </c>
      <c r="B304" s="712" t="s">
        <v>3129</v>
      </c>
      <c r="C304" s="723">
        <v>1350316.8</v>
      </c>
      <c r="D304" s="714">
        <v>0</v>
      </c>
      <c r="E304" s="715">
        <v>0</v>
      </c>
      <c r="F304" s="164">
        <v>220500</v>
      </c>
      <c r="G304" s="164">
        <f t="shared" si="56"/>
        <v>221</v>
      </c>
      <c r="H304" s="164">
        <f t="shared" si="57"/>
        <v>0</v>
      </c>
      <c r="I304" s="695">
        <f t="shared" si="59"/>
        <v>221</v>
      </c>
      <c r="J304" s="1859">
        <v>1350</v>
      </c>
      <c r="K304" s="1859">
        <f t="shared" si="58"/>
        <v>1.35</v>
      </c>
      <c r="M304" s="750" t="s">
        <v>1481</v>
      </c>
      <c r="N304" s="726"/>
      <c r="O304" s="721"/>
      <c r="Q304" s="751"/>
      <c r="R304" s="695"/>
      <c r="V304" s="697"/>
      <c r="W304" s="698"/>
      <c r="AB304" s="577" t="b">
        <f t="shared" si="65"/>
        <v>1</v>
      </c>
      <c r="AC304" s="161">
        <v>8331200</v>
      </c>
      <c r="AD304" s="161" t="s">
        <v>4265</v>
      </c>
      <c r="AE304" s="167">
        <v>1350316.8</v>
      </c>
      <c r="AF304" s="163">
        <v>0</v>
      </c>
      <c r="AG304" s="166">
        <v>0</v>
      </c>
      <c r="AH304" s="160">
        <v>1350316.8</v>
      </c>
      <c r="AJ304" s="1858">
        <v>794304</v>
      </c>
      <c r="AK304" s="2175">
        <v>70</v>
      </c>
      <c r="AQ304" s="161">
        <v>8331200</v>
      </c>
      <c r="AR304" s="577" t="s">
        <v>3733</v>
      </c>
    </row>
    <row r="305" spans="1:44">
      <c r="A305" s="696">
        <v>8331250</v>
      </c>
      <c r="B305" s="736" t="s">
        <v>2383</v>
      </c>
      <c r="C305" s="723">
        <v>284178283.27999997</v>
      </c>
      <c r="D305" s="714">
        <v>0</v>
      </c>
      <c r="E305" s="715">
        <v>0</v>
      </c>
      <c r="F305" s="164">
        <v>47957372.719999999</v>
      </c>
      <c r="G305" s="164">
        <f t="shared" si="56"/>
        <v>47957</v>
      </c>
      <c r="H305" s="164">
        <f t="shared" si="57"/>
        <v>0</v>
      </c>
      <c r="I305" s="695">
        <f t="shared" si="59"/>
        <v>47957</v>
      </c>
      <c r="J305" s="1859">
        <v>10000</v>
      </c>
      <c r="K305" s="1859">
        <f t="shared" si="58"/>
        <v>10</v>
      </c>
      <c r="M305" s="750" t="str">
        <f>VLOOKUP(B305,Sheet1!$A$1:$I$178,9,0)</f>
        <v>Other Expenses</v>
      </c>
      <c r="N305" s="726"/>
      <c r="O305" s="719"/>
      <c r="Q305" s="751"/>
      <c r="R305" s="695"/>
      <c r="V305" s="697"/>
      <c r="W305" s="698"/>
      <c r="AB305" s="577" t="b">
        <f t="shared" si="65"/>
        <v>1</v>
      </c>
      <c r="AC305" s="161">
        <v>8331250</v>
      </c>
      <c r="AD305" s="161" t="s">
        <v>4266</v>
      </c>
      <c r="AE305" s="167">
        <v>12575033.76</v>
      </c>
      <c r="AF305" s="163">
        <v>0</v>
      </c>
      <c r="AG305" s="166">
        <v>0</v>
      </c>
      <c r="AH305" s="160">
        <v>12575033.76</v>
      </c>
      <c r="AJ305" s="1858">
        <v>1400000</v>
      </c>
      <c r="AK305" s="2175">
        <v>798</v>
      </c>
      <c r="AQ305" s="161">
        <v>8331250</v>
      </c>
      <c r="AR305" s="577" t="s">
        <v>3734</v>
      </c>
    </row>
    <row r="306" spans="1:44">
      <c r="A306" s="696">
        <v>8351050</v>
      </c>
      <c r="B306" s="736" t="s">
        <v>2384</v>
      </c>
      <c r="C306" s="723">
        <v>423000</v>
      </c>
      <c r="D306" s="714">
        <v>0</v>
      </c>
      <c r="E306" s="715">
        <v>0</v>
      </c>
      <c r="F306" s="164">
        <v>0</v>
      </c>
      <c r="G306" s="164">
        <f t="shared" si="56"/>
        <v>0</v>
      </c>
      <c r="H306" s="164">
        <f t="shared" si="57"/>
        <v>0</v>
      </c>
      <c r="I306" s="695">
        <f t="shared" si="59"/>
        <v>0</v>
      </c>
      <c r="J306" s="1859">
        <v>423</v>
      </c>
      <c r="K306" s="1859">
        <f t="shared" si="58"/>
        <v>0.42299999999999999</v>
      </c>
      <c r="M306" s="750" t="str">
        <f>VLOOKUP(B306,Sheet1!$A$1:$I$178,9,0)</f>
        <v>Other Expenses</v>
      </c>
      <c r="N306" s="726"/>
      <c r="O306" s="719"/>
      <c r="Q306" s="751"/>
      <c r="R306" s="695"/>
      <c r="V306" s="697"/>
      <c r="W306" s="698"/>
      <c r="AB306" s="577" t="b">
        <f t="shared" si="65"/>
        <v>1</v>
      </c>
      <c r="AC306" s="161">
        <v>8351050</v>
      </c>
      <c r="AD306" s="161" t="s">
        <v>4267</v>
      </c>
      <c r="AE306" s="167">
        <v>1136640</v>
      </c>
      <c r="AF306" s="163">
        <v>0</v>
      </c>
      <c r="AG306" s="166">
        <v>0</v>
      </c>
      <c r="AH306" s="160">
        <v>1136640</v>
      </c>
      <c r="AJ306" s="1858">
        <v>2203057</v>
      </c>
      <c r="AK306" s="1861">
        <v>-48</v>
      </c>
      <c r="AQ306" s="161">
        <v>8351050</v>
      </c>
      <c r="AR306" s="577" t="s">
        <v>3735</v>
      </c>
    </row>
    <row r="307" spans="1:44">
      <c r="A307" s="696">
        <v>8351075</v>
      </c>
      <c r="B307" s="736" t="s">
        <v>2385</v>
      </c>
      <c r="C307" s="723">
        <v>435458.5</v>
      </c>
      <c r="D307" s="714">
        <v>0</v>
      </c>
      <c r="E307" s="715">
        <v>0</v>
      </c>
      <c r="F307" s="164">
        <v>1588358</v>
      </c>
      <c r="G307" s="164">
        <f t="shared" si="56"/>
        <v>1588</v>
      </c>
      <c r="H307" s="164">
        <f t="shared" si="57"/>
        <v>0</v>
      </c>
      <c r="I307" s="695">
        <f t="shared" si="59"/>
        <v>1588</v>
      </c>
      <c r="J307" s="1859">
        <v>435</v>
      </c>
      <c r="K307" s="1859">
        <f t="shared" si="58"/>
        <v>0.435</v>
      </c>
      <c r="M307" s="750" t="str">
        <f>VLOOKUP(B307,Sheet1!$A$1:$I$178,9,0)</f>
        <v>Other Expenses</v>
      </c>
      <c r="N307" s="726"/>
      <c r="O307" s="719"/>
      <c r="Q307" s="751"/>
      <c r="R307" s="695"/>
      <c r="V307" s="697"/>
      <c r="W307" s="698"/>
      <c r="AB307" s="577" t="b">
        <f t="shared" si="65"/>
        <v>1</v>
      </c>
      <c r="AC307" s="161">
        <v>8351075</v>
      </c>
      <c r="AD307" s="161" t="s">
        <v>4268</v>
      </c>
      <c r="AE307" s="167">
        <v>1072169</v>
      </c>
      <c r="AF307" s="163">
        <v>0</v>
      </c>
      <c r="AG307" s="166">
        <v>0</v>
      </c>
      <c r="AH307" s="160">
        <v>1072169</v>
      </c>
      <c r="AJ307" s="1858">
        <v>1661116.74</v>
      </c>
      <c r="AK307" s="1861">
        <v>-35</v>
      </c>
      <c r="AQ307" s="161">
        <v>8351075</v>
      </c>
      <c r="AR307" s="577" t="s">
        <v>3736</v>
      </c>
    </row>
    <row r="308" spans="1:44">
      <c r="A308" s="696">
        <v>8351100</v>
      </c>
      <c r="B308" s="736" t="s">
        <v>2386</v>
      </c>
      <c r="C308" s="723">
        <v>2550000</v>
      </c>
      <c r="D308" s="714">
        <v>0</v>
      </c>
      <c r="E308" s="715">
        <v>0</v>
      </c>
      <c r="F308" s="164">
        <v>100000</v>
      </c>
      <c r="G308" s="164">
        <f t="shared" si="56"/>
        <v>100</v>
      </c>
      <c r="H308" s="164">
        <f t="shared" si="57"/>
        <v>0</v>
      </c>
      <c r="I308" s="695">
        <f t="shared" si="59"/>
        <v>100</v>
      </c>
      <c r="J308" s="1859">
        <v>2550</v>
      </c>
      <c r="K308" s="1859">
        <f t="shared" si="58"/>
        <v>2.5499999999999998</v>
      </c>
      <c r="M308" s="750" t="str">
        <f>VLOOKUP(B308,Sheet1!$A$1:$I$178,9,0)</f>
        <v>Other Expenses</v>
      </c>
      <c r="N308" s="726"/>
      <c r="O308" s="719"/>
      <c r="Q308" s="751"/>
      <c r="R308" s="695"/>
      <c r="V308" s="697"/>
      <c r="W308" s="698"/>
      <c r="AB308" s="577" t="b">
        <f t="shared" si="65"/>
        <v>1</v>
      </c>
      <c r="AC308" s="161">
        <v>8351100</v>
      </c>
      <c r="AD308" s="161" t="s">
        <v>4269</v>
      </c>
      <c r="AE308" s="167">
        <v>26628383</v>
      </c>
      <c r="AF308" s="163">
        <v>0</v>
      </c>
      <c r="AG308" s="166">
        <v>0</v>
      </c>
      <c r="AH308" s="160">
        <v>26628383</v>
      </c>
      <c r="AJ308" s="1858">
        <v>16608646</v>
      </c>
      <c r="AK308" s="2175">
        <v>60</v>
      </c>
      <c r="AQ308" s="161">
        <v>8351100</v>
      </c>
      <c r="AR308" s="577" t="s">
        <v>3737</v>
      </c>
    </row>
    <row r="309" spans="1:44">
      <c r="A309" s="696">
        <v>8351125</v>
      </c>
      <c r="B309" s="736" t="s">
        <v>2387</v>
      </c>
      <c r="C309" s="723">
        <v>-300000</v>
      </c>
      <c r="D309" s="714">
        <v>0</v>
      </c>
      <c r="E309" s="715">
        <v>0</v>
      </c>
      <c r="F309" s="164">
        <v>200000</v>
      </c>
      <c r="G309" s="164">
        <f t="shared" si="56"/>
        <v>200</v>
      </c>
      <c r="H309" s="164">
        <f t="shared" si="57"/>
        <v>0</v>
      </c>
      <c r="I309" s="695">
        <f t="shared" si="59"/>
        <v>200</v>
      </c>
      <c r="J309" s="1859">
        <v>-300</v>
      </c>
      <c r="K309" s="1859">
        <f t="shared" si="58"/>
        <v>-0.3</v>
      </c>
      <c r="M309" s="750" t="str">
        <f>VLOOKUP(B309,Sheet1!$A$1:$I$178,9,0)</f>
        <v>Other Expenses</v>
      </c>
      <c r="N309" s="726"/>
      <c r="O309" s="719"/>
      <c r="Q309" s="751"/>
      <c r="R309" s="695"/>
      <c r="V309" s="697"/>
      <c r="W309" s="698"/>
      <c r="AB309" s="577" t="b">
        <f t="shared" si="65"/>
        <v>1</v>
      </c>
      <c r="AC309" s="161">
        <v>8351125</v>
      </c>
      <c r="AD309" s="161" t="s">
        <v>4270</v>
      </c>
      <c r="AE309" s="167">
        <v>153820.20000000001</v>
      </c>
      <c r="AF309" s="163">
        <v>0</v>
      </c>
      <c r="AG309" s="166">
        <v>0</v>
      </c>
      <c r="AH309" s="160">
        <v>153820.20000000001</v>
      </c>
      <c r="AJ309" s="1858">
        <v>3325000</v>
      </c>
      <c r="AK309" s="1861">
        <v>-95</v>
      </c>
      <c r="AQ309" s="161">
        <v>8351125</v>
      </c>
      <c r="AR309" s="577" t="s">
        <v>3738</v>
      </c>
    </row>
    <row r="310" spans="1:44">
      <c r="A310" s="696">
        <v>8351150</v>
      </c>
      <c r="B310" s="736" t="s">
        <v>2388</v>
      </c>
      <c r="C310" s="722">
        <v>0</v>
      </c>
      <c r="D310" s="714">
        <v>0</v>
      </c>
      <c r="E310" s="715">
        <v>0</v>
      </c>
      <c r="F310" s="164">
        <v>0</v>
      </c>
      <c r="G310" s="164">
        <f t="shared" si="56"/>
        <v>0</v>
      </c>
      <c r="H310" s="164">
        <f t="shared" si="57"/>
        <v>0</v>
      </c>
      <c r="I310" s="695">
        <f t="shared" si="59"/>
        <v>0</v>
      </c>
      <c r="J310" s="1859">
        <v>0</v>
      </c>
      <c r="K310" s="1859">
        <f t="shared" si="58"/>
        <v>0</v>
      </c>
      <c r="M310" s="750" t="str">
        <f>VLOOKUP(B310,Sheet1!$A$1:$I$178,9,0)</f>
        <v>Other Expenses</v>
      </c>
      <c r="N310" s="726"/>
      <c r="O310" s="721"/>
      <c r="Q310" s="751"/>
      <c r="R310" s="695"/>
      <c r="V310" s="697"/>
      <c r="W310" s="698"/>
      <c r="AB310" s="577" t="b">
        <f t="shared" si="65"/>
        <v>1</v>
      </c>
      <c r="AC310" s="161">
        <v>8351150</v>
      </c>
      <c r="AD310" s="161" t="s">
        <v>4271</v>
      </c>
      <c r="AE310" s="167">
        <v>224562</v>
      </c>
      <c r="AF310" s="163">
        <v>0</v>
      </c>
      <c r="AG310" s="166">
        <v>0</v>
      </c>
      <c r="AH310" s="160">
        <v>224562</v>
      </c>
      <c r="AJ310" s="165">
        <v>0</v>
      </c>
      <c r="AK310" s="2176">
        <v>0</v>
      </c>
      <c r="AQ310" s="161">
        <v>8351150</v>
      </c>
      <c r="AR310" s="577" t="s">
        <v>3739</v>
      </c>
    </row>
    <row r="311" spans="1:44">
      <c r="A311" s="696">
        <v>8371025</v>
      </c>
      <c r="B311" s="736" t="s">
        <v>2389</v>
      </c>
      <c r="C311" s="723">
        <v>0</v>
      </c>
      <c r="D311" s="714">
        <v>0</v>
      </c>
      <c r="E311" s="715">
        <v>0</v>
      </c>
      <c r="F311" s="164">
        <v>0</v>
      </c>
      <c r="G311" s="164">
        <f t="shared" si="56"/>
        <v>0</v>
      </c>
      <c r="H311" s="164">
        <f t="shared" si="57"/>
        <v>0</v>
      </c>
      <c r="I311" s="2163">
        <f t="shared" si="59"/>
        <v>0</v>
      </c>
      <c r="J311" s="1859">
        <v>0</v>
      </c>
      <c r="K311" s="1859">
        <f t="shared" si="58"/>
        <v>0</v>
      </c>
      <c r="L311" s="88" t="s">
        <v>1940</v>
      </c>
      <c r="M311" s="750" t="s">
        <v>1631</v>
      </c>
      <c r="N311" s="724"/>
      <c r="O311" s="725"/>
      <c r="Q311" s="751"/>
      <c r="R311" s="695"/>
      <c r="V311" s="697"/>
      <c r="W311" s="698"/>
      <c r="AB311" s="577" t="b">
        <f t="shared" si="65"/>
        <v>1</v>
      </c>
      <c r="AC311" s="161">
        <v>8371025</v>
      </c>
      <c r="AD311" s="161" t="s">
        <v>4272</v>
      </c>
      <c r="AE311" s="162">
        <v>-16244498.1</v>
      </c>
      <c r="AF311" s="168">
        <v>105059981.94</v>
      </c>
      <c r="AG311" s="166">
        <v>0</v>
      </c>
      <c r="AH311" s="160">
        <v>88815483.840000004</v>
      </c>
      <c r="AJ311" s="1858">
        <v>55271817.07</v>
      </c>
      <c r="AK311" s="2175">
        <v>61</v>
      </c>
      <c r="AQ311" s="161">
        <v>8371025</v>
      </c>
      <c r="AR311" s="577" t="s">
        <v>3740</v>
      </c>
    </row>
    <row r="312" spans="1:44">
      <c r="A312" s="696">
        <v>8371075</v>
      </c>
      <c r="B312" s="736" t="s">
        <v>2390</v>
      </c>
      <c r="C312" s="713">
        <v>-100527.48</v>
      </c>
      <c r="D312" s="714">
        <v>0</v>
      </c>
      <c r="E312" s="715">
        <v>0</v>
      </c>
      <c r="F312" s="164">
        <v>-1410.55</v>
      </c>
      <c r="G312" s="164">
        <f t="shared" si="56"/>
        <v>-1</v>
      </c>
      <c r="H312" s="164">
        <f t="shared" si="57"/>
        <v>0</v>
      </c>
      <c r="I312" s="2163">
        <f t="shared" si="59"/>
        <v>-1</v>
      </c>
      <c r="J312" s="1859">
        <v>-101</v>
      </c>
      <c r="K312" s="1859">
        <f t="shared" si="58"/>
        <v>-0.10100000000000001</v>
      </c>
      <c r="L312" s="88" t="s">
        <v>1941</v>
      </c>
      <c r="M312" s="750" t="s">
        <v>1481</v>
      </c>
      <c r="N312" s="718"/>
      <c r="O312" s="721"/>
      <c r="Q312" s="751"/>
      <c r="R312" s="695"/>
      <c r="V312" s="697"/>
      <c r="W312" s="698"/>
      <c r="AB312" s="577" t="b">
        <f t="shared" si="65"/>
        <v>1</v>
      </c>
      <c r="AC312" s="161">
        <v>8371075</v>
      </c>
      <c r="AD312" s="161" t="s">
        <v>4273</v>
      </c>
      <c r="AE312" s="167">
        <v>20100293.43</v>
      </c>
      <c r="AF312" s="163">
        <v>0</v>
      </c>
      <c r="AG312" s="166">
        <v>0</v>
      </c>
      <c r="AH312" s="160">
        <v>20100293.43</v>
      </c>
      <c r="AJ312" s="1859">
        <v>-4251190.58</v>
      </c>
      <c r="AK312" s="1861">
        <v>-573</v>
      </c>
      <c r="AQ312" s="161">
        <v>8371075</v>
      </c>
      <c r="AR312" s="577" t="s">
        <v>3741</v>
      </c>
    </row>
    <row r="313" spans="1:44">
      <c r="A313" s="696">
        <v>8401050</v>
      </c>
      <c r="B313" s="736" t="s">
        <v>2392</v>
      </c>
      <c r="C313" s="723">
        <v>0</v>
      </c>
      <c r="D313" s="748">
        <v>-10484502.1</v>
      </c>
      <c r="E313" s="715">
        <v>0</v>
      </c>
      <c r="F313" s="164">
        <v>0</v>
      </c>
      <c r="G313" s="164">
        <f t="shared" si="56"/>
        <v>0</v>
      </c>
      <c r="H313" s="164">
        <f t="shared" si="57"/>
        <v>0</v>
      </c>
      <c r="I313" s="695">
        <f t="shared" si="59"/>
        <v>0</v>
      </c>
      <c r="J313" s="1859">
        <v>0</v>
      </c>
      <c r="K313" s="1859">
        <f t="shared" si="58"/>
        <v>0</v>
      </c>
      <c r="M313" s="750" t="s">
        <v>1481</v>
      </c>
      <c r="N313" s="726"/>
      <c r="O313" s="721"/>
      <c r="Q313" s="751"/>
      <c r="R313" s="695"/>
      <c r="V313" s="697"/>
      <c r="W313" s="698"/>
      <c r="AB313" s="577" t="b">
        <f t="shared" si="65"/>
        <v>1</v>
      </c>
      <c r="AC313" s="161">
        <v>8401050</v>
      </c>
      <c r="AD313" s="161" t="s">
        <v>4274</v>
      </c>
      <c r="AE313" s="167">
        <v>10453219.18</v>
      </c>
      <c r="AF313" s="163">
        <v>0</v>
      </c>
      <c r="AG313" s="166">
        <v>0</v>
      </c>
      <c r="AH313" s="160">
        <v>10453219.18</v>
      </c>
      <c r="AJ313" s="1858">
        <v>14710057.130000001</v>
      </c>
      <c r="AK313" s="1861">
        <v>-29</v>
      </c>
      <c r="AQ313" s="161">
        <v>8401050</v>
      </c>
      <c r="AR313" s="577" t="s">
        <v>3742</v>
      </c>
    </row>
    <row r="314" spans="1:44">
      <c r="A314" s="696">
        <v>8401075</v>
      </c>
      <c r="B314" s="736" t="s">
        <v>2393</v>
      </c>
      <c r="C314" s="723">
        <v>20519574.870000001</v>
      </c>
      <c r="D314" s="748">
        <v>-18979836.399999999</v>
      </c>
      <c r="E314" s="715">
        <v>0</v>
      </c>
      <c r="F314" s="164">
        <v>2881264.98</v>
      </c>
      <c r="G314" s="164">
        <f t="shared" si="56"/>
        <v>2881</v>
      </c>
      <c r="H314" s="164">
        <f t="shared" si="57"/>
        <v>0</v>
      </c>
      <c r="I314" s="695">
        <f t="shared" si="59"/>
        <v>2881</v>
      </c>
      <c r="J314" s="1859">
        <v>20520</v>
      </c>
      <c r="K314" s="1859">
        <f t="shared" si="58"/>
        <v>20.52</v>
      </c>
      <c r="M314" s="750" t="s">
        <v>1481</v>
      </c>
      <c r="N314" s="726"/>
      <c r="O314" s="721"/>
      <c r="Q314" s="751"/>
      <c r="R314" s="695"/>
      <c r="V314" s="697"/>
      <c r="W314" s="698"/>
      <c r="AB314" s="577" t="b">
        <f t="shared" si="65"/>
        <v>1</v>
      </c>
      <c r="AC314" s="161">
        <v>8401075</v>
      </c>
      <c r="AD314" s="161" t="s">
        <v>4275</v>
      </c>
      <c r="AE314" s="167">
        <v>28292296.280000001</v>
      </c>
      <c r="AF314" s="163">
        <v>0</v>
      </c>
      <c r="AG314" s="166">
        <v>0</v>
      </c>
      <c r="AH314" s="160">
        <v>28292296.280000001</v>
      </c>
      <c r="AJ314" s="1858">
        <v>37520867.789999999</v>
      </c>
      <c r="AK314" s="1861">
        <v>-25</v>
      </c>
      <c r="AQ314" s="161">
        <v>8401075</v>
      </c>
      <c r="AR314" s="577" t="s">
        <v>3743</v>
      </c>
    </row>
    <row r="315" spans="1:44">
      <c r="A315" s="696">
        <v>8401125</v>
      </c>
      <c r="B315" s="736" t="s">
        <v>2394</v>
      </c>
      <c r="C315" s="723">
        <v>3850000</v>
      </c>
      <c r="D315" s="714">
        <v>0</v>
      </c>
      <c r="E315" s="715">
        <v>0</v>
      </c>
      <c r="F315" s="164">
        <v>1200000</v>
      </c>
      <c r="G315" s="164">
        <f t="shared" si="56"/>
        <v>1200</v>
      </c>
      <c r="H315" s="164">
        <f t="shared" si="57"/>
        <v>0</v>
      </c>
      <c r="I315" s="695">
        <f t="shared" si="59"/>
        <v>1200</v>
      </c>
      <c r="J315" s="1859">
        <v>3850</v>
      </c>
      <c r="K315" s="1859">
        <f t="shared" si="58"/>
        <v>3.85</v>
      </c>
      <c r="L315" s="697">
        <v>169410924.18599236</v>
      </c>
      <c r="M315" s="750" t="s">
        <v>1481</v>
      </c>
      <c r="N315" s="726"/>
      <c r="O315" s="719"/>
      <c r="Q315" s="751"/>
      <c r="R315" s="695"/>
      <c r="V315" s="697"/>
      <c r="W315" s="698"/>
      <c r="AB315" s="577" t="b">
        <f t="shared" si="65"/>
        <v>1</v>
      </c>
      <c r="AC315" s="161">
        <v>8401125</v>
      </c>
      <c r="AD315" s="161" t="s">
        <v>4276</v>
      </c>
      <c r="AE315" s="167">
        <v>6550000</v>
      </c>
      <c r="AF315" s="163">
        <v>0</v>
      </c>
      <c r="AG315" s="166">
        <v>0</v>
      </c>
      <c r="AH315" s="160">
        <v>6550000</v>
      </c>
      <c r="AJ315" s="1858">
        <v>4400000</v>
      </c>
      <c r="AK315" s="2175">
        <v>49</v>
      </c>
      <c r="AQ315" s="161">
        <v>8401125</v>
      </c>
      <c r="AR315" s="577" t="s">
        <v>3744</v>
      </c>
    </row>
    <row r="316" spans="1:44">
      <c r="A316" s="696">
        <v>8451025</v>
      </c>
      <c r="B316" s="736" t="s">
        <v>2398</v>
      </c>
      <c r="C316" s="723">
        <v>1974062</v>
      </c>
      <c r="D316" s="714">
        <v>0</v>
      </c>
      <c r="E316" s="715">
        <v>0</v>
      </c>
      <c r="F316" s="164">
        <v>64525.729999999996</v>
      </c>
      <c r="G316" s="164">
        <f t="shared" si="56"/>
        <v>65</v>
      </c>
      <c r="H316" s="164">
        <f t="shared" si="57"/>
        <v>0</v>
      </c>
      <c r="I316" s="695">
        <f>ROUND(F316/1000,0)</f>
        <v>65</v>
      </c>
      <c r="J316" s="1859">
        <v>1974</v>
      </c>
      <c r="K316" s="1859">
        <f t="shared" si="58"/>
        <v>1.974</v>
      </c>
      <c r="M316" s="750" t="s">
        <v>1481</v>
      </c>
      <c r="N316" s="724"/>
      <c r="O316" s="725"/>
      <c r="Q316" s="751"/>
      <c r="R316" s="695"/>
      <c r="V316" s="697"/>
      <c r="W316" s="698"/>
      <c r="AB316" s="577" t="b">
        <f t="shared" si="65"/>
        <v>1</v>
      </c>
      <c r="AC316" s="161">
        <v>8451025</v>
      </c>
      <c r="AD316" s="161" t="s">
        <v>4277</v>
      </c>
      <c r="AE316" s="167">
        <v>12145641.619999999</v>
      </c>
      <c r="AF316" s="163">
        <v>0</v>
      </c>
      <c r="AG316" s="166">
        <v>0</v>
      </c>
      <c r="AH316" s="160">
        <v>12145641.619999999</v>
      </c>
      <c r="AJ316" s="1858">
        <v>10527926.310000001</v>
      </c>
      <c r="AK316" s="2175">
        <v>15</v>
      </c>
      <c r="AQ316" s="161">
        <v>8451025</v>
      </c>
      <c r="AR316" s="577" t="s">
        <v>3745</v>
      </c>
    </row>
    <row r="317" spans="1:44">
      <c r="A317" s="696">
        <v>8451050</v>
      </c>
      <c r="B317" s="736" t="s">
        <v>2399</v>
      </c>
      <c r="C317" s="723">
        <v>21000</v>
      </c>
      <c r="D317" s="748">
        <v>-7280153.7199999997</v>
      </c>
      <c r="E317" s="715">
        <v>0</v>
      </c>
      <c r="F317" s="164">
        <v>88290</v>
      </c>
      <c r="G317" s="164">
        <f t="shared" si="56"/>
        <v>88</v>
      </c>
      <c r="H317" s="164">
        <f t="shared" si="57"/>
        <v>0</v>
      </c>
      <c r="I317" s="695">
        <f>ROUND(F317/1000,0)</f>
        <v>88</v>
      </c>
      <c r="J317" s="1859">
        <v>21</v>
      </c>
      <c r="K317" s="1859">
        <f t="shared" si="58"/>
        <v>2.1000000000000001E-2</v>
      </c>
      <c r="M317" s="750" t="s">
        <v>1481</v>
      </c>
      <c r="N317" s="726"/>
      <c r="O317" s="721"/>
      <c r="Q317" s="751"/>
      <c r="R317" s="695"/>
      <c r="V317" s="697"/>
      <c r="W317" s="698"/>
      <c r="AB317" s="577" t="b">
        <f t="shared" si="65"/>
        <v>1</v>
      </c>
      <c r="AC317" s="161">
        <v>8451050</v>
      </c>
      <c r="AD317" s="161" t="s">
        <v>4278</v>
      </c>
      <c r="AE317" s="167">
        <v>3419627.44</v>
      </c>
      <c r="AF317" s="163">
        <v>0</v>
      </c>
      <c r="AG317" s="166">
        <v>0</v>
      </c>
      <c r="AH317" s="160">
        <v>3419627.44</v>
      </c>
      <c r="AJ317" s="1859">
        <v>-7205943.7199999997</v>
      </c>
      <c r="AK317" s="1861">
        <v>-147</v>
      </c>
      <c r="AQ317" s="161">
        <v>8451050</v>
      </c>
      <c r="AR317" s="577" t="s">
        <v>3746</v>
      </c>
    </row>
    <row r="318" spans="1:44">
      <c r="A318" s="696">
        <v>8451075</v>
      </c>
      <c r="B318" s="736" t="s">
        <v>3436</v>
      </c>
      <c r="C318" s="723"/>
      <c r="D318" s="714"/>
      <c r="E318" s="715"/>
      <c r="F318" s="164">
        <v>12331777.17</v>
      </c>
      <c r="G318" s="164">
        <f t="shared" si="56"/>
        <v>12332</v>
      </c>
      <c r="H318" s="164">
        <f t="shared" si="57"/>
        <v>0</v>
      </c>
      <c r="I318" s="695">
        <f t="shared" ref="I318" si="66">ROUND(F318/1000,0)</f>
        <v>12332</v>
      </c>
      <c r="J318" s="1859">
        <v>0</v>
      </c>
      <c r="K318" s="1859">
        <f t="shared" si="58"/>
        <v>0</v>
      </c>
      <c r="L318" s="755"/>
      <c r="M318" s="757"/>
      <c r="N318" s="726"/>
      <c r="O318" s="721"/>
      <c r="Q318" s="751"/>
      <c r="R318" s="695"/>
      <c r="V318" s="697"/>
      <c r="W318" s="698"/>
      <c r="AB318" s="577" t="b">
        <f t="shared" si="65"/>
        <v>1</v>
      </c>
      <c r="AC318" s="161">
        <v>8451075</v>
      </c>
      <c r="AD318" s="161" t="s">
        <v>4279</v>
      </c>
      <c r="AE318" s="167">
        <v>225023456.88999999</v>
      </c>
      <c r="AF318" s="169">
        <v>-93000000</v>
      </c>
      <c r="AG318" s="166">
        <v>0</v>
      </c>
      <c r="AH318" s="160">
        <v>132023456.89</v>
      </c>
      <c r="AJ318" s="165">
        <v>0</v>
      </c>
      <c r="AK318" s="2176">
        <v>0</v>
      </c>
      <c r="AQ318" s="161">
        <v>8451075</v>
      </c>
      <c r="AR318" s="577" t="s">
        <v>3436</v>
      </c>
    </row>
    <row r="319" spans="1:44">
      <c r="A319" s="696">
        <v>8601000</v>
      </c>
      <c r="B319" s="736" t="s">
        <v>2401</v>
      </c>
      <c r="C319" s="723">
        <v>157789870.40000001</v>
      </c>
      <c r="D319" s="714">
        <v>0</v>
      </c>
      <c r="E319" s="715">
        <v>0</v>
      </c>
      <c r="F319" s="164">
        <v>183725704.02000001</v>
      </c>
      <c r="G319" s="164">
        <f t="shared" si="56"/>
        <v>183726</v>
      </c>
      <c r="H319" s="164">
        <f t="shared" si="57"/>
        <v>0</v>
      </c>
      <c r="I319" s="695">
        <f t="shared" si="59"/>
        <v>183726</v>
      </c>
      <c r="J319" s="1859">
        <v>157790</v>
      </c>
      <c r="K319" s="1859">
        <f t="shared" si="58"/>
        <v>157.79</v>
      </c>
      <c r="L319" s="88" t="s">
        <v>1755</v>
      </c>
      <c r="M319" s="750" t="str">
        <f>VLOOKUP(B319,Sheet1!$A$1:$I$178,9,0)</f>
        <v>Management Fee</v>
      </c>
      <c r="N319" s="726"/>
      <c r="O319" s="719"/>
      <c r="Q319" s="751"/>
      <c r="R319" s="695"/>
      <c r="V319" s="697"/>
      <c r="W319" s="698"/>
      <c r="AB319" s="577" t="b">
        <f t="shared" si="65"/>
        <v>1</v>
      </c>
      <c r="AC319" s="161">
        <v>8601000</v>
      </c>
      <c r="AD319" s="161" t="s">
        <v>4280</v>
      </c>
      <c r="AE319" s="167">
        <v>708935816.08000004</v>
      </c>
      <c r="AF319" s="163">
        <v>0</v>
      </c>
      <c r="AG319" s="166">
        <v>0</v>
      </c>
      <c r="AH319" s="160">
        <v>708935816.08000004</v>
      </c>
      <c r="AJ319" s="1858">
        <v>585235712.41999996</v>
      </c>
      <c r="AK319" s="2175">
        <v>21</v>
      </c>
      <c r="AQ319" s="161">
        <v>8601000</v>
      </c>
      <c r="AR319" s="577" t="s">
        <v>3747</v>
      </c>
    </row>
    <row r="320" spans="1:44">
      <c r="A320" s="696">
        <v>8671100</v>
      </c>
      <c r="B320" s="736" t="s">
        <v>2402</v>
      </c>
      <c r="C320" s="723">
        <v>28827664.199999996</v>
      </c>
      <c r="D320" s="714">
        <v>0</v>
      </c>
      <c r="E320" s="715">
        <v>0</v>
      </c>
      <c r="F320" s="164">
        <v>42118272.359999999</v>
      </c>
      <c r="G320" s="164">
        <f t="shared" si="56"/>
        <v>42118</v>
      </c>
      <c r="H320" s="164">
        <f t="shared" si="57"/>
        <v>0</v>
      </c>
      <c r="I320" s="695">
        <f t="shared" si="59"/>
        <v>42118</v>
      </c>
      <c r="J320" s="1859">
        <v>28828</v>
      </c>
      <c r="K320" s="1859">
        <f t="shared" si="58"/>
        <v>28.827999999999999</v>
      </c>
      <c r="L320" s="755" t="s">
        <v>206</v>
      </c>
      <c r="M320" s="757"/>
      <c r="N320" s="726"/>
      <c r="O320" s="721"/>
      <c r="Q320" s="751"/>
      <c r="R320" s="695"/>
      <c r="V320" s="697"/>
      <c r="W320" s="698"/>
      <c r="AB320" s="577" t="b">
        <f t="shared" si="65"/>
        <v>1</v>
      </c>
      <c r="AC320" s="161">
        <v>8671100</v>
      </c>
      <c r="AD320" s="161" t="s">
        <v>4281</v>
      </c>
      <c r="AE320" s="167">
        <v>75434822.890000001</v>
      </c>
      <c r="AF320" s="163">
        <v>0</v>
      </c>
      <c r="AG320" s="166">
        <v>0</v>
      </c>
      <c r="AH320" s="160">
        <v>75434822.890000001</v>
      </c>
      <c r="AJ320" s="1858">
        <v>101265674.95999999</v>
      </c>
      <c r="AK320" s="1861">
        <v>-26</v>
      </c>
      <c r="AQ320" s="161">
        <v>8671100</v>
      </c>
      <c r="AR320" s="577" t="s">
        <v>3748</v>
      </c>
    </row>
    <row r="321" spans="1:44">
      <c r="A321" s="696" t="s">
        <v>3330</v>
      </c>
      <c r="B321" s="712" t="s">
        <v>3200</v>
      </c>
      <c r="C321" s="722">
        <v>0</v>
      </c>
      <c r="D321" s="739">
        <v>85500000</v>
      </c>
      <c r="E321" s="715">
        <v>0</v>
      </c>
      <c r="F321" s="164">
        <v>0</v>
      </c>
      <c r="G321" s="164">
        <f t="shared" si="56"/>
        <v>0</v>
      </c>
      <c r="H321" s="164">
        <f t="shared" si="57"/>
        <v>0</v>
      </c>
      <c r="I321" s="2164">
        <f t="shared" si="59"/>
        <v>0</v>
      </c>
      <c r="J321" s="1859">
        <v>0</v>
      </c>
      <c r="K321" s="1859">
        <f t="shared" si="58"/>
        <v>0</v>
      </c>
      <c r="M321" s="757" t="s">
        <v>3216</v>
      </c>
      <c r="N321" s="752"/>
      <c r="O321" s="753"/>
      <c r="Q321" s="751"/>
      <c r="R321" s="695"/>
      <c r="V321" s="697"/>
      <c r="W321" s="698"/>
      <c r="AB321" s="577" t="b">
        <f t="shared" si="65"/>
        <v>1</v>
      </c>
      <c r="AC321" s="161" t="s">
        <v>3330</v>
      </c>
      <c r="AD321" s="161" t="s">
        <v>3200</v>
      </c>
      <c r="AE321" s="1860">
        <v>0</v>
      </c>
      <c r="AF321" s="163">
        <v>0</v>
      </c>
      <c r="AG321" s="166">
        <v>0</v>
      </c>
      <c r="AH321" s="166">
        <v>0</v>
      </c>
      <c r="AJ321" s="1858">
        <v>85500000</v>
      </c>
      <c r="AK321" s="1861">
        <v>-100</v>
      </c>
      <c r="AQ321" s="161" t="s">
        <v>3330</v>
      </c>
      <c r="AR321" s="577" t="s">
        <v>3749</v>
      </c>
    </row>
    <row r="322" spans="1:44">
      <c r="A322" s="696" t="s">
        <v>3331</v>
      </c>
      <c r="B322" s="712" t="s">
        <v>2699</v>
      </c>
      <c r="C322" s="758">
        <v>0</v>
      </c>
      <c r="D322" s="739">
        <v>23333085.609999999</v>
      </c>
      <c r="E322" s="729">
        <v>0</v>
      </c>
      <c r="F322" s="164">
        <v>0</v>
      </c>
      <c r="G322" s="164">
        <f t="shared" si="56"/>
        <v>0</v>
      </c>
      <c r="H322" s="164">
        <f t="shared" si="57"/>
        <v>0</v>
      </c>
      <c r="I322" s="2164">
        <f t="shared" si="59"/>
        <v>0</v>
      </c>
      <c r="J322" s="1859">
        <v>0</v>
      </c>
      <c r="K322" s="1859">
        <f t="shared" si="58"/>
        <v>0</v>
      </c>
      <c r="M322" s="757" t="s">
        <v>3218</v>
      </c>
      <c r="N322" s="752"/>
      <c r="O322" s="753"/>
      <c r="Q322" s="751"/>
      <c r="R322" s="695"/>
      <c r="V322" s="697"/>
      <c r="W322" s="698"/>
      <c r="AB322" s="577" t="b">
        <f t="shared" si="65"/>
        <v>1</v>
      </c>
      <c r="AC322" s="161" t="s">
        <v>3331</v>
      </c>
      <c r="AD322" s="161" t="s">
        <v>2699</v>
      </c>
      <c r="AE322" s="1860">
        <v>0</v>
      </c>
      <c r="AF322" s="168">
        <v>3364864.03</v>
      </c>
      <c r="AG322" s="166">
        <v>0</v>
      </c>
      <c r="AH322" s="160">
        <v>3364864.03</v>
      </c>
      <c r="AJ322" s="1858">
        <v>23333085.609999999</v>
      </c>
      <c r="AK322" s="1861">
        <v>-86</v>
      </c>
      <c r="AQ322" s="161" t="s">
        <v>3331</v>
      </c>
      <c r="AR322" s="577" t="s">
        <v>3750</v>
      </c>
    </row>
    <row r="323" spans="1:44">
      <c r="A323" s="696" t="s">
        <v>3331</v>
      </c>
      <c r="B323" s="712" t="s">
        <v>3262</v>
      </c>
      <c r="C323" s="759">
        <v>0</v>
      </c>
      <c r="D323" s="760">
        <v>48408968.920000002</v>
      </c>
      <c r="E323" s="761"/>
      <c r="F323" s="164">
        <v>0</v>
      </c>
      <c r="G323" s="164">
        <f t="shared" si="56"/>
        <v>0</v>
      </c>
      <c r="H323" s="164">
        <f t="shared" si="57"/>
        <v>0</v>
      </c>
      <c r="I323" s="2164">
        <f t="shared" si="59"/>
        <v>0</v>
      </c>
      <c r="J323" s="1859">
        <v>0</v>
      </c>
      <c r="K323" s="1859">
        <f t="shared" si="58"/>
        <v>0</v>
      </c>
      <c r="M323" s="757"/>
      <c r="N323" s="752"/>
      <c r="O323" s="753"/>
      <c r="Q323" s="751"/>
      <c r="R323" s="695"/>
      <c r="V323" s="697"/>
      <c r="W323" s="698"/>
      <c r="AB323" s="577" t="b">
        <f t="shared" si="65"/>
        <v>1</v>
      </c>
      <c r="AC323" s="161" t="s">
        <v>3331</v>
      </c>
      <c r="AD323" s="161" t="s">
        <v>3262</v>
      </c>
      <c r="AE323" s="2189">
        <v>0</v>
      </c>
      <c r="AF323" s="2178">
        <v>0</v>
      </c>
      <c r="AG323" s="2179">
        <v>0</v>
      </c>
      <c r="AH323" s="2179">
        <v>0</v>
      </c>
      <c r="AJ323" s="2181">
        <v>48408968.920000002</v>
      </c>
      <c r="AK323" s="2182">
        <v>-100</v>
      </c>
      <c r="AQ323" s="161" t="s">
        <v>3331</v>
      </c>
      <c r="AR323" s="577" t="s">
        <v>3751</v>
      </c>
    </row>
    <row r="324" spans="1:44">
      <c r="A324" s="696" t="s">
        <v>3332</v>
      </c>
      <c r="B324" s="733" t="s">
        <v>2405</v>
      </c>
      <c r="C324" s="762">
        <v>889185504.75</v>
      </c>
      <c r="D324" s="762">
        <f>SUM(D201:D323)</f>
        <v>217299834.31</v>
      </c>
      <c r="E324" s="763">
        <f>SUM(E201:E322)</f>
        <v>0</v>
      </c>
      <c r="F324" s="762">
        <v>832331873.5600003</v>
      </c>
      <c r="G324" s="762">
        <f t="shared" ref="G324:H324" si="67">SUM(G201:G323)</f>
        <v>832332</v>
      </c>
      <c r="H324" s="762">
        <f t="shared" si="67"/>
        <v>-1</v>
      </c>
      <c r="I324" s="762">
        <f>SUM(I201:I323)</f>
        <v>832333</v>
      </c>
      <c r="J324" s="762">
        <v>606115</v>
      </c>
      <c r="K324" s="1859">
        <f t="shared" si="58"/>
        <v>606.11500000000001</v>
      </c>
      <c r="L324" s="764"/>
      <c r="M324" s="764"/>
      <c r="N324" s="762"/>
      <c r="O324" s="719"/>
      <c r="V324" s="697"/>
      <c r="W324" s="698"/>
      <c r="AB324" s="577" t="b">
        <f t="shared" si="65"/>
        <v>1</v>
      </c>
      <c r="AC324" s="2183" t="s">
        <v>3332</v>
      </c>
      <c r="AD324" s="2183" t="s">
        <v>2405</v>
      </c>
      <c r="AE324" s="160">
        <v>3074446532.3699999</v>
      </c>
      <c r="AF324" s="160">
        <v>62320535.609999999</v>
      </c>
      <c r="AG324" s="164">
        <v>-16969750.399999999</v>
      </c>
      <c r="AH324" s="160">
        <v>3119797317.5799999</v>
      </c>
      <c r="AJ324" s="160">
        <v>2742070591.3800001</v>
      </c>
      <c r="AK324" s="2175">
        <v>14</v>
      </c>
      <c r="AQ324" s="2183" t="s">
        <v>3332</v>
      </c>
      <c r="AR324" s="577" t="s">
        <v>3752</v>
      </c>
    </row>
    <row r="325" spans="1:44">
      <c r="F325" s="164"/>
      <c r="G325" s="164">
        <f t="shared" si="56"/>
        <v>0</v>
      </c>
      <c r="H325" s="164">
        <f t="shared" si="57"/>
        <v>0</v>
      </c>
      <c r="J325" s="1859"/>
      <c r="K325" s="1859">
        <f t="shared" si="58"/>
        <v>0</v>
      </c>
      <c r="V325" s="697"/>
      <c r="W325" s="698"/>
      <c r="AB325" s="577" t="b">
        <f t="shared" si="65"/>
        <v>1</v>
      </c>
    </row>
    <row r="326" spans="1:44">
      <c r="A326" s="696">
        <v>8401025</v>
      </c>
      <c r="B326" s="736" t="s">
        <v>2406</v>
      </c>
      <c r="C326" s="727">
        <v>670250</v>
      </c>
      <c r="D326" s="728">
        <v>0</v>
      </c>
      <c r="E326" s="729">
        <v>0</v>
      </c>
      <c r="F326" s="164">
        <v>1250000</v>
      </c>
      <c r="G326" s="164">
        <f t="shared" si="56"/>
        <v>1250</v>
      </c>
      <c r="H326" s="164">
        <f t="shared" si="57"/>
        <v>0</v>
      </c>
      <c r="I326" s="695">
        <f>ROUND(F326/1000,0)</f>
        <v>1250</v>
      </c>
      <c r="J326" s="1859">
        <v>670</v>
      </c>
      <c r="K326" s="1859">
        <f t="shared" si="58"/>
        <v>0.67</v>
      </c>
      <c r="L326" s="88"/>
      <c r="M326" s="750" t="s">
        <v>1481</v>
      </c>
      <c r="N326" s="730"/>
      <c r="O326" s="731"/>
      <c r="Q326" s="751"/>
      <c r="R326" s="695"/>
      <c r="V326" s="697"/>
      <c r="W326" s="698"/>
      <c r="AB326" s="577" t="b">
        <f t="shared" si="65"/>
        <v>1</v>
      </c>
      <c r="AC326" s="161">
        <v>8401025</v>
      </c>
      <c r="AD326" s="161" t="s">
        <v>4282</v>
      </c>
      <c r="AE326" s="2177">
        <v>870250</v>
      </c>
      <c r="AF326" s="2178">
        <v>0</v>
      </c>
      <c r="AG326" s="2179">
        <v>0</v>
      </c>
      <c r="AH326" s="2180">
        <v>870250</v>
      </c>
      <c r="AJ326" s="2181">
        <v>2100000</v>
      </c>
      <c r="AK326" s="2182">
        <v>-59</v>
      </c>
      <c r="AQ326" s="161">
        <v>8401025</v>
      </c>
      <c r="AR326" s="577" t="s">
        <v>3753</v>
      </c>
    </row>
    <row r="327" spans="1:44">
      <c r="A327" s="696" t="s">
        <v>3333</v>
      </c>
      <c r="B327" s="733" t="s">
        <v>2407</v>
      </c>
      <c r="C327" s="743">
        <v>670250</v>
      </c>
      <c r="D327" s="725">
        <v>0</v>
      </c>
      <c r="E327" s="715">
        <v>0</v>
      </c>
      <c r="F327" s="743">
        <v>1250000</v>
      </c>
      <c r="G327" s="743">
        <f t="shared" ref="G327:H327" si="68">SUM(G326)</f>
        <v>1250</v>
      </c>
      <c r="H327" s="743">
        <f t="shared" si="68"/>
        <v>0</v>
      </c>
      <c r="I327" s="743">
        <f>SUM(I326)</f>
        <v>1250</v>
      </c>
      <c r="J327" s="743">
        <v>670</v>
      </c>
      <c r="K327" s="1859">
        <f t="shared" si="58"/>
        <v>0.67</v>
      </c>
      <c r="N327" s="743"/>
      <c r="O327" s="721"/>
      <c r="V327" s="697"/>
      <c r="W327" s="698"/>
      <c r="AB327" s="577" t="b">
        <f t="shared" si="65"/>
        <v>1</v>
      </c>
      <c r="AC327" s="2183" t="s">
        <v>3333</v>
      </c>
      <c r="AD327" s="2183" t="s">
        <v>2407</v>
      </c>
      <c r="AE327" s="160">
        <v>870250</v>
      </c>
      <c r="AF327" s="166">
        <v>0</v>
      </c>
      <c r="AG327" s="166">
        <v>0</v>
      </c>
      <c r="AH327" s="160">
        <v>870250</v>
      </c>
      <c r="AJ327" s="160">
        <v>2100000</v>
      </c>
      <c r="AK327" s="1861">
        <v>-59</v>
      </c>
      <c r="AQ327" s="2183" t="s">
        <v>3333</v>
      </c>
      <c r="AR327" s="577" t="s">
        <v>3754</v>
      </c>
    </row>
    <row r="328" spans="1:44">
      <c r="F328" s="164"/>
      <c r="G328" s="164">
        <f t="shared" si="56"/>
        <v>0</v>
      </c>
      <c r="H328" s="164">
        <f t="shared" si="57"/>
        <v>0</v>
      </c>
      <c r="J328" s="1859"/>
      <c r="K328" s="1859">
        <f t="shared" si="58"/>
        <v>0</v>
      </c>
      <c r="V328" s="697"/>
      <c r="W328" s="698"/>
      <c r="AB328" s="577" t="b">
        <f t="shared" si="65"/>
        <v>1</v>
      </c>
    </row>
    <row r="329" spans="1:44">
      <c r="A329" s="696">
        <v>8651000</v>
      </c>
      <c r="B329" s="736" t="s">
        <v>2408</v>
      </c>
      <c r="C329" s="723">
        <v>17202349.369999997</v>
      </c>
      <c r="D329" s="714">
        <v>0</v>
      </c>
      <c r="E329" s="715">
        <v>0</v>
      </c>
      <c r="F329" s="164">
        <v>25101485.870000001</v>
      </c>
      <c r="G329" s="164">
        <f t="shared" si="56"/>
        <v>25101</v>
      </c>
      <c r="H329" s="164">
        <f t="shared" si="57"/>
        <v>0</v>
      </c>
      <c r="I329" s="695">
        <f>ROUND(F329/1000,0)</f>
        <v>25101</v>
      </c>
      <c r="J329" s="1859">
        <v>17202</v>
      </c>
      <c r="K329" s="1859">
        <f t="shared" si="58"/>
        <v>17.202000000000002</v>
      </c>
      <c r="L329" s="737" t="s">
        <v>177</v>
      </c>
      <c r="M329" s="751" t="s">
        <v>137</v>
      </c>
      <c r="N329" s="724"/>
      <c r="O329" s="725"/>
      <c r="V329" s="697"/>
      <c r="W329" s="698"/>
      <c r="AB329" s="577" t="b">
        <f t="shared" si="65"/>
        <v>1</v>
      </c>
      <c r="AC329" s="161">
        <v>8651000</v>
      </c>
      <c r="AD329" s="161" t="s">
        <v>4283</v>
      </c>
      <c r="AE329" s="167">
        <v>96812570.099999994</v>
      </c>
      <c r="AF329" s="163">
        <v>0</v>
      </c>
      <c r="AG329" s="166">
        <v>0</v>
      </c>
      <c r="AH329" s="160">
        <v>96812570.099999994</v>
      </c>
      <c r="AJ329" s="1858">
        <v>39749356.710000001</v>
      </c>
      <c r="AK329" s="2175">
        <v>144</v>
      </c>
      <c r="AQ329" s="161">
        <v>8651000</v>
      </c>
      <c r="AR329" s="577" t="s">
        <v>3755</v>
      </c>
    </row>
    <row r="330" spans="1:44">
      <c r="A330" s="696">
        <v>8652200</v>
      </c>
      <c r="B330" s="736" t="s">
        <v>2409</v>
      </c>
      <c r="C330" s="723">
        <v>0</v>
      </c>
      <c r="D330" s="714">
        <v>0</v>
      </c>
      <c r="E330" s="715">
        <v>0</v>
      </c>
      <c r="F330" s="164">
        <v>10212831.15</v>
      </c>
      <c r="G330" s="164">
        <f t="shared" si="56"/>
        <v>10213</v>
      </c>
      <c r="H330" s="164">
        <f t="shared" si="57"/>
        <v>0</v>
      </c>
      <c r="I330" s="695">
        <f>ROUND(F330/1000,0)</f>
        <v>10213</v>
      </c>
      <c r="J330" s="1859">
        <v>0</v>
      </c>
      <c r="K330" s="1859">
        <f t="shared" si="58"/>
        <v>0</v>
      </c>
      <c r="L330" s="737" t="s">
        <v>177</v>
      </c>
      <c r="M330" s="751" t="s">
        <v>137</v>
      </c>
      <c r="N330" s="724"/>
      <c r="O330" s="725"/>
      <c r="V330" s="697"/>
      <c r="W330" s="698"/>
      <c r="AB330" s="577" t="b">
        <f t="shared" si="65"/>
        <v>1</v>
      </c>
      <c r="AC330" s="161">
        <v>8652200</v>
      </c>
      <c r="AD330" s="161" t="s">
        <v>4284</v>
      </c>
      <c r="AE330" s="167">
        <v>151541872.81999999</v>
      </c>
      <c r="AF330" s="163">
        <v>0</v>
      </c>
      <c r="AG330" s="166">
        <v>0</v>
      </c>
      <c r="AH330" s="160">
        <v>151541872.81999999</v>
      </c>
      <c r="AJ330" s="1858">
        <v>401388353.58999997</v>
      </c>
      <c r="AK330" s="1861">
        <v>-62</v>
      </c>
      <c r="AQ330" s="161">
        <v>8652200</v>
      </c>
      <c r="AR330" s="577" t="s">
        <v>3756</v>
      </c>
    </row>
    <row r="331" spans="1:44">
      <c r="A331" s="696">
        <v>8672510</v>
      </c>
      <c r="B331" s="736" t="s">
        <v>2410</v>
      </c>
      <c r="C331" s="727">
        <v>135679194.86000001</v>
      </c>
      <c r="D331" s="765">
        <v>-102405696</v>
      </c>
      <c r="E331" s="729">
        <v>0</v>
      </c>
      <c r="F331" s="164">
        <v>0</v>
      </c>
      <c r="G331" s="164">
        <f t="shared" si="56"/>
        <v>0</v>
      </c>
      <c r="H331" s="164">
        <f t="shared" si="57"/>
        <v>0</v>
      </c>
      <c r="I331" s="695">
        <f>ROUND(F331/1000,0)</f>
        <v>0</v>
      </c>
      <c r="J331" s="1859">
        <v>135679</v>
      </c>
      <c r="K331" s="1859">
        <f t="shared" si="58"/>
        <v>135.679</v>
      </c>
      <c r="L331" s="737" t="s">
        <v>177</v>
      </c>
      <c r="M331" s="751" t="s">
        <v>137</v>
      </c>
      <c r="N331" s="724"/>
      <c r="O331" s="725"/>
      <c r="V331" s="697"/>
      <c r="W331" s="698"/>
      <c r="AB331" s="577" t="b">
        <f t="shared" si="65"/>
        <v>1</v>
      </c>
      <c r="AC331" s="161">
        <v>8672510</v>
      </c>
      <c r="AD331" s="161" t="s">
        <v>4285</v>
      </c>
      <c r="AE331" s="2177">
        <v>93968426.5</v>
      </c>
      <c r="AF331" s="2178">
        <v>0</v>
      </c>
      <c r="AG331" s="2179">
        <v>0</v>
      </c>
      <c r="AH331" s="2180">
        <v>93968426.5</v>
      </c>
      <c r="AJ331" s="2181">
        <v>172377886.84999999</v>
      </c>
      <c r="AK331" s="2182">
        <v>-45</v>
      </c>
      <c r="AQ331" s="161">
        <v>8672510</v>
      </c>
      <c r="AR331" s="577" t="s">
        <v>3757</v>
      </c>
    </row>
    <row r="332" spans="1:44">
      <c r="A332" s="696" t="s">
        <v>3335</v>
      </c>
      <c r="B332" s="733" t="s">
        <v>2412</v>
      </c>
      <c r="C332" s="743">
        <v>152881544.23000002</v>
      </c>
      <c r="D332" s="725">
        <v>0</v>
      </c>
      <c r="E332" s="715">
        <v>0</v>
      </c>
      <c r="F332" s="743">
        <v>35314317.020000003</v>
      </c>
      <c r="G332" s="743">
        <f t="shared" ref="G332:H332" si="69">SUM(G329:G331)</f>
        <v>35314</v>
      </c>
      <c r="H332" s="743">
        <f t="shared" si="69"/>
        <v>0</v>
      </c>
      <c r="I332" s="743">
        <f>SUM(I329:I331)</f>
        <v>35314</v>
      </c>
      <c r="J332" s="743">
        <v>152881</v>
      </c>
      <c r="K332" s="1859">
        <f t="shared" si="58"/>
        <v>152.881</v>
      </c>
      <c r="N332" s="743"/>
      <c r="O332" s="721"/>
      <c r="V332" s="697"/>
      <c r="W332" s="698"/>
      <c r="AB332" s="577" t="b">
        <f t="shared" si="65"/>
        <v>1</v>
      </c>
      <c r="AC332" s="2183" t="s">
        <v>3335</v>
      </c>
      <c r="AD332" s="2183" t="s">
        <v>2412</v>
      </c>
      <c r="AE332" s="160">
        <v>342322869.42000002</v>
      </c>
      <c r="AF332" s="166">
        <v>0</v>
      </c>
      <c r="AG332" s="166">
        <v>0</v>
      </c>
      <c r="AH332" s="160">
        <v>342322869.42000002</v>
      </c>
      <c r="AJ332" s="160">
        <v>613515597.14999998</v>
      </c>
      <c r="AK332" s="1861">
        <v>-44</v>
      </c>
      <c r="AQ332" s="2183" t="s">
        <v>3335</v>
      </c>
      <c r="AR332" s="577" t="s">
        <v>3758</v>
      </c>
    </row>
    <row r="333" spans="1:44">
      <c r="E333" s="697">
        <f>F329+F331</f>
        <v>25101485.870000001</v>
      </c>
      <c r="F333" s="164"/>
      <c r="G333" s="164">
        <f t="shared" si="56"/>
        <v>0</v>
      </c>
      <c r="H333" s="164">
        <f t="shared" si="57"/>
        <v>0</v>
      </c>
      <c r="J333" s="1859"/>
      <c r="K333" s="1859">
        <f t="shared" si="58"/>
        <v>0</v>
      </c>
      <c r="V333" s="697"/>
      <c r="W333" s="698"/>
      <c r="AB333" s="577" t="b">
        <f t="shared" si="65"/>
        <v>1</v>
      </c>
    </row>
    <row r="334" spans="1:44">
      <c r="A334" s="696">
        <v>8701000</v>
      </c>
      <c r="B334" s="736" t="s">
        <v>2413</v>
      </c>
      <c r="C334" s="713">
        <v>-8534482.3900000006</v>
      </c>
      <c r="D334" s="714">
        <v>0</v>
      </c>
      <c r="E334" s="715">
        <v>0</v>
      </c>
      <c r="F334" s="164">
        <v>-51508.100000000006</v>
      </c>
      <c r="G334" s="164">
        <f t="shared" ref="G334:G398" si="70">ROUND(F334/1000,0)</f>
        <v>-52</v>
      </c>
      <c r="H334" s="164">
        <f t="shared" ref="H334:H398" si="71">G334-I334</f>
        <v>0</v>
      </c>
      <c r="I334" s="695">
        <f>ROUND(F334/1000,0)</f>
        <v>-52</v>
      </c>
      <c r="J334" s="1859">
        <v>-8534</v>
      </c>
      <c r="K334" s="1859">
        <f t="shared" ref="K334:K398" si="72">J334/1000</f>
        <v>-8.5340000000000007</v>
      </c>
      <c r="L334" s="755" t="s">
        <v>205</v>
      </c>
      <c r="M334" s="751" t="s">
        <v>137</v>
      </c>
      <c r="N334" s="718"/>
      <c r="O334" s="719"/>
      <c r="V334" s="697"/>
      <c r="W334" s="698"/>
      <c r="AB334" s="577" t="b">
        <f t="shared" si="65"/>
        <v>1</v>
      </c>
      <c r="AC334" s="161">
        <v>8701000</v>
      </c>
      <c r="AD334" s="161" t="s">
        <v>4286</v>
      </c>
      <c r="AE334" s="162">
        <v>-6004842378.54</v>
      </c>
      <c r="AF334" s="169">
        <v>-150000</v>
      </c>
      <c r="AG334" s="166">
        <v>0</v>
      </c>
      <c r="AH334" s="164">
        <v>-6004992378.54</v>
      </c>
      <c r="AJ334" s="1859">
        <v>-21815226.27</v>
      </c>
      <c r="AK334" s="2175">
        <v>27427</v>
      </c>
      <c r="AQ334" s="161">
        <v>8701000</v>
      </c>
      <c r="AR334" s="577" t="s">
        <v>3759</v>
      </c>
    </row>
    <row r="335" spans="1:44">
      <c r="A335" s="696">
        <v>8711000</v>
      </c>
      <c r="B335" s="736" t="s">
        <v>2414</v>
      </c>
      <c r="C335" s="723">
        <v>157985392.57999998</v>
      </c>
      <c r="D335" s="739">
        <v>49791896.719999999</v>
      </c>
      <c r="E335" s="715">
        <v>103917873</v>
      </c>
      <c r="F335" s="164">
        <v>42776579.269999996</v>
      </c>
      <c r="G335" s="164">
        <f t="shared" si="70"/>
        <v>42777</v>
      </c>
      <c r="H335" s="164">
        <f t="shared" si="71"/>
        <v>0</v>
      </c>
      <c r="I335" s="695">
        <f>ROUND(F335/1000,0)</f>
        <v>42777</v>
      </c>
      <c r="J335" s="1859">
        <v>157985</v>
      </c>
      <c r="K335" s="1859">
        <f t="shared" si="72"/>
        <v>157.98500000000001</v>
      </c>
      <c r="L335" s="755" t="s">
        <v>205</v>
      </c>
      <c r="M335" s="751" t="s">
        <v>137</v>
      </c>
      <c r="N335" s="726"/>
      <c r="O335" s="721"/>
      <c r="V335" s="697"/>
      <c r="W335" s="698"/>
      <c r="AB335" s="577" t="b">
        <f t="shared" ref="AB335:AB366" si="73">A335=AC335</f>
        <v>1</v>
      </c>
      <c r="AC335" s="161">
        <v>8711000</v>
      </c>
      <c r="AD335" s="161" t="s">
        <v>4287</v>
      </c>
      <c r="AE335" s="167">
        <v>7769344864.1000004</v>
      </c>
      <c r="AF335" s="168">
        <v>32677445.789999999</v>
      </c>
      <c r="AG335" s="166">
        <v>0</v>
      </c>
      <c r="AH335" s="160">
        <v>7802022309.8900003</v>
      </c>
      <c r="AJ335" s="1858">
        <v>227955371.05000001</v>
      </c>
      <c r="AK335" s="2175">
        <v>3323</v>
      </c>
      <c r="AQ335" s="161">
        <v>8711000</v>
      </c>
      <c r="AR335" s="577" t="s">
        <v>3760</v>
      </c>
    </row>
    <row r="336" spans="1:44">
      <c r="A336" s="696">
        <v>8721000</v>
      </c>
      <c r="B336" s="736" t="s">
        <v>2415</v>
      </c>
      <c r="C336" s="723">
        <v>0</v>
      </c>
      <c r="D336" s="748">
        <v>-301917759.74000001</v>
      </c>
      <c r="E336" s="715">
        <v>0</v>
      </c>
      <c r="F336" s="164">
        <v>170218.23</v>
      </c>
      <c r="G336" s="164">
        <f t="shared" si="70"/>
        <v>170</v>
      </c>
      <c r="H336" s="164">
        <f t="shared" si="71"/>
        <v>0</v>
      </c>
      <c r="I336" s="695">
        <f>ROUND(F336/1000,0)</f>
        <v>170</v>
      </c>
      <c r="J336" s="1859">
        <v>0</v>
      </c>
      <c r="K336" s="1859">
        <f t="shared" si="72"/>
        <v>0</v>
      </c>
      <c r="L336" s="755" t="s">
        <v>205</v>
      </c>
      <c r="M336" s="751" t="s">
        <v>137</v>
      </c>
      <c r="N336" s="718"/>
      <c r="O336" s="719"/>
      <c r="V336" s="697"/>
      <c r="W336" s="698"/>
      <c r="AB336" s="577" t="b">
        <f t="shared" si="73"/>
        <v>1</v>
      </c>
      <c r="AC336" s="161">
        <v>8721000</v>
      </c>
      <c r="AD336" s="161" t="s">
        <v>4288</v>
      </c>
      <c r="AE336" s="162">
        <v>-4883719795.9300003</v>
      </c>
      <c r="AF336" s="163">
        <v>0</v>
      </c>
      <c r="AG336" s="166">
        <v>0</v>
      </c>
      <c r="AH336" s="164">
        <v>-4883719795.9300003</v>
      </c>
      <c r="AJ336" s="1859">
        <v>-290300662.11000001</v>
      </c>
      <c r="AK336" s="2175">
        <v>1582</v>
      </c>
      <c r="AQ336" s="161">
        <v>8721000</v>
      </c>
      <c r="AR336" s="577" t="s">
        <v>3761</v>
      </c>
    </row>
    <row r="337" spans="1:44">
      <c r="A337" s="696">
        <v>8731000</v>
      </c>
      <c r="B337" s="736" t="s">
        <v>2416</v>
      </c>
      <c r="C337" s="727">
        <v>1140914361.25</v>
      </c>
      <c r="D337" s="760">
        <v>294262113.30000001</v>
      </c>
      <c r="E337" s="729">
        <f>-E335</f>
        <v>-103917873</v>
      </c>
      <c r="F337" s="164">
        <v>47250695.310000002</v>
      </c>
      <c r="G337" s="164">
        <f t="shared" si="70"/>
        <v>47251</v>
      </c>
      <c r="H337" s="164">
        <f t="shared" si="71"/>
        <v>0</v>
      </c>
      <c r="I337" s="695">
        <f>ROUND(F337/1000,0)</f>
        <v>47251</v>
      </c>
      <c r="J337" s="1859">
        <v>1057454</v>
      </c>
      <c r="K337" s="1859">
        <f t="shared" si="72"/>
        <v>1057.454</v>
      </c>
      <c r="L337" s="755" t="s">
        <v>205</v>
      </c>
      <c r="M337" s="751" t="s">
        <v>137</v>
      </c>
      <c r="N337" s="738"/>
      <c r="O337" s="731"/>
      <c r="V337" s="697"/>
      <c r="W337" s="698"/>
      <c r="AB337" s="577" t="b">
        <f t="shared" si="73"/>
        <v>1</v>
      </c>
      <c r="AC337" s="161">
        <v>8731000</v>
      </c>
      <c r="AD337" s="161" t="s">
        <v>4289</v>
      </c>
      <c r="AE337" s="2177">
        <v>4549134455.3800001</v>
      </c>
      <c r="AF337" s="2178">
        <v>0</v>
      </c>
      <c r="AG337" s="2179">
        <v>0</v>
      </c>
      <c r="AH337" s="2180">
        <v>4549134455.3800001</v>
      </c>
      <c r="AJ337" s="2181">
        <v>796956545.80999994</v>
      </c>
      <c r="AK337" s="2188">
        <v>471</v>
      </c>
      <c r="AQ337" s="161">
        <v>8731000</v>
      </c>
      <c r="AR337" s="577" t="s">
        <v>3762</v>
      </c>
    </row>
    <row r="338" spans="1:44">
      <c r="A338" s="696" t="s">
        <v>3336</v>
      </c>
      <c r="B338" s="733" t="s">
        <v>2417</v>
      </c>
      <c r="C338" s="743">
        <v>1290365271.4400001</v>
      </c>
      <c r="D338" s="715">
        <f>SUM(D334:D337)</f>
        <v>42136250.280000001</v>
      </c>
      <c r="E338" s="715">
        <f t="shared" ref="E338" si="74">SUM(E334:E337)</f>
        <v>0</v>
      </c>
      <c r="F338" s="164">
        <v>90145984.709999993</v>
      </c>
      <c r="G338" s="164">
        <f t="shared" si="70"/>
        <v>90146</v>
      </c>
      <c r="H338" s="164">
        <f t="shared" si="71"/>
        <v>0</v>
      </c>
      <c r="I338" s="695">
        <f t="shared" ref="I338:I354" si="75">ROUND(F338/1000,0)</f>
        <v>90146</v>
      </c>
      <c r="J338" s="695">
        <v>90</v>
      </c>
      <c r="K338" s="1859">
        <f t="shared" si="72"/>
        <v>0.09</v>
      </c>
      <c r="N338" s="743"/>
      <c r="O338" s="721"/>
      <c r="V338" s="697"/>
      <c r="W338" s="698"/>
      <c r="AB338" s="577" t="b">
        <f t="shared" si="73"/>
        <v>1</v>
      </c>
      <c r="AC338" s="2183" t="s">
        <v>3336</v>
      </c>
      <c r="AD338" s="2183" t="s">
        <v>2417</v>
      </c>
      <c r="AE338" s="160">
        <v>1429917145.01</v>
      </c>
      <c r="AF338" s="160">
        <v>32527445.789999999</v>
      </c>
      <c r="AG338" s="166">
        <v>0</v>
      </c>
      <c r="AH338" s="160">
        <v>1462444590.8</v>
      </c>
      <c r="AJ338" s="160">
        <v>712796028.48000002</v>
      </c>
      <c r="AK338" s="2175">
        <v>105</v>
      </c>
      <c r="AQ338" s="2183" t="s">
        <v>3336</v>
      </c>
      <c r="AR338" s="577" t="s">
        <v>3763</v>
      </c>
    </row>
    <row r="339" spans="1:44">
      <c r="F339" s="164"/>
      <c r="G339" s="164">
        <f t="shared" si="70"/>
        <v>0</v>
      </c>
      <c r="H339" s="164">
        <f t="shared" si="71"/>
        <v>0</v>
      </c>
      <c r="I339" s="695"/>
      <c r="J339" s="1859"/>
      <c r="K339" s="1859">
        <f t="shared" si="72"/>
        <v>0</v>
      </c>
      <c r="V339" s="697"/>
      <c r="W339" s="698"/>
      <c r="AB339" s="577" t="b">
        <f t="shared" si="73"/>
        <v>1</v>
      </c>
    </row>
    <row r="340" spans="1:44">
      <c r="A340" s="696">
        <v>8503000</v>
      </c>
      <c r="B340" s="736" t="s">
        <v>3437</v>
      </c>
      <c r="C340" s="723"/>
      <c r="D340" s="739"/>
      <c r="E340" s="715"/>
      <c r="F340" s="164">
        <v>0</v>
      </c>
      <c r="G340" s="164">
        <f t="shared" si="70"/>
        <v>0</v>
      </c>
      <c r="H340" s="164">
        <f t="shared" si="71"/>
        <v>0</v>
      </c>
      <c r="I340" s="695">
        <f t="shared" si="75"/>
        <v>0</v>
      </c>
      <c r="J340" s="1859">
        <v>0</v>
      </c>
      <c r="K340" s="1859">
        <f t="shared" si="72"/>
        <v>0</v>
      </c>
      <c r="L340" s="737"/>
      <c r="M340" s="751"/>
      <c r="N340" s="726"/>
      <c r="O340" s="721"/>
      <c r="V340" s="697"/>
      <c r="W340" s="698"/>
      <c r="AB340" s="577" t="b">
        <f t="shared" si="73"/>
        <v>1</v>
      </c>
      <c r="AC340" s="161">
        <v>8503000</v>
      </c>
      <c r="AD340" s="161" t="s">
        <v>4290</v>
      </c>
      <c r="AE340" s="167">
        <v>37784305.780000001</v>
      </c>
      <c r="AF340" s="163">
        <v>0</v>
      </c>
      <c r="AG340" s="166">
        <v>0</v>
      </c>
      <c r="AH340" s="160">
        <v>37784305.780000001</v>
      </c>
      <c r="AJ340" s="165">
        <v>0</v>
      </c>
      <c r="AK340" s="2176">
        <v>0</v>
      </c>
      <c r="AQ340" s="161">
        <v>8503000</v>
      </c>
      <c r="AR340" s="577" t="s">
        <v>3437</v>
      </c>
    </row>
    <row r="341" spans="1:44">
      <c r="A341" s="696">
        <v>8504000</v>
      </c>
      <c r="B341" s="736" t="s">
        <v>3438</v>
      </c>
      <c r="C341" s="723"/>
      <c r="D341" s="739"/>
      <c r="E341" s="715"/>
      <c r="F341" s="164">
        <v>0</v>
      </c>
      <c r="G341" s="164">
        <f t="shared" si="70"/>
        <v>0</v>
      </c>
      <c r="H341" s="164">
        <f t="shared" si="71"/>
        <v>0</v>
      </c>
      <c r="I341" s="695">
        <f t="shared" si="75"/>
        <v>0</v>
      </c>
      <c r="J341" s="1859">
        <v>0</v>
      </c>
      <c r="K341" s="1859">
        <f t="shared" si="72"/>
        <v>0</v>
      </c>
      <c r="L341" s="737"/>
      <c r="M341" s="751"/>
      <c r="N341" s="726"/>
      <c r="O341" s="721"/>
      <c r="V341" s="697"/>
      <c r="W341" s="698"/>
      <c r="AB341" s="577" t="b">
        <f t="shared" si="73"/>
        <v>1</v>
      </c>
      <c r="AC341" s="161">
        <v>8504000</v>
      </c>
      <c r="AD341" s="161" t="s">
        <v>4291</v>
      </c>
      <c r="AE341" s="167">
        <v>84682841.299999997</v>
      </c>
      <c r="AF341" s="163">
        <v>0</v>
      </c>
      <c r="AG341" s="166">
        <v>0</v>
      </c>
      <c r="AH341" s="160">
        <v>84682841.299999997</v>
      </c>
      <c r="AJ341" s="165">
        <v>0</v>
      </c>
      <c r="AK341" s="2176">
        <v>0</v>
      </c>
      <c r="AQ341" s="161">
        <v>8504000</v>
      </c>
      <c r="AR341" s="577" t="s">
        <v>3438</v>
      </c>
    </row>
    <row r="342" spans="1:44">
      <c r="A342" s="696">
        <v>8511000</v>
      </c>
      <c r="B342" s="736" t="s">
        <v>2418</v>
      </c>
      <c r="C342" s="723">
        <v>403268035.62</v>
      </c>
      <c r="D342" s="739">
        <v>21417135.760000002</v>
      </c>
      <c r="E342" s="715">
        <v>0</v>
      </c>
      <c r="F342" s="164">
        <v>399893570.42000002</v>
      </c>
      <c r="G342" s="164">
        <f t="shared" si="70"/>
        <v>399894</v>
      </c>
      <c r="H342" s="164">
        <f t="shared" si="71"/>
        <v>0</v>
      </c>
      <c r="I342" s="695">
        <f>ROUND(F342/1000,0)</f>
        <v>399894</v>
      </c>
      <c r="J342" s="1859">
        <v>403268</v>
      </c>
      <c r="K342" s="1859">
        <f t="shared" si="72"/>
        <v>403.26799999999997</v>
      </c>
      <c r="L342" s="737" t="s">
        <v>1767</v>
      </c>
      <c r="M342" s="751" t="s">
        <v>148</v>
      </c>
      <c r="N342" s="726"/>
      <c r="O342" s="721"/>
      <c r="V342" s="697"/>
      <c r="W342" s="698"/>
      <c r="AB342" s="577" t="b">
        <f t="shared" si="73"/>
        <v>1</v>
      </c>
      <c r="AC342" s="161">
        <v>8511000</v>
      </c>
      <c r="AD342" s="161" t="s">
        <v>4292</v>
      </c>
      <c r="AE342" s="167">
        <v>31608960.079999998</v>
      </c>
      <c r="AF342" s="168">
        <v>171300859.30000001</v>
      </c>
      <c r="AG342" s="166">
        <v>0</v>
      </c>
      <c r="AH342" s="160">
        <v>202909819.38</v>
      </c>
      <c r="AJ342" s="1858">
        <v>1589910902.9400001</v>
      </c>
      <c r="AK342" s="1861">
        <v>-87</v>
      </c>
      <c r="AQ342" s="161">
        <v>8511000</v>
      </c>
      <c r="AR342" s="577" t="s">
        <v>3764</v>
      </c>
    </row>
    <row r="343" spans="1:44">
      <c r="A343" s="696">
        <v>8511800</v>
      </c>
      <c r="B343" s="736" t="s">
        <v>3439</v>
      </c>
      <c r="C343" s="723"/>
      <c r="D343" s="739"/>
      <c r="E343" s="715"/>
      <c r="F343" s="164">
        <v>0</v>
      </c>
      <c r="G343" s="164">
        <f t="shared" si="70"/>
        <v>0</v>
      </c>
      <c r="H343" s="164">
        <f t="shared" si="71"/>
        <v>0</v>
      </c>
      <c r="I343" s="695">
        <f t="shared" si="75"/>
        <v>0</v>
      </c>
      <c r="J343" s="1859">
        <v>0</v>
      </c>
      <c r="K343" s="1859">
        <f t="shared" si="72"/>
        <v>0</v>
      </c>
      <c r="L343" s="737"/>
      <c r="M343" s="751"/>
      <c r="N343" s="726"/>
      <c r="O343" s="721"/>
      <c r="V343" s="697"/>
      <c r="W343" s="698"/>
      <c r="AB343" s="577" t="b">
        <f t="shared" si="73"/>
        <v>1</v>
      </c>
      <c r="AC343" s="161">
        <v>8511800</v>
      </c>
      <c r="AD343" s="161" t="s">
        <v>4293</v>
      </c>
      <c r="AE343" s="167">
        <v>590000</v>
      </c>
      <c r="AF343" s="169">
        <v>-33708666.560000002</v>
      </c>
      <c r="AG343" s="166">
        <v>0</v>
      </c>
      <c r="AH343" s="164">
        <v>-33118666.559999999</v>
      </c>
      <c r="AJ343" s="165">
        <v>0</v>
      </c>
      <c r="AK343" s="2176">
        <v>0</v>
      </c>
      <c r="AQ343" s="161">
        <v>8511800</v>
      </c>
      <c r="AR343" s="577" t="s">
        <v>3439</v>
      </c>
    </row>
    <row r="344" spans="1:44">
      <c r="A344" s="696">
        <v>8512000</v>
      </c>
      <c r="B344" s="736" t="s">
        <v>3440</v>
      </c>
      <c r="C344" s="723"/>
      <c r="D344" s="739"/>
      <c r="E344" s="715"/>
      <c r="F344" s="164">
        <v>0</v>
      </c>
      <c r="G344" s="164">
        <f t="shared" si="70"/>
        <v>0</v>
      </c>
      <c r="H344" s="164">
        <f t="shared" si="71"/>
        <v>0</v>
      </c>
      <c r="I344" s="695">
        <f t="shared" si="75"/>
        <v>0</v>
      </c>
      <c r="J344" s="1859">
        <v>0</v>
      </c>
      <c r="K344" s="1859">
        <f t="shared" si="72"/>
        <v>0</v>
      </c>
      <c r="L344" s="737"/>
      <c r="M344" s="751"/>
      <c r="N344" s="726"/>
      <c r="O344" s="721"/>
      <c r="V344" s="697"/>
      <c r="W344" s="698"/>
      <c r="AB344" s="577" t="b">
        <f t="shared" si="73"/>
        <v>1</v>
      </c>
      <c r="AC344" s="161">
        <v>8512000</v>
      </c>
      <c r="AD344" s="161" t="s">
        <v>4294</v>
      </c>
      <c r="AE344" s="167">
        <v>22102670.579999998</v>
      </c>
      <c r="AF344" s="163">
        <v>0</v>
      </c>
      <c r="AG344" s="166">
        <v>0</v>
      </c>
      <c r="AH344" s="160">
        <v>22102670.579999998</v>
      </c>
      <c r="AJ344" s="165">
        <v>0</v>
      </c>
      <c r="AK344" s="2176">
        <v>0</v>
      </c>
      <c r="AQ344" s="161">
        <v>8512000</v>
      </c>
      <c r="AR344" s="577" t="s">
        <v>3440</v>
      </c>
    </row>
    <row r="345" spans="1:44">
      <c r="A345" s="696">
        <v>8512200</v>
      </c>
      <c r="B345" s="736" t="s">
        <v>3441</v>
      </c>
      <c r="C345" s="723"/>
      <c r="D345" s="739"/>
      <c r="E345" s="715"/>
      <c r="F345" s="164">
        <v>0</v>
      </c>
      <c r="G345" s="164">
        <f t="shared" si="70"/>
        <v>0</v>
      </c>
      <c r="H345" s="164">
        <f t="shared" si="71"/>
        <v>0</v>
      </c>
      <c r="I345" s="695">
        <f t="shared" si="75"/>
        <v>0</v>
      </c>
      <c r="J345" s="1859">
        <v>0</v>
      </c>
      <c r="K345" s="1859">
        <f t="shared" si="72"/>
        <v>0</v>
      </c>
      <c r="L345" s="737"/>
      <c r="M345" s="751"/>
      <c r="N345" s="726"/>
      <c r="O345" s="721"/>
      <c r="V345" s="697"/>
      <c r="W345" s="698"/>
      <c r="AB345" s="577" t="b">
        <f t="shared" si="73"/>
        <v>1</v>
      </c>
      <c r="AC345" s="161">
        <v>8512200</v>
      </c>
      <c r="AD345" s="161" t="s">
        <v>4295</v>
      </c>
      <c r="AE345" s="167">
        <v>167384714.78</v>
      </c>
      <c r="AF345" s="163">
        <v>0</v>
      </c>
      <c r="AG345" s="166">
        <v>0</v>
      </c>
      <c r="AH345" s="160">
        <v>167384714.78</v>
      </c>
      <c r="AJ345" s="165">
        <v>0</v>
      </c>
      <c r="AK345" s="2176">
        <v>0</v>
      </c>
      <c r="AQ345" s="161">
        <v>8512200</v>
      </c>
      <c r="AR345" s="577" t="s">
        <v>3441</v>
      </c>
    </row>
    <row r="346" spans="1:44">
      <c r="A346" s="696">
        <v>8512600</v>
      </c>
      <c r="B346" s="736" t="s">
        <v>3442</v>
      </c>
      <c r="C346" s="723"/>
      <c r="D346" s="739"/>
      <c r="E346" s="715"/>
      <c r="F346" s="164">
        <v>0</v>
      </c>
      <c r="G346" s="164">
        <f t="shared" si="70"/>
        <v>0</v>
      </c>
      <c r="H346" s="164">
        <f t="shared" si="71"/>
        <v>0</v>
      </c>
      <c r="I346" s="695">
        <f t="shared" si="75"/>
        <v>0</v>
      </c>
      <c r="J346" s="1859">
        <v>0</v>
      </c>
      <c r="K346" s="1859">
        <f t="shared" si="72"/>
        <v>0</v>
      </c>
      <c r="L346" s="737"/>
      <c r="M346" s="751"/>
      <c r="N346" s="726"/>
      <c r="O346" s="721"/>
      <c r="V346" s="697"/>
      <c r="W346" s="698"/>
      <c r="AB346" s="577" t="b">
        <f t="shared" si="73"/>
        <v>1</v>
      </c>
      <c r="AC346" s="161">
        <v>8512600</v>
      </c>
      <c r="AD346" s="161" t="s">
        <v>4296</v>
      </c>
      <c r="AE346" s="167">
        <v>14828148.15</v>
      </c>
      <c r="AF346" s="163">
        <v>0</v>
      </c>
      <c r="AG346" s="166">
        <v>0</v>
      </c>
      <c r="AH346" s="160">
        <v>14828148.15</v>
      </c>
      <c r="AJ346" s="165">
        <v>0</v>
      </c>
      <c r="AK346" s="2176">
        <v>0</v>
      </c>
      <c r="AQ346" s="161">
        <v>8512600</v>
      </c>
      <c r="AR346" s="577" t="s">
        <v>3442</v>
      </c>
    </row>
    <row r="347" spans="1:44">
      <c r="A347" s="696">
        <v>8512800</v>
      </c>
      <c r="B347" s="736" t="s">
        <v>3443</v>
      </c>
      <c r="C347" s="723"/>
      <c r="D347" s="739"/>
      <c r="E347" s="715"/>
      <c r="F347" s="164">
        <v>0</v>
      </c>
      <c r="G347" s="164">
        <f t="shared" si="70"/>
        <v>0</v>
      </c>
      <c r="H347" s="164">
        <f t="shared" si="71"/>
        <v>0</v>
      </c>
      <c r="I347" s="695">
        <f t="shared" si="75"/>
        <v>0</v>
      </c>
      <c r="J347" s="1859">
        <v>0</v>
      </c>
      <c r="K347" s="1859">
        <f t="shared" si="72"/>
        <v>0</v>
      </c>
      <c r="L347" s="737"/>
      <c r="M347" s="751"/>
      <c r="N347" s="726"/>
      <c r="O347" s="721"/>
      <c r="V347" s="697"/>
      <c r="W347" s="698"/>
      <c r="AB347" s="577" t="b">
        <f t="shared" si="73"/>
        <v>1</v>
      </c>
      <c r="AC347" s="161">
        <v>8512800</v>
      </c>
      <c r="AD347" s="161" t="s">
        <v>4297</v>
      </c>
      <c r="AE347" s="167">
        <v>250000</v>
      </c>
      <c r="AF347" s="163">
        <v>0</v>
      </c>
      <c r="AG347" s="166">
        <v>0</v>
      </c>
      <c r="AH347" s="160">
        <v>250000</v>
      </c>
      <c r="AJ347" s="165">
        <v>0</v>
      </c>
      <c r="AK347" s="2176">
        <v>0</v>
      </c>
      <c r="AQ347" s="161">
        <v>8512800</v>
      </c>
      <c r="AR347" s="577" t="s">
        <v>3443</v>
      </c>
    </row>
    <row r="348" spans="1:44">
      <c r="A348" s="696">
        <v>8513800</v>
      </c>
      <c r="B348" s="736" t="s">
        <v>3444</v>
      </c>
      <c r="C348" s="723"/>
      <c r="D348" s="739"/>
      <c r="E348" s="715"/>
      <c r="F348" s="164">
        <v>0</v>
      </c>
      <c r="G348" s="164">
        <f t="shared" si="70"/>
        <v>0</v>
      </c>
      <c r="H348" s="164">
        <f t="shared" si="71"/>
        <v>0</v>
      </c>
      <c r="I348" s="695">
        <f t="shared" si="75"/>
        <v>0</v>
      </c>
      <c r="J348" s="1859">
        <v>0</v>
      </c>
      <c r="K348" s="1859">
        <f t="shared" si="72"/>
        <v>0</v>
      </c>
      <c r="L348" s="737"/>
      <c r="M348" s="751"/>
      <c r="N348" s="726"/>
      <c r="O348" s="721"/>
      <c r="V348" s="697"/>
      <c r="W348" s="698"/>
      <c r="AB348" s="577" t="b">
        <f t="shared" si="73"/>
        <v>1</v>
      </c>
      <c r="AC348" s="161">
        <v>8513800</v>
      </c>
      <c r="AD348" s="161" t="s">
        <v>4298</v>
      </c>
      <c r="AE348" s="167">
        <v>1305797.45</v>
      </c>
      <c r="AF348" s="163">
        <v>0</v>
      </c>
      <c r="AG348" s="166">
        <v>0</v>
      </c>
      <c r="AH348" s="160">
        <v>1305797.45</v>
      </c>
      <c r="AJ348" s="165">
        <v>0</v>
      </c>
      <c r="AK348" s="2176">
        <v>0</v>
      </c>
      <c r="AQ348" s="161">
        <v>8513800</v>
      </c>
      <c r="AR348" s="577" t="s">
        <v>3444</v>
      </c>
    </row>
    <row r="349" spans="1:44">
      <c r="A349" s="696">
        <v>8514000</v>
      </c>
      <c r="B349" s="736" t="s">
        <v>3445</v>
      </c>
      <c r="C349" s="723"/>
      <c r="D349" s="739"/>
      <c r="E349" s="715"/>
      <c r="F349" s="164">
        <v>0</v>
      </c>
      <c r="G349" s="164">
        <f t="shared" si="70"/>
        <v>0</v>
      </c>
      <c r="H349" s="164">
        <f t="shared" si="71"/>
        <v>0</v>
      </c>
      <c r="I349" s="695">
        <f t="shared" si="75"/>
        <v>0</v>
      </c>
      <c r="J349" s="1859">
        <v>0</v>
      </c>
      <c r="K349" s="1859">
        <f t="shared" si="72"/>
        <v>0</v>
      </c>
      <c r="L349" s="737"/>
      <c r="M349" s="751"/>
      <c r="N349" s="726"/>
      <c r="O349" s="721"/>
      <c r="V349" s="697"/>
      <c r="W349" s="698"/>
      <c r="AB349" s="577" t="b">
        <f t="shared" si="73"/>
        <v>1</v>
      </c>
      <c r="AC349" s="161">
        <v>8514000</v>
      </c>
      <c r="AD349" s="161" t="s">
        <v>4299</v>
      </c>
      <c r="AE349" s="167">
        <v>78869670.019999996</v>
      </c>
      <c r="AF349" s="163">
        <v>0</v>
      </c>
      <c r="AG349" s="166">
        <v>0</v>
      </c>
      <c r="AH349" s="160">
        <v>78869670.019999996</v>
      </c>
      <c r="AJ349" s="165">
        <v>0</v>
      </c>
      <c r="AK349" s="2176">
        <v>0</v>
      </c>
      <c r="AQ349" s="161">
        <v>8514000</v>
      </c>
      <c r="AR349" s="577" t="s">
        <v>3445</v>
      </c>
    </row>
    <row r="350" spans="1:44">
      <c r="A350" s="696">
        <v>8514200</v>
      </c>
      <c r="B350" s="736" t="s">
        <v>3446</v>
      </c>
      <c r="C350" s="723"/>
      <c r="D350" s="739"/>
      <c r="E350" s="715"/>
      <c r="F350" s="164">
        <v>0</v>
      </c>
      <c r="G350" s="164">
        <f t="shared" si="70"/>
        <v>0</v>
      </c>
      <c r="H350" s="164">
        <f t="shared" si="71"/>
        <v>0</v>
      </c>
      <c r="I350" s="695">
        <f t="shared" si="75"/>
        <v>0</v>
      </c>
      <c r="J350" s="1859">
        <v>0</v>
      </c>
      <c r="K350" s="1859">
        <f t="shared" si="72"/>
        <v>0</v>
      </c>
      <c r="L350" s="737"/>
      <c r="M350" s="751"/>
      <c r="N350" s="726"/>
      <c r="O350" s="721"/>
      <c r="V350" s="697"/>
      <c r="W350" s="698"/>
      <c r="AB350" s="577" t="b">
        <f t="shared" si="73"/>
        <v>1</v>
      </c>
      <c r="AC350" s="161">
        <v>8514200</v>
      </c>
      <c r="AD350" s="161" t="s">
        <v>4300</v>
      </c>
      <c r="AE350" s="167">
        <v>30923093.07</v>
      </c>
      <c r="AF350" s="163">
        <v>0</v>
      </c>
      <c r="AG350" s="166">
        <v>0</v>
      </c>
      <c r="AH350" s="160">
        <v>30923093.07</v>
      </c>
      <c r="AJ350" s="165">
        <v>0</v>
      </c>
      <c r="AK350" s="2176">
        <v>0</v>
      </c>
      <c r="AQ350" s="161">
        <v>8514200</v>
      </c>
      <c r="AR350" s="577" t="s">
        <v>3446</v>
      </c>
    </row>
    <row r="351" spans="1:44">
      <c r="A351" s="696">
        <v>8514600</v>
      </c>
      <c r="B351" s="736" t="s">
        <v>3447</v>
      </c>
      <c r="C351" s="723"/>
      <c r="D351" s="739"/>
      <c r="E351" s="715"/>
      <c r="F351" s="164">
        <v>0</v>
      </c>
      <c r="G351" s="164">
        <f t="shared" si="70"/>
        <v>0</v>
      </c>
      <c r="H351" s="164">
        <f t="shared" si="71"/>
        <v>0</v>
      </c>
      <c r="I351" s="695">
        <f t="shared" si="75"/>
        <v>0</v>
      </c>
      <c r="J351" s="1859">
        <v>0</v>
      </c>
      <c r="K351" s="1859">
        <f t="shared" si="72"/>
        <v>0</v>
      </c>
      <c r="L351" s="737"/>
      <c r="M351" s="751"/>
      <c r="N351" s="726"/>
      <c r="O351" s="721"/>
      <c r="V351" s="697"/>
      <c r="W351" s="698"/>
      <c r="AB351" s="577" t="b">
        <f t="shared" si="73"/>
        <v>1</v>
      </c>
      <c r="AC351" s="161">
        <v>8514600</v>
      </c>
      <c r="AD351" s="161" t="s">
        <v>4301</v>
      </c>
      <c r="AE351" s="167">
        <v>5510291.2599999998</v>
      </c>
      <c r="AF351" s="163">
        <v>0</v>
      </c>
      <c r="AG351" s="166">
        <v>0</v>
      </c>
      <c r="AH351" s="160">
        <v>5510291.2599999998</v>
      </c>
      <c r="AJ351" s="165">
        <v>0</v>
      </c>
      <c r="AK351" s="2176">
        <v>0</v>
      </c>
      <c r="AQ351" s="161">
        <v>8514600</v>
      </c>
      <c r="AR351" s="577" t="s">
        <v>3447</v>
      </c>
    </row>
    <row r="352" spans="1:44">
      <c r="A352" s="696">
        <v>8514800</v>
      </c>
      <c r="B352" s="736" t="s">
        <v>3448</v>
      </c>
      <c r="C352" s="723"/>
      <c r="D352" s="739"/>
      <c r="E352" s="715"/>
      <c r="F352" s="164">
        <v>0</v>
      </c>
      <c r="G352" s="164">
        <f t="shared" si="70"/>
        <v>0</v>
      </c>
      <c r="H352" s="164">
        <f t="shared" si="71"/>
        <v>0</v>
      </c>
      <c r="I352" s="695">
        <f t="shared" si="75"/>
        <v>0</v>
      </c>
      <c r="J352" s="1859">
        <v>0</v>
      </c>
      <c r="K352" s="1859">
        <f t="shared" si="72"/>
        <v>0</v>
      </c>
      <c r="L352" s="737"/>
      <c r="M352" s="751"/>
      <c r="N352" s="726"/>
      <c r="O352" s="721"/>
      <c r="V352" s="697"/>
      <c r="W352" s="698"/>
      <c r="AB352" s="577" t="b">
        <f t="shared" si="73"/>
        <v>1</v>
      </c>
      <c r="AC352" s="161">
        <v>8514800</v>
      </c>
      <c r="AD352" s="161" t="s">
        <v>4302</v>
      </c>
      <c r="AE352" s="167">
        <v>4083700</v>
      </c>
      <c r="AF352" s="163">
        <v>0</v>
      </c>
      <c r="AG352" s="166">
        <v>0</v>
      </c>
      <c r="AH352" s="160">
        <v>4083700</v>
      </c>
      <c r="AJ352" s="165">
        <v>0</v>
      </c>
      <c r="AK352" s="2176">
        <v>0</v>
      </c>
      <c r="AQ352" s="161">
        <v>8514800</v>
      </c>
      <c r="AR352" s="577" t="s">
        <v>3448</v>
      </c>
    </row>
    <row r="353" spans="1:44">
      <c r="A353" s="696">
        <v>8515000</v>
      </c>
      <c r="B353" s="736" t="s">
        <v>2419</v>
      </c>
      <c r="C353" s="722">
        <v>0</v>
      </c>
      <c r="D353" s="714">
        <v>0</v>
      </c>
      <c r="E353" s="715">
        <v>0</v>
      </c>
      <c r="F353" s="164">
        <v>0</v>
      </c>
      <c r="G353" s="164">
        <f t="shared" si="70"/>
        <v>0</v>
      </c>
      <c r="H353" s="164">
        <f t="shared" si="71"/>
        <v>0</v>
      </c>
      <c r="I353" s="695">
        <f>ROUND(F353/1000,0)</f>
        <v>0</v>
      </c>
      <c r="J353" s="1859">
        <v>0</v>
      </c>
      <c r="K353" s="1859">
        <f t="shared" si="72"/>
        <v>0</v>
      </c>
      <c r="L353" s="737" t="s">
        <v>1767</v>
      </c>
      <c r="M353" s="751" t="s">
        <v>148</v>
      </c>
      <c r="N353" s="724"/>
      <c r="O353" s="725"/>
      <c r="V353" s="697"/>
      <c r="W353" s="698"/>
      <c r="AB353" s="577" t="b">
        <f t="shared" si="73"/>
        <v>1</v>
      </c>
      <c r="AC353" s="161">
        <v>8515000</v>
      </c>
      <c r="AD353" s="161" t="s">
        <v>4303</v>
      </c>
      <c r="AE353" s="167">
        <v>711386291.74000001</v>
      </c>
      <c r="AF353" s="163">
        <v>0</v>
      </c>
      <c r="AG353" s="166">
        <v>0</v>
      </c>
      <c r="AH353" s="160">
        <v>711386291.74000001</v>
      </c>
      <c r="AJ353" s="165">
        <v>0</v>
      </c>
      <c r="AK353" s="2176">
        <v>0</v>
      </c>
      <c r="AQ353" s="161">
        <v>8515000</v>
      </c>
      <c r="AR353" s="577" t="s">
        <v>3765</v>
      </c>
    </row>
    <row r="354" spans="1:44">
      <c r="A354" s="696">
        <v>8515200</v>
      </c>
      <c r="B354" s="736" t="s">
        <v>3449</v>
      </c>
      <c r="C354" s="723"/>
      <c r="D354" s="739"/>
      <c r="E354" s="715"/>
      <c r="F354" s="164">
        <v>0</v>
      </c>
      <c r="G354" s="164">
        <f t="shared" si="70"/>
        <v>0</v>
      </c>
      <c r="H354" s="164">
        <f t="shared" si="71"/>
        <v>0</v>
      </c>
      <c r="I354" s="695">
        <f t="shared" si="75"/>
        <v>0</v>
      </c>
      <c r="J354" s="1859">
        <v>0</v>
      </c>
      <c r="K354" s="1859">
        <f t="shared" si="72"/>
        <v>0</v>
      </c>
      <c r="L354" s="737"/>
      <c r="M354" s="751"/>
      <c r="N354" s="726"/>
      <c r="O354" s="721"/>
      <c r="V354" s="697"/>
      <c r="W354" s="698"/>
      <c r="AB354" s="577" t="b">
        <f t="shared" si="73"/>
        <v>1</v>
      </c>
      <c r="AC354" s="161">
        <v>8515200</v>
      </c>
      <c r="AD354" s="161" t="s">
        <v>4304</v>
      </c>
      <c r="AE354" s="167">
        <v>262500</v>
      </c>
      <c r="AF354" s="163">
        <v>0</v>
      </c>
      <c r="AG354" s="166">
        <v>0</v>
      </c>
      <c r="AH354" s="160">
        <v>262500</v>
      </c>
      <c r="AJ354" s="165">
        <v>0</v>
      </c>
      <c r="AK354" s="2176">
        <v>0</v>
      </c>
      <c r="AQ354" s="161">
        <v>8515200</v>
      </c>
      <c r="AR354" s="577" t="s">
        <v>3449</v>
      </c>
    </row>
    <row r="355" spans="1:44">
      <c r="A355" s="696">
        <v>8515300</v>
      </c>
      <c r="B355" s="736" t="s">
        <v>2420</v>
      </c>
      <c r="C355" s="722">
        <v>0</v>
      </c>
      <c r="D355" s="714">
        <v>0</v>
      </c>
      <c r="E355" s="715">
        <v>0</v>
      </c>
      <c r="F355" s="164">
        <v>0</v>
      </c>
      <c r="G355" s="164">
        <f t="shared" si="70"/>
        <v>0</v>
      </c>
      <c r="H355" s="164">
        <f t="shared" si="71"/>
        <v>0</v>
      </c>
      <c r="I355" s="695">
        <f t="shared" ref="I355:I360" si="76">ROUND(F355/1000,0)</f>
        <v>0</v>
      </c>
      <c r="J355" s="1859">
        <v>0</v>
      </c>
      <c r="K355" s="1859">
        <f t="shared" si="72"/>
        <v>0</v>
      </c>
      <c r="L355" s="737" t="s">
        <v>1767</v>
      </c>
      <c r="M355" s="751" t="s">
        <v>148</v>
      </c>
      <c r="N355" s="724"/>
      <c r="O355" s="725"/>
      <c r="V355" s="697"/>
      <c r="W355" s="698"/>
      <c r="AB355" s="577" t="b">
        <f t="shared" si="73"/>
        <v>1</v>
      </c>
      <c r="AC355" s="161">
        <v>8515300</v>
      </c>
      <c r="AD355" s="161" t="s">
        <v>4305</v>
      </c>
      <c r="AE355" s="167">
        <v>60543120.799999997</v>
      </c>
      <c r="AF355" s="163">
        <v>0</v>
      </c>
      <c r="AG355" s="166">
        <v>0</v>
      </c>
      <c r="AH355" s="160">
        <v>60543120.799999997</v>
      </c>
      <c r="AJ355" s="165">
        <v>0</v>
      </c>
      <c r="AK355" s="2176">
        <v>0</v>
      </c>
      <c r="AQ355" s="161">
        <v>8515300</v>
      </c>
      <c r="AR355" s="577" t="s">
        <v>3766</v>
      </c>
    </row>
    <row r="356" spans="1:44">
      <c r="A356" s="696">
        <v>8515350</v>
      </c>
      <c r="B356" s="736" t="s">
        <v>2421</v>
      </c>
      <c r="C356" s="722">
        <v>0</v>
      </c>
      <c r="D356" s="714">
        <v>0</v>
      </c>
      <c r="E356" s="715">
        <v>0</v>
      </c>
      <c r="F356" s="164">
        <v>0</v>
      </c>
      <c r="G356" s="164">
        <f t="shared" si="70"/>
        <v>0</v>
      </c>
      <c r="H356" s="164">
        <f t="shared" si="71"/>
        <v>0</v>
      </c>
      <c r="I356" s="695">
        <f t="shared" si="76"/>
        <v>0</v>
      </c>
      <c r="J356" s="1859">
        <v>0</v>
      </c>
      <c r="K356" s="1859">
        <f t="shared" si="72"/>
        <v>0</v>
      </c>
      <c r="L356" s="737" t="s">
        <v>1767</v>
      </c>
      <c r="M356" s="751" t="s">
        <v>148</v>
      </c>
      <c r="N356" s="724"/>
      <c r="O356" s="725"/>
      <c r="V356" s="697"/>
      <c r="W356" s="698"/>
      <c r="AB356" s="577" t="b">
        <f t="shared" si="73"/>
        <v>1</v>
      </c>
      <c r="AC356" s="161">
        <v>8515350</v>
      </c>
      <c r="AD356" s="161" t="s">
        <v>4306</v>
      </c>
      <c r="AE356" s="167">
        <v>121696217.33</v>
      </c>
      <c r="AF356" s="168">
        <v>11742175.1</v>
      </c>
      <c r="AG356" s="166">
        <v>0</v>
      </c>
      <c r="AH356" s="160">
        <v>133438392.43000001</v>
      </c>
      <c r="AJ356" s="165">
        <v>0</v>
      </c>
      <c r="AK356" s="2176">
        <v>0</v>
      </c>
      <c r="AQ356" s="161">
        <v>8515350</v>
      </c>
      <c r="AR356" s="577" t="s">
        <v>3767</v>
      </c>
    </row>
    <row r="357" spans="1:44">
      <c r="A357" s="696">
        <v>8515400</v>
      </c>
      <c r="B357" s="736" t="s">
        <v>2422</v>
      </c>
      <c r="C357" s="722">
        <v>0</v>
      </c>
      <c r="D357" s="714">
        <v>0</v>
      </c>
      <c r="E357" s="715">
        <v>0</v>
      </c>
      <c r="F357" s="164">
        <v>0</v>
      </c>
      <c r="G357" s="164">
        <f t="shared" si="70"/>
        <v>0</v>
      </c>
      <c r="H357" s="164">
        <f t="shared" si="71"/>
        <v>0</v>
      </c>
      <c r="I357" s="695">
        <f t="shared" si="76"/>
        <v>0</v>
      </c>
      <c r="J357" s="1859">
        <v>0</v>
      </c>
      <c r="K357" s="1859">
        <f t="shared" si="72"/>
        <v>0</v>
      </c>
      <c r="L357" s="737" t="s">
        <v>1767</v>
      </c>
      <c r="M357" s="751" t="s">
        <v>148</v>
      </c>
      <c r="N357" s="724"/>
      <c r="O357" s="725"/>
      <c r="V357" s="697"/>
      <c r="W357" s="698"/>
      <c r="AB357" s="577" t="b">
        <f t="shared" si="73"/>
        <v>1</v>
      </c>
      <c r="AC357" s="161">
        <v>8515400</v>
      </c>
      <c r="AD357" s="161" t="s">
        <v>4307</v>
      </c>
      <c r="AE357" s="167">
        <v>593249.93999999994</v>
      </c>
      <c r="AF357" s="163">
        <v>0</v>
      </c>
      <c r="AG357" s="166">
        <v>0</v>
      </c>
      <c r="AH357" s="160">
        <v>593249.93999999994</v>
      </c>
      <c r="AJ357" s="165">
        <v>0</v>
      </c>
      <c r="AK357" s="2176">
        <v>0</v>
      </c>
      <c r="AQ357" s="161">
        <v>8515400</v>
      </c>
      <c r="AR357" s="577" t="s">
        <v>3768</v>
      </c>
    </row>
    <row r="358" spans="1:44">
      <c r="A358" s="696">
        <v>8516400</v>
      </c>
      <c r="B358" s="736" t="s">
        <v>2423</v>
      </c>
      <c r="C358" s="722">
        <v>0</v>
      </c>
      <c r="D358" s="714">
        <v>0</v>
      </c>
      <c r="E358" s="715">
        <v>0</v>
      </c>
      <c r="F358" s="164">
        <v>0</v>
      </c>
      <c r="G358" s="164">
        <f t="shared" si="70"/>
        <v>0</v>
      </c>
      <c r="H358" s="164">
        <f t="shared" si="71"/>
        <v>0</v>
      </c>
      <c r="I358" s="695">
        <f t="shared" si="76"/>
        <v>0</v>
      </c>
      <c r="J358" s="1859">
        <v>0</v>
      </c>
      <c r="K358" s="1859">
        <f t="shared" si="72"/>
        <v>0</v>
      </c>
      <c r="L358" s="737" t="s">
        <v>1767</v>
      </c>
      <c r="M358" s="751" t="s">
        <v>148</v>
      </c>
      <c r="N358" s="724"/>
      <c r="O358" s="725"/>
      <c r="V358" s="697"/>
      <c r="W358" s="698"/>
      <c r="AB358" s="577" t="b">
        <f t="shared" si="73"/>
        <v>1</v>
      </c>
      <c r="AC358" s="161">
        <v>8516400</v>
      </c>
      <c r="AD358" s="161" t="s">
        <v>4308</v>
      </c>
      <c r="AE358" s="167">
        <v>4300426.99</v>
      </c>
      <c r="AF358" s="168">
        <v>3497642.95</v>
      </c>
      <c r="AG358" s="166">
        <v>0</v>
      </c>
      <c r="AH358" s="160">
        <v>7798069.9400000004</v>
      </c>
      <c r="AJ358" s="165">
        <v>0</v>
      </c>
      <c r="AK358" s="2176">
        <v>0</v>
      </c>
      <c r="AQ358" s="161">
        <v>8516400</v>
      </c>
      <c r="AR358" s="577" t="s">
        <v>3769</v>
      </c>
    </row>
    <row r="359" spans="1:44">
      <c r="A359" s="696">
        <v>8516600</v>
      </c>
      <c r="B359" s="736" t="s">
        <v>2424</v>
      </c>
      <c r="C359" s="722">
        <v>0</v>
      </c>
      <c r="D359" s="714">
        <v>0</v>
      </c>
      <c r="E359" s="715">
        <v>0</v>
      </c>
      <c r="F359" s="164">
        <v>0</v>
      </c>
      <c r="G359" s="164">
        <f t="shared" si="70"/>
        <v>0</v>
      </c>
      <c r="H359" s="164">
        <f t="shared" si="71"/>
        <v>0</v>
      </c>
      <c r="I359" s="695">
        <f t="shared" si="76"/>
        <v>0</v>
      </c>
      <c r="J359" s="1859">
        <v>0</v>
      </c>
      <c r="K359" s="1859">
        <f t="shared" si="72"/>
        <v>0</v>
      </c>
      <c r="L359" s="737" t="s">
        <v>1767</v>
      </c>
      <c r="M359" s="751" t="s">
        <v>148</v>
      </c>
      <c r="N359" s="724"/>
      <c r="O359" s="725"/>
      <c r="V359" s="697"/>
      <c r="W359" s="698"/>
      <c r="AB359" s="577" t="b">
        <f t="shared" si="73"/>
        <v>1</v>
      </c>
      <c r="AC359" s="161">
        <v>8516600</v>
      </c>
      <c r="AD359" s="161" t="s">
        <v>4309</v>
      </c>
      <c r="AE359" s="167">
        <v>10934932.060000001</v>
      </c>
      <c r="AF359" s="168">
        <v>3291145.08</v>
      </c>
      <c r="AG359" s="166">
        <v>0</v>
      </c>
      <c r="AH359" s="160">
        <v>14226077.140000001</v>
      </c>
      <c r="AJ359" s="165">
        <v>0</v>
      </c>
      <c r="AK359" s="2176">
        <v>0</v>
      </c>
      <c r="AQ359" s="161">
        <v>8516600</v>
      </c>
      <c r="AR359" s="577" t="s">
        <v>3770</v>
      </c>
    </row>
    <row r="360" spans="1:44">
      <c r="A360" s="696">
        <v>8516800</v>
      </c>
      <c r="B360" s="736" t="s">
        <v>2425</v>
      </c>
      <c r="C360" s="758">
        <v>0</v>
      </c>
      <c r="D360" s="728">
        <v>0</v>
      </c>
      <c r="E360" s="729">
        <v>0</v>
      </c>
      <c r="F360" s="164">
        <v>0</v>
      </c>
      <c r="G360" s="164">
        <f t="shared" si="70"/>
        <v>0</v>
      </c>
      <c r="H360" s="164">
        <f t="shared" si="71"/>
        <v>0</v>
      </c>
      <c r="I360" s="695">
        <f t="shared" si="76"/>
        <v>0</v>
      </c>
      <c r="J360" s="1859">
        <v>0</v>
      </c>
      <c r="K360" s="1859">
        <f t="shared" si="72"/>
        <v>0</v>
      </c>
      <c r="L360" s="737" t="s">
        <v>1767</v>
      </c>
      <c r="M360" s="751" t="s">
        <v>148</v>
      </c>
      <c r="N360" s="741"/>
      <c r="O360" s="742"/>
      <c r="V360" s="697"/>
      <c r="W360" s="698"/>
      <c r="AB360" s="577" t="b">
        <f t="shared" si="73"/>
        <v>1</v>
      </c>
      <c r="AC360" s="161">
        <v>8516800</v>
      </c>
      <c r="AD360" s="161" t="s">
        <v>4310</v>
      </c>
      <c r="AE360" s="2177">
        <v>10168141.710000001</v>
      </c>
      <c r="AF360" s="2178">
        <v>0</v>
      </c>
      <c r="AG360" s="2179">
        <v>0</v>
      </c>
      <c r="AH360" s="2180">
        <v>10168141.710000001</v>
      </c>
      <c r="AJ360" s="2190">
        <v>0</v>
      </c>
      <c r="AK360" s="2191">
        <v>0</v>
      </c>
      <c r="AQ360" s="161">
        <v>8516800</v>
      </c>
      <c r="AR360" s="577" t="s">
        <v>3771</v>
      </c>
    </row>
    <row r="361" spans="1:44">
      <c r="A361" s="696" t="s">
        <v>3337</v>
      </c>
      <c r="B361" s="733" t="s">
        <v>2426</v>
      </c>
      <c r="C361" s="743">
        <v>403268035.62</v>
      </c>
      <c r="D361" s="725">
        <f>SUM(D340:D360)</f>
        <v>21417135.760000002</v>
      </c>
      <c r="E361" s="715">
        <f>SUM(E340:E360)</f>
        <v>0</v>
      </c>
      <c r="F361" s="743">
        <v>399893570.42000002</v>
      </c>
      <c r="G361" s="743">
        <f t="shared" ref="G361:H361" si="77">SUM(G340:G360)</f>
        <v>399894</v>
      </c>
      <c r="H361" s="743">
        <f t="shared" si="77"/>
        <v>0</v>
      </c>
      <c r="I361" s="743">
        <f>SUM(I340:I360)</f>
        <v>399894</v>
      </c>
      <c r="J361" s="743">
        <v>403268</v>
      </c>
      <c r="K361" s="1859">
        <f t="shared" si="72"/>
        <v>403.26799999999997</v>
      </c>
      <c r="N361" s="743"/>
      <c r="O361" s="719"/>
      <c r="V361" s="697"/>
      <c r="W361" s="698"/>
      <c r="AB361" s="577" t="b">
        <f t="shared" si="73"/>
        <v>1</v>
      </c>
      <c r="AC361" s="2183" t="s">
        <v>3337</v>
      </c>
      <c r="AD361" s="2183" t="s">
        <v>2426</v>
      </c>
      <c r="AE361" s="160">
        <v>1399809073.04</v>
      </c>
      <c r="AF361" s="160">
        <v>156123155.87</v>
      </c>
      <c r="AG361" s="166">
        <v>0</v>
      </c>
      <c r="AH361" s="160">
        <v>1555932228.9100001</v>
      </c>
      <c r="AJ361" s="160">
        <v>1589910902.9400001</v>
      </c>
      <c r="AK361" s="1861">
        <v>-2</v>
      </c>
      <c r="AQ361" s="2183" t="s">
        <v>3337</v>
      </c>
      <c r="AR361" s="577" t="s">
        <v>3772</v>
      </c>
    </row>
    <row r="362" spans="1:44">
      <c r="F362" s="164"/>
      <c r="G362" s="164">
        <f t="shared" si="70"/>
        <v>0</v>
      </c>
      <c r="H362" s="164">
        <f t="shared" si="71"/>
        <v>0</v>
      </c>
      <c r="J362" s="1859"/>
      <c r="K362" s="1859">
        <f t="shared" si="72"/>
        <v>0</v>
      </c>
      <c r="V362" s="697"/>
      <c r="W362" s="698"/>
      <c r="AB362" s="577" t="b">
        <f t="shared" si="73"/>
        <v>1</v>
      </c>
    </row>
    <row r="363" spans="1:44">
      <c r="A363" s="696">
        <v>8502700</v>
      </c>
      <c r="B363" s="736" t="s">
        <v>2427</v>
      </c>
      <c r="C363" s="723">
        <v>27909012.780000001</v>
      </c>
      <c r="D363" s="714">
        <v>0</v>
      </c>
      <c r="E363" s="715">
        <v>0</v>
      </c>
      <c r="F363" s="164">
        <v>67318.42</v>
      </c>
      <c r="G363" s="164">
        <f t="shared" si="70"/>
        <v>67</v>
      </c>
      <c r="H363" s="164">
        <f t="shared" si="71"/>
        <v>0</v>
      </c>
      <c r="I363" s="695">
        <f>ROUND(F363/1000,0)</f>
        <v>67</v>
      </c>
      <c r="J363" s="1859">
        <v>27909</v>
      </c>
      <c r="K363" s="1859">
        <f t="shared" si="72"/>
        <v>27.908999999999999</v>
      </c>
      <c r="L363" s="39" t="s">
        <v>1934</v>
      </c>
      <c r="M363" s="751" t="s">
        <v>148</v>
      </c>
      <c r="N363" s="726"/>
      <c r="O363" s="719"/>
      <c r="V363" s="697"/>
      <c r="W363" s="698"/>
      <c r="AB363" s="577" t="b">
        <f t="shared" si="73"/>
        <v>1</v>
      </c>
      <c r="AC363" s="161">
        <v>8502700</v>
      </c>
      <c r="AD363" s="161" t="s">
        <v>4311</v>
      </c>
      <c r="AE363" s="2177">
        <v>37074040.149999999</v>
      </c>
      <c r="AF363" s="2178">
        <v>0</v>
      </c>
      <c r="AG363" s="2180">
        <v>19147895.890000001</v>
      </c>
      <c r="AH363" s="2180">
        <v>56221936.039999999</v>
      </c>
      <c r="AJ363" s="2181">
        <v>82992160.180000007</v>
      </c>
      <c r="AK363" s="2182">
        <v>-32</v>
      </c>
      <c r="AQ363" s="161">
        <v>8502700</v>
      </c>
      <c r="AR363" s="577" t="s">
        <v>3773</v>
      </c>
    </row>
    <row r="364" spans="1:44">
      <c r="A364" s="696">
        <v>8502800</v>
      </c>
      <c r="B364" s="736" t="s">
        <v>1661</v>
      </c>
      <c r="C364" s="723"/>
      <c r="D364" s="714"/>
      <c r="E364" s="715"/>
      <c r="F364" s="164">
        <v>127800</v>
      </c>
      <c r="G364" s="164">
        <f t="shared" ref="G364" si="78">ROUND(F364/1000,0)</f>
        <v>128</v>
      </c>
      <c r="H364" s="164">
        <f t="shared" ref="H364" si="79">G364-I364</f>
        <v>0</v>
      </c>
      <c r="I364" s="695">
        <f>ROUND(F364/1000,0)</f>
        <v>128</v>
      </c>
      <c r="J364" s="1859">
        <v>0</v>
      </c>
      <c r="K364" s="1859"/>
      <c r="L364" s="39"/>
      <c r="M364" s="751"/>
      <c r="N364" s="726"/>
      <c r="O364" s="719"/>
      <c r="V364" s="697"/>
      <c r="W364" s="698"/>
      <c r="AC364" s="161"/>
      <c r="AD364" s="161"/>
      <c r="AE364" s="172"/>
      <c r="AF364" s="170"/>
      <c r="AG364" s="2192"/>
      <c r="AH364" s="2192"/>
      <c r="AJ364" s="2193"/>
      <c r="AK364" s="2194"/>
      <c r="AQ364" s="161"/>
    </row>
    <row r="365" spans="1:44">
      <c r="A365" s="696" t="s">
        <v>3338</v>
      </c>
      <c r="B365" s="733" t="s">
        <v>2429</v>
      </c>
      <c r="C365" s="743">
        <v>27909012.780000001</v>
      </c>
      <c r="D365" s="725">
        <v>0</v>
      </c>
      <c r="E365" s="715">
        <v>0</v>
      </c>
      <c r="F365" s="743">
        <v>195118.41999999998</v>
      </c>
      <c r="G365" s="743">
        <f t="shared" ref="G365:I365" si="80">SUM(G363:G364)</f>
        <v>195</v>
      </c>
      <c r="H365" s="743">
        <f t="shared" si="80"/>
        <v>0</v>
      </c>
      <c r="I365" s="743">
        <f t="shared" si="80"/>
        <v>195</v>
      </c>
      <c r="J365" s="743">
        <v>27909</v>
      </c>
      <c r="K365" s="1859">
        <f t="shared" si="72"/>
        <v>27.908999999999999</v>
      </c>
      <c r="N365" s="743"/>
      <c r="O365" s="719"/>
      <c r="V365" s="697"/>
      <c r="W365" s="698"/>
      <c r="AB365" s="577" t="b">
        <f t="shared" ref="AB365:AB396" si="81">A365=AC365</f>
        <v>1</v>
      </c>
      <c r="AC365" s="2183" t="s">
        <v>3338</v>
      </c>
      <c r="AD365" s="2183" t="s">
        <v>2429</v>
      </c>
      <c r="AE365" s="160">
        <v>37074040.149999999</v>
      </c>
      <c r="AF365" s="166">
        <v>0</v>
      </c>
      <c r="AG365" s="160">
        <v>19147895.890000001</v>
      </c>
      <c r="AH365" s="160">
        <v>56221936.039999999</v>
      </c>
      <c r="AJ365" s="160">
        <v>82992160.180000007</v>
      </c>
      <c r="AK365" s="1861">
        <v>-32</v>
      </c>
      <c r="AQ365" s="2183" t="s">
        <v>3338</v>
      </c>
      <c r="AR365" s="577" t="s">
        <v>3774</v>
      </c>
    </row>
    <row r="366" spans="1:44">
      <c r="F366" s="164"/>
      <c r="G366" s="164">
        <f t="shared" si="70"/>
        <v>0</v>
      </c>
      <c r="H366" s="164">
        <f t="shared" si="71"/>
        <v>0</v>
      </c>
      <c r="J366" s="1859"/>
      <c r="K366" s="1859">
        <f t="shared" si="72"/>
        <v>0</v>
      </c>
      <c r="V366" s="697"/>
      <c r="W366" s="698"/>
      <c r="AB366" s="577" t="b">
        <f t="shared" si="81"/>
        <v>1</v>
      </c>
    </row>
    <row r="367" spans="1:44">
      <c r="A367" s="696">
        <v>8801000</v>
      </c>
      <c r="B367" s="736" t="s">
        <v>2430</v>
      </c>
      <c r="C367" s="723">
        <v>0</v>
      </c>
      <c r="D367" s="739">
        <v>214939983</v>
      </c>
      <c r="E367" s="715">
        <v>0</v>
      </c>
      <c r="F367" s="164">
        <v>250594946.74000001</v>
      </c>
      <c r="G367" s="164">
        <f t="shared" si="70"/>
        <v>250595</v>
      </c>
      <c r="H367" s="164">
        <f t="shared" si="71"/>
        <v>0</v>
      </c>
      <c r="I367" s="695">
        <f>ROUND(F367/1000,0)</f>
        <v>250595</v>
      </c>
      <c r="J367" s="1859">
        <v>185314.1631218002</v>
      </c>
      <c r="K367" s="1859">
        <f t="shared" si="72"/>
        <v>185.31416312180019</v>
      </c>
      <c r="L367" s="768" t="s">
        <v>106</v>
      </c>
      <c r="M367" s="120" t="s">
        <v>248</v>
      </c>
      <c r="N367" s="726"/>
      <c r="O367" s="719"/>
      <c r="V367" s="697"/>
      <c r="W367" s="698"/>
      <c r="AB367" s="577" t="b">
        <f t="shared" si="81"/>
        <v>1</v>
      </c>
      <c r="AC367" s="161">
        <v>8801000</v>
      </c>
      <c r="AD367" s="161" t="s">
        <v>4312</v>
      </c>
      <c r="AE367" s="167">
        <v>689943834.92999995</v>
      </c>
      <c r="AF367" s="169">
        <v>-18379960.719999999</v>
      </c>
      <c r="AG367" s="166">
        <v>0</v>
      </c>
      <c r="AH367" s="160">
        <v>671563874.21000004</v>
      </c>
      <c r="AJ367" s="1858">
        <v>919064336.11000001</v>
      </c>
      <c r="AK367" s="1861">
        <v>-27</v>
      </c>
      <c r="AQ367" s="161">
        <v>8801000</v>
      </c>
      <c r="AR367" s="577" t="s">
        <v>3775</v>
      </c>
    </row>
    <row r="368" spans="1:44">
      <c r="A368" s="696">
        <v>8801050</v>
      </c>
      <c r="B368" s="736" t="s">
        <v>2431</v>
      </c>
      <c r="C368" s="723">
        <v>0</v>
      </c>
      <c r="D368" s="739">
        <v>48129021</v>
      </c>
      <c r="E368" s="715">
        <v>0</v>
      </c>
      <c r="F368" s="164">
        <v>12529747.34</v>
      </c>
      <c r="G368" s="164">
        <f t="shared" si="70"/>
        <v>12530</v>
      </c>
      <c r="H368" s="164">
        <f t="shared" si="71"/>
        <v>0</v>
      </c>
      <c r="I368" s="695">
        <f>ROUND(F368/1000,0)</f>
        <v>12530</v>
      </c>
      <c r="J368" s="1859">
        <v>0</v>
      </c>
      <c r="K368" s="1859">
        <f t="shared" si="72"/>
        <v>0</v>
      </c>
      <c r="L368" s="577" t="s">
        <v>2696</v>
      </c>
      <c r="M368" s="120" t="s">
        <v>248</v>
      </c>
      <c r="N368" s="730"/>
      <c r="O368" s="769"/>
      <c r="V368" s="697"/>
      <c r="W368" s="698"/>
      <c r="AB368" s="577" t="b">
        <f t="shared" si="81"/>
        <v>1</v>
      </c>
      <c r="AC368" s="161">
        <v>8801050</v>
      </c>
      <c r="AD368" s="161" t="s">
        <v>4313</v>
      </c>
      <c r="AE368" s="167">
        <v>31158183.170000002</v>
      </c>
      <c r="AF368" s="168">
        <v>32306463.57</v>
      </c>
      <c r="AG368" s="166">
        <v>0</v>
      </c>
      <c r="AH368" s="160">
        <v>63464646.740000002</v>
      </c>
      <c r="AJ368" s="1858">
        <v>76293995.129999995</v>
      </c>
      <c r="AK368" s="1861">
        <v>-17</v>
      </c>
      <c r="AQ368" s="161">
        <v>8801050</v>
      </c>
      <c r="AR368" s="577" t="s">
        <v>3776</v>
      </c>
    </row>
    <row r="369" spans="1:44">
      <c r="A369" s="696">
        <v>8851000</v>
      </c>
      <c r="B369" s="736" t="s">
        <v>2704</v>
      </c>
      <c r="C369" s="758">
        <v>0</v>
      </c>
      <c r="D369" s="770">
        <v>-459709578</v>
      </c>
      <c r="E369" s="729">
        <v>0</v>
      </c>
      <c r="F369" s="164"/>
      <c r="G369" s="164">
        <f t="shared" si="70"/>
        <v>0</v>
      </c>
      <c r="H369" s="164">
        <f t="shared" si="71"/>
        <v>0</v>
      </c>
      <c r="I369" s="695">
        <f>ROUND(F369/1000,0)</f>
        <v>0</v>
      </c>
      <c r="J369" s="1859">
        <v>0</v>
      </c>
      <c r="K369" s="1859">
        <f t="shared" si="72"/>
        <v>0</v>
      </c>
      <c r="L369" s="577" t="s">
        <v>2705</v>
      </c>
      <c r="M369" s="120" t="s">
        <v>248</v>
      </c>
      <c r="N369" s="752"/>
      <c r="O369" s="771"/>
      <c r="V369" s="697"/>
      <c r="W369" s="698"/>
      <c r="AB369" s="577" t="b">
        <f t="shared" si="81"/>
        <v>1</v>
      </c>
      <c r="AC369" s="161">
        <v>8851000</v>
      </c>
      <c r="AD369" s="161" t="s">
        <v>4314</v>
      </c>
      <c r="AE369" s="2184">
        <v>-66780171.460000001</v>
      </c>
      <c r="AF369" s="2195">
        <v>-143030442.68000001</v>
      </c>
      <c r="AG369" s="2179">
        <v>0</v>
      </c>
      <c r="AH369" s="2185">
        <v>-209810614.13999999</v>
      </c>
      <c r="AJ369" s="2186">
        <v>-459709578</v>
      </c>
      <c r="AK369" s="2182">
        <v>-54</v>
      </c>
      <c r="AQ369" s="161">
        <v>8851000</v>
      </c>
      <c r="AR369" s="577" t="s">
        <v>3777</v>
      </c>
    </row>
    <row r="370" spans="1:44">
      <c r="A370" s="696" t="s">
        <v>3339</v>
      </c>
      <c r="B370" s="733" t="s">
        <v>2432</v>
      </c>
      <c r="C370" s="743">
        <v>0</v>
      </c>
      <c r="D370" s="715">
        <f>SUM(D367:D369)</f>
        <v>-196640574</v>
      </c>
      <c r="E370" s="715">
        <f>SUM(E367:E369)</f>
        <v>0</v>
      </c>
      <c r="F370" s="743">
        <v>263124694.08000001</v>
      </c>
      <c r="G370" s="743">
        <f t="shared" ref="G370:H370" si="82">SUM(G367:G369)</f>
        <v>263125</v>
      </c>
      <c r="H370" s="743">
        <f t="shared" si="82"/>
        <v>0</v>
      </c>
      <c r="I370" s="743">
        <f>SUM(I367:I369)</f>
        <v>263125</v>
      </c>
      <c r="J370" s="743">
        <v>185314.1631218002</v>
      </c>
      <c r="K370" s="1859">
        <f t="shared" si="72"/>
        <v>185.31416312180019</v>
      </c>
      <c r="N370" s="743"/>
      <c r="O370" s="719"/>
      <c r="V370" s="697"/>
      <c r="W370" s="698"/>
      <c r="AB370" s="577" t="b">
        <f t="shared" si="81"/>
        <v>1</v>
      </c>
      <c r="AC370" s="2183" t="s">
        <v>3339</v>
      </c>
      <c r="AD370" s="2183" t="s">
        <v>2432</v>
      </c>
      <c r="AE370" s="160">
        <v>654321846.63999999</v>
      </c>
      <c r="AF370" s="164">
        <v>-129103939.83</v>
      </c>
      <c r="AG370" s="166">
        <v>0</v>
      </c>
      <c r="AH370" s="160">
        <v>525217906.81</v>
      </c>
      <c r="AJ370" s="160">
        <v>535648753.24000001</v>
      </c>
      <c r="AK370" s="1861">
        <v>-2</v>
      </c>
      <c r="AQ370" s="2183" t="s">
        <v>3339</v>
      </c>
      <c r="AR370" s="577" t="s">
        <v>3778</v>
      </c>
    </row>
    <row r="371" spans="1:44">
      <c r="F371" s="164"/>
      <c r="G371" s="164">
        <f t="shared" si="70"/>
        <v>0</v>
      </c>
      <c r="H371" s="164">
        <f t="shared" si="71"/>
        <v>0</v>
      </c>
      <c r="J371" s="1859"/>
      <c r="K371" s="1859">
        <f t="shared" si="72"/>
        <v>0</v>
      </c>
      <c r="V371" s="697"/>
      <c r="W371" s="698"/>
      <c r="AB371" s="577" t="b">
        <f t="shared" si="81"/>
        <v>1</v>
      </c>
    </row>
    <row r="372" spans="1:44">
      <c r="A372" s="696">
        <v>1051000</v>
      </c>
      <c r="B372" s="736" t="s">
        <v>2433</v>
      </c>
      <c r="C372" s="723">
        <v>12604550638.309999</v>
      </c>
      <c r="D372" s="714">
        <v>0</v>
      </c>
      <c r="E372" s="715">
        <v>0</v>
      </c>
      <c r="F372" s="164"/>
      <c r="G372" s="164">
        <f t="shared" si="70"/>
        <v>0</v>
      </c>
      <c r="H372" s="164">
        <f t="shared" si="71"/>
        <v>0</v>
      </c>
      <c r="I372" s="695">
        <f>ROUND(F372/1000,0)</f>
        <v>0</v>
      </c>
      <c r="J372" s="1859">
        <v>12604551</v>
      </c>
      <c r="K372" s="1859">
        <f t="shared" si="72"/>
        <v>12604.550999999999</v>
      </c>
      <c r="L372" s="120" t="s">
        <v>2679</v>
      </c>
      <c r="M372" s="120"/>
      <c r="N372" s="726"/>
      <c r="O372" s="725"/>
      <c r="V372" s="697"/>
      <c r="W372" s="698"/>
      <c r="AB372" s="577" t="b">
        <f t="shared" si="81"/>
        <v>1</v>
      </c>
      <c r="AC372" s="161">
        <v>1051000</v>
      </c>
      <c r="AD372" s="161" t="s">
        <v>2433</v>
      </c>
      <c r="AE372" s="1860">
        <v>0</v>
      </c>
      <c r="AF372" s="163">
        <v>0</v>
      </c>
      <c r="AG372" s="166">
        <v>0</v>
      </c>
      <c r="AH372" s="166">
        <v>0</v>
      </c>
      <c r="AJ372" s="1858">
        <v>12604550638.309999</v>
      </c>
      <c r="AK372" s="1861">
        <v>-100</v>
      </c>
      <c r="AQ372" s="161">
        <v>1051000</v>
      </c>
      <c r="AR372" s="577" t="s">
        <v>317</v>
      </c>
    </row>
    <row r="373" spans="1:44">
      <c r="A373" s="696">
        <v>1071000</v>
      </c>
      <c r="B373" s="736" t="s">
        <v>3405</v>
      </c>
      <c r="C373" s="723"/>
      <c r="D373" s="714"/>
      <c r="E373" s="715"/>
      <c r="F373" s="164">
        <v>3323901325.7399998</v>
      </c>
      <c r="G373" s="164">
        <f t="shared" si="70"/>
        <v>3323901</v>
      </c>
      <c r="H373" s="164">
        <f t="shared" si="71"/>
        <v>0</v>
      </c>
      <c r="I373" s="695">
        <f>ROUND(F373/1000,0)</f>
        <v>3323901</v>
      </c>
      <c r="J373" s="1859">
        <v>0</v>
      </c>
      <c r="K373" s="1859">
        <f t="shared" si="72"/>
        <v>0</v>
      </c>
      <c r="L373" s="120"/>
      <c r="M373" s="120"/>
      <c r="N373" s="726"/>
      <c r="O373" s="719"/>
      <c r="V373" s="697"/>
      <c r="W373" s="698"/>
      <c r="AB373" s="577" t="b">
        <f t="shared" si="81"/>
        <v>1</v>
      </c>
      <c r="AC373" s="161">
        <v>1071000</v>
      </c>
      <c r="AD373" s="161" t="s">
        <v>4315</v>
      </c>
      <c r="AE373" s="167">
        <v>3323901325.7399998</v>
      </c>
      <c r="AF373" s="163">
        <v>0</v>
      </c>
      <c r="AG373" s="166">
        <v>0</v>
      </c>
      <c r="AH373" s="160">
        <v>3323901325.7399998</v>
      </c>
      <c r="AJ373" s="165">
        <v>0</v>
      </c>
      <c r="AK373" s="2176">
        <v>0</v>
      </c>
      <c r="AQ373" s="161">
        <v>1071000</v>
      </c>
      <c r="AR373" s="577" t="s">
        <v>3405</v>
      </c>
    </row>
    <row r="374" spans="1:44">
      <c r="A374" s="696">
        <v>1082000</v>
      </c>
      <c r="B374" s="736" t="s">
        <v>3406</v>
      </c>
      <c r="C374" s="723"/>
      <c r="D374" s="714"/>
      <c r="E374" s="715"/>
      <c r="F374" s="164">
        <v>11244349628.799999</v>
      </c>
      <c r="G374" s="164">
        <f t="shared" si="70"/>
        <v>11244350</v>
      </c>
      <c r="H374" s="164">
        <f t="shared" si="71"/>
        <v>0</v>
      </c>
      <c r="I374" s="695">
        <f>ROUND(F374/1000,0)</f>
        <v>11244350</v>
      </c>
      <c r="J374" s="1859">
        <v>0</v>
      </c>
      <c r="K374" s="1859">
        <f t="shared" si="72"/>
        <v>0</v>
      </c>
      <c r="L374" s="120"/>
      <c r="M374" s="120"/>
      <c r="N374" s="726"/>
      <c r="O374" s="719"/>
      <c r="V374" s="697"/>
      <c r="W374" s="698"/>
      <c r="AB374" s="577" t="b">
        <f t="shared" si="81"/>
        <v>1</v>
      </c>
      <c r="AC374" s="161">
        <v>1082000</v>
      </c>
      <c r="AD374" s="161" t="s">
        <v>4316</v>
      </c>
      <c r="AE374" s="167">
        <v>11244349628.799999</v>
      </c>
      <c r="AF374" s="163">
        <v>0</v>
      </c>
      <c r="AG374" s="166">
        <v>0</v>
      </c>
      <c r="AH374" s="160">
        <v>11244349628.799999</v>
      </c>
      <c r="AJ374" s="165">
        <v>0</v>
      </c>
      <c r="AK374" s="2176">
        <v>0</v>
      </c>
      <c r="AQ374" s="161">
        <v>1082000</v>
      </c>
      <c r="AR374" s="577" t="s">
        <v>3406</v>
      </c>
    </row>
    <row r="375" spans="1:44">
      <c r="A375" s="696">
        <v>1101000</v>
      </c>
      <c r="B375" s="736" t="s">
        <v>2434</v>
      </c>
      <c r="C375" s="723">
        <v>1888815352.3900001</v>
      </c>
      <c r="D375" s="714">
        <v>0</v>
      </c>
      <c r="E375" s="715">
        <v>34981494</v>
      </c>
      <c r="F375" s="164">
        <v>0</v>
      </c>
      <c r="G375" s="164">
        <f t="shared" si="70"/>
        <v>0</v>
      </c>
      <c r="H375" s="164">
        <f t="shared" si="71"/>
        <v>0</v>
      </c>
      <c r="I375" s="695">
        <f t="shared" ref="I375:I426" si="83">ROUND(F375/1000,0)</f>
        <v>0</v>
      </c>
      <c r="J375" s="1859">
        <v>1888815</v>
      </c>
      <c r="K375" s="1859">
        <f t="shared" si="72"/>
        <v>1888.8150000000001</v>
      </c>
      <c r="L375" s="120" t="s">
        <v>2679</v>
      </c>
      <c r="M375" s="120"/>
      <c r="N375" s="726"/>
      <c r="O375" s="719"/>
      <c r="V375" s="697"/>
      <c r="W375" s="698"/>
      <c r="AB375" s="577" t="b">
        <f t="shared" si="81"/>
        <v>1</v>
      </c>
      <c r="AC375" s="161">
        <v>1101000</v>
      </c>
      <c r="AD375" s="161" t="s">
        <v>2434</v>
      </c>
      <c r="AE375" s="1860">
        <v>0</v>
      </c>
      <c r="AF375" s="163">
        <v>0</v>
      </c>
      <c r="AG375" s="166">
        <v>0</v>
      </c>
      <c r="AH375" s="166">
        <v>0</v>
      </c>
      <c r="AJ375" s="1858">
        <v>1888815352.3900001</v>
      </c>
      <c r="AK375" s="1861">
        <v>-100</v>
      </c>
      <c r="AQ375" s="161">
        <v>1101000</v>
      </c>
      <c r="AR375" s="577" t="s">
        <v>321</v>
      </c>
    </row>
    <row r="376" spans="1:44">
      <c r="A376" s="696">
        <v>1105000</v>
      </c>
      <c r="B376" s="736" t="s">
        <v>2435</v>
      </c>
      <c r="C376" s="713">
        <v>-614404240.12</v>
      </c>
      <c r="D376" s="748">
        <v>-409044.69</v>
      </c>
      <c r="E376" s="715">
        <v>0</v>
      </c>
      <c r="F376" s="164">
        <v>0</v>
      </c>
      <c r="G376" s="164">
        <f t="shared" si="70"/>
        <v>0</v>
      </c>
      <c r="H376" s="164">
        <f t="shared" si="71"/>
        <v>0</v>
      </c>
      <c r="I376" s="695">
        <f t="shared" si="83"/>
        <v>0</v>
      </c>
      <c r="J376" s="1859">
        <v>-614404</v>
      </c>
      <c r="K376" s="1859">
        <f t="shared" si="72"/>
        <v>-614.404</v>
      </c>
      <c r="L376" s="120" t="s">
        <v>2679</v>
      </c>
      <c r="M376" s="120"/>
      <c r="N376" s="718"/>
      <c r="O376" s="725"/>
      <c r="V376" s="697"/>
      <c r="W376" s="698"/>
      <c r="AB376" s="577" t="b">
        <f t="shared" si="81"/>
        <v>1</v>
      </c>
      <c r="AC376" s="161">
        <v>1105000</v>
      </c>
      <c r="AD376" s="161" t="s">
        <v>2435</v>
      </c>
      <c r="AE376" s="1860">
        <v>0</v>
      </c>
      <c r="AF376" s="163">
        <v>0</v>
      </c>
      <c r="AG376" s="166">
        <v>0</v>
      </c>
      <c r="AH376" s="166">
        <v>0</v>
      </c>
      <c r="AJ376" s="1859">
        <v>-614404240.12</v>
      </c>
      <c r="AK376" s="1861">
        <v>-100</v>
      </c>
      <c r="AQ376" s="161">
        <v>1105000</v>
      </c>
      <c r="AR376" s="577" t="s">
        <v>325</v>
      </c>
    </row>
    <row r="377" spans="1:44">
      <c r="A377" s="696">
        <v>1106000</v>
      </c>
      <c r="B377" s="736" t="s">
        <v>2436</v>
      </c>
      <c r="C377" s="723">
        <v>47518420</v>
      </c>
      <c r="D377" s="714">
        <v>0</v>
      </c>
      <c r="E377" s="715">
        <v>0</v>
      </c>
      <c r="F377" s="164">
        <v>0</v>
      </c>
      <c r="G377" s="164">
        <f t="shared" si="70"/>
        <v>0</v>
      </c>
      <c r="H377" s="164">
        <f t="shared" si="71"/>
        <v>0</v>
      </c>
      <c r="I377" s="695">
        <f t="shared" si="83"/>
        <v>0</v>
      </c>
      <c r="J377" s="1859">
        <v>47518</v>
      </c>
      <c r="K377" s="1859">
        <f t="shared" si="72"/>
        <v>47.518000000000001</v>
      </c>
      <c r="L377" s="120" t="s">
        <v>2679</v>
      </c>
      <c r="M377" s="120"/>
      <c r="N377" s="726"/>
      <c r="O377" s="719"/>
      <c r="V377" s="697"/>
      <c r="W377" s="698"/>
      <c r="AB377" s="577" t="b">
        <f t="shared" si="81"/>
        <v>1</v>
      </c>
      <c r="AC377" s="161">
        <v>1106000</v>
      </c>
      <c r="AD377" s="161" t="s">
        <v>2436</v>
      </c>
      <c r="AE377" s="1860">
        <v>0</v>
      </c>
      <c r="AF377" s="163">
        <v>0</v>
      </c>
      <c r="AG377" s="166">
        <v>0</v>
      </c>
      <c r="AH377" s="166">
        <v>0</v>
      </c>
      <c r="AJ377" s="1858">
        <v>47518420</v>
      </c>
      <c r="AK377" s="1861">
        <v>-100</v>
      </c>
      <c r="AQ377" s="161">
        <v>1106000</v>
      </c>
      <c r="AR377" s="577" t="s">
        <v>326</v>
      </c>
    </row>
    <row r="378" spans="1:44">
      <c r="A378" s="696">
        <v>1111300</v>
      </c>
      <c r="B378" s="736" t="s">
        <v>2437</v>
      </c>
      <c r="C378" s="723">
        <v>104695604.28</v>
      </c>
      <c r="D378" s="714">
        <v>0</v>
      </c>
      <c r="E378" s="715">
        <v>0</v>
      </c>
      <c r="F378" s="164">
        <v>0</v>
      </c>
      <c r="G378" s="164">
        <f t="shared" si="70"/>
        <v>0</v>
      </c>
      <c r="H378" s="164">
        <f t="shared" si="71"/>
        <v>0</v>
      </c>
      <c r="I378" s="695">
        <f t="shared" ref="I378:I391" si="84">ROUND(F378/1000,0)</f>
        <v>0</v>
      </c>
      <c r="J378" s="1859">
        <v>104696</v>
      </c>
      <c r="K378" s="1859">
        <f t="shared" si="72"/>
        <v>104.696</v>
      </c>
      <c r="L378" s="120" t="s">
        <v>2679</v>
      </c>
      <c r="M378" s="120"/>
      <c r="N378" s="726"/>
      <c r="O378" s="719"/>
      <c r="V378" s="697"/>
      <c r="W378" s="698"/>
      <c r="AB378" s="577" t="b">
        <f t="shared" si="81"/>
        <v>1</v>
      </c>
      <c r="AC378" s="161">
        <v>1111300</v>
      </c>
      <c r="AD378" s="161" t="s">
        <v>2437</v>
      </c>
      <c r="AE378" s="1860">
        <v>0</v>
      </c>
      <c r="AF378" s="163">
        <v>0</v>
      </c>
      <c r="AG378" s="166">
        <v>0</v>
      </c>
      <c r="AH378" s="166">
        <v>0</v>
      </c>
      <c r="AJ378" s="1858">
        <v>104695604.28</v>
      </c>
      <c r="AK378" s="1861">
        <v>-100</v>
      </c>
      <c r="AQ378" s="161">
        <v>1111300</v>
      </c>
      <c r="AR378" s="577" t="s">
        <v>328</v>
      </c>
    </row>
    <row r="379" spans="1:44">
      <c r="A379" s="696">
        <v>1111400</v>
      </c>
      <c r="B379" s="736" t="s">
        <v>2438</v>
      </c>
      <c r="C379" s="723">
        <v>22293053.18</v>
      </c>
      <c r="D379" s="714">
        <v>0</v>
      </c>
      <c r="E379" s="715">
        <v>0</v>
      </c>
      <c r="F379" s="164">
        <v>5900000</v>
      </c>
      <c r="G379" s="164">
        <f t="shared" si="70"/>
        <v>5900</v>
      </c>
      <c r="H379" s="164">
        <f t="shared" si="71"/>
        <v>0</v>
      </c>
      <c r="I379" s="695">
        <f>ROUND(F379/1000,0)</f>
        <v>5900</v>
      </c>
      <c r="J379" s="1859">
        <v>22293</v>
      </c>
      <c r="K379" s="1859">
        <f t="shared" si="72"/>
        <v>22.292999999999999</v>
      </c>
      <c r="L379" s="120" t="s">
        <v>2679</v>
      </c>
      <c r="M379" s="120"/>
      <c r="N379" s="726"/>
      <c r="O379" s="719"/>
      <c r="V379" s="697"/>
      <c r="W379" s="698"/>
      <c r="AB379" s="577" t="b">
        <f t="shared" si="81"/>
        <v>1</v>
      </c>
      <c r="AC379" s="161">
        <v>1111400</v>
      </c>
      <c r="AD379" s="161" t="s">
        <v>4317</v>
      </c>
      <c r="AE379" s="167">
        <v>5900000</v>
      </c>
      <c r="AF379" s="163">
        <v>0</v>
      </c>
      <c r="AG379" s="166">
        <v>0</v>
      </c>
      <c r="AH379" s="160">
        <v>5900000</v>
      </c>
      <c r="AJ379" s="1858">
        <v>22293053.18</v>
      </c>
      <c r="AK379" s="1861">
        <v>-74</v>
      </c>
      <c r="AQ379" s="161">
        <v>1111400</v>
      </c>
      <c r="AR379" s="577" t="s">
        <v>3779</v>
      </c>
    </row>
    <row r="380" spans="1:44">
      <c r="A380" s="696">
        <v>1111500</v>
      </c>
      <c r="B380" s="736" t="s">
        <v>2439</v>
      </c>
      <c r="C380" s="723">
        <v>151301362.13999999</v>
      </c>
      <c r="D380" s="714">
        <v>0</v>
      </c>
      <c r="E380" s="715">
        <v>0</v>
      </c>
      <c r="F380" s="164">
        <v>221026705.80000001</v>
      </c>
      <c r="G380" s="164">
        <f t="shared" si="70"/>
        <v>221027</v>
      </c>
      <c r="H380" s="164">
        <f t="shared" si="71"/>
        <v>0</v>
      </c>
      <c r="I380" s="695">
        <f>ROUND(F380/1000,0)</f>
        <v>221027</v>
      </c>
      <c r="J380" s="1859">
        <v>151301</v>
      </c>
      <c r="K380" s="1859">
        <f t="shared" si="72"/>
        <v>151.30099999999999</v>
      </c>
      <c r="L380" s="120" t="s">
        <v>2679</v>
      </c>
      <c r="M380" s="120"/>
      <c r="N380" s="726"/>
      <c r="O380" s="719"/>
      <c r="V380" s="697"/>
      <c r="W380" s="698"/>
      <c r="AB380" s="577" t="b">
        <f t="shared" si="81"/>
        <v>1</v>
      </c>
      <c r="AC380" s="161">
        <v>1111500</v>
      </c>
      <c r="AD380" s="161" t="s">
        <v>4318</v>
      </c>
      <c r="AE380" s="167">
        <v>221026705.80000001</v>
      </c>
      <c r="AF380" s="163">
        <v>0</v>
      </c>
      <c r="AG380" s="166">
        <v>0</v>
      </c>
      <c r="AH380" s="160">
        <v>221026705.80000001</v>
      </c>
      <c r="AJ380" s="1858">
        <v>151301362.13999999</v>
      </c>
      <c r="AK380" s="2175">
        <v>46</v>
      </c>
      <c r="AQ380" s="161">
        <v>1111500</v>
      </c>
      <c r="AR380" s="577" t="s">
        <v>3780</v>
      </c>
    </row>
    <row r="381" spans="1:44">
      <c r="A381" s="696">
        <v>1111550</v>
      </c>
      <c r="B381" s="736" t="s">
        <v>2440</v>
      </c>
      <c r="C381" s="723">
        <v>336519931.94999999</v>
      </c>
      <c r="D381" s="748">
        <v>0</v>
      </c>
      <c r="E381" s="715">
        <v>0</v>
      </c>
      <c r="F381" s="164">
        <v>0</v>
      </c>
      <c r="G381" s="164">
        <f t="shared" si="70"/>
        <v>0</v>
      </c>
      <c r="H381" s="164">
        <f t="shared" si="71"/>
        <v>0</v>
      </c>
      <c r="I381" s="695">
        <f>ROUND(F381/1000,0)</f>
        <v>0</v>
      </c>
      <c r="J381" s="1859">
        <v>336520</v>
      </c>
      <c r="K381" s="1859">
        <f t="shared" si="72"/>
        <v>336.52</v>
      </c>
      <c r="L381" s="120" t="s">
        <v>2679</v>
      </c>
      <c r="M381" s="120"/>
      <c r="N381" s="726"/>
      <c r="O381" s="719"/>
      <c r="V381" s="697"/>
      <c r="W381" s="698"/>
      <c r="AB381" s="577" t="b">
        <f t="shared" si="81"/>
        <v>1</v>
      </c>
      <c r="AC381" s="161">
        <v>1111550</v>
      </c>
      <c r="AD381" s="161" t="s">
        <v>2440</v>
      </c>
      <c r="AE381" s="1860">
        <v>0</v>
      </c>
      <c r="AF381" s="163">
        <v>0</v>
      </c>
      <c r="AG381" s="166">
        <v>0</v>
      </c>
      <c r="AH381" s="166">
        <v>0</v>
      </c>
      <c r="AJ381" s="1858">
        <v>336519931.94999999</v>
      </c>
      <c r="AK381" s="1861">
        <v>-100</v>
      </c>
      <c r="AQ381" s="161">
        <v>1111550</v>
      </c>
      <c r="AR381" s="577" t="s">
        <v>331</v>
      </c>
    </row>
    <row r="382" spans="1:44">
      <c r="A382" s="696">
        <v>1111600</v>
      </c>
      <c r="B382" s="736" t="s">
        <v>2441</v>
      </c>
      <c r="C382" s="723">
        <v>912090417.16999996</v>
      </c>
      <c r="D382" s="714">
        <v>0</v>
      </c>
      <c r="E382" s="715">
        <v>0</v>
      </c>
      <c r="F382" s="164">
        <v>1680372895.3199999</v>
      </c>
      <c r="G382" s="164">
        <f t="shared" si="70"/>
        <v>1680373</v>
      </c>
      <c r="H382" s="164">
        <f t="shared" si="71"/>
        <v>0</v>
      </c>
      <c r="I382" s="695">
        <f>ROUND(F382/1000,0)</f>
        <v>1680373</v>
      </c>
      <c r="J382" s="1859">
        <v>912090</v>
      </c>
      <c r="K382" s="1859">
        <f t="shared" si="72"/>
        <v>912.09</v>
      </c>
      <c r="L382" s="120" t="s">
        <v>2679</v>
      </c>
      <c r="M382" s="120"/>
      <c r="N382" s="726"/>
      <c r="O382" s="719"/>
      <c r="V382" s="697"/>
      <c r="W382" s="698"/>
      <c r="AB382" s="577" t="b">
        <f t="shared" si="81"/>
        <v>1</v>
      </c>
      <c r="AC382" s="161">
        <v>1111600</v>
      </c>
      <c r="AD382" s="161" t="s">
        <v>4319</v>
      </c>
      <c r="AE382" s="167">
        <v>1680372895.3199999</v>
      </c>
      <c r="AF382" s="163">
        <v>0</v>
      </c>
      <c r="AG382" s="166">
        <v>0</v>
      </c>
      <c r="AH382" s="160">
        <v>1680372895.3199999</v>
      </c>
      <c r="AJ382" s="1858">
        <v>912090417.16999996</v>
      </c>
      <c r="AK382" s="2175">
        <v>84</v>
      </c>
      <c r="AQ382" s="161">
        <v>1111600</v>
      </c>
      <c r="AR382" s="577" t="s">
        <v>3781</v>
      </c>
    </row>
    <row r="383" spans="1:44">
      <c r="A383" s="696">
        <v>1111800</v>
      </c>
      <c r="B383" s="736" t="s">
        <v>3407</v>
      </c>
      <c r="C383" s="723"/>
      <c r="D383" s="714"/>
      <c r="E383" s="715"/>
      <c r="F383" s="164">
        <v>161243731.5</v>
      </c>
      <c r="G383" s="164">
        <f t="shared" si="70"/>
        <v>161244</v>
      </c>
      <c r="H383" s="164">
        <f t="shared" si="71"/>
        <v>0</v>
      </c>
      <c r="I383" s="695">
        <f t="shared" si="84"/>
        <v>161244</v>
      </c>
      <c r="J383" s="1859">
        <v>0</v>
      </c>
      <c r="K383" s="1859">
        <f t="shared" si="72"/>
        <v>0</v>
      </c>
      <c r="L383" s="120"/>
      <c r="M383" s="120"/>
      <c r="N383" s="726"/>
      <c r="O383" s="719"/>
      <c r="V383" s="697"/>
      <c r="W383" s="698"/>
      <c r="AB383" s="577" t="b">
        <f t="shared" si="81"/>
        <v>1</v>
      </c>
      <c r="AC383" s="161">
        <v>1111800</v>
      </c>
      <c r="AD383" s="161" t="s">
        <v>4320</v>
      </c>
      <c r="AE383" s="167">
        <v>161243731.5</v>
      </c>
      <c r="AF383" s="163">
        <v>0</v>
      </c>
      <c r="AG383" s="166">
        <v>0</v>
      </c>
      <c r="AH383" s="160">
        <v>161243731.5</v>
      </c>
      <c r="AJ383" s="165">
        <v>0</v>
      </c>
      <c r="AK383" s="2176">
        <v>0</v>
      </c>
      <c r="AQ383" s="161">
        <v>1111800</v>
      </c>
      <c r="AR383" s="577" t="s">
        <v>3407</v>
      </c>
    </row>
    <row r="384" spans="1:44">
      <c r="A384" s="696">
        <v>1111900</v>
      </c>
      <c r="B384" s="736" t="s">
        <v>2442</v>
      </c>
      <c r="C384" s="723">
        <v>50218767</v>
      </c>
      <c r="D384" s="714">
        <v>0</v>
      </c>
      <c r="E384" s="715">
        <v>0</v>
      </c>
      <c r="F384" s="164">
        <v>2500000</v>
      </c>
      <c r="G384" s="164">
        <f t="shared" si="70"/>
        <v>2500</v>
      </c>
      <c r="H384" s="164">
        <f t="shared" si="71"/>
        <v>0</v>
      </c>
      <c r="I384" s="695">
        <f>ROUND(F384/1000,0)</f>
        <v>2500</v>
      </c>
      <c r="J384" s="1859">
        <v>50219</v>
      </c>
      <c r="K384" s="1859">
        <f t="shared" si="72"/>
        <v>50.219000000000001</v>
      </c>
      <c r="L384" s="120" t="s">
        <v>2679</v>
      </c>
      <c r="M384" s="120"/>
      <c r="N384" s="726"/>
      <c r="O384" s="725"/>
      <c r="V384" s="697"/>
      <c r="W384" s="698"/>
      <c r="AB384" s="577" t="b">
        <f t="shared" si="81"/>
        <v>1</v>
      </c>
      <c r="AC384" s="161">
        <v>1111900</v>
      </c>
      <c r="AD384" s="161" t="s">
        <v>4321</v>
      </c>
      <c r="AE384" s="167">
        <v>2500000</v>
      </c>
      <c r="AF384" s="163">
        <v>0</v>
      </c>
      <c r="AG384" s="166">
        <v>0</v>
      </c>
      <c r="AH384" s="160">
        <v>2500000</v>
      </c>
      <c r="AJ384" s="1858">
        <v>50218767</v>
      </c>
      <c r="AK384" s="1861">
        <v>-95</v>
      </c>
      <c r="AQ384" s="161">
        <v>1111900</v>
      </c>
      <c r="AR384" s="577" t="s">
        <v>3782</v>
      </c>
    </row>
    <row r="385" spans="1:44">
      <c r="A385" s="696">
        <v>1112300</v>
      </c>
      <c r="B385" s="736" t="s">
        <v>2443</v>
      </c>
      <c r="C385" s="723">
        <v>60235357.530000001</v>
      </c>
      <c r="D385" s="714">
        <v>0</v>
      </c>
      <c r="E385" s="715">
        <v>0</v>
      </c>
      <c r="F385" s="164">
        <v>0</v>
      </c>
      <c r="G385" s="164">
        <f t="shared" si="70"/>
        <v>0</v>
      </c>
      <c r="H385" s="164">
        <f t="shared" si="71"/>
        <v>0</v>
      </c>
      <c r="I385" s="695">
        <f>ROUND(F385/1000,0)</f>
        <v>0</v>
      </c>
      <c r="J385" s="1859">
        <v>60235</v>
      </c>
      <c r="K385" s="1859">
        <f t="shared" si="72"/>
        <v>60.234999999999999</v>
      </c>
      <c r="L385" s="120" t="s">
        <v>2679</v>
      </c>
      <c r="M385" s="120"/>
      <c r="N385" s="726"/>
      <c r="O385" s="725"/>
      <c r="V385" s="697"/>
      <c r="W385" s="698"/>
      <c r="AB385" s="577" t="b">
        <f t="shared" si="81"/>
        <v>1</v>
      </c>
      <c r="AC385" s="161">
        <v>1112300</v>
      </c>
      <c r="AD385" s="161" t="s">
        <v>2443</v>
      </c>
      <c r="AE385" s="1860">
        <v>0</v>
      </c>
      <c r="AF385" s="163">
        <v>0</v>
      </c>
      <c r="AG385" s="166">
        <v>0</v>
      </c>
      <c r="AH385" s="166">
        <v>0</v>
      </c>
      <c r="AJ385" s="1858">
        <v>60235357.530000001</v>
      </c>
      <c r="AK385" s="1861">
        <v>-100</v>
      </c>
      <c r="AQ385" s="161">
        <v>1112300</v>
      </c>
      <c r="AR385" s="577" t="s">
        <v>337</v>
      </c>
    </row>
    <row r="386" spans="1:44">
      <c r="A386" s="696">
        <v>1112400</v>
      </c>
      <c r="B386" s="736" t="s">
        <v>2444</v>
      </c>
      <c r="C386" s="723">
        <v>412275052.77999997</v>
      </c>
      <c r="D386" s="714">
        <v>0</v>
      </c>
      <c r="E386" s="715">
        <v>0</v>
      </c>
      <c r="F386" s="164">
        <v>318754013.97000003</v>
      </c>
      <c r="G386" s="164">
        <f t="shared" si="70"/>
        <v>318754</v>
      </c>
      <c r="H386" s="164">
        <f t="shared" si="71"/>
        <v>0</v>
      </c>
      <c r="I386" s="695">
        <f>ROUND(F386/1000,0)</f>
        <v>318754</v>
      </c>
      <c r="J386" s="1859">
        <v>412275</v>
      </c>
      <c r="K386" s="1859">
        <f t="shared" si="72"/>
        <v>412.27499999999998</v>
      </c>
      <c r="L386" s="120" t="s">
        <v>2679</v>
      </c>
      <c r="M386" s="120"/>
      <c r="N386" s="726"/>
      <c r="O386" s="719"/>
      <c r="V386" s="697"/>
      <c r="W386" s="698"/>
      <c r="AB386" s="577" t="b">
        <f t="shared" si="81"/>
        <v>1</v>
      </c>
      <c r="AC386" s="161">
        <v>1112400</v>
      </c>
      <c r="AD386" s="161" t="s">
        <v>4322</v>
      </c>
      <c r="AE386" s="167">
        <v>318754013.97000003</v>
      </c>
      <c r="AF386" s="163">
        <v>0</v>
      </c>
      <c r="AG386" s="166">
        <v>0</v>
      </c>
      <c r="AH386" s="160">
        <v>318754013.97000003</v>
      </c>
      <c r="AJ386" s="1858">
        <v>412275052.77999997</v>
      </c>
      <c r="AK386" s="1861">
        <v>-23</v>
      </c>
      <c r="AQ386" s="161">
        <v>1112400</v>
      </c>
      <c r="AR386" s="577" t="s">
        <v>3783</v>
      </c>
    </row>
    <row r="387" spans="1:44">
      <c r="A387" s="696">
        <v>1112500</v>
      </c>
      <c r="B387" s="736" t="s">
        <v>3408</v>
      </c>
      <c r="C387" s="723"/>
      <c r="D387" s="714"/>
      <c r="E387" s="715"/>
      <c r="F387" s="164">
        <v>13057974.779999999</v>
      </c>
      <c r="G387" s="164">
        <f t="shared" si="70"/>
        <v>13058</v>
      </c>
      <c r="H387" s="164">
        <f t="shared" si="71"/>
        <v>0</v>
      </c>
      <c r="I387" s="695">
        <f t="shared" si="84"/>
        <v>13058</v>
      </c>
      <c r="J387" s="1859">
        <v>0</v>
      </c>
      <c r="K387" s="1859">
        <f t="shared" si="72"/>
        <v>0</v>
      </c>
      <c r="L387" s="120"/>
      <c r="M387" s="120"/>
      <c r="N387" s="726"/>
      <c r="O387" s="719"/>
      <c r="V387" s="697"/>
      <c r="W387" s="698"/>
      <c r="AB387" s="577" t="b">
        <f t="shared" si="81"/>
        <v>1</v>
      </c>
      <c r="AC387" s="161">
        <v>1112500</v>
      </c>
      <c r="AD387" s="161" t="s">
        <v>4323</v>
      </c>
      <c r="AE387" s="167">
        <v>13057974.779999999</v>
      </c>
      <c r="AF387" s="163">
        <v>0</v>
      </c>
      <c r="AG387" s="166">
        <v>0</v>
      </c>
      <c r="AH387" s="160">
        <v>13057974.779999999</v>
      </c>
      <c r="AJ387" s="165">
        <v>0</v>
      </c>
      <c r="AK387" s="2176">
        <v>0</v>
      </c>
      <c r="AQ387" s="161">
        <v>1112500</v>
      </c>
      <c r="AR387" s="577" t="s">
        <v>3408</v>
      </c>
    </row>
    <row r="388" spans="1:44">
      <c r="A388" s="696">
        <v>1112600</v>
      </c>
      <c r="B388" s="736" t="s">
        <v>2445</v>
      </c>
      <c r="C388" s="723">
        <v>708078091.51999998</v>
      </c>
      <c r="D388" s="714">
        <v>0</v>
      </c>
      <c r="E388" s="715">
        <v>0</v>
      </c>
      <c r="F388" s="164">
        <v>798104120.38999999</v>
      </c>
      <c r="G388" s="164">
        <f t="shared" si="70"/>
        <v>798104</v>
      </c>
      <c r="H388" s="164">
        <f t="shared" si="71"/>
        <v>0</v>
      </c>
      <c r="I388" s="695">
        <f>ROUND(F388/1000,0)</f>
        <v>798104</v>
      </c>
      <c r="J388" s="1859">
        <v>708078</v>
      </c>
      <c r="K388" s="1859">
        <f t="shared" si="72"/>
        <v>708.07799999999997</v>
      </c>
      <c r="L388" s="120" t="s">
        <v>2679</v>
      </c>
      <c r="M388" s="120"/>
      <c r="N388" s="726"/>
      <c r="O388" s="719"/>
      <c r="V388" s="697"/>
      <c r="W388" s="698"/>
      <c r="AB388" s="577" t="b">
        <f t="shared" si="81"/>
        <v>1</v>
      </c>
      <c r="AC388" s="161">
        <v>1112600</v>
      </c>
      <c r="AD388" s="161" t="s">
        <v>4324</v>
      </c>
      <c r="AE388" s="167">
        <v>798104120.38999999</v>
      </c>
      <c r="AF388" s="163">
        <v>0</v>
      </c>
      <c r="AG388" s="166">
        <v>0</v>
      </c>
      <c r="AH388" s="160">
        <v>798104120.38999999</v>
      </c>
      <c r="AJ388" s="1858">
        <v>708078091.51999998</v>
      </c>
      <c r="AK388" s="2175">
        <v>13</v>
      </c>
      <c r="AQ388" s="161">
        <v>1112600</v>
      </c>
      <c r="AR388" s="577" t="s">
        <v>3784</v>
      </c>
    </row>
    <row r="389" spans="1:44">
      <c r="A389" s="696">
        <v>1112700</v>
      </c>
      <c r="B389" s="736" t="s">
        <v>2446</v>
      </c>
      <c r="C389" s="723">
        <v>693389569.30999994</v>
      </c>
      <c r="D389" s="714">
        <v>0</v>
      </c>
      <c r="E389" s="715">
        <v>0</v>
      </c>
      <c r="F389" s="164">
        <v>317693632.08999997</v>
      </c>
      <c r="G389" s="164">
        <f t="shared" si="70"/>
        <v>317694</v>
      </c>
      <c r="H389" s="164">
        <f t="shared" si="71"/>
        <v>0</v>
      </c>
      <c r="I389" s="695">
        <f>ROUND(F389/1000,0)</f>
        <v>317694</v>
      </c>
      <c r="J389" s="1859">
        <v>693390</v>
      </c>
      <c r="K389" s="1859">
        <f t="shared" si="72"/>
        <v>693.39</v>
      </c>
      <c r="L389" s="120" t="s">
        <v>2679</v>
      </c>
      <c r="M389" s="120"/>
      <c r="N389" s="726"/>
      <c r="O389" s="719"/>
      <c r="V389" s="697"/>
      <c r="W389" s="698"/>
      <c r="AB389" s="577" t="b">
        <f t="shared" si="81"/>
        <v>1</v>
      </c>
      <c r="AC389" s="161">
        <v>1112700</v>
      </c>
      <c r="AD389" s="161" t="s">
        <v>4325</v>
      </c>
      <c r="AE389" s="167">
        <v>317693632.08999997</v>
      </c>
      <c r="AF389" s="163">
        <v>0</v>
      </c>
      <c r="AG389" s="166">
        <v>0</v>
      </c>
      <c r="AH389" s="160">
        <v>317693632.08999997</v>
      </c>
      <c r="AJ389" s="1858">
        <v>693389569.30999994</v>
      </c>
      <c r="AK389" s="1861">
        <v>-54</v>
      </c>
      <c r="AQ389" s="161">
        <v>1112700</v>
      </c>
      <c r="AR389" s="577" t="s">
        <v>3785</v>
      </c>
    </row>
    <row r="390" spans="1:44">
      <c r="A390" s="696">
        <v>1112800</v>
      </c>
      <c r="B390" s="712" t="s">
        <v>3203</v>
      </c>
      <c r="C390" s="723">
        <v>6178638.8499999996</v>
      </c>
      <c r="D390" s="714">
        <v>0</v>
      </c>
      <c r="E390" s="715">
        <v>0</v>
      </c>
      <c r="F390" s="164">
        <v>62468159.969999999</v>
      </c>
      <c r="G390" s="164">
        <f t="shared" si="70"/>
        <v>62468</v>
      </c>
      <c r="H390" s="164">
        <f t="shared" si="71"/>
        <v>0</v>
      </c>
      <c r="I390" s="695">
        <f>ROUND(F390/1000,0)</f>
        <v>62468</v>
      </c>
      <c r="J390" s="1859">
        <v>6179</v>
      </c>
      <c r="K390" s="1859">
        <f t="shared" si="72"/>
        <v>6.1790000000000003</v>
      </c>
      <c r="L390" s="120"/>
      <c r="M390" s="120"/>
      <c r="N390" s="726"/>
      <c r="O390" s="719"/>
      <c r="V390" s="697"/>
      <c r="W390" s="698"/>
      <c r="AB390" s="577" t="b">
        <f t="shared" si="81"/>
        <v>1</v>
      </c>
      <c r="AC390" s="161">
        <v>1112800</v>
      </c>
      <c r="AD390" s="161" t="s">
        <v>4326</v>
      </c>
      <c r="AE390" s="167">
        <v>62468159.969999999</v>
      </c>
      <c r="AF390" s="163">
        <v>0</v>
      </c>
      <c r="AG390" s="166">
        <v>0</v>
      </c>
      <c r="AH390" s="160">
        <v>62468159.969999999</v>
      </c>
      <c r="AJ390" s="1858">
        <v>6178638.8499999996</v>
      </c>
      <c r="AK390" s="2175">
        <v>911</v>
      </c>
      <c r="AQ390" s="161">
        <v>1112800</v>
      </c>
      <c r="AR390" s="577" t="s">
        <v>3786</v>
      </c>
    </row>
    <row r="391" spans="1:44">
      <c r="A391" s="696">
        <v>1112900</v>
      </c>
      <c r="B391" s="736" t="s">
        <v>3409</v>
      </c>
      <c r="C391" s="723"/>
      <c r="D391" s="714"/>
      <c r="E391" s="715"/>
      <c r="F391" s="164">
        <v>40837000</v>
      </c>
      <c r="G391" s="164">
        <f t="shared" si="70"/>
        <v>40837</v>
      </c>
      <c r="H391" s="164">
        <f t="shared" si="71"/>
        <v>0</v>
      </c>
      <c r="I391" s="695">
        <f t="shared" si="84"/>
        <v>40837</v>
      </c>
      <c r="J391" s="1859">
        <v>0</v>
      </c>
      <c r="K391" s="1859">
        <f t="shared" si="72"/>
        <v>0</v>
      </c>
      <c r="L391" s="120"/>
      <c r="M391" s="120"/>
      <c r="N391" s="726"/>
      <c r="O391" s="719"/>
      <c r="V391" s="697"/>
      <c r="W391" s="698"/>
      <c r="AB391" s="577" t="b">
        <f t="shared" si="81"/>
        <v>1</v>
      </c>
      <c r="AC391" s="161">
        <v>1112900</v>
      </c>
      <c r="AD391" s="161" t="s">
        <v>4327</v>
      </c>
      <c r="AE391" s="167">
        <v>40837000</v>
      </c>
      <c r="AF391" s="163">
        <v>0</v>
      </c>
      <c r="AG391" s="166">
        <v>0</v>
      </c>
      <c r="AH391" s="160">
        <v>40837000</v>
      </c>
      <c r="AJ391" s="165">
        <v>0</v>
      </c>
      <c r="AK391" s="2176">
        <v>0</v>
      </c>
      <c r="AQ391" s="161">
        <v>1112900</v>
      </c>
      <c r="AR391" s="577" t="s">
        <v>3409</v>
      </c>
    </row>
    <row r="392" spans="1:44">
      <c r="A392" s="696">
        <v>1113000</v>
      </c>
      <c r="B392" s="736" t="s">
        <v>2447</v>
      </c>
      <c r="C392" s="723">
        <v>7120037383.1099997</v>
      </c>
      <c r="D392" s="748">
        <v>0</v>
      </c>
      <c r="E392" s="772">
        <v>1854825</v>
      </c>
      <c r="F392" s="164">
        <v>7145118300.1199999</v>
      </c>
      <c r="G392" s="164">
        <f t="shared" si="70"/>
        <v>7145118</v>
      </c>
      <c r="H392" s="164">
        <f t="shared" si="71"/>
        <v>0</v>
      </c>
      <c r="I392" s="695">
        <f>ROUND(F392/1000,0)</f>
        <v>7145118</v>
      </c>
      <c r="J392" s="1859">
        <v>7120037</v>
      </c>
      <c r="K392" s="1859">
        <f t="shared" si="72"/>
        <v>7120.0370000000003</v>
      </c>
      <c r="L392" s="120" t="s">
        <v>2679</v>
      </c>
      <c r="M392" s="120"/>
      <c r="N392" s="726"/>
      <c r="O392" s="719"/>
      <c r="V392" s="697"/>
      <c r="W392" s="698"/>
      <c r="AB392" s="577" t="b">
        <f t="shared" si="81"/>
        <v>1</v>
      </c>
      <c r="AC392" s="161">
        <v>1113000</v>
      </c>
      <c r="AD392" s="161" t="s">
        <v>4328</v>
      </c>
      <c r="AE392" s="167">
        <v>7145118300.1199999</v>
      </c>
      <c r="AF392" s="163">
        <v>0</v>
      </c>
      <c r="AG392" s="166">
        <v>0</v>
      </c>
      <c r="AH392" s="160">
        <v>7145118300.1199999</v>
      </c>
      <c r="AJ392" s="1858">
        <v>7120037383.1099997</v>
      </c>
      <c r="AK392" s="2176">
        <v>0</v>
      </c>
      <c r="AQ392" s="161">
        <v>1113000</v>
      </c>
      <c r="AR392" s="577" t="s">
        <v>3787</v>
      </c>
    </row>
    <row r="393" spans="1:44">
      <c r="A393" s="696">
        <v>1114000</v>
      </c>
      <c r="B393" s="736" t="s">
        <v>3465</v>
      </c>
      <c r="C393" s="723"/>
      <c r="D393" s="748"/>
      <c r="E393" s="772"/>
      <c r="F393" s="164">
        <v>3150000</v>
      </c>
      <c r="G393" s="164">
        <f t="shared" si="70"/>
        <v>3150</v>
      </c>
      <c r="H393" s="164">
        <f t="shared" si="71"/>
        <v>0</v>
      </c>
      <c r="I393" s="695">
        <f>ROUND(F393/1000,0)</f>
        <v>3150</v>
      </c>
      <c r="J393" s="1859">
        <v>0</v>
      </c>
      <c r="K393" s="1859">
        <f t="shared" si="72"/>
        <v>0</v>
      </c>
      <c r="L393" s="120"/>
      <c r="M393" s="120"/>
      <c r="N393" s="726"/>
      <c r="O393" s="719"/>
      <c r="V393" s="697"/>
      <c r="W393" s="698"/>
      <c r="AB393" s="577" t="b">
        <f t="shared" si="81"/>
        <v>1</v>
      </c>
      <c r="AC393" s="161">
        <v>1114000</v>
      </c>
      <c r="AD393" s="161" t="s">
        <v>4329</v>
      </c>
      <c r="AE393" s="167">
        <v>3150000</v>
      </c>
      <c r="AF393" s="163">
        <v>0</v>
      </c>
      <c r="AG393" s="166">
        <v>0</v>
      </c>
      <c r="AH393" s="160">
        <v>3150000</v>
      </c>
      <c r="AJ393" s="165">
        <v>0</v>
      </c>
      <c r="AK393" s="2176">
        <v>0</v>
      </c>
      <c r="AQ393" s="161">
        <v>1114000</v>
      </c>
      <c r="AR393" s="577" t="s">
        <v>3465</v>
      </c>
    </row>
    <row r="394" spans="1:44">
      <c r="A394" s="696">
        <v>1121100</v>
      </c>
      <c r="B394" s="736" t="s">
        <v>2448</v>
      </c>
      <c r="C394" s="723">
        <v>1311049844.47</v>
      </c>
      <c r="D394" s="714">
        <v>0</v>
      </c>
      <c r="E394" s="715">
        <v>0</v>
      </c>
      <c r="F394" s="164">
        <v>497252412.22000003</v>
      </c>
      <c r="G394" s="164">
        <f t="shared" si="70"/>
        <v>497252</v>
      </c>
      <c r="H394" s="164">
        <f t="shared" si="71"/>
        <v>0</v>
      </c>
      <c r="I394" s="695">
        <f t="shared" si="83"/>
        <v>497252</v>
      </c>
      <c r="J394" s="1859">
        <v>1311050</v>
      </c>
      <c r="K394" s="1859">
        <f t="shared" si="72"/>
        <v>1311.05</v>
      </c>
      <c r="L394" s="120" t="s">
        <v>2679</v>
      </c>
      <c r="M394" s="120"/>
      <c r="N394" s="726"/>
      <c r="O394" s="719"/>
      <c r="V394" s="697"/>
      <c r="W394" s="698"/>
      <c r="AB394" s="577" t="b">
        <f t="shared" si="81"/>
        <v>1</v>
      </c>
      <c r="AC394" s="161">
        <v>1121100</v>
      </c>
      <c r="AD394" s="161" t="s">
        <v>4330</v>
      </c>
      <c r="AE394" s="167">
        <v>497252412.22000003</v>
      </c>
      <c r="AF394" s="163">
        <v>0</v>
      </c>
      <c r="AG394" s="166">
        <v>0</v>
      </c>
      <c r="AH394" s="160">
        <v>497252412.22000003</v>
      </c>
      <c r="AJ394" s="1858">
        <v>1311049844.47</v>
      </c>
      <c r="AK394" s="1861">
        <v>-62</v>
      </c>
      <c r="AQ394" s="161">
        <v>1121100</v>
      </c>
      <c r="AR394" s="577" t="s">
        <v>3788</v>
      </c>
    </row>
    <row r="395" spans="1:44">
      <c r="A395" s="696">
        <v>1121200</v>
      </c>
      <c r="B395" s="736" t="s">
        <v>2449</v>
      </c>
      <c r="C395" s="723">
        <v>504016258.27999997</v>
      </c>
      <c r="D395" s="714">
        <v>0</v>
      </c>
      <c r="E395" s="772">
        <v>75311014</v>
      </c>
      <c r="F395" s="164">
        <v>1344579137.78</v>
      </c>
      <c r="G395" s="164">
        <f t="shared" si="70"/>
        <v>1344579</v>
      </c>
      <c r="H395" s="164">
        <f t="shared" si="71"/>
        <v>0</v>
      </c>
      <c r="I395" s="695">
        <f t="shared" si="83"/>
        <v>1344579</v>
      </c>
      <c r="J395" s="1859">
        <v>504016</v>
      </c>
      <c r="K395" s="1859">
        <f t="shared" si="72"/>
        <v>504.01600000000002</v>
      </c>
      <c r="L395" s="120" t="s">
        <v>2679</v>
      </c>
      <c r="M395" s="120"/>
      <c r="N395" s="726"/>
      <c r="O395" s="719"/>
      <c r="V395" s="697"/>
      <c r="W395" s="698"/>
      <c r="AB395" s="577" t="b">
        <f t="shared" si="81"/>
        <v>1</v>
      </c>
      <c r="AC395" s="161">
        <v>1121200</v>
      </c>
      <c r="AD395" s="161" t="s">
        <v>4331</v>
      </c>
      <c r="AE395" s="167">
        <v>1344579137.78</v>
      </c>
      <c r="AF395" s="163">
        <v>0</v>
      </c>
      <c r="AG395" s="166">
        <v>0</v>
      </c>
      <c r="AH395" s="160">
        <v>1344579137.78</v>
      </c>
      <c r="AJ395" s="1858">
        <v>504016258.27999997</v>
      </c>
      <c r="AK395" s="2175">
        <v>167</v>
      </c>
      <c r="AQ395" s="161">
        <v>1121200</v>
      </c>
      <c r="AR395" s="577" t="s">
        <v>3789</v>
      </c>
    </row>
    <row r="396" spans="1:44">
      <c r="A396" s="696">
        <v>1131100</v>
      </c>
      <c r="B396" s="736" t="s">
        <v>2450</v>
      </c>
      <c r="C396" s="723">
        <v>653696337.72000003</v>
      </c>
      <c r="D396" s="714">
        <v>0</v>
      </c>
      <c r="E396" s="772">
        <v>112901715</v>
      </c>
      <c r="F396" s="164">
        <v>71189991.980000004</v>
      </c>
      <c r="G396" s="164">
        <f t="shared" si="70"/>
        <v>71190</v>
      </c>
      <c r="H396" s="164">
        <f t="shared" si="71"/>
        <v>0</v>
      </c>
      <c r="I396" s="695">
        <f t="shared" si="83"/>
        <v>71190</v>
      </c>
      <c r="J396" s="1859">
        <v>653696</v>
      </c>
      <c r="K396" s="1859">
        <f t="shared" si="72"/>
        <v>653.69600000000003</v>
      </c>
      <c r="L396" s="120" t="s">
        <v>2679</v>
      </c>
      <c r="M396" s="120"/>
      <c r="N396" s="726"/>
      <c r="O396" s="719"/>
      <c r="V396" s="697"/>
      <c r="W396" s="698"/>
      <c r="AB396" s="577" t="b">
        <f t="shared" si="81"/>
        <v>1</v>
      </c>
      <c r="AC396" s="161">
        <v>1131100</v>
      </c>
      <c r="AD396" s="161" t="s">
        <v>4332</v>
      </c>
      <c r="AE396" s="167">
        <v>71189991.980000004</v>
      </c>
      <c r="AF396" s="163">
        <v>0</v>
      </c>
      <c r="AG396" s="166">
        <v>0</v>
      </c>
      <c r="AH396" s="160">
        <v>71189991.980000004</v>
      </c>
      <c r="AJ396" s="1858">
        <v>653696337.72000003</v>
      </c>
      <c r="AK396" s="1861">
        <v>-89</v>
      </c>
      <c r="AQ396" s="161">
        <v>1131100</v>
      </c>
      <c r="AR396" s="577" t="s">
        <v>3790</v>
      </c>
    </row>
    <row r="397" spans="1:44">
      <c r="A397" s="696">
        <v>1151000</v>
      </c>
      <c r="B397" s="736" t="s">
        <v>3410</v>
      </c>
      <c r="C397" s="723"/>
      <c r="D397" s="714"/>
      <c r="E397" s="715"/>
      <c r="F397" s="164">
        <v>246490</v>
      </c>
      <c r="G397" s="164">
        <f t="shared" si="70"/>
        <v>246</v>
      </c>
      <c r="H397" s="164">
        <f t="shared" si="71"/>
        <v>0</v>
      </c>
      <c r="I397" s="695">
        <f>ROUND(F397/1000,0)</f>
        <v>246</v>
      </c>
      <c r="J397" s="1859">
        <v>0</v>
      </c>
      <c r="K397" s="1859">
        <f t="shared" si="72"/>
        <v>0</v>
      </c>
      <c r="L397" s="120"/>
      <c r="M397" s="120"/>
      <c r="N397" s="726"/>
      <c r="O397" s="719"/>
      <c r="V397" s="697"/>
      <c r="W397" s="698"/>
      <c r="AB397" s="577" t="b">
        <f t="shared" ref="AB397:AB428" si="85">A397=AC397</f>
        <v>1</v>
      </c>
      <c r="AC397" s="161">
        <v>1151000</v>
      </c>
      <c r="AD397" s="161" t="s">
        <v>4333</v>
      </c>
      <c r="AE397" s="167">
        <v>246490</v>
      </c>
      <c r="AF397" s="163">
        <v>0</v>
      </c>
      <c r="AG397" s="166">
        <v>0</v>
      </c>
      <c r="AH397" s="160">
        <v>246490</v>
      </c>
      <c r="AJ397" s="165">
        <v>0</v>
      </c>
      <c r="AK397" s="2176">
        <v>0</v>
      </c>
      <c r="AQ397" s="161">
        <v>1151000</v>
      </c>
      <c r="AR397" s="577" t="s">
        <v>3410</v>
      </c>
    </row>
    <row r="398" spans="1:44">
      <c r="A398" s="696">
        <v>1151100</v>
      </c>
      <c r="B398" s="736" t="s">
        <v>2451</v>
      </c>
      <c r="C398" s="723">
        <v>204182720.41</v>
      </c>
      <c r="D398" s="714">
        <v>0</v>
      </c>
      <c r="E398" s="715">
        <v>0</v>
      </c>
      <c r="F398" s="164">
        <v>209854571.38999999</v>
      </c>
      <c r="G398" s="164">
        <f t="shared" si="70"/>
        <v>209855</v>
      </c>
      <c r="H398" s="164">
        <f t="shared" si="71"/>
        <v>0</v>
      </c>
      <c r="I398" s="695">
        <f t="shared" si="83"/>
        <v>209855</v>
      </c>
      <c r="J398" s="1859">
        <v>204183</v>
      </c>
      <c r="K398" s="1859">
        <f t="shared" si="72"/>
        <v>204.18299999999999</v>
      </c>
      <c r="L398" s="120" t="s">
        <v>2679</v>
      </c>
      <c r="M398" s="120"/>
      <c r="N398" s="726"/>
      <c r="O398" s="725"/>
      <c r="V398" s="697"/>
      <c r="W398" s="698"/>
      <c r="AB398" s="577" t="b">
        <f t="shared" si="85"/>
        <v>1</v>
      </c>
      <c r="AC398" s="161">
        <v>1151100</v>
      </c>
      <c r="AD398" s="161" t="s">
        <v>4334</v>
      </c>
      <c r="AE398" s="167">
        <v>209854571.38999999</v>
      </c>
      <c r="AF398" s="163">
        <v>0</v>
      </c>
      <c r="AG398" s="166">
        <v>0</v>
      </c>
      <c r="AH398" s="160">
        <v>209854571.38999999</v>
      </c>
      <c r="AJ398" s="1858">
        <v>204182720.41</v>
      </c>
      <c r="AK398" s="2175">
        <v>3</v>
      </c>
      <c r="AQ398" s="161">
        <v>1151100</v>
      </c>
      <c r="AR398" s="577" t="s">
        <v>3791</v>
      </c>
    </row>
    <row r="399" spans="1:44">
      <c r="A399" s="696">
        <v>1161100</v>
      </c>
      <c r="B399" s="736" t="s">
        <v>2452</v>
      </c>
      <c r="C399" s="723">
        <v>162167629.16</v>
      </c>
      <c r="D399" s="714">
        <v>0</v>
      </c>
      <c r="E399" s="715">
        <v>0</v>
      </c>
      <c r="F399" s="164">
        <v>514789597.31999999</v>
      </c>
      <c r="G399" s="164">
        <f t="shared" ref="G399:G463" si="86">ROUND(F399/1000,0)</f>
        <v>514790</v>
      </c>
      <c r="H399" s="164">
        <f t="shared" ref="H399:H463" si="87">G399-I399</f>
        <v>0</v>
      </c>
      <c r="I399" s="695">
        <f t="shared" si="83"/>
        <v>514790</v>
      </c>
      <c r="J399" s="1859">
        <v>162168</v>
      </c>
      <c r="K399" s="1859">
        <f t="shared" ref="K399:K463" si="88">J399/1000</f>
        <v>162.16800000000001</v>
      </c>
      <c r="L399" s="120" t="s">
        <v>2679</v>
      </c>
      <c r="M399" s="120"/>
      <c r="N399" s="726"/>
      <c r="O399" s="719"/>
      <c r="V399" s="697"/>
      <c r="W399" s="698"/>
      <c r="AB399" s="577" t="b">
        <f t="shared" si="85"/>
        <v>1</v>
      </c>
      <c r="AC399" s="161">
        <v>1161100</v>
      </c>
      <c r="AD399" s="161" t="s">
        <v>4335</v>
      </c>
      <c r="AE399" s="167">
        <v>514789597.31999999</v>
      </c>
      <c r="AF399" s="163">
        <v>0</v>
      </c>
      <c r="AG399" s="166">
        <v>0</v>
      </c>
      <c r="AH399" s="160">
        <v>514789597.31999999</v>
      </c>
      <c r="AJ399" s="1858">
        <v>162167629.16</v>
      </c>
      <c r="AK399" s="2175">
        <v>217</v>
      </c>
      <c r="AQ399" s="161">
        <v>1161100</v>
      </c>
      <c r="AR399" s="577" t="s">
        <v>3792</v>
      </c>
    </row>
    <row r="400" spans="1:44">
      <c r="A400" s="696">
        <v>1171000</v>
      </c>
      <c r="B400" s="736" t="s">
        <v>2453</v>
      </c>
      <c r="C400" s="723">
        <v>654601130.36000001</v>
      </c>
      <c r="D400" s="714">
        <v>0</v>
      </c>
      <c r="E400" s="715">
        <v>15143179</v>
      </c>
      <c r="F400" s="164">
        <v>349766639.13</v>
      </c>
      <c r="G400" s="164">
        <f t="shared" si="86"/>
        <v>349767</v>
      </c>
      <c r="H400" s="164">
        <f t="shared" si="87"/>
        <v>0</v>
      </c>
      <c r="I400" s="695">
        <f t="shared" si="83"/>
        <v>349767</v>
      </c>
      <c r="J400" s="1859">
        <v>654601</v>
      </c>
      <c r="K400" s="1859">
        <f t="shared" si="88"/>
        <v>654.601</v>
      </c>
      <c r="L400" s="120" t="s">
        <v>2679</v>
      </c>
      <c r="M400" s="120"/>
      <c r="N400" s="726"/>
      <c r="O400" s="719"/>
      <c r="V400" s="697"/>
      <c r="W400" s="698"/>
      <c r="AB400" s="577" t="b">
        <f t="shared" si="85"/>
        <v>1</v>
      </c>
      <c r="AC400" s="161">
        <v>1171000</v>
      </c>
      <c r="AD400" s="161" t="s">
        <v>4336</v>
      </c>
      <c r="AE400" s="167">
        <v>349766639.13</v>
      </c>
      <c r="AF400" s="163">
        <v>0</v>
      </c>
      <c r="AG400" s="166">
        <v>0</v>
      </c>
      <c r="AH400" s="160">
        <v>349766639.13</v>
      </c>
      <c r="AJ400" s="1858">
        <v>654601130.36000001</v>
      </c>
      <c r="AK400" s="1861">
        <v>-47</v>
      </c>
      <c r="AQ400" s="161">
        <v>1171000</v>
      </c>
      <c r="AR400" s="577" t="s">
        <v>3793</v>
      </c>
    </row>
    <row r="401" spans="1:44">
      <c r="A401" s="696">
        <v>1231000</v>
      </c>
      <c r="B401" s="736" t="s">
        <v>3412</v>
      </c>
      <c r="C401" s="713"/>
      <c r="D401" s="714"/>
      <c r="E401" s="715"/>
      <c r="F401" s="164">
        <v>-408552169.20999998</v>
      </c>
      <c r="G401" s="164">
        <f t="shared" si="86"/>
        <v>-408552</v>
      </c>
      <c r="H401" s="164">
        <f t="shared" si="87"/>
        <v>0</v>
      </c>
      <c r="I401" s="695">
        <f>ROUND(F401/1000,0)</f>
        <v>-408552</v>
      </c>
      <c r="J401" s="1859">
        <v>0</v>
      </c>
      <c r="K401" s="1859">
        <f t="shared" si="88"/>
        <v>0</v>
      </c>
      <c r="L401" s="120"/>
      <c r="M401" s="120"/>
      <c r="N401" s="718"/>
      <c r="O401" s="725"/>
      <c r="V401" s="697"/>
      <c r="W401" s="698"/>
      <c r="AB401" s="577" t="b">
        <f t="shared" si="85"/>
        <v>1</v>
      </c>
      <c r="AC401" s="161">
        <v>1231000</v>
      </c>
      <c r="AD401" s="161" t="s">
        <v>4337</v>
      </c>
      <c r="AE401" s="162">
        <v>-408552169.20999998</v>
      </c>
      <c r="AF401" s="163">
        <v>0</v>
      </c>
      <c r="AG401" s="166">
        <v>0</v>
      </c>
      <c r="AH401" s="164">
        <v>-408552169.20999998</v>
      </c>
      <c r="AJ401" s="165">
        <v>0</v>
      </c>
      <c r="AK401" s="2176">
        <v>0</v>
      </c>
      <c r="AQ401" s="161">
        <v>1231000</v>
      </c>
      <c r="AR401" s="577" t="s">
        <v>3412</v>
      </c>
    </row>
    <row r="402" spans="1:44">
      <c r="A402" s="696">
        <v>1241000</v>
      </c>
      <c r="B402" s="736" t="s">
        <v>3413</v>
      </c>
      <c r="C402" s="713"/>
      <c r="D402" s="714"/>
      <c r="E402" s="715"/>
      <c r="F402" s="164">
        <v>-2081652194.4100001</v>
      </c>
      <c r="G402" s="164">
        <f t="shared" si="86"/>
        <v>-2081652</v>
      </c>
      <c r="H402" s="164">
        <f t="shared" si="87"/>
        <v>0</v>
      </c>
      <c r="I402" s="695">
        <f>ROUND(F402/1000,0)</f>
        <v>-2081652</v>
      </c>
      <c r="J402" s="1859">
        <v>0</v>
      </c>
      <c r="K402" s="1859">
        <f t="shared" si="88"/>
        <v>0</v>
      </c>
      <c r="L402" s="120"/>
      <c r="M402" s="120"/>
      <c r="N402" s="718"/>
      <c r="O402" s="725"/>
      <c r="V402" s="697"/>
      <c r="W402" s="698"/>
      <c r="AB402" s="577" t="b">
        <f t="shared" si="85"/>
        <v>1</v>
      </c>
      <c r="AC402" s="161">
        <v>1241000</v>
      </c>
      <c r="AD402" s="161" t="s">
        <v>4338</v>
      </c>
      <c r="AE402" s="162">
        <v>-1510457764.6900001</v>
      </c>
      <c r="AF402" s="169">
        <v>-171300859.30000001</v>
      </c>
      <c r="AG402" s="166">
        <v>0</v>
      </c>
      <c r="AH402" s="164">
        <v>-1681758623.99</v>
      </c>
      <c r="AJ402" s="165">
        <v>0</v>
      </c>
      <c r="AK402" s="2176">
        <v>0</v>
      </c>
      <c r="AQ402" s="161">
        <v>1241000</v>
      </c>
      <c r="AR402" s="577" t="s">
        <v>3413</v>
      </c>
    </row>
    <row r="403" spans="1:44">
      <c r="A403" s="696">
        <v>1271000</v>
      </c>
      <c r="B403" s="736" t="s">
        <v>2454</v>
      </c>
      <c r="C403" s="713">
        <v>-2199810813.3600001</v>
      </c>
      <c r="D403" s="748">
        <v>-1129643.8600000001</v>
      </c>
      <c r="E403" s="715">
        <v>0</v>
      </c>
      <c r="F403" s="164">
        <v>0</v>
      </c>
      <c r="G403" s="164">
        <f t="shared" si="86"/>
        <v>0</v>
      </c>
      <c r="H403" s="164">
        <f t="shared" si="87"/>
        <v>0</v>
      </c>
      <c r="I403" s="695">
        <f t="shared" si="83"/>
        <v>0</v>
      </c>
      <c r="J403" s="1859">
        <v>-2199811</v>
      </c>
      <c r="K403" s="1859">
        <f t="shared" si="88"/>
        <v>-2199.8110000000001</v>
      </c>
      <c r="L403" s="120" t="s">
        <v>2679</v>
      </c>
      <c r="M403" s="120"/>
      <c r="N403" s="718"/>
      <c r="O403" s="719"/>
      <c r="V403" s="697"/>
      <c r="W403" s="698"/>
      <c r="AB403" s="577" t="b">
        <f t="shared" si="85"/>
        <v>1</v>
      </c>
      <c r="AC403" s="161">
        <v>1271000</v>
      </c>
      <c r="AD403" s="161" t="s">
        <v>2454</v>
      </c>
      <c r="AE403" s="1860">
        <v>0</v>
      </c>
      <c r="AF403" s="163">
        <v>0</v>
      </c>
      <c r="AG403" s="166">
        <v>0</v>
      </c>
      <c r="AH403" s="166">
        <v>0</v>
      </c>
      <c r="AJ403" s="1859">
        <v>-1796542777.74</v>
      </c>
      <c r="AK403" s="1861">
        <v>-100</v>
      </c>
      <c r="AQ403" s="161">
        <v>1271000</v>
      </c>
      <c r="AR403" s="577" t="s">
        <v>460</v>
      </c>
    </row>
    <row r="404" spans="1:44">
      <c r="A404" s="696">
        <v>1275000</v>
      </c>
      <c r="B404" s="736" t="s">
        <v>2455</v>
      </c>
      <c r="C404" s="723">
        <v>5844193.4299999997</v>
      </c>
      <c r="D404" s="714">
        <v>0</v>
      </c>
      <c r="E404" s="715">
        <v>0</v>
      </c>
      <c r="F404" s="164">
        <v>0</v>
      </c>
      <c r="G404" s="164">
        <f t="shared" si="86"/>
        <v>0</v>
      </c>
      <c r="H404" s="164">
        <f t="shared" si="87"/>
        <v>0</v>
      </c>
      <c r="I404" s="695">
        <f t="shared" si="83"/>
        <v>0</v>
      </c>
      <c r="J404" s="1859">
        <v>5844</v>
      </c>
      <c r="K404" s="1859">
        <f t="shared" si="88"/>
        <v>5.8440000000000003</v>
      </c>
      <c r="L404" s="120" t="s">
        <v>2679</v>
      </c>
      <c r="M404" s="120"/>
      <c r="N404" s="718"/>
      <c r="O404" s="725"/>
      <c r="V404" s="697"/>
      <c r="W404" s="698"/>
      <c r="AB404" s="577" t="b">
        <f t="shared" si="85"/>
        <v>1</v>
      </c>
      <c r="AC404" s="161">
        <v>1275000</v>
      </c>
      <c r="AD404" s="161" t="s">
        <v>2455</v>
      </c>
      <c r="AE404" s="1860">
        <v>0</v>
      </c>
      <c r="AF404" s="163">
        <v>0</v>
      </c>
      <c r="AG404" s="166">
        <v>0</v>
      </c>
      <c r="AH404" s="166">
        <v>0</v>
      </c>
      <c r="AJ404" s="1858">
        <v>5844193.4299999997</v>
      </c>
      <c r="AK404" s="1861">
        <v>-100</v>
      </c>
      <c r="AQ404" s="161">
        <v>1275000</v>
      </c>
      <c r="AR404" s="577" t="s">
        <v>464</v>
      </c>
    </row>
    <row r="405" spans="1:44">
      <c r="A405" s="696">
        <v>1276000</v>
      </c>
      <c r="B405" s="736" t="s">
        <v>2456</v>
      </c>
      <c r="C405" s="713">
        <v>-11302240</v>
      </c>
      <c r="D405" s="714">
        <v>0</v>
      </c>
      <c r="E405" s="715">
        <v>0</v>
      </c>
      <c r="F405" s="164">
        <v>0</v>
      </c>
      <c r="G405" s="164">
        <f t="shared" si="86"/>
        <v>0</v>
      </c>
      <c r="H405" s="164">
        <f t="shared" si="87"/>
        <v>0</v>
      </c>
      <c r="I405" s="695">
        <f t="shared" si="83"/>
        <v>0</v>
      </c>
      <c r="J405" s="1859">
        <v>-11302</v>
      </c>
      <c r="K405" s="1859">
        <f t="shared" si="88"/>
        <v>-11.302</v>
      </c>
      <c r="L405" s="120" t="s">
        <v>2679</v>
      </c>
      <c r="M405" s="120"/>
      <c r="N405" s="718"/>
      <c r="O405" s="725"/>
      <c r="V405" s="697"/>
      <c r="W405" s="698"/>
      <c r="AB405" s="577" t="b">
        <f t="shared" si="85"/>
        <v>1</v>
      </c>
      <c r="AC405" s="161">
        <v>1276000</v>
      </c>
      <c r="AD405" s="161" t="s">
        <v>2456</v>
      </c>
      <c r="AE405" s="1860">
        <v>0</v>
      </c>
      <c r="AF405" s="163">
        <v>0</v>
      </c>
      <c r="AG405" s="166">
        <v>0</v>
      </c>
      <c r="AH405" s="166">
        <v>0</v>
      </c>
      <c r="AJ405" s="1859">
        <v>-11302240</v>
      </c>
      <c r="AK405" s="1861">
        <v>-100</v>
      </c>
      <c r="AQ405" s="161">
        <v>1276000</v>
      </c>
      <c r="AR405" s="577" t="s">
        <v>465</v>
      </c>
    </row>
    <row r="406" spans="1:44">
      <c r="A406" s="696">
        <v>1281200</v>
      </c>
      <c r="B406" s="736" t="s">
        <v>2457</v>
      </c>
      <c r="C406" s="713">
        <v>-46278173.210000001</v>
      </c>
      <c r="D406" s="714">
        <v>0</v>
      </c>
      <c r="E406" s="715">
        <v>0</v>
      </c>
      <c r="F406" s="164">
        <v>-97219761.010000005</v>
      </c>
      <c r="G406" s="164">
        <f t="shared" si="86"/>
        <v>-97220</v>
      </c>
      <c r="H406" s="164">
        <f t="shared" si="87"/>
        <v>0</v>
      </c>
      <c r="I406" s="695">
        <f t="shared" si="83"/>
        <v>-97220</v>
      </c>
      <c r="J406" s="1859">
        <v>-46278</v>
      </c>
      <c r="K406" s="1859">
        <f t="shared" si="88"/>
        <v>-46.277999999999999</v>
      </c>
      <c r="L406" s="120" t="s">
        <v>2679</v>
      </c>
      <c r="M406" s="120"/>
      <c r="N406" s="718"/>
      <c r="O406" s="725"/>
      <c r="V406" s="697"/>
      <c r="W406" s="698"/>
      <c r="AB406" s="577" t="b">
        <f t="shared" si="85"/>
        <v>1</v>
      </c>
      <c r="AC406" s="161">
        <v>1281200</v>
      </c>
      <c r="AD406" s="161" t="s">
        <v>4339</v>
      </c>
      <c r="AE406" s="162">
        <v>-97219761.010000005</v>
      </c>
      <c r="AF406" s="163">
        <v>0</v>
      </c>
      <c r="AG406" s="166">
        <v>0</v>
      </c>
      <c r="AH406" s="164">
        <v>-97219761.010000005</v>
      </c>
      <c r="AJ406" s="1859">
        <v>-46278173.210000001</v>
      </c>
      <c r="AK406" s="2175">
        <v>110</v>
      </c>
      <c r="AQ406" s="161">
        <v>1281200</v>
      </c>
      <c r="AR406" s="577" t="s">
        <v>3794</v>
      </c>
    </row>
    <row r="407" spans="1:44">
      <c r="A407" s="696">
        <v>1281300</v>
      </c>
      <c r="B407" s="736" t="s">
        <v>2458</v>
      </c>
      <c r="C407" s="713">
        <v>-300111.40999999997</v>
      </c>
      <c r="D407" s="714">
        <v>0</v>
      </c>
      <c r="E407" s="715">
        <v>0</v>
      </c>
      <c r="F407" s="164">
        <v>31031366.560000002</v>
      </c>
      <c r="G407" s="164">
        <f t="shared" si="86"/>
        <v>31031</v>
      </c>
      <c r="H407" s="164">
        <f t="shared" si="87"/>
        <v>0</v>
      </c>
      <c r="I407" s="695">
        <f t="shared" si="83"/>
        <v>31031</v>
      </c>
      <c r="J407" s="1859">
        <v>-300</v>
      </c>
      <c r="K407" s="1859">
        <f t="shared" si="88"/>
        <v>-0.3</v>
      </c>
      <c r="L407" s="120" t="s">
        <v>2679</v>
      </c>
      <c r="M407" s="120"/>
      <c r="N407" s="718"/>
      <c r="O407" s="725"/>
      <c r="V407" s="697"/>
      <c r="W407" s="698"/>
      <c r="AB407" s="577" t="b">
        <f t="shared" si="85"/>
        <v>1</v>
      </c>
      <c r="AC407" s="161">
        <v>1281300</v>
      </c>
      <c r="AD407" s="161" t="s">
        <v>4340</v>
      </c>
      <c r="AE407" s="162">
        <v>-2677300</v>
      </c>
      <c r="AF407" s="168">
        <v>33708666.560000002</v>
      </c>
      <c r="AG407" s="166">
        <v>0</v>
      </c>
      <c r="AH407" s="160">
        <v>31031366.559999999</v>
      </c>
      <c r="AJ407" s="1859">
        <v>-300111.40999999997</v>
      </c>
      <c r="AK407" s="1861">
        <v>-10440</v>
      </c>
      <c r="AQ407" s="161">
        <v>1281300</v>
      </c>
      <c r="AR407" s="577" t="s">
        <v>3795</v>
      </c>
    </row>
    <row r="408" spans="1:44">
      <c r="A408" s="696">
        <v>1281400</v>
      </c>
      <c r="B408" s="736" t="s">
        <v>2459</v>
      </c>
      <c r="C408" s="713">
        <v>-50957811.109999999</v>
      </c>
      <c r="D408" s="714">
        <v>0</v>
      </c>
      <c r="E408" s="715">
        <v>0</v>
      </c>
      <c r="F408" s="164">
        <v>-99248073.670000002</v>
      </c>
      <c r="G408" s="164">
        <f t="shared" si="86"/>
        <v>-99248</v>
      </c>
      <c r="H408" s="164">
        <f t="shared" si="87"/>
        <v>0</v>
      </c>
      <c r="I408" s="695">
        <f t="shared" si="83"/>
        <v>-99248</v>
      </c>
      <c r="J408" s="1859">
        <v>-50958</v>
      </c>
      <c r="K408" s="1859">
        <f t="shared" si="88"/>
        <v>-50.957999999999998</v>
      </c>
      <c r="L408" s="120" t="s">
        <v>2679</v>
      </c>
      <c r="M408" s="120"/>
      <c r="N408" s="718"/>
      <c r="O408" s="725"/>
      <c r="V408" s="697"/>
      <c r="W408" s="698"/>
      <c r="AB408" s="577" t="b">
        <f t="shared" si="85"/>
        <v>1</v>
      </c>
      <c r="AC408" s="161">
        <v>1281400</v>
      </c>
      <c r="AD408" s="161" t="s">
        <v>4341</v>
      </c>
      <c r="AE408" s="162">
        <v>-99248073.670000002</v>
      </c>
      <c r="AF408" s="163">
        <v>0</v>
      </c>
      <c r="AG408" s="166">
        <v>0</v>
      </c>
      <c r="AH408" s="164">
        <v>-99248073.670000002</v>
      </c>
      <c r="AJ408" s="1859">
        <v>-50957811.109999999</v>
      </c>
      <c r="AK408" s="2175">
        <v>95</v>
      </c>
      <c r="AQ408" s="161">
        <v>1281400</v>
      </c>
      <c r="AR408" s="577" t="s">
        <v>3796</v>
      </c>
    </row>
    <row r="409" spans="1:44">
      <c r="A409" s="696">
        <v>1281420</v>
      </c>
      <c r="B409" s="736" t="s">
        <v>2460</v>
      </c>
      <c r="C409" s="713">
        <v>-147068510.62</v>
      </c>
      <c r="D409" s="748">
        <v>-85500000</v>
      </c>
      <c r="E409" s="715">
        <v>0</v>
      </c>
      <c r="F409" s="164">
        <v>0</v>
      </c>
      <c r="G409" s="164">
        <f t="shared" si="86"/>
        <v>0</v>
      </c>
      <c r="H409" s="164">
        <f t="shared" si="87"/>
        <v>0</v>
      </c>
      <c r="I409" s="695">
        <f t="shared" si="83"/>
        <v>0</v>
      </c>
      <c r="J409" s="1859">
        <v>-147069</v>
      </c>
      <c r="K409" s="1859">
        <f t="shared" si="88"/>
        <v>-147.06899999999999</v>
      </c>
      <c r="L409" s="120" t="s">
        <v>2679</v>
      </c>
      <c r="M409" s="120"/>
      <c r="N409" s="718"/>
      <c r="O409" s="725"/>
      <c r="V409" s="697"/>
      <c r="W409" s="698"/>
      <c r="AB409" s="577" t="b">
        <f t="shared" si="85"/>
        <v>1</v>
      </c>
      <c r="AC409" s="161">
        <v>1281420</v>
      </c>
      <c r="AD409" s="161" t="s">
        <v>2460</v>
      </c>
      <c r="AE409" s="1860">
        <v>0</v>
      </c>
      <c r="AF409" s="163">
        <v>0</v>
      </c>
      <c r="AG409" s="166">
        <v>0</v>
      </c>
      <c r="AH409" s="166">
        <v>0</v>
      </c>
      <c r="AJ409" s="1859">
        <v>-147068510.62</v>
      </c>
      <c r="AK409" s="1861">
        <v>-100</v>
      </c>
      <c r="AQ409" s="161">
        <v>1281420</v>
      </c>
      <c r="AR409" s="577" t="s">
        <v>470</v>
      </c>
    </row>
    <row r="410" spans="1:44">
      <c r="A410" s="696">
        <v>1281450</v>
      </c>
      <c r="B410" s="736" t="s">
        <v>2461</v>
      </c>
      <c r="C410" s="713">
        <v>-146270120.19999999</v>
      </c>
      <c r="D410" s="714">
        <v>0</v>
      </c>
      <c r="E410" s="715">
        <v>0</v>
      </c>
      <c r="F410" s="164">
        <v>-755464408.42999995</v>
      </c>
      <c r="G410" s="164">
        <f t="shared" si="86"/>
        <v>-755464</v>
      </c>
      <c r="H410" s="164">
        <f t="shared" si="87"/>
        <v>0</v>
      </c>
      <c r="I410" s="695">
        <f t="shared" si="83"/>
        <v>-755464</v>
      </c>
      <c r="J410" s="1859">
        <v>-146270</v>
      </c>
      <c r="K410" s="1859">
        <f t="shared" si="88"/>
        <v>-146.27000000000001</v>
      </c>
      <c r="L410" s="120" t="s">
        <v>2679</v>
      </c>
      <c r="M410" s="120"/>
      <c r="N410" s="718"/>
      <c r="O410" s="725"/>
      <c r="V410" s="697"/>
      <c r="W410" s="698"/>
      <c r="AB410" s="577" t="b">
        <f t="shared" si="85"/>
        <v>1</v>
      </c>
      <c r="AC410" s="161">
        <v>1281450</v>
      </c>
      <c r="AD410" s="161" t="s">
        <v>4342</v>
      </c>
      <c r="AE410" s="162">
        <v>-755464408.42999995</v>
      </c>
      <c r="AF410" s="163">
        <v>0</v>
      </c>
      <c r="AG410" s="166">
        <v>0</v>
      </c>
      <c r="AH410" s="164">
        <v>-755464408.42999995</v>
      </c>
      <c r="AJ410" s="1859">
        <v>-146270120.19999999</v>
      </c>
      <c r="AK410" s="2175">
        <v>416</v>
      </c>
      <c r="AQ410" s="161">
        <v>1281450</v>
      </c>
      <c r="AR410" s="577" t="s">
        <v>3797</v>
      </c>
    </row>
    <row r="411" spans="1:44">
      <c r="A411" s="696">
        <v>1281700</v>
      </c>
      <c r="B411" s="736" t="s">
        <v>3414</v>
      </c>
      <c r="C411" s="713"/>
      <c r="D411" s="714"/>
      <c r="E411" s="715"/>
      <c r="F411" s="164">
        <v>-51209636.549999997</v>
      </c>
      <c r="G411" s="164">
        <f t="shared" si="86"/>
        <v>-51210</v>
      </c>
      <c r="H411" s="164">
        <f t="shared" si="87"/>
        <v>0</v>
      </c>
      <c r="I411" s="695">
        <f>ROUND(F411/1000,0)</f>
        <v>-51210</v>
      </c>
      <c r="J411" s="1859">
        <v>0</v>
      </c>
      <c r="K411" s="1859">
        <f t="shared" si="88"/>
        <v>0</v>
      </c>
      <c r="L411" s="120"/>
      <c r="M411" s="120"/>
      <c r="N411" s="718"/>
      <c r="O411" s="725"/>
      <c r="V411" s="697"/>
      <c r="W411" s="698"/>
      <c r="AB411" s="577" t="b">
        <f t="shared" si="85"/>
        <v>1</v>
      </c>
      <c r="AC411" s="161">
        <v>1281700</v>
      </c>
      <c r="AD411" s="161" t="s">
        <v>4343</v>
      </c>
      <c r="AE411" s="162">
        <v>-51209636.549999997</v>
      </c>
      <c r="AF411" s="163">
        <v>0</v>
      </c>
      <c r="AG411" s="166">
        <v>0</v>
      </c>
      <c r="AH411" s="164">
        <v>-51209636.549999997</v>
      </c>
      <c r="AJ411" s="165">
        <v>0</v>
      </c>
      <c r="AK411" s="2176">
        <v>0</v>
      </c>
      <c r="AQ411" s="161">
        <v>1281700</v>
      </c>
      <c r="AR411" s="577" t="s">
        <v>3414</v>
      </c>
    </row>
    <row r="412" spans="1:44">
      <c r="A412" s="696">
        <v>1281800</v>
      </c>
      <c r="B412" s="736" t="s">
        <v>2462</v>
      </c>
      <c r="C412" s="713">
        <v>-12481614.16</v>
      </c>
      <c r="D412" s="714">
        <v>0</v>
      </c>
      <c r="E412" s="715">
        <v>0</v>
      </c>
      <c r="F412" s="164">
        <v>-1200000</v>
      </c>
      <c r="G412" s="164">
        <f t="shared" si="86"/>
        <v>-1200</v>
      </c>
      <c r="H412" s="164">
        <f t="shared" si="87"/>
        <v>0</v>
      </c>
      <c r="I412" s="695">
        <f t="shared" si="83"/>
        <v>-1200</v>
      </c>
      <c r="J412" s="1859">
        <v>-12482</v>
      </c>
      <c r="K412" s="1859">
        <f t="shared" si="88"/>
        <v>-12.481999999999999</v>
      </c>
      <c r="L412" s="120" t="s">
        <v>2679</v>
      </c>
      <c r="M412" s="120"/>
      <c r="N412" s="718"/>
      <c r="O412" s="725"/>
      <c r="V412" s="697"/>
      <c r="W412" s="698"/>
      <c r="AB412" s="577" t="b">
        <f t="shared" si="85"/>
        <v>1</v>
      </c>
      <c r="AC412" s="161">
        <v>1281800</v>
      </c>
      <c r="AD412" s="161" t="s">
        <v>4344</v>
      </c>
      <c r="AE412" s="162">
        <v>-1200000</v>
      </c>
      <c r="AF412" s="163">
        <v>0</v>
      </c>
      <c r="AG412" s="166">
        <v>0</v>
      </c>
      <c r="AH412" s="164">
        <v>-1200000</v>
      </c>
      <c r="AJ412" s="1859">
        <v>-12481614.16</v>
      </c>
      <c r="AK412" s="1861">
        <v>-90</v>
      </c>
      <c r="AQ412" s="161">
        <v>1281800</v>
      </c>
      <c r="AR412" s="577" t="s">
        <v>3798</v>
      </c>
    </row>
    <row r="413" spans="1:44">
      <c r="A413" s="696">
        <v>1282100</v>
      </c>
      <c r="B413" s="736" t="s">
        <v>2463</v>
      </c>
      <c r="C413" s="713">
        <v>-10983634.02</v>
      </c>
      <c r="D413" s="714">
        <v>0</v>
      </c>
      <c r="E413" s="715">
        <v>0</v>
      </c>
      <c r="F413" s="164">
        <v>0</v>
      </c>
      <c r="G413" s="164">
        <f t="shared" si="86"/>
        <v>0</v>
      </c>
      <c r="H413" s="164">
        <f t="shared" si="87"/>
        <v>0</v>
      </c>
      <c r="I413" s="695">
        <f t="shared" ref="I413" si="89">ROUND(F413/1000,0)</f>
        <v>0</v>
      </c>
      <c r="J413" s="1859">
        <v>-10984</v>
      </c>
      <c r="K413" s="1859">
        <f t="shared" si="88"/>
        <v>-10.984</v>
      </c>
      <c r="L413" s="120" t="s">
        <v>2679</v>
      </c>
      <c r="M413" s="120"/>
      <c r="N413" s="718"/>
      <c r="O413" s="725"/>
      <c r="V413" s="697"/>
      <c r="W413" s="698"/>
      <c r="AB413" s="577" t="b">
        <f t="shared" si="85"/>
        <v>1</v>
      </c>
      <c r="AC413" s="161">
        <v>1282100</v>
      </c>
      <c r="AD413" s="161" t="s">
        <v>2463</v>
      </c>
      <c r="AE413" s="1860">
        <v>0</v>
      </c>
      <c r="AF413" s="163">
        <v>0</v>
      </c>
      <c r="AG413" s="166">
        <v>0</v>
      </c>
      <c r="AH413" s="166">
        <v>0</v>
      </c>
      <c r="AJ413" s="1859">
        <v>-10983634.02</v>
      </c>
      <c r="AK413" s="1861">
        <v>-100</v>
      </c>
      <c r="AQ413" s="161">
        <v>1282100</v>
      </c>
      <c r="AR413" s="577" t="s">
        <v>478</v>
      </c>
    </row>
    <row r="414" spans="1:44">
      <c r="A414" s="696">
        <v>1282200</v>
      </c>
      <c r="B414" s="736" t="s">
        <v>2464</v>
      </c>
      <c r="C414" s="713">
        <v>-62518972.969999999</v>
      </c>
      <c r="D414" s="714">
        <v>0</v>
      </c>
      <c r="E414" s="715">
        <v>0</v>
      </c>
      <c r="F414" s="164">
        <v>-31609224.350000001</v>
      </c>
      <c r="G414" s="164">
        <f t="shared" si="86"/>
        <v>-31609</v>
      </c>
      <c r="H414" s="164">
        <f t="shared" si="87"/>
        <v>0</v>
      </c>
      <c r="I414" s="695">
        <f t="shared" ref="I414:I421" si="90">ROUND(F414/1000,0)</f>
        <v>-31609</v>
      </c>
      <c r="J414" s="1859">
        <v>-62519</v>
      </c>
      <c r="K414" s="1859">
        <f t="shared" si="88"/>
        <v>-62.518999999999998</v>
      </c>
      <c r="L414" s="120" t="s">
        <v>2679</v>
      </c>
      <c r="M414" s="120"/>
      <c r="N414" s="718"/>
      <c r="O414" s="725"/>
      <c r="V414" s="697"/>
      <c r="W414" s="698"/>
      <c r="AB414" s="577" t="b">
        <f t="shared" si="85"/>
        <v>1</v>
      </c>
      <c r="AC414" s="161">
        <v>1282200</v>
      </c>
      <c r="AD414" s="161" t="s">
        <v>4345</v>
      </c>
      <c r="AE414" s="162">
        <v>-31609224.350000001</v>
      </c>
      <c r="AF414" s="163">
        <v>0</v>
      </c>
      <c r="AG414" s="166">
        <v>0</v>
      </c>
      <c r="AH414" s="164">
        <v>-31609224.350000001</v>
      </c>
      <c r="AJ414" s="1859">
        <v>-62518972.969999999</v>
      </c>
      <c r="AK414" s="1861">
        <v>-49</v>
      </c>
      <c r="AQ414" s="161">
        <v>1282200</v>
      </c>
      <c r="AR414" s="577" t="s">
        <v>3799</v>
      </c>
    </row>
    <row r="415" spans="1:44">
      <c r="A415" s="696">
        <v>1282300</v>
      </c>
      <c r="B415" s="736" t="s">
        <v>3415</v>
      </c>
      <c r="C415" s="713"/>
      <c r="D415" s="714"/>
      <c r="E415" s="715"/>
      <c r="F415" s="164">
        <v>-6574640.54</v>
      </c>
      <c r="G415" s="164">
        <f t="shared" si="86"/>
        <v>-6575</v>
      </c>
      <c r="H415" s="164">
        <f t="shared" si="87"/>
        <v>0</v>
      </c>
      <c r="I415" s="695">
        <f t="shared" si="90"/>
        <v>-6575</v>
      </c>
      <c r="J415" s="1859">
        <v>0</v>
      </c>
      <c r="K415" s="1859">
        <f t="shared" si="88"/>
        <v>0</v>
      </c>
      <c r="L415" s="120"/>
      <c r="M415" s="120"/>
      <c r="N415" s="718"/>
      <c r="O415" s="725"/>
      <c r="V415" s="697"/>
      <c r="W415" s="698"/>
      <c r="AB415" s="577" t="b">
        <f t="shared" si="85"/>
        <v>1</v>
      </c>
      <c r="AC415" s="161">
        <v>1282300</v>
      </c>
      <c r="AD415" s="161" t="s">
        <v>4346</v>
      </c>
      <c r="AE415" s="162">
        <v>-6574640.54</v>
      </c>
      <c r="AF415" s="163">
        <v>0</v>
      </c>
      <c r="AG415" s="166">
        <v>0</v>
      </c>
      <c r="AH415" s="164">
        <v>-6574640.54</v>
      </c>
      <c r="AJ415" s="165">
        <v>0</v>
      </c>
      <c r="AK415" s="2176">
        <v>0</v>
      </c>
      <c r="AQ415" s="161">
        <v>1282300</v>
      </c>
      <c r="AR415" s="577" t="s">
        <v>3415</v>
      </c>
    </row>
    <row r="416" spans="1:44">
      <c r="A416" s="696">
        <v>1282400</v>
      </c>
      <c r="B416" s="736" t="s">
        <v>2465</v>
      </c>
      <c r="C416" s="713">
        <v>-102152114.34999999</v>
      </c>
      <c r="D416" s="714">
        <v>0</v>
      </c>
      <c r="E416" s="715">
        <v>0</v>
      </c>
      <c r="F416" s="164">
        <v>-277357478.33999997</v>
      </c>
      <c r="G416" s="164">
        <f t="shared" si="86"/>
        <v>-277357</v>
      </c>
      <c r="H416" s="164">
        <f t="shared" si="87"/>
        <v>0</v>
      </c>
      <c r="I416" s="695">
        <f t="shared" si="90"/>
        <v>-277357</v>
      </c>
      <c r="J416" s="1859">
        <v>-102152</v>
      </c>
      <c r="K416" s="1859">
        <f t="shared" si="88"/>
        <v>-102.152</v>
      </c>
      <c r="L416" s="120" t="s">
        <v>2679</v>
      </c>
      <c r="M416" s="120"/>
      <c r="N416" s="718"/>
      <c r="O416" s="725"/>
      <c r="V416" s="697"/>
      <c r="W416" s="698"/>
      <c r="AB416" s="577" t="b">
        <f t="shared" si="85"/>
        <v>1</v>
      </c>
      <c r="AC416" s="161">
        <v>1282400</v>
      </c>
      <c r="AD416" s="161" t="s">
        <v>4347</v>
      </c>
      <c r="AE416" s="162">
        <v>-277357478.33999997</v>
      </c>
      <c r="AF416" s="163">
        <v>0</v>
      </c>
      <c r="AG416" s="166">
        <v>0</v>
      </c>
      <c r="AH416" s="164">
        <v>-277357478.33999997</v>
      </c>
      <c r="AJ416" s="1859">
        <v>-102152114.34999999</v>
      </c>
      <c r="AK416" s="2175">
        <v>172</v>
      </c>
      <c r="AQ416" s="161">
        <v>1282400</v>
      </c>
      <c r="AR416" s="577" t="s">
        <v>3800</v>
      </c>
    </row>
    <row r="417" spans="1:44">
      <c r="A417" s="696">
        <v>1282500</v>
      </c>
      <c r="B417" s="736" t="s">
        <v>2466</v>
      </c>
      <c r="C417" s="713">
        <v>-56022788.43</v>
      </c>
      <c r="D417" s="714">
        <v>0</v>
      </c>
      <c r="E417" s="715">
        <v>0</v>
      </c>
      <c r="F417" s="164">
        <v>-139112079.94</v>
      </c>
      <c r="G417" s="164">
        <f t="shared" si="86"/>
        <v>-139112</v>
      </c>
      <c r="H417" s="164">
        <f t="shared" si="87"/>
        <v>0</v>
      </c>
      <c r="I417" s="695">
        <f t="shared" si="90"/>
        <v>-139112</v>
      </c>
      <c r="J417" s="1859">
        <v>-56023</v>
      </c>
      <c r="K417" s="1859">
        <f t="shared" si="88"/>
        <v>-56.023000000000003</v>
      </c>
      <c r="L417" s="120" t="s">
        <v>2679</v>
      </c>
      <c r="M417" s="120"/>
      <c r="N417" s="718"/>
      <c r="O417" s="725"/>
      <c r="V417" s="697"/>
      <c r="W417" s="698"/>
      <c r="AB417" s="577" t="b">
        <f t="shared" si="85"/>
        <v>1</v>
      </c>
      <c r="AC417" s="161">
        <v>1282500</v>
      </c>
      <c r="AD417" s="161" t="s">
        <v>4348</v>
      </c>
      <c r="AE417" s="162">
        <v>-139112079.94</v>
      </c>
      <c r="AF417" s="163">
        <v>0</v>
      </c>
      <c r="AG417" s="166">
        <v>0</v>
      </c>
      <c r="AH417" s="164">
        <v>-139112079.94</v>
      </c>
      <c r="AJ417" s="1859">
        <v>-56022788.43</v>
      </c>
      <c r="AK417" s="2175">
        <v>148</v>
      </c>
      <c r="AQ417" s="161">
        <v>1282500</v>
      </c>
      <c r="AR417" s="577" t="s">
        <v>3801</v>
      </c>
    </row>
    <row r="418" spans="1:44">
      <c r="A418" s="696">
        <v>1282700</v>
      </c>
      <c r="B418" s="736" t="s">
        <v>3416</v>
      </c>
      <c r="C418" s="713"/>
      <c r="D418" s="714"/>
      <c r="E418" s="715"/>
      <c r="F418" s="164">
        <v>-32127270.309999999</v>
      </c>
      <c r="G418" s="164">
        <f t="shared" si="86"/>
        <v>-32127</v>
      </c>
      <c r="H418" s="164">
        <f t="shared" si="87"/>
        <v>0</v>
      </c>
      <c r="I418" s="695">
        <f t="shared" si="90"/>
        <v>-32127</v>
      </c>
      <c r="J418" s="1859">
        <v>0</v>
      </c>
      <c r="K418" s="1859">
        <f t="shared" si="88"/>
        <v>0</v>
      </c>
      <c r="L418" s="120"/>
      <c r="M418" s="120"/>
      <c r="N418" s="718"/>
      <c r="O418" s="725"/>
      <c r="V418" s="697"/>
      <c r="W418" s="698"/>
      <c r="AB418" s="577" t="b">
        <f t="shared" si="85"/>
        <v>1</v>
      </c>
      <c r="AC418" s="161">
        <v>1282700</v>
      </c>
      <c r="AD418" s="161" t="s">
        <v>4349</v>
      </c>
      <c r="AE418" s="162">
        <v>-32127270.309999999</v>
      </c>
      <c r="AF418" s="163">
        <v>0</v>
      </c>
      <c r="AG418" s="166">
        <v>0</v>
      </c>
      <c r="AH418" s="164">
        <v>-32127270.309999999</v>
      </c>
      <c r="AJ418" s="165">
        <v>0</v>
      </c>
      <c r="AK418" s="2176">
        <v>0</v>
      </c>
      <c r="AQ418" s="161">
        <v>1282700</v>
      </c>
      <c r="AR418" s="577" t="s">
        <v>3416</v>
      </c>
    </row>
    <row r="419" spans="1:44">
      <c r="A419" s="696">
        <v>1282800</v>
      </c>
      <c r="B419" s="736" t="s">
        <v>3417</v>
      </c>
      <c r="C419" s="713"/>
      <c r="D419" s="714"/>
      <c r="E419" s="715"/>
      <c r="F419" s="164">
        <v>-18668460</v>
      </c>
      <c r="G419" s="164">
        <f t="shared" si="86"/>
        <v>-18668</v>
      </c>
      <c r="H419" s="164">
        <f t="shared" si="87"/>
        <v>0</v>
      </c>
      <c r="I419" s="695">
        <f t="shared" si="90"/>
        <v>-18668</v>
      </c>
      <c r="J419" s="1859">
        <v>0</v>
      </c>
      <c r="K419" s="1859">
        <f t="shared" si="88"/>
        <v>0</v>
      </c>
      <c r="L419" s="120"/>
      <c r="M419" s="120"/>
      <c r="N419" s="718"/>
      <c r="O419" s="725"/>
      <c r="V419" s="697"/>
      <c r="W419" s="698"/>
      <c r="AB419" s="577" t="b">
        <f t="shared" si="85"/>
        <v>1</v>
      </c>
      <c r="AC419" s="161">
        <v>1282800</v>
      </c>
      <c r="AD419" s="161" t="s">
        <v>4350</v>
      </c>
      <c r="AE419" s="162">
        <v>-18668460</v>
      </c>
      <c r="AF419" s="163">
        <v>0</v>
      </c>
      <c r="AG419" s="166">
        <v>0</v>
      </c>
      <c r="AH419" s="164">
        <v>-18668460</v>
      </c>
      <c r="AJ419" s="165">
        <v>0</v>
      </c>
      <c r="AK419" s="2176">
        <v>0</v>
      </c>
      <c r="AQ419" s="161">
        <v>1282800</v>
      </c>
      <c r="AR419" s="577" t="s">
        <v>3417</v>
      </c>
    </row>
    <row r="420" spans="1:44">
      <c r="A420" s="696">
        <v>1282900</v>
      </c>
      <c r="B420" s="736" t="s">
        <v>2467</v>
      </c>
      <c r="C420" s="713">
        <v>-3168432578.8299999</v>
      </c>
      <c r="D420" s="714">
        <v>0</v>
      </c>
      <c r="E420" s="715">
        <v>0</v>
      </c>
      <c r="F420" s="164">
        <v>-3352338269.0799999</v>
      </c>
      <c r="G420" s="164">
        <f t="shared" si="86"/>
        <v>-3352338</v>
      </c>
      <c r="H420" s="164">
        <f t="shared" si="87"/>
        <v>0</v>
      </c>
      <c r="I420" s="695">
        <f t="shared" si="90"/>
        <v>-3352338</v>
      </c>
      <c r="J420" s="1859">
        <v>-3168433</v>
      </c>
      <c r="K420" s="1859">
        <f t="shared" si="88"/>
        <v>-3168.433</v>
      </c>
      <c r="L420" s="120" t="s">
        <v>2679</v>
      </c>
      <c r="M420" s="120"/>
      <c r="N420" s="718"/>
      <c r="O420" s="719"/>
      <c r="V420" s="697"/>
      <c r="W420" s="698"/>
      <c r="AB420" s="577" t="b">
        <f t="shared" si="85"/>
        <v>1</v>
      </c>
      <c r="AC420" s="161">
        <v>1282900</v>
      </c>
      <c r="AD420" s="161" t="s">
        <v>4351</v>
      </c>
      <c r="AE420" s="162">
        <v>-3352338269.0799999</v>
      </c>
      <c r="AF420" s="163">
        <v>0</v>
      </c>
      <c r="AG420" s="166">
        <v>0</v>
      </c>
      <c r="AH420" s="164">
        <v>-3352338269.0799999</v>
      </c>
      <c r="AJ420" s="1859">
        <v>-3168432578.8299999</v>
      </c>
      <c r="AK420" s="2175">
        <v>6</v>
      </c>
      <c r="AQ420" s="161">
        <v>1282900</v>
      </c>
      <c r="AR420" s="577" t="s">
        <v>3802</v>
      </c>
    </row>
    <row r="421" spans="1:44">
      <c r="A421" s="696">
        <v>1283000</v>
      </c>
      <c r="B421" s="736" t="s">
        <v>3466</v>
      </c>
      <c r="C421" s="713"/>
      <c r="D421" s="714"/>
      <c r="E421" s="715"/>
      <c r="F421" s="164">
        <v>-262500</v>
      </c>
      <c r="G421" s="164">
        <f t="shared" si="86"/>
        <v>-263</v>
      </c>
      <c r="H421" s="164">
        <f t="shared" si="87"/>
        <v>0</v>
      </c>
      <c r="I421" s="695">
        <f t="shared" si="90"/>
        <v>-263</v>
      </c>
      <c r="J421" s="1859">
        <v>0</v>
      </c>
      <c r="K421" s="1859">
        <f t="shared" si="88"/>
        <v>0</v>
      </c>
      <c r="L421" s="120" t="s">
        <v>2679</v>
      </c>
      <c r="M421" s="120"/>
      <c r="N421" s="718"/>
      <c r="O421" s="719"/>
      <c r="V421" s="697"/>
      <c r="W421" s="698"/>
      <c r="AB421" s="577" t="b">
        <f t="shared" si="85"/>
        <v>1</v>
      </c>
      <c r="AC421" s="161">
        <v>1283000</v>
      </c>
      <c r="AD421" s="161" t="s">
        <v>4352</v>
      </c>
      <c r="AE421" s="162">
        <v>-262500</v>
      </c>
      <c r="AF421" s="163">
        <v>0</v>
      </c>
      <c r="AG421" s="166">
        <v>0</v>
      </c>
      <c r="AH421" s="164">
        <v>-262500</v>
      </c>
      <c r="AJ421" s="165">
        <v>0</v>
      </c>
      <c r="AK421" s="2176">
        <v>0</v>
      </c>
      <c r="AQ421" s="161">
        <v>1283000</v>
      </c>
      <c r="AR421" s="577" t="s">
        <v>3466</v>
      </c>
    </row>
    <row r="422" spans="1:44">
      <c r="A422" s="696">
        <v>1291000</v>
      </c>
      <c r="B422" s="736" t="s">
        <v>2468</v>
      </c>
      <c r="C422" s="713">
        <v>-935580602.72000003</v>
      </c>
      <c r="D422" s="714">
        <v>0</v>
      </c>
      <c r="E422" s="715">
        <v>0</v>
      </c>
      <c r="F422" s="164">
        <v>-373777868.75999999</v>
      </c>
      <c r="G422" s="164">
        <f t="shared" si="86"/>
        <v>-373778</v>
      </c>
      <c r="H422" s="164">
        <f t="shared" si="87"/>
        <v>0</v>
      </c>
      <c r="I422" s="695">
        <f t="shared" si="83"/>
        <v>-373778</v>
      </c>
      <c r="J422" s="1859">
        <v>-935581</v>
      </c>
      <c r="K422" s="1859">
        <f t="shared" si="88"/>
        <v>-935.58100000000002</v>
      </c>
      <c r="L422" s="120" t="s">
        <v>2679</v>
      </c>
      <c r="M422" s="120"/>
      <c r="N422" s="718"/>
      <c r="O422" s="719"/>
      <c r="V422" s="697"/>
      <c r="W422" s="698"/>
      <c r="AB422" s="577" t="b">
        <f t="shared" si="85"/>
        <v>1</v>
      </c>
      <c r="AC422" s="161">
        <v>1291000</v>
      </c>
      <c r="AD422" s="161" t="s">
        <v>4353</v>
      </c>
      <c r="AE422" s="162">
        <v>-373777868.75999999</v>
      </c>
      <c r="AF422" s="163">
        <v>0</v>
      </c>
      <c r="AG422" s="166">
        <v>0</v>
      </c>
      <c r="AH422" s="164">
        <v>-373777868.75999999</v>
      </c>
      <c r="AJ422" s="1859">
        <v>-935580602.72000003</v>
      </c>
      <c r="AK422" s="1861">
        <v>-60</v>
      </c>
      <c r="AQ422" s="161">
        <v>1291000</v>
      </c>
      <c r="AR422" s="577" t="s">
        <v>3803</v>
      </c>
    </row>
    <row r="423" spans="1:44">
      <c r="A423" s="696">
        <v>1291100</v>
      </c>
      <c r="B423" s="736" t="s">
        <v>2469</v>
      </c>
      <c r="C423" s="713">
        <v>-375638690.87</v>
      </c>
      <c r="D423" s="748">
        <v>-8501967.8200000003</v>
      </c>
      <c r="E423" s="715">
        <v>0</v>
      </c>
      <c r="F423" s="164">
        <v>-1131831870.9300001</v>
      </c>
      <c r="G423" s="164">
        <f t="shared" si="86"/>
        <v>-1131832</v>
      </c>
      <c r="H423" s="164">
        <f t="shared" si="87"/>
        <v>0</v>
      </c>
      <c r="I423" s="695">
        <f>ROUND(F423/1000,0)</f>
        <v>-1131832</v>
      </c>
      <c r="J423" s="1859">
        <v>-375639</v>
      </c>
      <c r="K423" s="1859">
        <f t="shared" si="88"/>
        <v>-375.63900000000001</v>
      </c>
      <c r="L423" s="120" t="s">
        <v>2679</v>
      </c>
      <c r="M423" s="120"/>
      <c r="N423" s="718"/>
      <c r="O423" s="719"/>
      <c r="V423" s="697"/>
      <c r="W423" s="698"/>
      <c r="AB423" s="577" t="b">
        <f t="shared" si="85"/>
        <v>1</v>
      </c>
      <c r="AC423" s="161">
        <v>1291100</v>
      </c>
      <c r="AD423" s="161" t="s">
        <v>4354</v>
      </c>
      <c r="AE423" s="162">
        <v>-1120089695.8299999</v>
      </c>
      <c r="AF423" s="169">
        <v>-11742175.1</v>
      </c>
      <c r="AG423" s="166">
        <v>0</v>
      </c>
      <c r="AH423" s="164">
        <v>-1131831870.9300001</v>
      </c>
      <c r="AJ423" s="1859">
        <v>-375638690.87</v>
      </c>
      <c r="AK423" s="2175">
        <v>201</v>
      </c>
      <c r="AQ423" s="161">
        <v>1291100</v>
      </c>
      <c r="AR423" s="577" t="s">
        <v>3804</v>
      </c>
    </row>
    <row r="424" spans="1:44">
      <c r="A424" s="696">
        <v>1301000</v>
      </c>
      <c r="B424" s="736" t="s">
        <v>2470</v>
      </c>
      <c r="C424" s="713">
        <v>-72538065.280000001</v>
      </c>
      <c r="D424" s="748">
        <v>-8709836.8599999994</v>
      </c>
      <c r="E424" s="715">
        <v>0</v>
      </c>
      <c r="F424" s="164">
        <v>-593249.93999999994</v>
      </c>
      <c r="G424" s="164">
        <f t="shared" si="86"/>
        <v>-593</v>
      </c>
      <c r="H424" s="164">
        <f t="shared" si="87"/>
        <v>0</v>
      </c>
      <c r="I424" s="695">
        <f t="shared" si="83"/>
        <v>-593</v>
      </c>
      <c r="J424" s="1859">
        <v>-72538</v>
      </c>
      <c r="K424" s="1859">
        <f t="shared" si="88"/>
        <v>-72.537999999999997</v>
      </c>
      <c r="L424" s="120" t="s">
        <v>2679</v>
      </c>
      <c r="M424" s="120"/>
      <c r="N424" s="718"/>
      <c r="O424" s="719"/>
      <c r="V424" s="697"/>
      <c r="W424" s="698"/>
      <c r="AB424" s="577" t="b">
        <f t="shared" si="85"/>
        <v>1</v>
      </c>
      <c r="AC424" s="161">
        <v>1301000</v>
      </c>
      <c r="AD424" s="161" t="s">
        <v>4355</v>
      </c>
      <c r="AE424" s="162">
        <v>-593249.93999999994</v>
      </c>
      <c r="AF424" s="163">
        <v>0</v>
      </c>
      <c r="AG424" s="166">
        <v>0</v>
      </c>
      <c r="AH424" s="164">
        <v>-593249.93999999994</v>
      </c>
      <c r="AJ424" s="1859">
        <v>-72538065.280000001</v>
      </c>
      <c r="AK424" s="1861">
        <v>-99</v>
      </c>
      <c r="AQ424" s="161">
        <v>1301000</v>
      </c>
      <c r="AR424" s="577" t="s">
        <v>3805</v>
      </c>
    </row>
    <row r="425" spans="1:44">
      <c r="A425" s="696">
        <v>1341000</v>
      </c>
      <c r="B425" s="736" t="s">
        <v>2471</v>
      </c>
      <c r="C425" s="713">
        <v>-173251785.24000001</v>
      </c>
      <c r="D425" s="714">
        <v>0</v>
      </c>
      <c r="E425" s="715">
        <v>0</v>
      </c>
      <c r="F425" s="164">
        <v>-181049854.56999999</v>
      </c>
      <c r="G425" s="164">
        <f t="shared" si="86"/>
        <v>-181050</v>
      </c>
      <c r="H425" s="164">
        <f t="shared" si="87"/>
        <v>0</v>
      </c>
      <c r="I425" s="695">
        <f t="shared" si="83"/>
        <v>-181050</v>
      </c>
      <c r="J425" s="1859">
        <v>-173252</v>
      </c>
      <c r="K425" s="1859">
        <f t="shared" si="88"/>
        <v>-173.25200000000001</v>
      </c>
      <c r="L425" s="120" t="s">
        <v>2679</v>
      </c>
      <c r="M425" s="120"/>
      <c r="N425" s="718"/>
      <c r="O425" s="719"/>
      <c r="V425" s="697"/>
      <c r="W425" s="698"/>
      <c r="AB425" s="577" t="b">
        <f t="shared" si="85"/>
        <v>1</v>
      </c>
      <c r="AC425" s="161">
        <v>1341000</v>
      </c>
      <c r="AD425" s="161" t="s">
        <v>4356</v>
      </c>
      <c r="AE425" s="162">
        <v>-177552211.62</v>
      </c>
      <c r="AF425" s="169">
        <v>-3497642.95</v>
      </c>
      <c r="AG425" s="166">
        <v>0</v>
      </c>
      <c r="AH425" s="164">
        <v>-181049854.56999999</v>
      </c>
      <c r="AJ425" s="1859">
        <v>-173251785.24000001</v>
      </c>
      <c r="AK425" s="2175">
        <v>5</v>
      </c>
      <c r="AQ425" s="161">
        <v>1341000</v>
      </c>
      <c r="AR425" s="577" t="s">
        <v>3806</v>
      </c>
    </row>
    <row r="426" spans="1:44">
      <c r="A426" s="696">
        <v>1351000</v>
      </c>
      <c r="B426" s="736" t="s">
        <v>2472</v>
      </c>
      <c r="C426" s="713">
        <v>-156747997.84999999</v>
      </c>
      <c r="D426" s="714">
        <v>0</v>
      </c>
      <c r="E426" s="715">
        <v>0</v>
      </c>
      <c r="F426" s="164">
        <v>-436882724.69999999</v>
      </c>
      <c r="G426" s="164">
        <f t="shared" si="86"/>
        <v>-436883</v>
      </c>
      <c r="H426" s="164">
        <f t="shared" si="87"/>
        <v>0</v>
      </c>
      <c r="I426" s="695">
        <f t="shared" si="83"/>
        <v>-436883</v>
      </c>
      <c r="J426" s="1859">
        <v>-156748</v>
      </c>
      <c r="K426" s="1859">
        <f t="shared" si="88"/>
        <v>-156.74799999999999</v>
      </c>
      <c r="L426" s="120" t="s">
        <v>2679</v>
      </c>
      <c r="M426" s="120"/>
      <c r="N426" s="718"/>
      <c r="O426" s="719"/>
      <c r="V426" s="697"/>
      <c r="W426" s="698"/>
      <c r="AB426" s="577" t="b">
        <f t="shared" si="85"/>
        <v>1</v>
      </c>
      <c r="AC426" s="161">
        <v>1351000</v>
      </c>
      <c r="AD426" s="161" t="s">
        <v>4357</v>
      </c>
      <c r="AE426" s="162">
        <v>-433591579.62</v>
      </c>
      <c r="AF426" s="169">
        <v>-3291145.08</v>
      </c>
      <c r="AG426" s="166">
        <v>0</v>
      </c>
      <c r="AH426" s="164">
        <v>-436882724.69999999</v>
      </c>
      <c r="AJ426" s="1859">
        <v>-156747997.84999999</v>
      </c>
      <c r="AK426" s="2175">
        <v>179</v>
      </c>
      <c r="AQ426" s="161">
        <v>1351000</v>
      </c>
      <c r="AR426" s="577" t="s">
        <v>3807</v>
      </c>
    </row>
    <row r="427" spans="1:44">
      <c r="A427" s="696">
        <v>1361000</v>
      </c>
      <c r="B427" s="736" t="s">
        <v>2473</v>
      </c>
      <c r="C427" s="740">
        <v>-562211929.64999998</v>
      </c>
      <c r="D427" s="770">
        <v>-3032810.24</v>
      </c>
      <c r="E427" s="729">
        <v>0</v>
      </c>
      <c r="F427" s="164">
        <v>-306471431.14999998</v>
      </c>
      <c r="G427" s="164">
        <f t="shared" si="86"/>
        <v>-306471</v>
      </c>
      <c r="H427" s="164">
        <f t="shared" si="87"/>
        <v>1</v>
      </c>
      <c r="I427" s="695">
        <f>ROUNDUP(F427/1000,0)</f>
        <v>-306472</v>
      </c>
      <c r="J427" s="1859">
        <v>-562212</v>
      </c>
      <c r="K427" s="1859">
        <f t="shared" si="88"/>
        <v>-562.21199999999999</v>
      </c>
      <c r="L427" s="120" t="s">
        <v>2679</v>
      </c>
      <c r="M427" s="120"/>
      <c r="N427" s="738"/>
      <c r="O427" s="769"/>
      <c r="V427" s="697"/>
      <c r="W427" s="698"/>
      <c r="AB427" s="577" t="b">
        <f t="shared" si="85"/>
        <v>1</v>
      </c>
      <c r="AC427" s="161">
        <v>1361000</v>
      </c>
      <c r="AD427" s="161" t="s">
        <v>4358</v>
      </c>
      <c r="AE427" s="2184">
        <v>-306471431.14999998</v>
      </c>
      <c r="AF427" s="2178">
        <v>0</v>
      </c>
      <c r="AG427" s="2179">
        <v>0</v>
      </c>
      <c r="AH427" s="2185">
        <v>-306471431.14999998</v>
      </c>
      <c r="AJ427" s="2186">
        <v>-562211929.64999998</v>
      </c>
      <c r="AK427" s="2182">
        <v>-45</v>
      </c>
      <c r="AQ427" s="161">
        <v>1361000</v>
      </c>
      <c r="AR427" s="577" t="s">
        <v>3808</v>
      </c>
    </row>
    <row r="428" spans="1:44">
      <c r="A428" s="696" t="s">
        <v>3340</v>
      </c>
      <c r="B428" s="733" t="s">
        <v>2474</v>
      </c>
      <c r="C428" s="743">
        <v>19708802958.950005</v>
      </c>
      <c r="D428" s="715">
        <f>SUM(D372:D427)</f>
        <v>-107283303.47</v>
      </c>
      <c r="E428" s="715">
        <f>SUM(E372:E427)</f>
        <v>240192227</v>
      </c>
      <c r="F428" s="743">
        <v>18573984528.970005</v>
      </c>
      <c r="G428" s="743">
        <f t="shared" ref="G428:H428" si="91">SUM(G372:G427)</f>
        <v>18573986</v>
      </c>
      <c r="H428" s="743">
        <f t="shared" si="91"/>
        <v>1</v>
      </c>
      <c r="I428" s="743">
        <f>SUM(I372:I427)</f>
        <v>18573985</v>
      </c>
      <c r="J428" s="743">
        <v>19708800</v>
      </c>
      <c r="K428" s="1859">
        <f t="shared" si="88"/>
        <v>19708.8</v>
      </c>
      <c r="N428" s="743"/>
      <c r="O428" s="721"/>
      <c r="V428" s="697"/>
      <c r="W428" s="698"/>
      <c r="AB428" s="577" t="b">
        <f t="shared" si="85"/>
        <v>1</v>
      </c>
      <c r="AC428" s="2183" t="s">
        <v>3340</v>
      </c>
      <c r="AD428" s="2183" t="s">
        <v>2474</v>
      </c>
      <c r="AE428" s="160">
        <v>19130001255.259998</v>
      </c>
      <c r="AF428" s="164">
        <v>-156123155.87</v>
      </c>
      <c r="AG428" s="166">
        <v>0</v>
      </c>
      <c r="AH428" s="160">
        <v>18973878099.389999</v>
      </c>
      <c r="AJ428" s="160">
        <v>20112070994.57</v>
      </c>
      <c r="AK428" s="1861">
        <v>-6</v>
      </c>
      <c r="AQ428" s="2183" t="s">
        <v>3340</v>
      </c>
      <c r="AR428" s="577" t="s">
        <v>3809</v>
      </c>
    </row>
    <row r="429" spans="1:44">
      <c r="C429" s="749"/>
      <c r="F429" s="164"/>
      <c r="G429" s="164">
        <f t="shared" si="86"/>
        <v>0</v>
      </c>
      <c r="H429" s="164">
        <f t="shared" si="87"/>
        <v>0</v>
      </c>
      <c r="J429" s="1859"/>
      <c r="K429" s="1859">
        <f t="shared" si="88"/>
        <v>0</v>
      </c>
      <c r="V429" s="697"/>
      <c r="W429" s="698"/>
      <c r="AB429" s="577" t="b">
        <f t="shared" ref="AB429:AB460" si="92">A429=AC429</f>
        <v>1</v>
      </c>
    </row>
    <row r="430" spans="1:44">
      <c r="A430" s="696">
        <v>1011800</v>
      </c>
      <c r="B430" s="736" t="s">
        <v>2475</v>
      </c>
      <c r="C430" s="723">
        <v>219255494.88</v>
      </c>
      <c r="D430" s="714">
        <v>0</v>
      </c>
      <c r="E430" s="715">
        <v>0</v>
      </c>
      <c r="F430" s="164">
        <v>222444240.88</v>
      </c>
      <c r="G430" s="164">
        <f t="shared" si="86"/>
        <v>222444</v>
      </c>
      <c r="H430" s="164">
        <f t="shared" si="87"/>
        <v>0</v>
      </c>
      <c r="I430" s="695">
        <f>ROUND(F430/1000,0)</f>
        <v>222444</v>
      </c>
      <c r="J430" s="1859">
        <v>219255</v>
      </c>
      <c r="K430" s="1859">
        <f t="shared" si="88"/>
        <v>219.255</v>
      </c>
      <c r="L430" s="120" t="s">
        <v>2680</v>
      </c>
      <c r="M430" s="120"/>
      <c r="N430" s="726"/>
      <c r="O430" s="725"/>
      <c r="V430" s="697"/>
      <c r="W430" s="698"/>
      <c r="AB430" s="577" t="b">
        <f t="shared" si="92"/>
        <v>1</v>
      </c>
      <c r="AC430" s="161">
        <v>1011800</v>
      </c>
      <c r="AD430" s="161" t="s">
        <v>4359</v>
      </c>
      <c r="AE430" s="167">
        <v>222444240.88</v>
      </c>
      <c r="AF430" s="163">
        <v>0</v>
      </c>
      <c r="AG430" s="166">
        <v>0</v>
      </c>
      <c r="AH430" s="160">
        <v>222444240.88</v>
      </c>
      <c r="AJ430" s="1858">
        <v>219255494.88</v>
      </c>
      <c r="AK430" s="2175">
        <v>1</v>
      </c>
      <c r="AQ430" s="161">
        <v>1011800</v>
      </c>
      <c r="AR430" s="577" t="s">
        <v>3810</v>
      </c>
    </row>
    <row r="431" spans="1:44">
      <c r="A431" s="696">
        <v>1011900</v>
      </c>
      <c r="B431" s="736" t="s">
        <v>2476</v>
      </c>
      <c r="C431" s="723">
        <v>20091242.420000002</v>
      </c>
      <c r="D431" s="714">
        <v>0</v>
      </c>
      <c r="E431" s="715">
        <v>0</v>
      </c>
      <c r="F431" s="164">
        <v>11643004.42</v>
      </c>
      <c r="G431" s="164">
        <f t="shared" si="86"/>
        <v>11643</v>
      </c>
      <c r="H431" s="164">
        <f t="shared" si="87"/>
        <v>0</v>
      </c>
      <c r="I431" s="695">
        <f>ROUND(F431/1000,0)</f>
        <v>11643</v>
      </c>
      <c r="J431" s="1859">
        <v>20091</v>
      </c>
      <c r="K431" s="1859">
        <f t="shared" si="88"/>
        <v>20.091000000000001</v>
      </c>
      <c r="L431" s="120" t="s">
        <v>2680</v>
      </c>
      <c r="M431" s="120"/>
      <c r="N431" s="726"/>
      <c r="O431" s="725"/>
      <c r="V431" s="697"/>
      <c r="W431" s="698"/>
      <c r="AB431" s="577" t="b">
        <f t="shared" si="92"/>
        <v>1</v>
      </c>
      <c r="AC431" s="161">
        <v>1011900</v>
      </c>
      <c r="AD431" s="161" t="s">
        <v>4360</v>
      </c>
      <c r="AE431" s="167">
        <v>11643004.42</v>
      </c>
      <c r="AF431" s="163">
        <v>0</v>
      </c>
      <c r="AG431" s="166">
        <v>0</v>
      </c>
      <c r="AH431" s="160">
        <v>11643004.42</v>
      </c>
      <c r="AJ431" s="1858">
        <v>20091242.420000002</v>
      </c>
      <c r="AK431" s="1861">
        <v>-42</v>
      </c>
      <c r="AQ431" s="161">
        <v>1011900</v>
      </c>
      <c r="AR431" s="577" t="s">
        <v>3811</v>
      </c>
    </row>
    <row r="432" spans="1:44">
      <c r="A432" s="696">
        <v>1213000</v>
      </c>
      <c r="B432" s="736" t="s">
        <v>2477</v>
      </c>
      <c r="C432" s="713">
        <v>-161086997.14999998</v>
      </c>
      <c r="D432" s="714">
        <v>0</v>
      </c>
      <c r="E432" s="715">
        <v>0</v>
      </c>
      <c r="F432" s="164">
        <v>-222639359.31999999</v>
      </c>
      <c r="G432" s="164">
        <f t="shared" si="86"/>
        <v>-222639</v>
      </c>
      <c r="H432" s="164">
        <f t="shared" si="87"/>
        <v>0</v>
      </c>
      <c r="I432" s="695">
        <f>ROUND(F432/1000,0)</f>
        <v>-222639</v>
      </c>
      <c r="J432" s="1859">
        <v>-161087</v>
      </c>
      <c r="K432" s="1859">
        <f t="shared" si="88"/>
        <v>-161.08699999999999</v>
      </c>
      <c r="L432" s="120" t="s">
        <v>2680</v>
      </c>
      <c r="M432" s="120"/>
      <c r="N432" s="718"/>
      <c r="O432" s="719"/>
      <c r="V432" s="697"/>
      <c r="W432" s="698"/>
      <c r="AB432" s="577" t="b">
        <f t="shared" si="92"/>
        <v>1</v>
      </c>
      <c r="AC432" s="161">
        <v>1213000</v>
      </c>
      <c r="AD432" s="161" t="s">
        <v>4361</v>
      </c>
      <c r="AE432" s="162">
        <v>-204104165.99000001</v>
      </c>
      <c r="AF432" s="163">
        <v>0</v>
      </c>
      <c r="AG432" s="164">
        <v>-18340074.91</v>
      </c>
      <c r="AH432" s="164">
        <v>-222444240.90000001</v>
      </c>
      <c r="AJ432" s="1859">
        <v>-133177984.37</v>
      </c>
      <c r="AK432" s="2175">
        <v>67</v>
      </c>
      <c r="AQ432" s="161">
        <v>1213000</v>
      </c>
      <c r="AR432" s="577" t="s">
        <v>3812</v>
      </c>
    </row>
    <row r="433" spans="1:44">
      <c r="A433" s="696">
        <v>1213100</v>
      </c>
      <c r="B433" s="736" t="s">
        <v>2478</v>
      </c>
      <c r="C433" s="740">
        <v>-48802403.829999998</v>
      </c>
      <c r="D433" s="728">
        <v>0</v>
      </c>
      <c r="E433" s="729">
        <v>0</v>
      </c>
      <c r="F433" s="164">
        <v>-10498591.32</v>
      </c>
      <c r="G433" s="164">
        <f t="shared" si="86"/>
        <v>-10499</v>
      </c>
      <c r="H433" s="164">
        <f t="shared" si="87"/>
        <v>0</v>
      </c>
      <c r="I433" s="695">
        <f>ROUND(F433/1000,0)</f>
        <v>-10499</v>
      </c>
      <c r="J433" s="1859">
        <v>-48802</v>
      </c>
      <c r="K433" s="1859">
        <f t="shared" si="88"/>
        <v>-48.802</v>
      </c>
      <c r="L433" s="120" t="s">
        <v>2680</v>
      </c>
      <c r="M433" s="120"/>
      <c r="N433" s="738"/>
      <c r="O433" s="769"/>
      <c r="V433" s="697"/>
      <c r="W433" s="698"/>
      <c r="AB433" s="577" t="b">
        <f t="shared" si="92"/>
        <v>1</v>
      </c>
      <c r="AC433" s="161">
        <v>1213100</v>
      </c>
      <c r="AD433" s="161" t="s">
        <v>4362</v>
      </c>
      <c r="AE433" s="2184">
        <v>-9690770.3399999999</v>
      </c>
      <c r="AF433" s="2178">
        <v>0</v>
      </c>
      <c r="AG433" s="2185">
        <v>-807820.98</v>
      </c>
      <c r="AH433" s="2185">
        <v>-10498591.32</v>
      </c>
      <c r="AJ433" s="2186">
        <v>-48802403.829999998</v>
      </c>
      <c r="AK433" s="2182">
        <v>-78</v>
      </c>
      <c r="AQ433" s="161">
        <v>1213100</v>
      </c>
      <c r="AR433" s="577" t="s">
        <v>3813</v>
      </c>
    </row>
    <row r="434" spans="1:44">
      <c r="A434" s="696" t="s">
        <v>3341</v>
      </c>
      <c r="B434" s="733" t="s">
        <v>2479</v>
      </c>
      <c r="C434" s="743">
        <v>29457336.320000038</v>
      </c>
      <c r="D434" s="725">
        <v>0</v>
      </c>
      <c r="E434" s="715">
        <v>0</v>
      </c>
      <c r="F434" s="743">
        <v>949294.65999998897</v>
      </c>
      <c r="G434" s="743">
        <f t="shared" ref="G434:H434" si="93">SUM(G430:G433)</f>
        <v>949</v>
      </c>
      <c r="H434" s="743">
        <f t="shared" si="93"/>
        <v>0</v>
      </c>
      <c r="I434" s="743">
        <f>SUM(I430:I433)</f>
        <v>949</v>
      </c>
      <c r="J434" s="743">
        <v>29457</v>
      </c>
      <c r="K434" s="1859">
        <f t="shared" si="88"/>
        <v>29.457000000000001</v>
      </c>
      <c r="N434" s="743"/>
      <c r="O434" s="721"/>
      <c r="V434" s="697"/>
      <c r="W434" s="698"/>
      <c r="AB434" s="577" t="b">
        <f t="shared" si="92"/>
        <v>1</v>
      </c>
      <c r="AC434" s="2183" t="s">
        <v>3341</v>
      </c>
      <c r="AD434" s="2183" t="s">
        <v>2479</v>
      </c>
      <c r="AE434" s="160">
        <v>20292308.969999999</v>
      </c>
      <c r="AF434" s="166">
        <v>0</v>
      </c>
      <c r="AG434" s="164">
        <v>-19147895.890000001</v>
      </c>
      <c r="AH434" s="160">
        <v>1144413.08</v>
      </c>
      <c r="AJ434" s="160">
        <v>57366349.100000001</v>
      </c>
      <c r="AK434" s="1861">
        <v>-98</v>
      </c>
      <c r="AQ434" s="2183" t="s">
        <v>3341</v>
      </c>
      <c r="AR434" s="577" t="s">
        <v>3814</v>
      </c>
    </row>
    <row r="435" spans="1:44">
      <c r="F435" s="164"/>
      <c r="G435" s="164">
        <f t="shared" si="86"/>
        <v>0</v>
      </c>
      <c r="H435" s="164">
        <f t="shared" si="87"/>
        <v>0</v>
      </c>
      <c r="J435" s="1859"/>
      <c r="K435" s="1859">
        <f t="shared" si="88"/>
        <v>0</v>
      </c>
      <c r="V435" s="697"/>
      <c r="W435" s="698"/>
      <c r="AB435" s="577" t="b">
        <f t="shared" si="92"/>
        <v>1</v>
      </c>
    </row>
    <row r="436" spans="1:44">
      <c r="A436" s="696">
        <v>1200500</v>
      </c>
      <c r="B436" s="712" t="s">
        <v>2480</v>
      </c>
      <c r="C436" s="713">
        <v>-325413225.94999999</v>
      </c>
      <c r="D436" s="714">
        <v>0</v>
      </c>
      <c r="E436" s="716">
        <v>-236362562</v>
      </c>
      <c r="F436" s="164">
        <v>0</v>
      </c>
      <c r="G436" s="164">
        <f t="shared" si="86"/>
        <v>0</v>
      </c>
      <c r="H436" s="164">
        <f t="shared" si="87"/>
        <v>0</v>
      </c>
      <c r="I436" s="695">
        <f t="shared" ref="I436:I458" si="94">ROUND(F436/1000,0)</f>
        <v>0</v>
      </c>
      <c r="J436" s="1859">
        <v>-325413</v>
      </c>
      <c r="K436" s="1859">
        <f t="shared" si="88"/>
        <v>-325.41300000000001</v>
      </c>
      <c r="L436" s="120" t="s">
        <v>2679</v>
      </c>
      <c r="M436" s="120"/>
      <c r="N436" s="718"/>
      <c r="O436" s="725"/>
      <c r="V436" s="697"/>
      <c r="W436" s="698"/>
      <c r="AB436" s="577" t="b">
        <f t="shared" si="92"/>
        <v>1</v>
      </c>
      <c r="AC436" s="161">
        <v>1200500</v>
      </c>
      <c r="AD436" s="161" t="s">
        <v>2480</v>
      </c>
      <c r="AE436" s="1860">
        <v>0</v>
      </c>
      <c r="AF436" s="163">
        <v>0</v>
      </c>
      <c r="AG436" s="166">
        <v>0</v>
      </c>
      <c r="AH436" s="166">
        <v>0</v>
      </c>
      <c r="AJ436" s="1859">
        <v>-325413225.94999999</v>
      </c>
      <c r="AK436" s="1861">
        <v>-100</v>
      </c>
      <c r="AQ436" s="161">
        <v>1200500</v>
      </c>
      <c r="AR436" s="577" t="s">
        <v>375</v>
      </c>
    </row>
    <row r="437" spans="1:44">
      <c r="A437" s="696">
        <v>1200510</v>
      </c>
      <c r="B437" s="712" t="s">
        <v>2481</v>
      </c>
      <c r="C437" s="723">
        <v>138966802.80000001</v>
      </c>
      <c r="D437" s="714">
        <v>0</v>
      </c>
      <c r="F437" s="164">
        <v>0</v>
      </c>
      <c r="G437" s="164">
        <f t="shared" si="86"/>
        <v>0</v>
      </c>
      <c r="H437" s="164">
        <f t="shared" si="87"/>
        <v>0</v>
      </c>
      <c r="I437" s="695">
        <f>ROUND(F437/1000,0)</f>
        <v>0</v>
      </c>
      <c r="J437" s="1859">
        <v>138967</v>
      </c>
      <c r="K437" s="1859">
        <f t="shared" si="88"/>
        <v>138.96700000000001</v>
      </c>
      <c r="L437" s="120" t="s">
        <v>2679</v>
      </c>
      <c r="M437" s="120"/>
      <c r="N437" s="726"/>
      <c r="O437" s="719"/>
      <c r="R437" s="744"/>
      <c r="V437" s="697"/>
      <c r="W437" s="698"/>
      <c r="AB437" s="577" t="b">
        <f t="shared" si="92"/>
        <v>1</v>
      </c>
      <c r="AC437" s="161">
        <v>1200510</v>
      </c>
      <c r="AD437" s="161" t="s">
        <v>2481</v>
      </c>
      <c r="AE437" s="1860">
        <v>0</v>
      </c>
      <c r="AF437" s="163">
        <v>0</v>
      </c>
      <c r="AG437" s="166">
        <v>0</v>
      </c>
      <c r="AH437" s="166">
        <v>0</v>
      </c>
      <c r="AJ437" s="1858">
        <v>137916802.80000001</v>
      </c>
      <c r="AK437" s="1861">
        <v>-100</v>
      </c>
      <c r="AQ437" s="161">
        <v>1200510</v>
      </c>
      <c r="AR437" s="577" t="s">
        <v>3815</v>
      </c>
    </row>
    <row r="438" spans="1:44">
      <c r="A438" s="696">
        <v>1200620</v>
      </c>
      <c r="B438" s="712" t="s">
        <v>3411</v>
      </c>
      <c r="C438" s="723"/>
      <c r="D438" s="714"/>
      <c r="E438" s="715"/>
      <c r="F438" s="164">
        <v>2000000</v>
      </c>
      <c r="G438" s="164">
        <f t="shared" si="86"/>
        <v>2000</v>
      </c>
      <c r="H438" s="164">
        <f t="shared" si="87"/>
        <v>0</v>
      </c>
      <c r="I438" s="695">
        <f>ROUND(F438/1000,0)</f>
        <v>2000</v>
      </c>
      <c r="J438" s="1859">
        <v>0</v>
      </c>
      <c r="K438" s="1859">
        <f t="shared" si="88"/>
        <v>0</v>
      </c>
      <c r="L438" s="120"/>
      <c r="M438" s="120"/>
      <c r="N438" s="726"/>
      <c r="O438" s="725"/>
      <c r="V438" s="697"/>
      <c r="W438" s="698"/>
      <c r="AB438" s="577" t="b">
        <f t="shared" si="92"/>
        <v>1</v>
      </c>
      <c r="AC438" s="161">
        <v>1200620</v>
      </c>
      <c r="AD438" s="161" t="s">
        <v>4363</v>
      </c>
      <c r="AE438" s="167">
        <v>2000000</v>
      </c>
      <c r="AF438" s="163">
        <v>0</v>
      </c>
      <c r="AG438" s="166">
        <v>0</v>
      </c>
      <c r="AH438" s="160">
        <v>2000000</v>
      </c>
      <c r="AJ438" s="165">
        <v>0</v>
      </c>
      <c r="AK438" s="2176">
        <v>0</v>
      </c>
      <c r="AQ438" s="161">
        <v>1200620</v>
      </c>
      <c r="AR438" s="577" t="s">
        <v>3411</v>
      </c>
    </row>
    <row r="439" spans="1:44">
      <c r="A439" s="696">
        <v>1200930</v>
      </c>
      <c r="B439" s="712" t="s">
        <v>2482</v>
      </c>
      <c r="C439" s="723">
        <v>3742950</v>
      </c>
      <c r="D439" s="714">
        <v>0</v>
      </c>
      <c r="E439" s="715">
        <v>0</v>
      </c>
      <c r="F439" s="164">
        <v>0</v>
      </c>
      <c r="G439" s="164">
        <f t="shared" si="86"/>
        <v>0</v>
      </c>
      <c r="H439" s="164">
        <f t="shared" si="87"/>
        <v>0</v>
      </c>
      <c r="I439" s="695">
        <f t="shared" si="94"/>
        <v>0</v>
      </c>
      <c r="J439" s="1859">
        <v>3743</v>
      </c>
      <c r="K439" s="1859">
        <f t="shared" si="88"/>
        <v>3.7429999999999999</v>
      </c>
      <c r="L439" s="120" t="s">
        <v>2679</v>
      </c>
      <c r="M439" s="120"/>
      <c r="N439" s="726"/>
      <c r="O439" s="725"/>
      <c r="V439" s="697"/>
      <c r="W439" s="698"/>
      <c r="AB439" s="577" t="b">
        <f t="shared" si="92"/>
        <v>1</v>
      </c>
      <c r="AC439" s="161">
        <v>1200930</v>
      </c>
      <c r="AD439" s="161" t="s">
        <v>2482</v>
      </c>
      <c r="AE439" s="1860">
        <v>0</v>
      </c>
      <c r="AF439" s="163">
        <v>0</v>
      </c>
      <c r="AG439" s="166">
        <v>0</v>
      </c>
      <c r="AH439" s="166">
        <v>0</v>
      </c>
      <c r="AJ439" s="1858">
        <v>3742950</v>
      </c>
      <c r="AK439" s="1861">
        <v>-100</v>
      </c>
      <c r="AQ439" s="161">
        <v>1200930</v>
      </c>
      <c r="AR439" s="577" t="s">
        <v>383</v>
      </c>
    </row>
    <row r="440" spans="1:44">
      <c r="A440" s="696">
        <v>1201100</v>
      </c>
      <c r="B440" s="712" t="s">
        <v>3132</v>
      </c>
      <c r="C440" s="723">
        <v>2448762.75</v>
      </c>
      <c r="D440" s="714">
        <v>0</v>
      </c>
      <c r="E440" s="715">
        <v>0</v>
      </c>
      <c r="F440" s="164">
        <v>0</v>
      </c>
      <c r="G440" s="164">
        <f t="shared" si="86"/>
        <v>0</v>
      </c>
      <c r="H440" s="164">
        <f t="shared" si="87"/>
        <v>0</v>
      </c>
      <c r="I440" s="695">
        <f t="shared" si="94"/>
        <v>0</v>
      </c>
      <c r="J440" s="1859">
        <v>2449</v>
      </c>
      <c r="K440" s="1859">
        <f t="shared" si="88"/>
        <v>2.4489999999999998</v>
      </c>
      <c r="L440" s="120"/>
      <c r="M440" s="120"/>
      <c r="N440" s="726"/>
      <c r="O440" s="725"/>
      <c r="V440" s="697"/>
      <c r="W440" s="698"/>
      <c r="AB440" s="577" t="b">
        <f t="shared" si="92"/>
        <v>1</v>
      </c>
      <c r="AC440" s="161">
        <v>1201100</v>
      </c>
      <c r="AD440" s="161" t="s">
        <v>3132</v>
      </c>
      <c r="AE440" s="1860">
        <v>0</v>
      </c>
      <c r="AF440" s="163">
        <v>0</v>
      </c>
      <c r="AG440" s="166">
        <v>0</v>
      </c>
      <c r="AH440" s="166">
        <v>0</v>
      </c>
      <c r="AJ440" s="1858">
        <v>2448762.75</v>
      </c>
      <c r="AK440" s="1861">
        <v>-100</v>
      </c>
      <c r="AQ440" s="161">
        <v>1201100</v>
      </c>
      <c r="AR440" s="577" t="s">
        <v>387</v>
      </c>
    </row>
    <row r="441" spans="1:44">
      <c r="A441" s="696">
        <v>1201150</v>
      </c>
      <c r="B441" s="712" t="s">
        <v>2483</v>
      </c>
      <c r="C441" s="723">
        <v>362040</v>
      </c>
      <c r="D441" s="714">
        <v>0</v>
      </c>
      <c r="E441" s="715">
        <v>0</v>
      </c>
      <c r="F441" s="164">
        <v>0</v>
      </c>
      <c r="G441" s="164">
        <f t="shared" si="86"/>
        <v>0</v>
      </c>
      <c r="H441" s="164">
        <f t="shared" si="87"/>
        <v>0</v>
      </c>
      <c r="I441" s="695">
        <f t="shared" si="94"/>
        <v>0</v>
      </c>
      <c r="J441" s="1859">
        <v>362</v>
      </c>
      <c r="K441" s="1859">
        <f t="shared" si="88"/>
        <v>0.36199999999999999</v>
      </c>
      <c r="L441" s="120" t="s">
        <v>2679</v>
      </c>
      <c r="M441" s="120"/>
      <c r="N441" s="726"/>
      <c r="O441" s="725"/>
      <c r="V441" s="697"/>
      <c r="W441" s="698"/>
      <c r="AB441" s="577" t="b">
        <f t="shared" si="92"/>
        <v>1</v>
      </c>
      <c r="AC441" s="161">
        <v>1201150</v>
      </c>
      <c r="AD441" s="161" t="s">
        <v>2483</v>
      </c>
      <c r="AE441" s="1860">
        <v>0</v>
      </c>
      <c r="AF441" s="163">
        <v>0</v>
      </c>
      <c r="AG441" s="166">
        <v>0</v>
      </c>
      <c r="AH441" s="166">
        <v>0</v>
      </c>
      <c r="AJ441" s="1858">
        <v>362040</v>
      </c>
      <c r="AK441" s="1861">
        <v>-100</v>
      </c>
      <c r="AQ441" s="161">
        <v>1201150</v>
      </c>
      <c r="AR441" s="577" t="s">
        <v>388</v>
      </c>
    </row>
    <row r="442" spans="1:44">
      <c r="A442" s="696">
        <v>1201200</v>
      </c>
      <c r="B442" s="712" t="s">
        <v>2484</v>
      </c>
      <c r="C442" s="723">
        <v>38466674.300000004</v>
      </c>
      <c r="D442" s="714">
        <v>0</v>
      </c>
      <c r="E442" s="715">
        <v>0</v>
      </c>
      <c r="F442" s="164">
        <v>0</v>
      </c>
      <c r="G442" s="164">
        <f t="shared" si="86"/>
        <v>0</v>
      </c>
      <c r="H442" s="164">
        <f t="shared" si="87"/>
        <v>0</v>
      </c>
      <c r="I442" s="695">
        <f t="shared" si="94"/>
        <v>0</v>
      </c>
      <c r="J442" s="1859">
        <v>38467</v>
      </c>
      <c r="K442" s="1859">
        <f t="shared" si="88"/>
        <v>38.466999999999999</v>
      </c>
      <c r="L442" s="120" t="s">
        <v>2679</v>
      </c>
      <c r="M442" s="120"/>
      <c r="N442" s="726"/>
      <c r="O442" s="719"/>
      <c r="V442" s="697"/>
      <c r="W442" s="698"/>
      <c r="AB442" s="577" t="b">
        <f t="shared" si="92"/>
        <v>1</v>
      </c>
      <c r="AC442" s="161">
        <v>1201200</v>
      </c>
      <c r="AD442" s="161" t="s">
        <v>2484</v>
      </c>
      <c r="AE442" s="1860">
        <v>0</v>
      </c>
      <c r="AF442" s="163">
        <v>0</v>
      </c>
      <c r="AG442" s="166">
        <v>0</v>
      </c>
      <c r="AH442" s="166">
        <v>0</v>
      </c>
      <c r="AJ442" s="1858">
        <v>11832440.810000001</v>
      </c>
      <c r="AK442" s="1861">
        <v>-100</v>
      </c>
      <c r="AQ442" s="161">
        <v>1201200</v>
      </c>
      <c r="AR442" s="577" t="s">
        <v>389</v>
      </c>
    </row>
    <row r="443" spans="1:44">
      <c r="A443" s="696">
        <v>1201350</v>
      </c>
      <c r="B443" s="712" t="s">
        <v>2485</v>
      </c>
      <c r="C443" s="723">
        <v>13425000</v>
      </c>
      <c r="D443" s="714">
        <v>0</v>
      </c>
      <c r="E443" s="715">
        <v>0</v>
      </c>
      <c r="F443" s="164">
        <v>0</v>
      </c>
      <c r="G443" s="164">
        <f t="shared" si="86"/>
        <v>0</v>
      </c>
      <c r="H443" s="164">
        <f t="shared" si="87"/>
        <v>0</v>
      </c>
      <c r="I443" s="695">
        <f t="shared" si="94"/>
        <v>0</v>
      </c>
      <c r="J443" s="1859">
        <v>13425</v>
      </c>
      <c r="K443" s="1859">
        <f t="shared" si="88"/>
        <v>13.425000000000001</v>
      </c>
      <c r="L443" s="120" t="s">
        <v>2679</v>
      </c>
      <c r="M443" s="120"/>
      <c r="N443" s="724"/>
      <c r="O443" s="725"/>
      <c r="V443" s="697"/>
      <c r="W443" s="698"/>
      <c r="AB443" s="577" t="b">
        <f t="shared" si="92"/>
        <v>1</v>
      </c>
      <c r="AC443" s="161">
        <v>1201350</v>
      </c>
      <c r="AD443" s="161" t="s">
        <v>2485</v>
      </c>
      <c r="AE443" s="1860">
        <v>0</v>
      </c>
      <c r="AF443" s="163">
        <v>0</v>
      </c>
      <c r="AG443" s="166">
        <v>0</v>
      </c>
      <c r="AH443" s="166">
        <v>0</v>
      </c>
      <c r="AJ443" s="1858">
        <v>13425000</v>
      </c>
      <c r="AK443" s="1861">
        <v>-100</v>
      </c>
      <c r="AQ443" s="161">
        <v>1201350</v>
      </c>
      <c r="AR443" s="577" t="s">
        <v>391</v>
      </c>
    </row>
    <row r="444" spans="1:44">
      <c r="A444" s="696">
        <v>1202220</v>
      </c>
      <c r="B444" s="712" t="s">
        <v>415</v>
      </c>
      <c r="C444" s="723"/>
      <c r="D444" s="714"/>
      <c r="E444" s="715"/>
      <c r="F444" s="164">
        <v>94095437.420000002</v>
      </c>
      <c r="G444" s="164"/>
      <c r="H444" s="164"/>
      <c r="I444" s="695">
        <f t="shared" si="94"/>
        <v>94095</v>
      </c>
      <c r="J444" s="1859">
        <v>0</v>
      </c>
      <c r="K444" s="1859"/>
      <c r="L444" s="120"/>
      <c r="M444" s="120"/>
      <c r="N444" s="724"/>
      <c r="O444" s="725"/>
      <c r="V444" s="697"/>
      <c r="W444" s="698"/>
      <c r="AC444" s="161"/>
      <c r="AD444" s="161"/>
      <c r="AE444" s="1860"/>
      <c r="AF444" s="163"/>
      <c r="AG444" s="166"/>
      <c r="AH444" s="166"/>
      <c r="AJ444" s="1858"/>
      <c r="AK444" s="1861"/>
      <c r="AQ444" s="161"/>
    </row>
    <row r="445" spans="1:44">
      <c r="A445" s="696">
        <v>1201400</v>
      </c>
      <c r="B445" s="712" t="s">
        <v>2486</v>
      </c>
      <c r="C445" s="723">
        <v>9424585.6600000001</v>
      </c>
      <c r="D445" s="714">
        <v>0</v>
      </c>
      <c r="E445" s="715">
        <v>0</v>
      </c>
      <c r="F445" s="164">
        <v>0</v>
      </c>
      <c r="G445" s="164">
        <f t="shared" si="86"/>
        <v>0</v>
      </c>
      <c r="H445" s="164">
        <f t="shared" si="87"/>
        <v>0</v>
      </c>
      <c r="I445" s="695">
        <f t="shared" si="94"/>
        <v>0</v>
      </c>
      <c r="J445" s="1859">
        <v>9425</v>
      </c>
      <c r="K445" s="1859">
        <f t="shared" si="88"/>
        <v>9.4250000000000007</v>
      </c>
      <c r="L445" s="120" t="s">
        <v>2679</v>
      </c>
      <c r="M445" s="120"/>
      <c r="N445" s="726"/>
      <c r="O445" s="719"/>
      <c r="V445" s="697"/>
      <c r="W445" s="698"/>
      <c r="AB445" s="577" t="b">
        <f t="shared" ref="AB445:AB476" si="95">A445=AC445</f>
        <v>1</v>
      </c>
      <c r="AC445" s="161">
        <v>1201400</v>
      </c>
      <c r="AD445" s="161" t="s">
        <v>2486</v>
      </c>
      <c r="AE445" s="1860">
        <v>0</v>
      </c>
      <c r="AF445" s="163">
        <v>0</v>
      </c>
      <c r="AG445" s="166">
        <v>0</v>
      </c>
      <c r="AH445" s="166">
        <v>0</v>
      </c>
      <c r="AJ445" s="1858">
        <v>9424585.6600000001</v>
      </c>
      <c r="AK445" s="1861">
        <v>-100</v>
      </c>
      <c r="AQ445" s="161">
        <v>1201400</v>
      </c>
      <c r="AR445" s="577" t="s">
        <v>392</v>
      </c>
    </row>
    <row r="446" spans="1:44">
      <c r="A446" s="696">
        <v>1201900</v>
      </c>
      <c r="B446" s="712" t="s">
        <v>3204</v>
      </c>
      <c r="C446" s="723">
        <v>3327720.6</v>
      </c>
      <c r="D446" s="714">
        <v>0</v>
      </c>
      <c r="E446" s="715">
        <v>0</v>
      </c>
      <c r="F446" s="164">
        <v>0</v>
      </c>
      <c r="G446" s="164">
        <f t="shared" si="86"/>
        <v>0</v>
      </c>
      <c r="H446" s="164">
        <f t="shared" si="87"/>
        <v>0</v>
      </c>
      <c r="I446" s="695">
        <f t="shared" si="94"/>
        <v>0</v>
      </c>
      <c r="J446" s="1859">
        <v>3328</v>
      </c>
      <c r="K446" s="1859">
        <f t="shared" si="88"/>
        <v>3.3279999999999998</v>
      </c>
      <c r="L446" s="120" t="s">
        <v>2679</v>
      </c>
      <c r="M446" s="120"/>
      <c r="N446" s="724"/>
      <c r="O446" s="725"/>
      <c r="V446" s="697"/>
      <c r="W446" s="698"/>
      <c r="AB446" s="577" t="b">
        <f t="shared" si="95"/>
        <v>1</v>
      </c>
      <c r="AC446" s="161">
        <v>1201900</v>
      </c>
      <c r="AD446" s="161" t="s">
        <v>3204</v>
      </c>
      <c r="AE446" s="1860">
        <v>0</v>
      </c>
      <c r="AF446" s="163">
        <v>0</v>
      </c>
      <c r="AG446" s="166">
        <v>0</v>
      </c>
      <c r="AH446" s="166">
        <v>0</v>
      </c>
      <c r="AJ446" s="1858">
        <v>3327720.6</v>
      </c>
      <c r="AK446" s="1861">
        <v>-100</v>
      </c>
      <c r="AQ446" s="161">
        <v>1201900</v>
      </c>
      <c r="AR446" s="577" t="s">
        <v>402</v>
      </c>
    </row>
    <row r="447" spans="1:44">
      <c r="A447" s="696">
        <v>1202000</v>
      </c>
      <c r="B447" s="712" t="s">
        <v>2487</v>
      </c>
      <c r="C447" s="723">
        <v>10051992.470000001</v>
      </c>
      <c r="D447" s="714">
        <v>0</v>
      </c>
      <c r="E447" s="715">
        <v>0</v>
      </c>
      <c r="F447" s="164">
        <v>0</v>
      </c>
      <c r="G447" s="164">
        <f t="shared" si="86"/>
        <v>0</v>
      </c>
      <c r="H447" s="164">
        <f t="shared" si="87"/>
        <v>0</v>
      </c>
      <c r="I447" s="695">
        <f t="shared" si="94"/>
        <v>0</v>
      </c>
      <c r="J447" s="1859">
        <v>10052</v>
      </c>
      <c r="K447" s="1859">
        <f t="shared" si="88"/>
        <v>10.052</v>
      </c>
      <c r="L447" s="120" t="s">
        <v>2679</v>
      </c>
      <c r="M447" s="120"/>
      <c r="N447" s="726"/>
      <c r="O447" s="725"/>
      <c r="V447" s="697"/>
      <c r="W447" s="698"/>
      <c r="AB447" s="577" t="b">
        <f t="shared" si="95"/>
        <v>1</v>
      </c>
      <c r="AC447" s="161">
        <v>1202000</v>
      </c>
      <c r="AD447" s="161" t="s">
        <v>2487</v>
      </c>
      <c r="AE447" s="1860">
        <v>0</v>
      </c>
      <c r="AF447" s="163">
        <v>0</v>
      </c>
      <c r="AG447" s="166">
        <v>0</v>
      </c>
      <c r="AH447" s="166">
        <v>0</v>
      </c>
      <c r="AJ447" s="1858">
        <v>10051992.470000001</v>
      </c>
      <c r="AK447" s="1861">
        <v>-100</v>
      </c>
      <c r="AQ447" s="161">
        <v>1202000</v>
      </c>
      <c r="AR447" s="577" t="s">
        <v>405</v>
      </c>
    </row>
    <row r="448" spans="1:44">
      <c r="A448" s="696">
        <v>1202200</v>
      </c>
      <c r="B448" s="712" t="s">
        <v>2488</v>
      </c>
      <c r="C448" s="723">
        <v>9749078.0299999975</v>
      </c>
      <c r="D448" s="714">
        <v>0</v>
      </c>
      <c r="E448" s="715">
        <v>0</v>
      </c>
      <c r="F448" s="164">
        <v>0</v>
      </c>
      <c r="G448" s="164">
        <f t="shared" si="86"/>
        <v>0</v>
      </c>
      <c r="H448" s="164">
        <f t="shared" si="87"/>
        <v>0</v>
      </c>
      <c r="I448" s="695">
        <f t="shared" si="94"/>
        <v>0</v>
      </c>
      <c r="J448" s="1859">
        <v>9749</v>
      </c>
      <c r="K448" s="1859">
        <f t="shared" si="88"/>
        <v>9.7490000000000006</v>
      </c>
      <c r="L448" s="120" t="s">
        <v>2679</v>
      </c>
      <c r="M448" s="120"/>
      <c r="N448" s="726"/>
      <c r="O448" s="725"/>
      <c r="V448" s="697"/>
      <c r="W448" s="698"/>
      <c r="AB448" s="577" t="b">
        <f t="shared" si="95"/>
        <v>1</v>
      </c>
      <c r="AC448" s="161">
        <v>1202200</v>
      </c>
      <c r="AD448" s="161" t="s">
        <v>2488</v>
      </c>
      <c r="AE448" s="1860">
        <v>0</v>
      </c>
      <c r="AF448" s="163">
        <v>0</v>
      </c>
      <c r="AG448" s="166">
        <v>0</v>
      </c>
      <c r="AH448" s="166">
        <v>0</v>
      </c>
      <c r="AJ448" s="1858">
        <v>5777788.5499999998</v>
      </c>
      <c r="AK448" s="1861">
        <v>-100</v>
      </c>
      <c r="AQ448" s="161">
        <v>1202200</v>
      </c>
      <c r="AR448" s="577" t="s">
        <v>414</v>
      </c>
    </row>
    <row r="449" spans="1:44">
      <c r="A449" s="696">
        <v>1202300</v>
      </c>
      <c r="B449" s="712" t="s">
        <v>2489</v>
      </c>
      <c r="C449" s="723">
        <v>33456843.77</v>
      </c>
      <c r="D449" s="714">
        <v>0</v>
      </c>
      <c r="E449" s="715">
        <v>0</v>
      </c>
      <c r="F449" s="164">
        <v>0</v>
      </c>
      <c r="G449" s="164">
        <f t="shared" si="86"/>
        <v>0</v>
      </c>
      <c r="H449" s="164">
        <f t="shared" si="87"/>
        <v>0</v>
      </c>
      <c r="I449" s="695">
        <f t="shared" si="94"/>
        <v>0</v>
      </c>
      <c r="J449" s="1859">
        <v>33457</v>
      </c>
      <c r="K449" s="1859">
        <f t="shared" si="88"/>
        <v>33.457000000000001</v>
      </c>
      <c r="L449" s="120" t="s">
        <v>2679</v>
      </c>
      <c r="M449" s="120"/>
      <c r="N449" s="726"/>
      <c r="O449" s="719"/>
      <c r="V449" s="697"/>
      <c r="W449" s="698"/>
      <c r="AB449" s="577" t="b">
        <f t="shared" si="95"/>
        <v>1</v>
      </c>
      <c r="AC449" s="161">
        <v>1202300</v>
      </c>
      <c r="AD449" s="161" t="s">
        <v>2489</v>
      </c>
      <c r="AE449" s="1860">
        <v>0</v>
      </c>
      <c r="AF449" s="163">
        <v>0</v>
      </c>
      <c r="AG449" s="166">
        <v>0</v>
      </c>
      <c r="AH449" s="166">
        <v>0</v>
      </c>
      <c r="AJ449" s="1858">
        <v>30306843.77</v>
      </c>
      <c r="AK449" s="1861">
        <v>-100</v>
      </c>
      <c r="AQ449" s="161">
        <v>1202300</v>
      </c>
      <c r="AR449" s="577" t="s">
        <v>417</v>
      </c>
    </row>
    <row r="450" spans="1:44">
      <c r="A450" s="696">
        <v>1202320</v>
      </c>
      <c r="B450" s="712" t="s">
        <v>2490</v>
      </c>
      <c r="C450" s="723">
        <v>10953357.16</v>
      </c>
      <c r="D450" s="714">
        <v>0</v>
      </c>
      <c r="E450" s="715">
        <v>0</v>
      </c>
      <c r="F450" s="164">
        <v>0</v>
      </c>
      <c r="G450" s="164">
        <f t="shared" si="86"/>
        <v>0</v>
      </c>
      <c r="H450" s="164">
        <f t="shared" si="87"/>
        <v>0</v>
      </c>
      <c r="I450" s="695">
        <f t="shared" si="94"/>
        <v>0</v>
      </c>
      <c r="J450" s="1859">
        <v>10953</v>
      </c>
      <c r="K450" s="1859">
        <f t="shared" si="88"/>
        <v>10.952999999999999</v>
      </c>
      <c r="L450" s="120" t="s">
        <v>2679</v>
      </c>
      <c r="M450" s="120"/>
      <c r="N450" s="726"/>
      <c r="O450" s="719"/>
      <c r="V450" s="697"/>
      <c r="W450" s="698"/>
      <c r="AB450" s="577" t="b">
        <f t="shared" si="95"/>
        <v>1</v>
      </c>
      <c r="AC450" s="161">
        <v>1202320</v>
      </c>
      <c r="AD450" s="161" t="s">
        <v>2490</v>
      </c>
      <c r="AE450" s="1860">
        <v>0</v>
      </c>
      <c r="AF450" s="163">
        <v>0</v>
      </c>
      <c r="AG450" s="166">
        <v>0</v>
      </c>
      <c r="AH450" s="166">
        <v>0</v>
      </c>
      <c r="AJ450" s="1858">
        <v>10548000.02</v>
      </c>
      <c r="AK450" s="1861">
        <v>-100</v>
      </c>
      <c r="AQ450" s="161">
        <v>1202320</v>
      </c>
      <c r="AR450" s="577" t="s">
        <v>418</v>
      </c>
    </row>
    <row r="451" spans="1:44">
      <c r="A451" s="696">
        <v>1202700</v>
      </c>
      <c r="B451" s="712" t="s">
        <v>2491</v>
      </c>
      <c r="C451" s="723">
        <v>30546732.240000002</v>
      </c>
      <c r="D451" s="714">
        <v>0</v>
      </c>
      <c r="E451" s="715">
        <v>0</v>
      </c>
      <c r="F451" s="164">
        <v>0</v>
      </c>
      <c r="G451" s="164">
        <f t="shared" si="86"/>
        <v>0</v>
      </c>
      <c r="H451" s="164">
        <f t="shared" si="87"/>
        <v>0</v>
      </c>
      <c r="I451" s="695">
        <f t="shared" si="94"/>
        <v>0</v>
      </c>
      <c r="J451" s="1859">
        <v>30547</v>
      </c>
      <c r="K451" s="1859">
        <f t="shared" si="88"/>
        <v>30.547000000000001</v>
      </c>
      <c r="L451" s="120" t="s">
        <v>2679</v>
      </c>
      <c r="M451" s="120"/>
      <c r="N451" s="726"/>
      <c r="O451" s="719"/>
      <c r="V451" s="697"/>
      <c r="W451" s="698"/>
      <c r="AB451" s="577" t="b">
        <f t="shared" si="95"/>
        <v>1</v>
      </c>
      <c r="AC451" s="161">
        <v>1202700</v>
      </c>
      <c r="AD451" s="161" t="s">
        <v>2491</v>
      </c>
      <c r="AE451" s="1860">
        <v>0</v>
      </c>
      <c r="AF451" s="163">
        <v>0</v>
      </c>
      <c r="AG451" s="166">
        <v>0</v>
      </c>
      <c r="AH451" s="166">
        <v>0</v>
      </c>
      <c r="AJ451" s="1858">
        <v>1879042.76</v>
      </c>
      <c r="AK451" s="1861">
        <v>-100</v>
      </c>
      <c r="AQ451" s="161">
        <v>1202700</v>
      </c>
      <c r="AR451" s="577" t="s">
        <v>423</v>
      </c>
    </row>
    <row r="452" spans="1:44">
      <c r="A452" s="696">
        <v>1202740</v>
      </c>
      <c r="B452" s="712" t="s">
        <v>3205</v>
      </c>
      <c r="C452" s="723">
        <v>919391.71</v>
      </c>
      <c r="D452" s="714">
        <v>0</v>
      </c>
      <c r="E452" s="715">
        <v>0</v>
      </c>
      <c r="F452" s="164">
        <v>0</v>
      </c>
      <c r="G452" s="164">
        <f t="shared" si="86"/>
        <v>0</v>
      </c>
      <c r="H452" s="164">
        <f t="shared" si="87"/>
        <v>0</v>
      </c>
      <c r="I452" s="695">
        <f t="shared" si="94"/>
        <v>0</v>
      </c>
      <c r="J452" s="1859">
        <v>919</v>
      </c>
      <c r="K452" s="1859">
        <f t="shared" si="88"/>
        <v>0.91900000000000004</v>
      </c>
      <c r="L452" s="120" t="s">
        <v>2679</v>
      </c>
      <c r="M452" s="120"/>
      <c r="N452" s="724"/>
      <c r="O452" s="725"/>
      <c r="V452" s="697"/>
      <c r="W452" s="698"/>
      <c r="AB452" s="577" t="b">
        <f t="shared" si="95"/>
        <v>1</v>
      </c>
      <c r="AC452" s="161">
        <v>1202740</v>
      </c>
      <c r="AD452" s="161" t="s">
        <v>3205</v>
      </c>
      <c r="AE452" s="1860">
        <v>0</v>
      </c>
      <c r="AF452" s="163">
        <v>0</v>
      </c>
      <c r="AG452" s="166">
        <v>0</v>
      </c>
      <c r="AH452" s="166">
        <v>0</v>
      </c>
      <c r="AJ452" s="1858">
        <v>919391.71</v>
      </c>
      <c r="AK452" s="1861">
        <v>-100</v>
      </c>
      <c r="AQ452" s="161">
        <v>1202740</v>
      </c>
      <c r="AR452" s="577" t="s">
        <v>425</v>
      </c>
    </row>
    <row r="453" spans="1:44">
      <c r="A453" s="696">
        <v>1203100</v>
      </c>
      <c r="B453" s="712" t="s">
        <v>3133</v>
      </c>
      <c r="C453" s="723">
        <v>15356250</v>
      </c>
      <c r="D453" s="714">
        <v>0</v>
      </c>
      <c r="E453" s="715">
        <v>0</v>
      </c>
      <c r="F453" s="164">
        <v>0</v>
      </c>
      <c r="G453" s="164">
        <f t="shared" si="86"/>
        <v>0</v>
      </c>
      <c r="H453" s="164">
        <f t="shared" si="87"/>
        <v>0</v>
      </c>
      <c r="I453" s="695">
        <f t="shared" ref="I453:I454" si="96">ROUND(F453/1000,0)</f>
        <v>0</v>
      </c>
      <c r="J453" s="1859">
        <v>15356</v>
      </c>
      <c r="K453" s="1859">
        <f t="shared" si="88"/>
        <v>15.356</v>
      </c>
      <c r="L453" s="120" t="s">
        <v>2679</v>
      </c>
      <c r="M453" s="120"/>
      <c r="N453" s="726"/>
      <c r="O453" s="725"/>
      <c r="V453" s="697"/>
      <c r="W453" s="698"/>
      <c r="AB453" s="577" t="b">
        <f t="shared" si="95"/>
        <v>1</v>
      </c>
      <c r="AC453" s="161">
        <v>1203100</v>
      </c>
      <c r="AD453" s="161" t="s">
        <v>3133</v>
      </c>
      <c r="AE453" s="1860">
        <v>0</v>
      </c>
      <c r="AF453" s="163">
        <v>0</v>
      </c>
      <c r="AG453" s="166">
        <v>0</v>
      </c>
      <c r="AH453" s="166">
        <v>0</v>
      </c>
      <c r="AJ453" s="1858">
        <v>15356250</v>
      </c>
      <c r="AK453" s="1861">
        <v>-100</v>
      </c>
      <c r="AQ453" s="161">
        <v>1203100</v>
      </c>
      <c r="AR453" s="577" t="s">
        <v>437</v>
      </c>
    </row>
    <row r="454" spans="1:44">
      <c r="A454" s="696">
        <v>1203200</v>
      </c>
      <c r="B454" s="712" t="s">
        <v>3206</v>
      </c>
      <c r="C454" s="723">
        <v>3595440</v>
      </c>
      <c r="D454" s="714">
        <v>0</v>
      </c>
      <c r="E454" s="715">
        <v>0</v>
      </c>
      <c r="F454" s="164">
        <v>0</v>
      </c>
      <c r="G454" s="164">
        <f t="shared" si="86"/>
        <v>0</v>
      </c>
      <c r="H454" s="164">
        <f t="shared" si="87"/>
        <v>0</v>
      </c>
      <c r="I454" s="695">
        <f t="shared" si="96"/>
        <v>0</v>
      </c>
      <c r="J454" s="1859">
        <v>3595</v>
      </c>
      <c r="K454" s="1859">
        <f t="shared" si="88"/>
        <v>3.5950000000000002</v>
      </c>
      <c r="L454" s="120" t="s">
        <v>2679</v>
      </c>
      <c r="M454" s="120"/>
      <c r="N454" s="724"/>
      <c r="O454" s="725"/>
      <c r="V454" s="697"/>
      <c r="W454" s="698"/>
      <c r="AB454" s="577" t="b">
        <f t="shared" si="95"/>
        <v>1</v>
      </c>
      <c r="AC454" s="161">
        <v>1203200</v>
      </c>
      <c r="AD454" s="161" t="s">
        <v>3206</v>
      </c>
      <c r="AE454" s="1860">
        <v>0</v>
      </c>
      <c r="AF454" s="163">
        <v>0</v>
      </c>
      <c r="AG454" s="166">
        <v>0</v>
      </c>
      <c r="AH454" s="166">
        <v>0</v>
      </c>
      <c r="AJ454" s="1858">
        <v>3595440</v>
      </c>
      <c r="AK454" s="1861">
        <v>-100</v>
      </c>
      <c r="AQ454" s="161">
        <v>1203200</v>
      </c>
      <c r="AR454" s="577" t="s">
        <v>438</v>
      </c>
    </row>
    <row r="455" spans="1:44">
      <c r="A455" s="696">
        <v>1203400</v>
      </c>
      <c r="B455" s="712" t="s">
        <v>2492</v>
      </c>
      <c r="C455" s="723">
        <v>138134630.88</v>
      </c>
      <c r="D455" s="714">
        <v>0</v>
      </c>
      <c r="E455" s="715">
        <v>0</v>
      </c>
      <c r="F455" s="164">
        <v>77827480</v>
      </c>
      <c r="G455" s="164">
        <f t="shared" si="86"/>
        <v>77827</v>
      </c>
      <c r="H455" s="164">
        <f t="shared" si="87"/>
        <v>0</v>
      </c>
      <c r="I455" s="695">
        <f t="shared" si="94"/>
        <v>77827</v>
      </c>
      <c r="J455" s="1859">
        <v>138135</v>
      </c>
      <c r="K455" s="1859">
        <f t="shared" si="88"/>
        <v>138.13499999999999</v>
      </c>
      <c r="L455" s="120" t="s">
        <v>2679</v>
      </c>
      <c r="M455" s="120"/>
      <c r="N455" s="730"/>
      <c r="O455" s="769"/>
      <c r="V455" s="697"/>
      <c r="W455" s="698"/>
      <c r="AB455" s="577" t="b">
        <f t="shared" si="95"/>
        <v>1</v>
      </c>
      <c r="AC455" s="161">
        <v>1203400</v>
      </c>
      <c r="AD455" s="161" t="s">
        <v>4364</v>
      </c>
      <c r="AE455" s="167">
        <v>77827480</v>
      </c>
      <c r="AF455" s="163">
        <v>0</v>
      </c>
      <c r="AG455" s="166">
        <v>0</v>
      </c>
      <c r="AH455" s="160">
        <v>77827480</v>
      </c>
      <c r="AJ455" s="1858">
        <v>118282920.88</v>
      </c>
      <c r="AK455" s="1861">
        <v>-34</v>
      </c>
      <c r="AQ455" s="161">
        <v>1203400</v>
      </c>
      <c r="AR455" s="577" t="s">
        <v>3816</v>
      </c>
    </row>
    <row r="456" spans="1:44">
      <c r="A456" s="696">
        <v>1203800</v>
      </c>
      <c r="B456" s="712" t="s">
        <v>2493</v>
      </c>
      <c r="C456" s="723">
        <v>24459218</v>
      </c>
      <c r="D456" s="714">
        <v>0</v>
      </c>
      <c r="E456" s="715">
        <v>0</v>
      </c>
      <c r="F456" s="164">
        <v>0</v>
      </c>
      <c r="G456" s="164">
        <f t="shared" si="86"/>
        <v>0</v>
      </c>
      <c r="H456" s="164">
        <f t="shared" si="87"/>
        <v>0</v>
      </c>
      <c r="I456" s="695">
        <f t="shared" si="94"/>
        <v>0</v>
      </c>
      <c r="J456" s="1859">
        <v>24459</v>
      </c>
      <c r="K456" s="1859">
        <f t="shared" si="88"/>
        <v>24.459</v>
      </c>
      <c r="L456" s="120" t="s">
        <v>2679</v>
      </c>
      <c r="M456" s="120"/>
      <c r="N456" s="752"/>
      <c r="O456" s="771"/>
      <c r="V456" s="697"/>
      <c r="W456" s="698"/>
      <c r="AB456" s="577" t="b">
        <f t="shared" si="95"/>
        <v>1</v>
      </c>
      <c r="AC456" s="161">
        <v>1203800</v>
      </c>
      <c r="AD456" s="161" t="s">
        <v>2493</v>
      </c>
      <c r="AE456" s="1860">
        <v>0</v>
      </c>
      <c r="AF456" s="163">
        <v>0</v>
      </c>
      <c r="AG456" s="166">
        <v>0</v>
      </c>
      <c r="AH456" s="166">
        <v>0</v>
      </c>
      <c r="AJ456" s="1858">
        <v>22623788</v>
      </c>
      <c r="AK456" s="1861">
        <v>-100</v>
      </c>
      <c r="AQ456" s="161">
        <v>1203800</v>
      </c>
      <c r="AR456" s="577" t="s">
        <v>441</v>
      </c>
    </row>
    <row r="457" spans="1:44">
      <c r="A457" s="696">
        <v>1203900</v>
      </c>
      <c r="B457" s="712" t="s">
        <v>2494</v>
      </c>
      <c r="C457" s="723">
        <v>4199482.4700000007</v>
      </c>
      <c r="D457" s="714">
        <v>0</v>
      </c>
      <c r="E457" s="715">
        <v>0</v>
      </c>
      <c r="F457" s="164">
        <v>0</v>
      </c>
      <c r="G457" s="164">
        <f t="shared" si="86"/>
        <v>0</v>
      </c>
      <c r="H457" s="164">
        <f t="shared" si="87"/>
        <v>0</v>
      </c>
      <c r="I457" s="695">
        <f t="shared" si="94"/>
        <v>0</v>
      </c>
      <c r="J457" s="1859">
        <v>4199</v>
      </c>
      <c r="K457" s="1859">
        <f t="shared" si="88"/>
        <v>4.1989999999999998</v>
      </c>
      <c r="L457" s="120" t="s">
        <v>2679</v>
      </c>
      <c r="M457" s="120"/>
      <c r="N457" s="752"/>
      <c r="O457" s="771"/>
      <c r="V457" s="697"/>
      <c r="W457" s="698"/>
      <c r="AB457" s="577" t="b">
        <f t="shared" si="95"/>
        <v>1</v>
      </c>
      <c r="AC457" s="161">
        <v>1203900</v>
      </c>
      <c r="AD457" s="161" t="s">
        <v>2494</v>
      </c>
      <c r="AE457" s="1860">
        <v>0</v>
      </c>
      <c r="AF457" s="163">
        <v>0</v>
      </c>
      <c r="AG457" s="166">
        <v>0</v>
      </c>
      <c r="AH457" s="166">
        <v>0</v>
      </c>
      <c r="AJ457" s="1858">
        <v>2850562.47</v>
      </c>
      <c r="AK457" s="1861">
        <v>-100</v>
      </c>
      <c r="AQ457" s="161">
        <v>1203900</v>
      </c>
      <c r="AR457" s="577" t="s">
        <v>442</v>
      </c>
    </row>
    <row r="458" spans="1:44">
      <c r="A458" s="696">
        <v>1204000</v>
      </c>
      <c r="B458" s="712" t="s">
        <v>2495</v>
      </c>
      <c r="C458" s="727">
        <v>22532627.59</v>
      </c>
      <c r="D458" s="728">
        <v>0</v>
      </c>
      <c r="E458" s="729">
        <v>0</v>
      </c>
      <c r="F458" s="164">
        <v>0</v>
      </c>
      <c r="G458" s="164">
        <f t="shared" si="86"/>
        <v>0</v>
      </c>
      <c r="H458" s="164">
        <f t="shared" si="87"/>
        <v>0</v>
      </c>
      <c r="I458" s="695">
        <f t="shared" si="94"/>
        <v>0</v>
      </c>
      <c r="J458" s="1859">
        <v>22533</v>
      </c>
      <c r="K458" s="1859">
        <f t="shared" si="88"/>
        <v>22.533000000000001</v>
      </c>
      <c r="L458" s="120" t="s">
        <v>2679</v>
      </c>
      <c r="M458" s="120"/>
      <c r="N458" s="752"/>
      <c r="O458" s="771"/>
      <c r="V458" s="697"/>
      <c r="W458" s="698"/>
      <c r="AB458" s="577" t="b">
        <f t="shared" si="95"/>
        <v>1</v>
      </c>
      <c r="AC458" s="161">
        <v>1204000</v>
      </c>
      <c r="AD458" s="161" t="s">
        <v>2495</v>
      </c>
      <c r="AE458" s="2189">
        <v>0</v>
      </c>
      <c r="AF458" s="2178">
        <v>0</v>
      </c>
      <c r="AG458" s="2179">
        <v>0</v>
      </c>
      <c r="AH458" s="2179">
        <v>0</v>
      </c>
      <c r="AJ458" s="2181">
        <v>21053597.59</v>
      </c>
      <c r="AK458" s="2182">
        <v>-100</v>
      </c>
      <c r="AQ458" s="161">
        <v>1204000</v>
      </c>
      <c r="AR458" s="577" t="s">
        <v>3817</v>
      </c>
    </row>
    <row r="459" spans="1:44">
      <c r="A459" s="696" t="s">
        <v>3342</v>
      </c>
      <c r="B459" s="733" t="s">
        <v>2496</v>
      </c>
      <c r="C459" s="743">
        <v>224253163.20999998</v>
      </c>
      <c r="D459" s="743">
        <f>SUM(D436:D458)</f>
        <v>0</v>
      </c>
      <c r="E459" s="715">
        <f>SUM(E436:E458)</f>
        <v>-236362562</v>
      </c>
      <c r="F459" s="743">
        <v>173922917.42000002</v>
      </c>
      <c r="G459" s="743">
        <f t="shared" ref="G459:H459" si="97">SUM(G436:G458)</f>
        <v>79827</v>
      </c>
      <c r="H459" s="743">
        <f t="shared" si="97"/>
        <v>0</v>
      </c>
      <c r="I459" s="743">
        <f>SUM(I436:I458)</f>
        <v>173922</v>
      </c>
      <c r="J459" s="743">
        <v>188707</v>
      </c>
      <c r="K459" s="1859">
        <f t="shared" si="88"/>
        <v>188.70699999999999</v>
      </c>
      <c r="N459" s="743"/>
      <c r="O459" s="719"/>
      <c r="V459" s="697"/>
      <c r="W459" s="698"/>
      <c r="AB459" s="577" t="b">
        <f t="shared" si="95"/>
        <v>1</v>
      </c>
      <c r="AC459" s="2183" t="s">
        <v>3342</v>
      </c>
      <c r="AD459" s="2183" t="s">
        <v>2496</v>
      </c>
      <c r="AE459" s="160">
        <v>79827480</v>
      </c>
      <c r="AF459" s="166">
        <v>0</v>
      </c>
      <c r="AG459" s="166">
        <v>0</v>
      </c>
      <c r="AH459" s="160">
        <v>79827480</v>
      </c>
      <c r="AJ459" s="160">
        <v>100312694.89</v>
      </c>
      <c r="AK459" s="1861">
        <v>-20</v>
      </c>
      <c r="AQ459" s="2183" t="s">
        <v>3342</v>
      </c>
      <c r="AR459" s="577" t="s">
        <v>3818</v>
      </c>
    </row>
    <row r="460" spans="1:44">
      <c r="F460" s="164"/>
      <c r="G460" s="164">
        <f t="shared" si="86"/>
        <v>0</v>
      </c>
      <c r="H460" s="164">
        <f t="shared" si="87"/>
        <v>0</v>
      </c>
      <c r="I460" s="749"/>
      <c r="J460" s="1859">
        <v>18747907</v>
      </c>
      <c r="K460" s="1859">
        <f t="shared" si="88"/>
        <v>18747.906999999999</v>
      </c>
      <c r="V460" s="697"/>
      <c r="W460" s="698"/>
      <c r="AB460" s="577" t="b">
        <f t="shared" si="95"/>
        <v>1</v>
      </c>
    </row>
    <row r="461" spans="1:44">
      <c r="A461" s="696">
        <v>2701050</v>
      </c>
      <c r="B461" s="736" t="s">
        <v>2497</v>
      </c>
      <c r="C461" s="723">
        <v>817318290.71999967</v>
      </c>
      <c r="D461" s="714">
        <v>0</v>
      </c>
      <c r="E461" s="715">
        <v>0</v>
      </c>
      <c r="F461" s="164">
        <v>594554108.38</v>
      </c>
      <c r="G461" s="164">
        <f t="shared" si="86"/>
        <v>594554</v>
      </c>
      <c r="H461" s="164">
        <f t="shared" si="87"/>
        <v>0</v>
      </c>
      <c r="I461" s="695">
        <f>ROUND(F461/1000,0)</f>
        <v>594554</v>
      </c>
      <c r="J461" s="1859">
        <v>817318</v>
      </c>
      <c r="K461" s="1859">
        <f t="shared" si="88"/>
        <v>817.31799999999998</v>
      </c>
      <c r="L461" s="120" t="s">
        <v>2681</v>
      </c>
      <c r="M461" s="120"/>
      <c r="N461" s="741"/>
      <c r="O461" s="742"/>
      <c r="V461" s="697"/>
      <c r="W461" s="698"/>
      <c r="AB461" s="577" t="b">
        <f t="shared" si="95"/>
        <v>1</v>
      </c>
      <c r="AC461" s="161">
        <v>2701050</v>
      </c>
      <c r="AD461" s="161" t="s">
        <v>4365</v>
      </c>
      <c r="AE461" s="2177">
        <v>606985112.16999996</v>
      </c>
      <c r="AF461" s="2178">
        <v>0</v>
      </c>
      <c r="AG461" s="2179">
        <v>0</v>
      </c>
      <c r="AH461" s="2180">
        <v>606985112.16999996</v>
      </c>
      <c r="AJ461" s="2181">
        <v>909115387.82000005</v>
      </c>
      <c r="AK461" s="2182">
        <v>-33</v>
      </c>
      <c r="AQ461" s="161">
        <v>2701050</v>
      </c>
      <c r="AR461" s="577" t="s">
        <v>3819</v>
      </c>
    </row>
    <row r="462" spans="1:44">
      <c r="A462" s="696" t="s">
        <v>3344</v>
      </c>
      <c r="B462" s="733" t="s">
        <v>2498</v>
      </c>
      <c r="C462" s="743">
        <v>817318290.71999967</v>
      </c>
      <c r="D462" s="725">
        <f>SUM(D461:D461)</f>
        <v>0</v>
      </c>
      <c r="E462" s="715">
        <f>SUM(E461:E461)</f>
        <v>0</v>
      </c>
      <c r="F462" s="715">
        <v>594554108.38</v>
      </c>
      <c r="G462" s="715">
        <f t="shared" ref="G462:H462" si="98">SUM(G461:G461)</f>
        <v>594554</v>
      </c>
      <c r="H462" s="715">
        <f t="shared" si="98"/>
        <v>0</v>
      </c>
      <c r="I462" s="715">
        <f>SUM(I461:I461)</f>
        <v>594554</v>
      </c>
      <c r="J462" s="715">
        <v>817318</v>
      </c>
      <c r="K462" s="1859">
        <f t="shared" si="88"/>
        <v>817.31799999999998</v>
      </c>
      <c r="N462" s="725"/>
      <c r="O462" s="725"/>
      <c r="V462" s="697"/>
      <c r="W462" s="698"/>
      <c r="AB462" s="577" t="b">
        <f t="shared" si="95"/>
        <v>1</v>
      </c>
      <c r="AC462" s="2183" t="s">
        <v>3344</v>
      </c>
      <c r="AD462" s="2183" t="s">
        <v>2498</v>
      </c>
      <c r="AE462" s="160">
        <v>606985112.16999996</v>
      </c>
      <c r="AF462" s="166">
        <v>0</v>
      </c>
      <c r="AG462" s="166">
        <v>0</v>
      </c>
      <c r="AH462" s="160">
        <v>606985112.16999996</v>
      </c>
      <c r="AJ462" s="160">
        <v>909115387.82000005</v>
      </c>
      <c r="AK462" s="1861">
        <v>-33</v>
      </c>
      <c r="AQ462" s="2183" t="s">
        <v>3344</v>
      </c>
      <c r="AR462" s="577" t="s">
        <v>3820</v>
      </c>
    </row>
    <row r="463" spans="1:44">
      <c r="F463" s="164"/>
      <c r="G463" s="164">
        <f t="shared" si="86"/>
        <v>0</v>
      </c>
      <c r="H463" s="164">
        <f t="shared" si="87"/>
        <v>0</v>
      </c>
      <c r="J463" s="1859"/>
      <c r="K463" s="1859">
        <f t="shared" si="88"/>
        <v>0</v>
      </c>
      <c r="V463" s="697"/>
      <c r="W463" s="698"/>
      <c r="AB463" s="577" t="b">
        <f t="shared" si="95"/>
        <v>1</v>
      </c>
    </row>
    <row r="464" spans="1:44">
      <c r="A464" s="696">
        <v>2011050</v>
      </c>
      <c r="B464" s="736" t="s">
        <v>2499</v>
      </c>
      <c r="C464" s="723">
        <v>901836776.53000009</v>
      </c>
      <c r="D464" s="714">
        <v>0</v>
      </c>
      <c r="E464" s="715">
        <v>0</v>
      </c>
      <c r="F464" s="164">
        <v>130226194.63</v>
      </c>
      <c r="G464" s="164">
        <f t="shared" ref="G464:G529" si="99">ROUND(F464/1000,0)</f>
        <v>130226</v>
      </c>
      <c r="H464" s="164">
        <f t="shared" ref="H464:H529" si="100">G464-I464</f>
        <v>0</v>
      </c>
      <c r="I464" s="695">
        <f t="shared" ref="I464:I491" si="101">ROUND(F464/1000,0)</f>
        <v>130226</v>
      </c>
      <c r="J464" s="1859">
        <v>901837</v>
      </c>
      <c r="K464" s="1859">
        <f t="shared" ref="K464:K529" si="102">J464/1000</f>
        <v>901.83699999999999</v>
      </c>
      <c r="L464" s="773" t="s">
        <v>42</v>
      </c>
      <c r="M464" s="773"/>
      <c r="N464" s="726"/>
      <c r="O464" s="721"/>
      <c r="Q464" s="120"/>
      <c r="V464" s="697"/>
      <c r="W464" s="698"/>
      <c r="AB464" s="577" t="b">
        <f t="shared" si="95"/>
        <v>1</v>
      </c>
      <c r="AC464" s="161">
        <v>2011050</v>
      </c>
      <c r="AD464" s="161" t="s">
        <v>4366</v>
      </c>
      <c r="AE464" s="167">
        <v>315908526</v>
      </c>
      <c r="AF464" s="169">
        <v>-8650.7999999999993</v>
      </c>
      <c r="AG464" s="166">
        <v>0</v>
      </c>
      <c r="AH464" s="160">
        <v>315899875.19999999</v>
      </c>
      <c r="AJ464" s="1858">
        <v>1391722531.0899999</v>
      </c>
      <c r="AK464" s="1861">
        <v>-77</v>
      </c>
      <c r="AQ464" s="161">
        <v>2011050</v>
      </c>
      <c r="AR464" s="577" t="s">
        <v>3821</v>
      </c>
    </row>
    <row r="465" spans="1:44">
      <c r="A465" s="696">
        <v>2011300</v>
      </c>
      <c r="B465" s="736" t="s">
        <v>2500</v>
      </c>
      <c r="C465" s="723">
        <v>783486267.56000018</v>
      </c>
      <c r="D465" s="714">
        <v>0</v>
      </c>
      <c r="E465" s="715">
        <v>0</v>
      </c>
      <c r="F465" s="164">
        <v>407413503.31999999</v>
      </c>
      <c r="G465" s="164">
        <f t="shared" si="99"/>
        <v>407414</v>
      </c>
      <c r="H465" s="164">
        <f t="shared" si="100"/>
        <v>0</v>
      </c>
      <c r="I465" s="695">
        <f>ROUND(F465/1000,0)</f>
        <v>407414</v>
      </c>
      <c r="J465" s="1859">
        <v>783486</v>
      </c>
      <c r="K465" s="1859">
        <f t="shared" si="102"/>
        <v>783.48599999999999</v>
      </c>
      <c r="L465" s="773" t="s">
        <v>41</v>
      </c>
      <c r="M465" s="773"/>
      <c r="N465" s="726"/>
      <c r="O465" s="719"/>
      <c r="Q465" s="120"/>
      <c r="V465" s="697"/>
      <c r="W465" s="698"/>
      <c r="AB465" s="577" t="b">
        <f t="shared" si="95"/>
        <v>1</v>
      </c>
      <c r="AC465" s="161">
        <v>2011300</v>
      </c>
      <c r="AD465" s="161" t="s">
        <v>4367</v>
      </c>
      <c r="AE465" s="167">
        <v>735929768.79999995</v>
      </c>
      <c r="AF465" s="169">
        <v>-14444837.66</v>
      </c>
      <c r="AG465" s="166">
        <v>0</v>
      </c>
      <c r="AH465" s="160">
        <v>721484931.13999999</v>
      </c>
      <c r="AJ465" s="1858">
        <v>1043455901.1</v>
      </c>
      <c r="AK465" s="1861">
        <v>-31</v>
      </c>
      <c r="AQ465" s="161">
        <v>2011300</v>
      </c>
      <c r="AR465" s="577" t="s">
        <v>3822</v>
      </c>
    </row>
    <row r="466" spans="1:44">
      <c r="A466" s="696">
        <v>2011400</v>
      </c>
      <c r="B466" s="736" t="s">
        <v>2501</v>
      </c>
      <c r="C466" s="723">
        <v>68604529.329999998</v>
      </c>
      <c r="D466" s="714">
        <v>0</v>
      </c>
      <c r="E466" s="715">
        <v>0</v>
      </c>
      <c r="F466" s="164">
        <v>135848535.91999999</v>
      </c>
      <c r="G466" s="164">
        <f t="shared" si="99"/>
        <v>135849</v>
      </c>
      <c r="H466" s="164">
        <f t="shared" si="100"/>
        <v>0</v>
      </c>
      <c r="I466" s="695">
        <f t="shared" si="101"/>
        <v>135849</v>
      </c>
      <c r="J466" s="1859">
        <v>68605</v>
      </c>
      <c r="K466" s="1859">
        <f t="shared" si="102"/>
        <v>68.605000000000004</v>
      </c>
      <c r="L466" s="773" t="s">
        <v>45</v>
      </c>
      <c r="M466" s="773"/>
      <c r="N466" s="726"/>
      <c r="O466" s="719"/>
      <c r="Q466" s="120"/>
      <c r="V466" s="697"/>
      <c r="W466" s="698"/>
      <c r="AB466" s="577" t="b">
        <f t="shared" si="95"/>
        <v>1</v>
      </c>
      <c r="AC466" s="161">
        <v>2011400</v>
      </c>
      <c r="AD466" s="161" t="s">
        <v>4368</v>
      </c>
      <c r="AE466" s="167">
        <v>342208632.89999998</v>
      </c>
      <c r="AF466" s="169">
        <v>-449900</v>
      </c>
      <c r="AG466" s="166">
        <v>0</v>
      </c>
      <c r="AH466" s="160">
        <v>341758732.89999998</v>
      </c>
      <c r="AJ466" s="1858">
        <v>69400019.799999997</v>
      </c>
      <c r="AK466" s="2175">
        <v>392</v>
      </c>
      <c r="AQ466" s="161">
        <v>2011400</v>
      </c>
      <c r="AR466" s="577" t="s">
        <v>3823</v>
      </c>
    </row>
    <row r="467" spans="1:44">
      <c r="A467" s="696">
        <v>2011500</v>
      </c>
      <c r="B467" s="736" t="s">
        <v>2502</v>
      </c>
      <c r="C467" s="723">
        <v>118840958.8</v>
      </c>
      <c r="D467" s="714">
        <v>0</v>
      </c>
      <c r="E467" s="715">
        <v>0</v>
      </c>
      <c r="F467" s="164">
        <v>29090898.460000001</v>
      </c>
      <c r="G467" s="164">
        <f t="shared" si="99"/>
        <v>29091</v>
      </c>
      <c r="H467" s="164">
        <f t="shared" si="100"/>
        <v>0</v>
      </c>
      <c r="I467" s="695">
        <f>ROUND(F467/1000,0)</f>
        <v>29091</v>
      </c>
      <c r="J467" s="1859">
        <v>118841</v>
      </c>
      <c r="K467" s="1859">
        <f t="shared" si="102"/>
        <v>118.84099999999999</v>
      </c>
      <c r="L467" s="773" t="s">
        <v>43</v>
      </c>
      <c r="M467" s="773"/>
      <c r="N467" s="726"/>
      <c r="O467" s="719"/>
      <c r="Q467" s="120"/>
      <c r="V467" s="697"/>
      <c r="W467" s="698"/>
      <c r="AB467" s="577" t="b">
        <f t="shared" si="95"/>
        <v>1</v>
      </c>
      <c r="AC467" s="161">
        <v>2011500</v>
      </c>
      <c r="AD467" s="161" t="s">
        <v>4369</v>
      </c>
      <c r="AE467" s="167">
        <v>67110244.799999997</v>
      </c>
      <c r="AF467" s="169">
        <v>-21262.44</v>
      </c>
      <c r="AG467" s="166">
        <v>0</v>
      </c>
      <c r="AH467" s="160">
        <v>67088982.359999999</v>
      </c>
      <c r="AJ467" s="1858">
        <v>116313337.64</v>
      </c>
      <c r="AK467" s="1861">
        <v>-42</v>
      </c>
      <c r="AQ467" s="161">
        <v>2011500</v>
      </c>
      <c r="AR467" s="577" t="s">
        <v>3824</v>
      </c>
    </row>
    <row r="468" spans="1:44">
      <c r="A468" s="696">
        <v>2022000</v>
      </c>
      <c r="B468" s="736" t="s">
        <v>2503</v>
      </c>
      <c r="C468" s="723">
        <v>144659909.13999975</v>
      </c>
      <c r="D468" s="714">
        <v>0</v>
      </c>
      <c r="E468" s="715">
        <v>0</v>
      </c>
      <c r="F468" s="164">
        <v>569369526.77999997</v>
      </c>
      <c r="G468" s="164">
        <f t="shared" si="99"/>
        <v>569370</v>
      </c>
      <c r="H468" s="164">
        <f t="shared" si="100"/>
        <v>0</v>
      </c>
      <c r="I468" s="695">
        <f>ROUND(F468/1000,0)</f>
        <v>569370</v>
      </c>
      <c r="J468" s="1859">
        <v>144660</v>
      </c>
      <c r="K468" s="1859">
        <f t="shared" si="102"/>
        <v>144.66</v>
      </c>
      <c r="L468" s="773" t="s">
        <v>44</v>
      </c>
      <c r="M468" s="773"/>
      <c r="N468" s="726"/>
      <c r="O468" s="719"/>
      <c r="Q468" s="120"/>
      <c r="V468" s="697"/>
      <c r="W468" s="698"/>
      <c r="AB468" s="577" t="b">
        <f t="shared" si="95"/>
        <v>1</v>
      </c>
      <c r="AC468" s="161">
        <v>2022000</v>
      </c>
      <c r="AD468" s="161" t="s">
        <v>4370</v>
      </c>
      <c r="AE468" s="167">
        <v>845149774.25</v>
      </c>
      <c r="AF468" s="163">
        <v>0</v>
      </c>
      <c r="AG468" s="166">
        <v>0</v>
      </c>
      <c r="AH468" s="160">
        <v>845149774.25</v>
      </c>
      <c r="AJ468" s="1858">
        <v>207822302.72</v>
      </c>
      <c r="AK468" s="2175">
        <v>307</v>
      </c>
      <c r="AQ468" s="161">
        <v>2022000</v>
      </c>
      <c r="AR468" s="577" t="s">
        <v>3825</v>
      </c>
    </row>
    <row r="469" spans="1:44">
      <c r="A469" s="696">
        <v>2022100</v>
      </c>
      <c r="B469" s="736" t="s">
        <v>2504</v>
      </c>
      <c r="C469" s="723">
        <v>300308598.93000007</v>
      </c>
      <c r="D469" s="714">
        <v>0</v>
      </c>
      <c r="E469" s="715">
        <v>0</v>
      </c>
      <c r="F469" s="164">
        <v>256873607.07999998</v>
      </c>
      <c r="G469" s="164">
        <f t="shared" si="99"/>
        <v>256874</v>
      </c>
      <c r="H469" s="164">
        <f t="shared" si="100"/>
        <v>0</v>
      </c>
      <c r="I469" s="695">
        <f t="shared" si="101"/>
        <v>256874</v>
      </c>
      <c r="J469" s="1859">
        <v>300309</v>
      </c>
      <c r="K469" s="1859">
        <f t="shared" si="102"/>
        <v>300.30900000000003</v>
      </c>
      <c r="L469" s="773" t="s">
        <v>44</v>
      </c>
      <c r="M469" s="773"/>
      <c r="N469" s="726"/>
      <c r="O469" s="721"/>
      <c r="Q469" s="120"/>
      <c r="V469" s="697"/>
      <c r="W469" s="698"/>
      <c r="AB469" s="577" t="b">
        <f t="shared" si="95"/>
        <v>1</v>
      </c>
      <c r="AC469" s="161">
        <v>2022100</v>
      </c>
      <c r="AD469" s="161" t="s">
        <v>4371</v>
      </c>
      <c r="AE469" s="167">
        <v>298137828.18000001</v>
      </c>
      <c r="AF469" s="169">
        <v>-10042608.98</v>
      </c>
      <c r="AG469" s="166">
        <v>0</v>
      </c>
      <c r="AH469" s="160">
        <v>288095219.19999999</v>
      </c>
      <c r="AJ469" s="1858">
        <v>334445582.39999998</v>
      </c>
      <c r="AK469" s="1861">
        <v>-14</v>
      </c>
      <c r="AQ469" s="161">
        <v>2022100</v>
      </c>
      <c r="AR469" s="577" t="s">
        <v>3826</v>
      </c>
    </row>
    <row r="470" spans="1:44">
      <c r="A470" s="696">
        <v>2022200</v>
      </c>
      <c r="B470" s="736" t="s">
        <v>2505</v>
      </c>
      <c r="C470" s="723">
        <v>289747078.51999992</v>
      </c>
      <c r="D470" s="714">
        <v>0</v>
      </c>
      <c r="E470" s="715">
        <v>0</v>
      </c>
      <c r="F470" s="164">
        <v>361375721.98000002</v>
      </c>
      <c r="G470" s="164">
        <f t="shared" si="99"/>
        <v>361376</v>
      </c>
      <c r="H470" s="164">
        <f t="shared" si="100"/>
        <v>0</v>
      </c>
      <c r="I470" s="695">
        <f t="shared" si="101"/>
        <v>361376</v>
      </c>
      <c r="J470" s="1859">
        <v>289747</v>
      </c>
      <c r="K470" s="1859">
        <f t="shared" si="102"/>
        <v>289.74700000000001</v>
      </c>
      <c r="L470" s="773" t="s">
        <v>44</v>
      </c>
      <c r="M470" s="773"/>
      <c r="N470" s="726"/>
      <c r="O470" s="719"/>
      <c r="Q470" s="120"/>
      <c r="V470" s="697"/>
      <c r="W470" s="698"/>
      <c r="AB470" s="577" t="b">
        <f t="shared" si="95"/>
        <v>1</v>
      </c>
      <c r="AC470" s="161">
        <v>2022200</v>
      </c>
      <c r="AD470" s="161" t="s">
        <v>4372</v>
      </c>
      <c r="AE470" s="167">
        <v>291736953.75999999</v>
      </c>
      <c r="AF470" s="163">
        <v>0</v>
      </c>
      <c r="AG470" s="166">
        <v>0</v>
      </c>
      <c r="AH470" s="160">
        <v>291736953.75999999</v>
      </c>
      <c r="AJ470" s="1858">
        <v>323926254.13</v>
      </c>
      <c r="AK470" s="1861">
        <v>-10</v>
      </c>
      <c r="AQ470" s="161">
        <v>2022200</v>
      </c>
      <c r="AR470" s="577" t="s">
        <v>3827</v>
      </c>
    </row>
    <row r="471" spans="1:44">
      <c r="A471" s="696">
        <v>2022300</v>
      </c>
      <c r="B471" s="736" t="s">
        <v>2506</v>
      </c>
      <c r="C471" s="723">
        <v>3164556.5599999973</v>
      </c>
      <c r="D471" s="714">
        <v>0</v>
      </c>
      <c r="E471" s="715">
        <v>0</v>
      </c>
      <c r="F471" s="164">
        <v>9761636.3000000007</v>
      </c>
      <c r="G471" s="164">
        <f t="shared" si="99"/>
        <v>9762</v>
      </c>
      <c r="H471" s="164">
        <f t="shared" si="100"/>
        <v>0</v>
      </c>
      <c r="I471" s="695">
        <f t="shared" si="101"/>
        <v>9762</v>
      </c>
      <c r="J471" s="1859">
        <v>3165</v>
      </c>
      <c r="K471" s="1859">
        <f t="shared" si="102"/>
        <v>3.165</v>
      </c>
      <c r="L471" s="773" t="s">
        <v>44</v>
      </c>
      <c r="M471" s="773"/>
      <c r="N471" s="726"/>
      <c r="O471" s="719"/>
      <c r="Q471" s="120"/>
      <c r="V471" s="697"/>
      <c r="W471" s="698"/>
      <c r="AB471" s="577" t="b">
        <f t="shared" si="95"/>
        <v>1</v>
      </c>
      <c r="AC471" s="161">
        <v>2022300</v>
      </c>
      <c r="AD471" s="161" t="s">
        <v>4373</v>
      </c>
      <c r="AE471" s="167">
        <v>7703143.0999999996</v>
      </c>
      <c r="AF471" s="163">
        <v>0</v>
      </c>
      <c r="AG471" s="166">
        <v>0</v>
      </c>
      <c r="AH471" s="160">
        <v>7703143.0999999996</v>
      </c>
      <c r="AJ471" s="1858">
        <v>19002904.199999999</v>
      </c>
      <c r="AK471" s="1861">
        <v>-59</v>
      </c>
      <c r="AQ471" s="161">
        <v>2022300</v>
      </c>
      <c r="AR471" s="577" t="s">
        <v>3828</v>
      </c>
    </row>
    <row r="472" spans="1:44">
      <c r="A472" s="696">
        <v>2022400</v>
      </c>
      <c r="B472" s="736" t="s">
        <v>2507</v>
      </c>
      <c r="C472" s="723">
        <v>2830749.5099999905</v>
      </c>
      <c r="D472" s="714">
        <v>0</v>
      </c>
      <c r="E472" s="715">
        <v>0</v>
      </c>
      <c r="F472" s="164">
        <v>32282260.879999995</v>
      </c>
      <c r="G472" s="164">
        <f t="shared" si="99"/>
        <v>32282</v>
      </c>
      <c r="H472" s="164">
        <f t="shared" si="100"/>
        <v>0</v>
      </c>
      <c r="I472" s="695">
        <f t="shared" si="101"/>
        <v>32282</v>
      </c>
      <c r="J472" s="1859">
        <v>2831</v>
      </c>
      <c r="K472" s="1859">
        <f t="shared" si="102"/>
        <v>2.831</v>
      </c>
      <c r="L472" s="773" t="s">
        <v>44</v>
      </c>
      <c r="M472" s="773"/>
      <c r="N472" s="726"/>
      <c r="O472" s="719"/>
      <c r="Q472" s="120"/>
      <c r="V472" s="697"/>
      <c r="W472" s="698"/>
      <c r="AB472" s="577" t="b">
        <f t="shared" si="95"/>
        <v>1</v>
      </c>
      <c r="AC472" s="161">
        <v>2022400</v>
      </c>
      <c r="AD472" s="161" t="s">
        <v>4374</v>
      </c>
      <c r="AE472" s="167">
        <v>45490222.939999998</v>
      </c>
      <c r="AF472" s="163">
        <v>0</v>
      </c>
      <c r="AG472" s="166">
        <v>0</v>
      </c>
      <c r="AH472" s="160">
        <v>45490222.939999998</v>
      </c>
      <c r="AJ472" s="1858">
        <v>4986152.92</v>
      </c>
      <c r="AK472" s="2175">
        <v>812</v>
      </c>
      <c r="AQ472" s="161">
        <v>2022400</v>
      </c>
      <c r="AR472" s="577" t="s">
        <v>3829</v>
      </c>
    </row>
    <row r="473" spans="1:44">
      <c r="A473" s="696">
        <v>2022500</v>
      </c>
      <c r="B473" s="736" t="s">
        <v>2508</v>
      </c>
      <c r="C473" s="723">
        <v>113657.80999999998</v>
      </c>
      <c r="D473" s="714">
        <v>0</v>
      </c>
      <c r="E473" s="715">
        <v>0</v>
      </c>
      <c r="F473" s="164">
        <v>909260</v>
      </c>
      <c r="G473" s="164">
        <f t="shared" si="99"/>
        <v>909</v>
      </c>
      <c r="H473" s="164">
        <f t="shared" si="100"/>
        <v>0</v>
      </c>
      <c r="I473" s="695">
        <f t="shared" si="101"/>
        <v>909</v>
      </c>
      <c r="J473" s="1859">
        <v>114</v>
      </c>
      <c r="K473" s="1859">
        <f t="shared" si="102"/>
        <v>0.114</v>
      </c>
      <c r="L473" s="773" t="s">
        <v>44</v>
      </c>
      <c r="M473" s="773"/>
      <c r="N473" s="726"/>
      <c r="O473" s="721"/>
      <c r="Q473" s="120"/>
      <c r="V473" s="697"/>
      <c r="W473" s="698"/>
      <c r="AB473" s="577" t="b">
        <f t="shared" si="95"/>
        <v>1</v>
      </c>
      <c r="AC473" s="161">
        <v>2022500</v>
      </c>
      <c r="AD473" s="161" t="s">
        <v>4375</v>
      </c>
      <c r="AE473" s="167">
        <v>909260</v>
      </c>
      <c r="AF473" s="163">
        <v>0</v>
      </c>
      <c r="AG473" s="166">
        <v>0</v>
      </c>
      <c r="AH473" s="160">
        <v>909260</v>
      </c>
      <c r="AJ473" s="1858">
        <v>124568.96000000001</v>
      </c>
      <c r="AK473" s="2175">
        <v>630</v>
      </c>
      <c r="AQ473" s="161">
        <v>2022500</v>
      </c>
      <c r="AR473" s="577" t="s">
        <v>3830</v>
      </c>
    </row>
    <row r="474" spans="1:44">
      <c r="A474" s="696">
        <v>2022600</v>
      </c>
      <c r="B474" s="736" t="s">
        <v>2509</v>
      </c>
      <c r="C474" s="723">
        <v>26188909.879999992</v>
      </c>
      <c r="D474" s="714">
        <v>0</v>
      </c>
      <c r="E474" s="715">
        <v>0</v>
      </c>
      <c r="F474" s="164">
        <v>23083851.959999997</v>
      </c>
      <c r="G474" s="164">
        <f t="shared" si="99"/>
        <v>23084</v>
      </c>
      <c r="H474" s="164">
        <f t="shared" si="100"/>
        <v>0</v>
      </c>
      <c r="I474" s="695">
        <f>ROUND(F474/1000,0)</f>
        <v>23084</v>
      </c>
      <c r="J474" s="1859">
        <v>26189</v>
      </c>
      <c r="K474" s="1859">
        <f t="shared" si="102"/>
        <v>26.189</v>
      </c>
      <c r="L474" s="773" t="s">
        <v>259</v>
      </c>
      <c r="M474" s="773"/>
      <c r="N474" s="726"/>
      <c r="O474" s="721"/>
      <c r="Q474" s="120"/>
      <c r="V474" s="697"/>
      <c r="W474" s="698"/>
      <c r="AB474" s="577" t="b">
        <f t="shared" si="95"/>
        <v>1</v>
      </c>
      <c r="AC474" s="161">
        <v>2022600</v>
      </c>
      <c r="AD474" s="161" t="s">
        <v>4376</v>
      </c>
      <c r="AE474" s="167">
        <v>21568589.489999998</v>
      </c>
      <c r="AF474" s="163">
        <v>0</v>
      </c>
      <c r="AG474" s="166">
        <v>0</v>
      </c>
      <c r="AH474" s="160">
        <v>21568589.489999998</v>
      </c>
      <c r="AJ474" s="1858">
        <v>23645999.02</v>
      </c>
      <c r="AK474" s="1861">
        <v>-9</v>
      </c>
      <c r="AQ474" s="161">
        <v>2022600</v>
      </c>
      <c r="AR474" s="577" t="s">
        <v>3831</v>
      </c>
    </row>
    <row r="475" spans="1:44">
      <c r="A475" s="696">
        <v>2023300</v>
      </c>
      <c r="B475" s="736" t="s">
        <v>2510</v>
      </c>
      <c r="C475" s="723">
        <v>247543430.50000012</v>
      </c>
      <c r="D475" s="714">
        <v>0</v>
      </c>
      <c r="E475" s="715">
        <v>0</v>
      </c>
      <c r="F475" s="164">
        <v>423240894.42999995</v>
      </c>
      <c r="G475" s="164">
        <f t="shared" si="99"/>
        <v>423241</v>
      </c>
      <c r="H475" s="164">
        <f t="shared" si="100"/>
        <v>0</v>
      </c>
      <c r="I475" s="695">
        <f>ROUND(F475/1000,0)</f>
        <v>423241</v>
      </c>
      <c r="J475" s="1859">
        <v>247543</v>
      </c>
      <c r="K475" s="1859">
        <f t="shared" si="102"/>
        <v>247.54300000000001</v>
      </c>
      <c r="L475" s="773" t="s">
        <v>44</v>
      </c>
      <c r="M475" s="773"/>
      <c r="N475" s="726"/>
      <c r="O475" s="719"/>
      <c r="Q475" s="120"/>
      <c r="V475" s="697"/>
      <c r="W475" s="698"/>
      <c r="AB475" s="577" t="b">
        <f t="shared" si="95"/>
        <v>1</v>
      </c>
      <c r="AC475" s="161">
        <v>2023300</v>
      </c>
      <c r="AD475" s="161" t="s">
        <v>4377</v>
      </c>
      <c r="AE475" s="167">
        <v>374734542.36000001</v>
      </c>
      <c r="AF475" s="168">
        <v>18779665.559999999</v>
      </c>
      <c r="AG475" s="166">
        <v>0</v>
      </c>
      <c r="AH475" s="160">
        <v>393514207.92000002</v>
      </c>
      <c r="AJ475" s="1858">
        <v>316743236.98000002</v>
      </c>
      <c r="AK475" s="2175">
        <v>24</v>
      </c>
      <c r="AQ475" s="161">
        <v>2023300</v>
      </c>
      <c r="AR475" s="577" t="s">
        <v>3832</v>
      </c>
    </row>
    <row r="476" spans="1:44">
      <c r="A476" s="696">
        <v>2023400</v>
      </c>
      <c r="B476" s="736" t="s">
        <v>2511</v>
      </c>
      <c r="C476" s="723">
        <v>30468254.109999996</v>
      </c>
      <c r="D476" s="714">
        <v>0</v>
      </c>
      <c r="E476" s="715">
        <v>0</v>
      </c>
      <c r="F476" s="164">
        <v>40899265.019999996</v>
      </c>
      <c r="G476" s="164">
        <f t="shared" si="99"/>
        <v>40899</v>
      </c>
      <c r="H476" s="164">
        <f t="shared" si="100"/>
        <v>0</v>
      </c>
      <c r="I476" s="695">
        <f t="shared" si="101"/>
        <v>40899</v>
      </c>
      <c r="J476" s="1859">
        <v>30468</v>
      </c>
      <c r="K476" s="1859">
        <f t="shared" si="102"/>
        <v>30.468</v>
      </c>
      <c r="L476" s="773" t="s">
        <v>44</v>
      </c>
      <c r="M476" s="773"/>
      <c r="N476" s="726"/>
      <c r="O476" s="721"/>
      <c r="Q476" s="120"/>
      <c r="V476" s="697"/>
      <c r="W476" s="698"/>
      <c r="AB476" s="577" t="b">
        <f t="shared" si="95"/>
        <v>1</v>
      </c>
      <c r="AC476" s="161">
        <v>2023400</v>
      </c>
      <c r="AD476" s="161" t="s">
        <v>4378</v>
      </c>
      <c r="AE476" s="167">
        <v>34429715.340000004</v>
      </c>
      <c r="AF476" s="169">
        <v>-13993.93</v>
      </c>
      <c r="AG476" s="166">
        <v>0</v>
      </c>
      <c r="AH476" s="160">
        <v>34415721.409999996</v>
      </c>
      <c r="AJ476" s="1858">
        <v>31735214.5</v>
      </c>
      <c r="AK476" s="2175">
        <v>8</v>
      </c>
      <c r="AQ476" s="161">
        <v>2023400</v>
      </c>
      <c r="AR476" s="577" t="s">
        <v>3833</v>
      </c>
    </row>
    <row r="477" spans="1:44">
      <c r="A477" s="696">
        <v>2023200</v>
      </c>
      <c r="B477" s="736" t="s">
        <v>550</v>
      </c>
      <c r="C477" s="723"/>
      <c r="D477" s="714"/>
      <c r="E477" s="715"/>
      <c r="F477" s="164">
        <v>91986.3</v>
      </c>
      <c r="G477" s="164">
        <f t="shared" si="99"/>
        <v>92</v>
      </c>
      <c r="H477" s="164"/>
      <c r="I477" s="695">
        <f t="shared" si="101"/>
        <v>92</v>
      </c>
      <c r="J477" s="1859">
        <v>0</v>
      </c>
      <c r="K477" s="1859"/>
      <c r="L477" s="773"/>
      <c r="M477" s="773"/>
      <c r="N477" s="726"/>
      <c r="O477" s="721"/>
      <c r="Q477" s="120"/>
      <c r="V477" s="697"/>
      <c r="W477" s="698"/>
      <c r="AC477" s="161"/>
      <c r="AD477" s="161"/>
      <c r="AE477" s="167"/>
      <c r="AF477" s="169"/>
      <c r="AG477" s="166"/>
      <c r="AH477" s="160"/>
      <c r="AJ477" s="1858"/>
      <c r="AK477" s="2175"/>
      <c r="AQ477" s="161"/>
    </row>
    <row r="478" spans="1:44">
      <c r="A478" s="696">
        <v>2025000</v>
      </c>
      <c r="B478" s="712" t="s">
        <v>3207</v>
      </c>
      <c r="C478" s="723">
        <v>2610675.3900000006</v>
      </c>
      <c r="D478" s="714">
        <v>0</v>
      </c>
      <c r="E478" s="715">
        <v>0</v>
      </c>
      <c r="F478" s="164">
        <v>17748666.399999999</v>
      </c>
      <c r="G478" s="164">
        <f t="shared" si="99"/>
        <v>17749</v>
      </c>
      <c r="H478" s="164">
        <f t="shared" si="100"/>
        <v>0</v>
      </c>
      <c r="I478" s="695">
        <f>ROUND(F478/1000,0)</f>
        <v>17749</v>
      </c>
      <c r="J478" s="1859">
        <v>2611</v>
      </c>
      <c r="K478" s="1859">
        <f t="shared" si="102"/>
        <v>2.6110000000000002</v>
      </c>
      <c r="L478" s="773" t="s">
        <v>44</v>
      </c>
      <c r="M478" s="773"/>
      <c r="N478" s="726"/>
      <c r="O478" s="721"/>
      <c r="Q478" s="120"/>
      <c r="V478" s="697"/>
      <c r="W478" s="698"/>
      <c r="AB478" s="577" t="b">
        <f t="shared" ref="AB478:AB513" si="103">A478=AC478</f>
        <v>1</v>
      </c>
      <c r="AC478" s="161">
        <v>2025000</v>
      </c>
      <c r="AD478" s="161" t="s">
        <v>4379</v>
      </c>
      <c r="AE478" s="167">
        <v>9498698.7100000009</v>
      </c>
      <c r="AF478" s="163">
        <v>0</v>
      </c>
      <c r="AG478" s="166">
        <v>0</v>
      </c>
      <c r="AH478" s="160">
        <v>9498698.7100000009</v>
      </c>
      <c r="AJ478" s="1858">
        <v>8225731.1900000004</v>
      </c>
      <c r="AK478" s="2175">
        <v>15</v>
      </c>
      <c r="AQ478" s="161">
        <v>2025000</v>
      </c>
      <c r="AR478" s="577" t="s">
        <v>3834</v>
      </c>
    </row>
    <row r="479" spans="1:44">
      <c r="A479" s="696">
        <v>2035200</v>
      </c>
      <c r="B479" s="736" t="s">
        <v>3419</v>
      </c>
      <c r="C479" s="728"/>
      <c r="D479" s="767"/>
      <c r="E479" s="729"/>
      <c r="F479" s="164">
        <v>0</v>
      </c>
      <c r="G479" s="164">
        <f t="shared" si="99"/>
        <v>0</v>
      </c>
      <c r="H479" s="164">
        <f t="shared" si="100"/>
        <v>0</v>
      </c>
      <c r="I479" s="695">
        <f>ROUND(F479/1000,0)</f>
        <v>0</v>
      </c>
      <c r="J479" s="1859">
        <v>0</v>
      </c>
      <c r="K479" s="1859">
        <f t="shared" si="102"/>
        <v>0</v>
      </c>
      <c r="L479" s="773"/>
      <c r="M479" s="773"/>
      <c r="N479" s="777"/>
      <c r="O479" s="753"/>
      <c r="Q479" s="120"/>
      <c r="V479" s="697"/>
      <c r="W479" s="698"/>
      <c r="AB479" s="577" t="b">
        <f t="shared" si="103"/>
        <v>1</v>
      </c>
      <c r="AC479" s="161">
        <v>2035200</v>
      </c>
      <c r="AD479" s="161" t="s">
        <v>4380</v>
      </c>
      <c r="AE479" s="1860">
        <v>0</v>
      </c>
      <c r="AF479" s="168">
        <v>2916541391.5999999</v>
      </c>
      <c r="AG479" s="166">
        <v>0</v>
      </c>
      <c r="AH479" s="160">
        <v>2916541391.5999999</v>
      </c>
      <c r="AJ479" s="165">
        <v>0</v>
      </c>
      <c r="AK479" s="2176">
        <v>0</v>
      </c>
      <c r="AQ479" s="161">
        <v>2035200</v>
      </c>
      <c r="AR479" s="577" t="s">
        <v>564</v>
      </c>
    </row>
    <row r="480" spans="1:44">
      <c r="A480" s="696">
        <v>2052000</v>
      </c>
      <c r="B480" s="712" t="s">
        <v>3208</v>
      </c>
      <c r="C480" s="723">
        <v>530135.22</v>
      </c>
      <c r="D480" s="714">
        <v>0</v>
      </c>
      <c r="E480" s="715">
        <v>0</v>
      </c>
      <c r="F480" s="164">
        <v>506074.62</v>
      </c>
      <c r="G480" s="164">
        <f t="shared" si="99"/>
        <v>506</v>
      </c>
      <c r="H480" s="164">
        <f t="shared" si="100"/>
        <v>0</v>
      </c>
      <c r="I480" s="695">
        <f t="shared" ref="I480:I481" si="104">ROUND(F480/1000,0)</f>
        <v>506</v>
      </c>
      <c r="J480" s="1859">
        <v>530</v>
      </c>
      <c r="K480" s="1859">
        <f t="shared" si="102"/>
        <v>0.53</v>
      </c>
      <c r="L480" s="773" t="s">
        <v>259</v>
      </c>
      <c r="M480" s="773"/>
      <c r="N480" s="726"/>
      <c r="O480" s="721"/>
      <c r="Q480" s="120"/>
      <c r="V480" s="697"/>
      <c r="W480" s="698"/>
      <c r="AB480" s="577" t="b">
        <f t="shared" si="103"/>
        <v>1</v>
      </c>
      <c r="AC480" s="161">
        <v>2052000</v>
      </c>
      <c r="AD480" s="161" t="s">
        <v>4381</v>
      </c>
      <c r="AE480" s="167">
        <v>510084.72</v>
      </c>
      <c r="AF480" s="163">
        <v>0</v>
      </c>
      <c r="AG480" s="166">
        <v>0</v>
      </c>
      <c r="AH480" s="160">
        <v>510084.72</v>
      </c>
      <c r="AJ480" s="1858">
        <v>530135.22</v>
      </c>
      <c r="AK480" s="1861">
        <v>-4</v>
      </c>
      <c r="AQ480" s="161">
        <v>2052000</v>
      </c>
      <c r="AR480" s="577" t="s">
        <v>3835</v>
      </c>
    </row>
    <row r="481" spans="1:44">
      <c r="A481" s="696">
        <v>2052100</v>
      </c>
      <c r="B481" s="736" t="s">
        <v>2512</v>
      </c>
      <c r="C481" s="723">
        <v>3299148</v>
      </c>
      <c r="D481" s="714">
        <v>0</v>
      </c>
      <c r="E481" s="715">
        <v>0</v>
      </c>
      <c r="F481" s="164">
        <v>1221871</v>
      </c>
      <c r="G481" s="164">
        <f t="shared" si="99"/>
        <v>1222</v>
      </c>
      <c r="H481" s="164">
        <f t="shared" si="100"/>
        <v>0</v>
      </c>
      <c r="I481" s="695">
        <f t="shared" si="104"/>
        <v>1222</v>
      </c>
      <c r="J481" s="1859">
        <v>3299</v>
      </c>
      <c r="K481" s="1859">
        <f t="shared" si="102"/>
        <v>3.2989999999999999</v>
      </c>
      <c r="L481" s="773" t="s">
        <v>259</v>
      </c>
      <c r="M481" s="773"/>
      <c r="N481" s="726"/>
      <c r="O481" s="721"/>
      <c r="Q481" s="120"/>
      <c r="V481" s="697"/>
      <c r="W481" s="698"/>
      <c r="AB481" s="577" t="b">
        <f t="shared" si="103"/>
        <v>1</v>
      </c>
      <c r="AC481" s="161">
        <v>2052100</v>
      </c>
      <c r="AD481" s="161" t="s">
        <v>4382</v>
      </c>
      <c r="AE481" s="167">
        <v>1221871</v>
      </c>
      <c r="AF481" s="163">
        <v>0</v>
      </c>
      <c r="AG481" s="166">
        <v>0</v>
      </c>
      <c r="AH481" s="160">
        <v>1221871</v>
      </c>
      <c r="AJ481" s="1858">
        <v>3299148</v>
      </c>
      <c r="AK481" s="1861">
        <v>-63</v>
      </c>
      <c r="AQ481" s="161">
        <v>2052100</v>
      </c>
      <c r="AR481" s="577" t="s">
        <v>3836</v>
      </c>
    </row>
    <row r="482" spans="1:44">
      <c r="A482" s="696">
        <v>2052200</v>
      </c>
      <c r="B482" s="736" t="s">
        <v>2513</v>
      </c>
      <c r="C482" s="723">
        <v>1770731.24</v>
      </c>
      <c r="D482" s="714">
        <v>0</v>
      </c>
      <c r="E482" s="715">
        <v>0</v>
      </c>
      <c r="F482" s="164">
        <v>5371844.9399999995</v>
      </c>
      <c r="G482" s="164">
        <f t="shared" si="99"/>
        <v>5372</v>
      </c>
      <c r="H482" s="164">
        <f t="shared" si="100"/>
        <v>0</v>
      </c>
      <c r="I482" s="695">
        <f t="shared" si="101"/>
        <v>5372</v>
      </c>
      <c r="J482" s="1859">
        <v>1771</v>
      </c>
      <c r="K482" s="1859">
        <f t="shared" si="102"/>
        <v>1.7709999999999999</v>
      </c>
      <c r="L482" s="773" t="s">
        <v>259</v>
      </c>
      <c r="M482" s="773"/>
      <c r="N482" s="726"/>
      <c r="O482" s="719"/>
      <c r="Q482" s="120"/>
      <c r="V482" s="697"/>
      <c r="W482" s="698"/>
      <c r="AB482" s="577" t="b">
        <f t="shared" si="103"/>
        <v>1</v>
      </c>
      <c r="AC482" s="161">
        <v>2052200</v>
      </c>
      <c r="AD482" s="161" t="s">
        <v>4383</v>
      </c>
      <c r="AE482" s="167">
        <v>1412405.75</v>
      </c>
      <c r="AF482" s="163">
        <v>0</v>
      </c>
      <c r="AG482" s="166">
        <v>0</v>
      </c>
      <c r="AH482" s="160">
        <v>1412405.75</v>
      </c>
      <c r="AJ482" s="1858">
        <v>1580864.19</v>
      </c>
      <c r="AK482" s="1861">
        <v>-11</v>
      </c>
      <c r="AQ482" s="161">
        <v>2052200</v>
      </c>
      <c r="AR482" s="577" t="s">
        <v>3837</v>
      </c>
    </row>
    <row r="483" spans="1:44">
      <c r="A483" s="696">
        <v>2052250</v>
      </c>
      <c r="B483" s="736" t="s">
        <v>2514</v>
      </c>
      <c r="C483" s="723">
        <v>2011075.64</v>
      </c>
      <c r="D483" s="714">
        <v>0</v>
      </c>
      <c r="E483" s="715">
        <v>0</v>
      </c>
      <c r="F483" s="164">
        <v>3690171.59</v>
      </c>
      <c r="G483" s="164">
        <f t="shared" si="99"/>
        <v>3690</v>
      </c>
      <c r="H483" s="164">
        <f t="shared" si="100"/>
        <v>0</v>
      </c>
      <c r="I483" s="695">
        <f t="shared" si="101"/>
        <v>3690</v>
      </c>
      <c r="J483" s="1859">
        <v>2011</v>
      </c>
      <c r="K483" s="1859">
        <f t="shared" si="102"/>
        <v>2.0110000000000001</v>
      </c>
      <c r="L483" s="773" t="s">
        <v>259</v>
      </c>
      <c r="M483" s="773"/>
      <c r="N483" s="726"/>
      <c r="O483" s="719"/>
      <c r="Q483" s="120"/>
      <c r="V483" s="697"/>
      <c r="W483" s="698"/>
      <c r="AB483" s="577" t="b">
        <f t="shared" si="103"/>
        <v>1</v>
      </c>
      <c r="AC483" s="161">
        <v>2052250</v>
      </c>
      <c r="AD483" s="161" t="s">
        <v>4384</v>
      </c>
      <c r="AE483" s="167">
        <v>2763164.06</v>
      </c>
      <c r="AF483" s="163">
        <v>0</v>
      </c>
      <c r="AG483" s="166">
        <v>0</v>
      </c>
      <c r="AH483" s="160">
        <v>2763164.06</v>
      </c>
      <c r="AJ483" s="1858">
        <v>1517916.39</v>
      </c>
      <c r="AK483" s="2175">
        <v>82</v>
      </c>
      <c r="AQ483" s="161">
        <v>2052250</v>
      </c>
      <c r="AR483" s="577" t="s">
        <v>3838</v>
      </c>
    </row>
    <row r="484" spans="1:44">
      <c r="A484" s="696">
        <v>2052300</v>
      </c>
      <c r="B484" s="736" t="s">
        <v>2515</v>
      </c>
      <c r="C484" s="723">
        <v>119827.05</v>
      </c>
      <c r="D484" s="714">
        <v>0</v>
      </c>
      <c r="E484" s="715">
        <v>0</v>
      </c>
      <c r="F484" s="164">
        <v>119827.05</v>
      </c>
      <c r="G484" s="164">
        <f t="shared" si="99"/>
        <v>120</v>
      </c>
      <c r="H484" s="164">
        <f t="shared" si="100"/>
        <v>0</v>
      </c>
      <c r="I484" s="695">
        <f t="shared" si="101"/>
        <v>120</v>
      </c>
      <c r="J484" s="1859">
        <v>120</v>
      </c>
      <c r="K484" s="1859">
        <f t="shared" si="102"/>
        <v>0.12</v>
      </c>
      <c r="L484" s="773" t="s">
        <v>259</v>
      </c>
      <c r="M484" s="773"/>
      <c r="N484" s="726"/>
      <c r="O484" s="721"/>
      <c r="Q484" s="120"/>
      <c r="V484" s="697"/>
      <c r="W484" s="698"/>
      <c r="AB484" s="577" t="b">
        <f t="shared" si="103"/>
        <v>1</v>
      </c>
      <c r="AC484" s="161">
        <v>2052300</v>
      </c>
      <c r="AD484" s="161" t="s">
        <v>4385</v>
      </c>
      <c r="AE484" s="167">
        <v>119827.05</v>
      </c>
      <c r="AF484" s="163">
        <v>0</v>
      </c>
      <c r="AG484" s="166">
        <v>0</v>
      </c>
      <c r="AH484" s="160">
        <v>119827.05</v>
      </c>
      <c r="AJ484" s="1858">
        <v>119827.05</v>
      </c>
      <c r="AK484" s="2176">
        <v>0</v>
      </c>
      <c r="AQ484" s="161">
        <v>2052300</v>
      </c>
      <c r="AR484" s="577" t="s">
        <v>3839</v>
      </c>
    </row>
    <row r="485" spans="1:44">
      <c r="A485" s="696">
        <v>2052350</v>
      </c>
      <c r="B485" s="736" t="s">
        <v>3420</v>
      </c>
      <c r="C485" s="723"/>
      <c r="D485" s="714"/>
      <c r="E485" s="715"/>
      <c r="F485" s="164">
        <v>426145</v>
      </c>
      <c r="G485" s="164">
        <f t="shared" si="99"/>
        <v>426</v>
      </c>
      <c r="H485" s="164">
        <f t="shared" si="100"/>
        <v>0</v>
      </c>
      <c r="I485" s="695">
        <f>ROUND(F485/1000,0)</f>
        <v>426</v>
      </c>
      <c r="J485" s="1859">
        <v>0</v>
      </c>
      <c r="K485" s="1859">
        <f t="shared" si="102"/>
        <v>0</v>
      </c>
      <c r="L485" s="773"/>
      <c r="M485" s="773"/>
      <c r="N485" s="726"/>
      <c r="O485" s="721"/>
      <c r="Q485" s="120"/>
      <c r="V485" s="697"/>
      <c r="W485" s="698"/>
      <c r="AB485" s="577" t="b">
        <f t="shared" si="103"/>
        <v>1</v>
      </c>
      <c r="AC485" s="161">
        <v>2052350</v>
      </c>
      <c r="AD485" s="161" t="s">
        <v>4386</v>
      </c>
      <c r="AE485" s="167">
        <v>426145</v>
      </c>
      <c r="AF485" s="163">
        <v>0</v>
      </c>
      <c r="AG485" s="166">
        <v>0</v>
      </c>
      <c r="AH485" s="160">
        <v>426145</v>
      </c>
      <c r="AJ485" s="165">
        <v>0</v>
      </c>
      <c r="AK485" s="2176">
        <v>0</v>
      </c>
      <c r="AQ485" s="161">
        <v>2052350</v>
      </c>
      <c r="AR485" s="577" t="s">
        <v>3420</v>
      </c>
    </row>
    <row r="486" spans="1:44">
      <c r="A486" s="696">
        <v>2052500</v>
      </c>
      <c r="B486" s="712" t="s">
        <v>3209</v>
      </c>
      <c r="C486" s="723">
        <v>113400</v>
      </c>
      <c r="D486" s="714">
        <v>0</v>
      </c>
      <c r="E486" s="715">
        <v>0</v>
      </c>
      <c r="F486" s="164">
        <v>90720</v>
      </c>
      <c r="G486" s="164">
        <f t="shared" si="99"/>
        <v>91</v>
      </c>
      <c r="H486" s="164">
        <f t="shared" si="100"/>
        <v>0</v>
      </c>
      <c r="I486" s="695">
        <f t="shared" si="101"/>
        <v>91</v>
      </c>
      <c r="J486" s="1859">
        <v>113</v>
      </c>
      <c r="K486" s="1859">
        <f t="shared" si="102"/>
        <v>0.113</v>
      </c>
      <c r="L486" s="773" t="s">
        <v>259</v>
      </c>
      <c r="M486" s="773"/>
      <c r="N486" s="726"/>
      <c r="O486" s="721"/>
      <c r="Q486" s="120"/>
      <c r="V486" s="697"/>
      <c r="W486" s="698"/>
      <c r="AB486" s="577" t="b">
        <f t="shared" si="103"/>
        <v>1</v>
      </c>
      <c r="AC486" s="161">
        <v>2052500</v>
      </c>
      <c r="AD486" s="161" t="s">
        <v>4387</v>
      </c>
      <c r="AE486" s="167">
        <v>97524</v>
      </c>
      <c r="AF486" s="163">
        <v>0</v>
      </c>
      <c r="AG486" s="166">
        <v>0</v>
      </c>
      <c r="AH486" s="160">
        <v>97524</v>
      </c>
      <c r="AJ486" s="1858">
        <v>113400</v>
      </c>
      <c r="AK486" s="1861">
        <v>-14</v>
      </c>
      <c r="AQ486" s="161">
        <v>2052500</v>
      </c>
      <c r="AR486" s="577" t="s">
        <v>3840</v>
      </c>
    </row>
    <row r="487" spans="1:44">
      <c r="A487" s="696">
        <v>2052650</v>
      </c>
      <c r="B487" s="736" t="s">
        <v>2516</v>
      </c>
      <c r="C487" s="723">
        <v>1397592</v>
      </c>
      <c r="D487" s="714">
        <v>0</v>
      </c>
      <c r="E487" s="715">
        <v>0</v>
      </c>
      <c r="F487" s="164">
        <v>13618.800000000003</v>
      </c>
      <c r="G487" s="164">
        <f t="shared" si="99"/>
        <v>14</v>
      </c>
      <c r="H487" s="164">
        <f t="shared" si="100"/>
        <v>0</v>
      </c>
      <c r="I487" s="695">
        <f t="shared" si="101"/>
        <v>14</v>
      </c>
      <c r="J487" s="1859">
        <v>1398</v>
      </c>
      <c r="K487" s="1859">
        <f t="shared" si="102"/>
        <v>1.3979999999999999</v>
      </c>
      <c r="L487" s="773" t="s">
        <v>259</v>
      </c>
      <c r="M487" s="773"/>
      <c r="N487" s="726"/>
      <c r="O487" s="721"/>
      <c r="Q487" s="120"/>
      <c r="V487" s="697"/>
      <c r="W487" s="698"/>
      <c r="AB487" s="577" t="b">
        <f t="shared" si="103"/>
        <v>1</v>
      </c>
      <c r="AC487" s="161">
        <v>2052650</v>
      </c>
      <c r="AD487" s="161" t="s">
        <v>4388</v>
      </c>
      <c r="AE487" s="167">
        <v>46618.2</v>
      </c>
      <c r="AF487" s="163">
        <v>0</v>
      </c>
      <c r="AG487" s="166">
        <v>0</v>
      </c>
      <c r="AH487" s="160">
        <v>46618.2</v>
      </c>
      <c r="AJ487" s="1858">
        <v>478800</v>
      </c>
      <c r="AK487" s="1861">
        <v>-90</v>
      </c>
      <c r="AQ487" s="161">
        <v>2052650</v>
      </c>
      <c r="AR487" s="577" t="s">
        <v>3841</v>
      </c>
    </row>
    <row r="488" spans="1:44">
      <c r="A488" s="696">
        <v>2059000</v>
      </c>
      <c r="B488" s="736" t="s">
        <v>2517</v>
      </c>
      <c r="C488" s="774">
        <v>-29902975.010000002</v>
      </c>
      <c r="D488" s="775">
        <v>12155067</v>
      </c>
      <c r="E488" s="761">
        <v>0</v>
      </c>
      <c r="F488" s="164">
        <v>-46970204.329999998</v>
      </c>
      <c r="G488" s="164">
        <f t="shared" si="99"/>
        <v>-46970</v>
      </c>
      <c r="H488" s="164">
        <f t="shared" si="100"/>
        <v>1</v>
      </c>
      <c r="I488" s="695">
        <f>ROUNDUP(F488/1000,0)</f>
        <v>-46971</v>
      </c>
      <c r="J488" s="1859">
        <v>-29903</v>
      </c>
      <c r="K488" s="1859">
        <f t="shared" si="102"/>
        <v>-29.902999999999999</v>
      </c>
      <c r="L488" s="773" t="s">
        <v>44</v>
      </c>
      <c r="M488" s="773">
        <f>N488-F488</f>
        <v>46970204.329999998</v>
      </c>
      <c r="N488" s="738"/>
      <c r="O488" s="731"/>
      <c r="Q488" s="120"/>
      <c r="V488" s="697"/>
      <c r="W488" s="698"/>
      <c r="AB488" s="577" t="b">
        <f t="shared" si="103"/>
        <v>1</v>
      </c>
      <c r="AC488" s="161">
        <v>2059000</v>
      </c>
      <c r="AD488" s="161" t="s">
        <v>4389</v>
      </c>
      <c r="AE488" s="162">
        <v>-46970204.329999998</v>
      </c>
      <c r="AF488" s="163">
        <v>0</v>
      </c>
      <c r="AG488" s="166">
        <v>0</v>
      </c>
      <c r="AH488" s="164">
        <v>-46970204.329999998</v>
      </c>
      <c r="AJ488" s="1859">
        <v>-64287759.939999998</v>
      </c>
      <c r="AK488" s="1861">
        <v>-27</v>
      </c>
      <c r="AQ488" s="161">
        <v>2059000</v>
      </c>
      <c r="AR488" s="577" t="s">
        <v>3842</v>
      </c>
    </row>
    <row r="489" spans="1:44">
      <c r="A489" s="696">
        <v>2059001</v>
      </c>
      <c r="B489" s="736" t="s">
        <v>3258</v>
      </c>
      <c r="C489" s="776">
        <v>0</v>
      </c>
      <c r="D489" s="775">
        <v>-7211437</v>
      </c>
      <c r="E489" s="761"/>
      <c r="F489" s="164">
        <v>0</v>
      </c>
      <c r="G489" s="164">
        <f t="shared" si="99"/>
        <v>0</v>
      </c>
      <c r="H489" s="164">
        <f t="shared" si="100"/>
        <v>0</v>
      </c>
      <c r="I489" s="695">
        <f t="shared" si="101"/>
        <v>0</v>
      </c>
      <c r="J489" s="1859">
        <v>0</v>
      </c>
      <c r="K489" s="1859">
        <f t="shared" si="102"/>
        <v>0</v>
      </c>
      <c r="L489" s="773" t="s">
        <v>41</v>
      </c>
      <c r="M489" s="773"/>
      <c r="N489" s="777"/>
      <c r="O489" s="753"/>
      <c r="Q489" s="120"/>
      <c r="V489" s="697"/>
      <c r="W489" s="698"/>
      <c r="AB489" s="577" t="b">
        <f t="shared" si="103"/>
        <v>1</v>
      </c>
      <c r="AC489" s="161">
        <v>2059001</v>
      </c>
      <c r="AD489" s="161" t="s">
        <v>4390</v>
      </c>
      <c r="AE489" s="1860">
        <v>0</v>
      </c>
      <c r="AF489" s="163">
        <v>0</v>
      </c>
      <c r="AG489" s="166">
        <v>0</v>
      </c>
      <c r="AH489" s="166">
        <v>0</v>
      </c>
      <c r="AJ489" s="1859">
        <v>-7211437</v>
      </c>
      <c r="AK489" s="1861">
        <v>-100</v>
      </c>
      <c r="AQ489" s="161">
        <v>2059001</v>
      </c>
      <c r="AR489" s="577" t="s">
        <v>3843</v>
      </c>
    </row>
    <row r="490" spans="1:44">
      <c r="A490" s="696">
        <v>2059002</v>
      </c>
      <c r="B490" s="736" t="s">
        <v>3259</v>
      </c>
      <c r="C490" s="714">
        <v>0</v>
      </c>
      <c r="D490" s="775">
        <v>-27587</v>
      </c>
      <c r="E490" s="761"/>
      <c r="F490" s="164">
        <v>0</v>
      </c>
      <c r="G490" s="164">
        <f t="shared" si="99"/>
        <v>0</v>
      </c>
      <c r="H490" s="164">
        <f t="shared" si="100"/>
        <v>0</v>
      </c>
      <c r="I490" s="695">
        <f t="shared" si="101"/>
        <v>0</v>
      </c>
      <c r="J490" s="1859">
        <v>0</v>
      </c>
      <c r="K490" s="1859">
        <f t="shared" si="102"/>
        <v>0</v>
      </c>
      <c r="L490" s="773" t="s">
        <v>42</v>
      </c>
      <c r="M490" s="773"/>
      <c r="N490" s="777"/>
      <c r="O490" s="753"/>
      <c r="Q490" s="120"/>
      <c r="V490" s="697"/>
      <c r="W490" s="698"/>
      <c r="AB490" s="577" t="b">
        <f t="shared" si="103"/>
        <v>1</v>
      </c>
      <c r="AC490" s="161">
        <v>2059002</v>
      </c>
      <c r="AD490" s="161" t="s">
        <v>4391</v>
      </c>
      <c r="AE490" s="1860">
        <v>0</v>
      </c>
      <c r="AF490" s="163">
        <v>0</v>
      </c>
      <c r="AG490" s="166">
        <v>0</v>
      </c>
      <c r="AH490" s="166">
        <v>0</v>
      </c>
      <c r="AJ490" s="1859">
        <v>-27587</v>
      </c>
      <c r="AK490" s="1861">
        <v>-100</v>
      </c>
      <c r="AQ490" s="161">
        <v>2059002</v>
      </c>
      <c r="AR490" s="577" t="s">
        <v>3844</v>
      </c>
    </row>
    <row r="491" spans="1:44">
      <c r="A491" s="696">
        <v>2059003</v>
      </c>
      <c r="B491" s="736" t="s">
        <v>3260</v>
      </c>
      <c r="C491" s="714">
        <v>0</v>
      </c>
      <c r="D491" s="775">
        <v>-1515388</v>
      </c>
      <c r="E491" s="761"/>
      <c r="F491" s="164">
        <v>0</v>
      </c>
      <c r="G491" s="164">
        <f t="shared" si="99"/>
        <v>0</v>
      </c>
      <c r="H491" s="164">
        <f t="shared" si="100"/>
        <v>0</v>
      </c>
      <c r="I491" s="695">
        <f t="shared" si="101"/>
        <v>0</v>
      </c>
      <c r="J491" s="1859">
        <v>0</v>
      </c>
      <c r="K491" s="1859">
        <f t="shared" si="102"/>
        <v>0</v>
      </c>
      <c r="L491" s="773" t="s">
        <v>43</v>
      </c>
      <c r="M491" s="773"/>
      <c r="N491" s="777"/>
      <c r="O491" s="753"/>
      <c r="Q491" s="120"/>
      <c r="V491" s="697"/>
      <c r="W491" s="698"/>
      <c r="AB491" s="577" t="b">
        <f t="shared" si="103"/>
        <v>1</v>
      </c>
      <c r="AC491" s="161">
        <v>2059003</v>
      </c>
      <c r="AD491" s="161" t="s">
        <v>4392</v>
      </c>
      <c r="AE491" s="1860">
        <v>0</v>
      </c>
      <c r="AF491" s="163">
        <v>0</v>
      </c>
      <c r="AG491" s="166">
        <v>0</v>
      </c>
      <c r="AH491" s="166">
        <v>0</v>
      </c>
      <c r="AJ491" s="1859">
        <v>-1515388</v>
      </c>
      <c r="AK491" s="1861">
        <v>-100</v>
      </c>
      <c r="AQ491" s="161">
        <v>2059003</v>
      </c>
      <c r="AR491" s="577" t="s">
        <v>3845</v>
      </c>
    </row>
    <row r="492" spans="1:44">
      <c r="A492" s="696">
        <v>2059004</v>
      </c>
      <c r="B492" s="736" t="s">
        <v>3261</v>
      </c>
      <c r="C492" s="714">
        <v>0</v>
      </c>
      <c r="D492" s="775">
        <v>-3400655</v>
      </c>
      <c r="E492" s="761"/>
      <c r="F492" s="164">
        <v>0</v>
      </c>
      <c r="G492" s="164">
        <f t="shared" si="99"/>
        <v>0</v>
      </c>
      <c r="H492" s="164">
        <f t="shared" si="100"/>
        <v>0</v>
      </c>
      <c r="I492" s="695">
        <f t="shared" ref="I492" si="105">ROUND(F492/1000,0)</f>
        <v>0</v>
      </c>
      <c r="J492" s="1859">
        <v>0</v>
      </c>
      <c r="K492" s="1859">
        <f t="shared" si="102"/>
        <v>0</v>
      </c>
      <c r="L492" s="773" t="s">
        <v>259</v>
      </c>
      <c r="M492" s="773"/>
      <c r="N492" s="777"/>
      <c r="O492" s="753"/>
      <c r="Q492" s="120"/>
      <c r="V492" s="697"/>
      <c r="W492" s="698"/>
      <c r="AB492" s="577" t="b">
        <f t="shared" si="103"/>
        <v>1</v>
      </c>
      <c r="AC492" s="161">
        <v>2059004</v>
      </c>
      <c r="AD492" s="161" t="s">
        <v>4393</v>
      </c>
      <c r="AE492" s="2189">
        <v>0</v>
      </c>
      <c r="AF492" s="2178">
        <v>0</v>
      </c>
      <c r="AG492" s="2179">
        <v>0</v>
      </c>
      <c r="AH492" s="2179">
        <v>0</v>
      </c>
      <c r="AJ492" s="2186">
        <v>-3400655</v>
      </c>
      <c r="AK492" s="2182">
        <v>-100</v>
      </c>
      <c r="AQ492" s="161">
        <v>2059004</v>
      </c>
      <c r="AR492" s="577" t="s">
        <v>3846</v>
      </c>
    </row>
    <row r="493" spans="1:44">
      <c r="A493" s="696" t="s">
        <v>3345</v>
      </c>
      <c r="B493" s="733" t="s">
        <v>2518</v>
      </c>
      <c r="C493" s="743">
        <v>2901183665.6899991</v>
      </c>
      <c r="D493" s="725">
        <f>SUM(D464:D492)</f>
        <v>0</v>
      </c>
      <c r="E493" s="715">
        <f>SUM(E464:E488)</f>
        <v>0</v>
      </c>
      <c r="F493" s="743">
        <v>2402685878.1300006</v>
      </c>
      <c r="G493" s="743">
        <f t="shared" ref="G493:H493" si="106">SUM(G464:G492)</f>
        <v>2402689</v>
      </c>
      <c r="H493" s="743">
        <f t="shared" si="106"/>
        <v>1</v>
      </c>
      <c r="I493" s="743">
        <f>SUM(I464:I492)</f>
        <v>2402688</v>
      </c>
      <c r="J493" s="743">
        <v>2899745</v>
      </c>
      <c r="K493" s="1859">
        <f t="shared" si="102"/>
        <v>2899.7449999999999</v>
      </c>
      <c r="L493" s="697"/>
      <c r="N493" s="743"/>
      <c r="O493" s="719"/>
      <c r="V493" s="697"/>
      <c r="W493" s="698"/>
      <c r="AB493" s="577" t="b">
        <f t="shared" si="103"/>
        <v>1</v>
      </c>
      <c r="AC493" s="2183" t="s">
        <v>3345</v>
      </c>
      <c r="AD493" s="2183" t="s">
        <v>2518</v>
      </c>
      <c r="AE493" s="160">
        <v>3350143336.0799999</v>
      </c>
      <c r="AF493" s="160">
        <v>2910339803.3499999</v>
      </c>
      <c r="AG493" s="166">
        <v>0</v>
      </c>
      <c r="AH493" s="160">
        <v>6260483139.4300003</v>
      </c>
      <c r="AJ493" s="160">
        <v>3822747000.5599999</v>
      </c>
      <c r="AK493" s="2175">
        <v>64</v>
      </c>
      <c r="AQ493" s="2183" t="s">
        <v>3345</v>
      </c>
      <c r="AR493" s="577" t="s">
        <v>3847</v>
      </c>
    </row>
    <row r="494" spans="1:44">
      <c r="E494" s="697">
        <v>989177130.72000146</v>
      </c>
      <c r="F494" s="164"/>
      <c r="G494" s="164">
        <f t="shared" si="99"/>
        <v>0</v>
      </c>
      <c r="H494" s="164">
        <f t="shared" si="100"/>
        <v>0</v>
      </c>
      <c r="J494" s="1859">
        <v>0</v>
      </c>
      <c r="K494" s="1859">
        <f t="shared" si="102"/>
        <v>0</v>
      </c>
      <c r="L494" s="697">
        <v>986868655.27999997</v>
      </c>
      <c r="V494" s="697"/>
      <c r="W494" s="698"/>
      <c r="AB494" s="577" t="b">
        <f t="shared" si="103"/>
        <v>1</v>
      </c>
    </row>
    <row r="495" spans="1:44">
      <c r="A495" s="696">
        <v>2203000</v>
      </c>
      <c r="B495" s="736" t="s">
        <v>2519</v>
      </c>
      <c r="C495" s="723">
        <v>34035807108.249996</v>
      </c>
      <c r="D495" s="739">
        <v>289005282.61000001</v>
      </c>
      <c r="E495" s="716">
        <v>-2000000000</v>
      </c>
      <c r="F495" s="164">
        <v>53705279062.380005</v>
      </c>
      <c r="G495" s="164">
        <f t="shared" si="99"/>
        <v>53705279</v>
      </c>
      <c r="H495" s="164">
        <f t="shared" si="100"/>
        <v>0</v>
      </c>
      <c r="I495" s="695">
        <f>ROUND(F495/1000,0)</f>
        <v>53705279</v>
      </c>
      <c r="J495" s="1859">
        <v>34035807</v>
      </c>
      <c r="K495" s="1859">
        <f t="shared" si="102"/>
        <v>34035.807000000001</v>
      </c>
      <c r="L495" s="778" t="s">
        <v>2682</v>
      </c>
      <c r="M495" s="778"/>
      <c r="N495" s="726"/>
      <c r="O495" s="719"/>
      <c r="Q495" s="120"/>
      <c r="V495" s="697"/>
      <c r="W495" s="698"/>
      <c r="AB495" s="577" t="b">
        <f t="shared" si="103"/>
        <v>1</v>
      </c>
      <c r="AC495" s="161">
        <v>2203000</v>
      </c>
      <c r="AD495" s="161" t="s">
        <v>4394</v>
      </c>
      <c r="AE495" s="167">
        <v>55175275345.779999</v>
      </c>
      <c r="AF495" s="163">
        <v>0</v>
      </c>
      <c r="AG495" s="164">
        <v>-1693879232.1700001</v>
      </c>
      <c r="AH495" s="160">
        <v>53481396113.610001</v>
      </c>
      <c r="AJ495" s="1858">
        <v>27052988974</v>
      </c>
      <c r="AK495" s="2175">
        <v>98</v>
      </c>
      <c r="AQ495" s="161">
        <v>2203000</v>
      </c>
      <c r="AR495" s="577" t="s">
        <v>3848</v>
      </c>
    </row>
    <row r="496" spans="1:44">
      <c r="A496" s="696">
        <v>2501000</v>
      </c>
      <c r="B496" s="736" t="s">
        <v>2520</v>
      </c>
      <c r="C496" s="723">
        <v>1352713264.3900001</v>
      </c>
      <c r="D496" s="739">
        <v>46915520.07</v>
      </c>
      <c r="E496" s="734">
        <v>0</v>
      </c>
      <c r="F496" s="164">
        <v>1425074779.3699999</v>
      </c>
      <c r="G496" s="164">
        <f t="shared" si="99"/>
        <v>1425075</v>
      </c>
      <c r="H496" s="164">
        <f t="shared" si="100"/>
        <v>0</v>
      </c>
      <c r="I496" s="695">
        <f>ROUND(F496/1000,0)</f>
        <v>1425075</v>
      </c>
      <c r="J496" s="1859">
        <v>1352713</v>
      </c>
      <c r="K496" s="1859">
        <f t="shared" si="102"/>
        <v>1352.713</v>
      </c>
      <c r="L496" s="778" t="s">
        <v>2682</v>
      </c>
      <c r="M496" s="778"/>
      <c r="N496" s="726"/>
      <c r="O496" s="719"/>
      <c r="Q496" s="120"/>
      <c r="V496" s="697"/>
      <c r="W496" s="698"/>
      <c r="AB496" s="577" t="b">
        <f t="shared" si="103"/>
        <v>1</v>
      </c>
      <c r="AC496" s="161">
        <v>2501000</v>
      </c>
      <c r="AD496" s="161" t="s">
        <v>4395</v>
      </c>
      <c r="AE496" s="167">
        <v>1386157399.03</v>
      </c>
      <c r="AF496" s="168">
        <v>14389758.01</v>
      </c>
      <c r="AG496" s="166">
        <v>0</v>
      </c>
      <c r="AH496" s="160">
        <v>1400547157.04</v>
      </c>
      <c r="AJ496" s="1858">
        <v>1356840358.95</v>
      </c>
      <c r="AK496" s="2175">
        <v>3</v>
      </c>
      <c r="AQ496" s="161">
        <v>2501000</v>
      </c>
      <c r="AR496" s="577" t="s">
        <v>3849</v>
      </c>
    </row>
    <row r="497" spans="1:44">
      <c r="A497" s="696">
        <v>2601000</v>
      </c>
      <c r="B497" s="736" t="s">
        <v>2521</v>
      </c>
      <c r="C497" s="722">
        <v>0</v>
      </c>
      <c r="D497" s="714">
        <v>0</v>
      </c>
      <c r="E497" s="734">
        <v>0</v>
      </c>
      <c r="F497" s="164">
        <v>-15368768.02</v>
      </c>
      <c r="G497" s="164">
        <f t="shared" si="99"/>
        <v>-15369</v>
      </c>
      <c r="H497" s="164">
        <f t="shared" si="100"/>
        <v>0</v>
      </c>
      <c r="I497" s="695">
        <f>ROUND(F497/1000,0)</f>
        <v>-15369</v>
      </c>
      <c r="J497" s="1859">
        <v>0</v>
      </c>
      <c r="K497" s="1859">
        <f t="shared" si="102"/>
        <v>0</v>
      </c>
      <c r="L497" s="778" t="s">
        <v>2682</v>
      </c>
      <c r="M497" s="778"/>
      <c r="N497" s="726"/>
      <c r="O497" s="721"/>
      <c r="Q497" s="120"/>
      <c r="V497" s="697"/>
      <c r="W497" s="698"/>
      <c r="AB497" s="577" t="b">
        <f t="shared" si="103"/>
        <v>1</v>
      </c>
      <c r="AC497" s="161">
        <v>2601000</v>
      </c>
      <c r="AD497" s="161" t="s">
        <v>4396</v>
      </c>
      <c r="AE497" s="162">
        <v>-13550.61</v>
      </c>
      <c r="AF497" s="163">
        <v>0</v>
      </c>
      <c r="AG497" s="166">
        <v>0</v>
      </c>
      <c r="AH497" s="164">
        <v>-13550.61</v>
      </c>
      <c r="AJ497" s="165">
        <v>0</v>
      </c>
      <c r="AK497" s="2176">
        <v>0</v>
      </c>
      <c r="AQ497" s="161">
        <v>2601000</v>
      </c>
      <c r="AR497" s="577" t="s">
        <v>3850</v>
      </c>
    </row>
    <row r="498" spans="1:44">
      <c r="A498" s="696">
        <v>5901100</v>
      </c>
      <c r="B498" s="736" t="s">
        <v>2522</v>
      </c>
      <c r="C498" s="740">
        <v>-25945540550.170002</v>
      </c>
      <c r="D498" s="760">
        <v>14389758.01</v>
      </c>
      <c r="E498" s="779">
        <v>2000000000</v>
      </c>
      <c r="F498" s="164">
        <v>-43039185443.019997</v>
      </c>
      <c r="G498" s="164">
        <f t="shared" si="99"/>
        <v>-43039185</v>
      </c>
      <c r="H498" s="164">
        <f t="shared" si="100"/>
        <v>0</v>
      </c>
      <c r="I498" s="695">
        <f>ROUND(F498/1000,0)</f>
        <v>-43039185</v>
      </c>
      <c r="J498" s="1859">
        <v>-25945541</v>
      </c>
      <c r="K498" s="1859">
        <f t="shared" si="102"/>
        <v>-25945.541000000001</v>
      </c>
      <c r="L498" s="778" t="s">
        <v>2682</v>
      </c>
      <c r="M498" s="778"/>
      <c r="N498" s="724"/>
      <c r="O498" s="725"/>
      <c r="Q498" s="120"/>
      <c r="V498" s="697"/>
      <c r="W498" s="698"/>
      <c r="AB498" s="577" t="b">
        <f t="shared" si="103"/>
        <v>1</v>
      </c>
      <c r="AC498" s="161">
        <v>5901100</v>
      </c>
      <c r="AD498" s="161" t="s">
        <v>4397</v>
      </c>
      <c r="AE498" s="162">
        <v>-43099180726.43</v>
      </c>
      <c r="AF498" s="169">
        <v>-14389758.01</v>
      </c>
      <c r="AG498" s="160">
        <v>2077760774.6700001</v>
      </c>
      <c r="AH498" s="164">
        <v>-41035809709.769997</v>
      </c>
      <c r="AJ498" s="1859">
        <v>-21961316174.169998</v>
      </c>
      <c r="AK498" s="2175">
        <v>87</v>
      </c>
      <c r="AQ498" s="161">
        <v>5901100</v>
      </c>
      <c r="AR498" s="577" t="s">
        <v>3851</v>
      </c>
    </row>
    <row r="499" spans="1:44">
      <c r="A499" s="161" t="s">
        <v>3852</v>
      </c>
      <c r="B499" s="161" t="s">
        <v>3853</v>
      </c>
      <c r="C499" s="774"/>
      <c r="D499" s="798"/>
      <c r="E499" s="799"/>
      <c r="F499" s="164">
        <v>989178396.20000005</v>
      </c>
      <c r="G499" s="164">
        <f t="shared" si="99"/>
        <v>989178</v>
      </c>
      <c r="H499" s="164">
        <f t="shared" si="100"/>
        <v>-1</v>
      </c>
      <c r="I499" s="695">
        <f>ROUNDUP(F499/1000,0)</f>
        <v>989179</v>
      </c>
      <c r="J499" s="1859">
        <v>0</v>
      </c>
      <c r="K499" s="1859">
        <f t="shared" si="102"/>
        <v>0</v>
      </c>
      <c r="L499" s="778" t="s">
        <v>2682</v>
      </c>
      <c r="M499" s="778"/>
      <c r="N499" s="724"/>
      <c r="O499" s="725"/>
      <c r="Q499" s="120"/>
      <c r="V499" s="697"/>
      <c r="W499" s="698"/>
      <c r="AB499" s="577" t="b">
        <f t="shared" si="103"/>
        <v>1</v>
      </c>
      <c r="AC499" s="161" t="s">
        <v>3852</v>
      </c>
      <c r="AD499" s="161" t="s">
        <v>4398</v>
      </c>
      <c r="AE499" s="2189">
        <v>0</v>
      </c>
      <c r="AF499" s="2178">
        <v>0</v>
      </c>
      <c r="AG499" s="2180">
        <v>989177132.19000006</v>
      </c>
      <c r="AH499" s="2180">
        <v>989177132.19000006</v>
      </c>
      <c r="AJ499" s="2190">
        <v>0</v>
      </c>
      <c r="AK499" s="2191">
        <v>0</v>
      </c>
      <c r="AQ499" s="161" t="s">
        <v>3852</v>
      </c>
      <c r="AR499" s="577" t="s">
        <v>3853</v>
      </c>
    </row>
    <row r="500" spans="1:44">
      <c r="A500" s="696" t="s">
        <v>3346</v>
      </c>
      <c r="B500" s="733" t="s">
        <v>2523</v>
      </c>
      <c r="C500" s="743">
        <v>9442979822.4699974</v>
      </c>
      <c r="D500" s="743">
        <f>SUM(D495:D498)</f>
        <v>350310560.69</v>
      </c>
      <c r="E500" s="715">
        <f>SUM(E495:E498)</f>
        <v>0</v>
      </c>
      <c r="F500" s="762">
        <v>13064978026.910015</v>
      </c>
      <c r="G500" s="762">
        <f t="shared" ref="G500:H500" si="107">SUM(G495:G499)</f>
        <v>13064978</v>
      </c>
      <c r="H500" s="762">
        <f t="shared" si="107"/>
        <v>-1</v>
      </c>
      <c r="I500" s="762">
        <f>SUM(I495:I499)</f>
        <v>13064979</v>
      </c>
      <c r="J500" s="762">
        <v>9442979</v>
      </c>
      <c r="K500" s="1859">
        <f t="shared" si="102"/>
        <v>9442.9789999999994</v>
      </c>
      <c r="L500" s="743">
        <f>'[158]Trade receivable summary'!$I$6*-1000</f>
        <v>337485000</v>
      </c>
      <c r="N500" s="743"/>
      <c r="O500" s="719"/>
      <c r="V500" s="697"/>
      <c r="W500" s="698"/>
      <c r="AB500" s="577" t="b">
        <f t="shared" si="103"/>
        <v>1</v>
      </c>
      <c r="AC500" s="2183" t="s">
        <v>3346</v>
      </c>
      <c r="AD500" s="2183" t="s">
        <v>2523</v>
      </c>
      <c r="AE500" s="160">
        <v>13462238467.77</v>
      </c>
      <c r="AF500" s="166">
        <v>0</v>
      </c>
      <c r="AG500" s="160">
        <v>1373058674.6900001</v>
      </c>
      <c r="AH500" s="160">
        <v>14835297142.459999</v>
      </c>
      <c r="AJ500" s="160">
        <v>6448513158.7799997</v>
      </c>
      <c r="AK500" s="2175">
        <v>130</v>
      </c>
      <c r="AQ500" s="2183" t="s">
        <v>3346</v>
      </c>
      <c r="AR500" s="577" t="s">
        <v>3854</v>
      </c>
    </row>
    <row r="501" spans="1:44">
      <c r="B501" s="698"/>
      <c r="D501" s="698">
        <f>'[159]Credit Bal in trade receivable'!$E$719</f>
        <v>-933612041.25999939</v>
      </c>
      <c r="E501" s="697">
        <v>-933612041.25999939</v>
      </c>
      <c r="F501" s="164"/>
      <c r="G501" s="164">
        <f t="shared" si="99"/>
        <v>0</v>
      </c>
      <c r="H501" s="164">
        <f t="shared" si="100"/>
        <v>0</v>
      </c>
      <c r="J501" s="1859">
        <v>0</v>
      </c>
      <c r="K501" s="1859">
        <f t="shared" si="102"/>
        <v>0</v>
      </c>
      <c r="L501" s="698">
        <v>-899548931.21000051</v>
      </c>
      <c r="V501" s="697"/>
      <c r="W501" s="698"/>
      <c r="AB501" s="577" t="b">
        <f t="shared" si="103"/>
        <v>1</v>
      </c>
    </row>
    <row r="502" spans="1:44">
      <c r="A502" s="696">
        <v>2201000</v>
      </c>
      <c r="B502" s="736" t="s">
        <v>2524</v>
      </c>
      <c r="C502" s="723">
        <v>40730754748.029999</v>
      </c>
      <c r="D502" s="714">
        <v>0</v>
      </c>
      <c r="E502" s="772">
        <v>26674832.280000001</v>
      </c>
      <c r="F502" s="164">
        <v>21087861391.769997</v>
      </c>
      <c r="G502" s="164">
        <f t="shared" si="99"/>
        <v>21087861</v>
      </c>
      <c r="H502" s="164">
        <f t="shared" si="100"/>
        <v>0</v>
      </c>
      <c r="I502" s="695">
        <f>ROUND(F502/1000,0)</f>
        <v>21087861</v>
      </c>
      <c r="J502" s="1859">
        <v>40730755</v>
      </c>
      <c r="K502" s="1859">
        <f t="shared" si="102"/>
        <v>40730.754999999997</v>
      </c>
      <c r="L502" s="778" t="s">
        <v>2683</v>
      </c>
      <c r="M502" s="778"/>
      <c r="N502" s="726"/>
      <c r="O502" s="719"/>
      <c r="Q502" s="120"/>
      <c r="V502" s="697"/>
      <c r="W502" s="698"/>
      <c r="AB502" s="577" t="b">
        <f t="shared" si="103"/>
        <v>1</v>
      </c>
      <c r="AC502" s="161">
        <v>2201000</v>
      </c>
      <c r="AD502" s="161" t="s">
        <v>4399</v>
      </c>
      <c r="AE502" s="167">
        <v>20797226554.580002</v>
      </c>
      <c r="AF502" s="169">
        <v>-695500.15</v>
      </c>
      <c r="AG502" s="164">
        <v>-441907240.5</v>
      </c>
      <c r="AH502" s="160">
        <v>20354623813.93</v>
      </c>
      <c r="AJ502" s="1858">
        <v>36390071470.510002</v>
      </c>
      <c r="AK502" s="1861">
        <v>-44</v>
      </c>
      <c r="AQ502" s="161">
        <v>2201000</v>
      </c>
      <c r="AR502" s="577" t="s">
        <v>3855</v>
      </c>
    </row>
    <row r="503" spans="1:44">
      <c r="A503" s="696">
        <v>2259000</v>
      </c>
      <c r="B503" s="736" t="s">
        <v>2525</v>
      </c>
      <c r="C503" s="713">
        <v>-337484576.08999997</v>
      </c>
      <c r="D503" s="714">
        <v>0</v>
      </c>
      <c r="E503" s="734">
        <v>0</v>
      </c>
      <c r="F503" s="164">
        <v>-423153522.93000001</v>
      </c>
      <c r="G503" s="164">
        <f t="shared" si="99"/>
        <v>-423154</v>
      </c>
      <c r="H503" s="164">
        <f t="shared" si="100"/>
        <v>0</v>
      </c>
      <c r="I503" s="695">
        <f>ROUND(F503/1000,0)</f>
        <v>-423154</v>
      </c>
      <c r="J503" s="1859">
        <v>-337485</v>
      </c>
      <c r="K503" s="1859">
        <f t="shared" si="102"/>
        <v>-337.48500000000001</v>
      </c>
      <c r="L503" s="778" t="s">
        <v>2683</v>
      </c>
      <c r="M503" s="778"/>
      <c r="N503" s="724"/>
      <c r="O503" s="725"/>
      <c r="Q503" s="120"/>
      <c r="V503" s="697"/>
      <c r="W503" s="698"/>
      <c r="AB503" s="577" t="b">
        <f t="shared" si="103"/>
        <v>1</v>
      </c>
      <c r="AC503" s="161">
        <v>2259000</v>
      </c>
      <c r="AD503" s="161" t="s">
        <v>4400</v>
      </c>
      <c r="AE503" s="162">
        <v>-318093540.99000001</v>
      </c>
      <c r="AF503" s="169">
        <v>-105059981.94</v>
      </c>
      <c r="AG503" s="166">
        <v>0</v>
      </c>
      <c r="AH503" s="164">
        <v>-423153522.93000001</v>
      </c>
      <c r="AJ503" s="1859">
        <v>-337484576.08999997</v>
      </c>
      <c r="AK503" s="2175">
        <v>25</v>
      </c>
      <c r="AQ503" s="161">
        <v>2259000</v>
      </c>
      <c r="AR503" s="577" t="s">
        <v>3856</v>
      </c>
    </row>
    <row r="504" spans="1:44">
      <c r="A504" s="696">
        <v>5901000</v>
      </c>
      <c r="B504" s="736" t="s">
        <v>2526</v>
      </c>
      <c r="C504" s="740">
        <v>-36535812927.540001</v>
      </c>
      <c r="E504" s="779">
        <v>1015090255</v>
      </c>
      <c r="F504" s="164">
        <v>-17287606991.029999</v>
      </c>
      <c r="G504" s="164">
        <f t="shared" si="99"/>
        <v>-17287607</v>
      </c>
      <c r="H504" s="164">
        <f t="shared" si="100"/>
        <v>0</v>
      </c>
      <c r="I504" s="695">
        <f>ROUND(F504/1000,0)</f>
        <v>-17287607</v>
      </c>
      <c r="J504" s="1859">
        <v>-36513646</v>
      </c>
      <c r="K504" s="1859">
        <f t="shared" si="102"/>
        <v>-36513.646000000001</v>
      </c>
      <c r="L504" s="778" t="s">
        <v>2683</v>
      </c>
      <c r="M504" s="778"/>
      <c r="N504" s="738"/>
      <c r="O504" s="769"/>
      <c r="Q504" s="120"/>
      <c r="V504" s="697"/>
      <c r="W504" s="698"/>
      <c r="AB504" s="577" t="b">
        <f t="shared" si="103"/>
        <v>1</v>
      </c>
      <c r="AC504" s="161">
        <v>5901000</v>
      </c>
      <c r="AD504" s="161" t="s">
        <v>4401</v>
      </c>
      <c r="AE504" s="2184">
        <v>-17167927038</v>
      </c>
      <c r="AF504" s="2178">
        <v>0</v>
      </c>
      <c r="AG504" s="2180">
        <v>933612041.25999999</v>
      </c>
      <c r="AH504" s="2185">
        <v>-16234314996.74</v>
      </c>
      <c r="AJ504" s="2186">
        <v>-31818139524.07</v>
      </c>
      <c r="AK504" s="2182">
        <v>-49</v>
      </c>
      <c r="AQ504" s="161">
        <v>5901000</v>
      </c>
      <c r="AR504" s="577" t="s">
        <v>3857</v>
      </c>
    </row>
    <row r="505" spans="1:44">
      <c r="A505" s="696" t="s">
        <v>3347</v>
      </c>
      <c r="B505" s="733" t="s">
        <v>2527</v>
      </c>
      <c r="C505" s="743">
        <v>3857457244.4000015</v>
      </c>
      <c r="D505" s="715">
        <f>SUM(D502:D504)</f>
        <v>0</v>
      </c>
      <c r="E505" s="715">
        <f>SUM(E502:E504)</f>
        <v>1041765087.28</v>
      </c>
      <c r="F505" s="743">
        <v>3377100877.8099976</v>
      </c>
      <c r="G505" s="743">
        <f t="shared" ref="G505:H505" si="108">SUM(G502:G504)</f>
        <v>3377100</v>
      </c>
      <c r="H505" s="743">
        <f t="shared" si="108"/>
        <v>0</v>
      </c>
      <c r="I505" s="743">
        <f>SUM(I502:I504)</f>
        <v>3377100</v>
      </c>
      <c r="J505" s="743">
        <v>3879624</v>
      </c>
      <c r="K505" s="1859">
        <f t="shared" si="102"/>
        <v>3879.6239999999998</v>
      </c>
      <c r="L505" s="697">
        <f>'[160]Trade receivable summary'!$J$11</f>
        <v>3206948085.4699998</v>
      </c>
      <c r="N505" s="743"/>
      <c r="O505" s="719"/>
      <c r="V505" s="697"/>
      <c r="W505" s="698"/>
      <c r="AB505" s="577" t="b">
        <f t="shared" si="103"/>
        <v>1</v>
      </c>
      <c r="AC505" s="2183" t="s">
        <v>3347</v>
      </c>
      <c r="AD505" s="2183" t="s">
        <v>2527</v>
      </c>
      <c r="AE505" s="160">
        <v>3311205975.5900002</v>
      </c>
      <c r="AF505" s="164">
        <v>-105755482.09</v>
      </c>
      <c r="AG505" s="160">
        <v>491704800.75999999</v>
      </c>
      <c r="AH505" s="160">
        <v>3697155294.2600002</v>
      </c>
      <c r="AJ505" s="160">
        <v>4234447370.3499999</v>
      </c>
      <c r="AK505" s="1861">
        <v>-13</v>
      </c>
      <c r="AQ505" s="2183" t="s">
        <v>3347</v>
      </c>
      <c r="AR505" s="577" t="s">
        <v>3858</v>
      </c>
    </row>
    <row r="506" spans="1:44">
      <c r="E506" s="780"/>
      <c r="F506" s="164"/>
      <c r="G506" s="164">
        <f t="shared" si="99"/>
        <v>0</v>
      </c>
      <c r="H506" s="164">
        <f t="shared" si="100"/>
        <v>0</v>
      </c>
      <c r="I506" s="698"/>
      <c r="J506" s="1859">
        <v>0</v>
      </c>
      <c r="K506" s="1859">
        <f t="shared" si="102"/>
        <v>0</v>
      </c>
      <c r="L506" s="732"/>
      <c r="M506" s="781"/>
      <c r="V506" s="697"/>
      <c r="W506" s="698"/>
      <c r="AB506" s="577" t="b">
        <f t="shared" si="103"/>
        <v>1</v>
      </c>
    </row>
    <row r="507" spans="1:44">
      <c r="A507" s="696">
        <v>2831700</v>
      </c>
      <c r="B507" s="736" t="s">
        <v>2553</v>
      </c>
      <c r="C507" s="723">
        <v>33326031.050000008</v>
      </c>
      <c r="D507" s="714">
        <v>0</v>
      </c>
      <c r="E507" s="715">
        <v>0</v>
      </c>
      <c r="F507" s="164">
        <v>31749782.549999997</v>
      </c>
      <c r="G507" s="164">
        <f t="shared" si="99"/>
        <v>31750</v>
      </c>
      <c r="H507" s="164">
        <f t="shared" si="100"/>
        <v>0</v>
      </c>
      <c r="I507" s="695">
        <f>ROUND(F507/1000,0)</f>
        <v>31750</v>
      </c>
      <c r="J507" s="1859">
        <v>33326</v>
      </c>
      <c r="K507" s="1859">
        <f t="shared" si="102"/>
        <v>33.326000000000001</v>
      </c>
      <c r="L507" s="745" t="s">
        <v>2685</v>
      </c>
      <c r="M507" s="745"/>
      <c r="N507" s="726"/>
      <c r="O507" s="721"/>
      <c r="Q507" s="120"/>
      <c r="V507" s="697"/>
      <c r="W507" s="698"/>
      <c r="AB507" s="577" t="b">
        <f t="shared" si="103"/>
        <v>1</v>
      </c>
      <c r="AC507" s="161">
        <v>2831700</v>
      </c>
      <c r="AD507" s="161" t="s">
        <v>4402</v>
      </c>
      <c r="AE507" s="167">
        <v>31728233.539999999</v>
      </c>
      <c r="AF507" s="163">
        <v>0</v>
      </c>
      <c r="AG507" s="166">
        <v>0</v>
      </c>
      <c r="AH507" s="160">
        <v>31728233.539999999</v>
      </c>
      <c r="AJ507" s="1858">
        <v>36531622.170000002</v>
      </c>
      <c r="AK507" s="1861">
        <v>-13</v>
      </c>
      <c r="AQ507" s="161">
        <v>2831700</v>
      </c>
      <c r="AR507" s="577" t="s">
        <v>3877</v>
      </c>
    </row>
    <row r="508" spans="1:44">
      <c r="A508" s="696">
        <v>2831750</v>
      </c>
      <c r="B508" s="736" t="s">
        <v>2529</v>
      </c>
      <c r="C508" s="723">
        <v>12787500</v>
      </c>
      <c r="D508" s="714">
        <v>0</v>
      </c>
      <c r="E508" s="715">
        <v>0</v>
      </c>
      <c r="F508" s="164">
        <v>16786041.77</v>
      </c>
      <c r="G508" s="164">
        <f t="shared" si="99"/>
        <v>16786</v>
      </c>
      <c r="H508" s="164">
        <f t="shared" si="100"/>
        <v>0</v>
      </c>
      <c r="I508" s="695">
        <f t="shared" ref="I508:I517" si="109">ROUND(F508/1000,0)</f>
        <v>16786</v>
      </c>
      <c r="J508" s="1859">
        <v>12788</v>
      </c>
      <c r="K508" s="1859">
        <f t="shared" si="102"/>
        <v>12.788</v>
      </c>
      <c r="L508" s="782" t="s">
        <v>2023</v>
      </c>
      <c r="M508" s="782"/>
      <c r="N508" s="726"/>
      <c r="O508" s="719"/>
      <c r="Q508" s="782"/>
      <c r="V508" s="697"/>
      <c r="W508" s="698"/>
      <c r="AB508" s="577" t="b">
        <f t="shared" si="103"/>
        <v>1</v>
      </c>
      <c r="AC508" s="161">
        <v>2831750</v>
      </c>
      <c r="AD508" s="161" t="s">
        <v>4403</v>
      </c>
      <c r="AE508" s="167">
        <v>16842708.370000001</v>
      </c>
      <c r="AF508" s="163">
        <v>0</v>
      </c>
      <c r="AG508" s="166">
        <v>0</v>
      </c>
      <c r="AH508" s="160">
        <v>16842708.370000001</v>
      </c>
      <c r="AJ508" s="1858">
        <v>8890981.6699999999</v>
      </c>
      <c r="AK508" s="2175">
        <v>89</v>
      </c>
      <c r="AQ508" s="161">
        <v>2831750</v>
      </c>
      <c r="AR508" s="577" t="s">
        <v>3859</v>
      </c>
    </row>
    <row r="509" spans="1:44">
      <c r="A509" s="696">
        <v>2951000</v>
      </c>
      <c r="B509" s="736" t="s">
        <v>2530</v>
      </c>
      <c r="C509" s="723">
        <v>404029237.22000003</v>
      </c>
      <c r="D509" s="739">
        <v>0</v>
      </c>
      <c r="E509" s="716">
        <v>-297013516.33999997</v>
      </c>
      <c r="F509" s="164">
        <v>88006434.786410213</v>
      </c>
      <c r="G509" s="164">
        <f t="shared" si="99"/>
        <v>88006</v>
      </c>
      <c r="H509" s="164">
        <f t="shared" si="100"/>
        <v>0</v>
      </c>
      <c r="I509" s="695">
        <f t="shared" si="109"/>
        <v>88006</v>
      </c>
      <c r="J509" s="1859">
        <v>81957</v>
      </c>
      <c r="K509" s="1859">
        <f t="shared" si="102"/>
        <v>81.956999999999994</v>
      </c>
      <c r="L509" s="782" t="s">
        <v>2023</v>
      </c>
      <c r="M509" s="782"/>
      <c r="N509" s="726"/>
      <c r="O509" s="719"/>
      <c r="Q509" s="782"/>
      <c r="V509" s="697"/>
      <c r="W509" s="698"/>
      <c r="AB509" s="577" t="b">
        <f t="shared" si="103"/>
        <v>1</v>
      </c>
      <c r="AC509" s="161">
        <v>2951000</v>
      </c>
      <c r="AD509" s="161" t="s">
        <v>4404</v>
      </c>
      <c r="AE509" s="167">
        <v>440593516.33999997</v>
      </c>
      <c r="AF509" s="163">
        <v>0</v>
      </c>
      <c r="AG509" s="164">
        <v>-354303219.36000001</v>
      </c>
      <c r="AH509" s="160">
        <v>86290296.980000004</v>
      </c>
      <c r="AJ509" s="1858">
        <v>76026268.510000005</v>
      </c>
      <c r="AK509" s="2175">
        <v>14</v>
      </c>
      <c r="AQ509" s="161">
        <v>2951000</v>
      </c>
      <c r="AR509" s="577" t="s">
        <v>3860</v>
      </c>
    </row>
    <row r="510" spans="1:44">
      <c r="A510" s="696">
        <v>2951100</v>
      </c>
      <c r="B510" s="736" t="s">
        <v>2531</v>
      </c>
      <c r="C510" s="723">
        <v>-6447062.4499999993</v>
      </c>
      <c r="D510" s="714">
        <v>0</v>
      </c>
      <c r="E510" s="715">
        <v>0</v>
      </c>
      <c r="F510" s="164">
        <v>0</v>
      </c>
      <c r="G510" s="164">
        <f t="shared" si="99"/>
        <v>0</v>
      </c>
      <c r="H510" s="164">
        <f t="shared" si="100"/>
        <v>0</v>
      </c>
      <c r="I510" s="695">
        <f t="shared" si="109"/>
        <v>0</v>
      </c>
      <c r="J510" s="1859">
        <v>-6448</v>
      </c>
      <c r="K510" s="1859">
        <f t="shared" si="102"/>
        <v>-6.4480000000000004</v>
      </c>
      <c r="L510" s="782" t="s">
        <v>2023</v>
      </c>
      <c r="M510" s="782"/>
      <c r="N510" s="726"/>
      <c r="O510" s="719"/>
      <c r="Q510" s="782"/>
      <c r="V510" s="697"/>
      <c r="W510" s="698"/>
      <c r="AB510" s="577" t="b">
        <f t="shared" si="103"/>
        <v>1</v>
      </c>
      <c r="AC510" s="161">
        <v>2951100</v>
      </c>
      <c r="AD510" s="161" t="s">
        <v>2531</v>
      </c>
      <c r="AE510" s="1860">
        <v>0</v>
      </c>
      <c r="AF510" s="163">
        <v>0</v>
      </c>
      <c r="AG510" s="166">
        <v>0</v>
      </c>
      <c r="AH510" s="166">
        <v>0</v>
      </c>
      <c r="AJ510" s="1858">
        <v>45000.04</v>
      </c>
      <c r="AK510" s="1861">
        <v>-100</v>
      </c>
      <c r="AQ510" s="161">
        <v>2951100</v>
      </c>
      <c r="AR510" s="577" t="s">
        <v>652</v>
      </c>
    </row>
    <row r="511" spans="1:44">
      <c r="A511" s="696">
        <v>2951200</v>
      </c>
      <c r="B511" s="736" t="s">
        <v>2532</v>
      </c>
      <c r="C511" s="723">
        <v>79611747.719999969</v>
      </c>
      <c r="D511" s="714">
        <v>0</v>
      </c>
      <c r="E511" s="715">
        <v>0</v>
      </c>
      <c r="F511" s="164">
        <v>44370177.579999998</v>
      </c>
      <c r="G511" s="164">
        <f t="shared" si="99"/>
        <v>44370</v>
      </c>
      <c r="H511" s="164">
        <f t="shared" si="100"/>
        <v>0</v>
      </c>
      <c r="I511" s="695">
        <f t="shared" si="109"/>
        <v>44370</v>
      </c>
      <c r="J511" s="1859">
        <v>79612</v>
      </c>
      <c r="K511" s="1859">
        <f t="shared" si="102"/>
        <v>79.611999999999995</v>
      </c>
      <c r="L511" s="782" t="s">
        <v>2023</v>
      </c>
      <c r="M511" s="782"/>
      <c r="N511" s="726"/>
      <c r="O511" s="721"/>
      <c r="Q511" s="782"/>
      <c r="V511" s="697"/>
      <c r="W511" s="698"/>
      <c r="AB511" s="577" t="b">
        <f t="shared" si="103"/>
        <v>1</v>
      </c>
      <c r="AC511" s="161">
        <v>2951200</v>
      </c>
      <c r="AD511" s="161" t="s">
        <v>4405</v>
      </c>
      <c r="AE511" s="167">
        <v>43724570.119999997</v>
      </c>
      <c r="AF511" s="163">
        <v>0</v>
      </c>
      <c r="AG511" s="166">
        <v>0</v>
      </c>
      <c r="AH511" s="160">
        <v>43724570.119999997</v>
      </c>
      <c r="AJ511" s="1858">
        <v>91824140.269999996</v>
      </c>
      <c r="AK511" s="1861">
        <v>-52</v>
      </c>
      <c r="AQ511" s="161">
        <v>2951200</v>
      </c>
      <c r="AR511" s="577" t="s">
        <v>3861</v>
      </c>
    </row>
    <row r="512" spans="1:44">
      <c r="A512" s="696">
        <v>2951300</v>
      </c>
      <c r="B512" s="736" t="s">
        <v>2533</v>
      </c>
      <c r="C512" s="713">
        <v>-2.2000000000000002</v>
      </c>
      <c r="D512" s="714">
        <v>0</v>
      </c>
      <c r="E512" s="715">
        <v>0</v>
      </c>
      <c r="F512" s="164">
        <v>-2.2000000000000002</v>
      </c>
      <c r="G512" s="164">
        <f t="shared" si="99"/>
        <v>0</v>
      </c>
      <c r="H512" s="164">
        <f t="shared" si="100"/>
        <v>0</v>
      </c>
      <c r="I512" s="695">
        <f t="shared" si="109"/>
        <v>0</v>
      </c>
      <c r="J512" s="1859">
        <v>0</v>
      </c>
      <c r="K512" s="1859">
        <f t="shared" si="102"/>
        <v>0</v>
      </c>
      <c r="L512" s="782" t="s">
        <v>2023</v>
      </c>
      <c r="M512" s="782"/>
      <c r="N512" s="718"/>
      <c r="O512" s="725"/>
      <c r="Q512" s="782"/>
      <c r="V512" s="697"/>
      <c r="W512" s="698"/>
      <c r="AB512" s="577" t="b">
        <f t="shared" si="103"/>
        <v>1</v>
      </c>
      <c r="AC512" s="161">
        <v>2951300</v>
      </c>
      <c r="AD512" s="161" t="s">
        <v>4406</v>
      </c>
      <c r="AE512" s="162">
        <v>-2.2000000000000002</v>
      </c>
      <c r="AF512" s="163">
        <v>0</v>
      </c>
      <c r="AG512" s="166">
        <v>0</v>
      </c>
      <c r="AH512" s="164">
        <v>-2.2000000000000002</v>
      </c>
      <c r="AJ512" s="1859">
        <v>-2.2000000000000002</v>
      </c>
      <c r="AK512" s="2176">
        <v>0</v>
      </c>
      <c r="AQ512" s="161">
        <v>2951300</v>
      </c>
      <c r="AR512" s="577" t="s">
        <v>3862</v>
      </c>
    </row>
    <row r="513" spans="1:44">
      <c r="A513" s="696">
        <v>3301600</v>
      </c>
      <c r="B513" s="736" t="s">
        <v>2534</v>
      </c>
      <c r="C513" s="723">
        <v>110035452.04999998</v>
      </c>
      <c r="D513" s="714">
        <v>0</v>
      </c>
      <c r="E513" s="715">
        <v>0</v>
      </c>
      <c r="F513" s="164">
        <v>86195215.079999998</v>
      </c>
      <c r="G513" s="164">
        <f t="shared" si="99"/>
        <v>86195</v>
      </c>
      <c r="H513" s="164">
        <f t="shared" si="100"/>
        <v>0</v>
      </c>
      <c r="I513" s="695">
        <f t="shared" si="109"/>
        <v>86195</v>
      </c>
      <c r="J513" s="1859">
        <v>110036</v>
      </c>
      <c r="K513" s="1859">
        <f t="shared" si="102"/>
        <v>110.036</v>
      </c>
      <c r="L513" s="782" t="s">
        <v>2023</v>
      </c>
      <c r="M513" s="782"/>
      <c r="N513" s="726"/>
      <c r="O513" s="719"/>
      <c r="Q513" s="782"/>
      <c r="V513" s="697"/>
      <c r="W513" s="698"/>
      <c r="AB513" s="577" t="b">
        <f t="shared" si="103"/>
        <v>1</v>
      </c>
      <c r="AC513" s="161">
        <v>3301600</v>
      </c>
      <c r="AD513" s="161" t="s">
        <v>4407</v>
      </c>
      <c r="AE513" s="167">
        <v>72835783.209999993</v>
      </c>
      <c r="AF513" s="163">
        <v>0</v>
      </c>
      <c r="AG513" s="166">
        <v>0</v>
      </c>
      <c r="AH513" s="160">
        <v>72835783.209999993</v>
      </c>
      <c r="AJ513" s="1858">
        <v>71789317.879999995</v>
      </c>
      <c r="AK513" s="2175">
        <v>1</v>
      </c>
      <c r="AQ513" s="161">
        <v>3301600</v>
      </c>
      <c r="AR513" s="577" t="s">
        <v>3863</v>
      </c>
    </row>
    <row r="514" spans="1:44">
      <c r="A514" s="696">
        <v>3301000</v>
      </c>
      <c r="B514" s="736" t="s">
        <v>655</v>
      </c>
      <c r="C514" s="723"/>
      <c r="D514" s="714"/>
      <c r="E514" s="715"/>
      <c r="F514" s="164">
        <v>11954250</v>
      </c>
      <c r="G514" s="164">
        <f t="shared" ref="G514" si="110">ROUND(F514/1000,0)</f>
        <v>11954</v>
      </c>
      <c r="H514" s="164">
        <f t="shared" ref="H514" si="111">G514-I514</f>
        <v>0</v>
      </c>
      <c r="I514" s="695">
        <f t="shared" ref="I514" si="112">ROUND(F514/1000,0)</f>
        <v>11954</v>
      </c>
      <c r="J514" s="1859">
        <v>0</v>
      </c>
      <c r="K514" s="1859"/>
      <c r="L514" s="782"/>
      <c r="M514" s="782"/>
      <c r="N514" s="726"/>
      <c r="O514" s="719"/>
      <c r="Q514" s="782"/>
      <c r="V514" s="697"/>
      <c r="W514" s="698"/>
      <c r="AC514" s="161"/>
      <c r="AD514" s="161"/>
      <c r="AE514" s="167"/>
      <c r="AF514" s="163"/>
      <c r="AG514" s="166"/>
      <c r="AH514" s="160"/>
      <c r="AJ514" s="1858"/>
      <c r="AK514" s="2175"/>
      <c r="AQ514" s="161"/>
    </row>
    <row r="515" spans="1:44">
      <c r="A515" s="696">
        <v>3302200</v>
      </c>
      <c r="B515" s="736" t="s">
        <v>2535</v>
      </c>
      <c r="C515" s="723">
        <v>6916687.8900000043</v>
      </c>
      <c r="D515" s="714">
        <v>0</v>
      </c>
      <c r="E515" s="715">
        <v>0</v>
      </c>
      <c r="F515" s="164">
        <v>4805347.3599999994</v>
      </c>
      <c r="G515" s="164">
        <f t="shared" si="99"/>
        <v>4805</v>
      </c>
      <c r="H515" s="164">
        <f t="shared" si="100"/>
        <v>0</v>
      </c>
      <c r="I515" s="695">
        <f t="shared" si="109"/>
        <v>4805</v>
      </c>
      <c r="J515" s="1859">
        <v>6917</v>
      </c>
      <c r="K515" s="1859">
        <f t="shared" si="102"/>
        <v>6.9169999999999998</v>
      </c>
      <c r="L515" s="782" t="s">
        <v>2023</v>
      </c>
      <c r="M515" s="782"/>
      <c r="N515" s="724"/>
      <c r="O515" s="725"/>
      <c r="Q515" s="782"/>
      <c r="V515" s="697"/>
      <c r="W515" s="698"/>
      <c r="AB515" s="577" t="b">
        <f t="shared" ref="AB515:AB531" si="113">A515=AC515</f>
        <v>1</v>
      </c>
      <c r="AC515" s="161">
        <v>3302200</v>
      </c>
      <c r="AD515" s="161" t="s">
        <v>4408</v>
      </c>
      <c r="AE515" s="167">
        <v>5177701.95</v>
      </c>
      <c r="AF515" s="163">
        <v>0</v>
      </c>
      <c r="AG515" s="166">
        <v>0</v>
      </c>
      <c r="AH515" s="160">
        <v>5177701.95</v>
      </c>
      <c r="AJ515" s="1858">
        <v>8672549.1500000004</v>
      </c>
      <c r="AK515" s="1861">
        <v>-40</v>
      </c>
      <c r="AQ515" s="161">
        <v>3302200</v>
      </c>
      <c r="AR515" s="577" t="s">
        <v>3864</v>
      </c>
    </row>
    <row r="516" spans="1:44">
      <c r="A516" s="696">
        <v>3302800</v>
      </c>
      <c r="B516" s="736" t="s">
        <v>2536</v>
      </c>
      <c r="C516" s="723">
        <v>152377604.98999995</v>
      </c>
      <c r="D516" s="748">
        <v>-80025684.230000004</v>
      </c>
      <c r="E516" s="715">
        <v>0</v>
      </c>
      <c r="F516" s="164">
        <v>72279361.750000015</v>
      </c>
      <c r="G516" s="164">
        <f t="shared" si="99"/>
        <v>72279</v>
      </c>
      <c r="H516" s="164">
        <f t="shared" si="100"/>
        <v>0</v>
      </c>
      <c r="I516" s="695">
        <f t="shared" si="109"/>
        <v>72279</v>
      </c>
      <c r="J516" s="1859">
        <v>106530</v>
      </c>
      <c r="K516" s="1859">
        <f t="shared" si="102"/>
        <v>106.53</v>
      </c>
      <c r="L516" s="782" t="s">
        <v>2023</v>
      </c>
      <c r="M516" s="782"/>
      <c r="N516" s="724"/>
      <c r="O516" s="725"/>
      <c r="Q516" s="782"/>
      <c r="V516" s="697"/>
      <c r="W516" s="698"/>
      <c r="AB516" s="577" t="b">
        <f t="shared" si="113"/>
        <v>1</v>
      </c>
      <c r="AC516" s="161">
        <v>3302800</v>
      </c>
      <c r="AD516" s="161" t="s">
        <v>4409</v>
      </c>
      <c r="AE516" s="167">
        <v>114247997.44</v>
      </c>
      <c r="AF516" s="163">
        <v>0</v>
      </c>
      <c r="AG516" s="164">
        <v>-81656968.730000004</v>
      </c>
      <c r="AH516" s="160">
        <v>32591028.710000001</v>
      </c>
      <c r="AJ516" s="1858">
        <v>136737762.16999999</v>
      </c>
      <c r="AK516" s="1861">
        <v>-76</v>
      </c>
      <c r="AQ516" s="161">
        <v>3302800</v>
      </c>
      <c r="AR516" s="577" t="s">
        <v>3865</v>
      </c>
    </row>
    <row r="517" spans="1:44">
      <c r="A517" s="696" t="s">
        <v>3348</v>
      </c>
      <c r="B517" s="736" t="s">
        <v>2537</v>
      </c>
      <c r="C517" s="758">
        <v>0</v>
      </c>
      <c r="D517" s="728">
        <v>0</v>
      </c>
      <c r="E517" s="779">
        <v>297013516.33999997</v>
      </c>
      <c r="F517" s="164">
        <v>351063034.42358977</v>
      </c>
      <c r="G517" s="164">
        <f t="shared" si="99"/>
        <v>351063</v>
      </c>
      <c r="H517" s="164">
        <f t="shared" si="100"/>
        <v>0</v>
      </c>
      <c r="I517" s="695">
        <f t="shared" si="109"/>
        <v>351063</v>
      </c>
      <c r="J517" s="1859">
        <v>0</v>
      </c>
      <c r="K517" s="1859">
        <f t="shared" si="102"/>
        <v>0</v>
      </c>
      <c r="L517" s="782" t="s">
        <v>2684</v>
      </c>
      <c r="M517" s="782"/>
      <c r="N517" s="730"/>
      <c r="O517" s="731"/>
      <c r="Q517" s="782"/>
      <c r="V517" s="697"/>
      <c r="W517" s="698"/>
      <c r="AB517" s="577" t="b">
        <f t="shared" si="113"/>
        <v>1</v>
      </c>
      <c r="AC517" s="161" t="s">
        <v>3348</v>
      </c>
      <c r="AD517" s="161" t="s">
        <v>2537</v>
      </c>
      <c r="AE517" s="2189">
        <v>0</v>
      </c>
      <c r="AF517" s="2178">
        <v>0</v>
      </c>
      <c r="AG517" s="2180">
        <v>354303219.36000001</v>
      </c>
      <c r="AH517" s="2180">
        <v>354303219.36000001</v>
      </c>
      <c r="AJ517" s="2181">
        <v>297013516.33999997</v>
      </c>
      <c r="AK517" s="2188">
        <v>19</v>
      </c>
      <c r="AQ517" s="161" t="s">
        <v>3348</v>
      </c>
      <c r="AR517" s="577" t="s">
        <v>3866</v>
      </c>
    </row>
    <row r="518" spans="1:44">
      <c r="A518" s="696" t="s">
        <v>3349</v>
      </c>
      <c r="B518" s="733" t="s">
        <v>2538</v>
      </c>
      <c r="C518" s="743">
        <v>759311165.22000003</v>
      </c>
      <c r="D518" s="743">
        <f>SUM(D508:D517)</f>
        <v>-80025684.230000004</v>
      </c>
      <c r="E518" s="715">
        <f>SUM(E508:E517)</f>
        <v>0</v>
      </c>
      <c r="F518" s="743">
        <v>707209643.0999999</v>
      </c>
      <c r="G518" s="743">
        <f t="shared" ref="G518:H518" si="114">SUM(G507:G517)</f>
        <v>707208</v>
      </c>
      <c r="H518" s="743">
        <f t="shared" si="114"/>
        <v>0</v>
      </c>
      <c r="I518" s="743">
        <f>SUM(I507:I517)</f>
        <v>707208</v>
      </c>
      <c r="J518" s="743">
        <v>424718</v>
      </c>
      <c r="K518" s="1859">
        <f t="shared" si="102"/>
        <v>424.71800000000002</v>
      </c>
      <c r="N518" s="743"/>
      <c r="O518" s="719"/>
      <c r="V518" s="697"/>
      <c r="W518" s="698"/>
      <c r="AB518" s="577" t="b">
        <f t="shared" si="113"/>
        <v>1</v>
      </c>
      <c r="AC518" s="2183" t="s">
        <v>3349</v>
      </c>
      <c r="AD518" s="2183" t="s">
        <v>2538</v>
      </c>
      <c r="AE518" s="160">
        <v>725150508.76999998</v>
      </c>
      <c r="AF518" s="166">
        <v>0</v>
      </c>
      <c r="AG518" s="164">
        <v>-81656968.730000004</v>
      </c>
      <c r="AH518" s="160">
        <v>643493540.03999996</v>
      </c>
      <c r="AJ518" s="160">
        <v>727531156</v>
      </c>
      <c r="AK518" s="1861">
        <v>-12</v>
      </c>
      <c r="AQ518" s="2183" t="s">
        <v>3349</v>
      </c>
      <c r="AR518" s="577" t="s">
        <v>3867</v>
      </c>
    </row>
    <row r="519" spans="1:44">
      <c r="E519" s="697">
        <v>34900938.660000004</v>
      </c>
      <c r="F519" s="164"/>
      <c r="G519" s="164">
        <f t="shared" si="99"/>
        <v>0</v>
      </c>
      <c r="H519" s="164">
        <f t="shared" si="100"/>
        <v>0</v>
      </c>
      <c r="I519" s="697"/>
      <c r="J519" s="1859">
        <v>0</v>
      </c>
      <c r="K519" s="1859">
        <f t="shared" si="102"/>
        <v>0</v>
      </c>
      <c r="L519" s="697">
        <v>33041038.25</v>
      </c>
      <c r="V519" s="697"/>
      <c r="W519" s="698"/>
      <c r="AB519" s="577" t="b">
        <f t="shared" si="113"/>
        <v>1</v>
      </c>
    </row>
    <row r="520" spans="1:44">
      <c r="A520" s="696">
        <v>1751000</v>
      </c>
      <c r="B520" s="736" t="s">
        <v>2539</v>
      </c>
      <c r="C520" s="723">
        <v>18143902.449999999</v>
      </c>
      <c r="D520" s="714">
        <v>0</v>
      </c>
      <c r="E520" s="715">
        <v>0</v>
      </c>
      <c r="F520" s="164">
        <v>15708222.4</v>
      </c>
      <c r="G520" s="164">
        <f t="shared" si="99"/>
        <v>15708</v>
      </c>
      <c r="H520" s="164">
        <f t="shared" si="100"/>
        <v>0</v>
      </c>
      <c r="I520" s="695">
        <f t="shared" ref="I520:I538" si="115">ROUND(F520/1000,0)</f>
        <v>15708</v>
      </c>
      <c r="J520" s="1859">
        <v>18144</v>
      </c>
      <c r="K520" s="1859">
        <f t="shared" si="102"/>
        <v>18.143999999999998</v>
      </c>
      <c r="L520" s="783" t="s">
        <v>157</v>
      </c>
      <c r="M520" s="783"/>
      <c r="N520" s="726"/>
      <c r="O520" s="725"/>
      <c r="Q520" s="120"/>
      <c r="V520" s="697"/>
      <c r="W520" s="698"/>
      <c r="AB520" s="577" t="b">
        <f t="shared" si="113"/>
        <v>1</v>
      </c>
      <c r="AC520" s="161">
        <v>1751000</v>
      </c>
      <c r="AD520" s="161" t="s">
        <v>4410</v>
      </c>
      <c r="AE520" s="167">
        <v>15835721.15</v>
      </c>
      <c r="AF520" s="163">
        <v>0</v>
      </c>
      <c r="AG520" s="166">
        <v>0</v>
      </c>
      <c r="AH520" s="160">
        <v>15835721.15</v>
      </c>
      <c r="AJ520" s="1858">
        <v>18251401.75</v>
      </c>
      <c r="AK520" s="1861">
        <v>-13</v>
      </c>
      <c r="AQ520" s="161">
        <v>1751000</v>
      </c>
      <c r="AR520" s="577" t="s">
        <v>3868</v>
      </c>
    </row>
    <row r="521" spans="1:44">
      <c r="A521" s="696">
        <v>1751100</v>
      </c>
      <c r="B521" s="736" t="s">
        <v>3418</v>
      </c>
      <c r="C521" s="723"/>
      <c r="D521" s="714"/>
      <c r="E521" s="715"/>
      <c r="F521" s="164">
        <v>4296634.38</v>
      </c>
      <c r="G521" s="164">
        <f t="shared" si="99"/>
        <v>4297</v>
      </c>
      <c r="H521" s="164">
        <f t="shared" si="100"/>
        <v>0</v>
      </c>
      <c r="I521" s="695">
        <f t="shared" ref="I521" si="116">ROUND(F521/1000,0)</f>
        <v>4297</v>
      </c>
      <c r="J521" s="1859">
        <v>0</v>
      </c>
      <c r="K521" s="1859">
        <f t="shared" si="102"/>
        <v>0</v>
      </c>
      <c r="L521" s="783"/>
      <c r="M521" s="783"/>
      <c r="N521" s="754">
        <v>989177130.72000098</v>
      </c>
      <c r="O521" s="725"/>
      <c r="Q521" s="120"/>
      <c r="V521" s="697"/>
      <c r="W521" s="698"/>
      <c r="Y521" s="697">
        <v>989177130.72000146</v>
      </c>
      <c r="AB521" s="577" t="b">
        <f t="shared" si="113"/>
        <v>1</v>
      </c>
      <c r="AC521" s="161">
        <v>1751100</v>
      </c>
      <c r="AD521" s="161" t="s">
        <v>4411</v>
      </c>
      <c r="AE521" s="167">
        <v>9797408.9100000001</v>
      </c>
      <c r="AF521" s="163">
        <v>0</v>
      </c>
      <c r="AG521" s="166">
        <v>0</v>
      </c>
      <c r="AH521" s="160">
        <v>9797408.9100000001</v>
      </c>
      <c r="AJ521" s="165">
        <v>0</v>
      </c>
      <c r="AK521" s="2176">
        <v>0</v>
      </c>
      <c r="AQ521" s="161">
        <v>1751100</v>
      </c>
      <c r="AR521" s="577" t="s">
        <v>3418</v>
      </c>
    </row>
    <row r="522" spans="1:44">
      <c r="A522" s="696">
        <v>1801350</v>
      </c>
      <c r="B522" s="736" t="s">
        <v>2542</v>
      </c>
      <c r="C522" s="723">
        <v>0.63000000005355106</v>
      </c>
      <c r="D522" s="714">
        <v>0</v>
      </c>
      <c r="E522" s="715">
        <v>0</v>
      </c>
      <c r="F522" s="164">
        <v>0.63</v>
      </c>
      <c r="G522" s="164">
        <f t="shared" si="99"/>
        <v>0</v>
      </c>
      <c r="H522" s="164">
        <f t="shared" si="100"/>
        <v>0</v>
      </c>
      <c r="I522" s="695">
        <f t="shared" si="115"/>
        <v>0</v>
      </c>
      <c r="J522" s="1859">
        <v>0</v>
      </c>
      <c r="K522" s="1859">
        <f t="shared" si="102"/>
        <v>0</v>
      </c>
      <c r="L522" s="745" t="s">
        <v>2685</v>
      </c>
      <c r="M522" s="745"/>
      <c r="N522" s="754">
        <v>-1193588355.1671038</v>
      </c>
      <c r="O522" s="725"/>
      <c r="Q522" s="120"/>
      <c r="V522" s="697"/>
      <c r="W522" s="698"/>
      <c r="Y522" s="697">
        <v>-1193588355.1671038</v>
      </c>
      <c r="AB522" s="577" t="b">
        <f t="shared" si="113"/>
        <v>1</v>
      </c>
      <c r="AC522" s="161">
        <v>1801350</v>
      </c>
      <c r="AD522" s="161" t="s">
        <v>4412</v>
      </c>
      <c r="AE522" s="167">
        <v>0.63</v>
      </c>
      <c r="AF522" s="163">
        <v>0</v>
      </c>
      <c r="AG522" s="166">
        <v>0</v>
      </c>
      <c r="AH522" s="160">
        <v>0.63</v>
      </c>
      <c r="AJ522" s="1858">
        <v>0.63</v>
      </c>
      <c r="AK522" s="2176">
        <v>0</v>
      </c>
      <c r="AQ522" s="161">
        <v>1801350</v>
      </c>
      <c r="AR522" s="577" t="s">
        <v>3869</v>
      </c>
    </row>
    <row r="523" spans="1:44">
      <c r="A523" s="696">
        <v>2231200</v>
      </c>
      <c r="B523" s="736" t="s">
        <v>2544</v>
      </c>
      <c r="C523" s="723">
        <v>27268958.5</v>
      </c>
      <c r="E523" s="754">
        <v>27268958.440000001</v>
      </c>
      <c r="F523" s="164">
        <v>54244398.68</v>
      </c>
      <c r="G523" s="164">
        <f t="shared" si="99"/>
        <v>54244</v>
      </c>
      <c r="H523" s="164">
        <f t="shared" si="100"/>
        <v>0</v>
      </c>
      <c r="I523" s="695">
        <f t="shared" si="115"/>
        <v>54244</v>
      </c>
      <c r="J523" s="1859">
        <v>27269</v>
      </c>
      <c r="K523" s="1859">
        <f t="shared" si="102"/>
        <v>27.268999999999998</v>
      </c>
      <c r="L523" s="745" t="s">
        <v>3249</v>
      </c>
      <c r="M523" s="778"/>
      <c r="N523" s="726"/>
      <c r="O523" s="725"/>
      <c r="Q523" s="120"/>
      <c r="V523" s="697"/>
      <c r="W523" s="698"/>
      <c r="AB523" s="577" t="b">
        <f t="shared" si="113"/>
        <v>1</v>
      </c>
      <c r="AC523" s="161">
        <v>2231200</v>
      </c>
      <c r="AD523" s="161" t="s">
        <v>4413</v>
      </c>
      <c r="AE523" s="167">
        <v>0.06</v>
      </c>
      <c r="AF523" s="163">
        <v>0</v>
      </c>
      <c r="AG523" s="160">
        <v>54244398.619999997</v>
      </c>
      <c r="AH523" s="160">
        <v>54244398.68</v>
      </c>
      <c r="AJ523" s="1858">
        <v>27268958.5</v>
      </c>
      <c r="AK523" s="2175">
        <v>99</v>
      </c>
      <c r="AQ523" s="161">
        <v>2231200</v>
      </c>
      <c r="AR523" s="577" t="s">
        <v>3870</v>
      </c>
    </row>
    <row r="524" spans="1:44">
      <c r="A524" s="696">
        <v>2301200</v>
      </c>
      <c r="B524" s="736" t="s">
        <v>3421</v>
      </c>
      <c r="C524" s="723"/>
      <c r="D524" s="714"/>
      <c r="E524" s="715"/>
      <c r="F524" s="164">
        <v>0</v>
      </c>
      <c r="G524" s="164">
        <f t="shared" si="99"/>
        <v>0</v>
      </c>
      <c r="H524" s="164">
        <f t="shared" si="100"/>
        <v>0</v>
      </c>
      <c r="I524" s="695">
        <f>ROUND(F524/1000,0)</f>
        <v>0</v>
      </c>
      <c r="J524" s="1859">
        <v>0</v>
      </c>
      <c r="K524" s="1859">
        <f t="shared" si="102"/>
        <v>0</v>
      </c>
      <c r="L524" s="778" t="s">
        <v>2687</v>
      </c>
      <c r="M524" s="778"/>
      <c r="N524" s="726"/>
      <c r="O524" s="721"/>
      <c r="Q524" s="120"/>
      <c r="V524" s="697"/>
      <c r="W524" s="698"/>
      <c r="AB524" s="577" t="b">
        <f t="shared" si="113"/>
        <v>1</v>
      </c>
      <c r="AC524" s="161">
        <v>2301200</v>
      </c>
      <c r="AD524" s="161" t="s">
        <v>4414</v>
      </c>
      <c r="AE524" s="167">
        <v>758211195.59000003</v>
      </c>
      <c r="AF524" s="169">
        <v>-142712930.47</v>
      </c>
      <c r="AG524" s="164">
        <v>-615498265.12</v>
      </c>
      <c r="AH524" s="166">
        <v>0</v>
      </c>
      <c r="AJ524" s="165">
        <v>0</v>
      </c>
      <c r="AK524" s="2176">
        <v>0</v>
      </c>
      <c r="AQ524" s="161">
        <v>2301200</v>
      </c>
      <c r="AR524" s="577" t="s">
        <v>3421</v>
      </c>
    </row>
    <row r="525" spans="1:44">
      <c r="A525" s="696">
        <v>2401200</v>
      </c>
      <c r="B525" s="736" t="s">
        <v>2545</v>
      </c>
      <c r="C525" s="723">
        <v>41542928.479999997</v>
      </c>
      <c r="D525" s="714">
        <v>0</v>
      </c>
      <c r="E525" s="715">
        <v>0</v>
      </c>
      <c r="F525" s="164">
        <v>57628362.039999999</v>
      </c>
      <c r="G525" s="164">
        <f t="shared" si="99"/>
        <v>57628</v>
      </c>
      <c r="H525" s="164">
        <f t="shared" si="100"/>
        <v>0</v>
      </c>
      <c r="I525" s="695">
        <f t="shared" si="115"/>
        <v>57628</v>
      </c>
      <c r="J525" s="1859">
        <v>41543</v>
      </c>
      <c r="K525" s="1859">
        <f t="shared" si="102"/>
        <v>41.542999999999999</v>
      </c>
      <c r="L525" s="778" t="s">
        <v>2686</v>
      </c>
      <c r="M525" s="778"/>
      <c r="N525" s="726"/>
      <c r="O525" s="721"/>
      <c r="Q525" s="120"/>
      <c r="V525" s="697"/>
      <c r="W525" s="698"/>
      <c r="AB525" s="577" t="b">
        <f t="shared" si="113"/>
        <v>1</v>
      </c>
      <c r="AC525" s="161">
        <v>2401200</v>
      </c>
      <c r="AD525" s="161" t="s">
        <v>4415</v>
      </c>
      <c r="AE525" s="167">
        <v>47852895.57</v>
      </c>
      <c r="AF525" s="169">
        <v>-9776196.1099999994</v>
      </c>
      <c r="AG525" s="166">
        <v>0</v>
      </c>
      <c r="AH525" s="160">
        <v>38076699.460000001</v>
      </c>
      <c r="AJ525" s="1858">
        <v>47702818.159999996</v>
      </c>
      <c r="AK525" s="1861">
        <v>-20</v>
      </c>
      <c r="AQ525" s="161">
        <v>2401200</v>
      </c>
      <c r="AR525" s="577" t="s">
        <v>3871</v>
      </c>
    </row>
    <row r="526" spans="1:44">
      <c r="A526" s="696">
        <v>2701000</v>
      </c>
      <c r="B526" s="736" t="s">
        <v>2546</v>
      </c>
      <c r="C526" s="723">
        <v>48408968.920000002</v>
      </c>
      <c r="D526" s="714">
        <v>0</v>
      </c>
      <c r="E526" s="715">
        <v>0</v>
      </c>
      <c r="F526" s="164">
        <v>0</v>
      </c>
      <c r="G526" s="164">
        <f t="shared" si="99"/>
        <v>0</v>
      </c>
      <c r="H526" s="164">
        <f t="shared" si="100"/>
        <v>0</v>
      </c>
      <c r="I526" s="695">
        <f t="shared" si="115"/>
        <v>0</v>
      </c>
      <c r="J526" s="1859">
        <v>48409</v>
      </c>
      <c r="K526" s="1859">
        <f t="shared" si="102"/>
        <v>48.408999999999999</v>
      </c>
      <c r="L526" s="778" t="s">
        <v>157</v>
      </c>
      <c r="M526" s="778"/>
      <c r="N526" s="726"/>
      <c r="O526" s="725"/>
      <c r="Q526" s="120"/>
      <c r="V526" s="697"/>
      <c r="W526" s="698"/>
      <c r="AB526" s="577" t="b">
        <f t="shared" si="113"/>
        <v>1</v>
      </c>
      <c r="AC526" s="161">
        <v>2701000</v>
      </c>
      <c r="AD526" s="161" t="s">
        <v>2546</v>
      </c>
      <c r="AE526" s="1860">
        <v>0</v>
      </c>
      <c r="AF526" s="163">
        <v>0</v>
      </c>
      <c r="AG526" s="166">
        <v>0</v>
      </c>
      <c r="AH526" s="166">
        <v>0</v>
      </c>
      <c r="AJ526" s="1858">
        <v>48408968.920000002</v>
      </c>
      <c r="AK526" s="1861">
        <v>-100</v>
      </c>
      <c r="AQ526" s="161">
        <v>2701000</v>
      </c>
      <c r="AR526" s="577" t="s">
        <v>616</v>
      </c>
    </row>
    <row r="527" spans="1:44">
      <c r="A527" s="696">
        <v>2701100</v>
      </c>
      <c r="B527" s="736" t="s">
        <v>2547</v>
      </c>
      <c r="C527" s="723">
        <v>0.21</v>
      </c>
      <c r="D527" s="714">
        <v>0</v>
      </c>
      <c r="E527" s="715">
        <v>0</v>
      </c>
      <c r="F527" s="164">
        <v>81656968.939999998</v>
      </c>
      <c r="G527" s="164">
        <f t="shared" si="99"/>
        <v>81657</v>
      </c>
      <c r="H527" s="164">
        <f t="shared" si="100"/>
        <v>0</v>
      </c>
      <c r="I527" s="695">
        <f t="shared" si="115"/>
        <v>81657</v>
      </c>
      <c r="J527" s="1859">
        <v>0</v>
      </c>
      <c r="K527" s="1859">
        <f t="shared" si="102"/>
        <v>0</v>
      </c>
      <c r="L527" s="778" t="s">
        <v>157</v>
      </c>
      <c r="M527" s="778"/>
      <c r="N527" s="726"/>
      <c r="O527" s="725"/>
      <c r="Q527" s="120"/>
      <c r="V527" s="697"/>
      <c r="W527" s="698"/>
      <c r="AB527" s="577" t="b">
        <f t="shared" si="113"/>
        <v>1</v>
      </c>
      <c r="AC527" s="161">
        <v>2701100</v>
      </c>
      <c r="AD527" s="161" t="s">
        <v>4416</v>
      </c>
      <c r="AE527" s="167">
        <v>0.21</v>
      </c>
      <c r="AF527" s="163">
        <v>0</v>
      </c>
      <c r="AG527" s="160">
        <v>81656968.730000004</v>
      </c>
      <c r="AH527" s="160">
        <v>81656968.939999998</v>
      </c>
      <c r="AJ527" s="1858">
        <v>0.21</v>
      </c>
      <c r="AK527" s="2175" t="s">
        <v>2279</v>
      </c>
      <c r="AQ527" s="161">
        <v>2701100</v>
      </c>
      <c r="AR527" s="577" t="s">
        <v>3872</v>
      </c>
    </row>
    <row r="528" spans="1:44">
      <c r="A528" s="696">
        <v>2751800</v>
      </c>
      <c r="B528" s="736" t="s">
        <v>2548</v>
      </c>
      <c r="C528" s="723">
        <v>11923743.609999999</v>
      </c>
      <c r="D528" s="714">
        <v>0</v>
      </c>
      <c r="E528" s="715">
        <v>0</v>
      </c>
      <c r="F528" s="164">
        <v>11923743.609999999</v>
      </c>
      <c r="G528" s="164">
        <f t="shared" si="99"/>
        <v>11924</v>
      </c>
      <c r="H528" s="164">
        <f t="shared" si="100"/>
        <v>0</v>
      </c>
      <c r="I528" s="695">
        <f t="shared" si="115"/>
        <v>11924</v>
      </c>
      <c r="J528" s="1859">
        <v>11924</v>
      </c>
      <c r="K528" s="1859">
        <f t="shared" si="102"/>
        <v>11.923999999999999</v>
      </c>
      <c r="L528" s="778" t="s">
        <v>157</v>
      </c>
      <c r="M528" s="778">
        <f>8650/100</f>
        <v>86.5</v>
      </c>
      <c r="N528" s="724"/>
      <c r="O528" s="725"/>
      <c r="Q528" s="120"/>
      <c r="V528" s="697"/>
      <c r="W528" s="698"/>
      <c r="AB528" s="577" t="b">
        <f t="shared" si="113"/>
        <v>1</v>
      </c>
      <c r="AC528" s="161">
        <v>2751800</v>
      </c>
      <c r="AD528" s="161" t="s">
        <v>4417</v>
      </c>
      <c r="AE528" s="167">
        <v>11923743.609999999</v>
      </c>
      <c r="AF528" s="163">
        <v>0</v>
      </c>
      <c r="AG528" s="166">
        <v>0</v>
      </c>
      <c r="AH528" s="160">
        <v>11923743.609999999</v>
      </c>
      <c r="AJ528" s="1858">
        <v>11923743.609999999</v>
      </c>
      <c r="AK528" s="2176">
        <v>0</v>
      </c>
      <c r="AQ528" s="161">
        <v>2751800</v>
      </c>
      <c r="AR528" s="577" t="s">
        <v>3873</v>
      </c>
    </row>
    <row r="529" spans="1:44">
      <c r="A529" s="696">
        <v>2802000</v>
      </c>
      <c r="B529" s="736" t="s">
        <v>2549</v>
      </c>
      <c r="C529" s="723">
        <v>9549600</v>
      </c>
      <c r="D529" s="714">
        <v>0</v>
      </c>
      <c r="E529" s="715">
        <v>0</v>
      </c>
      <c r="F529" s="164">
        <v>9341202.75</v>
      </c>
      <c r="G529" s="164">
        <f t="shared" si="99"/>
        <v>9341</v>
      </c>
      <c r="H529" s="164">
        <f t="shared" si="100"/>
        <v>0</v>
      </c>
      <c r="I529" s="695">
        <f t="shared" si="115"/>
        <v>9341</v>
      </c>
      <c r="J529" s="1859">
        <v>9550</v>
      </c>
      <c r="K529" s="1859">
        <f t="shared" si="102"/>
        <v>9.5500000000000007</v>
      </c>
      <c r="L529" s="783" t="s">
        <v>157</v>
      </c>
      <c r="M529" s="783">
        <f>M528*136</f>
        <v>11764</v>
      </c>
      <c r="N529" s="726"/>
      <c r="O529" s="721"/>
      <c r="Q529" s="120"/>
      <c r="V529" s="697"/>
      <c r="W529" s="698"/>
      <c r="AB529" s="577" t="b">
        <f t="shared" si="113"/>
        <v>1</v>
      </c>
      <c r="AC529" s="161">
        <v>2802000</v>
      </c>
      <c r="AD529" s="161" t="s">
        <v>4418</v>
      </c>
      <c r="AE529" s="167">
        <v>7971266</v>
      </c>
      <c r="AF529" s="163">
        <v>0</v>
      </c>
      <c r="AG529" s="166">
        <v>0</v>
      </c>
      <c r="AH529" s="160">
        <v>7971266</v>
      </c>
      <c r="AJ529" s="1858">
        <v>5975560.5199999996</v>
      </c>
      <c r="AK529" s="2175">
        <v>33</v>
      </c>
      <c r="AQ529" s="161">
        <v>2802000</v>
      </c>
      <c r="AR529" s="577" t="s">
        <v>3874</v>
      </c>
    </row>
    <row r="530" spans="1:44">
      <c r="A530" s="696">
        <v>2831000</v>
      </c>
      <c r="B530" s="736" t="s">
        <v>2550</v>
      </c>
      <c r="C530" s="723">
        <v>122591151.42999996</v>
      </c>
      <c r="D530" s="714">
        <v>0</v>
      </c>
      <c r="E530" s="715">
        <v>0</v>
      </c>
      <c r="F530" s="164">
        <v>42621701</v>
      </c>
      <c r="G530" s="164">
        <f t="shared" ref="G530:G599" si="117">ROUND(F530/1000,0)</f>
        <v>42622</v>
      </c>
      <c r="H530" s="164">
        <f t="shared" ref="H530:H599" si="118">G530-I530</f>
        <v>0</v>
      </c>
      <c r="I530" s="695">
        <f t="shared" si="115"/>
        <v>42622</v>
      </c>
      <c r="J530" s="1859">
        <v>122591</v>
      </c>
      <c r="K530" s="1859">
        <f t="shared" ref="K530:K599" si="119">J530/1000</f>
        <v>122.59099999999999</v>
      </c>
      <c r="L530" s="745" t="s">
        <v>2685</v>
      </c>
      <c r="M530" s="745"/>
      <c r="N530" s="726"/>
      <c r="O530" s="719"/>
      <c r="Q530" s="120"/>
      <c r="V530" s="697"/>
      <c r="W530" s="698"/>
      <c r="AB530" s="577" t="b">
        <f t="shared" si="113"/>
        <v>1</v>
      </c>
      <c r="AC530" s="161">
        <v>2831000</v>
      </c>
      <c r="AD530" s="161" t="s">
        <v>4419</v>
      </c>
      <c r="AE530" s="167">
        <v>26183882.510000002</v>
      </c>
      <c r="AF530" s="169">
        <v>-2602874.56</v>
      </c>
      <c r="AG530" s="166">
        <v>0</v>
      </c>
      <c r="AH530" s="160">
        <v>23581007.949999999</v>
      </c>
      <c r="AJ530" s="1858">
        <v>30249288.199999999</v>
      </c>
      <c r="AK530" s="1861">
        <v>-22</v>
      </c>
      <c r="AQ530" s="161">
        <v>2831000</v>
      </c>
      <c r="AR530" s="577" t="s">
        <v>3875</v>
      </c>
    </row>
    <row r="531" spans="1:44">
      <c r="A531" s="696">
        <v>2831100</v>
      </c>
      <c r="B531" s="736" t="s">
        <v>2551</v>
      </c>
      <c r="C531" s="723">
        <v>6245091.5199999986</v>
      </c>
      <c r="D531" s="714">
        <v>0</v>
      </c>
      <c r="E531" s="715">
        <v>0</v>
      </c>
      <c r="F531" s="164">
        <v>1969255.2100000002</v>
      </c>
      <c r="G531" s="164">
        <f t="shared" si="117"/>
        <v>1969</v>
      </c>
      <c r="H531" s="164">
        <f t="shared" si="118"/>
        <v>-1</v>
      </c>
      <c r="I531" s="695">
        <f>ROUNDUP(F531/1000,0)</f>
        <v>1970</v>
      </c>
      <c r="J531" s="1859">
        <v>6245</v>
      </c>
      <c r="K531" s="1859">
        <f t="shared" si="119"/>
        <v>6.2450000000000001</v>
      </c>
      <c r="L531" s="745" t="s">
        <v>2685</v>
      </c>
      <c r="M531" s="745"/>
      <c r="N531" s="726"/>
      <c r="O531" s="721"/>
      <c r="Q531" s="120"/>
      <c r="V531" s="697"/>
      <c r="W531" s="698"/>
      <c r="AB531" s="577" t="b">
        <f t="shared" si="113"/>
        <v>1</v>
      </c>
      <c r="AC531" s="161">
        <v>2831100</v>
      </c>
      <c r="AD531" s="161" t="s">
        <v>4420</v>
      </c>
      <c r="AE531" s="167">
        <v>3439464.46</v>
      </c>
      <c r="AF531" s="169">
        <v>-761989.47</v>
      </c>
      <c r="AG531" s="166">
        <v>0</v>
      </c>
      <c r="AH531" s="160">
        <v>2677474.9900000002</v>
      </c>
      <c r="AJ531" s="1858">
        <v>7053337.3899999997</v>
      </c>
      <c r="AK531" s="1861">
        <v>-62</v>
      </c>
      <c r="AQ531" s="161">
        <v>2831100</v>
      </c>
      <c r="AR531" s="577" t="s">
        <v>3876</v>
      </c>
    </row>
    <row r="532" spans="1:44">
      <c r="A532" s="696">
        <v>2831400</v>
      </c>
      <c r="B532" s="736" t="s">
        <v>636</v>
      </c>
      <c r="C532" s="723"/>
      <c r="D532" s="714"/>
      <c r="E532" s="715"/>
      <c r="F532" s="164">
        <v>-2309120.9</v>
      </c>
      <c r="G532" s="164">
        <f t="shared" ref="G532:G533" si="120">ROUND(F532/1000,0)</f>
        <v>-2309</v>
      </c>
      <c r="H532" s="164">
        <f t="shared" ref="H532:H533" si="121">G532-I532</f>
        <v>1</v>
      </c>
      <c r="I532" s="695">
        <f t="shared" ref="I532:I533" si="122">ROUNDUP(F532/1000,0)</f>
        <v>-2310</v>
      </c>
      <c r="J532" s="1859">
        <v>-2674</v>
      </c>
      <c r="K532" s="1859"/>
      <c r="L532" s="745"/>
      <c r="M532" s="745"/>
      <c r="N532" s="726"/>
      <c r="O532" s="721"/>
      <c r="Q532" s="120"/>
      <c r="V532" s="697"/>
      <c r="W532" s="698"/>
      <c r="AC532" s="161"/>
      <c r="AD532" s="161"/>
      <c r="AE532" s="167"/>
      <c r="AF532" s="169"/>
      <c r="AG532" s="166"/>
      <c r="AH532" s="160"/>
      <c r="AJ532" s="1858"/>
      <c r="AK532" s="1861"/>
      <c r="AQ532" s="161"/>
    </row>
    <row r="533" spans="1:44">
      <c r="A533" s="696">
        <v>2831500</v>
      </c>
      <c r="B533" s="736" t="s">
        <v>637</v>
      </c>
      <c r="C533" s="723"/>
      <c r="D533" s="714"/>
      <c r="E533" s="715"/>
      <c r="F533" s="164">
        <v>10310739.829999998</v>
      </c>
      <c r="G533" s="164">
        <f t="shared" si="120"/>
        <v>10311</v>
      </c>
      <c r="H533" s="164">
        <f t="shared" si="121"/>
        <v>0</v>
      </c>
      <c r="I533" s="695">
        <f t="shared" si="122"/>
        <v>10311</v>
      </c>
      <c r="J533" s="1859">
        <v>10642</v>
      </c>
      <c r="K533" s="1859"/>
      <c r="L533" s="745"/>
      <c r="M533" s="745"/>
      <c r="N533" s="726"/>
      <c r="O533" s="721"/>
      <c r="Q533" s="120"/>
      <c r="V533" s="697"/>
      <c r="W533" s="698"/>
      <c r="AC533" s="161"/>
      <c r="AD533" s="161"/>
      <c r="AE533" s="167"/>
      <c r="AF533" s="169"/>
      <c r="AG533" s="166"/>
      <c r="AH533" s="160"/>
      <c r="AJ533" s="1858"/>
      <c r="AK533" s="1861"/>
      <c r="AQ533" s="161"/>
    </row>
    <row r="534" spans="1:44">
      <c r="A534" s="696">
        <v>2839050</v>
      </c>
      <c r="B534" s="736" t="s">
        <v>2555</v>
      </c>
      <c r="C534" s="723">
        <v>1210996.5999999996</v>
      </c>
      <c r="D534" s="714">
        <v>0</v>
      </c>
      <c r="E534" s="715">
        <v>0</v>
      </c>
      <c r="F534" s="164">
        <v>0</v>
      </c>
      <c r="G534" s="164">
        <f t="shared" si="117"/>
        <v>0</v>
      </c>
      <c r="H534" s="164">
        <f t="shared" si="118"/>
        <v>0</v>
      </c>
      <c r="I534" s="695">
        <f>ROUND(F534/1000,0)</f>
        <v>0</v>
      </c>
      <c r="J534" s="1859">
        <v>1211</v>
      </c>
      <c r="K534" s="1859">
        <f t="shared" si="119"/>
        <v>1.2110000000000001</v>
      </c>
      <c r="L534" s="745" t="s">
        <v>2697</v>
      </c>
      <c r="M534" s="745"/>
      <c r="N534" s="724"/>
      <c r="O534" s="725"/>
      <c r="Q534" s="120"/>
      <c r="AB534" s="577" t="b">
        <f t="shared" ref="AB534:AB570" si="123">A534=AC534</f>
        <v>1</v>
      </c>
      <c r="AC534" s="161">
        <v>2839050</v>
      </c>
      <c r="AD534" s="161" t="s">
        <v>4421</v>
      </c>
      <c r="AE534" s="167">
        <v>1210996.6000000001</v>
      </c>
      <c r="AF534" s="163">
        <v>0</v>
      </c>
      <c r="AG534" s="166">
        <v>0</v>
      </c>
      <c r="AH534" s="160">
        <v>1210996.6000000001</v>
      </c>
      <c r="AJ534" s="1858">
        <v>1429937.22</v>
      </c>
      <c r="AK534" s="1861">
        <v>-15</v>
      </c>
      <c r="AQ534" s="161">
        <v>2839050</v>
      </c>
      <c r="AR534" s="577" t="s">
        <v>3878</v>
      </c>
    </row>
    <row r="535" spans="1:44">
      <c r="A535" s="696">
        <v>2911000</v>
      </c>
      <c r="B535" s="712" t="s">
        <v>2556</v>
      </c>
      <c r="C535" s="723">
        <v>613999.69999999693</v>
      </c>
      <c r="D535" s="714">
        <v>0</v>
      </c>
      <c r="E535" s="715">
        <v>0</v>
      </c>
      <c r="F535" s="164">
        <v>0</v>
      </c>
      <c r="G535" s="164">
        <f t="shared" si="117"/>
        <v>0</v>
      </c>
      <c r="H535" s="164">
        <f t="shared" si="118"/>
        <v>0</v>
      </c>
      <c r="I535" s="695">
        <f t="shared" si="115"/>
        <v>0</v>
      </c>
      <c r="J535" s="1859">
        <v>614</v>
      </c>
      <c r="K535" s="1859">
        <f t="shared" si="119"/>
        <v>0.61399999999999999</v>
      </c>
      <c r="L535" s="745"/>
      <c r="M535" s="745"/>
      <c r="N535" s="724"/>
      <c r="O535" s="725"/>
      <c r="Q535" s="120"/>
      <c r="V535" s="697"/>
      <c r="W535" s="698"/>
      <c r="AB535" s="577" t="b">
        <f t="shared" si="123"/>
        <v>1</v>
      </c>
      <c r="AC535" s="161">
        <v>2911000</v>
      </c>
      <c r="AD535" s="161" t="s">
        <v>2556</v>
      </c>
      <c r="AE535" s="1860">
        <v>0</v>
      </c>
      <c r="AF535" s="163">
        <v>0</v>
      </c>
      <c r="AG535" s="166">
        <v>0</v>
      </c>
      <c r="AH535" s="166">
        <v>0</v>
      </c>
      <c r="AJ535" s="1858">
        <v>613999.69999999995</v>
      </c>
      <c r="AK535" s="1861">
        <v>-100</v>
      </c>
      <c r="AQ535" s="161">
        <v>2911000</v>
      </c>
      <c r="AR535" s="577" t="s">
        <v>650</v>
      </c>
    </row>
    <row r="536" spans="1:44">
      <c r="A536" s="696" t="s">
        <v>3350</v>
      </c>
      <c r="B536" s="712" t="s">
        <v>3274</v>
      </c>
      <c r="C536" s="722">
        <v>92190463.859999999</v>
      </c>
      <c r="D536" s="714">
        <v>0</v>
      </c>
      <c r="E536" s="772">
        <v>92190463.859999999</v>
      </c>
      <c r="F536" s="164">
        <v>0</v>
      </c>
      <c r="G536" s="164">
        <f t="shared" si="117"/>
        <v>0</v>
      </c>
      <c r="H536" s="164">
        <f t="shared" si="118"/>
        <v>0</v>
      </c>
      <c r="I536" s="695">
        <f t="shared" si="115"/>
        <v>0</v>
      </c>
      <c r="J536" s="1859">
        <v>0</v>
      </c>
      <c r="K536" s="1859">
        <f t="shared" si="119"/>
        <v>0</v>
      </c>
      <c r="L536" s="745"/>
      <c r="M536" s="745"/>
      <c r="N536" s="724"/>
      <c r="O536" s="725"/>
      <c r="Q536" s="120"/>
      <c r="V536" s="697"/>
      <c r="W536" s="698"/>
      <c r="AB536" s="577" t="b">
        <f t="shared" si="123"/>
        <v>1</v>
      </c>
      <c r="AC536" s="161" t="s">
        <v>3350</v>
      </c>
      <c r="AD536" s="161" t="s">
        <v>3274</v>
      </c>
      <c r="AE536" s="1860">
        <v>0</v>
      </c>
      <c r="AF536" s="163">
        <v>0</v>
      </c>
      <c r="AG536" s="166">
        <v>0</v>
      </c>
      <c r="AH536" s="166">
        <v>0</v>
      </c>
      <c r="AJ536" s="1858">
        <v>92190463.859999999</v>
      </c>
      <c r="AK536" s="1861">
        <v>-100</v>
      </c>
      <c r="AQ536" s="161" t="s">
        <v>3350</v>
      </c>
      <c r="AR536" s="577" t="s">
        <v>3879</v>
      </c>
    </row>
    <row r="537" spans="1:44">
      <c r="A537" s="696" t="s">
        <v>3351</v>
      </c>
      <c r="B537" s="712" t="s">
        <v>2701</v>
      </c>
      <c r="C537" s="758">
        <v>-23333085.609999999</v>
      </c>
      <c r="D537" s="770">
        <v>-23333085.609999999</v>
      </c>
      <c r="E537" s="729">
        <v>0</v>
      </c>
      <c r="F537" s="164">
        <v>0</v>
      </c>
      <c r="G537" s="164">
        <f t="shared" si="117"/>
        <v>0</v>
      </c>
      <c r="H537" s="164">
        <f t="shared" si="118"/>
        <v>0</v>
      </c>
      <c r="I537" s="695">
        <f t="shared" si="115"/>
        <v>0</v>
      </c>
      <c r="J537" s="1859">
        <v>0</v>
      </c>
      <c r="K537" s="1859">
        <f t="shared" si="119"/>
        <v>0</v>
      </c>
      <c r="L537" s="745" t="s">
        <v>2685</v>
      </c>
      <c r="M537" s="783"/>
      <c r="N537" s="726"/>
      <c r="O537" s="721"/>
      <c r="Q537" s="120"/>
      <c r="V537" s="697"/>
      <c r="W537" s="698"/>
      <c r="AB537" s="577" t="b">
        <f t="shared" si="123"/>
        <v>1</v>
      </c>
      <c r="AC537" s="161" t="s">
        <v>3351</v>
      </c>
      <c r="AD537" s="161" t="s">
        <v>2701</v>
      </c>
      <c r="AE537" s="1860">
        <v>0</v>
      </c>
      <c r="AF537" s="163">
        <v>0</v>
      </c>
      <c r="AG537" s="166">
        <v>0</v>
      </c>
      <c r="AH537" s="166">
        <v>0</v>
      </c>
      <c r="AJ537" s="1859">
        <v>-23333085.609999999</v>
      </c>
      <c r="AK537" s="1861">
        <v>-100</v>
      </c>
      <c r="AQ537" s="161" t="s">
        <v>3351</v>
      </c>
      <c r="AR537" s="577" t="s">
        <v>3880</v>
      </c>
    </row>
    <row r="538" spans="1:44">
      <c r="A538" s="696" t="s">
        <v>3351</v>
      </c>
      <c r="B538" s="712" t="s">
        <v>3248</v>
      </c>
      <c r="C538" s="758">
        <v>-48408968.920000002</v>
      </c>
      <c r="D538" s="770">
        <v>-48408968.920000002</v>
      </c>
      <c r="E538" s="729">
        <v>0</v>
      </c>
      <c r="F538" s="164">
        <v>0</v>
      </c>
      <c r="G538" s="164">
        <f t="shared" si="117"/>
        <v>0</v>
      </c>
      <c r="H538" s="164">
        <f t="shared" si="118"/>
        <v>0</v>
      </c>
      <c r="I538" s="695">
        <f t="shared" si="115"/>
        <v>0</v>
      </c>
      <c r="J538" s="1859">
        <v>0</v>
      </c>
      <c r="K538" s="1859">
        <f t="shared" si="119"/>
        <v>0</v>
      </c>
      <c r="L538" s="783" t="s">
        <v>157</v>
      </c>
      <c r="M538" s="783" t="e">
        <f>I543+I537+I536+I507+#REF!+I531+I530+I525+I523+#REF!+I522+#REF!+#REF!+I504+I503+I502+I498+I497+I496+I495</f>
        <v>#REF!</v>
      </c>
      <c r="N538" s="726"/>
      <c r="O538" s="721"/>
      <c r="Q538" s="120"/>
      <c r="V538" s="697"/>
      <c r="W538" s="698"/>
      <c r="AB538" s="577" t="b">
        <f t="shared" si="123"/>
        <v>1</v>
      </c>
      <c r="AC538" s="161" t="s">
        <v>3351</v>
      </c>
      <c r="AD538" s="161" t="s">
        <v>4422</v>
      </c>
      <c r="AE538" s="2189">
        <v>0</v>
      </c>
      <c r="AF538" s="2178">
        <v>0</v>
      </c>
      <c r="AG538" s="2179">
        <v>0</v>
      </c>
      <c r="AH538" s="2179">
        <v>0</v>
      </c>
      <c r="AJ538" s="2186">
        <v>-48408968.920000002</v>
      </c>
      <c r="AK538" s="2182">
        <v>-100</v>
      </c>
      <c r="AQ538" s="161" t="s">
        <v>3351</v>
      </c>
      <c r="AR538" s="577" t="s">
        <v>3881</v>
      </c>
    </row>
    <row r="539" spans="1:44" ht="26.45" customHeight="1">
      <c r="A539" s="696" t="s">
        <v>3352</v>
      </c>
      <c r="B539" s="733" t="s">
        <v>2557</v>
      </c>
      <c r="C539" s="743">
        <v>98669511.159999922</v>
      </c>
      <c r="D539" s="743">
        <f>SUM(D520:D538)</f>
        <v>-71742054.530000001</v>
      </c>
      <c r="E539" s="715">
        <f>SUM(E520:E538)</f>
        <v>119459422.3</v>
      </c>
      <c r="F539" s="743">
        <v>287392108.56999999</v>
      </c>
      <c r="G539" s="743">
        <f t="shared" ref="G539:H539" si="124">SUM(G520:G538)</f>
        <v>287392</v>
      </c>
      <c r="H539" s="743">
        <f t="shared" si="124"/>
        <v>0</v>
      </c>
      <c r="I539" s="743">
        <f>SUM(I520:I538)</f>
        <v>287392</v>
      </c>
      <c r="J539" s="743">
        <v>295468</v>
      </c>
      <c r="K539" s="1859">
        <f t="shared" si="119"/>
        <v>295.46800000000002</v>
      </c>
      <c r="M539" s="743">
        <v>23715383</v>
      </c>
      <c r="N539" s="743"/>
      <c r="O539" s="721"/>
      <c r="V539" s="697"/>
      <c r="W539" s="698"/>
      <c r="AB539" s="577" t="b">
        <f t="shared" si="123"/>
        <v>1</v>
      </c>
      <c r="AC539" s="2183" t="s">
        <v>3352</v>
      </c>
      <c r="AD539" s="2183" t="s">
        <v>2557</v>
      </c>
      <c r="AE539" s="160">
        <v>882426575.29999995</v>
      </c>
      <c r="AF539" s="164">
        <v>-155853990.61000001</v>
      </c>
      <c r="AG539" s="164">
        <v>-479596897.76999998</v>
      </c>
      <c r="AH539" s="160">
        <v>246975686.91999999</v>
      </c>
      <c r="AJ539" s="160">
        <v>219326424.13999999</v>
      </c>
      <c r="AK539" s="2175">
        <v>13</v>
      </c>
      <c r="AQ539" s="2183" t="s">
        <v>3352</v>
      </c>
      <c r="AR539" s="577" t="s">
        <v>3882</v>
      </c>
    </row>
    <row r="540" spans="1:44">
      <c r="F540" s="164"/>
      <c r="G540" s="164">
        <f t="shared" si="117"/>
        <v>0</v>
      </c>
      <c r="H540" s="164">
        <f t="shared" si="118"/>
        <v>0</v>
      </c>
      <c r="J540" s="1859">
        <v>0</v>
      </c>
      <c r="K540" s="1859">
        <f t="shared" si="119"/>
        <v>0</v>
      </c>
      <c r="M540" s="698" t="e">
        <f>M538-M539</f>
        <v>#REF!</v>
      </c>
      <c r="V540" s="697"/>
      <c r="W540" s="698"/>
      <c r="AB540" s="577" t="b">
        <f t="shared" si="123"/>
        <v>1</v>
      </c>
    </row>
    <row r="541" spans="1:44">
      <c r="A541" s="696">
        <v>2451000</v>
      </c>
      <c r="B541" s="736" t="s">
        <v>2560</v>
      </c>
      <c r="C541" s="723">
        <v>5433463958.5600004</v>
      </c>
      <c r="D541" s="714">
        <v>0</v>
      </c>
      <c r="E541" s="715">
        <v>0</v>
      </c>
      <c r="F541" s="164">
        <v>977894078.21000004</v>
      </c>
      <c r="G541" s="164">
        <f t="shared" si="117"/>
        <v>977894</v>
      </c>
      <c r="H541" s="164">
        <f t="shared" si="118"/>
        <v>0</v>
      </c>
      <c r="I541" s="695">
        <f>ROUND(F541/1000,0)</f>
        <v>977894</v>
      </c>
      <c r="J541" s="1859">
        <v>5433464</v>
      </c>
      <c r="K541" s="1859">
        <f t="shared" si="119"/>
        <v>5433.4639999999999</v>
      </c>
      <c r="L541" s="778" t="s">
        <v>2687</v>
      </c>
      <c r="M541" s="778"/>
      <c r="N541" s="726"/>
      <c r="O541" s="721"/>
      <c r="Q541" s="120"/>
      <c r="V541" s="697"/>
      <c r="W541" s="698"/>
      <c r="AB541" s="577" t="b">
        <f t="shared" si="123"/>
        <v>1</v>
      </c>
      <c r="AC541" s="161">
        <v>2451000</v>
      </c>
      <c r="AD541" s="161" t="s">
        <v>4423</v>
      </c>
      <c r="AE541" s="167">
        <v>871032303.10000002</v>
      </c>
      <c r="AF541" s="163">
        <v>0</v>
      </c>
      <c r="AG541" s="160">
        <v>495096444</v>
      </c>
      <c r="AH541" s="160">
        <v>1366128747.0999999</v>
      </c>
      <c r="AJ541" s="1858">
        <v>2891779859.4099998</v>
      </c>
      <c r="AK541" s="1861">
        <v>-53</v>
      </c>
      <c r="AQ541" s="161">
        <v>2451000</v>
      </c>
      <c r="AR541" s="577" t="s">
        <v>3883</v>
      </c>
    </row>
    <row r="542" spans="1:44">
      <c r="A542" s="696">
        <v>2451100</v>
      </c>
      <c r="B542" s="736" t="s">
        <v>2561</v>
      </c>
      <c r="C542" s="727">
        <v>4549070258.1599989</v>
      </c>
      <c r="D542" s="728">
        <v>0</v>
      </c>
      <c r="E542" s="729">
        <v>0</v>
      </c>
      <c r="F542" s="164">
        <v>0</v>
      </c>
      <c r="G542" s="164">
        <f t="shared" si="117"/>
        <v>0</v>
      </c>
      <c r="H542" s="164">
        <f t="shared" si="118"/>
        <v>0</v>
      </c>
      <c r="I542" s="695">
        <f>ROUND(F542/1000,0)</f>
        <v>0</v>
      </c>
      <c r="J542" s="1859">
        <v>4549070</v>
      </c>
      <c r="K542" s="1859">
        <f t="shared" si="119"/>
        <v>4549.07</v>
      </c>
      <c r="L542" s="778" t="s">
        <v>2688</v>
      </c>
      <c r="M542" s="778"/>
      <c r="N542" s="730"/>
      <c r="O542" s="731"/>
      <c r="Q542" s="120"/>
      <c r="V542" s="697"/>
      <c r="W542" s="698"/>
      <c r="AB542" s="577" t="b">
        <f t="shared" si="123"/>
        <v>1</v>
      </c>
      <c r="AC542" s="161">
        <v>2451100</v>
      </c>
      <c r="AD542" s="161" t="s">
        <v>4424</v>
      </c>
      <c r="AE542" s="2177">
        <v>375628491.42000002</v>
      </c>
      <c r="AF542" s="2178">
        <v>0</v>
      </c>
      <c r="AG542" s="2179">
        <v>0</v>
      </c>
      <c r="AH542" s="2180">
        <v>375628491.42000002</v>
      </c>
      <c r="AJ542" s="2181">
        <v>6807459843.0100002</v>
      </c>
      <c r="AK542" s="2182">
        <v>-94</v>
      </c>
      <c r="AQ542" s="161">
        <v>2451100</v>
      </c>
      <c r="AR542" s="577" t="s">
        <v>3884</v>
      </c>
    </row>
    <row r="543" spans="1:44">
      <c r="A543" s="696" t="s">
        <v>3355</v>
      </c>
      <c r="B543" s="733" t="s">
        <v>2562</v>
      </c>
      <c r="C543" s="743">
        <v>9982534216.7199993</v>
      </c>
      <c r="D543" s="725">
        <v>0</v>
      </c>
      <c r="E543" s="715">
        <v>0</v>
      </c>
      <c r="F543" s="743">
        <v>977894078.21000004</v>
      </c>
      <c r="G543" s="743">
        <f t="shared" ref="G543:H543" si="125">SUM(G541:G542)</f>
        <v>977894</v>
      </c>
      <c r="H543" s="743">
        <f t="shared" si="125"/>
        <v>0</v>
      </c>
      <c r="I543" s="743">
        <f>SUM(I541:I542)</f>
        <v>977894</v>
      </c>
      <c r="J543" s="743">
        <v>9982534</v>
      </c>
      <c r="K543" s="1859">
        <f t="shared" si="119"/>
        <v>9982.5339999999997</v>
      </c>
      <c r="N543" s="743"/>
      <c r="O543" s="721"/>
      <c r="V543" s="697"/>
      <c r="W543" s="698"/>
      <c r="AB543" s="577" t="b">
        <f t="shared" si="123"/>
        <v>1</v>
      </c>
      <c r="AC543" s="2183" t="s">
        <v>3355</v>
      </c>
      <c r="AD543" s="2183" t="s">
        <v>2562</v>
      </c>
      <c r="AE543" s="160">
        <v>1246660794.52</v>
      </c>
      <c r="AF543" s="166">
        <v>0</v>
      </c>
      <c r="AG543" s="160">
        <v>495096444</v>
      </c>
      <c r="AH543" s="160">
        <v>1741757238.52</v>
      </c>
      <c r="AJ543" s="160">
        <v>9699239702.4200001</v>
      </c>
      <c r="AK543" s="1861">
        <v>-82</v>
      </c>
      <c r="AQ543" s="2183" t="s">
        <v>3355</v>
      </c>
      <c r="AR543" s="577" t="s">
        <v>3885</v>
      </c>
    </row>
    <row r="544" spans="1:44">
      <c r="F544" s="164"/>
      <c r="G544" s="164">
        <f t="shared" si="117"/>
        <v>0</v>
      </c>
      <c r="H544" s="164">
        <f t="shared" si="118"/>
        <v>0</v>
      </c>
      <c r="J544" s="1859">
        <v>0</v>
      </c>
      <c r="K544" s="1859">
        <f t="shared" si="119"/>
        <v>0</v>
      </c>
      <c r="V544" s="697"/>
      <c r="W544" s="698"/>
      <c r="AB544" s="577" t="b">
        <f t="shared" si="123"/>
        <v>1</v>
      </c>
    </row>
    <row r="545" spans="1:44">
      <c r="A545" s="696">
        <v>3501000</v>
      </c>
      <c r="B545" s="736" t="s">
        <v>2563</v>
      </c>
      <c r="C545" s="754">
        <v>7324721766.2999973</v>
      </c>
      <c r="D545" s="714">
        <v>0</v>
      </c>
      <c r="E545" s="734">
        <v>0</v>
      </c>
      <c r="F545" s="164">
        <v>22484744607.52</v>
      </c>
      <c r="G545" s="164">
        <f t="shared" si="117"/>
        <v>22484745</v>
      </c>
      <c r="H545" s="164">
        <f t="shared" si="118"/>
        <v>0</v>
      </c>
      <c r="I545" s="695">
        <f t="shared" ref="I545:I605" si="126">ROUND(F545/1000,0)</f>
        <v>22484745</v>
      </c>
      <c r="J545" s="1859">
        <v>7324722</v>
      </c>
      <c r="K545" s="1859">
        <f t="shared" si="119"/>
        <v>7324.7219999999998</v>
      </c>
      <c r="L545" s="745" t="s">
        <v>2689</v>
      </c>
      <c r="M545" s="745"/>
      <c r="N545" s="726"/>
      <c r="O545" s="719"/>
      <c r="V545" s="697"/>
      <c r="W545" s="698"/>
      <c r="AB545" s="577" t="b">
        <f t="shared" si="123"/>
        <v>1</v>
      </c>
      <c r="AC545" s="161">
        <v>3501000</v>
      </c>
      <c r="AD545" s="161" t="s">
        <v>4425</v>
      </c>
      <c r="AE545" s="167">
        <v>18472645225.139999</v>
      </c>
      <c r="AF545" s="168">
        <v>150000</v>
      </c>
      <c r="AG545" s="166">
        <v>0</v>
      </c>
      <c r="AH545" s="160">
        <v>18472795225.139999</v>
      </c>
      <c r="AJ545" s="1858">
        <v>10714503230.129999</v>
      </c>
      <c r="AK545" s="2175">
        <v>72</v>
      </c>
      <c r="AQ545" s="161">
        <v>3501000</v>
      </c>
      <c r="AR545" s="577" t="s">
        <v>3886</v>
      </c>
    </row>
    <row r="546" spans="1:44">
      <c r="A546" s="696">
        <v>4061000</v>
      </c>
      <c r="B546" s="736" t="s">
        <v>2564</v>
      </c>
      <c r="C546" s="754">
        <v>79213.25</v>
      </c>
      <c r="D546" s="714">
        <v>0</v>
      </c>
      <c r="E546" s="734">
        <v>0</v>
      </c>
      <c r="F546" s="164">
        <v>0</v>
      </c>
      <c r="G546" s="164">
        <f t="shared" si="117"/>
        <v>0</v>
      </c>
      <c r="H546" s="164">
        <f t="shared" si="118"/>
        <v>0</v>
      </c>
      <c r="I546" s="695">
        <f t="shared" si="126"/>
        <v>0</v>
      </c>
      <c r="J546" s="1859">
        <v>79</v>
      </c>
      <c r="K546" s="1859">
        <f t="shared" si="119"/>
        <v>7.9000000000000001E-2</v>
      </c>
      <c r="L546" s="745" t="s">
        <v>2690</v>
      </c>
      <c r="M546" s="745"/>
      <c r="N546" s="726"/>
      <c r="O546" s="725"/>
      <c r="V546" s="697"/>
      <c r="W546" s="698"/>
      <c r="AB546" s="577" t="b">
        <f t="shared" si="123"/>
        <v>1</v>
      </c>
      <c r="AC546" s="161">
        <v>4061000</v>
      </c>
      <c r="AD546" s="161" t="s">
        <v>4426</v>
      </c>
      <c r="AE546" s="167">
        <v>79213.25</v>
      </c>
      <c r="AF546" s="163">
        <v>0</v>
      </c>
      <c r="AG546" s="166">
        <v>0</v>
      </c>
      <c r="AH546" s="160">
        <v>79213.25</v>
      </c>
      <c r="AJ546" s="1858">
        <v>79213.25</v>
      </c>
      <c r="AK546" s="2176">
        <v>0</v>
      </c>
      <c r="AQ546" s="161">
        <v>4061000</v>
      </c>
      <c r="AR546" s="577" t="s">
        <v>3887</v>
      </c>
    </row>
    <row r="547" spans="1:44">
      <c r="A547" s="696">
        <v>4061100</v>
      </c>
      <c r="B547" s="736" t="s">
        <v>2565</v>
      </c>
      <c r="C547" s="754">
        <v>491750</v>
      </c>
      <c r="D547" s="714">
        <v>0</v>
      </c>
      <c r="E547" s="734">
        <v>0</v>
      </c>
      <c r="F547" s="164">
        <v>491750</v>
      </c>
      <c r="G547" s="164">
        <f t="shared" si="117"/>
        <v>492</v>
      </c>
      <c r="H547" s="164">
        <f t="shared" si="118"/>
        <v>0</v>
      </c>
      <c r="I547" s="695">
        <f t="shared" si="126"/>
        <v>492</v>
      </c>
      <c r="J547" s="1859">
        <v>492</v>
      </c>
      <c r="K547" s="1859">
        <f t="shared" si="119"/>
        <v>0.49199999999999999</v>
      </c>
      <c r="L547" s="745" t="s">
        <v>2690</v>
      </c>
      <c r="M547" s="745"/>
      <c r="N547" s="726"/>
      <c r="O547" s="719"/>
      <c r="V547" s="697"/>
      <c r="W547" s="698"/>
      <c r="AB547" s="577" t="b">
        <f t="shared" si="123"/>
        <v>1</v>
      </c>
      <c r="AC547" s="161">
        <v>4061100</v>
      </c>
      <c r="AD547" s="161" t="s">
        <v>4427</v>
      </c>
      <c r="AE547" s="167">
        <v>491750</v>
      </c>
      <c r="AF547" s="163">
        <v>0</v>
      </c>
      <c r="AG547" s="166">
        <v>0</v>
      </c>
      <c r="AH547" s="160">
        <v>491750</v>
      </c>
      <c r="AJ547" s="1858">
        <v>491750</v>
      </c>
      <c r="AK547" s="2176">
        <v>0</v>
      </c>
      <c r="AQ547" s="161">
        <v>4061100</v>
      </c>
      <c r="AR547" s="577" t="s">
        <v>3888</v>
      </c>
    </row>
    <row r="548" spans="1:44">
      <c r="A548" s="696">
        <v>4061110</v>
      </c>
      <c r="B548" s="736" t="s">
        <v>2566</v>
      </c>
      <c r="C548" s="754">
        <v>52395010</v>
      </c>
      <c r="D548" s="714">
        <v>0</v>
      </c>
      <c r="E548" s="734">
        <v>0</v>
      </c>
      <c r="F548" s="164">
        <v>52395010</v>
      </c>
      <c r="G548" s="164">
        <f t="shared" si="117"/>
        <v>52395</v>
      </c>
      <c r="H548" s="164">
        <f t="shared" si="118"/>
        <v>0</v>
      </c>
      <c r="I548" s="695">
        <f t="shared" si="126"/>
        <v>52395</v>
      </c>
      <c r="J548" s="1859">
        <v>52395</v>
      </c>
      <c r="K548" s="1859">
        <f t="shared" si="119"/>
        <v>52.395000000000003</v>
      </c>
      <c r="L548" s="745" t="s">
        <v>2690</v>
      </c>
      <c r="M548" s="745"/>
      <c r="N548" s="726"/>
      <c r="O548" s="725"/>
      <c r="V548" s="697"/>
      <c r="W548" s="698"/>
      <c r="AB548" s="577" t="b">
        <f t="shared" si="123"/>
        <v>1</v>
      </c>
      <c r="AC548" s="161">
        <v>4061110</v>
      </c>
      <c r="AD548" s="161" t="s">
        <v>4428</v>
      </c>
      <c r="AE548" s="167">
        <v>52395010</v>
      </c>
      <c r="AF548" s="163">
        <v>0</v>
      </c>
      <c r="AG548" s="166">
        <v>0</v>
      </c>
      <c r="AH548" s="160">
        <v>52395010</v>
      </c>
      <c r="AJ548" s="1858">
        <v>52395010</v>
      </c>
      <c r="AK548" s="2176">
        <v>0</v>
      </c>
      <c r="AQ548" s="161">
        <v>4061110</v>
      </c>
      <c r="AR548" s="577" t="s">
        <v>3889</v>
      </c>
    </row>
    <row r="549" spans="1:44">
      <c r="A549" s="696">
        <v>4061120</v>
      </c>
      <c r="B549" s="736" t="s">
        <v>2567</v>
      </c>
      <c r="C549" s="754">
        <v>-52886760</v>
      </c>
      <c r="D549" s="714">
        <v>0</v>
      </c>
      <c r="E549" s="734">
        <v>0</v>
      </c>
      <c r="F549" s="164">
        <v>-52886760</v>
      </c>
      <c r="G549" s="164">
        <f t="shared" si="117"/>
        <v>-52887</v>
      </c>
      <c r="H549" s="164">
        <f t="shared" si="118"/>
        <v>0</v>
      </c>
      <c r="I549" s="695">
        <f t="shared" si="126"/>
        <v>-52887</v>
      </c>
      <c r="J549" s="1859">
        <v>-52887</v>
      </c>
      <c r="K549" s="1859">
        <f t="shared" si="119"/>
        <v>-52.887</v>
      </c>
      <c r="L549" s="745" t="s">
        <v>2690</v>
      </c>
      <c r="M549" s="745"/>
      <c r="N549" s="718"/>
      <c r="O549" s="719"/>
      <c r="V549" s="697"/>
      <c r="W549" s="698"/>
      <c r="AB549" s="577" t="b">
        <f t="shared" si="123"/>
        <v>1</v>
      </c>
      <c r="AC549" s="161">
        <v>4061120</v>
      </c>
      <c r="AD549" s="161" t="s">
        <v>4429</v>
      </c>
      <c r="AE549" s="162">
        <v>-52886760</v>
      </c>
      <c r="AF549" s="163">
        <v>0</v>
      </c>
      <c r="AG549" s="166">
        <v>0</v>
      </c>
      <c r="AH549" s="164">
        <v>-52886760</v>
      </c>
      <c r="AJ549" s="1859">
        <v>-52886760</v>
      </c>
      <c r="AK549" s="2176">
        <v>0</v>
      </c>
      <c r="AQ549" s="161">
        <v>4061120</v>
      </c>
      <c r="AR549" s="577" t="s">
        <v>3890</v>
      </c>
    </row>
    <row r="550" spans="1:44">
      <c r="A550" s="696">
        <v>4061200</v>
      </c>
      <c r="B550" s="736" t="s">
        <v>2568</v>
      </c>
      <c r="C550" s="754">
        <v>-739194924.30000007</v>
      </c>
      <c r="D550" s="748">
        <v>-25805665.84</v>
      </c>
      <c r="E550" s="772">
        <v>3430350</v>
      </c>
      <c r="F550" s="164">
        <v>-830373171.88</v>
      </c>
      <c r="G550" s="164">
        <f t="shared" si="117"/>
        <v>-830373</v>
      </c>
      <c r="H550" s="164">
        <f t="shared" si="118"/>
        <v>0</v>
      </c>
      <c r="I550" s="695">
        <f t="shared" si="126"/>
        <v>-830373</v>
      </c>
      <c r="J550" s="1859">
        <v>-739195</v>
      </c>
      <c r="K550" s="1859">
        <f t="shared" si="119"/>
        <v>-739.19500000000005</v>
      </c>
      <c r="L550" s="745" t="s">
        <v>2690</v>
      </c>
      <c r="M550" s="745"/>
      <c r="N550" s="718"/>
      <c r="O550" s="719"/>
      <c r="V550" s="697"/>
      <c r="W550" s="698"/>
      <c r="AB550" s="577" t="b">
        <f t="shared" si="123"/>
        <v>1</v>
      </c>
      <c r="AC550" s="161">
        <v>4061200</v>
      </c>
      <c r="AD550" s="161" t="s">
        <v>4430</v>
      </c>
      <c r="AE550" s="162">
        <v>-830373171.88</v>
      </c>
      <c r="AF550" s="163">
        <v>0</v>
      </c>
      <c r="AG550" s="166">
        <v>0</v>
      </c>
      <c r="AH550" s="164">
        <v>-830373171.88</v>
      </c>
      <c r="AJ550" s="1859">
        <v>-711876668.76999998</v>
      </c>
      <c r="AK550" s="2175">
        <v>17</v>
      </c>
      <c r="AQ550" s="161">
        <v>4061200</v>
      </c>
      <c r="AR550" s="577" t="s">
        <v>3891</v>
      </c>
    </row>
    <row r="551" spans="1:44">
      <c r="A551" s="696">
        <v>4061210</v>
      </c>
      <c r="B551" s="736" t="s">
        <v>2569</v>
      </c>
      <c r="C551" s="754">
        <v>12711635471.120001</v>
      </c>
      <c r="D551" s="714">
        <v>0</v>
      </c>
      <c r="E551" s="734">
        <v>0</v>
      </c>
      <c r="F551" s="164">
        <v>14001351488.65</v>
      </c>
      <c r="G551" s="164">
        <f t="shared" si="117"/>
        <v>14001351</v>
      </c>
      <c r="H551" s="164">
        <f t="shared" si="118"/>
        <v>0</v>
      </c>
      <c r="I551" s="695">
        <f t="shared" si="126"/>
        <v>14001351</v>
      </c>
      <c r="J551" s="1859">
        <v>12711635</v>
      </c>
      <c r="K551" s="1859">
        <f t="shared" si="119"/>
        <v>12711.635</v>
      </c>
      <c r="L551" s="745" t="s">
        <v>2690</v>
      </c>
      <c r="M551" s="745"/>
      <c r="N551" s="726"/>
      <c r="O551" s="719"/>
      <c r="V551" s="697"/>
      <c r="W551" s="698"/>
      <c r="AB551" s="577" t="b">
        <f t="shared" si="123"/>
        <v>1</v>
      </c>
      <c r="AC551" s="161">
        <v>4061210</v>
      </c>
      <c r="AD551" s="161" t="s">
        <v>4431</v>
      </c>
      <c r="AE551" s="167">
        <v>14001351488.65</v>
      </c>
      <c r="AF551" s="163">
        <v>0</v>
      </c>
      <c r="AG551" s="166">
        <v>0</v>
      </c>
      <c r="AH551" s="160">
        <v>14001351488.65</v>
      </c>
      <c r="AJ551" s="1858">
        <v>12229622000.73</v>
      </c>
      <c r="AK551" s="2175">
        <v>14</v>
      </c>
      <c r="AQ551" s="161">
        <v>4061210</v>
      </c>
      <c r="AR551" s="577" t="s">
        <v>3892</v>
      </c>
    </row>
    <row r="552" spans="1:44">
      <c r="A552" s="696">
        <v>4061220</v>
      </c>
      <c r="B552" s="736" t="s">
        <v>2570</v>
      </c>
      <c r="C552" s="754">
        <v>-11945420246.629997</v>
      </c>
      <c r="D552" s="714">
        <v>0</v>
      </c>
      <c r="E552" s="734">
        <v>0</v>
      </c>
      <c r="F552" s="164">
        <v>-13170978316.77</v>
      </c>
      <c r="G552" s="164">
        <f t="shared" si="117"/>
        <v>-13170978</v>
      </c>
      <c r="H552" s="164">
        <f t="shared" si="118"/>
        <v>0</v>
      </c>
      <c r="I552" s="695">
        <f t="shared" si="126"/>
        <v>-13170978</v>
      </c>
      <c r="J552" s="1859">
        <v>-11945420</v>
      </c>
      <c r="K552" s="1859">
        <f t="shared" si="119"/>
        <v>-11945.42</v>
      </c>
      <c r="L552" s="745" t="s">
        <v>2690</v>
      </c>
      <c r="M552" s="745"/>
      <c r="N552" s="718"/>
      <c r="O552" s="719"/>
      <c r="V552" s="697"/>
      <c r="W552" s="698"/>
      <c r="AB552" s="577" t="b">
        <f t="shared" si="123"/>
        <v>1</v>
      </c>
      <c r="AC552" s="161">
        <v>4061220</v>
      </c>
      <c r="AD552" s="161" t="s">
        <v>4432</v>
      </c>
      <c r="AE552" s="162">
        <v>-13170978316.77</v>
      </c>
      <c r="AF552" s="163">
        <v>0</v>
      </c>
      <c r="AG552" s="166">
        <v>0</v>
      </c>
      <c r="AH552" s="164">
        <v>-13170978316.77</v>
      </c>
      <c r="AJ552" s="1859">
        <v>-11494635130.84</v>
      </c>
      <c r="AK552" s="2175">
        <v>15</v>
      </c>
      <c r="AQ552" s="161">
        <v>4061220</v>
      </c>
      <c r="AR552" s="577" t="s">
        <v>3893</v>
      </c>
    </row>
    <row r="553" spans="1:44">
      <c r="A553" s="696">
        <v>4061300</v>
      </c>
      <c r="B553" s="736" t="s">
        <v>2571</v>
      </c>
      <c r="C553" s="754">
        <v>11000000</v>
      </c>
      <c r="D553" s="714">
        <v>0</v>
      </c>
      <c r="E553" s="734">
        <v>0</v>
      </c>
      <c r="F553" s="164">
        <v>11000000</v>
      </c>
      <c r="G553" s="164">
        <f t="shared" si="117"/>
        <v>11000</v>
      </c>
      <c r="H553" s="164">
        <f t="shared" si="118"/>
        <v>0</v>
      </c>
      <c r="I553" s="695">
        <f t="shared" si="126"/>
        <v>11000</v>
      </c>
      <c r="J553" s="1859">
        <v>11000</v>
      </c>
      <c r="K553" s="1859">
        <f t="shared" si="119"/>
        <v>11</v>
      </c>
      <c r="L553" s="745" t="s">
        <v>2690</v>
      </c>
      <c r="M553" s="745"/>
      <c r="N553" s="726"/>
      <c r="O553" s="725"/>
      <c r="V553" s="697"/>
      <c r="W553" s="698"/>
      <c r="AB553" s="577" t="b">
        <f t="shared" si="123"/>
        <v>1</v>
      </c>
      <c r="AC553" s="161">
        <v>4061300</v>
      </c>
      <c r="AD553" s="161" t="s">
        <v>4433</v>
      </c>
      <c r="AE553" s="167">
        <v>11000000</v>
      </c>
      <c r="AF553" s="163">
        <v>0</v>
      </c>
      <c r="AG553" s="166">
        <v>0</v>
      </c>
      <c r="AH553" s="160">
        <v>11000000</v>
      </c>
      <c r="AJ553" s="1858">
        <v>11000000</v>
      </c>
      <c r="AK553" s="2176">
        <v>0</v>
      </c>
      <c r="AQ553" s="161">
        <v>4061300</v>
      </c>
      <c r="AR553" s="577" t="s">
        <v>3894</v>
      </c>
    </row>
    <row r="554" spans="1:44">
      <c r="A554" s="696">
        <v>4061320</v>
      </c>
      <c r="B554" s="736" t="s">
        <v>2572</v>
      </c>
      <c r="C554" s="754">
        <v>-11000000</v>
      </c>
      <c r="D554" s="714">
        <v>0</v>
      </c>
      <c r="E554" s="734">
        <v>0</v>
      </c>
      <c r="F554" s="164">
        <v>-11000000</v>
      </c>
      <c r="G554" s="164">
        <f t="shared" si="117"/>
        <v>-11000</v>
      </c>
      <c r="H554" s="164">
        <f t="shared" si="118"/>
        <v>0</v>
      </c>
      <c r="I554" s="695">
        <f t="shared" si="126"/>
        <v>-11000</v>
      </c>
      <c r="J554" s="1859">
        <v>-11000</v>
      </c>
      <c r="K554" s="1859">
        <f t="shared" si="119"/>
        <v>-11</v>
      </c>
      <c r="L554" s="745" t="s">
        <v>2690</v>
      </c>
      <c r="M554" s="745"/>
      <c r="N554" s="718"/>
      <c r="O554" s="725"/>
      <c r="V554" s="697"/>
      <c r="W554" s="698"/>
      <c r="AB554" s="577" t="b">
        <f t="shared" si="123"/>
        <v>1</v>
      </c>
      <c r="AC554" s="161">
        <v>4061320</v>
      </c>
      <c r="AD554" s="161" t="s">
        <v>4434</v>
      </c>
      <c r="AE554" s="162">
        <v>-11000000</v>
      </c>
      <c r="AF554" s="163">
        <v>0</v>
      </c>
      <c r="AG554" s="166">
        <v>0</v>
      </c>
      <c r="AH554" s="164">
        <v>-11000000</v>
      </c>
      <c r="AJ554" s="1859">
        <v>-11000000</v>
      </c>
      <c r="AK554" s="2176">
        <v>0</v>
      </c>
      <c r="AQ554" s="161">
        <v>4061320</v>
      </c>
      <c r="AR554" s="577" t="s">
        <v>3895</v>
      </c>
    </row>
    <row r="555" spans="1:44">
      <c r="A555" s="696">
        <v>4061500</v>
      </c>
      <c r="B555" s="736" t="s">
        <v>2573</v>
      </c>
      <c r="C555" s="754">
        <v>5391215335.6899996</v>
      </c>
      <c r="D555" s="739">
        <v>13141930.810000001</v>
      </c>
      <c r="E555" s="716">
        <v>-95960.49</v>
      </c>
      <c r="F555" s="164">
        <v>19470668865.540001</v>
      </c>
      <c r="G555" s="164">
        <f t="shared" si="117"/>
        <v>19470669</v>
      </c>
      <c r="H555" s="164">
        <f t="shared" si="118"/>
        <v>0</v>
      </c>
      <c r="I555" s="695">
        <f t="shared" si="126"/>
        <v>19470669</v>
      </c>
      <c r="J555" s="1859">
        <v>5391215</v>
      </c>
      <c r="K555" s="1859">
        <f t="shared" si="119"/>
        <v>5391.2150000000001</v>
      </c>
      <c r="L555" s="745" t="s">
        <v>2690</v>
      </c>
      <c r="M555" s="745"/>
      <c r="N555" s="726"/>
      <c r="O555" s="719"/>
      <c r="V555" s="697"/>
      <c r="W555" s="698"/>
      <c r="AB555" s="577" t="b">
        <f t="shared" si="123"/>
        <v>1</v>
      </c>
      <c r="AC555" s="161">
        <v>4061500</v>
      </c>
      <c r="AD555" s="161" t="s">
        <v>4435</v>
      </c>
      <c r="AE555" s="167">
        <v>13639591498.59</v>
      </c>
      <c r="AF555" s="163">
        <v>0</v>
      </c>
      <c r="AG555" s="166">
        <v>0</v>
      </c>
      <c r="AH555" s="160">
        <v>13639591498.59</v>
      </c>
      <c r="AJ555" s="1858">
        <v>5898625352.75</v>
      </c>
      <c r="AK555" s="2175">
        <v>131</v>
      </c>
      <c r="AQ555" s="161">
        <v>4061500</v>
      </c>
      <c r="AR555" s="577" t="s">
        <v>3896</v>
      </c>
    </row>
    <row r="556" spans="1:44">
      <c r="A556" s="696">
        <v>4061510</v>
      </c>
      <c r="B556" s="736" t="s">
        <v>2574</v>
      </c>
      <c r="C556" s="754">
        <v>55149415290.339989</v>
      </c>
      <c r="D556" s="714">
        <v>0</v>
      </c>
      <c r="E556" s="734">
        <v>0</v>
      </c>
      <c r="F556" s="164">
        <v>76389810952.410004</v>
      </c>
      <c r="G556" s="164">
        <f t="shared" si="117"/>
        <v>76389811</v>
      </c>
      <c r="H556" s="164">
        <f t="shared" si="118"/>
        <v>0</v>
      </c>
      <c r="I556" s="695">
        <f t="shared" si="126"/>
        <v>76389811</v>
      </c>
      <c r="J556" s="1859">
        <v>55149415</v>
      </c>
      <c r="K556" s="1859">
        <f t="shared" si="119"/>
        <v>55149.415000000001</v>
      </c>
      <c r="L556" s="745" t="s">
        <v>2690</v>
      </c>
      <c r="M556" s="745"/>
      <c r="N556" s="726"/>
      <c r="O556" s="719"/>
      <c r="V556" s="697"/>
      <c r="W556" s="698"/>
      <c r="AB556" s="577" t="b">
        <f t="shared" si="123"/>
        <v>1</v>
      </c>
      <c r="AC556" s="161">
        <v>4061510</v>
      </c>
      <c r="AD556" s="161" t="s">
        <v>4436</v>
      </c>
      <c r="AE556" s="167">
        <v>71315617590.300003</v>
      </c>
      <c r="AF556" s="163">
        <v>0</v>
      </c>
      <c r="AG556" s="160">
        <v>13000000</v>
      </c>
      <c r="AH556" s="160">
        <v>71328617590.300003</v>
      </c>
      <c r="AJ556" s="1858">
        <v>50413230653.919998</v>
      </c>
      <c r="AK556" s="2175">
        <v>41</v>
      </c>
      <c r="AQ556" s="161">
        <v>4061510</v>
      </c>
      <c r="AR556" s="577" t="s">
        <v>3897</v>
      </c>
    </row>
    <row r="557" spans="1:44">
      <c r="A557" s="696">
        <v>4061520</v>
      </c>
      <c r="B557" s="736" t="s">
        <v>2575</v>
      </c>
      <c r="C557" s="754">
        <v>-61436530995.320007</v>
      </c>
      <c r="D557" s="714">
        <v>0</v>
      </c>
      <c r="E557" s="734">
        <v>0</v>
      </c>
      <c r="F557" s="164">
        <v>-95031283781.569992</v>
      </c>
      <c r="G557" s="164">
        <f t="shared" si="117"/>
        <v>-95031284</v>
      </c>
      <c r="H557" s="164">
        <f t="shared" si="118"/>
        <v>0</v>
      </c>
      <c r="I557" s="695">
        <f t="shared" si="126"/>
        <v>-95031284</v>
      </c>
      <c r="J557" s="1859">
        <v>-61436531</v>
      </c>
      <c r="K557" s="1859">
        <f t="shared" si="119"/>
        <v>-61436.531000000003</v>
      </c>
      <c r="L557" s="745" t="s">
        <v>2690</v>
      </c>
      <c r="M557" s="745"/>
      <c r="N557" s="718"/>
      <c r="O557" s="719"/>
      <c r="V557" s="697"/>
      <c r="W557" s="698"/>
      <c r="AB557" s="577" t="b">
        <f t="shared" si="123"/>
        <v>1</v>
      </c>
      <c r="AC557" s="161">
        <v>4061520</v>
      </c>
      <c r="AD557" s="161" t="s">
        <v>4437</v>
      </c>
      <c r="AE557" s="162">
        <v>-84870011991.110001</v>
      </c>
      <c r="AF557" s="163">
        <v>0</v>
      </c>
      <c r="AG557" s="166">
        <v>0</v>
      </c>
      <c r="AH557" s="164">
        <v>-84870011991.110001</v>
      </c>
      <c r="AJ557" s="1859">
        <v>-56329613491.019997</v>
      </c>
      <c r="AK557" s="2175">
        <v>51</v>
      </c>
      <c r="AQ557" s="161">
        <v>4061520</v>
      </c>
      <c r="AR557" s="577" t="s">
        <v>3898</v>
      </c>
    </row>
    <row r="558" spans="1:44">
      <c r="A558" s="696">
        <v>4061600</v>
      </c>
      <c r="B558" s="736" t="s">
        <v>2576</v>
      </c>
      <c r="C558" s="754">
        <v>3527546073.0899992</v>
      </c>
      <c r="D558" s="748">
        <v>-3374299.08</v>
      </c>
      <c r="E558" s="734">
        <v>0</v>
      </c>
      <c r="F558" s="164">
        <v>3519418247.2400002</v>
      </c>
      <c r="G558" s="164">
        <f t="shared" si="117"/>
        <v>3519418</v>
      </c>
      <c r="H558" s="164">
        <f t="shared" si="118"/>
        <v>0</v>
      </c>
      <c r="I558" s="695">
        <f t="shared" si="126"/>
        <v>3519418</v>
      </c>
      <c r="J558" s="1859">
        <v>3527546</v>
      </c>
      <c r="K558" s="1859">
        <f t="shared" si="119"/>
        <v>3527.5459999999998</v>
      </c>
      <c r="L558" s="745" t="s">
        <v>2690</v>
      </c>
      <c r="M558" s="745"/>
      <c r="N558" s="726"/>
      <c r="O558" s="721"/>
      <c r="V558" s="697"/>
      <c r="W558" s="698"/>
      <c r="AB558" s="577" t="b">
        <f t="shared" si="123"/>
        <v>1</v>
      </c>
      <c r="AC558" s="161">
        <v>4061600</v>
      </c>
      <c r="AD558" s="161" t="s">
        <v>4438</v>
      </c>
      <c r="AE558" s="167">
        <v>3519629980.1700001</v>
      </c>
      <c r="AF558" s="163">
        <v>0</v>
      </c>
      <c r="AG558" s="166">
        <v>0</v>
      </c>
      <c r="AH558" s="160">
        <v>3519629980.1700001</v>
      </c>
      <c r="AJ558" s="1858">
        <v>3517810913.3400002</v>
      </c>
      <c r="AK558" s="2176">
        <v>0</v>
      </c>
      <c r="AQ558" s="161">
        <v>4061600</v>
      </c>
      <c r="AR558" s="577" t="s">
        <v>3899</v>
      </c>
    </row>
    <row r="559" spans="1:44">
      <c r="A559" s="696">
        <v>4061610</v>
      </c>
      <c r="B559" s="736" t="s">
        <v>2577</v>
      </c>
      <c r="C559" s="754">
        <v>8652516275.6099987</v>
      </c>
      <c r="D559" s="714">
        <v>0</v>
      </c>
      <c r="E559" s="734">
        <v>0</v>
      </c>
      <c r="F559" s="164">
        <v>8869183371.3500004</v>
      </c>
      <c r="G559" s="164">
        <f t="shared" si="117"/>
        <v>8869183</v>
      </c>
      <c r="H559" s="164">
        <f t="shared" si="118"/>
        <v>0</v>
      </c>
      <c r="I559" s="695">
        <f t="shared" si="126"/>
        <v>8869183</v>
      </c>
      <c r="J559" s="1859">
        <v>8652516</v>
      </c>
      <c r="K559" s="1859">
        <f t="shared" si="119"/>
        <v>8652.5159999999996</v>
      </c>
      <c r="L559" s="745" t="s">
        <v>2690</v>
      </c>
      <c r="M559" s="745"/>
      <c r="N559" s="726"/>
      <c r="O559" s="719"/>
      <c r="V559" s="697"/>
      <c r="W559" s="698"/>
      <c r="AB559" s="577" t="b">
        <f t="shared" si="123"/>
        <v>1</v>
      </c>
      <c r="AC559" s="161">
        <v>4061610</v>
      </c>
      <c r="AD559" s="161" t="s">
        <v>4439</v>
      </c>
      <c r="AE559" s="167">
        <v>8841602094.3500004</v>
      </c>
      <c r="AF559" s="163">
        <v>0</v>
      </c>
      <c r="AG559" s="166">
        <v>0</v>
      </c>
      <c r="AH559" s="160">
        <v>8841602094.3500004</v>
      </c>
      <c r="AJ559" s="1858">
        <v>8519795384.0200005</v>
      </c>
      <c r="AK559" s="2175">
        <v>4</v>
      </c>
      <c r="AQ559" s="161">
        <v>4061610</v>
      </c>
      <c r="AR559" s="577" t="s">
        <v>3900</v>
      </c>
    </row>
    <row r="560" spans="1:44">
      <c r="A560" s="696">
        <v>4061620</v>
      </c>
      <c r="B560" s="736" t="s">
        <v>2578</v>
      </c>
      <c r="C560" s="754">
        <v>-12170817996.200001</v>
      </c>
      <c r="D560" s="714">
        <v>0</v>
      </c>
      <c r="E560" s="734">
        <v>0</v>
      </c>
      <c r="F560" s="164">
        <v>-12387887926.67</v>
      </c>
      <c r="G560" s="164">
        <f t="shared" si="117"/>
        <v>-12387888</v>
      </c>
      <c r="H560" s="164">
        <f t="shared" si="118"/>
        <v>0</v>
      </c>
      <c r="I560" s="695">
        <f t="shared" si="126"/>
        <v>-12387888</v>
      </c>
      <c r="J560" s="1859">
        <v>-12170818</v>
      </c>
      <c r="K560" s="1859">
        <f t="shared" si="119"/>
        <v>-12170.817999999999</v>
      </c>
      <c r="L560" s="745" t="s">
        <v>2690</v>
      </c>
      <c r="M560" s="745"/>
      <c r="N560" s="718"/>
      <c r="O560" s="719"/>
      <c r="V560" s="697"/>
      <c r="W560" s="698"/>
      <c r="AB560" s="577" t="b">
        <f t="shared" si="123"/>
        <v>1</v>
      </c>
      <c r="AC560" s="161">
        <v>4061620</v>
      </c>
      <c r="AD560" s="161" t="s">
        <v>4440</v>
      </c>
      <c r="AE560" s="162">
        <v>-12338483783.35</v>
      </c>
      <c r="AF560" s="163">
        <v>0</v>
      </c>
      <c r="AG560" s="166">
        <v>0</v>
      </c>
      <c r="AH560" s="164">
        <v>-12338483783.35</v>
      </c>
      <c r="AJ560" s="1859">
        <v>-12020061629.870001</v>
      </c>
      <c r="AK560" s="2175">
        <v>3</v>
      </c>
      <c r="AQ560" s="161">
        <v>4061620</v>
      </c>
      <c r="AR560" s="577" t="s">
        <v>3901</v>
      </c>
    </row>
    <row r="561" spans="1:44">
      <c r="A561" s="696">
        <v>4061800</v>
      </c>
      <c r="B561" s="736" t="s">
        <v>2579</v>
      </c>
      <c r="C561" s="754">
        <v>-5372776.2899999991</v>
      </c>
      <c r="D561" s="714">
        <v>0</v>
      </c>
      <c r="E561" s="734">
        <v>0</v>
      </c>
      <c r="F561" s="164">
        <v>-5449817.8300000001</v>
      </c>
      <c r="G561" s="164">
        <f t="shared" si="117"/>
        <v>-5450</v>
      </c>
      <c r="H561" s="164">
        <f t="shared" si="118"/>
        <v>0</v>
      </c>
      <c r="I561" s="695">
        <f t="shared" si="126"/>
        <v>-5450</v>
      </c>
      <c r="J561" s="1859">
        <v>-5373</v>
      </c>
      <c r="K561" s="1859">
        <f t="shared" si="119"/>
        <v>-5.3730000000000002</v>
      </c>
      <c r="L561" s="745" t="s">
        <v>2690</v>
      </c>
      <c r="M561" s="745"/>
      <c r="N561" s="718"/>
      <c r="O561" s="719"/>
      <c r="V561" s="697"/>
      <c r="W561" s="698"/>
      <c r="AB561" s="577" t="b">
        <f t="shared" si="123"/>
        <v>1</v>
      </c>
      <c r="AC561" s="161">
        <v>4061800</v>
      </c>
      <c r="AD561" s="161" t="s">
        <v>4441</v>
      </c>
      <c r="AE561" s="162">
        <v>-5385817.8300000001</v>
      </c>
      <c r="AF561" s="163">
        <v>0</v>
      </c>
      <c r="AG561" s="166">
        <v>0</v>
      </c>
      <c r="AH561" s="164">
        <v>-5385817.8300000001</v>
      </c>
      <c r="AJ561" s="1859">
        <v>-8055595.29</v>
      </c>
      <c r="AK561" s="1861">
        <v>-33</v>
      </c>
      <c r="AQ561" s="161">
        <v>4061800</v>
      </c>
      <c r="AR561" s="577" t="s">
        <v>3902</v>
      </c>
    </row>
    <row r="562" spans="1:44">
      <c r="A562" s="696">
        <v>4061810</v>
      </c>
      <c r="B562" s="736" t="s">
        <v>2580</v>
      </c>
      <c r="C562" s="754">
        <v>211873620.18000001</v>
      </c>
      <c r="D562" s="714">
        <v>0</v>
      </c>
      <c r="E562" s="734">
        <v>0</v>
      </c>
      <c r="F562" s="164">
        <v>212205595.18000001</v>
      </c>
      <c r="G562" s="164">
        <f t="shared" si="117"/>
        <v>212206</v>
      </c>
      <c r="H562" s="164">
        <f t="shared" si="118"/>
        <v>0</v>
      </c>
      <c r="I562" s="695">
        <f t="shared" si="126"/>
        <v>212206</v>
      </c>
      <c r="J562" s="1859">
        <v>211874</v>
      </c>
      <c r="K562" s="1859">
        <f t="shared" si="119"/>
        <v>211.874</v>
      </c>
      <c r="L562" s="745" t="s">
        <v>2690</v>
      </c>
      <c r="M562" s="745"/>
      <c r="N562" s="726"/>
      <c r="O562" s="719"/>
      <c r="V562" s="697"/>
      <c r="W562" s="698"/>
      <c r="AB562" s="577" t="b">
        <f t="shared" si="123"/>
        <v>1</v>
      </c>
      <c r="AC562" s="161">
        <v>4061810</v>
      </c>
      <c r="AD562" s="161" t="s">
        <v>4442</v>
      </c>
      <c r="AE562" s="167">
        <v>212205595.18000001</v>
      </c>
      <c r="AF562" s="163">
        <v>0</v>
      </c>
      <c r="AG562" s="166">
        <v>0</v>
      </c>
      <c r="AH562" s="160">
        <v>212205595.18000001</v>
      </c>
      <c r="AJ562" s="1858">
        <v>211873620.18000001</v>
      </c>
      <c r="AK562" s="2176">
        <v>0</v>
      </c>
      <c r="AQ562" s="161">
        <v>4061810</v>
      </c>
      <c r="AR562" s="577" t="s">
        <v>3903</v>
      </c>
    </row>
    <row r="563" spans="1:44">
      <c r="A563" s="696">
        <v>4061820</v>
      </c>
      <c r="B563" s="736" t="s">
        <v>2581</v>
      </c>
      <c r="C563" s="754">
        <v>-201342308.31</v>
      </c>
      <c r="D563" s="714">
        <v>0</v>
      </c>
      <c r="E563" s="734">
        <v>0</v>
      </c>
      <c r="F563" s="164">
        <v>-206073460.11000001</v>
      </c>
      <c r="G563" s="164">
        <f t="shared" si="117"/>
        <v>-206073</v>
      </c>
      <c r="H563" s="164">
        <f t="shared" si="118"/>
        <v>0</v>
      </c>
      <c r="I563" s="695">
        <f t="shared" si="126"/>
        <v>-206073</v>
      </c>
      <c r="J563" s="1859">
        <v>-201342</v>
      </c>
      <c r="K563" s="1859">
        <f t="shared" si="119"/>
        <v>-201.34200000000001</v>
      </c>
      <c r="L563" s="745" t="s">
        <v>2690</v>
      </c>
      <c r="M563" s="745"/>
      <c r="N563" s="718"/>
      <c r="O563" s="719"/>
      <c r="V563" s="697"/>
      <c r="W563" s="698"/>
      <c r="AB563" s="577" t="b">
        <f t="shared" si="123"/>
        <v>1</v>
      </c>
      <c r="AC563" s="161">
        <v>4061820</v>
      </c>
      <c r="AD563" s="161" t="s">
        <v>4443</v>
      </c>
      <c r="AE563" s="162">
        <v>-201342308.31</v>
      </c>
      <c r="AF563" s="163">
        <v>0</v>
      </c>
      <c r="AG563" s="166">
        <v>0</v>
      </c>
      <c r="AH563" s="164">
        <v>-201342308.31</v>
      </c>
      <c r="AJ563" s="1859">
        <v>-201342308.31</v>
      </c>
      <c r="AK563" s="2176">
        <v>0</v>
      </c>
      <c r="AQ563" s="161">
        <v>4061820</v>
      </c>
      <c r="AR563" s="577" t="s">
        <v>3904</v>
      </c>
    </row>
    <row r="564" spans="1:44">
      <c r="A564" s="696">
        <v>4061900</v>
      </c>
      <c r="B564" s="736" t="s">
        <v>2582</v>
      </c>
      <c r="C564" s="754">
        <v>0</v>
      </c>
      <c r="D564" s="714">
        <v>0</v>
      </c>
      <c r="E564" s="734">
        <v>0</v>
      </c>
      <c r="F564" s="164">
        <v>0</v>
      </c>
      <c r="G564" s="164">
        <f t="shared" si="117"/>
        <v>0</v>
      </c>
      <c r="H564" s="164">
        <f t="shared" si="118"/>
        <v>0</v>
      </c>
      <c r="I564" s="695">
        <f t="shared" si="126"/>
        <v>0</v>
      </c>
      <c r="J564" s="1859">
        <v>0</v>
      </c>
      <c r="K564" s="1859">
        <f t="shared" si="119"/>
        <v>0</v>
      </c>
      <c r="L564" s="745" t="s">
        <v>2690</v>
      </c>
      <c r="M564" s="745"/>
      <c r="N564" s="726"/>
      <c r="O564" s="725"/>
      <c r="V564" s="697"/>
      <c r="W564" s="698"/>
      <c r="AB564" s="577" t="b">
        <f t="shared" si="123"/>
        <v>1</v>
      </c>
      <c r="AC564" s="161">
        <v>4061900</v>
      </c>
      <c r="AD564" s="161" t="s">
        <v>2582</v>
      </c>
      <c r="AE564" s="1860">
        <v>0</v>
      </c>
      <c r="AF564" s="163">
        <v>0</v>
      </c>
      <c r="AG564" s="166">
        <v>0</v>
      </c>
      <c r="AH564" s="166">
        <v>0</v>
      </c>
      <c r="AJ564" s="1858">
        <v>457351.78</v>
      </c>
      <c r="AK564" s="1861">
        <v>-100</v>
      </c>
      <c r="AQ564" s="161">
        <v>4061900</v>
      </c>
      <c r="AR564" s="577" t="s">
        <v>690</v>
      </c>
    </row>
    <row r="565" spans="1:44">
      <c r="A565" s="696">
        <v>4062000</v>
      </c>
      <c r="B565" s="736" t="s">
        <v>2583</v>
      </c>
      <c r="C565" s="754">
        <v>14828786403.169998</v>
      </c>
      <c r="D565" s="739">
        <v>22360899.879999999</v>
      </c>
      <c r="E565" s="716">
        <v>-79107106.209999993</v>
      </c>
      <c r="F565" s="164">
        <v>13510188841.9</v>
      </c>
      <c r="G565" s="164">
        <f t="shared" si="117"/>
        <v>13510189</v>
      </c>
      <c r="H565" s="164">
        <f t="shared" si="118"/>
        <v>0</v>
      </c>
      <c r="I565" s="695">
        <f t="shared" si="126"/>
        <v>13510189</v>
      </c>
      <c r="J565" s="1859">
        <v>14828786</v>
      </c>
      <c r="K565" s="1859">
        <f t="shared" si="119"/>
        <v>14828.786</v>
      </c>
      <c r="L565" s="745" t="s">
        <v>214</v>
      </c>
      <c r="M565" s="745"/>
      <c r="N565" s="718"/>
      <c r="O565" s="721"/>
      <c r="V565" s="697"/>
      <c r="W565" s="698"/>
      <c r="AB565" s="577" t="b">
        <f t="shared" si="123"/>
        <v>1</v>
      </c>
      <c r="AC565" s="161">
        <v>4062000</v>
      </c>
      <c r="AD565" s="161" t="s">
        <v>4444</v>
      </c>
      <c r="AE565" s="167">
        <v>16448248578.43</v>
      </c>
      <c r="AF565" s="163">
        <v>0</v>
      </c>
      <c r="AG565" s="166">
        <v>0</v>
      </c>
      <c r="AH565" s="160">
        <v>16448248578.43</v>
      </c>
      <c r="AJ565" s="1858">
        <v>6335875859.8699999</v>
      </c>
      <c r="AK565" s="2175">
        <v>160</v>
      </c>
      <c r="AQ565" s="161">
        <v>4062000</v>
      </c>
      <c r="AR565" s="577" t="s">
        <v>3905</v>
      </c>
    </row>
    <row r="566" spans="1:44">
      <c r="A566" s="696">
        <v>4062010</v>
      </c>
      <c r="B566" s="736" t="s">
        <v>2584</v>
      </c>
      <c r="C566" s="754">
        <v>147982774551.99005</v>
      </c>
      <c r="D566" s="714">
        <v>0</v>
      </c>
      <c r="E566" s="734">
        <v>0</v>
      </c>
      <c r="F566" s="164">
        <v>176115556061.97998</v>
      </c>
      <c r="G566" s="164">
        <f t="shared" si="117"/>
        <v>176115556</v>
      </c>
      <c r="H566" s="164">
        <f t="shared" si="118"/>
        <v>0</v>
      </c>
      <c r="I566" s="695">
        <f t="shared" si="126"/>
        <v>176115556</v>
      </c>
      <c r="J566" s="1859">
        <v>147982775</v>
      </c>
      <c r="K566" s="1859">
        <f t="shared" si="119"/>
        <v>147982.77499999999</v>
      </c>
      <c r="L566" s="745" t="s">
        <v>214</v>
      </c>
      <c r="M566" s="745"/>
      <c r="N566" s="726"/>
      <c r="O566" s="719"/>
      <c r="V566" s="697"/>
      <c r="W566" s="698"/>
      <c r="AB566" s="577" t="b">
        <f t="shared" si="123"/>
        <v>1</v>
      </c>
      <c r="AC566" s="161">
        <v>4062010</v>
      </c>
      <c r="AD566" s="161" t="s">
        <v>4445</v>
      </c>
      <c r="AE566" s="167">
        <v>167363870231.01001</v>
      </c>
      <c r="AF566" s="163">
        <v>0</v>
      </c>
      <c r="AG566" s="160">
        <v>12015920</v>
      </c>
      <c r="AH566" s="160">
        <v>167375886151.01001</v>
      </c>
      <c r="AJ566" s="1858">
        <v>140085857607.95001</v>
      </c>
      <c r="AK566" s="2175">
        <v>19</v>
      </c>
      <c r="AQ566" s="161">
        <v>4062010</v>
      </c>
      <c r="AR566" s="577" t="s">
        <v>3906</v>
      </c>
    </row>
    <row r="567" spans="1:44">
      <c r="A567" s="696">
        <v>4062020</v>
      </c>
      <c r="B567" s="736" t="s">
        <v>2585</v>
      </c>
      <c r="C567" s="754">
        <v>-163973268586.76001</v>
      </c>
      <c r="D567" s="714">
        <v>0</v>
      </c>
      <c r="E567" s="734">
        <v>0</v>
      </c>
      <c r="F567" s="164">
        <v>-189458077358.38</v>
      </c>
      <c r="G567" s="164">
        <f t="shared" si="117"/>
        <v>-189458077</v>
      </c>
      <c r="H567" s="164">
        <f t="shared" si="118"/>
        <v>0</v>
      </c>
      <c r="I567" s="695">
        <f t="shared" si="126"/>
        <v>-189458077</v>
      </c>
      <c r="J567" s="1859">
        <v>-163973269</v>
      </c>
      <c r="K567" s="1859">
        <f t="shared" si="119"/>
        <v>-163973.269</v>
      </c>
      <c r="L567" s="745" t="s">
        <v>214</v>
      </c>
      <c r="M567" s="745"/>
      <c r="N567" s="718"/>
      <c r="O567" s="719"/>
      <c r="V567" s="697"/>
      <c r="W567" s="698"/>
      <c r="AB567" s="577" t="b">
        <f t="shared" si="123"/>
        <v>1</v>
      </c>
      <c r="AC567" s="161">
        <v>4062020</v>
      </c>
      <c r="AD567" s="161" t="s">
        <v>4446</v>
      </c>
      <c r="AE567" s="162">
        <v>-183354577816.45999</v>
      </c>
      <c r="AF567" s="163">
        <v>0</v>
      </c>
      <c r="AG567" s="166">
        <v>0</v>
      </c>
      <c r="AH567" s="164">
        <v>-183354577816.45999</v>
      </c>
      <c r="AJ567" s="1859">
        <v>-148217738556.04001</v>
      </c>
      <c r="AK567" s="2175">
        <v>24</v>
      </c>
      <c r="AQ567" s="161">
        <v>4062020</v>
      </c>
      <c r="AR567" s="577" t="s">
        <v>3907</v>
      </c>
    </row>
    <row r="568" spans="1:44">
      <c r="A568" s="696">
        <v>4062100</v>
      </c>
      <c r="B568" s="736" t="s">
        <v>2586</v>
      </c>
      <c r="C568" s="754">
        <v>-66761541.87999998</v>
      </c>
      <c r="D568" s="714">
        <v>0</v>
      </c>
      <c r="E568" s="734">
        <v>0</v>
      </c>
      <c r="F568" s="164">
        <v>-2488408082.1499996</v>
      </c>
      <c r="G568" s="164">
        <f t="shared" si="117"/>
        <v>-2488408</v>
      </c>
      <c r="H568" s="164">
        <f t="shared" si="118"/>
        <v>0</v>
      </c>
      <c r="I568" s="695">
        <f t="shared" si="126"/>
        <v>-2488408</v>
      </c>
      <c r="J568" s="1859">
        <v>-66762</v>
      </c>
      <c r="K568" s="1859">
        <f t="shared" si="119"/>
        <v>-66.762</v>
      </c>
      <c r="L568" s="745" t="s">
        <v>2690</v>
      </c>
      <c r="M568" s="745"/>
      <c r="N568" s="726"/>
      <c r="O568" s="721"/>
      <c r="V568" s="697"/>
      <c r="W568" s="698"/>
      <c r="AB568" s="577" t="b">
        <f t="shared" si="123"/>
        <v>1</v>
      </c>
      <c r="AC568" s="161">
        <v>4062100</v>
      </c>
      <c r="AD568" s="161" t="s">
        <v>4447</v>
      </c>
      <c r="AE568" s="162">
        <v>-4867927519.3999996</v>
      </c>
      <c r="AF568" s="163">
        <v>0</v>
      </c>
      <c r="AG568" s="166">
        <v>0</v>
      </c>
      <c r="AH568" s="164">
        <v>-4867927519.3999996</v>
      </c>
      <c r="AJ568" s="1859">
        <v>-46750516.609999999</v>
      </c>
      <c r="AK568" s="2175">
        <v>10313</v>
      </c>
      <c r="AQ568" s="161">
        <v>4062100</v>
      </c>
      <c r="AR568" s="577" t="s">
        <v>3908</v>
      </c>
    </row>
    <row r="569" spans="1:44">
      <c r="A569" s="696">
        <v>4062110</v>
      </c>
      <c r="B569" s="736" t="s">
        <v>2587</v>
      </c>
      <c r="C569" s="754">
        <v>1234539791.02</v>
      </c>
      <c r="D569" s="714">
        <v>0</v>
      </c>
      <c r="E569" s="734">
        <v>0</v>
      </c>
      <c r="F569" s="164">
        <v>6850991633.2200003</v>
      </c>
      <c r="G569" s="164">
        <f t="shared" si="117"/>
        <v>6850992</v>
      </c>
      <c r="H569" s="164">
        <f t="shared" si="118"/>
        <v>0</v>
      </c>
      <c r="I569" s="695">
        <f t="shared" si="126"/>
        <v>6850992</v>
      </c>
      <c r="J569" s="1859">
        <v>1234540</v>
      </c>
      <c r="K569" s="1859">
        <f t="shared" si="119"/>
        <v>1234.54</v>
      </c>
      <c r="L569" s="745" t="s">
        <v>2690</v>
      </c>
      <c r="M569" s="745"/>
      <c r="N569" s="726"/>
      <c r="O569" s="719"/>
      <c r="V569" s="697"/>
      <c r="W569" s="698"/>
      <c r="AB569" s="577" t="b">
        <f t="shared" si="123"/>
        <v>1</v>
      </c>
      <c r="AC569" s="161">
        <v>4062110</v>
      </c>
      <c r="AD569" s="161" t="s">
        <v>4448</v>
      </c>
      <c r="AE569" s="167">
        <v>6569565724.0200005</v>
      </c>
      <c r="AF569" s="163">
        <v>0</v>
      </c>
      <c r="AG569" s="160">
        <v>4350227</v>
      </c>
      <c r="AH569" s="160">
        <v>6573915951.0200005</v>
      </c>
      <c r="AJ569" s="1858">
        <v>1204856371.02</v>
      </c>
      <c r="AK569" s="2175">
        <v>446</v>
      </c>
      <c r="AQ569" s="161">
        <v>4062110</v>
      </c>
      <c r="AR569" s="577" t="s">
        <v>3909</v>
      </c>
    </row>
    <row r="570" spans="1:44">
      <c r="A570" s="696">
        <v>4062120</v>
      </c>
      <c r="B570" s="736" t="s">
        <v>2588</v>
      </c>
      <c r="C570" s="754">
        <v>-1142869420.0799999</v>
      </c>
      <c r="D570" s="714">
        <v>0</v>
      </c>
      <c r="E570" s="734">
        <v>0</v>
      </c>
      <c r="F570" s="164">
        <v>-3622740407.6300001</v>
      </c>
      <c r="G570" s="164">
        <f t="shared" si="117"/>
        <v>-3622740</v>
      </c>
      <c r="H570" s="164">
        <f t="shared" si="118"/>
        <v>0</v>
      </c>
      <c r="I570" s="695">
        <f t="shared" si="126"/>
        <v>-3622740</v>
      </c>
      <c r="J570" s="1859">
        <v>-1142869</v>
      </c>
      <c r="K570" s="1859">
        <f t="shared" si="119"/>
        <v>-1142.8689999999999</v>
      </c>
      <c r="L570" s="745" t="s">
        <v>2690</v>
      </c>
      <c r="M570" s="745"/>
      <c r="N570" s="718"/>
      <c r="O570" s="719"/>
      <c r="V570" s="697"/>
      <c r="W570" s="698"/>
      <c r="AB570" s="577" t="b">
        <f t="shared" si="123"/>
        <v>1</v>
      </c>
      <c r="AC570" s="161">
        <v>4062120</v>
      </c>
      <c r="AD570" s="161" t="s">
        <v>4449</v>
      </c>
      <c r="AE570" s="162">
        <v>-1647740407.6300001</v>
      </c>
      <c r="AF570" s="163">
        <v>0</v>
      </c>
      <c r="AG570" s="166">
        <v>0</v>
      </c>
      <c r="AH570" s="164">
        <v>-1647740407.6300001</v>
      </c>
      <c r="AJ570" s="1859">
        <v>-1142869420.0799999</v>
      </c>
      <c r="AK570" s="2175">
        <v>44</v>
      </c>
      <c r="AQ570" s="161">
        <v>4062120</v>
      </c>
      <c r="AR570" s="577" t="s">
        <v>3910</v>
      </c>
    </row>
    <row r="571" spans="1:44">
      <c r="A571" s="696">
        <v>4061310</v>
      </c>
      <c r="B571" s="736" t="s">
        <v>673</v>
      </c>
      <c r="C571" s="754"/>
      <c r="D571" s="714"/>
      <c r="E571" s="734"/>
      <c r="F571" s="164">
        <v>3930000</v>
      </c>
      <c r="G571" s="164">
        <f t="shared" ref="G571:G574" si="127">ROUND(F571/1000,0)</f>
        <v>3930</v>
      </c>
      <c r="H571" s="164">
        <f t="shared" ref="H571:H574" si="128">G571-I571</f>
        <v>0</v>
      </c>
      <c r="I571" s="695">
        <f t="shared" ref="I571:I574" si="129">ROUND(F571/1000,0)</f>
        <v>3930</v>
      </c>
      <c r="J571" s="1859">
        <v>0</v>
      </c>
      <c r="K571" s="1859"/>
      <c r="L571" s="745"/>
      <c r="M571" s="745"/>
      <c r="N571" s="718"/>
      <c r="O571" s="719"/>
      <c r="V571" s="697"/>
      <c r="W571" s="698"/>
      <c r="AC571" s="161"/>
      <c r="AD571" s="161"/>
      <c r="AE571" s="162"/>
      <c r="AF571" s="163"/>
      <c r="AG571" s="166"/>
      <c r="AH571" s="164"/>
      <c r="AJ571" s="1859"/>
      <c r="AK571" s="2175"/>
      <c r="AQ571" s="161"/>
    </row>
    <row r="572" spans="1:44">
      <c r="A572" s="696">
        <v>4261400</v>
      </c>
      <c r="B572" s="736" t="s">
        <v>4756</v>
      </c>
      <c r="C572" s="754"/>
      <c r="D572" s="714"/>
      <c r="E572" s="734"/>
      <c r="F572" s="164">
        <v>125161745.93000001</v>
      </c>
      <c r="G572" s="164">
        <f t="shared" si="127"/>
        <v>125162</v>
      </c>
      <c r="H572" s="164">
        <f t="shared" si="128"/>
        <v>0</v>
      </c>
      <c r="I572" s="695">
        <f t="shared" si="129"/>
        <v>125162</v>
      </c>
      <c r="J572" s="1859">
        <v>0</v>
      </c>
      <c r="K572" s="1859"/>
      <c r="L572" s="745"/>
      <c r="M572" s="745"/>
      <c r="N572" s="718"/>
      <c r="O572" s="719"/>
      <c r="V572" s="697"/>
      <c r="W572" s="698"/>
      <c r="AC572" s="161"/>
      <c r="AD572" s="161"/>
      <c r="AE572" s="162"/>
      <c r="AF572" s="163"/>
      <c r="AG572" s="166"/>
      <c r="AH572" s="164"/>
      <c r="AJ572" s="1859"/>
      <c r="AK572" s="2175"/>
      <c r="AQ572" s="161"/>
    </row>
    <row r="573" spans="1:44">
      <c r="A573" s="696">
        <v>4261410</v>
      </c>
      <c r="B573" s="736" t="s">
        <v>4757</v>
      </c>
      <c r="C573" s="754"/>
      <c r="D573" s="714"/>
      <c r="E573" s="734"/>
      <c r="F573" s="164">
        <v>236580861.59</v>
      </c>
      <c r="G573" s="164">
        <f t="shared" si="127"/>
        <v>236581</v>
      </c>
      <c r="H573" s="164">
        <f t="shared" si="128"/>
        <v>0</v>
      </c>
      <c r="I573" s="695">
        <f t="shared" si="129"/>
        <v>236581</v>
      </c>
      <c r="J573" s="1859">
        <v>0</v>
      </c>
      <c r="K573" s="1859"/>
      <c r="L573" s="745"/>
      <c r="M573" s="745"/>
      <c r="N573" s="718"/>
      <c r="O573" s="719"/>
      <c r="V573" s="697"/>
      <c r="W573" s="698"/>
      <c r="AC573" s="161"/>
      <c r="AD573" s="161"/>
      <c r="AE573" s="162"/>
      <c r="AF573" s="163"/>
      <c r="AG573" s="166"/>
      <c r="AH573" s="164"/>
      <c r="AJ573" s="1859"/>
      <c r="AK573" s="2175"/>
      <c r="AQ573" s="161"/>
    </row>
    <row r="574" spans="1:44">
      <c r="A574" s="696">
        <v>4261420</v>
      </c>
      <c r="B574" s="736" t="s">
        <v>4758</v>
      </c>
      <c r="C574" s="754"/>
      <c r="D574" s="714"/>
      <c r="E574" s="734"/>
      <c r="F574" s="164">
        <v>-65632304.770000003</v>
      </c>
      <c r="G574" s="164">
        <f t="shared" si="127"/>
        <v>-65632</v>
      </c>
      <c r="H574" s="164">
        <f t="shared" si="128"/>
        <v>0</v>
      </c>
      <c r="I574" s="695">
        <f t="shared" si="129"/>
        <v>-65632</v>
      </c>
      <c r="J574" s="1859">
        <v>0</v>
      </c>
      <c r="K574" s="1859"/>
      <c r="L574" s="745"/>
      <c r="M574" s="745"/>
      <c r="N574" s="718"/>
      <c r="O574" s="719"/>
      <c r="V574" s="697"/>
      <c r="W574" s="698"/>
      <c r="AC574" s="161"/>
      <c r="AD574" s="161"/>
      <c r="AE574" s="162"/>
      <c r="AF574" s="163"/>
      <c r="AG574" s="166"/>
      <c r="AH574" s="164"/>
      <c r="AJ574" s="1859"/>
      <c r="AK574" s="2175"/>
      <c r="AQ574" s="161"/>
    </row>
    <row r="575" spans="1:44">
      <c r="A575" s="696">
        <v>4062200</v>
      </c>
      <c r="B575" s="736" t="s">
        <v>2589</v>
      </c>
      <c r="C575" s="754">
        <v>127013765.57000001</v>
      </c>
      <c r="D575" s="714">
        <v>0</v>
      </c>
      <c r="E575" s="772">
        <v>130000000</v>
      </c>
      <c r="F575" s="164">
        <v>-2986233.06</v>
      </c>
      <c r="G575" s="164">
        <f t="shared" si="117"/>
        <v>-2986</v>
      </c>
      <c r="H575" s="164">
        <f t="shared" si="118"/>
        <v>0</v>
      </c>
      <c r="I575" s="695">
        <f t="shared" si="126"/>
        <v>-2986</v>
      </c>
      <c r="J575" s="1859">
        <v>127014</v>
      </c>
      <c r="K575" s="1859">
        <f t="shared" si="119"/>
        <v>127.014</v>
      </c>
      <c r="L575" s="745" t="s">
        <v>2690</v>
      </c>
      <c r="M575" s="745"/>
      <c r="N575" s="724"/>
      <c r="O575" s="725"/>
      <c r="V575" s="697"/>
      <c r="W575" s="698"/>
      <c r="AB575" s="577" t="b">
        <f t="shared" ref="AB575:AB606" si="130">A575=AC575</f>
        <v>1</v>
      </c>
      <c r="AC575" s="161">
        <v>4062200</v>
      </c>
      <c r="AD575" s="161" t="s">
        <v>4450</v>
      </c>
      <c r="AE575" s="162">
        <v>-2986233.06</v>
      </c>
      <c r="AF575" s="163">
        <v>0</v>
      </c>
      <c r="AG575" s="166">
        <v>0</v>
      </c>
      <c r="AH575" s="164">
        <v>-2986233.06</v>
      </c>
      <c r="AJ575" s="1859">
        <v>-218165.27</v>
      </c>
      <c r="AK575" s="2175">
        <v>1269</v>
      </c>
      <c r="AQ575" s="161">
        <v>4062200</v>
      </c>
      <c r="AR575" s="577" t="s">
        <v>3911</v>
      </c>
    </row>
    <row r="576" spans="1:44">
      <c r="A576" s="696">
        <v>4062210</v>
      </c>
      <c r="B576" s="736" t="s">
        <v>2590</v>
      </c>
      <c r="C576" s="754">
        <v>2986236.04</v>
      </c>
      <c r="D576" s="714">
        <v>0</v>
      </c>
      <c r="E576" s="734">
        <v>0</v>
      </c>
      <c r="F576" s="164">
        <v>2986236.04</v>
      </c>
      <c r="G576" s="164">
        <f t="shared" si="117"/>
        <v>2986</v>
      </c>
      <c r="H576" s="164">
        <f t="shared" si="118"/>
        <v>0</v>
      </c>
      <c r="I576" s="695">
        <f t="shared" si="126"/>
        <v>2986</v>
      </c>
      <c r="J576" s="1859">
        <v>2986</v>
      </c>
      <c r="K576" s="1859">
        <f t="shared" si="119"/>
        <v>2.9860000000000002</v>
      </c>
      <c r="L576" s="745" t="s">
        <v>2690</v>
      </c>
      <c r="M576" s="745"/>
      <c r="N576" s="724"/>
      <c r="O576" s="725"/>
      <c r="V576" s="697"/>
      <c r="W576" s="698"/>
      <c r="AB576" s="577" t="b">
        <f t="shared" si="130"/>
        <v>1</v>
      </c>
      <c r="AC576" s="161">
        <v>4062210</v>
      </c>
      <c r="AD576" s="161" t="s">
        <v>4451</v>
      </c>
      <c r="AE576" s="167">
        <v>2986236.04</v>
      </c>
      <c r="AF576" s="163">
        <v>0</v>
      </c>
      <c r="AG576" s="166">
        <v>0</v>
      </c>
      <c r="AH576" s="160">
        <v>2986236.04</v>
      </c>
      <c r="AJ576" s="1858">
        <v>2986236.04</v>
      </c>
      <c r="AK576" s="2176">
        <v>0</v>
      </c>
      <c r="AQ576" s="161">
        <v>4062210</v>
      </c>
      <c r="AR576" s="577" t="s">
        <v>3912</v>
      </c>
    </row>
    <row r="577" spans="1:44">
      <c r="A577" s="696">
        <v>4062300</v>
      </c>
      <c r="B577" s="712" t="s">
        <v>3134</v>
      </c>
      <c r="C577" s="754">
        <v>-38998598.469999999</v>
      </c>
      <c r="D577" s="714">
        <v>0</v>
      </c>
      <c r="E577" s="734">
        <v>0</v>
      </c>
      <c r="F577" s="164">
        <v>-98498598.469999999</v>
      </c>
      <c r="G577" s="164">
        <f t="shared" si="117"/>
        <v>-98499</v>
      </c>
      <c r="H577" s="164">
        <f t="shared" si="118"/>
        <v>0</v>
      </c>
      <c r="I577" s="695">
        <f t="shared" si="126"/>
        <v>-98499</v>
      </c>
      <c r="J577" s="1859">
        <v>-38999</v>
      </c>
      <c r="K577" s="1859">
        <f t="shared" si="119"/>
        <v>-38.999000000000002</v>
      </c>
      <c r="L577" s="745" t="s">
        <v>2690</v>
      </c>
      <c r="M577" s="745"/>
      <c r="N577" s="724"/>
      <c r="O577" s="725"/>
      <c r="V577" s="697"/>
      <c r="W577" s="698"/>
      <c r="AB577" s="577" t="b">
        <f t="shared" si="130"/>
        <v>1</v>
      </c>
      <c r="AC577" s="161">
        <v>4062300</v>
      </c>
      <c r="AD577" s="161" t="s">
        <v>4452</v>
      </c>
      <c r="AE577" s="162">
        <v>-88498598.469999999</v>
      </c>
      <c r="AF577" s="163">
        <v>0</v>
      </c>
      <c r="AG577" s="166">
        <v>0</v>
      </c>
      <c r="AH577" s="164">
        <v>-88498598.469999999</v>
      </c>
      <c r="AJ577" s="1859">
        <v>-38998598.469999999</v>
      </c>
      <c r="AK577" s="2175">
        <v>127</v>
      </c>
      <c r="AQ577" s="161">
        <v>4062300</v>
      </c>
      <c r="AR577" s="577" t="s">
        <v>3913</v>
      </c>
    </row>
    <row r="578" spans="1:44">
      <c r="A578" s="696">
        <v>4062310</v>
      </c>
      <c r="B578" s="736" t="s">
        <v>2591</v>
      </c>
      <c r="C578" s="754">
        <v>54594177.840000004</v>
      </c>
      <c r="D578" s="714">
        <v>0</v>
      </c>
      <c r="E578" s="734">
        <v>0</v>
      </c>
      <c r="F578" s="164">
        <v>110218216.78</v>
      </c>
      <c r="G578" s="164">
        <f t="shared" si="117"/>
        <v>110218</v>
      </c>
      <c r="H578" s="164">
        <f t="shared" si="118"/>
        <v>0</v>
      </c>
      <c r="I578" s="695">
        <f t="shared" si="126"/>
        <v>110218</v>
      </c>
      <c r="J578" s="1859">
        <v>54594</v>
      </c>
      <c r="K578" s="1859">
        <f t="shared" si="119"/>
        <v>54.594000000000001</v>
      </c>
      <c r="L578" s="745" t="s">
        <v>2690</v>
      </c>
      <c r="M578" s="745"/>
      <c r="N578" s="724"/>
      <c r="O578" s="725"/>
      <c r="V578" s="697"/>
      <c r="W578" s="698"/>
      <c r="AB578" s="577" t="b">
        <f t="shared" si="130"/>
        <v>1</v>
      </c>
      <c r="AC578" s="161">
        <v>4062310</v>
      </c>
      <c r="AD578" s="161" t="s">
        <v>4453</v>
      </c>
      <c r="AE578" s="167">
        <v>93912372.280000001</v>
      </c>
      <c r="AF578" s="163">
        <v>0</v>
      </c>
      <c r="AG578" s="166">
        <v>0</v>
      </c>
      <c r="AH578" s="160">
        <v>93912372.280000001</v>
      </c>
      <c r="AJ578" s="1858">
        <v>41737821.469999999</v>
      </c>
      <c r="AK578" s="2175">
        <v>125</v>
      </c>
      <c r="AQ578" s="161">
        <v>4062310</v>
      </c>
      <c r="AR578" s="577" t="s">
        <v>3914</v>
      </c>
    </row>
    <row r="579" spans="1:44">
      <c r="A579" s="696">
        <v>4062400</v>
      </c>
      <c r="B579" s="736" t="s">
        <v>2592</v>
      </c>
      <c r="C579" s="754">
        <v>604847670.16000009</v>
      </c>
      <c r="D579" s="714">
        <v>0</v>
      </c>
      <c r="E579" s="716">
        <v>-251964500</v>
      </c>
      <c r="F579" s="164">
        <v>5314811151.5100002</v>
      </c>
      <c r="G579" s="164">
        <f t="shared" si="117"/>
        <v>5314811</v>
      </c>
      <c r="H579" s="164">
        <f t="shared" si="118"/>
        <v>0</v>
      </c>
      <c r="I579" s="695">
        <f t="shared" si="126"/>
        <v>5314811</v>
      </c>
      <c r="J579" s="1859">
        <v>604848</v>
      </c>
      <c r="K579" s="1859">
        <f t="shared" si="119"/>
        <v>604.84799999999996</v>
      </c>
      <c r="L579" s="745" t="s">
        <v>2690</v>
      </c>
      <c r="M579" s="745"/>
      <c r="N579" s="724"/>
      <c r="O579" s="725"/>
      <c r="V579" s="697"/>
      <c r="W579" s="698"/>
      <c r="AB579" s="577" t="b">
        <f t="shared" si="130"/>
        <v>1</v>
      </c>
      <c r="AC579" s="161">
        <v>4062400</v>
      </c>
      <c r="AD579" s="161" t="s">
        <v>4454</v>
      </c>
      <c r="AE579" s="167">
        <v>3550839596.0900002</v>
      </c>
      <c r="AF579" s="163">
        <v>0</v>
      </c>
      <c r="AG579" s="166">
        <v>0</v>
      </c>
      <c r="AH579" s="160">
        <v>3550839596.0900002</v>
      </c>
      <c r="AJ579" s="1858">
        <v>583566102.19000006</v>
      </c>
      <c r="AK579" s="2175">
        <v>508</v>
      </c>
      <c r="AQ579" s="161">
        <v>4062400</v>
      </c>
      <c r="AR579" s="577" t="s">
        <v>3915</v>
      </c>
    </row>
    <row r="580" spans="1:44">
      <c r="A580" s="696">
        <v>4062410</v>
      </c>
      <c r="B580" s="712" t="s">
        <v>3135</v>
      </c>
      <c r="C580" s="754">
        <v>5782427308.8200006</v>
      </c>
      <c r="D580" s="714">
        <v>0</v>
      </c>
      <c r="E580" s="734">
        <v>0</v>
      </c>
      <c r="F580" s="164">
        <v>9517939552.0499992</v>
      </c>
      <c r="G580" s="164">
        <f t="shared" si="117"/>
        <v>9517940</v>
      </c>
      <c r="H580" s="164">
        <f t="shared" si="118"/>
        <v>0</v>
      </c>
      <c r="I580" s="695">
        <f t="shared" si="126"/>
        <v>9517940</v>
      </c>
      <c r="J580" s="1859">
        <v>5782427</v>
      </c>
      <c r="K580" s="1859">
        <f t="shared" si="119"/>
        <v>5782.4269999999997</v>
      </c>
      <c r="L580" s="745" t="s">
        <v>2690</v>
      </c>
      <c r="M580" s="745"/>
      <c r="N580" s="724"/>
      <c r="O580" s="725"/>
      <c r="V580" s="697"/>
      <c r="W580" s="698"/>
      <c r="AB580" s="577" t="b">
        <f t="shared" si="130"/>
        <v>1</v>
      </c>
      <c r="AC580" s="161">
        <v>4062410</v>
      </c>
      <c r="AD580" s="161" t="s">
        <v>4455</v>
      </c>
      <c r="AE580" s="167">
        <v>8377952025.4799995</v>
      </c>
      <c r="AF580" s="163">
        <v>0</v>
      </c>
      <c r="AG580" s="160">
        <v>1500051</v>
      </c>
      <c r="AH580" s="160">
        <v>8379452076.4799995</v>
      </c>
      <c r="AJ580" s="1858">
        <v>4686660508.7200003</v>
      </c>
      <c r="AK580" s="2175">
        <v>79</v>
      </c>
      <c r="AQ580" s="161">
        <v>4062410</v>
      </c>
      <c r="AR580" s="577" t="s">
        <v>3916</v>
      </c>
    </row>
    <row r="581" spans="1:44">
      <c r="A581" s="696">
        <v>4062420</v>
      </c>
      <c r="B581" s="712" t="s">
        <v>3136</v>
      </c>
      <c r="C581" s="754">
        <v>-7310666153.2199993</v>
      </c>
      <c r="D581" s="714">
        <v>0</v>
      </c>
      <c r="E581" s="734">
        <v>0</v>
      </c>
      <c r="F581" s="164">
        <v>-13745191948.450001</v>
      </c>
      <c r="G581" s="164">
        <f t="shared" si="117"/>
        <v>-13745192</v>
      </c>
      <c r="H581" s="164">
        <f t="shared" si="118"/>
        <v>0</v>
      </c>
      <c r="I581" s="695">
        <f t="shared" si="126"/>
        <v>-13745192</v>
      </c>
      <c r="J581" s="1859">
        <v>-7310666</v>
      </c>
      <c r="K581" s="1859">
        <f t="shared" si="119"/>
        <v>-7310.6660000000002</v>
      </c>
      <c r="L581" s="745" t="s">
        <v>2690</v>
      </c>
      <c r="M581" s="745"/>
      <c r="N581" s="724"/>
      <c r="O581" s="725"/>
      <c r="V581" s="697"/>
      <c r="W581" s="698"/>
      <c r="AB581" s="577" t="b">
        <f t="shared" si="130"/>
        <v>1</v>
      </c>
      <c r="AC581" s="161">
        <v>4062420</v>
      </c>
      <c r="AD581" s="161" t="s">
        <v>4456</v>
      </c>
      <c r="AE581" s="162">
        <v>-11927154754.07</v>
      </c>
      <c r="AF581" s="163">
        <v>0</v>
      </c>
      <c r="AG581" s="166">
        <v>0</v>
      </c>
      <c r="AH581" s="164">
        <v>-11927154754.07</v>
      </c>
      <c r="AJ581" s="1859">
        <v>-5041168763.0500002</v>
      </c>
      <c r="AK581" s="2175">
        <v>137</v>
      </c>
      <c r="AQ581" s="161">
        <v>4062420</v>
      </c>
      <c r="AR581" s="577" t="s">
        <v>3917</v>
      </c>
    </row>
    <row r="582" spans="1:44">
      <c r="A582" s="696">
        <v>4062500</v>
      </c>
      <c r="B582" s="712" t="s">
        <v>3422</v>
      </c>
      <c r="C582" s="754"/>
      <c r="D582" s="714"/>
      <c r="E582" s="734"/>
      <c r="F582" s="164">
        <v>-24256000</v>
      </c>
      <c r="G582" s="164">
        <f t="shared" si="117"/>
        <v>-24256</v>
      </c>
      <c r="H582" s="164">
        <f t="shared" si="118"/>
        <v>0</v>
      </c>
      <c r="I582" s="695">
        <f>ROUND(F582/1000,0)</f>
        <v>-24256</v>
      </c>
      <c r="J582" s="1859">
        <v>0</v>
      </c>
      <c r="K582" s="1859">
        <f t="shared" si="119"/>
        <v>0</v>
      </c>
      <c r="L582" s="745" t="s">
        <v>2690</v>
      </c>
      <c r="M582" s="745"/>
      <c r="N582" s="724"/>
      <c r="O582" s="725"/>
      <c r="V582" s="697"/>
      <c r="W582" s="698"/>
      <c r="AB582" s="577" t="b">
        <f t="shared" si="130"/>
        <v>1</v>
      </c>
      <c r="AC582" s="161">
        <v>4062500</v>
      </c>
      <c r="AD582" s="161" t="s">
        <v>4457</v>
      </c>
      <c r="AE582" s="162">
        <v>-24255900</v>
      </c>
      <c r="AF582" s="163">
        <v>0</v>
      </c>
      <c r="AG582" s="166">
        <v>0</v>
      </c>
      <c r="AH582" s="164">
        <v>-24255900</v>
      </c>
      <c r="AJ582" s="165">
        <v>0</v>
      </c>
      <c r="AK582" s="2176">
        <v>0</v>
      </c>
      <c r="AQ582" s="161">
        <v>4062500</v>
      </c>
      <c r="AR582" s="577" t="s">
        <v>3422</v>
      </c>
    </row>
    <row r="583" spans="1:44">
      <c r="A583" s="696">
        <v>4062510</v>
      </c>
      <c r="B583" s="712" t="s">
        <v>3383</v>
      </c>
      <c r="C583" s="754">
        <v>19800000</v>
      </c>
      <c r="D583" s="714"/>
      <c r="E583" s="734"/>
      <c r="F583" s="164">
        <v>27060600</v>
      </c>
      <c r="G583" s="164">
        <f t="shared" si="117"/>
        <v>27061</v>
      </c>
      <c r="H583" s="164">
        <f t="shared" si="118"/>
        <v>0</v>
      </c>
      <c r="I583" s="695">
        <f>ROUND(F583/1000,0)</f>
        <v>27061</v>
      </c>
      <c r="J583" s="1859">
        <v>19800</v>
      </c>
      <c r="K583" s="1859">
        <f t="shared" si="119"/>
        <v>19.8</v>
      </c>
      <c r="L583" s="745" t="s">
        <v>2690</v>
      </c>
      <c r="M583" s="745"/>
      <c r="N583" s="724"/>
      <c r="O583" s="725"/>
      <c r="V583" s="697"/>
      <c r="W583" s="698"/>
      <c r="AB583" s="577" t="b">
        <f t="shared" si="130"/>
        <v>1</v>
      </c>
      <c r="AC583" s="161">
        <v>4062510</v>
      </c>
      <c r="AD583" s="161" t="s">
        <v>4458</v>
      </c>
      <c r="AE583" s="167">
        <v>26774600</v>
      </c>
      <c r="AF583" s="163">
        <v>0</v>
      </c>
      <c r="AG583" s="166">
        <v>0</v>
      </c>
      <c r="AH583" s="160">
        <v>26774600</v>
      </c>
      <c r="AJ583" s="165">
        <v>0</v>
      </c>
      <c r="AK583" s="2176">
        <v>0</v>
      </c>
      <c r="AQ583" s="161">
        <v>4062510</v>
      </c>
      <c r="AR583" s="577" t="s">
        <v>3383</v>
      </c>
    </row>
    <row r="584" spans="1:44">
      <c r="A584" s="696">
        <v>4062600</v>
      </c>
      <c r="B584" s="712" t="s">
        <v>3423</v>
      </c>
      <c r="C584" s="754"/>
      <c r="D584" s="714"/>
      <c r="E584" s="734"/>
      <c r="F584" s="164">
        <v>-32</v>
      </c>
      <c r="G584" s="164">
        <f t="shared" si="117"/>
        <v>0</v>
      </c>
      <c r="H584" s="164">
        <f t="shared" si="118"/>
        <v>0</v>
      </c>
      <c r="I584" s="695">
        <f t="shared" ref="I584" si="131">ROUND(F584/1000,0)</f>
        <v>0</v>
      </c>
      <c r="J584" s="1859">
        <v>0</v>
      </c>
      <c r="K584" s="1859">
        <f t="shared" si="119"/>
        <v>0</v>
      </c>
      <c r="L584" s="745" t="s">
        <v>2690</v>
      </c>
      <c r="M584" s="745"/>
      <c r="N584" s="724"/>
      <c r="O584" s="725"/>
      <c r="V584" s="697"/>
      <c r="W584" s="698"/>
      <c r="AB584" s="577" t="b">
        <f t="shared" si="130"/>
        <v>1</v>
      </c>
      <c r="AC584" s="161">
        <v>4062600</v>
      </c>
      <c r="AD584" s="161" t="s">
        <v>4459</v>
      </c>
      <c r="AE584" s="162">
        <v>-32</v>
      </c>
      <c r="AF584" s="163">
        <v>0</v>
      </c>
      <c r="AG584" s="166">
        <v>0</v>
      </c>
      <c r="AH584" s="164">
        <v>-32</v>
      </c>
      <c r="AJ584" s="165">
        <v>0</v>
      </c>
      <c r="AK584" s="2176">
        <v>0</v>
      </c>
      <c r="AQ584" s="161">
        <v>4062600</v>
      </c>
      <c r="AR584" s="577" t="s">
        <v>3423</v>
      </c>
    </row>
    <row r="585" spans="1:44">
      <c r="A585" s="696">
        <v>4062610</v>
      </c>
      <c r="B585" s="712" t="s">
        <v>3384</v>
      </c>
      <c r="C585" s="754">
        <v>72000</v>
      </c>
      <c r="D585" s="714"/>
      <c r="E585" s="734"/>
      <c r="F585" s="164">
        <v>126500</v>
      </c>
      <c r="G585" s="164">
        <f t="shared" si="117"/>
        <v>127</v>
      </c>
      <c r="H585" s="164">
        <f t="shared" si="118"/>
        <v>0</v>
      </c>
      <c r="I585" s="695">
        <f>ROUND(F585/1000,0)</f>
        <v>127</v>
      </c>
      <c r="J585" s="1859">
        <v>72</v>
      </c>
      <c r="K585" s="1859">
        <f t="shared" si="119"/>
        <v>7.1999999999999995E-2</v>
      </c>
      <c r="L585" s="745" t="s">
        <v>2690</v>
      </c>
      <c r="M585" s="745"/>
      <c r="N585" s="724"/>
      <c r="O585" s="725"/>
      <c r="V585" s="697"/>
      <c r="W585" s="698"/>
      <c r="AB585" s="577" t="b">
        <f t="shared" si="130"/>
        <v>1</v>
      </c>
      <c r="AC585" s="161">
        <v>4062610</v>
      </c>
      <c r="AD585" s="161" t="s">
        <v>4460</v>
      </c>
      <c r="AE585" s="167">
        <v>126500</v>
      </c>
      <c r="AF585" s="163">
        <v>0</v>
      </c>
      <c r="AG585" s="166">
        <v>0</v>
      </c>
      <c r="AH585" s="160">
        <v>126500</v>
      </c>
      <c r="AJ585" s="165">
        <v>0</v>
      </c>
      <c r="AK585" s="2176">
        <v>0</v>
      </c>
      <c r="AQ585" s="161">
        <v>4062610</v>
      </c>
      <c r="AR585" s="577" t="s">
        <v>3384</v>
      </c>
    </row>
    <row r="586" spans="1:44">
      <c r="A586" s="696">
        <v>4062700</v>
      </c>
      <c r="B586" s="712" t="s">
        <v>3211</v>
      </c>
      <c r="C586" s="754">
        <v>-2221338970.2300005</v>
      </c>
      <c r="D586" s="714">
        <v>0</v>
      </c>
      <c r="E586" s="734">
        <v>0</v>
      </c>
      <c r="F586" s="164">
        <v>-7759240512.4899998</v>
      </c>
      <c r="G586" s="164">
        <f t="shared" si="117"/>
        <v>-7759241</v>
      </c>
      <c r="H586" s="164">
        <f t="shared" si="118"/>
        <v>0</v>
      </c>
      <c r="I586" s="695">
        <f t="shared" si="126"/>
        <v>-7759241</v>
      </c>
      <c r="J586" s="1859">
        <v>-2221339</v>
      </c>
      <c r="K586" s="1859">
        <f t="shared" si="119"/>
        <v>-2221.3389999999999</v>
      </c>
      <c r="L586" s="745" t="s">
        <v>2690</v>
      </c>
      <c r="M586" s="745"/>
      <c r="N586" s="724"/>
      <c r="O586" s="725"/>
      <c r="V586" s="697"/>
      <c r="W586" s="698"/>
      <c r="AB586" s="577" t="b">
        <f t="shared" si="130"/>
        <v>1</v>
      </c>
      <c r="AC586" s="161">
        <v>4062700</v>
      </c>
      <c r="AD586" s="161" t="s">
        <v>4461</v>
      </c>
      <c r="AE586" s="162">
        <v>-8067154669.8699999</v>
      </c>
      <c r="AF586" s="163">
        <v>0</v>
      </c>
      <c r="AG586" s="166">
        <v>0</v>
      </c>
      <c r="AH586" s="164">
        <v>-8067154669.8699999</v>
      </c>
      <c r="AJ586" s="1859">
        <v>-652792950.21000004</v>
      </c>
      <c r="AK586" s="2175">
        <v>1136</v>
      </c>
      <c r="AQ586" s="161">
        <v>4062700</v>
      </c>
      <c r="AR586" s="577" t="s">
        <v>3918</v>
      </c>
    </row>
    <row r="587" spans="1:44">
      <c r="A587" s="696">
        <v>4062710</v>
      </c>
      <c r="B587" s="712" t="s">
        <v>3212</v>
      </c>
      <c r="C587" s="754">
        <v>5000000000</v>
      </c>
      <c r="D587" s="714">
        <v>0</v>
      </c>
      <c r="E587" s="734">
        <v>0</v>
      </c>
      <c r="F587" s="164">
        <v>10173871684.359999</v>
      </c>
      <c r="G587" s="164">
        <f t="shared" si="117"/>
        <v>10173872</v>
      </c>
      <c r="H587" s="164">
        <f t="shared" si="118"/>
        <v>0</v>
      </c>
      <c r="I587" s="695">
        <f t="shared" si="126"/>
        <v>10173872</v>
      </c>
      <c r="J587" s="1859">
        <v>5000000</v>
      </c>
      <c r="K587" s="1859">
        <f t="shared" si="119"/>
        <v>5000</v>
      </c>
      <c r="L587" s="745" t="s">
        <v>2690</v>
      </c>
      <c r="M587" s="745"/>
      <c r="N587" s="724"/>
      <c r="O587" s="725"/>
      <c r="V587" s="697"/>
      <c r="W587" s="698"/>
      <c r="AB587" s="577" t="b">
        <f t="shared" si="130"/>
        <v>1</v>
      </c>
      <c r="AC587" s="161">
        <v>4062710</v>
      </c>
      <c r="AD587" s="161" t="s">
        <v>4462</v>
      </c>
      <c r="AE587" s="167">
        <v>10056480963</v>
      </c>
      <c r="AF587" s="163">
        <v>0</v>
      </c>
      <c r="AG587" s="166">
        <v>0</v>
      </c>
      <c r="AH587" s="160">
        <v>10056480963</v>
      </c>
      <c r="AJ587" s="1858">
        <v>1000000000</v>
      </c>
      <c r="AK587" s="2175">
        <v>906</v>
      </c>
      <c r="AQ587" s="161">
        <v>4062710</v>
      </c>
      <c r="AR587" s="577" t="s">
        <v>3919</v>
      </c>
    </row>
    <row r="588" spans="1:44">
      <c r="A588" s="696">
        <v>4062720</v>
      </c>
      <c r="B588" s="712" t="s">
        <v>3385</v>
      </c>
      <c r="C588" s="754">
        <v>-968610578.13999999</v>
      </c>
      <c r="D588" s="714"/>
      <c r="E588" s="734"/>
      <c r="F588" s="164">
        <v>-2129244132.8399999</v>
      </c>
      <c r="G588" s="164">
        <f t="shared" si="117"/>
        <v>-2129244</v>
      </c>
      <c r="H588" s="164">
        <f t="shared" si="118"/>
        <v>0</v>
      </c>
      <c r="I588" s="695">
        <f t="shared" ref="I588:I589" si="132">ROUND(F588/1000,0)</f>
        <v>-2129244</v>
      </c>
      <c r="J588" s="1859">
        <v>-968611</v>
      </c>
      <c r="K588" s="1859">
        <f t="shared" si="119"/>
        <v>-968.61099999999999</v>
      </c>
      <c r="L588" s="745" t="s">
        <v>2690</v>
      </c>
      <c r="M588" s="745"/>
      <c r="N588" s="724"/>
      <c r="O588" s="725"/>
      <c r="V588" s="697"/>
      <c r="W588" s="698"/>
      <c r="AB588" s="577" t="b">
        <f t="shared" si="130"/>
        <v>1</v>
      </c>
      <c r="AC588" s="161">
        <v>4062720</v>
      </c>
      <c r="AD588" s="161" t="s">
        <v>4463</v>
      </c>
      <c r="AE588" s="162">
        <v>-1928244132.8399999</v>
      </c>
      <c r="AF588" s="163">
        <v>0</v>
      </c>
      <c r="AG588" s="166">
        <v>0</v>
      </c>
      <c r="AH588" s="164">
        <v>-1928244132.8399999</v>
      </c>
      <c r="AJ588" s="165">
        <v>0</v>
      </c>
      <c r="AK588" s="2176">
        <v>0</v>
      </c>
      <c r="AQ588" s="161">
        <v>4062720</v>
      </c>
      <c r="AR588" s="577" t="s">
        <v>3385</v>
      </c>
    </row>
    <row r="589" spans="1:44">
      <c r="A589" s="696">
        <v>4062800</v>
      </c>
      <c r="B589" s="712" t="s">
        <v>3457</v>
      </c>
      <c r="C589" s="754"/>
      <c r="D589" s="714"/>
      <c r="E589" s="734"/>
      <c r="F589" s="164">
        <v>203601.37</v>
      </c>
      <c r="G589" s="164">
        <f t="shared" si="117"/>
        <v>204</v>
      </c>
      <c r="H589" s="164">
        <f t="shared" si="118"/>
        <v>0</v>
      </c>
      <c r="I589" s="695">
        <f t="shared" si="132"/>
        <v>204</v>
      </c>
      <c r="J589" s="1859">
        <v>0</v>
      </c>
      <c r="K589" s="1859">
        <f t="shared" si="119"/>
        <v>0</v>
      </c>
      <c r="L589" s="745" t="s">
        <v>2690</v>
      </c>
      <c r="M589" s="745"/>
      <c r="N589" s="724"/>
      <c r="O589" s="725"/>
      <c r="V589" s="697"/>
      <c r="W589" s="698"/>
      <c r="AB589" s="577" t="b">
        <f t="shared" si="130"/>
        <v>1</v>
      </c>
      <c r="AC589" s="161">
        <v>4062800</v>
      </c>
      <c r="AD589" s="161" t="s">
        <v>4464</v>
      </c>
      <c r="AE589" s="167">
        <v>203601.37</v>
      </c>
      <c r="AF589" s="163">
        <v>0</v>
      </c>
      <c r="AG589" s="166">
        <v>0</v>
      </c>
      <c r="AH589" s="160">
        <v>203601.37</v>
      </c>
      <c r="AJ589" s="165">
        <v>0</v>
      </c>
      <c r="AK589" s="2176">
        <v>0</v>
      </c>
      <c r="AQ589" s="161">
        <v>4062800</v>
      </c>
      <c r="AR589" s="577" t="s">
        <v>3457</v>
      </c>
    </row>
    <row r="590" spans="1:44">
      <c r="A590" s="696">
        <v>4062900</v>
      </c>
      <c r="B590" s="712" t="s">
        <v>3461</v>
      </c>
      <c r="C590" s="754"/>
      <c r="D590" s="714"/>
      <c r="E590" s="734"/>
      <c r="F590" s="164">
        <v>-16102303399.190001</v>
      </c>
      <c r="G590" s="164">
        <f t="shared" si="117"/>
        <v>-16102303</v>
      </c>
      <c r="H590" s="164">
        <f t="shared" si="118"/>
        <v>0</v>
      </c>
      <c r="I590" s="695">
        <f t="shared" ref="I590:I591" si="133">ROUND(F590/1000,0)</f>
        <v>-16102303</v>
      </c>
      <c r="J590" s="1859">
        <v>0</v>
      </c>
      <c r="K590" s="1859">
        <f t="shared" si="119"/>
        <v>0</v>
      </c>
      <c r="L590" s="745" t="s">
        <v>2690</v>
      </c>
      <c r="M590" s="745"/>
      <c r="N590" s="724"/>
      <c r="O590" s="725"/>
      <c r="V590" s="697"/>
      <c r="W590" s="698"/>
      <c r="AB590" s="577" t="b">
        <f t="shared" si="130"/>
        <v>1</v>
      </c>
      <c r="AC590" s="161">
        <v>4062900</v>
      </c>
      <c r="AD590" s="161" t="s">
        <v>4465</v>
      </c>
      <c r="AE590" s="162">
        <v>-9660399820.7700005</v>
      </c>
      <c r="AF590" s="163">
        <v>0</v>
      </c>
      <c r="AG590" s="166">
        <v>0</v>
      </c>
      <c r="AH590" s="164">
        <v>-9660399820.7700005</v>
      </c>
      <c r="AJ590" s="165">
        <v>0</v>
      </c>
      <c r="AK590" s="2176">
        <v>0</v>
      </c>
      <c r="AQ590" s="161">
        <v>4062900</v>
      </c>
      <c r="AR590" s="577" t="s">
        <v>3461</v>
      </c>
    </row>
    <row r="591" spans="1:44">
      <c r="A591" s="696">
        <v>4062910</v>
      </c>
      <c r="B591" s="712" t="s">
        <v>3462</v>
      </c>
      <c r="C591" s="754"/>
      <c r="D591" s="714"/>
      <c r="E591" s="734"/>
      <c r="F591" s="164">
        <v>17969673223.57</v>
      </c>
      <c r="G591" s="164">
        <f t="shared" si="117"/>
        <v>17969673</v>
      </c>
      <c r="H591" s="164">
        <f t="shared" si="118"/>
        <v>0</v>
      </c>
      <c r="I591" s="695">
        <f t="shared" si="133"/>
        <v>17969673</v>
      </c>
      <c r="J591" s="1859">
        <v>0</v>
      </c>
      <c r="K591" s="1859">
        <f t="shared" si="119"/>
        <v>0</v>
      </c>
      <c r="L591" s="745" t="s">
        <v>2690</v>
      </c>
      <c r="M591" s="745"/>
      <c r="N591" s="724"/>
      <c r="O591" s="725"/>
      <c r="V591" s="697"/>
      <c r="W591" s="698"/>
      <c r="AB591" s="577" t="b">
        <f t="shared" si="130"/>
        <v>1</v>
      </c>
      <c r="AC591" s="161">
        <v>4062910</v>
      </c>
      <c r="AD591" s="161" t="s">
        <v>4466</v>
      </c>
      <c r="AE591" s="167">
        <v>9651828070.7700005</v>
      </c>
      <c r="AF591" s="163">
        <v>0</v>
      </c>
      <c r="AG591" s="160">
        <v>27159500</v>
      </c>
      <c r="AH591" s="160">
        <v>9678987570.7700005</v>
      </c>
      <c r="AJ591" s="165">
        <v>0</v>
      </c>
      <c r="AK591" s="2176">
        <v>0</v>
      </c>
      <c r="AQ591" s="161">
        <v>4062910</v>
      </c>
      <c r="AR591" s="577" t="s">
        <v>3462</v>
      </c>
    </row>
    <row r="592" spans="1:44">
      <c r="A592" s="696">
        <v>4062920</v>
      </c>
      <c r="B592" s="712" t="s">
        <v>3467</v>
      </c>
      <c r="C592" s="754"/>
      <c r="D592" s="714"/>
      <c r="E592" s="734"/>
      <c r="F592" s="164">
        <v>-1844627234.3800001</v>
      </c>
      <c r="G592" s="164">
        <f t="shared" si="117"/>
        <v>-1844627</v>
      </c>
      <c r="H592" s="164">
        <f t="shared" si="118"/>
        <v>0</v>
      </c>
      <c r="I592" s="695">
        <f t="shared" ref="I592" si="134">ROUND(F592/1000,0)</f>
        <v>-1844627</v>
      </c>
      <c r="J592" s="1859">
        <v>0</v>
      </c>
      <c r="K592" s="1859">
        <f t="shared" si="119"/>
        <v>0</v>
      </c>
      <c r="L592" s="745"/>
      <c r="M592" s="745"/>
      <c r="N592" s="724"/>
      <c r="O592" s="725"/>
      <c r="V592" s="697"/>
      <c r="W592" s="698"/>
      <c r="AB592" s="577" t="b">
        <f t="shared" si="130"/>
        <v>1</v>
      </c>
      <c r="AC592" s="161">
        <v>4062920</v>
      </c>
      <c r="AD592" s="161" t="s">
        <v>4467</v>
      </c>
      <c r="AE592" s="162">
        <v>-428250</v>
      </c>
      <c r="AF592" s="163">
        <v>0</v>
      </c>
      <c r="AG592" s="166">
        <v>0</v>
      </c>
      <c r="AH592" s="164">
        <v>-428250</v>
      </c>
      <c r="AJ592" s="165">
        <v>0</v>
      </c>
      <c r="AK592" s="2176">
        <v>0</v>
      </c>
      <c r="AQ592" s="161">
        <v>4062920</v>
      </c>
      <c r="AR592" s="577" t="s">
        <v>3467</v>
      </c>
    </row>
    <row r="593" spans="1:44">
      <c r="A593" s="696">
        <v>4261000</v>
      </c>
      <c r="B593" s="736" t="s">
        <v>2593</v>
      </c>
      <c r="C593" s="754">
        <v>-1604224190.2799997</v>
      </c>
      <c r="D593" s="748">
        <v>-26500000</v>
      </c>
      <c r="E593" s="772">
        <v>213805153.90000001</v>
      </c>
      <c r="F593" s="164">
        <v>-2462588058.2400002</v>
      </c>
      <c r="G593" s="164">
        <f t="shared" si="117"/>
        <v>-2462588</v>
      </c>
      <c r="H593" s="164">
        <f t="shared" si="118"/>
        <v>0</v>
      </c>
      <c r="I593" s="695">
        <f t="shared" si="126"/>
        <v>-2462588</v>
      </c>
      <c r="J593" s="1859">
        <v>-1661623</v>
      </c>
      <c r="K593" s="1859">
        <f t="shared" si="119"/>
        <v>-1661.623</v>
      </c>
      <c r="L593" s="745" t="s">
        <v>2690</v>
      </c>
      <c r="M593" s="745"/>
      <c r="N593" s="726"/>
      <c r="O593" s="721"/>
      <c r="V593" s="697"/>
      <c r="W593" s="698"/>
      <c r="AB593" s="577" t="b">
        <f t="shared" si="130"/>
        <v>1</v>
      </c>
      <c r="AC593" s="161">
        <v>4261000</v>
      </c>
      <c r="AD593" s="161" t="s">
        <v>4468</v>
      </c>
      <c r="AE593" s="162">
        <v>-2461737433.3200002</v>
      </c>
      <c r="AF593" s="163">
        <v>0</v>
      </c>
      <c r="AG593" s="166">
        <v>0</v>
      </c>
      <c r="AH593" s="164">
        <v>-2461737433.3200002</v>
      </c>
      <c r="AJ593" s="1859">
        <v>-1764847454.3599999</v>
      </c>
      <c r="AK593" s="2175">
        <v>39</v>
      </c>
      <c r="AQ593" s="161">
        <v>4261000</v>
      </c>
      <c r="AR593" s="577" t="s">
        <v>3920</v>
      </c>
    </row>
    <row r="594" spans="1:44">
      <c r="A594" s="696">
        <v>4261010</v>
      </c>
      <c r="B594" s="736" t="s">
        <v>2594</v>
      </c>
      <c r="C594" s="754">
        <v>10332186017.840002</v>
      </c>
      <c r="D594" s="714">
        <v>0</v>
      </c>
      <c r="E594" s="734">
        <v>0</v>
      </c>
      <c r="F594" s="164">
        <v>12439489270.17</v>
      </c>
      <c r="G594" s="164">
        <f t="shared" si="117"/>
        <v>12439489</v>
      </c>
      <c r="H594" s="164">
        <f t="shared" si="118"/>
        <v>0</v>
      </c>
      <c r="I594" s="695">
        <f t="shared" si="126"/>
        <v>12439489</v>
      </c>
      <c r="J594" s="1859">
        <v>10332186</v>
      </c>
      <c r="K594" s="1859">
        <f t="shared" si="119"/>
        <v>10332.186</v>
      </c>
      <c r="L594" s="745" t="s">
        <v>2690</v>
      </c>
      <c r="M594" s="745"/>
      <c r="N594" s="726"/>
      <c r="O594" s="719"/>
      <c r="V594" s="697"/>
      <c r="W594" s="698"/>
      <c r="AB594" s="577" t="b">
        <f t="shared" si="130"/>
        <v>1</v>
      </c>
      <c r="AC594" s="161">
        <v>4261010</v>
      </c>
      <c r="AD594" s="161" t="s">
        <v>4469</v>
      </c>
      <c r="AE594" s="167">
        <v>12433462454.030001</v>
      </c>
      <c r="AF594" s="163">
        <v>0</v>
      </c>
      <c r="AG594" s="166">
        <v>0</v>
      </c>
      <c r="AH594" s="160">
        <v>12433462454.030001</v>
      </c>
      <c r="AJ594" s="1858">
        <v>9501853131.3799992</v>
      </c>
      <c r="AK594" s="2175">
        <v>31</v>
      </c>
      <c r="AQ594" s="161">
        <v>4261010</v>
      </c>
      <c r="AR594" s="577" t="s">
        <v>3921</v>
      </c>
    </row>
    <row r="595" spans="1:44" ht="15" customHeight="1">
      <c r="A595" s="696">
        <v>4261020</v>
      </c>
      <c r="B595" s="736" t="s">
        <v>2595</v>
      </c>
      <c r="C595" s="754">
        <v>-8544549807.1100006</v>
      </c>
      <c r="D595" s="714">
        <v>0</v>
      </c>
      <c r="E595" s="715">
        <v>-57161382.380000003</v>
      </c>
      <c r="F595" s="164">
        <v>-9980207653.4799995</v>
      </c>
      <c r="G595" s="164">
        <f t="shared" si="117"/>
        <v>-9980208</v>
      </c>
      <c r="H595" s="164">
        <f t="shared" si="118"/>
        <v>0</v>
      </c>
      <c r="I595" s="695">
        <f t="shared" si="126"/>
        <v>-9980208</v>
      </c>
      <c r="J595" s="1859">
        <v>-8544550</v>
      </c>
      <c r="K595" s="1859">
        <f t="shared" si="119"/>
        <v>-8544.5499999999993</v>
      </c>
      <c r="L595" s="745" t="s">
        <v>2690</v>
      </c>
      <c r="M595" s="745"/>
      <c r="N595" s="718"/>
      <c r="O595" s="719"/>
      <c r="V595" s="697"/>
      <c r="W595" s="698"/>
      <c r="AB595" s="577" t="b">
        <f t="shared" si="130"/>
        <v>1</v>
      </c>
      <c r="AC595" s="161">
        <v>4261020</v>
      </c>
      <c r="AD595" s="161" t="s">
        <v>4470</v>
      </c>
      <c r="AE595" s="162">
        <v>-9980207653.4799995</v>
      </c>
      <c r="AF595" s="163">
        <v>0</v>
      </c>
      <c r="AG595" s="166">
        <v>0</v>
      </c>
      <c r="AH595" s="164">
        <v>-9980207653.4799995</v>
      </c>
      <c r="AJ595" s="1859">
        <v>-7610143729.6700001</v>
      </c>
      <c r="AK595" s="2175">
        <v>31</v>
      </c>
      <c r="AQ595" s="161">
        <v>4261020</v>
      </c>
      <c r="AR595" s="577" t="s">
        <v>3922</v>
      </c>
    </row>
    <row r="596" spans="1:44">
      <c r="A596" s="696">
        <v>4261100</v>
      </c>
      <c r="B596" s="736" t="s">
        <v>2596</v>
      </c>
      <c r="C596" s="754">
        <v>-375876.7</v>
      </c>
      <c r="D596" s="714">
        <v>0</v>
      </c>
      <c r="E596" s="734">
        <v>0</v>
      </c>
      <c r="F596" s="164">
        <v>-440953.86</v>
      </c>
      <c r="G596" s="164">
        <f t="shared" si="117"/>
        <v>-441</v>
      </c>
      <c r="H596" s="164">
        <f t="shared" si="118"/>
        <v>0</v>
      </c>
      <c r="I596" s="695">
        <f t="shared" si="126"/>
        <v>-441</v>
      </c>
      <c r="J596" s="1859">
        <v>-376</v>
      </c>
      <c r="K596" s="1859">
        <f t="shared" si="119"/>
        <v>-0.376</v>
      </c>
      <c r="L596" s="745" t="s">
        <v>2690</v>
      </c>
      <c r="M596" s="745"/>
      <c r="N596" s="726"/>
      <c r="O596" s="721"/>
      <c r="V596" s="697"/>
      <c r="W596" s="698"/>
      <c r="AB596" s="577" t="b">
        <f t="shared" si="130"/>
        <v>1</v>
      </c>
      <c r="AC596" s="161">
        <v>4261100</v>
      </c>
      <c r="AD596" s="161" t="s">
        <v>4471</v>
      </c>
      <c r="AE596" s="162">
        <v>-440953.86</v>
      </c>
      <c r="AF596" s="163">
        <v>0</v>
      </c>
      <c r="AG596" s="166">
        <v>0</v>
      </c>
      <c r="AH596" s="164">
        <v>-440953.86</v>
      </c>
      <c r="AJ596" s="1859">
        <v>-375876.7</v>
      </c>
      <c r="AK596" s="2175">
        <v>17</v>
      </c>
      <c r="AQ596" s="161">
        <v>4261100</v>
      </c>
      <c r="AR596" s="577" t="s">
        <v>3923</v>
      </c>
    </row>
    <row r="597" spans="1:44">
      <c r="A597" s="696">
        <v>4261200</v>
      </c>
      <c r="B597" s="736" t="s">
        <v>2597</v>
      </c>
      <c r="C597" s="754">
        <v>151146636.93000001</v>
      </c>
      <c r="D597" s="714">
        <v>0</v>
      </c>
      <c r="E597" s="734">
        <v>0</v>
      </c>
      <c r="F597" s="164">
        <v>347421138.11000001</v>
      </c>
      <c r="G597" s="164">
        <f t="shared" si="117"/>
        <v>347421</v>
      </c>
      <c r="H597" s="164">
        <f t="shared" si="118"/>
        <v>0</v>
      </c>
      <c r="I597" s="695">
        <f t="shared" si="126"/>
        <v>347421</v>
      </c>
      <c r="J597" s="1859">
        <v>151147</v>
      </c>
      <c r="K597" s="1859">
        <f t="shared" si="119"/>
        <v>151.14699999999999</v>
      </c>
      <c r="L597" s="745" t="s">
        <v>2690</v>
      </c>
      <c r="M597" s="745"/>
      <c r="N597" s="726"/>
      <c r="O597" s="719"/>
      <c r="V597" s="697"/>
      <c r="W597" s="698"/>
      <c r="AB597" s="577" t="b">
        <f t="shared" si="130"/>
        <v>1</v>
      </c>
      <c r="AC597" s="161">
        <v>4261200</v>
      </c>
      <c r="AD597" s="161" t="s">
        <v>4472</v>
      </c>
      <c r="AE597" s="167">
        <v>347431454.36000001</v>
      </c>
      <c r="AF597" s="163">
        <v>0</v>
      </c>
      <c r="AG597" s="166">
        <v>0</v>
      </c>
      <c r="AH597" s="160">
        <v>347431454.36000001</v>
      </c>
      <c r="AJ597" s="1858">
        <v>151146636.93000001</v>
      </c>
      <c r="AK597" s="2175">
        <v>130</v>
      </c>
      <c r="AQ597" s="161">
        <v>4261200</v>
      </c>
      <c r="AR597" s="577" t="s">
        <v>3924</v>
      </c>
    </row>
    <row r="598" spans="1:44">
      <c r="A598" s="696">
        <v>4261210</v>
      </c>
      <c r="B598" s="736" t="s">
        <v>2598</v>
      </c>
      <c r="C598" s="754">
        <v>98799130.980000004</v>
      </c>
      <c r="D598" s="714">
        <v>0</v>
      </c>
      <c r="E598" s="734">
        <v>0</v>
      </c>
      <c r="F598" s="164">
        <v>95154305.530000001</v>
      </c>
      <c r="G598" s="164">
        <f t="shared" si="117"/>
        <v>95154</v>
      </c>
      <c r="H598" s="164">
        <f t="shared" si="118"/>
        <v>0</v>
      </c>
      <c r="I598" s="695">
        <f t="shared" si="126"/>
        <v>95154</v>
      </c>
      <c r="J598" s="1859">
        <v>98799</v>
      </c>
      <c r="K598" s="1859">
        <f t="shared" si="119"/>
        <v>98.799000000000007</v>
      </c>
      <c r="L598" s="745" t="s">
        <v>2690</v>
      </c>
      <c r="M598" s="745"/>
      <c r="N598" s="726"/>
      <c r="O598" s="719"/>
      <c r="V598" s="697"/>
      <c r="W598" s="698"/>
      <c r="AB598" s="577" t="b">
        <f t="shared" si="130"/>
        <v>1</v>
      </c>
      <c r="AC598" s="161">
        <v>4261210</v>
      </c>
      <c r="AD598" s="161" t="s">
        <v>4473</v>
      </c>
      <c r="AE598" s="167">
        <v>98799130.980000004</v>
      </c>
      <c r="AF598" s="163">
        <v>0</v>
      </c>
      <c r="AG598" s="164">
        <v>-3644825.45</v>
      </c>
      <c r="AH598" s="160">
        <v>95154305.530000001</v>
      </c>
      <c r="AJ598" s="1858">
        <v>98799130.980000004</v>
      </c>
      <c r="AK598" s="1861">
        <v>-4</v>
      </c>
      <c r="AQ598" s="161">
        <v>4261210</v>
      </c>
      <c r="AR598" s="577" t="s">
        <v>3925</v>
      </c>
    </row>
    <row r="599" spans="1:44">
      <c r="A599" s="696">
        <v>4261220</v>
      </c>
      <c r="B599" s="736" t="s">
        <v>2599</v>
      </c>
      <c r="C599" s="754">
        <v>-249749196.78</v>
      </c>
      <c r="D599" s="714">
        <v>0</v>
      </c>
      <c r="E599" s="734">
        <v>0</v>
      </c>
      <c r="F599" s="164">
        <v>-428276824.42000002</v>
      </c>
      <c r="G599" s="164">
        <f t="shared" si="117"/>
        <v>-428277</v>
      </c>
      <c r="H599" s="164">
        <f t="shared" si="118"/>
        <v>0</v>
      </c>
      <c r="I599" s="695">
        <f t="shared" si="126"/>
        <v>-428277</v>
      </c>
      <c r="J599" s="1859">
        <v>-249749</v>
      </c>
      <c r="K599" s="1859">
        <f t="shared" si="119"/>
        <v>-249.749</v>
      </c>
      <c r="L599" s="745" t="s">
        <v>2690</v>
      </c>
      <c r="M599" s="745"/>
      <c r="N599" s="718"/>
      <c r="O599" s="719"/>
      <c r="V599" s="697"/>
      <c r="W599" s="698"/>
      <c r="AB599" s="577" t="b">
        <f t="shared" si="130"/>
        <v>1</v>
      </c>
      <c r="AC599" s="161">
        <v>4261220</v>
      </c>
      <c r="AD599" s="161" t="s">
        <v>4474</v>
      </c>
      <c r="AE599" s="162">
        <v>-427294324.42000002</v>
      </c>
      <c r="AF599" s="163">
        <v>0</v>
      </c>
      <c r="AG599" s="166">
        <v>0</v>
      </c>
      <c r="AH599" s="164">
        <v>-427294324.42000002</v>
      </c>
      <c r="AJ599" s="1859">
        <v>-249749196.78</v>
      </c>
      <c r="AK599" s="2175">
        <v>71</v>
      </c>
      <c r="AQ599" s="161">
        <v>4261220</v>
      </c>
      <c r="AR599" s="577" t="s">
        <v>3926</v>
      </c>
    </row>
    <row r="600" spans="1:44">
      <c r="A600" s="696">
        <v>4261300</v>
      </c>
      <c r="B600" s="736" t="s">
        <v>2600</v>
      </c>
      <c r="C600" s="754">
        <v>834934283.70000005</v>
      </c>
      <c r="D600" s="714">
        <v>0</v>
      </c>
      <c r="E600" s="734">
        <v>0</v>
      </c>
      <c r="F600" s="164">
        <v>46771015.549999997</v>
      </c>
      <c r="G600" s="164">
        <f t="shared" ref="G600:G670" si="135">ROUND(F600/1000,0)</f>
        <v>46771</v>
      </c>
      <c r="H600" s="164">
        <f t="shared" ref="H600:H670" si="136">G600-I600</f>
        <v>0</v>
      </c>
      <c r="I600" s="695">
        <f t="shared" si="126"/>
        <v>46771</v>
      </c>
      <c r="J600" s="1859">
        <v>834934</v>
      </c>
      <c r="K600" s="1859">
        <f t="shared" ref="K600:K670" si="137">J600/1000</f>
        <v>834.93399999999997</v>
      </c>
      <c r="L600" s="745" t="s">
        <v>2690</v>
      </c>
      <c r="M600" s="745"/>
      <c r="N600" s="724"/>
      <c r="O600" s="725"/>
      <c r="V600" s="697"/>
      <c r="W600" s="698"/>
      <c r="AB600" s="577" t="b">
        <f t="shared" si="130"/>
        <v>1</v>
      </c>
      <c r="AC600" s="161">
        <v>4261300</v>
      </c>
      <c r="AD600" s="161" t="s">
        <v>4475</v>
      </c>
      <c r="AE600" s="167">
        <v>89741757.379999995</v>
      </c>
      <c r="AF600" s="163">
        <v>0</v>
      </c>
      <c r="AG600" s="166">
        <v>0</v>
      </c>
      <c r="AH600" s="160">
        <v>89741757.379999995</v>
      </c>
      <c r="AJ600" s="1858">
        <v>238773130.31999999</v>
      </c>
      <c r="AK600" s="1861">
        <v>-62</v>
      </c>
      <c r="AQ600" s="161">
        <v>4261300</v>
      </c>
      <c r="AR600" s="577" t="s">
        <v>3927</v>
      </c>
    </row>
    <row r="601" spans="1:44">
      <c r="A601" s="696">
        <v>4261310</v>
      </c>
      <c r="B601" s="736" t="s">
        <v>3424</v>
      </c>
      <c r="C601" s="754"/>
      <c r="D601" s="714"/>
      <c r="E601" s="734"/>
      <c r="F601" s="164">
        <v>1509410563.7300003</v>
      </c>
      <c r="G601" s="164">
        <f t="shared" si="135"/>
        <v>1509411</v>
      </c>
      <c r="H601" s="164">
        <f t="shared" si="136"/>
        <v>0</v>
      </c>
      <c r="I601" s="695">
        <f t="shared" ref="I601" si="138">ROUND(F601/1000,0)</f>
        <v>1509411</v>
      </c>
      <c r="J601" s="1859">
        <v>0</v>
      </c>
      <c r="K601" s="1859">
        <f t="shared" si="137"/>
        <v>0</v>
      </c>
      <c r="L601" s="745" t="s">
        <v>2690</v>
      </c>
      <c r="M601" s="745"/>
      <c r="N601" s="724"/>
      <c r="O601" s="725"/>
      <c r="V601" s="697"/>
      <c r="W601" s="698"/>
      <c r="AB601" s="577" t="b">
        <f t="shared" si="130"/>
        <v>1</v>
      </c>
      <c r="AC601" s="161">
        <v>4261310</v>
      </c>
      <c r="AD601" s="161" t="s">
        <v>4476</v>
      </c>
      <c r="AE601" s="167">
        <v>1264976060.8299999</v>
      </c>
      <c r="AF601" s="163">
        <v>0</v>
      </c>
      <c r="AG601" s="160">
        <v>15355217.4</v>
      </c>
      <c r="AH601" s="160">
        <v>1280331278.23</v>
      </c>
      <c r="AJ601" s="165">
        <v>0</v>
      </c>
      <c r="AK601" s="2176">
        <v>0</v>
      </c>
      <c r="AQ601" s="161">
        <v>4261310</v>
      </c>
      <c r="AR601" s="577" t="s">
        <v>3424</v>
      </c>
    </row>
    <row r="602" spans="1:44">
      <c r="A602" s="696">
        <v>4261320</v>
      </c>
      <c r="B602" s="736" t="s">
        <v>2601</v>
      </c>
      <c r="C602" s="754">
        <v>-234070619.03999999</v>
      </c>
      <c r="D602" s="714">
        <v>0</v>
      </c>
      <c r="E602" s="734">
        <v>0</v>
      </c>
      <c r="F602" s="164">
        <v>-1196735264.5599999</v>
      </c>
      <c r="G602" s="164">
        <f t="shared" si="135"/>
        <v>-1196735</v>
      </c>
      <c r="H602" s="164">
        <f t="shared" si="136"/>
        <v>0</v>
      </c>
      <c r="I602" s="695">
        <f t="shared" si="126"/>
        <v>-1196735</v>
      </c>
      <c r="J602" s="1859">
        <v>-234071</v>
      </c>
      <c r="K602" s="1859">
        <f t="shared" si="137"/>
        <v>-234.071</v>
      </c>
      <c r="L602" s="745" t="s">
        <v>2690</v>
      </c>
      <c r="M602" s="745"/>
      <c r="N602" s="724"/>
      <c r="O602" s="725"/>
      <c r="V602" s="697"/>
      <c r="W602" s="698"/>
      <c r="AB602" s="577" t="b">
        <f t="shared" si="130"/>
        <v>1</v>
      </c>
      <c r="AC602" s="161">
        <v>4261320</v>
      </c>
      <c r="AD602" s="161" t="s">
        <v>4477</v>
      </c>
      <c r="AE602" s="162">
        <v>-847568550.97000003</v>
      </c>
      <c r="AF602" s="163">
        <v>0</v>
      </c>
      <c r="AG602" s="160">
        <v>18136898.91</v>
      </c>
      <c r="AH602" s="164">
        <v>-829431652.05999994</v>
      </c>
      <c r="AJ602" s="1859">
        <v>-234070619.03999999</v>
      </c>
      <c r="AK602" s="2175">
        <v>254</v>
      </c>
      <c r="AQ602" s="161">
        <v>4261320</v>
      </c>
      <c r="AR602" s="577" t="s">
        <v>3928</v>
      </c>
    </row>
    <row r="603" spans="1:44">
      <c r="A603" s="696">
        <v>4269999</v>
      </c>
      <c r="B603" s="712" t="s">
        <v>3213</v>
      </c>
      <c r="C603" s="754">
        <v>9335975.7200000007</v>
      </c>
      <c r="D603" s="714">
        <v>0</v>
      </c>
      <c r="E603" s="734">
        <v>0</v>
      </c>
      <c r="F603" s="164">
        <v>9326115.8100000005</v>
      </c>
      <c r="G603" s="164">
        <f t="shared" si="135"/>
        <v>9326</v>
      </c>
      <c r="H603" s="164">
        <f t="shared" si="136"/>
        <v>0</v>
      </c>
      <c r="I603" s="695">
        <f t="shared" si="126"/>
        <v>9326</v>
      </c>
      <c r="J603" s="1859">
        <v>9336</v>
      </c>
      <c r="K603" s="1859">
        <f t="shared" si="137"/>
        <v>9.3360000000000003</v>
      </c>
      <c r="L603" s="745" t="s">
        <v>2690</v>
      </c>
      <c r="M603" s="745"/>
      <c r="N603" s="724"/>
      <c r="O603" s="725"/>
      <c r="V603" s="697"/>
      <c r="W603" s="698"/>
      <c r="AB603" s="577" t="b">
        <f t="shared" si="130"/>
        <v>1</v>
      </c>
      <c r="AC603" s="161">
        <v>4269999</v>
      </c>
      <c r="AD603" s="161" t="s">
        <v>4478</v>
      </c>
      <c r="AE603" s="167">
        <v>9286815.8100000005</v>
      </c>
      <c r="AF603" s="163">
        <v>0</v>
      </c>
      <c r="AG603" s="166">
        <v>0</v>
      </c>
      <c r="AH603" s="160">
        <v>9286815.8100000005</v>
      </c>
      <c r="AJ603" s="1858">
        <v>9341000.7300000004</v>
      </c>
      <c r="AK603" s="1861">
        <v>-1</v>
      </c>
      <c r="AQ603" s="161">
        <v>4269999</v>
      </c>
      <c r="AR603" s="577" t="s">
        <v>3929</v>
      </c>
    </row>
    <row r="604" spans="1:44">
      <c r="A604" s="696">
        <v>4751400</v>
      </c>
      <c r="B604" s="736" t="s">
        <v>2602</v>
      </c>
      <c r="C604" s="754">
        <v>345223.67</v>
      </c>
      <c r="D604" s="714">
        <v>0</v>
      </c>
      <c r="E604" s="734">
        <v>0</v>
      </c>
      <c r="F604" s="164">
        <v>401017.04000000004</v>
      </c>
      <c r="G604" s="164">
        <f t="shared" si="135"/>
        <v>401</v>
      </c>
      <c r="H604" s="164">
        <f t="shared" si="136"/>
        <v>0</v>
      </c>
      <c r="I604" s="695">
        <f t="shared" si="126"/>
        <v>401</v>
      </c>
      <c r="J604" s="1859">
        <v>345</v>
      </c>
      <c r="K604" s="1859">
        <f t="shared" si="137"/>
        <v>0.34499999999999997</v>
      </c>
      <c r="L604" s="745" t="s">
        <v>2690</v>
      </c>
      <c r="M604" s="745"/>
      <c r="N604" s="726"/>
      <c r="O604" s="719"/>
      <c r="V604" s="697"/>
      <c r="W604" s="698"/>
      <c r="AB604" s="577" t="b">
        <f t="shared" si="130"/>
        <v>1</v>
      </c>
      <c r="AC604" s="161">
        <v>4751400</v>
      </c>
      <c r="AD604" s="161" t="s">
        <v>4479</v>
      </c>
      <c r="AE604" s="167">
        <v>357973.86</v>
      </c>
      <c r="AF604" s="163">
        <v>0</v>
      </c>
      <c r="AG604" s="166">
        <v>0</v>
      </c>
      <c r="AH604" s="160">
        <v>357973.86</v>
      </c>
      <c r="AJ604" s="1858">
        <v>790452.56</v>
      </c>
      <c r="AK604" s="1861">
        <v>-55</v>
      </c>
      <c r="AQ604" s="161">
        <v>4751400</v>
      </c>
      <c r="AR604" s="577" t="s">
        <v>3930</v>
      </c>
    </row>
    <row r="605" spans="1:44">
      <c r="A605" s="696">
        <v>4752000</v>
      </c>
      <c r="B605" s="736" t="s">
        <v>2603</v>
      </c>
      <c r="C605" s="754">
        <v>-0.38999999978113919</v>
      </c>
      <c r="D605" s="728">
        <v>0</v>
      </c>
      <c r="E605" s="785">
        <v>0</v>
      </c>
      <c r="F605" s="164">
        <v>-0.39</v>
      </c>
      <c r="G605" s="164">
        <f t="shared" si="135"/>
        <v>0</v>
      </c>
      <c r="H605" s="164">
        <f t="shared" si="136"/>
        <v>0</v>
      </c>
      <c r="I605" s="695">
        <f t="shared" si="126"/>
        <v>0</v>
      </c>
      <c r="J605" s="1859">
        <v>0</v>
      </c>
      <c r="K605" s="1859">
        <f t="shared" si="137"/>
        <v>0</v>
      </c>
      <c r="L605" s="745" t="s">
        <v>2690</v>
      </c>
      <c r="M605" s="786"/>
      <c r="N605" s="730"/>
      <c r="O605" s="742"/>
      <c r="V605" s="697"/>
      <c r="W605" s="698"/>
      <c r="AB605" s="577" t="b">
        <f t="shared" si="130"/>
        <v>1</v>
      </c>
      <c r="AC605" s="161">
        <v>4752000</v>
      </c>
      <c r="AD605" s="161" t="s">
        <v>4480</v>
      </c>
      <c r="AE605" s="2184">
        <v>-0.39</v>
      </c>
      <c r="AF605" s="2178">
        <v>0</v>
      </c>
      <c r="AG605" s="2179">
        <v>0</v>
      </c>
      <c r="AH605" s="2185">
        <v>-0.39</v>
      </c>
      <c r="AJ605" s="2181">
        <v>871465.26</v>
      </c>
      <c r="AK605" s="2182">
        <v>-100</v>
      </c>
      <c r="AQ605" s="161">
        <v>4752000</v>
      </c>
      <c r="AR605" s="577" t="s">
        <v>3931</v>
      </c>
    </row>
    <row r="606" spans="1:44">
      <c r="A606" s="696" t="s">
        <v>3356</v>
      </c>
      <c r="B606" s="733" t="s">
        <v>2604</v>
      </c>
      <c r="C606" s="715">
        <v>7179429432.9000244</v>
      </c>
      <c r="D606" s="743">
        <f>SUM(D545:D605)</f>
        <v>-20177134.23</v>
      </c>
      <c r="E606" s="715">
        <f>SUM(E545:E605)</f>
        <v>-41093445.179999985</v>
      </c>
      <c r="F606" s="743">
        <v>26313154990.539982</v>
      </c>
      <c r="G606" s="743">
        <f t="shared" ref="G606:H606" si="139">SUM(G545:G605)</f>
        <v>26313158</v>
      </c>
      <c r="H606" s="743">
        <f t="shared" si="139"/>
        <v>0</v>
      </c>
      <c r="I606" s="743">
        <f>SUM(I545:I605)</f>
        <v>26313158</v>
      </c>
      <c r="J606" s="743">
        <v>7122028</v>
      </c>
      <c r="K606" s="1859">
        <f t="shared" si="137"/>
        <v>7122.0280000000002</v>
      </c>
      <c r="L606" s="697">
        <v>-3476544747.6800003</v>
      </c>
      <c r="N606" s="743"/>
      <c r="O606" s="719"/>
      <c r="V606" s="697"/>
      <c r="W606" s="698"/>
      <c r="AB606" s="577" t="b">
        <f t="shared" si="130"/>
        <v>1</v>
      </c>
      <c r="AC606" s="2183" t="s">
        <v>3356</v>
      </c>
      <c r="AD606" s="2183" t="s">
        <v>2604</v>
      </c>
      <c r="AE606" s="160">
        <v>19686374391.110001</v>
      </c>
      <c r="AF606" s="160">
        <v>150000</v>
      </c>
      <c r="AG606" s="160">
        <v>87872988.859999999</v>
      </c>
      <c r="AH606" s="160">
        <v>19774397379.970001</v>
      </c>
      <c r="AJ606" s="160">
        <v>9683804505.1399994</v>
      </c>
      <c r="AK606" s="2175">
        <v>104</v>
      </c>
      <c r="AQ606" s="2183" t="s">
        <v>3356</v>
      </c>
      <c r="AR606" s="577" t="s">
        <v>3932</v>
      </c>
    </row>
    <row r="607" spans="1:44">
      <c r="F607" s="164"/>
      <c r="G607" s="164">
        <f t="shared" si="135"/>
        <v>0</v>
      </c>
      <c r="H607" s="164">
        <f t="shared" si="136"/>
        <v>0</v>
      </c>
      <c r="I607" s="695"/>
      <c r="J607" s="1859">
        <v>0</v>
      </c>
      <c r="K607" s="1859">
        <f t="shared" si="137"/>
        <v>0</v>
      </c>
      <c r="L607" s="749">
        <v>-9949256950.0200005</v>
      </c>
      <c r="M607" s="800"/>
      <c r="V607" s="697"/>
      <c r="W607" s="698"/>
      <c r="AB607" s="577" t="b">
        <f t="shared" ref="AB607:AB638" si="140">A607=AC607</f>
        <v>1</v>
      </c>
    </row>
    <row r="608" spans="1:44">
      <c r="A608" s="696" t="s">
        <v>3357</v>
      </c>
      <c r="B608" s="712" t="s">
        <v>3252</v>
      </c>
      <c r="C608" s="754">
        <v>0</v>
      </c>
      <c r="D608" s="754"/>
      <c r="E608" s="716"/>
      <c r="F608" s="164">
        <v>0</v>
      </c>
      <c r="G608" s="164">
        <f t="shared" si="135"/>
        <v>0</v>
      </c>
      <c r="H608" s="164">
        <f t="shared" si="136"/>
        <v>0</v>
      </c>
      <c r="I608" s="695">
        <f>ROUND(F608/1000,0)</f>
        <v>0</v>
      </c>
      <c r="J608" s="1859">
        <v>0</v>
      </c>
      <c r="K608" s="1859">
        <f t="shared" si="137"/>
        <v>0</v>
      </c>
      <c r="L608" s="787" t="s">
        <v>35</v>
      </c>
      <c r="M608" s="787"/>
      <c r="N608" s="777"/>
      <c r="O608" s="753"/>
      <c r="Q608" s="787"/>
      <c r="V608" s="697"/>
      <c r="W608" s="698"/>
      <c r="AB608" s="577" t="b">
        <f t="shared" si="140"/>
        <v>1</v>
      </c>
      <c r="AC608" s="161" t="s">
        <v>3357</v>
      </c>
      <c r="AD608" s="161" t="s">
        <v>3252</v>
      </c>
      <c r="AE608" s="1860">
        <v>0</v>
      </c>
      <c r="AF608" s="163">
        <v>0</v>
      </c>
      <c r="AG608" s="166">
        <v>0</v>
      </c>
      <c r="AH608" s="166">
        <v>0</v>
      </c>
      <c r="AJ608" s="1859">
        <v>-9818360583.8199997</v>
      </c>
      <c r="AK608" s="1861">
        <v>-100</v>
      </c>
      <c r="AQ608" s="161" t="s">
        <v>3357</v>
      </c>
      <c r="AR608" s="577" t="s">
        <v>3933</v>
      </c>
    </row>
    <row r="609" spans="1:44">
      <c r="A609" s="696">
        <v>5601000</v>
      </c>
      <c r="B609" s="712" t="s">
        <v>3386</v>
      </c>
      <c r="C609" s="754">
        <v>-9818360583.8200016</v>
      </c>
      <c r="D609" s="754">
        <v>-117465897.29000001</v>
      </c>
      <c r="E609" s="716">
        <v>-9700894686.5300007</v>
      </c>
      <c r="F609" s="164">
        <v>-15024732396.58</v>
      </c>
      <c r="G609" s="164">
        <f t="shared" si="135"/>
        <v>-15024732</v>
      </c>
      <c r="H609" s="164">
        <f t="shared" si="136"/>
        <v>0</v>
      </c>
      <c r="I609" s="695">
        <f>ROUNDDOWN(F609/1000,0)</f>
        <v>-15024732</v>
      </c>
      <c r="J609" s="1859">
        <v>0</v>
      </c>
      <c r="K609" s="1859">
        <f t="shared" si="137"/>
        <v>0</v>
      </c>
      <c r="L609" s="787" t="s">
        <v>35</v>
      </c>
      <c r="M609" s="787"/>
      <c r="N609" s="738"/>
      <c r="O609" s="731"/>
      <c r="Q609" s="787"/>
      <c r="V609" s="697"/>
      <c r="W609" s="698"/>
      <c r="AB609" s="577" t="b">
        <f t="shared" si="140"/>
        <v>1</v>
      </c>
      <c r="AC609" s="161">
        <v>5601000</v>
      </c>
      <c r="AD609" s="161" t="s">
        <v>4481</v>
      </c>
      <c r="AE609" s="162">
        <v>-16240346045.83</v>
      </c>
      <c r="AF609" s="163">
        <v>0</v>
      </c>
      <c r="AG609" s="164">
        <v>-160120543.09999999</v>
      </c>
      <c r="AH609" s="164">
        <v>-16400466588.93</v>
      </c>
      <c r="AJ609" s="165">
        <v>0</v>
      </c>
      <c r="AK609" s="2176">
        <v>0</v>
      </c>
      <c r="AQ609" s="161">
        <v>5601000</v>
      </c>
      <c r="AR609" s="577" t="s">
        <v>3386</v>
      </c>
    </row>
    <row r="610" spans="1:44">
      <c r="A610" s="696">
        <v>5603000</v>
      </c>
      <c r="B610" s="712" t="s">
        <v>3214</v>
      </c>
      <c r="C610" s="767">
        <v>-41501903.899999999</v>
      </c>
      <c r="D610" s="767">
        <v>0</v>
      </c>
      <c r="E610" s="729">
        <v>0</v>
      </c>
      <c r="F610" s="164">
        <v>-41501903.899999999</v>
      </c>
      <c r="G610" s="164">
        <f t="shared" si="135"/>
        <v>-41502</v>
      </c>
      <c r="H610" s="164">
        <f t="shared" si="136"/>
        <v>0</v>
      </c>
      <c r="I610" s="695">
        <f>ROUND(F610/1000,0)</f>
        <v>-41502</v>
      </c>
      <c r="J610" s="1859">
        <v>-41502</v>
      </c>
      <c r="K610" s="1859">
        <f t="shared" si="137"/>
        <v>-41.502000000000002</v>
      </c>
      <c r="L610" s="787" t="s">
        <v>35</v>
      </c>
      <c r="M610" s="787"/>
      <c r="N610" s="777"/>
      <c r="O610" s="753"/>
      <c r="Q610" s="787"/>
      <c r="V610" s="697"/>
      <c r="W610" s="698"/>
      <c r="AB610" s="577" t="b">
        <f t="shared" si="140"/>
        <v>1</v>
      </c>
      <c r="AC610" s="161">
        <v>5603000</v>
      </c>
      <c r="AD610" s="161" t="s">
        <v>4482</v>
      </c>
      <c r="AE610" s="2184">
        <v>-41501903.899999999</v>
      </c>
      <c r="AF610" s="2178">
        <v>0</v>
      </c>
      <c r="AG610" s="2179">
        <v>0</v>
      </c>
      <c r="AH610" s="2185">
        <v>-41501903.899999999</v>
      </c>
      <c r="AJ610" s="2186">
        <v>-41501903.899999999</v>
      </c>
      <c r="AK610" s="2191">
        <v>0</v>
      </c>
      <c r="AQ610" s="161">
        <v>5603000</v>
      </c>
      <c r="AR610" s="577" t="s">
        <v>3934</v>
      </c>
    </row>
    <row r="611" spans="1:44">
      <c r="A611" s="696" t="s">
        <v>3358</v>
      </c>
      <c r="B611" s="733" t="s">
        <v>2605</v>
      </c>
      <c r="C611" s="715">
        <v>-9859862487.7200012</v>
      </c>
      <c r="D611" s="715">
        <f>SUM(D609:D610)</f>
        <v>-117465897.29000001</v>
      </c>
      <c r="E611" s="715">
        <f>SUM(E609:E610)</f>
        <v>-9700894686.5300007</v>
      </c>
      <c r="F611" s="715">
        <v>-15066234300.48</v>
      </c>
      <c r="G611" s="715">
        <f t="shared" ref="G611:H611" si="141">SUM(G609:G610)</f>
        <v>-15066234</v>
      </c>
      <c r="H611" s="715">
        <f t="shared" si="141"/>
        <v>0</v>
      </c>
      <c r="I611" s="715">
        <f>SUM(I609:I610)</f>
        <v>-15066234</v>
      </c>
      <c r="J611" s="715">
        <v>-41502</v>
      </c>
      <c r="K611" s="1859">
        <f t="shared" si="137"/>
        <v>-41.502000000000002</v>
      </c>
      <c r="N611" s="735"/>
      <c r="O611" s="721"/>
      <c r="V611" s="697"/>
      <c r="W611" s="698"/>
      <c r="AB611" s="577" t="b">
        <f t="shared" si="140"/>
        <v>1</v>
      </c>
      <c r="AC611" s="2183" t="s">
        <v>3358</v>
      </c>
      <c r="AD611" s="2183" t="s">
        <v>2605</v>
      </c>
      <c r="AE611" s="164">
        <v>-16281847949.73</v>
      </c>
      <c r="AF611" s="166">
        <v>0</v>
      </c>
      <c r="AG611" s="164">
        <v>-160120543.09999999</v>
      </c>
      <c r="AH611" s="164">
        <v>-16441968492.83</v>
      </c>
      <c r="AJ611" s="164">
        <v>-9859862487.7199993</v>
      </c>
      <c r="AK611" s="2175">
        <v>67</v>
      </c>
      <c r="AQ611" s="2183" t="s">
        <v>3358</v>
      </c>
      <c r="AR611" s="577" t="s">
        <v>3935</v>
      </c>
    </row>
    <row r="612" spans="1:44">
      <c r="E612" s="697">
        <v>80805890.570000008</v>
      </c>
      <c r="F612" s="164"/>
      <c r="G612" s="164">
        <f t="shared" si="135"/>
        <v>0</v>
      </c>
      <c r="H612" s="164">
        <f t="shared" si="136"/>
        <v>0</v>
      </c>
      <c r="J612" s="1859">
        <v>0</v>
      </c>
      <c r="K612" s="1859">
        <f t="shared" si="137"/>
        <v>0</v>
      </c>
      <c r="L612" s="697">
        <v>12013715.900000095</v>
      </c>
      <c r="V612" s="697"/>
      <c r="W612" s="698"/>
      <c r="AB612" s="577" t="b">
        <f t="shared" si="140"/>
        <v>1</v>
      </c>
    </row>
    <row r="613" spans="1:44">
      <c r="A613" s="696">
        <v>6401000</v>
      </c>
      <c r="B613" s="736" t="s">
        <v>2606</v>
      </c>
      <c r="C613" s="713">
        <v>-1469227443.1768756</v>
      </c>
      <c r="D613" s="748">
        <v>-214939983</v>
      </c>
      <c r="E613" s="715">
        <v>-3873492.13</v>
      </c>
      <c r="F613" s="164">
        <v>-1177436462.3500001</v>
      </c>
      <c r="G613" s="164">
        <f t="shared" si="135"/>
        <v>-1177436</v>
      </c>
      <c r="H613" s="164">
        <f t="shared" si="136"/>
        <v>0</v>
      </c>
      <c r="I613" s="695">
        <f>ROUND(F613/1000,0)</f>
        <v>-1177436</v>
      </c>
      <c r="J613" s="1859">
        <v>-1195049</v>
      </c>
      <c r="K613" s="1859">
        <f t="shared" si="137"/>
        <v>-1195.049</v>
      </c>
      <c r="L613" s="120" t="s">
        <v>36</v>
      </c>
      <c r="M613" s="120"/>
      <c r="N613" s="718"/>
      <c r="O613" s="719"/>
      <c r="Q613" s="120"/>
      <c r="R613" s="744"/>
      <c r="V613" s="697"/>
      <c r="W613" s="698"/>
      <c r="AB613" s="577" t="b">
        <f t="shared" si="140"/>
        <v>1</v>
      </c>
      <c r="AC613" s="161">
        <v>6401000</v>
      </c>
      <c r="AD613" s="161" t="s">
        <v>4483</v>
      </c>
      <c r="AE613" s="162">
        <v>-882768561.16999996</v>
      </c>
      <c r="AF613" s="169">
        <v>-63167043.850000001</v>
      </c>
      <c r="AG613" s="160">
        <v>19094089.41</v>
      </c>
      <c r="AH613" s="164">
        <v>-926841515.61000001</v>
      </c>
      <c r="AJ613" s="1859">
        <v>-1195049159.9100001</v>
      </c>
      <c r="AK613" s="1861">
        <v>-22</v>
      </c>
      <c r="AQ613" s="161">
        <v>6401000</v>
      </c>
      <c r="AR613" s="577" t="s">
        <v>3936</v>
      </c>
    </row>
    <row r="614" spans="1:44">
      <c r="A614" s="696">
        <v>6501000</v>
      </c>
      <c r="B614" s="736" t="s">
        <v>2607</v>
      </c>
      <c r="C614" s="740">
        <v>-76293995.125251025</v>
      </c>
      <c r="D614" s="770">
        <v>-48129021</v>
      </c>
      <c r="E614" s="729">
        <v>0</v>
      </c>
      <c r="F614" s="164">
        <v>-77518488.340000004</v>
      </c>
      <c r="G614" s="164">
        <f t="shared" si="135"/>
        <v>-77518</v>
      </c>
      <c r="H614" s="164">
        <f t="shared" si="136"/>
        <v>0</v>
      </c>
      <c r="I614" s="695">
        <f>ROUND(F614/1000,0)</f>
        <v>-77518</v>
      </c>
      <c r="J614" s="1859">
        <v>-76294</v>
      </c>
      <c r="K614" s="1859">
        <f t="shared" si="137"/>
        <v>-76.293999999999997</v>
      </c>
      <c r="L614" s="120" t="s">
        <v>36</v>
      </c>
      <c r="M614" s="120"/>
      <c r="N614" s="730"/>
      <c r="O614" s="731"/>
      <c r="Q614" s="120"/>
      <c r="V614" s="697"/>
      <c r="W614" s="698"/>
      <c r="AB614" s="577" t="b">
        <f t="shared" si="140"/>
        <v>1</v>
      </c>
      <c r="AC614" s="161">
        <v>6501000</v>
      </c>
      <c r="AD614" s="161" t="s">
        <v>4484</v>
      </c>
      <c r="AE614" s="2184">
        <v>-110355789.87</v>
      </c>
      <c r="AF614" s="2187">
        <v>49240541</v>
      </c>
      <c r="AG614" s="2185">
        <v>-3873492.13</v>
      </c>
      <c r="AH614" s="2185">
        <v>-64988741</v>
      </c>
      <c r="AJ614" s="2186">
        <v>-76293995.120000005</v>
      </c>
      <c r="AK614" s="2182">
        <v>-15</v>
      </c>
      <c r="AQ614" s="161">
        <v>6501000</v>
      </c>
      <c r="AR614" s="577" t="s">
        <v>3937</v>
      </c>
    </row>
    <row r="615" spans="1:44">
      <c r="A615" s="696" t="s">
        <v>3359</v>
      </c>
      <c r="B615" s="733" t="s">
        <v>2608</v>
      </c>
      <c r="C615" s="735">
        <v>-1545521438.3021266</v>
      </c>
      <c r="D615" s="735">
        <f>SUM(D613:D614)</f>
        <v>-263069004</v>
      </c>
      <c r="E615" s="715">
        <f>SUM(E613:E614)</f>
        <v>-3873492.13</v>
      </c>
      <c r="F615" s="735">
        <v>-1254954950.6900001</v>
      </c>
      <c r="G615" s="735">
        <f t="shared" ref="G615:H615" si="142">SUM(G613:G614)</f>
        <v>-1254954</v>
      </c>
      <c r="H615" s="735">
        <f t="shared" si="142"/>
        <v>0</v>
      </c>
      <c r="I615" s="735">
        <f>SUM(I613:I614)</f>
        <v>-1254954</v>
      </c>
      <c r="J615" s="735">
        <v>-1271343</v>
      </c>
      <c r="K615" s="1859">
        <f t="shared" si="137"/>
        <v>-1271.3430000000001</v>
      </c>
      <c r="L615" s="697">
        <v>-3476544747.6800003</v>
      </c>
      <c r="N615" s="735"/>
      <c r="O615" s="719"/>
      <c r="V615" s="697"/>
      <c r="W615" s="698"/>
      <c r="AB615" s="577" t="b">
        <f t="shared" si="140"/>
        <v>1</v>
      </c>
      <c r="AC615" s="2183" t="s">
        <v>3359</v>
      </c>
      <c r="AD615" s="2183" t="s">
        <v>2608</v>
      </c>
      <c r="AE615" s="164">
        <v>-993124351.03999996</v>
      </c>
      <c r="AF615" s="164">
        <v>-13926502.85</v>
      </c>
      <c r="AG615" s="160">
        <v>15220597.279999999</v>
      </c>
      <c r="AH615" s="164">
        <v>-991830256.61000001</v>
      </c>
      <c r="AJ615" s="164">
        <v>-1271343155.03</v>
      </c>
      <c r="AK615" s="1861">
        <v>-22</v>
      </c>
      <c r="AQ615" s="2183" t="s">
        <v>3359</v>
      </c>
      <c r="AR615" s="577" t="s">
        <v>3938</v>
      </c>
    </row>
    <row r="616" spans="1:44">
      <c r="F616" s="164"/>
      <c r="G616" s="164">
        <f t="shared" si="135"/>
        <v>0</v>
      </c>
      <c r="H616" s="164">
        <f t="shared" si="136"/>
        <v>0</v>
      </c>
      <c r="I616" s="697"/>
      <c r="J616" s="1859">
        <v>0</v>
      </c>
      <c r="K616" s="1859">
        <f t="shared" si="137"/>
        <v>0</v>
      </c>
      <c r="L616" s="697">
        <v>-3972913213.8000007</v>
      </c>
      <c r="V616" s="697"/>
      <c r="W616" s="698"/>
      <c r="AB616" s="577" t="b">
        <f t="shared" si="140"/>
        <v>1</v>
      </c>
    </row>
    <row r="617" spans="1:44">
      <c r="A617" s="696">
        <v>4069999</v>
      </c>
      <c r="B617" s="736" t="s">
        <v>2609</v>
      </c>
      <c r="C617" s="723">
        <v>259115128.25</v>
      </c>
      <c r="D617" s="714">
        <v>0</v>
      </c>
      <c r="E617" s="716">
        <v>-127923369.81</v>
      </c>
      <c r="F617" s="164">
        <v>-91577317.500000045</v>
      </c>
      <c r="G617" s="164">
        <f t="shared" si="135"/>
        <v>-91577</v>
      </c>
      <c r="H617" s="164">
        <f t="shared" si="136"/>
        <v>0</v>
      </c>
      <c r="I617" s="695">
        <f t="shared" ref="I617:I633" si="143">ROUND(F617/1000,0)</f>
        <v>-91577</v>
      </c>
      <c r="J617" s="1859">
        <v>259115</v>
      </c>
      <c r="K617" s="1859">
        <f t="shared" si="137"/>
        <v>259.11500000000001</v>
      </c>
      <c r="L617" s="745" t="s">
        <v>69</v>
      </c>
      <c r="M617" s="745"/>
      <c r="N617" s="724"/>
      <c r="O617" s="725"/>
      <c r="Q617" s="120"/>
      <c r="V617" s="697"/>
      <c r="W617" s="698"/>
      <c r="AB617" s="577" t="b">
        <f t="shared" si="140"/>
        <v>1</v>
      </c>
      <c r="AC617" s="161">
        <v>4069999</v>
      </c>
      <c r="AD617" s="161" t="s">
        <v>4485</v>
      </c>
      <c r="AE617" s="167">
        <v>283446512.79000002</v>
      </c>
      <c r="AF617" s="163">
        <v>0</v>
      </c>
      <c r="AG617" s="164">
        <v>-266461463.22</v>
      </c>
      <c r="AH617" s="160">
        <v>16985049.57</v>
      </c>
      <c r="AJ617" s="1859">
        <v>-1.1399999999999999</v>
      </c>
      <c r="AK617" s="1861" t="s">
        <v>3485</v>
      </c>
      <c r="AQ617" s="161">
        <v>4069999</v>
      </c>
      <c r="AR617" s="577" t="s">
        <v>3939</v>
      </c>
    </row>
    <row r="618" spans="1:44">
      <c r="A618" s="696">
        <v>5851000</v>
      </c>
      <c r="B618" s="736" t="s">
        <v>2610</v>
      </c>
      <c r="C618" s="713">
        <v>-2066508630.7900009</v>
      </c>
      <c r="D618" s="748">
        <v>-38403393.520000003</v>
      </c>
      <c r="E618" s="772">
        <v>4991910695</v>
      </c>
      <c r="F618" s="164">
        <v>-2173632319.0300002</v>
      </c>
      <c r="G618" s="164">
        <f t="shared" si="135"/>
        <v>-2173632</v>
      </c>
      <c r="H618" s="164">
        <f t="shared" si="136"/>
        <v>0</v>
      </c>
      <c r="I618" s="695">
        <f>ROUND(F618/1000,0)</f>
        <v>-2173632</v>
      </c>
      <c r="J618" s="1859">
        <v>-3094901</v>
      </c>
      <c r="K618" s="1859">
        <f t="shared" si="137"/>
        <v>-3094.9009999999998</v>
      </c>
      <c r="L618" s="745" t="s">
        <v>69</v>
      </c>
      <c r="M618" s="745"/>
      <c r="N618" s="718"/>
      <c r="O618" s="719"/>
      <c r="Q618" s="120"/>
      <c r="V618" s="697"/>
      <c r="W618" s="698"/>
      <c r="AB618" s="577" t="b">
        <f t="shared" si="140"/>
        <v>1</v>
      </c>
      <c r="AC618" s="161">
        <v>5851000</v>
      </c>
      <c r="AD618" s="161" t="s">
        <v>4486</v>
      </c>
      <c r="AE618" s="162">
        <v>-1502183501.26</v>
      </c>
      <c r="AF618" s="169">
        <v>-14317905.630000001</v>
      </c>
      <c r="AG618" s="164">
        <v>-11390451.49</v>
      </c>
      <c r="AH618" s="164">
        <v>-1527891858.3800001</v>
      </c>
      <c r="AJ618" s="1859">
        <v>-3810514576.3000002</v>
      </c>
      <c r="AK618" s="1861">
        <v>-60</v>
      </c>
      <c r="AQ618" s="161">
        <v>5851000</v>
      </c>
      <c r="AR618" s="577" t="s">
        <v>3940</v>
      </c>
    </row>
    <row r="619" spans="1:44">
      <c r="A619" s="696">
        <v>5852000</v>
      </c>
      <c r="B619" s="736" t="s">
        <v>2611</v>
      </c>
      <c r="C619" s="713">
        <v>-10168407.619999997</v>
      </c>
      <c r="D619" s="714">
        <v>0</v>
      </c>
      <c r="E619" s="734">
        <v>0</v>
      </c>
      <c r="F619" s="164">
        <v>-12094010.550000001</v>
      </c>
      <c r="G619" s="164">
        <f t="shared" si="135"/>
        <v>-12094</v>
      </c>
      <c r="H619" s="164">
        <f t="shared" si="136"/>
        <v>0</v>
      </c>
      <c r="I619" s="695">
        <f t="shared" si="143"/>
        <v>-12094</v>
      </c>
      <c r="J619" s="1859">
        <v>-10168</v>
      </c>
      <c r="K619" s="1859">
        <f t="shared" si="137"/>
        <v>-10.167999999999999</v>
      </c>
      <c r="L619" s="745" t="s">
        <v>69</v>
      </c>
      <c r="M619" s="745"/>
      <c r="N619" s="718"/>
      <c r="O619" s="721"/>
      <c r="Q619" s="120"/>
      <c r="V619" s="697"/>
      <c r="W619" s="698"/>
      <c r="AB619" s="577" t="b">
        <f t="shared" si="140"/>
        <v>1</v>
      </c>
      <c r="AC619" s="161">
        <v>5852000</v>
      </c>
      <c r="AD619" s="161" t="s">
        <v>4487</v>
      </c>
      <c r="AE619" s="162">
        <v>-2927240.05</v>
      </c>
      <c r="AF619" s="163">
        <v>0</v>
      </c>
      <c r="AG619" s="166">
        <v>0</v>
      </c>
      <c r="AH619" s="164">
        <v>-2927240.05</v>
      </c>
      <c r="AJ619" s="1859">
        <v>-13994745.939999999</v>
      </c>
      <c r="AK619" s="1861">
        <v>-79</v>
      </c>
      <c r="AQ619" s="161">
        <v>5852000</v>
      </c>
      <c r="AR619" s="577" t="s">
        <v>3941</v>
      </c>
    </row>
    <row r="620" spans="1:44">
      <c r="A620" s="696">
        <v>5854000</v>
      </c>
      <c r="B620" s="736" t="s">
        <v>2612</v>
      </c>
      <c r="C620" s="713">
        <v>-3071248458.1699991</v>
      </c>
      <c r="D620" s="714">
        <v>0</v>
      </c>
      <c r="E620" s="772">
        <v>342145225.01999998</v>
      </c>
      <c r="F620" s="164">
        <v>-2638235483.5800004</v>
      </c>
      <c r="G620" s="164">
        <f t="shared" si="135"/>
        <v>-2638235</v>
      </c>
      <c r="H620" s="164">
        <f t="shared" si="136"/>
        <v>0</v>
      </c>
      <c r="I620" s="695">
        <f t="shared" si="143"/>
        <v>-2638235</v>
      </c>
      <c r="J620" s="1859">
        <v>-3071248</v>
      </c>
      <c r="K620" s="1859">
        <f t="shared" si="137"/>
        <v>-3071.248</v>
      </c>
      <c r="L620" s="745" t="s">
        <v>69</v>
      </c>
      <c r="M620" s="745"/>
      <c r="N620" s="718"/>
      <c r="O620" s="719"/>
      <c r="Q620" s="120"/>
      <c r="V620" s="697"/>
      <c r="W620" s="698"/>
      <c r="AB620" s="577" t="b">
        <f t="shared" si="140"/>
        <v>1</v>
      </c>
      <c r="AC620" s="161">
        <v>5854000</v>
      </c>
      <c r="AD620" s="161" t="s">
        <v>4488</v>
      </c>
      <c r="AE620" s="162">
        <v>-3731699735.9699998</v>
      </c>
      <c r="AF620" s="168">
        <v>48621054</v>
      </c>
      <c r="AG620" s="160">
        <v>266461463.22</v>
      </c>
      <c r="AH620" s="164">
        <v>-3416617218.75</v>
      </c>
      <c r="AJ620" s="1859">
        <v>-4112056974.6100001</v>
      </c>
      <c r="AK620" s="1861">
        <v>-17</v>
      </c>
      <c r="AQ620" s="161">
        <v>5854000</v>
      </c>
      <c r="AR620" s="577" t="s">
        <v>3942</v>
      </c>
    </row>
    <row r="621" spans="1:44">
      <c r="A621" s="696">
        <v>5901240</v>
      </c>
      <c r="B621" s="736" t="s">
        <v>2613</v>
      </c>
      <c r="C621" s="723">
        <v>8173.809999999823</v>
      </c>
      <c r="D621" s="714">
        <v>0</v>
      </c>
      <c r="E621" s="734">
        <v>0</v>
      </c>
      <c r="F621" s="164">
        <v>-523959.8</v>
      </c>
      <c r="G621" s="164">
        <f t="shared" si="135"/>
        <v>-524</v>
      </c>
      <c r="H621" s="164">
        <f t="shared" si="136"/>
        <v>0</v>
      </c>
      <c r="I621" s="695">
        <f t="shared" si="143"/>
        <v>-524</v>
      </c>
      <c r="J621" s="1859">
        <v>8</v>
      </c>
      <c r="K621" s="1859">
        <f t="shared" si="137"/>
        <v>8.0000000000000002E-3</v>
      </c>
      <c r="L621" s="745" t="s">
        <v>69</v>
      </c>
      <c r="M621" s="745"/>
      <c r="N621" s="724"/>
      <c r="O621" s="725"/>
      <c r="Q621" s="120"/>
      <c r="V621" s="697"/>
      <c r="W621" s="698"/>
      <c r="AB621" s="577" t="b">
        <f t="shared" si="140"/>
        <v>1</v>
      </c>
      <c r="AC621" s="161">
        <v>5901240</v>
      </c>
      <c r="AD621" s="161" t="s">
        <v>4489</v>
      </c>
      <c r="AE621" s="162">
        <v>-145645.59</v>
      </c>
      <c r="AF621" s="163">
        <v>0</v>
      </c>
      <c r="AG621" s="166">
        <v>0</v>
      </c>
      <c r="AH621" s="164">
        <v>-145645.59</v>
      </c>
      <c r="AJ621" s="1858">
        <v>106475.6</v>
      </c>
      <c r="AK621" s="1861">
        <v>-237</v>
      </c>
      <c r="AQ621" s="161">
        <v>5901240</v>
      </c>
      <c r="AR621" s="577" t="s">
        <v>3943</v>
      </c>
    </row>
    <row r="622" spans="1:44">
      <c r="A622" s="696">
        <v>5901260</v>
      </c>
      <c r="B622" s="736" t="s">
        <v>2614</v>
      </c>
      <c r="C622" s="713">
        <v>-1265852.6100000001</v>
      </c>
      <c r="D622" s="714">
        <v>0</v>
      </c>
      <c r="E622" s="734">
        <v>0</v>
      </c>
      <c r="F622" s="164">
        <v>0</v>
      </c>
      <c r="G622" s="164">
        <f t="shared" si="135"/>
        <v>0</v>
      </c>
      <c r="H622" s="164">
        <f t="shared" si="136"/>
        <v>0</v>
      </c>
      <c r="I622" s="695">
        <f t="shared" si="143"/>
        <v>0</v>
      </c>
      <c r="J622" s="1859">
        <v>-1266</v>
      </c>
      <c r="K622" s="1859">
        <f t="shared" si="137"/>
        <v>-1.266</v>
      </c>
      <c r="L622" s="745" t="s">
        <v>69</v>
      </c>
      <c r="M622" s="745"/>
      <c r="N622" s="724"/>
      <c r="O622" s="725"/>
      <c r="Q622" s="120"/>
      <c r="V622" s="697"/>
      <c r="W622" s="698"/>
      <c r="AB622" s="577" t="b">
        <f t="shared" si="140"/>
        <v>1</v>
      </c>
      <c r="AC622" s="161">
        <v>5901260</v>
      </c>
      <c r="AD622" s="161" t="s">
        <v>2614</v>
      </c>
      <c r="AE622" s="1860">
        <v>0</v>
      </c>
      <c r="AF622" s="163">
        <v>0</v>
      </c>
      <c r="AG622" s="166">
        <v>0</v>
      </c>
      <c r="AH622" s="166">
        <v>0</v>
      </c>
      <c r="AJ622" s="1859">
        <v>-1265852.6100000001</v>
      </c>
      <c r="AK622" s="1861">
        <v>-100</v>
      </c>
      <c r="AQ622" s="161">
        <v>5901260</v>
      </c>
      <c r="AR622" s="577" t="s">
        <v>763</v>
      </c>
    </row>
    <row r="623" spans="1:44">
      <c r="A623" s="696">
        <v>5901300</v>
      </c>
      <c r="B623" s="736" t="s">
        <v>3387</v>
      </c>
      <c r="C623" s="713">
        <v>0</v>
      </c>
      <c r="D623" s="714"/>
      <c r="E623" s="734"/>
      <c r="F623" s="164">
        <v>-59731027.829999924</v>
      </c>
      <c r="G623" s="164">
        <f t="shared" si="135"/>
        <v>-59731</v>
      </c>
      <c r="H623" s="164">
        <f t="shared" si="136"/>
        <v>0</v>
      </c>
      <c r="I623" s="695">
        <f>ROUND(F623/1000,0)</f>
        <v>-59731</v>
      </c>
      <c r="J623" s="1859">
        <v>0</v>
      </c>
      <c r="K623" s="1859">
        <f t="shared" si="137"/>
        <v>0</v>
      </c>
      <c r="L623" s="745" t="s">
        <v>153</v>
      </c>
      <c r="M623" s="745"/>
      <c r="N623" s="724"/>
      <c r="O623" s="725"/>
      <c r="Q623" s="120"/>
      <c r="V623" s="697"/>
      <c r="W623" s="698"/>
      <c r="AB623" s="577" t="b">
        <f t="shared" si="140"/>
        <v>1</v>
      </c>
      <c r="AC623" s="161">
        <v>5901300</v>
      </c>
      <c r="AD623" s="161" t="s">
        <v>4490</v>
      </c>
      <c r="AE623" s="162">
        <v>-59829211.020000003</v>
      </c>
      <c r="AF623" s="163">
        <v>0</v>
      </c>
      <c r="AG623" s="166">
        <v>0</v>
      </c>
      <c r="AH623" s="164">
        <v>-59829211.020000003</v>
      </c>
      <c r="AJ623" s="165">
        <v>0</v>
      </c>
      <c r="AK623" s="2176">
        <v>0</v>
      </c>
      <c r="AQ623" s="161">
        <v>5901300</v>
      </c>
      <c r="AR623" s="577" t="s">
        <v>3387</v>
      </c>
    </row>
    <row r="624" spans="1:44">
      <c r="A624" s="696">
        <v>5941000</v>
      </c>
      <c r="B624" s="736" t="s">
        <v>2615</v>
      </c>
      <c r="C624" s="713">
        <v>-3166255075.5794482</v>
      </c>
      <c r="D624" s="739">
        <v>102405696</v>
      </c>
      <c r="E624" s="715">
        <v>737529756.7899996</v>
      </c>
      <c r="F624" s="164">
        <v>-1913430879.4199998</v>
      </c>
      <c r="G624" s="164">
        <f t="shared" si="135"/>
        <v>-1913431</v>
      </c>
      <c r="H624" s="164">
        <f t="shared" si="136"/>
        <v>0</v>
      </c>
      <c r="I624" s="695">
        <f>ROUND(F624/1000,0)</f>
        <v>-1913431</v>
      </c>
      <c r="J624" s="1859">
        <v>-2328583</v>
      </c>
      <c r="K624" s="1859">
        <f t="shared" si="137"/>
        <v>-2328.5830000000001</v>
      </c>
      <c r="L624" s="745" t="s">
        <v>69</v>
      </c>
      <c r="M624" s="745"/>
      <c r="N624" s="718"/>
      <c r="O624" s="719"/>
      <c r="Q624" s="120"/>
      <c r="V624" s="697"/>
      <c r="W624" s="698"/>
      <c r="X624" s="697"/>
      <c r="AB624" s="577" t="b">
        <f t="shared" si="140"/>
        <v>1</v>
      </c>
      <c r="AC624" s="161">
        <v>5941000</v>
      </c>
      <c r="AD624" s="161" t="s">
        <v>4491</v>
      </c>
      <c r="AE624" s="162">
        <v>-124519217.05</v>
      </c>
      <c r="AF624" s="163">
        <v>0</v>
      </c>
      <c r="AG624" s="164">
        <v>-3568933.22</v>
      </c>
      <c r="AH624" s="164">
        <v>-128088150.27</v>
      </c>
      <c r="AJ624" s="1859">
        <v>-356827895.62</v>
      </c>
      <c r="AK624" s="1861">
        <v>-64</v>
      </c>
      <c r="AQ624" s="161">
        <v>5941000</v>
      </c>
      <c r="AR624" s="577" t="s">
        <v>3944</v>
      </c>
    </row>
    <row r="625" spans="1:44">
      <c r="A625" s="696">
        <v>5951000</v>
      </c>
      <c r="B625" s="736" t="s">
        <v>770</v>
      </c>
      <c r="C625" s="713"/>
      <c r="D625" s="739"/>
      <c r="E625" s="715"/>
      <c r="F625" s="164">
        <v>-6865363.6099999994</v>
      </c>
      <c r="G625" s="164">
        <f t="shared" ref="G625:G628" si="144">ROUND(F625/1000,0)</f>
        <v>-6865</v>
      </c>
      <c r="H625" s="164">
        <f t="shared" ref="H625:H628" si="145">G625-I625</f>
        <v>0</v>
      </c>
      <c r="I625" s="695">
        <f t="shared" ref="I625:I628" si="146">ROUND(F625/1000,0)</f>
        <v>-6865</v>
      </c>
      <c r="J625" s="1859">
        <v>-119233</v>
      </c>
      <c r="K625" s="1859"/>
      <c r="L625" s="745"/>
      <c r="M625" s="745"/>
      <c r="N625" s="718"/>
      <c r="O625" s="719"/>
      <c r="Q625" s="120"/>
      <c r="V625" s="697"/>
      <c r="W625" s="698"/>
      <c r="X625" s="697"/>
      <c r="AC625" s="161"/>
      <c r="AD625" s="161"/>
      <c r="AE625" s="162"/>
      <c r="AF625" s="163"/>
      <c r="AG625" s="164"/>
      <c r="AH625" s="164"/>
      <c r="AJ625" s="1859"/>
      <c r="AK625" s="1861"/>
      <c r="AQ625" s="161"/>
    </row>
    <row r="626" spans="1:44">
      <c r="A626" s="696">
        <v>5951150</v>
      </c>
      <c r="B626" s="736" t="s">
        <v>773</v>
      </c>
      <c r="C626" s="713"/>
      <c r="D626" s="739"/>
      <c r="E626" s="715"/>
      <c r="F626" s="164">
        <v>108606205.92</v>
      </c>
      <c r="G626" s="164">
        <f t="shared" si="144"/>
        <v>108606</v>
      </c>
      <c r="H626" s="164">
        <f t="shared" si="145"/>
        <v>0</v>
      </c>
      <c r="I626" s="695">
        <f t="shared" si="146"/>
        <v>108606</v>
      </c>
      <c r="J626" s="1859">
        <v>435358</v>
      </c>
      <c r="K626" s="1859"/>
      <c r="L626" s="745"/>
      <c r="M626" s="745"/>
      <c r="N626" s="718"/>
      <c r="O626" s="719"/>
      <c r="Q626" s="120"/>
      <c r="V626" s="697"/>
      <c r="W626" s="698"/>
      <c r="X626" s="697"/>
      <c r="AC626" s="161"/>
      <c r="AD626" s="161"/>
      <c r="AE626" s="162"/>
      <c r="AF626" s="163"/>
      <c r="AG626" s="164"/>
      <c r="AH626" s="164"/>
      <c r="AJ626" s="1859"/>
      <c r="AK626" s="1861"/>
      <c r="AQ626" s="161"/>
    </row>
    <row r="627" spans="1:44">
      <c r="A627" s="696">
        <v>5951200</v>
      </c>
      <c r="B627" s="736" t="s">
        <v>774</v>
      </c>
      <c r="C627" s="713"/>
      <c r="D627" s="739"/>
      <c r="E627" s="715"/>
      <c r="F627" s="164">
        <v>423412.5</v>
      </c>
      <c r="G627" s="164">
        <f t="shared" si="144"/>
        <v>423</v>
      </c>
      <c r="H627" s="164">
        <f t="shared" si="145"/>
        <v>0</v>
      </c>
      <c r="I627" s="695">
        <f t="shared" si="146"/>
        <v>423</v>
      </c>
      <c r="J627" s="1859">
        <v>18605</v>
      </c>
      <c r="K627" s="1859"/>
      <c r="L627" s="745"/>
      <c r="M627" s="745"/>
      <c r="N627" s="718"/>
      <c r="O627" s="719"/>
      <c r="Q627" s="120"/>
      <c r="V627" s="697"/>
      <c r="W627" s="698"/>
      <c r="X627" s="697"/>
      <c r="AC627" s="161"/>
      <c r="AD627" s="161"/>
      <c r="AE627" s="162"/>
      <c r="AF627" s="163"/>
      <c r="AG627" s="164"/>
      <c r="AH627" s="164"/>
      <c r="AJ627" s="1859"/>
      <c r="AK627" s="1861"/>
      <c r="AQ627" s="161"/>
    </row>
    <row r="628" spans="1:44">
      <c r="A628" s="696">
        <v>6921050</v>
      </c>
      <c r="B628" s="736" t="s">
        <v>892</v>
      </c>
      <c r="C628" s="713"/>
      <c r="D628" s="739"/>
      <c r="E628" s="715"/>
      <c r="F628" s="164">
        <v>70486925.930000007</v>
      </c>
      <c r="G628" s="164">
        <f t="shared" si="144"/>
        <v>70487</v>
      </c>
      <c r="H628" s="164">
        <f t="shared" si="145"/>
        <v>0</v>
      </c>
      <c r="I628" s="695">
        <f t="shared" si="146"/>
        <v>70487</v>
      </c>
      <c r="J628" s="1859">
        <v>187887</v>
      </c>
      <c r="K628" s="1859"/>
      <c r="L628" s="745"/>
      <c r="M628" s="745"/>
      <c r="N628" s="718"/>
      <c r="O628" s="719"/>
      <c r="Q628" s="120"/>
      <c r="V628" s="697"/>
      <c r="W628" s="698"/>
      <c r="X628" s="697"/>
      <c r="AC628" s="161"/>
      <c r="AD628" s="161"/>
      <c r="AE628" s="162"/>
      <c r="AF628" s="163"/>
      <c r="AG628" s="164"/>
      <c r="AH628" s="164"/>
      <c r="AJ628" s="1859"/>
      <c r="AK628" s="1861"/>
      <c r="AQ628" s="161"/>
    </row>
    <row r="629" spans="1:44">
      <c r="A629" s="696">
        <v>5942000</v>
      </c>
      <c r="B629" s="736" t="s">
        <v>2616</v>
      </c>
      <c r="C629" s="713">
        <v>-59433035.920000039</v>
      </c>
      <c r="D629" s="739">
        <v>73176790</v>
      </c>
      <c r="E629" s="734">
        <v>0</v>
      </c>
      <c r="F629" s="164">
        <v>-110392175.67</v>
      </c>
      <c r="G629" s="164">
        <f t="shared" si="135"/>
        <v>-110392</v>
      </c>
      <c r="H629" s="164">
        <f t="shared" si="136"/>
        <v>0</v>
      </c>
      <c r="I629" s="695">
        <f t="shared" si="143"/>
        <v>-110392</v>
      </c>
      <c r="J629" s="1859">
        <v>-59433</v>
      </c>
      <c r="K629" s="1859">
        <f t="shared" si="137"/>
        <v>-59.433</v>
      </c>
      <c r="L629" s="745" t="s">
        <v>69</v>
      </c>
      <c r="M629" s="745"/>
      <c r="N629" s="718"/>
      <c r="O629" s="719"/>
      <c r="Q629" s="120"/>
      <c r="V629" s="697"/>
      <c r="W629" s="698"/>
      <c r="AB629" s="577" t="b">
        <f t="shared" ref="AB629:AB636" si="147">A629=AC629</f>
        <v>1</v>
      </c>
      <c r="AC629" s="161">
        <v>5942000</v>
      </c>
      <c r="AD629" s="161" t="s">
        <v>4492</v>
      </c>
      <c r="AE629" s="162">
        <v>-95666055.950000003</v>
      </c>
      <c r="AF629" s="169">
        <v>-8528400</v>
      </c>
      <c r="AG629" s="164">
        <v>-461035.89</v>
      </c>
      <c r="AH629" s="164">
        <v>-104655491.84</v>
      </c>
      <c r="AJ629" s="1859">
        <v>-84425233.329999998</v>
      </c>
      <c r="AK629" s="2175">
        <v>24</v>
      </c>
      <c r="AQ629" s="161">
        <v>5942000</v>
      </c>
      <c r="AR629" s="577" t="s">
        <v>3945</v>
      </c>
    </row>
    <row r="630" spans="1:44">
      <c r="A630" s="696">
        <v>6001000</v>
      </c>
      <c r="B630" s="736" t="s">
        <v>2617</v>
      </c>
      <c r="C630" s="713">
        <v>-138971863.24000001</v>
      </c>
      <c r="D630" s="748">
        <v>-19505796.719999999</v>
      </c>
      <c r="E630" s="734">
        <v>0</v>
      </c>
      <c r="F630" s="164">
        <v>-130516355.8</v>
      </c>
      <c r="G630" s="164">
        <f t="shared" si="135"/>
        <v>-130516</v>
      </c>
      <c r="H630" s="164">
        <f t="shared" si="136"/>
        <v>0</v>
      </c>
      <c r="I630" s="695">
        <f t="shared" si="143"/>
        <v>-130516</v>
      </c>
      <c r="J630" s="1859">
        <v>-138972</v>
      </c>
      <c r="K630" s="1859">
        <f t="shared" si="137"/>
        <v>-138.97200000000001</v>
      </c>
      <c r="L630" s="745" t="s">
        <v>69</v>
      </c>
      <c r="M630" s="745"/>
      <c r="N630" s="718"/>
      <c r="O630" s="725"/>
      <c r="Q630" s="120"/>
      <c r="V630" s="697"/>
      <c r="W630" s="698"/>
      <c r="AB630" s="577" t="b">
        <f t="shared" si="147"/>
        <v>1</v>
      </c>
      <c r="AC630" s="161">
        <v>6001000</v>
      </c>
      <c r="AD630" s="161" t="s">
        <v>4493</v>
      </c>
      <c r="AE630" s="162">
        <v>-124994783.53</v>
      </c>
      <c r="AF630" s="163">
        <v>0</v>
      </c>
      <c r="AG630" s="166">
        <v>0</v>
      </c>
      <c r="AH630" s="164">
        <v>-124994783.53</v>
      </c>
      <c r="AJ630" s="1859">
        <v>-112370415.77</v>
      </c>
      <c r="AK630" s="2175">
        <v>11</v>
      </c>
      <c r="AQ630" s="161">
        <v>6001000</v>
      </c>
      <c r="AR630" s="577" t="s">
        <v>3946</v>
      </c>
    </row>
    <row r="631" spans="1:44">
      <c r="A631" s="696">
        <v>6001500</v>
      </c>
      <c r="B631" s="736" t="s">
        <v>2618</v>
      </c>
      <c r="C631" s="713">
        <v>-395927347.15999997</v>
      </c>
      <c r="D631" s="714">
        <v>0</v>
      </c>
      <c r="E631" s="734">
        <v>0</v>
      </c>
      <c r="F631" s="164">
        <v>-116683332.38999999</v>
      </c>
      <c r="G631" s="164">
        <f t="shared" si="135"/>
        <v>-116683</v>
      </c>
      <c r="H631" s="164">
        <f t="shared" si="136"/>
        <v>1</v>
      </c>
      <c r="I631" s="695">
        <f>ROUNDUP(F631/1000,0)</f>
        <v>-116684</v>
      </c>
      <c r="J631" s="1859">
        <v>-395927</v>
      </c>
      <c r="K631" s="1859">
        <f t="shared" si="137"/>
        <v>-395.92700000000002</v>
      </c>
      <c r="L631" s="745" t="s">
        <v>69</v>
      </c>
      <c r="M631" s="745"/>
      <c r="N631" s="718"/>
      <c r="O631" s="721"/>
      <c r="Q631" s="120"/>
      <c r="V631" s="697"/>
      <c r="W631" s="698"/>
      <c r="AB631" s="577" t="b">
        <f t="shared" si="147"/>
        <v>1</v>
      </c>
      <c r="AC631" s="161">
        <v>6001500</v>
      </c>
      <c r="AD631" s="161" t="s">
        <v>4494</v>
      </c>
      <c r="AE631" s="162">
        <v>-811595290.88999999</v>
      </c>
      <c r="AF631" s="163">
        <v>0</v>
      </c>
      <c r="AG631" s="160">
        <v>694911958.5</v>
      </c>
      <c r="AH631" s="164">
        <v>-116683332.39</v>
      </c>
      <c r="AJ631" s="1859">
        <v>-17265219.969999999</v>
      </c>
      <c r="AK631" s="2175">
        <v>576</v>
      </c>
      <c r="AQ631" s="161">
        <v>6001500</v>
      </c>
      <c r="AR631" s="577" t="s">
        <v>3947</v>
      </c>
    </row>
    <row r="632" spans="1:44">
      <c r="A632" s="696">
        <v>6001600</v>
      </c>
      <c r="B632" s="736" t="s">
        <v>2619</v>
      </c>
      <c r="C632" s="713">
        <v>-4552634.03</v>
      </c>
      <c r="D632" s="714">
        <v>0</v>
      </c>
      <c r="E632" s="734">
        <v>0</v>
      </c>
      <c r="F632" s="164">
        <v>0</v>
      </c>
      <c r="G632" s="164">
        <f t="shared" si="135"/>
        <v>0</v>
      </c>
      <c r="H632" s="164">
        <f t="shared" si="136"/>
        <v>0</v>
      </c>
      <c r="I632" s="695">
        <f t="shared" si="143"/>
        <v>0</v>
      </c>
      <c r="J632" s="1859">
        <v>-4553</v>
      </c>
      <c r="K632" s="1859">
        <f t="shared" si="137"/>
        <v>-4.5529999999999999</v>
      </c>
      <c r="L632" s="745" t="s">
        <v>69</v>
      </c>
      <c r="M632" s="745"/>
      <c r="N632" s="724"/>
      <c r="O632" s="725"/>
      <c r="Q632" s="120"/>
      <c r="V632" s="697"/>
      <c r="W632" s="698"/>
      <c r="AB632" s="577" t="b">
        <f t="shared" si="147"/>
        <v>1</v>
      </c>
      <c r="AC632" s="161">
        <v>6001600</v>
      </c>
      <c r="AD632" s="161" t="s">
        <v>2619</v>
      </c>
      <c r="AE632" s="1860">
        <v>0</v>
      </c>
      <c r="AF632" s="163">
        <v>0</v>
      </c>
      <c r="AG632" s="166">
        <v>0</v>
      </c>
      <c r="AH632" s="166">
        <v>0</v>
      </c>
      <c r="AJ632" s="1859">
        <v>-4552634.03</v>
      </c>
      <c r="AK632" s="1861">
        <v>-100</v>
      </c>
      <c r="AQ632" s="161">
        <v>6001600</v>
      </c>
      <c r="AR632" s="577" t="s">
        <v>800</v>
      </c>
    </row>
    <row r="633" spans="1:44">
      <c r="A633" s="696" t="s">
        <v>3360</v>
      </c>
      <c r="B633" s="736" t="s">
        <v>2709</v>
      </c>
      <c r="C633" s="758">
        <v>-1247550811.8499999</v>
      </c>
      <c r="D633" s="728">
        <v>0</v>
      </c>
      <c r="E633" s="788">
        <v>-1247550811.8499999</v>
      </c>
      <c r="F633" s="164">
        <v>-2376371005</v>
      </c>
      <c r="G633" s="164">
        <f t="shared" si="135"/>
        <v>-2376371</v>
      </c>
      <c r="H633" s="164">
        <f t="shared" si="136"/>
        <v>0</v>
      </c>
      <c r="I633" s="695">
        <f t="shared" si="143"/>
        <v>-2376371</v>
      </c>
      <c r="J633" s="1859">
        <v>0</v>
      </c>
      <c r="K633" s="1859">
        <f t="shared" si="137"/>
        <v>0</v>
      </c>
      <c r="L633" s="745" t="s">
        <v>153</v>
      </c>
      <c r="M633" s="745"/>
      <c r="N633" s="724"/>
      <c r="O633" s="725"/>
      <c r="Q633" s="120"/>
      <c r="V633" s="697"/>
      <c r="W633" s="698"/>
      <c r="AB633" s="577" t="b">
        <f t="shared" si="147"/>
        <v>1</v>
      </c>
      <c r="AC633" s="161" t="s">
        <v>3360</v>
      </c>
      <c r="AD633" s="161" t="s">
        <v>2709</v>
      </c>
      <c r="AE633" s="2189">
        <v>0</v>
      </c>
      <c r="AF633" s="2178">
        <v>0</v>
      </c>
      <c r="AG633" s="2185">
        <v>-933612041.25999999</v>
      </c>
      <c r="AH633" s="2185">
        <v>-933612041.25999999</v>
      </c>
      <c r="AJ633" s="2186">
        <v>-1247550811.8499999</v>
      </c>
      <c r="AK633" s="2182">
        <v>-25</v>
      </c>
      <c r="AQ633" s="161" t="s">
        <v>3360</v>
      </c>
      <c r="AR633" s="577" t="s">
        <v>153</v>
      </c>
    </row>
    <row r="634" spans="1:44">
      <c r="A634" s="696" t="s">
        <v>3361</v>
      </c>
      <c r="B634" s="733" t="s">
        <v>2620</v>
      </c>
      <c r="C634" s="735">
        <v>-9380141249.1294479</v>
      </c>
      <c r="D634" s="735">
        <f>SUM(D617:D633)</f>
        <v>117673295.75999999</v>
      </c>
      <c r="E634" s="715">
        <f>SUM(E617:E633)</f>
        <v>4696111495.1499996</v>
      </c>
      <c r="F634" s="735">
        <v>-9450536685.8300018</v>
      </c>
      <c r="G634" s="735">
        <f t="shared" ref="G634:H634" si="148">SUM(G617:G633)</f>
        <v>-9450535</v>
      </c>
      <c r="H634" s="735">
        <f t="shared" si="148"/>
        <v>1</v>
      </c>
      <c r="I634" s="735">
        <f>SUM(I617:I633)</f>
        <v>-9450536</v>
      </c>
      <c r="J634" s="735">
        <v>-8323311</v>
      </c>
      <c r="K634" s="1859">
        <f t="shared" si="137"/>
        <v>-8323.3109999999997</v>
      </c>
      <c r="N634" s="735"/>
      <c r="O634" s="719"/>
      <c r="V634" s="697"/>
      <c r="W634" s="698"/>
      <c r="AB634" s="577" t="b">
        <f t="shared" si="147"/>
        <v>1</v>
      </c>
      <c r="AC634" s="2183" t="s">
        <v>3361</v>
      </c>
      <c r="AD634" s="2183" t="s">
        <v>2620</v>
      </c>
      <c r="AE634" s="164">
        <v>-6170114168.5200005</v>
      </c>
      <c r="AF634" s="160">
        <v>25774748.370000001</v>
      </c>
      <c r="AG634" s="164">
        <v>-254120503.36000001</v>
      </c>
      <c r="AH634" s="164">
        <v>-6398459923.5100002</v>
      </c>
      <c r="AJ634" s="164">
        <v>-9760717885.5699997</v>
      </c>
      <c r="AK634" s="1861">
        <v>-34</v>
      </c>
      <c r="AQ634" s="2183" t="s">
        <v>3361</v>
      </c>
      <c r="AR634" s="577" t="s">
        <v>3948</v>
      </c>
    </row>
    <row r="635" spans="1:44">
      <c r="B635" s="577">
        <v>20439.000000245869</v>
      </c>
      <c r="E635" s="780"/>
      <c r="F635" s="164"/>
      <c r="G635" s="164">
        <f t="shared" si="135"/>
        <v>0</v>
      </c>
      <c r="H635" s="164">
        <f t="shared" si="136"/>
        <v>0</v>
      </c>
      <c r="J635" s="1859">
        <v>0</v>
      </c>
      <c r="K635" s="1859">
        <f t="shared" si="137"/>
        <v>0</v>
      </c>
      <c r="V635" s="697"/>
      <c r="W635" s="698"/>
      <c r="AB635" s="577" t="b">
        <f t="shared" si="147"/>
        <v>1</v>
      </c>
    </row>
    <row r="636" spans="1:44">
      <c r="A636" s="696">
        <v>6801100</v>
      </c>
      <c r="B636" s="736" t="s">
        <v>2622</v>
      </c>
      <c r="C636" s="713">
        <v>-327133646.78999996</v>
      </c>
      <c r="D636" s="714">
        <v>0</v>
      </c>
      <c r="E636" s="715">
        <v>0</v>
      </c>
      <c r="F636" s="164">
        <v>-164362729.06999999</v>
      </c>
      <c r="G636" s="164">
        <f t="shared" si="135"/>
        <v>-164363</v>
      </c>
      <c r="H636" s="164">
        <f t="shared" si="136"/>
        <v>0</v>
      </c>
      <c r="I636" s="695">
        <f t="shared" ref="I636:I645" si="149">ROUND(F636/1000,0)</f>
        <v>-164363</v>
      </c>
      <c r="J636" s="1859">
        <v>-327134</v>
      </c>
      <c r="K636" s="1859">
        <f t="shared" si="137"/>
        <v>-327.13400000000001</v>
      </c>
      <c r="L636" s="745" t="s">
        <v>83</v>
      </c>
      <c r="M636" s="745"/>
      <c r="N636" s="718"/>
      <c r="O636" s="721"/>
      <c r="Q636" s="120"/>
      <c r="V636" s="697"/>
      <c r="W636" s="698"/>
      <c r="AB636" s="577" t="b">
        <f t="shared" si="147"/>
        <v>1</v>
      </c>
      <c r="AC636" s="161">
        <v>6801100</v>
      </c>
      <c r="AD636" s="161" t="s">
        <v>4495</v>
      </c>
      <c r="AE636" s="162">
        <v>-83819954.730000004</v>
      </c>
      <c r="AF636" s="163">
        <v>0</v>
      </c>
      <c r="AG636" s="166">
        <v>0</v>
      </c>
      <c r="AH636" s="164">
        <v>-83819954.730000004</v>
      </c>
      <c r="AJ636" s="1859">
        <v>-270584820.19999999</v>
      </c>
      <c r="AK636" s="1861">
        <v>-69</v>
      </c>
      <c r="AQ636" s="161">
        <v>6801100</v>
      </c>
      <c r="AR636" s="577" t="s">
        <v>3949</v>
      </c>
    </row>
    <row r="637" spans="1:44">
      <c r="A637" s="696">
        <v>6801000</v>
      </c>
      <c r="B637" s="736" t="s">
        <v>848</v>
      </c>
      <c r="C637" s="713"/>
      <c r="D637" s="714"/>
      <c r="E637" s="715"/>
      <c r="F637" s="164">
        <v>71641578.799999997</v>
      </c>
      <c r="G637" s="164">
        <f t="shared" ref="G637:G638" si="150">ROUND(F637/1000,0)</f>
        <v>71642</v>
      </c>
      <c r="H637" s="164">
        <f t="shared" ref="H637:H638" si="151">G637-I637</f>
        <v>0</v>
      </c>
      <c r="I637" s="695">
        <f t="shared" ref="I637:I638" si="152">ROUND(F637/1000,0)</f>
        <v>71642</v>
      </c>
      <c r="J637" s="1859">
        <v>66353</v>
      </c>
      <c r="K637" s="1859"/>
      <c r="L637" s="745"/>
      <c r="M637" s="745"/>
      <c r="N637" s="718"/>
      <c r="O637" s="721"/>
      <c r="Q637" s="120"/>
      <c r="V637" s="697"/>
      <c r="W637" s="698"/>
      <c r="AC637" s="161"/>
      <c r="AD637" s="161"/>
      <c r="AE637" s="162"/>
      <c r="AF637" s="163"/>
      <c r="AG637" s="166"/>
      <c r="AH637" s="164"/>
      <c r="AJ637" s="1859"/>
      <c r="AK637" s="1861"/>
      <c r="AQ637" s="161"/>
    </row>
    <row r="638" spans="1:44">
      <c r="A638" s="696">
        <v>6801800</v>
      </c>
      <c r="B638" s="736" t="s">
        <v>856</v>
      </c>
      <c r="C638" s="713"/>
      <c r="D638" s="714"/>
      <c r="E638" s="715"/>
      <c r="F638" s="164">
        <v>10858948.800000001</v>
      </c>
      <c r="G638" s="164">
        <f t="shared" si="150"/>
        <v>10859</v>
      </c>
      <c r="H638" s="164">
        <f t="shared" si="151"/>
        <v>0</v>
      </c>
      <c r="I638" s="695">
        <f t="shared" si="152"/>
        <v>10859</v>
      </c>
      <c r="J638" s="1859">
        <v>2703</v>
      </c>
      <c r="K638" s="1859"/>
      <c r="L638" s="745"/>
      <c r="M638" s="745"/>
      <c r="N638" s="718"/>
      <c r="O638" s="721"/>
      <c r="Q638" s="120"/>
      <c r="V638" s="697"/>
      <c r="W638" s="698"/>
      <c r="AC638" s="161"/>
      <c r="AD638" s="161"/>
      <c r="AE638" s="162"/>
      <c r="AF638" s="163"/>
      <c r="AG638" s="166"/>
      <c r="AH638" s="164"/>
      <c r="AJ638" s="1859"/>
      <c r="AK638" s="1861"/>
      <c r="AQ638" s="161"/>
    </row>
    <row r="639" spans="1:44">
      <c r="A639" s="696">
        <v>6801300</v>
      </c>
      <c r="B639" s="736" t="s">
        <v>2623</v>
      </c>
      <c r="C639" s="723">
        <v>-705015964.10000002</v>
      </c>
      <c r="D639" s="748">
        <v>-710977924</v>
      </c>
      <c r="E639" s="715">
        <v>0</v>
      </c>
      <c r="F639" s="164">
        <v>-170730788.18000001</v>
      </c>
      <c r="G639" s="164">
        <f t="shared" si="135"/>
        <v>-170731</v>
      </c>
      <c r="H639" s="164">
        <f t="shared" si="136"/>
        <v>0</v>
      </c>
      <c r="I639" s="695">
        <f t="shared" si="149"/>
        <v>-170731</v>
      </c>
      <c r="J639" s="1859">
        <v>-705016</v>
      </c>
      <c r="K639" s="1859">
        <f t="shared" si="137"/>
        <v>-705.01599999999996</v>
      </c>
      <c r="L639" s="745" t="s">
        <v>83</v>
      </c>
      <c r="M639" s="745"/>
      <c r="N639" s="726"/>
      <c r="O639" s="719"/>
      <c r="Q639" s="120"/>
      <c r="V639" s="697"/>
      <c r="W639" s="698"/>
      <c r="AB639" s="577" t="b">
        <f t="shared" ref="AB639:AB670" si="153">A639=AC639</f>
        <v>1</v>
      </c>
      <c r="AC639" s="161">
        <v>6801300</v>
      </c>
      <c r="AD639" s="161" t="s">
        <v>4496</v>
      </c>
      <c r="AE639" s="162">
        <v>-83554504.469999999</v>
      </c>
      <c r="AF639" s="163">
        <v>0</v>
      </c>
      <c r="AG639" s="166">
        <v>0</v>
      </c>
      <c r="AH639" s="164">
        <v>-83554504.469999999</v>
      </c>
      <c r="AJ639" s="1858">
        <v>0.94</v>
      </c>
      <c r="AK639" s="1861" t="s">
        <v>3485</v>
      </c>
      <c r="AQ639" s="161">
        <v>6801300</v>
      </c>
      <c r="AR639" s="577" t="s">
        <v>3950</v>
      </c>
    </row>
    <row r="640" spans="1:44">
      <c r="A640" s="696">
        <v>6801400</v>
      </c>
      <c r="B640" s="736" t="s">
        <v>2624</v>
      </c>
      <c r="C640" s="713">
        <v>-71772427.829999998</v>
      </c>
      <c r="D640" s="714">
        <v>0</v>
      </c>
      <c r="E640" s="715">
        <v>0</v>
      </c>
      <c r="F640" s="164">
        <v>-58856147.279999994</v>
      </c>
      <c r="G640" s="164">
        <f t="shared" si="135"/>
        <v>-58856</v>
      </c>
      <c r="H640" s="164">
        <f t="shared" si="136"/>
        <v>0</v>
      </c>
      <c r="I640" s="695">
        <f t="shared" si="149"/>
        <v>-58856</v>
      </c>
      <c r="J640" s="1859">
        <v>-71772</v>
      </c>
      <c r="K640" s="1859">
        <f t="shared" si="137"/>
        <v>-71.772000000000006</v>
      </c>
      <c r="L640" s="745" t="s">
        <v>83</v>
      </c>
      <c r="M640" s="745"/>
      <c r="N640" s="718"/>
      <c r="O640" s="719"/>
      <c r="Q640" s="120"/>
      <c r="V640" s="697"/>
      <c r="W640" s="698"/>
      <c r="AB640" s="577" t="b">
        <f t="shared" si="153"/>
        <v>1</v>
      </c>
      <c r="AC640" s="161">
        <v>6801400</v>
      </c>
      <c r="AD640" s="161" t="s">
        <v>4497</v>
      </c>
      <c r="AE640" s="162">
        <v>-60641180.530000001</v>
      </c>
      <c r="AF640" s="163">
        <v>0</v>
      </c>
      <c r="AG640" s="166">
        <v>0</v>
      </c>
      <c r="AH640" s="164">
        <v>-60641180.530000001</v>
      </c>
      <c r="AJ640" s="1859">
        <v>-96152408.969999999</v>
      </c>
      <c r="AK640" s="1861">
        <v>-37</v>
      </c>
      <c r="AQ640" s="161">
        <v>6801400</v>
      </c>
      <c r="AR640" s="577" t="s">
        <v>3951</v>
      </c>
    </row>
    <row r="641" spans="1:44">
      <c r="A641" s="696">
        <v>6801500</v>
      </c>
      <c r="B641" s="736" t="s">
        <v>2625</v>
      </c>
      <c r="C641" s="713">
        <v>-93444556.209999993</v>
      </c>
      <c r="D641" s="714">
        <v>0</v>
      </c>
      <c r="E641" s="715">
        <v>0</v>
      </c>
      <c r="F641" s="164">
        <v>-114534594.33</v>
      </c>
      <c r="G641" s="164">
        <f t="shared" si="135"/>
        <v>-114535</v>
      </c>
      <c r="H641" s="164">
        <f t="shared" si="136"/>
        <v>0</v>
      </c>
      <c r="I641" s="695">
        <f t="shared" si="149"/>
        <v>-114535</v>
      </c>
      <c r="J641" s="1859">
        <v>-93445</v>
      </c>
      <c r="K641" s="1859">
        <f t="shared" si="137"/>
        <v>-93.444999999999993</v>
      </c>
      <c r="L641" s="745" t="s">
        <v>83</v>
      </c>
      <c r="M641" s="745"/>
      <c r="N641" s="718"/>
      <c r="O641" s="719"/>
      <c r="Q641" s="120"/>
      <c r="V641" s="697"/>
      <c r="W641" s="698"/>
      <c r="AB641" s="577" t="b">
        <f t="shared" si="153"/>
        <v>1</v>
      </c>
      <c r="AC641" s="161">
        <v>6801500</v>
      </c>
      <c r="AD641" s="161" t="s">
        <v>4498</v>
      </c>
      <c r="AE641" s="162">
        <v>-62519876.119999997</v>
      </c>
      <c r="AF641" s="163">
        <v>0</v>
      </c>
      <c r="AG641" s="164">
        <v>-42266875.909999996</v>
      </c>
      <c r="AH641" s="164">
        <v>-104786752.03</v>
      </c>
      <c r="AJ641" s="1859">
        <v>-96209497.590000004</v>
      </c>
      <c r="AK641" s="2175">
        <v>9</v>
      </c>
      <c r="AQ641" s="161">
        <v>6801500</v>
      </c>
      <c r="AR641" s="577" t="s">
        <v>3952</v>
      </c>
    </row>
    <row r="642" spans="1:44">
      <c r="A642" s="696">
        <v>6802900</v>
      </c>
      <c r="B642" s="736" t="s">
        <v>2626</v>
      </c>
      <c r="C642" s="713">
        <v>-745855704</v>
      </c>
      <c r="D642" s="714">
        <v>0</v>
      </c>
      <c r="E642" s="715">
        <v>0</v>
      </c>
      <c r="F642" s="164">
        <v>0</v>
      </c>
      <c r="G642" s="164">
        <f t="shared" si="135"/>
        <v>0</v>
      </c>
      <c r="H642" s="164">
        <f t="shared" si="136"/>
        <v>0</v>
      </c>
      <c r="I642" s="695">
        <f>ROUNDDOWN(F642/1000,0)</f>
        <v>0</v>
      </c>
      <c r="J642" s="1859">
        <v>-745856</v>
      </c>
      <c r="K642" s="1859">
        <f t="shared" si="137"/>
        <v>-745.85599999999999</v>
      </c>
      <c r="L642" s="745" t="s">
        <v>2691</v>
      </c>
      <c r="M642" s="745"/>
      <c r="N642" s="718"/>
      <c r="O642" s="721"/>
      <c r="Q642" s="120"/>
      <c r="V642" s="697"/>
      <c r="W642" s="698"/>
      <c r="AB642" s="577" t="b">
        <f t="shared" si="153"/>
        <v>1</v>
      </c>
      <c r="AC642" s="161">
        <v>6802900</v>
      </c>
      <c r="AD642" s="161" t="s">
        <v>4499</v>
      </c>
      <c r="AE642" s="162">
        <v>-251256516</v>
      </c>
      <c r="AF642" s="163">
        <v>0</v>
      </c>
      <c r="AG642" s="166">
        <v>0</v>
      </c>
      <c r="AH642" s="164">
        <v>-251256516</v>
      </c>
      <c r="AJ642" s="1859">
        <v>-248527860</v>
      </c>
      <c r="AK642" s="2175">
        <v>1</v>
      </c>
      <c r="AQ642" s="161">
        <v>6802900</v>
      </c>
      <c r="AR642" s="577" t="s">
        <v>3953</v>
      </c>
    </row>
    <row r="643" spans="1:44">
      <c r="A643" s="696">
        <v>6803000</v>
      </c>
      <c r="B643" s="736" t="s">
        <v>2627</v>
      </c>
      <c r="C643" s="713">
        <v>-3169084453.079999</v>
      </c>
      <c r="D643" s="739">
        <v>710977924</v>
      </c>
      <c r="E643" s="715">
        <v>0</v>
      </c>
      <c r="F643" s="164">
        <v>-772731664.51999974</v>
      </c>
      <c r="G643" s="164">
        <f t="shared" si="135"/>
        <v>-772732</v>
      </c>
      <c r="H643" s="164">
        <f t="shared" si="136"/>
        <v>0</v>
      </c>
      <c r="I643" s="695">
        <f t="shared" si="149"/>
        <v>-772732</v>
      </c>
      <c r="J643" s="1859">
        <v>-3169084</v>
      </c>
      <c r="K643" s="1859">
        <f t="shared" si="137"/>
        <v>-3169.0839999999998</v>
      </c>
      <c r="L643" s="745" t="s">
        <v>2691</v>
      </c>
      <c r="M643" s="745"/>
      <c r="N643" s="718"/>
      <c r="O643" s="719"/>
      <c r="Q643" s="120"/>
      <c r="V643" s="697"/>
      <c r="W643" s="698"/>
      <c r="AB643" s="577" t="b">
        <f t="shared" si="153"/>
        <v>1</v>
      </c>
      <c r="AC643" s="161">
        <v>6803000</v>
      </c>
      <c r="AD643" s="161" t="s">
        <v>4500</v>
      </c>
      <c r="AE643" s="162">
        <v>-990500764.96000004</v>
      </c>
      <c r="AF643" s="168">
        <v>402955954.12</v>
      </c>
      <c r="AG643" s="164">
        <v>-495096444</v>
      </c>
      <c r="AH643" s="164">
        <v>-1082641254.8399999</v>
      </c>
      <c r="AJ643" s="1859">
        <v>-1454857922.46</v>
      </c>
      <c r="AK643" s="1861">
        <v>-26</v>
      </c>
      <c r="AQ643" s="161">
        <v>6803000</v>
      </c>
      <c r="AR643" s="577" t="s">
        <v>3954</v>
      </c>
    </row>
    <row r="644" spans="1:44">
      <c r="A644" s="696">
        <v>6803300</v>
      </c>
      <c r="B644" s="736" t="s">
        <v>2628</v>
      </c>
      <c r="C644" s="713">
        <v>-15454646.4</v>
      </c>
      <c r="D644" s="714">
        <v>0</v>
      </c>
      <c r="E644" s="715">
        <v>0</v>
      </c>
      <c r="F644" s="164">
        <v>-4284818.4000000004</v>
      </c>
      <c r="G644" s="164">
        <f t="shared" si="135"/>
        <v>-4285</v>
      </c>
      <c r="H644" s="164">
        <f t="shared" si="136"/>
        <v>0</v>
      </c>
      <c r="I644" s="695">
        <f t="shared" si="149"/>
        <v>-4285</v>
      </c>
      <c r="J644" s="1859">
        <v>-15455</v>
      </c>
      <c r="K644" s="1859">
        <f t="shared" si="137"/>
        <v>-15.455</v>
      </c>
      <c r="L644" s="745" t="s">
        <v>83</v>
      </c>
      <c r="M644" s="745"/>
      <c r="N644" s="724"/>
      <c r="O644" s="725"/>
      <c r="Q644" s="120"/>
      <c r="V644" s="697"/>
      <c r="W644" s="698"/>
      <c r="AB644" s="577" t="b">
        <f t="shared" si="153"/>
        <v>1</v>
      </c>
      <c r="AC644" s="161">
        <v>6803300</v>
      </c>
      <c r="AD644" s="161" t="s">
        <v>4501</v>
      </c>
      <c r="AE644" s="162">
        <v>-4284818.4000000004</v>
      </c>
      <c r="AF644" s="163">
        <v>0</v>
      </c>
      <c r="AG644" s="166">
        <v>0</v>
      </c>
      <c r="AH644" s="164">
        <v>-4284818.4000000004</v>
      </c>
      <c r="AJ644" s="1859">
        <v>-15454646.4</v>
      </c>
      <c r="AK644" s="1861">
        <v>-72</v>
      </c>
      <c r="AQ644" s="161">
        <v>6803300</v>
      </c>
      <c r="AR644" s="577" t="s">
        <v>3955</v>
      </c>
    </row>
    <row r="645" spans="1:44">
      <c r="A645" s="696">
        <v>6901100</v>
      </c>
      <c r="B645" s="712" t="s">
        <v>3137</v>
      </c>
      <c r="C645" s="727">
        <v>1901577</v>
      </c>
      <c r="D645" s="728">
        <v>0</v>
      </c>
      <c r="E645" s="729">
        <v>0</v>
      </c>
      <c r="F645" s="164">
        <v>32999.5</v>
      </c>
      <c r="G645" s="164">
        <f t="shared" si="135"/>
        <v>33</v>
      </c>
      <c r="H645" s="164">
        <f t="shared" si="136"/>
        <v>0</v>
      </c>
      <c r="I645" s="695">
        <f t="shared" si="149"/>
        <v>33</v>
      </c>
      <c r="J645" s="1859">
        <v>1902</v>
      </c>
      <c r="K645" s="1859">
        <f t="shared" si="137"/>
        <v>1.9019999999999999</v>
      </c>
      <c r="L645" s="745" t="s">
        <v>83</v>
      </c>
      <c r="M645" s="745"/>
      <c r="N645" s="724"/>
      <c r="O645" s="725"/>
      <c r="Q645" s="120"/>
      <c r="V645" s="697"/>
      <c r="W645" s="698"/>
      <c r="AB645" s="577" t="b">
        <f t="shared" si="153"/>
        <v>1</v>
      </c>
      <c r="AC645" s="161">
        <v>6901100</v>
      </c>
      <c r="AD645" s="161" t="s">
        <v>3137</v>
      </c>
      <c r="AE645" s="2189">
        <v>0</v>
      </c>
      <c r="AF645" s="2178">
        <v>0</v>
      </c>
      <c r="AG645" s="2179">
        <v>0</v>
      </c>
      <c r="AH645" s="2179">
        <v>0</v>
      </c>
      <c r="AJ645" s="2181">
        <v>1901577</v>
      </c>
      <c r="AK645" s="2182">
        <v>-100</v>
      </c>
      <c r="AQ645" s="161">
        <v>6901100</v>
      </c>
      <c r="AR645" s="577" t="s">
        <v>871</v>
      </c>
    </row>
    <row r="646" spans="1:44">
      <c r="A646" s="696" t="s">
        <v>3362</v>
      </c>
      <c r="B646" s="733" t="s">
        <v>2629</v>
      </c>
      <c r="C646" s="735">
        <v>-5056803672.6299992</v>
      </c>
      <c r="D646" s="735">
        <f>SUM(D636:D645)</f>
        <v>0</v>
      </c>
      <c r="E646" s="715">
        <f>SUM(E636:E645)</f>
        <v>0</v>
      </c>
      <c r="F646" s="735">
        <v>-1202967214.6799998</v>
      </c>
      <c r="G646" s="735">
        <f t="shared" ref="G646:H646" si="154">SUM(G636:G645)</f>
        <v>-1202968</v>
      </c>
      <c r="H646" s="735">
        <f t="shared" si="154"/>
        <v>0</v>
      </c>
      <c r="I646" s="735">
        <f>SUM(I636:I645)</f>
        <v>-1202968</v>
      </c>
      <c r="J646" s="735">
        <v>-5056804</v>
      </c>
      <c r="K646" s="1859">
        <f t="shared" si="137"/>
        <v>-5056.8040000000001</v>
      </c>
      <c r="N646" s="735"/>
      <c r="O646" s="721"/>
      <c r="V646" s="697"/>
      <c r="W646" s="698"/>
      <c r="AB646" s="577" t="b">
        <f t="shared" si="153"/>
        <v>1</v>
      </c>
      <c r="AC646" s="2183" t="s">
        <v>3362</v>
      </c>
      <c r="AD646" s="2183" t="s">
        <v>2629</v>
      </c>
      <c r="AE646" s="164">
        <v>-1536577615.21</v>
      </c>
      <c r="AF646" s="160">
        <v>402955954.12</v>
      </c>
      <c r="AG646" s="164">
        <v>-537363319.90999997</v>
      </c>
      <c r="AH646" s="164">
        <v>-1670984981</v>
      </c>
      <c r="AJ646" s="164">
        <v>-2179885577.6799998</v>
      </c>
      <c r="AK646" s="1861">
        <v>-23</v>
      </c>
      <c r="AQ646" s="2183" t="s">
        <v>3362</v>
      </c>
      <c r="AR646" s="577" t="s">
        <v>3956</v>
      </c>
    </row>
    <row r="647" spans="1:44">
      <c r="F647" s="164"/>
      <c r="G647" s="164">
        <f t="shared" si="135"/>
        <v>0</v>
      </c>
      <c r="H647" s="164">
        <f t="shared" si="136"/>
        <v>0</v>
      </c>
      <c r="I647" s="732"/>
      <c r="J647" s="1859">
        <v>0</v>
      </c>
      <c r="K647" s="1859">
        <f t="shared" si="137"/>
        <v>0</v>
      </c>
      <c r="V647" s="697"/>
      <c r="W647" s="698"/>
      <c r="AB647" s="577" t="b">
        <f t="shared" si="153"/>
        <v>1</v>
      </c>
    </row>
    <row r="648" spans="1:44">
      <c r="A648" s="696">
        <v>5901200</v>
      </c>
      <c r="B648" s="736" t="s">
        <v>2630</v>
      </c>
      <c r="C648" s="713">
        <v>-19560385.779999997</v>
      </c>
      <c r="D648" s="714">
        <v>0</v>
      </c>
      <c r="E648" s="715">
        <v>0</v>
      </c>
      <c r="F648" s="164">
        <v>-14733655.52</v>
      </c>
      <c r="G648" s="164">
        <f t="shared" si="135"/>
        <v>-14734</v>
      </c>
      <c r="H648" s="164">
        <f t="shared" si="136"/>
        <v>0</v>
      </c>
      <c r="I648" s="695">
        <f>ROUND(F648/1000,0)</f>
        <v>-14734</v>
      </c>
      <c r="J648" s="1859">
        <v>-19560</v>
      </c>
      <c r="K648" s="1859">
        <f t="shared" si="137"/>
        <v>-19.559999999999999</v>
      </c>
      <c r="L648" s="120" t="s">
        <v>2692</v>
      </c>
      <c r="M648" s="120"/>
      <c r="N648" s="718"/>
      <c r="O648" s="719"/>
      <c r="Q648" s="120"/>
      <c r="V648" s="697"/>
      <c r="W648" s="698"/>
      <c r="AB648" s="577" t="b">
        <f t="shared" si="153"/>
        <v>1</v>
      </c>
      <c r="AC648" s="161">
        <v>5901200</v>
      </c>
      <c r="AD648" s="161" t="s">
        <v>4502</v>
      </c>
      <c r="AE648" s="162">
        <v>-22077617.780000001</v>
      </c>
      <c r="AF648" s="163">
        <v>0</v>
      </c>
      <c r="AG648" s="166">
        <v>0</v>
      </c>
      <c r="AH648" s="164">
        <v>-22077617.780000001</v>
      </c>
      <c r="AJ648" s="1859">
        <v>-22117811.120000001</v>
      </c>
      <c r="AK648" s="2176">
        <v>0</v>
      </c>
      <c r="AQ648" s="161">
        <v>5901200</v>
      </c>
      <c r="AR648" s="577" t="s">
        <v>3957</v>
      </c>
    </row>
    <row r="649" spans="1:44">
      <c r="A649" s="696">
        <v>5922000</v>
      </c>
      <c r="B649" s="736" t="s">
        <v>2631</v>
      </c>
      <c r="C649" s="740">
        <v>-1497536071.7800002</v>
      </c>
      <c r="D649" s="728">
        <v>0</v>
      </c>
      <c r="E649" s="729">
        <v>0</v>
      </c>
      <c r="F649" s="164">
        <v>-1543055364.6999998</v>
      </c>
      <c r="G649" s="164">
        <f t="shared" si="135"/>
        <v>-1543055</v>
      </c>
      <c r="H649" s="164">
        <f t="shared" si="136"/>
        <v>0</v>
      </c>
      <c r="I649" s="695">
        <f>ROUND(F649/1000,0)</f>
        <v>-1543055</v>
      </c>
      <c r="J649" s="1859">
        <v>-1497536</v>
      </c>
      <c r="K649" s="1859">
        <f t="shared" si="137"/>
        <v>-1497.5360000000001</v>
      </c>
      <c r="L649" s="120" t="s">
        <v>2692</v>
      </c>
      <c r="M649" s="120"/>
      <c r="N649" s="738"/>
      <c r="O649" s="769"/>
      <c r="Q649" s="120"/>
      <c r="V649" s="697"/>
      <c r="W649" s="698"/>
      <c r="AB649" s="577" t="b">
        <f t="shared" si="153"/>
        <v>1</v>
      </c>
      <c r="AC649" s="161">
        <v>5922000</v>
      </c>
      <c r="AD649" s="161" t="s">
        <v>4503</v>
      </c>
      <c r="AE649" s="162">
        <v>-1527903163.24</v>
      </c>
      <c r="AF649" s="163">
        <v>0</v>
      </c>
      <c r="AG649" s="166">
        <v>0</v>
      </c>
      <c r="AH649" s="164">
        <v>-1527903163.24</v>
      </c>
      <c r="AJ649" s="1859">
        <v>-1480007543.9400001</v>
      </c>
      <c r="AK649" s="2175">
        <v>3</v>
      </c>
      <c r="AQ649" s="161">
        <v>5922000</v>
      </c>
      <c r="AR649" s="577" t="s">
        <v>3958</v>
      </c>
    </row>
    <row r="650" spans="1:44">
      <c r="A650" s="696">
        <v>5922100</v>
      </c>
      <c r="B650" s="736" t="s">
        <v>3388</v>
      </c>
      <c r="C650" s="713">
        <v>-17135000</v>
      </c>
      <c r="D650" s="714"/>
      <c r="E650" s="715"/>
      <c r="F650" s="164">
        <v>-23504000</v>
      </c>
      <c r="G650" s="164">
        <f t="shared" si="135"/>
        <v>-23504</v>
      </c>
      <c r="H650" s="164">
        <f t="shared" si="136"/>
        <v>0</v>
      </c>
      <c r="I650" s="695">
        <f>ROUND(F650/1000,0)</f>
        <v>-23504</v>
      </c>
      <c r="J650" s="1859">
        <v>-17135</v>
      </c>
      <c r="K650" s="1859">
        <f t="shared" si="137"/>
        <v>-17.135000000000002</v>
      </c>
      <c r="L650" s="120" t="s">
        <v>2692</v>
      </c>
      <c r="M650" s="120"/>
      <c r="N650" s="718"/>
      <c r="O650" s="719"/>
      <c r="Q650" s="120"/>
      <c r="V650" s="697"/>
      <c r="W650" s="698"/>
      <c r="AB650" s="577" t="b">
        <f t="shared" si="153"/>
        <v>1</v>
      </c>
      <c r="AC650" s="161">
        <v>5922100</v>
      </c>
      <c r="AD650" s="161" t="s">
        <v>4504</v>
      </c>
      <c r="AE650" s="2184">
        <v>-23504000</v>
      </c>
      <c r="AF650" s="2178">
        <v>0</v>
      </c>
      <c r="AG650" s="2179">
        <v>0</v>
      </c>
      <c r="AH650" s="2185">
        <v>-23504000</v>
      </c>
      <c r="AJ650" s="2190">
        <v>0</v>
      </c>
      <c r="AK650" s="2191">
        <v>0</v>
      </c>
      <c r="AQ650" s="161">
        <v>5922100</v>
      </c>
      <c r="AR650" s="577" t="s">
        <v>3388</v>
      </c>
    </row>
    <row r="651" spans="1:44">
      <c r="A651" s="696" t="s">
        <v>3363</v>
      </c>
      <c r="B651" s="733" t="s">
        <v>2632</v>
      </c>
      <c r="C651" s="735">
        <v>-1534231457.5600002</v>
      </c>
      <c r="D651" s="725">
        <f>SUM(D648:D649)</f>
        <v>0</v>
      </c>
      <c r="E651" s="715">
        <f>SUM(E648:E649)</f>
        <v>0</v>
      </c>
      <c r="F651" s="735">
        <v>-1581293020.2199998</v>
      </c>
      <c r="G651" s="735">
        <f t="shared" ref="G651:H651" si="155">SUM(G648:G650)</f>
        <v>-1581293</v>
      </c>
      <c r="H651" s="735">
        <f t="shared" si="155"/>
        <v>0</v>
      </c>
      <c r="I651" s="735">
        <f>SUM(I648:I650)</f>
        <v>-1581293</v>
      </c>
      <c r="J651" s="735">
        <v>-1534231</v>
      </c>
      <c r="K651" s="1859">
        <f t="shared" si="137"/>
        <v>-1534.231</v>
      </c>
      <c r="L651" s="697"/>
      <c r="N651" s="735"/>
      <c r="O651" s="719"/>
      <c r="V651" s="697"/>
      <c r="W651" s="698"/>
      <c r="AB651" s="577" t="b">
        <f t="shared" si="153"/>
        <v>1</v>
      </c>
      <c r="AC651" s="2183" t="s">
        <v>3363</v>
      </c>
      <c r="AD651" s="2183" t="s">
        <v>2632</v>
      </c>
      <c r="AE651" s="164">
        <v>-1573484781.02</v>
      </c>
      <c r="AF651" s="166">
        <v>0</v>
      </c>
      <c r="AG651" s="166">
        <v>0</v>
      </c>
      <c r="AH651" s="164">
        <v>-1573484781.02</v>
      </c>
      <c r="AJ651" s="164">
        <v>-1502125355.0599999</v>
      </c>
      <c r="AK651" s="2175">
        <v>5</v>
      </c>
      <c r="AQ651" s="2183" t="s">
        <v>3363</v>
      </c>
      <c r="AR651" s="577" t="s">
        <v>3959</v>
      </c>
    </row>
    <row r="652" spans="1:44">
      <c r="F652" s="164"/>
      <c r="G652" s="164">
        <f t="shared" si="135"/>
        <v>0</v>
      </c>
      <c r="H652" s="164">
        <f t="shared" si="136"/>
        <v>0</v>
      </c>
      <c r="I652" s="697"/>
      <c r="J652" s="1859">
        <v>0</v>
      </c>
      <c r="K652" s="1859">
        <f t="shared" si="137"/>
        <v>0</v>
      </c>
      <c r="L652" s="697">
        <v>-9949256950.0200005</v>
      </c>
      <c r="V652" s="697"/>
      <c r="W652" s="698"/>
      <c r="AB652" s="577" t="b">
        <f t="shared" si="153"/>
        <v>1</v>
      </c>
    </row>
    <row r="653" spans="1:44">
      <c r="A653" s="696">
        <v>1854000</v>
      </c>
      <c r="B653" s="712" t="s">
        <v>3210</v>
      </c>
      <c r="C653" s="713">
        <v>-250572795.63</v>
      </c>
      <c r="D653" s="739">
        <v>86786774.25</v>
      </c>
      <c r="E653" s="715">
        <v>0</v>
      </c>
      <c r="F653" s="164">
        <v>-1288457102.4199998</v>
      </c>
      <c r="G653" s="164">
        <f t="shared" si="135"/>
        <v>-1288457</v>
      </c>
      <c r="H653" s="164">
        <f t="shared" si="136"/>
        <v>0</v>
      </c>
      <c r="I653" s="695">
        <f>ROUNDDOWN(F653/1000,0)</f>
        <v>-1288457</v>
      </c>
      <c r="J653" s="1859">
        <v>988006</v>
      </c>
      <c r="K653" s="1859">
        <f t="shared" si="137"/>
        <v>988.00599999999997</v>
      </c>
      <c r="L653" s="784">
        <v>-760036862.82999992</v>
      </c>
      <c r="M653" s="745"/>
      <c r="N653" s="718"/>
      <c r="O653" s="719"/>
      <c r="Q653" s="120"/>
      <c r="V653" s="697"/>
      <c r="W653" s="698"/>
      <c r="AB653" s="577" t="b">
        <f t="shared" si="153"/>
        <v>1</v>
      </c>
      <c r="AC653" s="161">
        <v>1854000</v>
      </c>
      <c r="AD653" s="161" t="s">
        <v>4505</v>
      </c>
      <c r="AE653" s="162">
        <v>-251857792.68000001</v>
      </c>
      <c r="AF653" s="163">
        <v>0</v>
      </c>
      <c r="AG653" s="164">
        <v>-989177132.19000006</v>
      </c>
      <c r="AH653" s="164">
        <v>-1241034924.8699999</v>
      </c>
      <c r="AJ653" s="1858">
        <v>0.01</v>
      </c>
      <c r="AK653" s="1861" t="s">
        <v>3485</v>
      </c>
      <c r="AQ653" s="161">
        <v>1854000</v>
      </c>
      <c r="AR653" s="577" t="s">
        <v>3960</v>
      </c>
    </row>
    <row r="654" spans="1:44">
      <c r="A654" s="696">
        <v>5851500</v>
      </c>
      <c r="B654" s="736" t="s">
        <v>2633</v>
      </c>
      <c r="C654" s="713">
        <v>-4652793255.6900005</v>
      </c>
      <c r="D654" s="748">
        <v>-326551979.32999998</v>
      </c>
      <c r="E654" s="716">
        <v>-120524196.7</v>
      </c>
      <c r="F654" s="164">
        <v>-4556566548.96</v>
      </c>
      <c r="G654" s="164">
        <f t="shared" si="135"/>
        <v>-4556567</v>
      </c>
      <c r="H654" s="164">
        <f t="shared" si="136"/>
        <v>0</v>
      </c>
      <c r="I654" s="695">
        <f>ROUND(F654/1000,0)</f>
        <v>-4556567</v>
      </c>
      <c r="J654" s="1859">
        <v>-5843126</v>
      </c>
      <c r="K654" s="1859">
        <f t="shared" si="137"/>
        <v>-5843.1260000000002</v>
      </c>
      <c r="L654" s="745" t="s">
        <v>2693</v>
      </c>
      <c r="M654" s="745"/>
      <c r="N654" s="730"/>
      <c r="O654" s="731"/>
      <c r="Q654" s="120"/>
      <c r="V654" s="697"/>
      <c r="W654" s="698"/>
      <c r="AB654" s="577" t="b">
        <f t="shared" si="153"/>
        <v>1</v>
      </c>
      <c r="AC654" s="161">
        <v>5851500</v>
      </c>
      <c r="AD654" s="161" t="s">
        <v>4506</v>
      </c>
      <c r="AE654" s="162">
        <v>-4711042037.1300001</v>
      </c>
      <c r="AF654" s="168">
        <v>1923070.96</v>
      </c>
      <c r="AG654" s="160">
        <v>140000000</v>
      </c>
      <c r="AH654" s="164">
        <v>-4569118966.1700001</v>
      </c>
      <c r="AJ654" s="1859">
        <v>-4634768313.79</v>
      </c>
      <c r="AK654" s="1861">
        <v>-1</v>
      </c>
      <c r="AQ654" s="161">
        <v>5851500</v>
      </c>
      <c r="AR654" s="577" t="s">
        <v>3961</v>
      </c>
    </row>
    <row r="655" spans="1:44">
      <c r="A655" s="696">
        <v>5851750</v>
      </c>
      <c r="B655" s="736" t="s">
        <v>2634</v>
      </c>
      <c r="C655" s="740">
        <v>2126618605.2199996</v>
      </c>
      <c r="D655" s="760">
        <v>88616486.959999993</v>
      </c>
      <c r="E655" s="779">
        <v>4708983991.5299997</v>
      </c>
      <c r="F655" s="164">
        <v>-4170264930.6800003</v>
      </c>
      <c r="G655" s="164">
        <f t="shared" si="135"/>
        <v>-4170265</v>
      </c>
      <c r="H655" s="164">
        <f t="shared" si="136"/>
        <v>0</v>
      </c>
      <c r="I655" s="695">
        <f>ROUND(F655/1000,0)</f>
        <v>-4170265</v>
      </c>
      <c r="J655" s="1859">
        <v>-121277</v>
      </c>
      <c r="K655" s="1859">
        <f t="shared" si="137"/>
        <v>-121.277</v>
      </c>
      <c r="L655" s="745" t="s">
        <v>2693</v>
      </c>
      <c r="N655" s="735"/>
      <c r="O655" s="719"/>
      <c r="V655" s="697"/>
      <c r="W655" s="698"/>
      <c r="AB655" s="577" t="b">
        <f t="shared" si="153"/>
        <v>1</v>
      </c>
      <c r="AC655" s="161">
        <v>5851750</v>
      </c>
      <c r="AD655" s="161" t="s">
        <v>4507</v>
      </c>
      <c r="AE655" s="162">
        <v>-3651514295.4099998</v>
      </c>
      <c r="AF655" s="169">
        <v>-2944425603.0500002</v>
      </c>
      <c r="AG655" s="160">
        <v>108523358.09999999</v>
      </c>
      <c r="AH655" s="164">
        <v>-6487416540.3599997</v>
      </c>
      <c r="AJ655" s="1859">
        <v>-121276761.02</v>
      </c>
      <c r="AK655" s="2175">
        <v>5249</v>
      </c>
      <c r="AQ655" s="161">
        <v>5851750</v>
      </c>
      <c r="AR655" s="577" t="s">
        <v>3962</v>
      </c>
    </row>
    <row r="656" spans="1:44">
      <c r="A656" s="696">
        <v>5751000</v>
      </c>
      <c r="B656" s="736" t="s">
        <v>748</v>
      </c>
      <c r="C656" s="774"/>
      <c r="D656" s="798"/>
      <c r="E656" s="799"/>
      <c r="F656" s="164">
        <v>-140000000</v>
      </c>
      <c r="G656" s="164">
        <f t="shared" si="135"/>
        <v>-140000</v>
      </c>
      <c r="H656" s="164">
        <f t="shared" si="136"/>
        <v>0</v>
      </c>
      <c r="I656" s="695">
        <f>ROUND(F656/1000,0)</f>
        <v>-140000</v>
      </c>
      <c r="J656" s="1859">
        <v>0</v>
      </c>
      <c r="K656" s="1859"/>
      <c r="L656" s="745"/>
      <c r="N656" s="735"/>
      <c r="O656" s="719"/>
      <c r="V656" s="697"/>
      <c r="W656" s="698"/>
      <c r="AB656" s="577" t="b">
        <f t="shared" si="153"/>
        <v>0</v>
      </c>
      <c r="AC656" s="161" t="s">
        <v>4617</v>
      </c>
      <c r="AD656" s="161" t="s">
        <v>4616</v>
      </c>
      <c r="AE656" s="2189">
        <v>0</v>
      </c>
      <c r="AF656" s="2178">
        <v>0</v>
      </c>
      <c r="AG656" s="2185">
        <v>-140000000</v>
      </c>
      <c r="AH656" s="2185">
        <v>-140000000</v>
      </c>
      <c r="AJ656" s="2190">
        <v>0</v>
      </c>
      <c r="AK656" s="2191">
        <v>0</v>
      </c>
      <c r="AQ656" s="161" t="s">
        <v>4617</v>
      </c>
      <c r="AR656" s="577" t="s">
        <v>4618</v>
      </c>
    </row>
    <row r="657" spans="1:44">
      <c r="A657" s="696" t="s">
        <v>3364</v>
      </c>
      <c r="B657" s="733" t="s">
        <v>2635</v>
      </c>
      <c r="C657" s="735">
        <v>-2526174650.4700012</v>
      </c>
      <c r="D657" s="735">
        <f>SUM(D654:D655)</f>
        <v>-237935492.37</v>
      </c>
      <c r="E657" s="715">
        <f>SUM(E654:E655)</f>
        <v>4588459794.8299999</v>
      </c>
      <c r="F657" s="735">
        <v>-10155288582.060001</v>
      </c>
      <c r="G657" s="735">
        <f t="shared" ref="G657:H657" si="156">SUM(G653:G656)</f>
        <v>-10155289</v>
      </c>
      <c r="H657" s="735">
        <f t="shared" si="156"/>
        <v>0</v>
      </c>
      <c r="I657" s="735">
        <f>SUM(I653:I656)</f>
        <v>-10155289</v>
      </c>
      <c r="J657" s="735">
        <v>-4976397</v>
      </c>
      <c r="K657" s="1859">
        <f t="shared" si="137"/>
        <v>-4976.3969999999999</v>
      </c>
      <c r="V657" s="697"/>
      <c r="W657" s="698"/>
      <c r="AB657" s="577" t="b">
        <f t="shared" si="153"/>
        <v>1</v>
      </c>
      <c r="AC657" s="2183" t="s">
        <v>3364</v>
      </c>
      <c r="AD657" s="2183" t="s">
        <v>2635</v>
      </c>
      <c r="AE657" s="164">
        <v>-8614414125.2199993</v>
      </c>
      <c r="AF657" s="164">
        <v>-2942502532.0900002</v>
      </c>
      <c r="AG657" s="164">
        <v>-880653774.09000003</v>
      </c>
      <c r="AH657" s="164">
        <v>-12437570431.4</v>
      </c>
      <c r="AJ657" s="164">
        <v>-4756045074.8000002</v>
      </c>
      <c r="AK657" s="2175">
        <v>162</v>
      </c>
      <c r="AQ657" s="2183" t="s">
        <v>3364</v>
      </c>
      <c r="AR657" s="577" t="s">
        <v>3963</v>
      </c>
    </row>
    <row r="658" spans="1:44">
      <c r="D658" s="697"/>
      <c r="E658" s="697">
        <v>-933612041.25999939</v>
      </c>
      <c r="F658" s="164"/>
      <c r="G658" s="164">
        <f t="shared" si="135"/>
        <v>0</v>
      </c>
      <c r="H658" s="164">
        <f t="shared" si="136"/>
        <v>0</v>
      </c>
      <c r="J658" s="1859">
        <v>0</v>
      </c>
      <c r="K658" s="1859">
        <f t="shared" si="137"/>
        <v>0</v>
      </c>
      <c r="L658" s="697">
        <v>12013715.900000095</v>
      </c>
      <c r="M658" s="745"/>
      <c r="N658" s="726"/>
      <c r="O658" s="719"/>
      <c r="Q658" s="120"/>
      <c r="V658" s="697"/>
      <c r="W658" s="698"/>
      <c r="AB658" s="577" t="b">
        <f t="shared" si="153"/>
        <v>1</v>
      </c>
    </row>
    <row r="659" spans="1:44">
      <c r="A659" s="696">
        <v>2902000</v>
      </c>
      <c r="B659" s="736" t="s">
        <v>2636</v>
      </c>
      <c r="C659" s="723">
        <v>91139470.789999977</v>
      </c>
      <c r="D659" s="714">
        <v>0</v>
      </c>
      <c r="E659" s="715">
        <v>3873492.13</v>
      </c>
      <c r="F659" s="164">
        <v>42901901.660000004</v>
      </c>
      <c r="G659" s="164">
        <f t="shared" si="135"/>
        <v>42902</v>
      </c>
      <c r="H659" s="164">
        <f t="shared" si="136"/>
        <v>0</v>
      </c>
      <c r="I659" s="695">
        <f>ROUNDUP(F659/1000,0)</f>
        <v>42902</v>
      </c>
      <c r="J659" s="1859">
        <v>91139</v>
      </c>
      <c r="K659" s="1859">
        <f t="shared" si="137"/>
        <v>91.138999999999996</v>
      </c>
      <c r="L659" s="745" t="s">
        <v>2694</v>
      </c>
      <c r="M659" s="745"/>
      <c r="N659" s="718"/>
      <c r="O659" s="721"/>
      <c r="Q659" s="120"/>
      <c r="V659" s="697"/>
      <c r="W659" s="698"/>
      <c r="X659" s="697"/>
      <c r="AB659" s="577" t="b">
        <f t="shared" si="153"/>
        <v>1</v>
      </c>
      <c r="AC659" s="161">
        <v>2902000</v>
      </c>
      <c r="AD659" s="161" t="s">
        <v>4508</v>
      </c>
      <c r="AE659" s="167">
        <v>47568326.390000001</v>
      </c>
      <c r="AF659" s="163">
        <v>0</v>
      </c>
      <c r="AG659" s="164">
        <v>-15220597.279999999</v>
      </c>
      <c r="AH659" s="160">
        <v>32347729.109999999</v>
      </c>
      <c r="AJ659" s="1858">
        <v>89707472.939999998</v>
      </c>
      <c r="AK659" s="1861">
        <v>-64</v>
      </c>
      <c r="AQ659" s="161">
        <v>2902000</v>
      </c>
      <c r="AR659" s="577" t="s">
        <v>3964</v>
      </c>
    </row>
    <row r="660" spans="1:44">
      <c r="A660" s="696">
        <v>6251000</v>
      </c>
      <c r="B660" s="736" t="s">
        <v>2637</v>
      </c>
      <c r="C660" s="713">
        <v>-42177369.82</v>
      </c>
      <c r="D660" s="714">
        <v>0</v>
      </c>
      <c r="E660" s="715">
        <v>0</v>
      </c>
      <c r="F660" s="164">
        <v>-23308004.810000002</v>
      </c>
      <c r="G660" s="164">
        <f t="shared" si="135"/>
        <v>-23308</v>
      </c>
      <c r="H660" s="164">
        <f t="shared" si="136"/>
        <v>0</v>
      </c>
      <c r="I660" s="695">
        <f t="shared" ref="I660:I667" si="157">ROUND(F660/1000,0)</f>
        <v>-23308</v>
      </c>
      <c r="J660" s="1859">
        <v>-42177</v>
      </c>
      <c r="K660" s="1859">
        <f t="shared" si="137"/>
        <v>-42.177</v>
      </c>
      <c r="L660" s="745" t="s">
        <v>83</v>
      </c>
      <c r="M660" s="786"/>
      <c r="N660" s="718"/>
      <c r="O660" s="719"/>
      <c r="Q660" s="120"/>
      <c r="V660" s="697"/>
      <c r="W660" s="698"/>
      <c r="X660" s="697"/>
      <c r="AB660" s="577" t="b">
        <f t="shared" si="153"/>
        <v>1</v>
      </c>
      <c r="AC660" s="161">
        <v>6251000</v>
      </c>
      <c r="AD660" s="161" t="s">
        <v>4509</v>
      </c>
      <c r="AE660" s="167">
        <v>4481525.25</v>
      </c>
      <c r="AF660" s="169">
        <v>-53064.26</v>
      </c>
      <c r="AG660" s="160">
        <v>23497.27</v>
      </c>
      <c r="AH660" s="160">
        <v>4451958.26</v>
      </c>
      <c r="AJ660" s="1859">
        <v>-11743995.800000001</v>
      </c>
      <c r="AK660" s="1861">
        <v>-138</v>
      </c>
      <c r="AQ660" s="161">
        <v>6251000</v>
      </c>
      <c r="AR660" s="577" t="s">
        <v>3965</v>
      </c>
    </row>
    <row r="661" spans="1:44">
      <c r="A661" s="696">
        <v>6251100</v>
      </c>
      <c r="B661" s="736" t="s">
        <v>2638</v>
      </c>
      <c r="C661" s="713">
        <v>-93395668.909999996</v>
      </c>
      <c r="D661" s="748">
        <v>-52380952</v>
      </c>
      <c r="E661" s="715">
        <v>0</v>
      </c>
      <c r="F661" s="164">
        <v>-106782290.33000001</v>
      </c>
      <c r="G661" s="164">
        <f t="shared" si="135"/>
        <v>-106782</v>
      </c>
      <c r="H661" s="164">
        <f t="shared" si="136"/>
        <v>0</v>
      </c>
      <c r="I661" s="695">
        <f t="shared" si="157"/>
        <v>-106782</v>
      </c>
      <c r="J661" s="1859">
        <v>-93396</v>
      </c>
      <c r="K661" s="1859">
        <f t="shared" si="137"/>
        <v>-93.396000000000001</v>
      </c>
      <c r="L661" s="745" t="s">
        <v>83</v>
      </c>
      <c r="M661" s="745"/>
      <c r="N661" s="718"/>
      <c r="O661" s="721"/>
      <c r="Q661" s="120"/>
      <c r="V661" s="697"/>
      <c r="W661" s="698"/>
      <c r="AB661" s="577" t="b">
        <f t="shared" si="153"/>
        <v>1</v>
      </c>
      <c r="AC661" s="161">
        <v>6251100</v>
      </c>
      <c r="AD661" s="161" t="s">
        <v>4510</v>
      </c>
      <c r="AE661" s="162">
        <v>-102817076.98</v>
      </c>
      <c r="AF661" s="163">
        <v>0</v>
      </c>
      <c r="AG661" s="166">
        <v>0</v>
      </c>
      <c r="AH661" s="164">
        <v>-102817076.98</v>
      </c>
      <c r="AJ661" s="1859">
        <v>-88047718.109999999</v>
      </c>
      <c r="AK661" s="2175">
        <v>17</v>
      </c>
      <c r="AQ661" s="161">
        <v>6251100</v>
      </c>
      <c r="AR661" s="577" t="s">
        <v>3966</v>
      </c>
    </row>
    <row r="662" spans="1:44">
      <c r="A662" s="696">
        <v>6251700</v>
      </c>
      <c r="B662" s="736" t="s">
        <v>2639</v>
      </c>
      <c r="C662" s="723">
        <v>-8555674.0999999959</v>
      </c>
      <c r="D662" s="714">
        <v>0</v>
      </c>
      <c r="E662" s="715">
        <v>0</v>
      </c>
      <c r="F662" s="164">
        <v>-282630.6799999997</v>
      </c>
      <c r="G662" s="164">
        <f t="shared" si="135"/>
        <v>-283</v>
      </c>
      <c r="H662" s="164">
        <f t="shared" si="136"/>
        <v>0</v>
      </c>
      <c r="I662" s="695">
        <f t="shared" si="157"/>
        <v>-283</v>
      </c>
      <c r="J662" s="1859">
        <v>-8556</v>
      </c>
      <c r="K662" s="1859">
        <f t="shared" si="137"/>
        <v>-8.5559999999999992</v>
      </c>
      <c r="L662" s="745" t="s">
        <v>83</v>
      </c>
      <c r="M662" s="745"/>
      <c r="N662" s="718"/>
      <c r="O662" s="721"/>
      <c r="Q662" s="120"/>
      <c r="V662" s="697"/>
      <c r="W662" s="698"/>
      <c r="X662" s="697"/>
      <c r="AB662" s="577" t="b">
        <f t="shared" si="153"/>
        <v>1</v>
      </c>
      <c r="AC662" s="161">
        <v>6251700</v>
      </c>
      <c r="AD662" s="161" t="s">
        <v>4511</v>
      </c>
      <c r="AE662" s="167">
        <v>10093474.710000001</v>
      </c>
      <c r="AF662" s="169">
        <v>-1114414.1599999999</v>
      </c>
      <c r="AG662" s="166">
        <v>0</v>
      </c>
      <c r="AH662" s="160">
        <v>8979060.5500000007</v>
      </c>
      <c r="AJ662" s="1858">
        <v>3411744.32</v>
      </c>
      <c r="AK662" s="2175">
        <v>163</v>
      </c>
      <c r="AQ662" s="161">
        <v>6251700</v>
      </c>
      <c r="AR662" s="577" t="s">
        <v>3967</v>
      </c>
    </row>
    <row r="663" spans="1:44">
      <c r="A663" s="696">
        <v>6251900</v>
      </c>
      <c r="B663" s="712" t="s">
        <v>3215</v>
      </c>
      <c r="C663" s="713">
        <v>-377766.45</v>
      </c>
      <c r="D663" s="714">
        <v>0</v>
      </c>
      <c r="E663" s="715">
        <v>0</v>
      </c>
      <c r="F663" s="164">
        <v>-377766.45</v>
      </c>
      <c r="G663" s="164">
        <f t="shared" si="135"/>
        <v>-378</v>
      </c>
      <c r="H663" s="164">
        <f t="shared" si="136"/>
        <v>0</v>
      </c>
      <c r="I663" s="695">
        <f t="shared" si="157"/>
        <v>-378</v>
      </c>
      <c r="J663" s="1859">
        <v>-378</v>
      </c>
      <c r="K663" s="1859">
        <f t="shared" si="137"/>
        <v>-0.378</v>
      </c>
      <c r="L663" s="745" t="s">
        <v>83</v>
      </c>
      <c r="M663" s="745"/>
      <c r="N663" s="718"/>
      <c r="O663" s="721"/>
      <c r="Q663" s="120"/>
      <c r="V663" s="697"/>
      <c r="W663" s="698"/>
      <c r="AB663" s="577" t="b">
        <f t="shared" si="153"/>
        <v>1</v>
      </c>
      <c r="AC663" s="161">
        <v>6251900</v>
      </c>
      <c r="AD663" s="161" t="s">
        <v>4512</v>
      </c>
      <c r="AE663" s="162">
        <v>-377766.45</v>
      </c>
      <c r="AF663" s="163">
        <v>0</v>
      </c>
      <c r="AG663" s="166">
        <v>0</v>
      </c>
      <c r="AH663" s="164">
        <v>-377766.45</v>
      </c>
      <c r="AJ663" s="1859">
        <v>-377766.45</v>
      </c>
      <c r="AK663" s="2176">
        <v>0</v>
      </c>
      <c r="AQ663" s="161">
        <v>6251900</v>
      </c>
      <c r="AR663" s="577" t="s">
        <v>3968</v>
      </c>
    </row>
    <row r="664" spans="1:44">
      <c r="A664" s="696">
        <v>6301100</v>
      </c>
      <c r="B664" s="736" t="s">
        <v>2640</v>
      </c>
      <c r="C664" s="713">
        <v>-111141143.73</v>
      </c>
      <c r="D664" s="754">
        <v>-26190476</v>
      </c>
      <c r="E664" s="715">
        <v>0</v>
      </c>
      <c r="F664" s="164">
        <v>-111642624.10000001</v>
      </c>
      <c r="G664" s="164">
        <f t="shared" si="135"/>
        <v>-111643</v>
      </c>
      <c r="H664" s="164">
        <f t="shared" si="136"/>
        <v>0</v>
      </c>
      <c r="I664" s="695">
        <f t="shared" si="157"/>
        <v>-111643</v>
      </c>
      <c r="J664" s="1859">
        <v>-111141</v>
      </c>
      <c r="K664" s="1859">
        <f t="shared" si="137"/>
        <v>-111.14100000000001</v>
      </c>
      <c r="L664" s="745" t="s">
        <v>83</v>
      </c>
      <c r="M664" s="745"/>
      <c r="N664" s="718"/>
      <c r="O664" s="719"/>
      <c r="Q664" s="120"/>
      <c r="V664" s="697"/>
      <c r="W664" s="698"/>
      <c r="AB664" s="577" t="b">
        <f t="shared" si="153"/>
        <v>1</v>
      </c>
      <c r="AC664" s="161">
        <v>6301100</v>
      </c>
      <c r="AD664" s="161" t="s">
        <v>4513</v>
      </c>
      <c r="AE664" s="162">
        <v>-115295556.14</v>
      </c>
      <c r="AF664" s="163">
        <v>0</v>
      </c>
      <c r="AG664" s="166">
        <v>0</v>
      </c>
      <c r="AH664" s="164">
        <v>-115295556.14</v>
      </c>
      <c r="AJ664" s="1859">
        <v>-111188409.59</v>
      </c>
      <c r="AK664" s="2175">
        <v>4</v>
      </c>
      <c r="AQ664" s="161">
        <v>6301100</v>
      </c>
      <c r="AR664" s="577" t="s">
        <v>3969</v>
      </c>
    </row>
    <row r="665" spans="1:44" ht="14.25" customHeight="1">
      <c r="A665" s="696">
        <v>6301500</v>
      </c>
      <c r="B665" s="736" t="s">
        <v>2641</v>
      </c>
      <c r="C665" s="713">
        <v>-90851884.689999983</v>
      </c>
      <c r="D665" s="748">
        <v>-29012327</v>
      </c>
      <c r="E665" s="715">
        <v>0</v>
      </c>
      <c r="F665" s="164">
        <v>-181699665.99000001</v>
      </c>
      <c r="G665" s="164">
        <f t="shared" si="135"/>
        <v>-181700</v>
      </c>
      <c r="H665" s="164">
        <f t="shared" si="136"/>
        <v>0</v>
      </c>
      <c r="I665" s="695">
        <f t="shared" si="157"/>
        <v>-181700</v>
      </c>
      <c r="J665" s="1859">
        <v>-90852</v>
      </c>
      <c r="K665" s="1859">
        <f t="shared" si="137"/>
        <v>-90.852000000000004</v>
      </c>
      <c r="L665" s="745" t="s">
        <v>83</v>
      </c>
      <c r="M665" s="745"/>
      <c r="N665" s="718"/>
      <c r="O665" s="721"/>
      <c r="Q665" s="120"/>
      <c r="V665" s="697"/>
      <c r="W665" s="698"/>
      <c r="AB665" s="577" t="b">
        <f t="shared" si="153"/>
        <v>1</v>
      </c>
      <c r="AC665" s="161">
        <v>6301500</v>
      </c>
      <c r="AD665" s="161" t="s">
        <v>4514</v>
      </c>
      <c r="AE665" s="162">
        <v>-117916931.81999999</v>
      </c>
      <c r="AF665" s="169">
        <v>-38624936.729999997</v>
      </c>
      <c r="AG665" s="166">
        <v>0</v>
      </c>
      <c r="AH665" s="164">
        <v>-156541868.55000001</v>
      </c>
      <c r="AJ665" s="1859">
        <v>-83064555.209999993</v>
      </c>
      <c r="AK665" s="2175">
        <v>88</v>
      </c>
      <c r="AQ665" s="161">
        <v>6301500</v>
      </c>
      <c r="AR665" s="577" t="s">
        <v>3970</v>
      </c>
    </row>
    <row r="666" spans="1:44" ht="14.25" customHeight="1">
      <c r="A666" s="696">
        <v>6301800</v>
      </c>
      <c r="B666" s="736" t="s">
        <v>2642</v>
      </c>
      <c r="C666" s="723">
        <v>-7202137.4700000007</v>
      </c>
      <c r="D666" s="714">
        <v>0</v>
      </c>
      <c r="E666" s="715">
        <v>0</v>
      </c>
      <c r="F666" s="164">
        <v>-7988071.6999999993</v>
      </c>
      <c r="G666" s="164">
        <f t="shared" si="135"/>
        <v>-7988</v>
      </c>
      <c r="H666" s="164">
        <f t="shared" si="136"/>
        <v>0</v>
      </c>
      <c r="I666" s="695">
        <f t="shared" si="157"/>
        <v>-7988</v>
      </c>
      <c r="J666" s="1859">
        <v>-7202</v>
      </c>
      <c r="K666" s="1859">
        <f t="shared" si="137"/>
        <v>-7.202</v>
      </c>
      <c r="L666" s="745" t="s">
        <v>83</v>
      </c>
      <c r="M666" s="745"/>
      <c r="N666" s="724"/>
      <c r="O666" s="725"/>
      <c r="Q666" s="120"/>
      <c r="V666" s="697"/>
      <c r="W666" s="698"/>
      <c r="AB666" s="577" t="b">
        <f t="shared" si="153"/>
        <v>1</v>
      </c>
      <c r="AC666" s="161">
        <v>6301800</v>
      </c>
      <c r="AD666" s="161" t="s">
        <v>4515</v>
      </c>
      <c r="AE666" s="162">
        <v>-7988071.6900000004</v>
      </c>
      <c r="AF666" s="163">
        <v>0</v>
      </c>
      <c r="AG666" s="166">
        <v>0</v>
      </c>
      <c r="AH666" s="164">
        <v>-7988071.6900000004</v>
      </c>
      <c r="AJ666" s="1858">
        <v>1.1299999999999999</v>
      </c>
      <c r="AK666" s="1861" t="s">
        <v>3485</v>
      </c>
      <c r="AQ666" s="161">
        <v>6301800</v>
      </c>
      <c r="AR666" s="577" t="s">
        <v>3971</v>
      </c>
    </row>
    <row r="667" spans="1:44">
      <c r="A667" s="696">
        <v>6301900</v>
      </c>
      <c r="B667" s="736" t="s">
        <v>2643</v>
      </c>
      <c r="C667" s="723">
        <v>43569363.270000003</v>
      </c>
      <c r="D667" s="714">
        <v>0</v>
      </c>
      <c r="E667" s="715">
        <v>0</v>
      </c>
      <c r="F667" s="164">
        <v>46421146.939999998</v>
      </c>
      <c r="G667" s="164">
        <f t="shared" si="135"/>
        <v>46421</v>
      </c>
      <c r="H667" s="164">
        <f t="shared" si="136"/>
        <v>0</v>
      </c>
      <c r="I667" s="695">
        <f t="shared" si="157"/>
        <v>46421</v>
      </c>
      <c r="J667" s="1859">
        <v>43569</v>
      </c>
      <c r="K667" s="1859">
        <f t="shared" si="137"/>
        <v>43.569000000000003</v>
      </c>
      <c r="L667" s="745" t="s">
        <v>83</v>
      </c>
      <c r="M667" s="745"/>
      <c r="N667" s="738"/>
      <c r="O667" s="742"/>
      <c r="Q667" s="120"/>
      <c r="V667" s="697"/>
      <c r="W667" s="698"/>
      <c r="AB667" s="577" t="b">
        <f t="shared" si="153"/>
        <v>1</v>
      </c>
      <c r="AC667" s="161">
        <v>6301900</v>
      </c>
      <c r="AD667" s="161" t="s">
        <v>4516</v>
      </c>
      <c r="AE667" s="167">
        <v>46397821.939999998</v>
      </c>
      <c r="AF667" s="163">
        <v>0</v>
      </c>
      <c r="AG667" s="166">
        <v>0</v>
      </c>
      <c r="AH667" s="160">
        <v>46397821.939999998</v>
      </c>
      <c r="AJ667" s="1858">
        <v>41793641.270000003</v>
      </c>
      <c r="AK667" s="2175">
        <v>11</v>
      </c>
      <c r="AQ667" s="161">
        <v>6301900</v>
      </c>
      <c r="AR667" s="577" t="s">
        <v>3972</v>
      </c>
    </row>
    <row r="668" spans="1:44">
      <c r="A668" s="696">
        <v>6302000</v>
      </c>
      <c r="B668" s="736" t="s">
        <v>2644</v>
      </c>
      <c r="C668" s="740">
        <v>-45302946.560000002</v>
      </c>
      <c r="D668" s="728">
        <v>0</v>
      </c>
      <c r="E668" s="729">
        <v>0</v>
      </c>
      <c r="F668" s="164">
        <v>-45302946.560000002</v>
      </c>
      <c r="G668" s="164">
        <f t="shared" si="135"/>
        <v>-45303</v>
      </c>
      <c r="H668" s="164">
        <f t="shared" si="136"/>
        <v>0</v>
      </c>
      <c r="I668" s="695">
        <f>ROUND(F668/1000,0)</f>
        <v>-45303</v>
      </c>
      <c r="J668" s="1859">
        <v>-45303</v>
      </c>
      <c r="K668" s="1859">
        <f t="shared" si="137"/>
        <v>-45.302999999999997</v>
      </c>
      <c r="L668" s="745" t="s">
        <v>83</v>
      </c>
      <c r="N668" s="735"/>
      <c r="O668" s="721"/>
      <c r="V668" s="697"/>
      <c r="W668" s="698"/>
      <c r="AB668" s="577" t="b">
        <f t="shared" si="153"/>
        <v>1</v>
      </c>
      <c r="AC668" s="161">
        <v>6302000</v>
      </c>
      <c r="AD668" s="161" t="s">
        <v>4517</v>
      </c>
      <c r="AE668" s="2184">
        <v>-45302946.560000002</v>
      </c>
      <c r="AF668" s="2178">
        <v>0</v>
      </c>
      <c r="AG668" s="2179">
        <v>0</v>
      </c>
      <c r="AH668" s="2185">
        <v>-45302946.560000002</v>
      </c>
      <c r="AJ668" s="2186">
        <v>-45302946.560000002</v>
      </c>
      <c r="AK668" s="2191">
        <v>0</v>
      </c>
      <c r="AQ668" s="161">
        <v>6302000</v>
      </c>
      <c r="AR668" s="577" t="s">
        <v>3973</v>
      </c>
    </row>
    <row r="669" spans="1:44">
      <c r="A669" s="696" t="s">
        <v>3365</v>
      </c>
      <c r="B669" s="733" t="s">
        <v>2645</v>
      </c>
      <c r="C669" s="735">
        <v>-264295757.67000002</v>
      </c>
      <c r="D669" s="715">
        <f>SUM(D659:D668)</f>
        <v>-107583755</v>
      </c>
      <c r="E669" s="715">
        <f>SUM(E659:E668)</f>
        <v>3873492.13</v>
      </c>
      <c r="F669" s="735">
        <v>-388060952.02000004</v>
      </c>
      <c r="G669" s="735">
        <f t="shared" ref="G669:H669" si="158">SUM(G659:G668)</f>
        <v>-388062</v>
      </c>
      <c r="H669" s="735">
        <f t="shared" si="158"/>
        <v>0</v>
      </c>
      <c r="I669" s="735">
        <f>SUM(I659:I668)</f>
        <v>-388062</v>
      </c>
      <c r="J669" s="735">
        <v>-264297</v>
      </c>
      <c r="K669" s="1859">
        <f t="shared" si="137"/>
        <v>-264.29700000000003</v>
      </c>
      <c r="V669" s="697"/>
      <c r="W669" s="698"/>
      <c r="AB669" s="577" t="b">
        <f t="shared" si="153"/>
        <v>1</v>
      </c>
      <c r="AC669" s="2183" t="s">
        <v>3365</v>
      </c>
      <c r="AD669" s="2183" t="s">
        <v>2645</v>
      </c>
      <c r="AE669" s="164">
        <v>-281157201.35000002</v>
      </c>
      <c r="AF669" s="164">
        <v>-39792415.149999999</v>
      </c>
      <c r="AG669" s="164">
        <v>-15197100.01</v>
      </c>
      <c r="AH669" s="164">
        <v>-336146716.50999999</v>
      </c>
      <c r="AJ669" s="164">
        <v>-204812532.06</v>
      </c>
      <c r="AK669" s="2175">
        <v>64</v>
      </c>
      <c r="AN669" s="577">
        <f>AJ669/1000</f>
        <v>-204812.53206</v>
      </c>
      <c r="AQ669" s="2183" t="s">
        <v>3365</v>
      </c>
      <c r="AR669" s="577" t="s">
        <v>3974</v>
      </c>
    </row>
    <row r="670" spans="1:44">
      <c r="F670" s="164"/>
      <c r="G670" s="164">
        <f t="shared" si="135"/>
        <v>0</v>
      </c>
      <c r="H670" s="164">
        <f t="shared" si="136"/>
        <v>0</v>
      </c>
      <c r="J670" s="1859">
        <v>0</v>
      </c>
      <c r="K670" s="1859">
        <f t="shared" si="137"/>
        <v>0</v>
      </c>
      <c r="M670" s="745"/>
      <c r="N670" s="718"/>
      <c r="O670" s="721"/>
      <c r="Q670" s="120"/>
      <c r="V670" s="697"/>
      <c r="W670" s="698"/>
      <c r="AB670" s="577" t="b">
        <f t="shared" si="153"/>
        <v>1</v>
      </c>
    </row>
    <row r="671" spans="1:44">
      <c r="A671" s="696">
        <v>6101000</v>
      </c>
      <c r="B671" s="736" t="s">
        <v>2646</v>
      </c>
      <c r="C671" s="713">
        <v>-751769.86000000034</v>
      </c>
      <c r="D671" s="714">
        <v>0</v>
      </c>
      <c r="E671" s="734">
        <v>0</v>
      </c>
      <c r="F671" s="164">
        <v>-831590.45</v>
      </c>
      <c r="G671" s="164">
        <f t="shared" ref="G671:G705" si="159">ROUND(F671/1000,0)</f>
        <v>-832</v>
      </c>
      <c r="H671" s="164">
        <f t="shared" ref="H671:H711" si="160">G671-I671</f>
        <v>0</v>
      </c>
      <c r="I671" s="695">
        <f t="shared" ref="I671:I678" si="161">ROUND(F671/1000,0)</f>
        <v>-832</v>
      </c>
      <c r="J671" s="1859">
        <v>-752</v>
      </c>
      <c r="K671" s="1859">
        <f t="shared" ref="K671:K708" si="162">J671/1000</f>
        <v>-0.752</v>
      </c>
      <c r="L671" s="745" t="s">
        <v>296</v>
      </c>
      <c r="M671" s="745"/>
      <c r="N671" s="718"/>
      <c r="O671" s="721"/>
      <c r="Q671" s="120"/>
      <c r="V671" s="697"/>
      <c r="W671" s="698"/>
      <c r="AB671" s="577" t="b">
        <f t="shared" ref="AB671:AB702" si="163">A671=AC671</f>
        <v>1</v>
      </c>
      <c r="AC671" s="161">
        <v>6101000</v>
      </c>
      <c r="AD671" s="161" t="s">
        <v>4518</v>
      </c>
      <c r="AE671" s="162">
        <v>-751768.37</v>
      </c>
      <c r="AF671" s="163">
        <v>0</v>
      </c>
      <c r="AG671" s="166">
        <v>0</v>
      </c>
      <c r="AH671" s="164">
        <v>-751768.37</v>
      </c>
      <c r="AJ671" s="1859">
        <v>-784261.55</v>
      </c>
      <c r="AK671" s="1861">
        <v>-4</v>
      </c>
      <c r="AQ671" s="161">
        <v>6101000</v>
      </c>
      <c r="AR671" s="577" t="s">
        <v>3975</v>
      </c>
    </row>
    <row r="672" spans="1:44">
      <c r="A672" s="696">
        <v>6101500</v>
      </c>
      <c r="B672" s="736" t="s">
        <v>2647</v>
      </c>
      <c r="C672" s="713">
        <v>-1789429.5800000005</v>
      </c>
      <c r="D672" s="714">
        <v>0</v>
      </c>
      <c r="E672" s="734">
        <v>0</v>
      </c>
      <c r="F672" s="164">
        <v>-1715798.32</v>
      </c>
      <c r="G672" s="164">
        <f t="shared" si="159"/>
        <v>-1716</v>
      </c>
      <c r="H672" s="164">
        <f t="shared" si="160"/>
        <v>0</v>
      </c>
      <c r="I672" s="695">
        <f t="shared" si="161"/>
        <v>-1716</v>
      </c>
      <c r="J672" s="1859">
        <v>-1789</v>
      </c>
      <c r="K672" s="1859">
        <f t="shared" si="162"/>
        <v>-1.7889999999999999</v>
      </c>
      <c r="L672" s="745" t="s">
        <v>83</v>
      </c>
      <c r="M672" s="745"/>
      <c r="N672" s="718"/>
      <c r="O672" s="719"/>
      <c r="Q672" s="120"/>
      <c r="V672" s="697"/>
      <c r="W672" s="698"/>
      <c r="AB672" s="577" t="b">
        <f t="shared" si="163"/>
        <v>1</v>
      </c>
      <c r="AC672" s="161">
        <v>6101500</v>
      </c>
      <c r="AD672" s="161" t="s">
        <v>4519</v>
      </c>
      <c r="AE672" s="162">
        <v>-1731378.38</v>
      </c>
      <c r="AF672" s="163">
        <v>0</v>
      </c>
      <c r="AG672" s="166">
        <v>0</v>
      </c>
      <c r="AH672" s="164">
        <v>-1731378.38</v>
      </c>
      <c r="AJ672" s="1859">
        <v>-5001222.99</v>
      </c>
      <c r="AK672" s="1861">
        <v>-65</v>
      </c>
      <c r="AQ672" s="161">
        <v>6101500</v>
      </c>
      <c r="AR672" s="577" t="s">
        <v>3976</v>
      </c>
    </row>
    <row r="673" spans="1:44">
      <c r="A673" s="696">
        <v>6101600</v>
      </c>
      <c r="B673" s="736" t="s">
        <v>2648</v>
      </c>
      <c r="C673" s="713">
        <v>-89279474.109999985</v>
      </c>
      <c r="D673" s="748">
        <v>-26659575.620000001</v>
      </c>
      <c r="E673" s="734">
        <v>0</v>
      </c>
      <c r="F673" s="164">
        <v>-34041890.299999997</v>
      </c>
      <c r="G673" s="164">
        <f t="shared" si="159"/>
        <v>-34042</v>
      </c>
      <c r="H673" s="164">
        <f t="shared" si="160"/>
        <v>0</v>
      </c>
      <c r="I673" s="695">
        <f t="shared" si="161"/>
        <v>-34042</v>
      </c>
      <c r="J673" s="1859">
        <v>-89279</v>
      </c>
      <c r="K673" s="1859">
        <f t="shared" si="162"/>
        <v>-89.278999999999996</v>
      </c>
      <c r="L673" s="745" t="s">
        <v>83</v>
      </c>
      <c r="M673" s="745"/>
      <c r="N673" s="718"/>
      <c r="O673" s="719"/>
      <c r="Q673" s="120"/>
      <c r="V673" s="697"/>
      <c r="W673" s="698"/>
      <c r="AB673" s="577" t="b">
        <f t="shared" si="163"/>
        <v>1</v>
      </c>
      <c r="AC673" s="161">
        <v>6101600</v>
      </c>
      <c r="AD673" s="161" t="s">
        <v>4520</v>
      </c>
      <c r="AE673" s="162">
        <v>-58687077.149999999</v>
      </c>
      <c r="AF673" s="163">
        <v>0</v>
      </c>
      <c r="AG673" s="166">
        <v>0</v>
      </c>
      <c r="AH673" s="164">
        <v>-58687077.149999999</v>
      </c>
      <c r="AJ673" s="1859">
        <v>-89691179.030000001</v>
      </c>
      <c r="AK673" s="1861">
        <v>-35</v>
      </c>
      <c r="AQ673" s="161">
        <v>6101600</v>
      </c>
      <c r="AR673" s="577" t="s">
        <v>3977</v>
      </c>
    </row>
    <row r="674" spans="1:44">
      <c r="A674" s="696">
        <v>6101700</v>
      </c>
      <c r="B674" s="712" t="s">
        <v>3138</v>
      </c>
      <c r="C674" s="723">
        <v>0.04</v>
      </c>
      <c r="D674" s="714">
        <v>0</v>
      </c>
      <c r="E674" s="734">
        <v>0</v>
      </c>
      <c r="F674" s="164">
        <v>-205307.90000000002</v>
      </c>
      <c r="G674" s="164">
        <f t="shared" si="159"/>
        <v>-205</v>
      </c>
      <c r="H674" s="164">
        <f t="shared" si="160"/>
        <v>0</v>
      </c>
      <c r="I674" s="695">
        <f t="shared" si="161"/>
        <v>-205</v>
      </c>
      <c r="J674" s="1859">
        <v>0</v>
      </c>
      <c r="K674" s="1859">
        <f t="shared" si="162"/>
        <v>0</v>
      </c>
      <c r="L674" s="745"/>
      <c r="M674" s="745"/>
      <c r="N674" s="718"/>
      <c r="O674" s="719"/>
      <c r="Q674" s="120"/>
      <c r="V674" s="697"/>
      <c r="W674" s="698"/>
      <c r="AB674" s="577" t="b">
        <f t="shared" si="163"/>
        <v>1</v>
      </c>
      <c r="AC674" s="161">
        <v>6101700</v>
      </c>
      <c r="AD674" s="161" t="s">
        <v>4521</v>
      </c>
      <c r="AE674" s="162">
        <v>-99790.85</v>
      </c>
      <c r="AF674" s="163">
        <v>0</v>
      </c>
      <c r="AG674" s="166">
        <v>0</v>
      </c>
      <c r="AH674" s="164">
        <v>-99790.85</v>
      </c>
      <c r="AJ674" s="1858">
        <v>0.03</v>
      </c>
      <c r="AK674" s="1861" t="s">
        <v>3485</v>
      </c>
      <c r="AQ674" s="161">
        <v>6101700</v>
      </c>
      <c r="AR674" s="577" t="s">
        <v>3978</v>
      </c>
    </row>
    <row r="675" spans="1:44">
      <c r="A675" s="696">
        <v>6101870</v>
      </c>
      <c r="B675" s="736" t="s">
        <v>2649</v>
      </c>
      <c r="C675" s="723">
        <v>0.01</v>
      </c>
      <c r="D675" s="714">
        <v>0</v>
      </c>
      <c r="E675" s="734">
        <v>0</v>
      </c>
      <c r="F675" s="164">
        <v>0</v>
      </c>
      <c r="G675" s="164">
        <f t="shared" si="159"/>
        <v>0</v>
      </c>
      <c r="H675" s="164">
        <f t="shared" si="160"/>
        <v>0</v>
      </c>
      <c r="I675" s="695">
        <f t="shared" si="161"/>
        <v>0</v>
      </c>
      <c r="J675" s="1859">
        <v>0</v>
      </c>
      <c r="K675" s="1859">
        <f t="shared" si="162"/>
        <v>0</v>
      </c>
      <c r="L675" s="745" t="s">
        <v>83</v>
      </c>
      <c r="M675" s="120"/>
      <c r="N675" s="724"/>
      <c r="O675" s="725"/>
      <c r="Q675" s="120"/>
      <c r="U675" s="695"/>
      <c r="V675" s="697"/>
      <c r="W675" s="698"/>
      <c r="AB675" s="577" t="b">
        <f t="shared" si="163"/>
        <v>1</v>
      </c>
      <c r="AC675" s="161">
        <v>6101870</v>
      </c>
      <c r="AD675" s="161" t="s">
        <v>2649</v>
      </c>
      <c r="AE675" s="1860">
        <v>0</v>
      </c>
      <c r="AF675" s="163">
        <v>0</v>
      </c>
      <c r="AG675" s="166">
        <v>0</v>
      </c>
      <c r="AH675" s="166">
        <v>0</v>
      </c>
      <c r="AJ675" s="1858">
        <v>0.01</v>
      </c>
      <c r="AK675" s="1861">
        <v>-100</v>
      </c>
      <c r="AQ675" s="161">
        <v>6101870</v>
      </c>
      <c r="AR675" s="577" t="s">
        <v>817</v>
      </c>
    </row>
    <row r="676" spans="1:44">
      <c r="A676" s="696">
        <v>6102010</v>
      </c>
      <c r="B676" s="736" t="s">
        <v>3394</v>
      </c>
      <c r="C676" s="713">
        <v>-2225455.5699999998</v>
      </c>
      <c r="D676" s="714"/>
      <c r="E676" s="734"/>
      <c r="F676" s="164">
        <v>-10596695.07</v>
      </c>
      <c r="G676" s="164">
        <f t="shared" si="159"/>
        <v>-10597</v>
      </c>
      <c r="H676" s="164">
        <f t="shared" si="160"/>
        <v>0</v>
      </c>
      <c r="I676" s="695">
        <f>ROUND(F676/1000,0)</f>
        <v>-10597</v>
      </c>
      <c r="J676" s="1859">
        <v>-2225</v>
      </c>
      <c r="K676" s="1859">
        <f t="shared" si="162"/>
        <v>-2.2250000000000001</v>
      </c>
      <c r="L676" s="745" t="s">
        <v>83</v>
      </c>
      <c r="M676" s="745"/>
      <c r="N676" s="724"/>
      <c r="O676" s="725"/>
      <c r="Q676" s="120"/>
      <c r="V676" s="697"/>
      <c r="W676" s="698"/>
      <c r="AB676" s="577" t="b">
        <f t="shared" si="163"/>
        <v>1</v>
      </c>
      <c r="AC676" s="161">
        <v>6102010</v>
      </c>
      <c r="AD676" s="161" t="s">
        <v>4522</v>
      </c>
      <c r="AE676" s="162">
        <v>-8564516.8800000008</v>
      </c>
      <c r="AF676" s="163">
        <v>0</v>
      </c>
      <c r="AG676" s="166">
        <v>0</v>
      </c>
      <c r="AH676" s="164">
        <v>-8564516.8800000008</v>
      </c>
      <c r="AJ676" s="165">
        <v>0</v>
      </c>
      <c r="AK676" s="2176">
        <v>0</v>
      </c>
      <c r="AQ676" s="161">
        <v>6102010</v>
      </c>
      <c r="AR676" s="577" t="s">
        <v>3394</v>
      </c>
    </row>
    <row r="677" spans="1:44">
      <c r="A677" s="696">
        <v>6102100</v>
      </c>
      <c r="B677" s="736" t="s">
        <v>2650</v>
      </c>
      <c r="C677" s="713">
        <v>-18144494.84</v>
      </c>
      <c r="D677" s="754">
        <v>5733319</v>
      </c>
      <c r="E677" s="734">
        <v>0</v>
      </c>
      <c r="F677" s="164">
        <v>-13774000</v>
      </c>
      <c r="G677" s="164">
        <f t="shared" si="159"/>
        <v>-13774</v>
      </c>
      <c r="H677" s="164">
        <f t="shared" si="160"/>
        <v>0</v>
      </c>
      <c r="I677" s="695">
        <f t="shared" si="161"/>
        <v>-13774</v>
      </c>
      <c r="J677" s="1859">
        <v>-18144</v>
      </c>
      <c r="K677" s="1859">
        <f t="shared" si="162"/>
        <v>-18.143999999999998</v>
      </c>
      <c r="L677" s="120" t="s">
        <v>84</v>
      </c>
      <c r="M677" s="745"/>
      <c r="N677" s="724"/>
      <c r="O677" s="725"/>
      <c r="Q677" s="120"/>
      <c r="V677" s="697"/>
      <c r="W677" s="698"/>
      <c r="AB677" s="577" t="b">
        <f t="shared" si="163"/>
        <v>1</v>
      </c>
      <c r="AC677" s="161">
        <v>6102100</v>
      </c>
      <c r="AD677" s="161" t="s">
        <v>4523</v>
      </c>
      <c r="AE677" s="162">
        <v>-12618000</v>
      </c>
      <c r="AF677" s="163">
        <v>0</v>
      </c>
      <c r="AG677" s="166">
        <v>0</v>
      </c>
      <c r="AH677" s="164">
        <v>-12618000</v>
      </c>
      <c r="AJ677" s="1859">
        <v>-16306744.85</v>
      </c>
      <c r="AK677" s="1861">
        <v>-23</v>
      </c>
      <c r="AQ677" s="161">
        <v>6102100</v>
      </c>
      <c r="AR677" s="577" t="s">
        <v>3979</v>
      </c>
    </row>
    <row r="678" spans="1:44">
      <c r="A678" s="696">
        <v>6151200</v>
      </c>
      <c r="B678" s="736" t="s">
        <v>2651</v>
      </c>
      <c r="C678" s="723">
        <v>484736.69</v>
      </c>
      <c r="D678" s="714">
        <v>0</v>
      </c>
      <c r="E678" s="734">
        <v>0</v>
      </c>
      <c r="F678" s="164">
        <v>0</v>
      </c>
      <c r="G678" s="164">
        <f t="shared" si="159"/>
        <v>0</v>
      </c>
      <c r="H678" s="164">
        <f t="shared" si="160"/>
        <v>0</v>
      </c>
      <c r="I678" s="695">
        <f t="shared" si="161"/>
        <v>0</v>
      </c>
      <c r="J678" s="1859">
        <v>485</v>
      </c>
      <c r="K678" s="1859">
        <f t="shared" si="162"/>
        <v>0.48499999999999999</v>
      </c>
      <c r="L678" s="745" t="s">
        <v>83</v>
      </c>
      <c r="M678" s="745"/>
      <c r="N678" s="718"/>
      <c r="O678" s="721"/>
      <c r="Q678" s="120"/>
      <c r="R678" s="745"/>
      <c r="V678" s="697"/>
      <c r="W678" s="698"/>
      <c r="AB678" s="577" t="b">
        <f t="shared" si="163"/>
        <v>1</v>
      </c>
      <c r="AC678" s="161">
        <v>6151200</v>
      </c>
      <c r="AD678" s="161" t="s">
        <v>2651</v>
      </c>
      <c r="AE678" s="1860">
        <v>0</v>
      </c>
      <c r="AF678" s="163">
        <v>0</v>
      </c>
      <c r="AG678" s="166">
        <v>0</v>
      </c>
      <c r="AH678" s="166">
        <v>0</v>
      </c>
      <c r="AJ678" s="1858">
        <v>500002.82</v>
      </c>
      <c r="AK678" s="1861">
        <v>-100</v>
      </c>
      <c r="AQ678" s="161">
        <v>6151200</v>
      </c>
      <c r="AR678" s="577" t="s">
        <v>827</v>
      </c>
    </row>
    <row r="679" spans="1:44">
      <c r="A679" s="696">
        <v>6901600</v>
      </c>
      <c r="B679" s="736" t="s">
        <v>2652</v>
      </c>
      <c r="C679" s="740">
        <v>-5868151.4100000001</v>
      </c>
      <c r="D679" s="728">
        <v>0</v>
      </c>
      <c r="E679" s="785">
        <v>0</v>
      </c>
      <c r="F679" s="164">
        <v>-1533167.6400000001</v>
      </c>
      <c r="G679" s="164">
        <f t="shared" si="159"/>
        <v>-1533</v>
      </c>
      <c r="H679" s="164">
        <f t="shared" si="160"/>
        <v>0</v>
      </c>
      <c r="I679" s="695">
        <f>ROUND(F679/1000,0)</f>
        <v>-1533</v>
      </c>
      <c r="J679" s="1859">
        <v>-5868</v>
      </c>
      <c r="K679" s="1859">
        <f t="shared" si="162"/>
        <v>-5.8680000000000003</v>
      </c>
      <c r="L679" s="745" t="s">
        <v>83</v>
      </c>
      <c r="N679" s="735"/>
      <c r="O679" s="721"/>
      <c r="V679" s="697"/>
      <c r="W679" s="698"/>
      <c r="AB679" s="577" t="b">
        <f t="shared" si="163"/>
        <v>1</v>
      </c>
      <c r="AC679" s="161">
        <v>6901600</v>
      </c>
      <c r="AD679" s="161" t="s">
        <v>4524</v>
      </c>
      <c r="AE679" s="2184">
        <v>-518867.7</v>
      </c>
      <c r="AF679" s="2178">
        <v>0</v>
      </c>
      <c r="AG679" s="2179">
        <v>0</v>
      </c>
      <c r="AH679" s="2185">
        <v>-518867.7</v>
      </c>
      <c r="AJ679" s="2186">
        <v>-4418420.1100000003</v>
      </c>
      <c r="AK679" s="2182">
        <v>-88</v>
      </c>
      <c r="AQ679" s="161">
        <v>6901600</v>
      </c>
      <c r="AR679" s="577" t="s">
        <v>3980</v>
      </c>
    </row>
    <row r="680" spans="1:44">
      <c r="A680" s="696" t="s">
        <v>3366</v>
      </c>
      <c r="B680" s="733" t="s">
        <v>2653</v>
      </c>
      <c r="C680" s="735">
        <v>-115348583.05999997</v>
      </c>
      <c r="D680" s="735">
        <f>SUM(D671:D679)</f>
        <v>-20926256.620000001</v>
      </c>
      <c r="E680" s="715">
        <f>SUM(E671:E679)</f>
        <v>0</v>
      </c>
      <c r="F680" s="735">
        <v>-62698449.68</v>
      </c>
      <c r="G680" s="735">
        <f t="shared" ref="G680:H680" si="164">SUM(G671:G679)</f>
        <v>-62699</v>
      </c>
      <c r="H680" s="735">
        <f t="shared" si="164"/>
        <v>0</v>
      </c>
      <c r="I680" s="735">
        <f>SUM(I671:I679)</f>
        <v>-62699</v>
      </c>
      <c r="J680" s="735">
        <v>-117572</v>
      </c>
      <c r="K680" s="1859">
        <f t="shared" si="162"/>
        <v>-117.572</v>
      </c>
      <c r="L680" s="732"/>
      <c r="V680" s="697"/>
      <c r="W680" s="698"/>
      <c r="AB680" s="577" t="b">
        <f t="shared" si="163"/>
        <v>1</v>
      </c>
      <c r="AC680" s="2183" t="s">
        <v>3366</v>
      </c>
      <c r="AD680" s="2183" t="s">
        <v>2653</v>
      </c>
      <c r="AE680" s="164">
        <v>-82971399.329999998</v>
      </c>
      <c r="AF680" s="166">
        <v>0</v>
      </c>
      <c r="AG680" s="166">
        <v>0</v>
      </c>
      <c r="AH680" s="164">
        <v>-82971399.329999998</v>
      </c>
      <c r="AJ680" s="164">
        <v>-115701825.67</v>
      </c>
      <c r="AK680" s="1861">
        <v>-28</v>
      </c>
      <c r="AQ680" s="2183" t="s">
        <v>3366</v>
      </c>
      <c r="AR680" s="577" t="s">
        <v>3981</v>
      </c>
    </row>
    <row r="681" spans="1:44">
      <c r="F681" s="164">
        <v>0</v>
      </c>
      <c r="G681" s="164">
        <f t="shared" si="159"/>
        <v>0</v>
      </c>
      <c r="H681" s="164">
        <f t="shared" si="160"/>
        <v>0</v>
      </c>
      <c r="J681" s="1859">
        <v>0</v>
      </c>
      <c r="K681" s="1859">
        <f t="shared" si="162"/>
        <v>0</v>
      </c>
      <c r="M681" s="121"/>
      <c r="N681" s="738"/>
      <c r="O681" s="742"/>
      <c r="Q681" s="121"/>
      <c r="V681" s="697"/>
      <c r="W681" s="698"/>
      <c r="AB681" s="577" t="b">
        <f t="shared" si="163"/>
        <v>1</v>
      </c>
    </row>
    <row r="682" spans="1:44">
      <c r="A682" s="696">
        <v>5401000</v>
      </c>
      <c r="B682" s="736" t="s">
        <v>2654</v>
      </c>
      <c r="C682" s="740">
        <v>-5521909823.8000002</v>
      </c>
      <c r="D682" s="767">
        <v>459709578</v>
      </c>
      <c r="E682" s="729">
        <v>0</v>
      </c>
      <c r="F682" s="164">
        <v>-5312099209.6599998</v>
      </c>
      <c r="G682" s="164">
        <f t="shared" si="159"/>
        <v>-5312099</v>
      </c>
      <c r="H682" s="164">
        <f t="shared" si="160"/>
        <v>0</v>
      </c>
      <c r="I682" s="695">
        <f>ROUND(F682/1000,0)</f>
        <v>-5312099</v>
      </c>
      <c r="J682" s="1859">
        <v>-5521910</v>
      </c>
      <c r="K682" s="1859">
        <f t="shared" si="162"/>
        <v>-5521.91</v>
      </c>
      <c r="L682" s="121" t="s">
        <v>8</v>
      </c>
      <c r="N682" s="735"/>
      <c r="O682" s="725"/>
      <c r="V682" s="697"/>
      <c r="W682" s="698"/>
      <c r="AB682" s="577" t="b">
        <f t="shared" si="163"/>
        <v>1</v>
      </c>
      <c r="AC682" s="161">
        <v>5401000</v>
      </c>
      <c r="AD682" s="161" t="s">
        <v>4525</v>
      </c>
      <c r="AE682" s="2184">
        <v>-5455129652.3400002</v>
      </c>
      <c r="AF682" s="2187">
        <v>143030442.68000001</v>
      </c>
      <c r="AG682" s="2179">
        <v>0</v>
      </c>
      <c r="AH682" s="2185">
        <v>-5312099209.6599998</v>
      </c>
      <c r="AJ682" s="2186">
        <v>-5521909823.8000002</v>
      </c>
      <c r="AK682" s="2182">
        <v>-4</v>
      </c>
      <c r="AQ682" s="161">
        <v>5401000</v>
      </c>
      <c r="AR682" s="577" t="s">
        <v>3982</v>
      </c>
    </row>
    <row r="683" spans="1:44">
      <c r="A683" s="696" t="s">
        <v>3367</v>
      </c>
      <c r="B683" s="733" t="s">
        <v>2655</v>
      </c>
      <c r="C683" s="735">
        <v>-5521909823.8000002</v>
      </c>
      <c r="D683" s="725">
        <f>SUM(D682)</f>
        <v>459709578</v>
      </c>
      <c r="E683" s="715">
        <v>0</v>
      </c>
      <c r="F683" s="735">
        <v>-5312099209.6599998</v>
      </c>
      <c r="G683" s="735">
        <f t="shared" ref="G683:H683" si="165">SUM(G682)</f>
        <v>-5312099</v>
      </c>
      <c r="H683" s="735">
        <f t="shared" si="165"/>
        <v>0</v>
      </c>
      <c r="I683" s="735">
        <f>SUM(I682)</f>
        <v>-5312099</v>
      </c>
      <c r="J683" s="735">
        <v>-5521910</v>
      </c>
      <c r="K683" s="1859">
        <f t="shared" si="162"/>
        <v>-5521.91</v>
      </c>
      <c r="N683" s="698"/>
      <c r="V683" s="697"/>
      <c r="W683" s="698"/>
      <c r="AB683" s="577" t="b">
        <f t="shared" si="163"/>
        <v>1</v>
      </c>
      <c r="AC683" s="2183" t="s">
        <v>3367</v>
      </c>
      <c r="AD683" s="2183" t="s">
        <v>2655</v>
      </c>
      <c r="AE683" s="164">
        <v>-5455129652.3400002</v>
      </c>
      <c r="AF683" s="160">
        <v>143030442.68000001</v>
      </c>
      <c r="AG683" s="166">
        <v>0</v>
      </c>
      <c r="AH683" s="164">
        <v>-5312099209.6599998</v>
      </c>
      <c r="AJ683" s="164">
        <v>-5521909823.8000002</v>
      </c>
      <c r="AK683" s="1861">
        <v>-4</v>
      </c>
      <c r="AQ683" s="2183" t="s">
        <v>3367</v>
      </c>
      <c r="AR683" s="577" t="s">
        <v>3983</v>
      </c>
    </row>
    <row r="684" spans="1:44">
      <c r="F684" s="164"/>
      <c r="G684" s="164">
        <f t="shared" si="159"/>
        <v>0</v>
      </c>
      <c r="H684" s="164">
        <f t="shared" si="160"/>
        <v>0</v>
      </c>
      <c r="J684" s="1859">
        <v>0</v>
      </c>
      <c r="K684" s="1859">
        <f t="shared" si="162"/>
        <v>0</v>
      </c>
      <c r="L684" s="697">
        <v>27268.958440000002</v>
      </c>
      <c r="M684" s="120"/>
      <c r="N684" s="738"/>
      <c r="O684" s="769"/>
      <c r="Q684" s="120"/>
      <c r="V684" s="697"/>
      <c r="W684" s="698"/>
      <c r="AB684" s="577" t="b">
        <f t="shared" si="163"/>
        <v>1</v>
      </c>
    </row>
    <row r="685" spans="1:44">
      <c r="A685" s="696">
        <v>6001100</v>
      </c>
      <c r="B685" s="736" t="s">
        <v>2656</v>
      </c>
      <c r="C685" s="740">
        <v>-421814367.95999998</v>
      </c>
      <c r="D685" s="728">
        <v>0</v>
      </c>
      <c r="E685" s="754">
        <v>-27268958.440000001</v>
      </c>
      <c r="F685" s="164">
        <v>-395871622.16000003</v>
      </c>
      <c r="G685" s="164">
        <f t="shared" si="159"/>
        <v>-395872</v>
      </c>
      <c r="H685" s="164">
        <f t="shared" si="160"/>
        <v>0</v>
      </c>
      <c r="I685" s="695">
        <f>ROUND(F685/1000,0)</f>
        <v>-395872</v>
      </c>
      <c r="J685" s="1859">
        <v>-421814</v>
      </c>
      <c r="K685" s="1859">
        <f t="shared" si="162"/>
        <v>-421.81400000000002</v>
      </c>
      <c r="L685" s="120" t="s">
        <v>37</v>
      </c>
      <c r="N685" s="735"/>
      <c r="O685" s="719"/>
      <c r="V685" s="697"/>
      <c r="W685" s="698"/>
      <c r="X685" s="697"/>
      <c r="Z685" s="698"/>
      <c r="AB685" s="577" t="b">
        <f t="shared" si="163"/>
        <v>1</v>
      </c>
      <c r="AC685" s="161">
        <v>6001100</v>
      </c>
      <c r="AD685" s="161" t="s">
        <v>4526</v>
      </c>
      <c r="AE685" s="2184">
        <v>-360404812.69999999</v>
      </c>
      <c r="AF685" s="2178">
        <v>0</v>
      </c>
      <c r="AG685" s="2185">
        <v>-39719011.799999997</v>
      </c>
      <c r="AH685" s="2185">
        <v>-400123824.5</v>
      </c>
      <c r="AJ685" s="2186">
        <v>-427996810.87</v>
      </c>
      <c r="AK685" s="2182">
        <v>-7</v>
      </c>
      <c r="AQ685" s="161">
        <v>6001100</v>
      </c>
      <c r="AR685" s="577" t="s">
        <v>3984</v>
      </c>
    </row>
    <row r="686" spans="1:44">
      <c r="A686" s="696" t="s">
        <v>3368</v>
      </c>
      <c r="B686" s="733" t="s">
        <v>2657</v>
      </c>
      <c r="C686" s="735">
        <v>-421814367.95999998</v>
      </c>
      <c r="D686" s="725">
        <f>SUM(D685)</f>
        <v>0</v>
      </c>
      <c r="E686" s="715">
        <v>0</v>
      </c>
      <c r="F686" s="735">
        <v>-395871622.16000003</v>
      </c>
      <c r="G686" s="735">
        <f t="shared" ref="G686:H686" si="166">SUM(G685)</f>
        <v>-395872</v>
      </c>
      <c r="H686" s="735">
        <f t="shared" si="166"/>
        <v>0</v>
      </c>
      <c r="I686" s="735">
        <f>SUM(I685)</f>
        <v>-395872</v>
      </c>
      <c r="J686" s="735">
        <v>-421814</v>
      </c>
      <c r="K686" s="1859">
        <f t="shared" si="162"/>
        <v>-421.81400000000002</v>
      </c>
      <c r="V686" s="697"/>
      <c r="W686" s="698"/>
      <c r="AB686" s="577" t="b">
        <f t="shared" si="163"/>
        <v>1</v>
      </c>
      <c r="AC686" s="2183" t="s">
        <v>3368</v>
      </c>
      <c r="AD686" s="2183" t="s">
        <v>2657</v>
      </c>
      <c r="AE686" s="164">
        <v>-360404812.69999999</v>
      </c>
      <c r="AF686" s="166">
        <v>0</v>
      </c>
      <c r="AG686" s="164">
        <v>-39719011.799999997</v>
      </c>
      <c r="AH686" s="164">
        <v>-400123824.5</v>
      </c>
      <c r="AJ686" s="164">
        <v>-427996810.87</v>
      </c>
      <c r="AK686" s="1861">
        <v>-7</v>
      </c>
      <c r="AQ686" s="2183" t="s">
        <v>3368</v>
      </c>
      <c r="AR686" s="577" t="s">
        <v>3985</v>
      </c>
    </row>
    <row r="687" spans="1:44">
      <c r="E687" s="697">
        <v>34900938.660000004</v>
      </c>
      <c r="F687" s="164"/>
      <c r="G687" s="164">
        <f t="shared" si="159"/>
        <v>0</v>
      </c>
      <c r="H687" s="164">
        <f t="shared" si="160"/>
        <v>0</v>
      </c>
      <c r="J687" s="1859">
        <v>0</v>
      </c>
      <c r="K687" s="1859">
        <f t="shared" si="162"/>
        <v>0</v>
      </c>
      <c r="M687" s="745"/>
      <c r="N687" s="724"/>
      <c r="O687" s="725"/>
      <c r="Q687" s="120"/>
      <c r="V687" s="697"/>
      <c r="W687" s="698"/>
      <c r="AB687" s="577" t="b">
        <f t="shared" si="163"/>
        <v>1</v>
      </c>
    </row>
    <row r="688" spans="1:44">
      <c r="A688" s="696">
        <v>6101200</v>
      </c>
      <c r="B688" s="736" t="s">
        <v>2659</v>
      </c>
      <c r="C688" s="713">
        <v>-98355.49</v>
      </c>
      <c r="D688" s="714">
        <v>0</v>
      </c>
      <c r="E688" s="734">
        <v>0</v>
      </c>
      <c r="F688" s="164">
        <v>0</v>
      </c>
      <c r="G688" s="164">
        <f t="shared" si="159"/>
        <v>0</v>
      </c>
      <c r="H688" s="164">
        <f t="shared" si="160"/>
        <v>0</v>
      </c>
      <c r="I688" s="695">
        <f t="shared" ref="I688:I695" si="167">ROUND(F688/1000,0)</f>
        <v>0</v>
      </c>
      <c r="J688" s="1859">
        <v>-98</v>
      </c>
      <c r="K688" s="1859">
        <f t="shared" si="162"/>
        <v>-9.8000000000000004E-2</v>
      </c>
      <c r="L688" s="745" t="s">
        <v>83</v>
      </c>
      <c r="M688" s="745"/>
      <c r="N688" s="726"/>
      <c r="O688" s="721"/>
      <c r="Q688" s="120"/>
      <c r="V688" s="697"/>
      <c r="W688" s="698"/>
      <c r="AB688" s="577" t="b">
        <f t="shared" si="163"/>
        <v>1</v>
      </c>
      <c r="AC688" s="161">
        <v>6101200</v>
      </c>
      <c r="AD688" s="161" t="s">
        <v>2659</v>
      </c>
      <c r="AE688" s="1860">
        <v>0</v>
      </c>
      <c r="AF688" s="163">
        <v>0</v>
      </c>
      <c r="AG688" s="166">
        <v>0</v>
      </c>
      <c r="AH688" s="166">
        <v>0</v>
      </c>
      <c r="AJ688" s="1859">
        <v>-98355.49</v>
      </c>
      <c r="AK688" s="1861">
        <v>-100</v>
      </c>
      <c r="AQ688" s="161">
        <v>6101200</v>
      </c>
      <c r="AR688" s="577" t="s">
        <v>807</v>
      </c>
    </row>
    <row r="689" spans="1:44">
      <c r="A689" s="696">
        <v>6901700</v>
      </c>
      <c r="B689" s="736" t="s">
        <v>2661</v>
      </c>
      <c r="C689" s="713">
        <v>-6314997.7699999977</v>
      </c>
      <c r="D689" s="748">
        <v>-3230844</v>
      </c>
      <c r="E689" s="734">
        <v>0</v>
      </c>
      <c r="F689" s="164">
        <v>-9576747.7699999996</v>
      </c>
      <c r="G689" s="164">
        <f t="shared" si="159"/>
        <v>-9577</v>
      </c>
      <c r="H689" s="164">
        <f t="shared" si="160"/>
        <v>0</v>
      </c>
      <c r="I689" s="695">
        <f t="shared" si="167"/>
        <v>-9577</v>
      </c>
      <c r="J689" s="1859">
        <v>-6315</v>
      </c>
      <c r="K689" s="1859">
        <f t="shared" si="162"/>
        <v>-6.3150000000000004</v>
      </c>
      <c r="L689" s="745" t="s">
        <v>83</v>
      </c>
      <c r="M689" s="745"/>
      <c r="N689" s="724"/>
      <c r="O689" s="725"/>
      <c r="Q689" s="120"/>
      <c r="V689" s="697"/>
      <c r="W689" s="698"/>
      <c r="AB689" s="577" t="b">
        <f t="shared" si="163"/>
        <v>1</v>
      </c>
      <c r="AC689" s="161">
        <v>6901700</v>
      </c>
      <c r="AD689" s="161" t="s">
        <v>4527</v>
      </c>
      <c r="AE689" s="162">
        <v>-27276747.77</v>
      </c>
      <c r="AF689" s="163">
        <v>0</v>
      </c>
      <c r="AG689" s="166">
        <v>0</v>
      </c>
      <c r="AH689" s="164">
        <v>-27276747.77</v>
      </c>
      <c r="AJ689" s="1859">
        <v>-14611190.869999999</v>
      </c>
      <c r="AK689" s="2175">
        <v>87</v>
      </c>
      <c r="AQ689" s="161">
        <v>6901700</v>
      </c>
      <c r="AR689" s="577" t="s">
        <v>3986</v>
      </c>
    </row>
    <row r="690" spans="1:44">
      <c r="A690" s="696">
        <v>6901800</v>
      </c>
      <c r="B690" s="736" t="s">
        <v>2662</v>
      </c>
      <c r="C690" s="713">
        <v>-36480338.200000003</v>
      </c>
      <c r="D690" s="714">
        <v>0</v>
      </c>
      <c r="E690" s="734">
        <v>0</v>
      </c>
      <c r="F690" s="164">
        <v>-23554384.23</v>
      </c>
      <c r="G690" s="164">
        <f t="shared" si="159"/>
        <v>-23554</v>
      </c>
      <c r="H690" s="164">
        <f t="shared" si="160"/>
        <v>0</v>
      </c>
      <c r="I690" s="695">
        <f t="shared" si="167"/>
        <v>-23554</v>
      </c>
      <c r="J690" s="1859">
        <v>-36480</v>
      </c>
      <c r="K690" s="1859">
        <f t="shared" si="162"/>
        <v>-36.479999999999997</v>
      </c>
      <c r="L690" s="745" t="s">
        <v>83</v>
      </c>
      <c r="M690" s="745"/>
      <c r="N690" s="724"/>
      <c r="O690" s="725"/>
      <c r="Q690" s="120"/>
      <c r="V690" s="697"/>
      <c r="W690" s="698"/>
      <c r="AB690" s="577" t="b">
        <f t="shared" si="163"/>
        <v>1</v>
      </c>
      <c r="AC690" s="161">
        <v>6901800</v>
      </c>
      <c r="AD690" s="161" t="s">
        <v>4528</v>
      </c>
      <c r="AE690" s="162">
        <v>-23554384.23</v>
      </c>
      <c r="AF690" s="163">
        <v>0</v>
      </c>
      <c r="AG690" s="166">
        <v>0</v>
      </c>
      <c r="AH690" s="164">
        <v>-23554384.23</v>
      </c>
      <c r="AJ690" s="1859">
        <v>-36480338.200000003</v>
      </c>
      <c r="AK690" s="1861">
        <v>-35</v>
      </c>
      <c r="AQ690" s="161">
        <v>6901800</v>
      </c>
      <c r="AR690" s="577" t="s">
        <v>3987</v>
      </c>
    </row>
    <row r="691" spans="1:44">
      <c r="A691" s="696">
        <v>6902550</v>
      </c>
      <c r="B691" s="736" t="s">
        <v>2663</v>
      </c>
      <c r="C691" s="713">
        <v>-82986620.789999992</v>
      </c>
      <c r="D691" s="714">
        <v>0</v>
      </c>
      <c r="E691" s="734">
        <v>0</v>
      </c>
      <c r="F691" s="164">
        <v>-118317818.29000001</v>
      </c>
      <c r="G691" s="164">
        <f t="shared" si="159"/>
        <v>-118318</v>
      </c>
      <c r="H691" s="164">
        <f t="shared" si="160"/>
        <v>0</v>
      </c>
      <c r="I691" s="695">
        <f t="shared" si="167"/>
        <v>-118318</v>
      </c>
      <c r="J691" s="1859">
        <v>-82987</v>
      </c>
      <c r="K691" s="1859">
        <f t="shared" si="162"/>
        <v>-82.986999999999995</v>
      </c>
      <c r="L691" s="745" t="s">
        <v>2695</v>
      </c>
      <c r="M691" s="745"/>
      <c r="N691" s="724"/>
      <c r="O691" s="725"/>
      <c r="Q691" s="120"/>
      <c r="V691" s="697"/>
      <c r="W691" s="698"/>
      <c r="AB691" s="577" t="b">
        <f t="shared" si="163"/>
        <v>1</v>
      </c>
      <c r="AC691" s="161">
        <v>6902550</v>
      </c>
      <c r="AD691" s="161" t="s">
        <v>4529</v>
      </c>
      <c r="AE691" s="162">
        <v>-115198447.25</v>
      </c>
      <c r="AF691" s="168">
        <v>4671928.96</v>
      </c>
      <c r="AG691" s="166">
        <v>0</v>
      </c>
      <c r="AH691" s="164">
        <v>-110526518.29000001</v>
      </c>
      <c r="AJ691" s="1859">
        <v>-62519193.039999999</v>
      </c>
      <c r="AK691" s="2175">
        <v>77</v>
      </c>
      <c r="AQ691" s="161">
        <v>6902550</v>
      </c>
      <c r="AR691" s="577" t="s">
        <v>3988</v>
      </c>
    </row>
    <row r="692" spans="1:44">
      <c r="A692" s="696">
        <v>6902800</v>
      </c>
      <c r="B692" s="736" t="s">
        <v>2664</v>
      </c>
      <c r="C692" s="713">
        <v>-11304009.220000001</v>
      </c>
      <c r="D692" s="714">
        <v>0</v>
      </c>
      <c r="E692" s="734">
        <v>0</v>
      </c>
      <c r="F692" s="164">
        <v>-17450407.91</v>
      </c>
      <c r="G692" s="164">
        <f t="shared" si="159"/>
        <v>-17450</v>
      </c>
      <c r="H692" s="164">
        <f t="shared" si="160"/>
        <v>0</v>
      </c>
      <c r="I692" s="695">
        <f t="shared" si="167"/>
        <v>-17450</v>
      </c>
      <c r="J692" s="1859">
        <v>-11304</v>
      </c>
      <c r="K692" s="1859">
        <f t="shared" si="162"/>
        <v>-11.304</v>
      </c>
      <c r="L692" s="745" t="s">
        <v>83</v>
      </c>
      <c r="M692" s="745"/>
      <c r="N692" s="718"/>
      <c r="O692" s="721"/>
      <c r="Q692" s="120"/>
      <c r="V692" s="697"/>
      <c r="W692" s="698"/>
      <c r="AB692" s="577" t="b">
        <f t="shared" si="163"/>
        <v>1</v>
      </c>
      <c r="AC692" s="161">
        <v>6902800</v>
      </c>
      <c r="AD692" s="161" t="s">
        <v>4530</v>
      </c>
      <c r="AE692" s="162">
        <v>-30096362.170000002</v>
      </c>
      <c r="AF692" s="168">
        <v>5700000</v>
      </c>
      <c r="AG692" s="166">
        <v>0</v>
      </c>
      <c r="AH692" s="164">
        <v>-24396362.170000002</v>
      </c>
      <c r="AJ692" s="1859">
        <v>-29923298.460000001</v>
      </c>
      <c r="AK692" s="1861">
        <v>-18</v>
      </c>
      <c r="AQ692" s="161">
        <v>6902800</v>
      </c>
      <c r="AR692" s="577" t="s">
        <v>3989</v>
      </c>
    </row>
    <row r="693" spans="1:44">
      <c r="A693" s="696">
        <v>6902400</v>
      </c>
      <c r="B693" s="736" t="s">
        <v>883</v>
      </c>
      <c r="C693" s="713"/>
      <c r="D693" s="714"/>
      <c r="E693" s="734"/>
      <c r="F693" s="164">
        <v>-3623922.96</v>
      </c>
      <c r="G693" s="164">
        <f t="shared" ref="G693" si="168">ROUND(F693/1000,0)</f>
        <v>-3624</v>
      </c>
      <c r="H693" s="164">
        <f t="shared" ref="H693" si="169">G693-I693</f>
        <v>0</v>
      </c>
      <c r="I693" s="695">
        <f t="shared" ref="I693" si="170">ROUND(F693/1000,0)</f>
        <v>-3624</v>
      </c>
      <c r="J693" s="1859">
        <v>-4170</v>
      </c>
      <c r="K693" s="1859"/>
      <c r="L693" s="745"/>
      <c r="M693" s="745"/>
      <c r="N693" s="718"/>
      <c r="O693" s="721"/>
      <c r="Q693" s="120"/>
      <c r="V693" s="697"/>
      <c r="W693" s="698"/>
      <c r="AC693" s="161"/>
      <c r="AD693" s="161"/>
      <c r="AE693" s="162"/>
      <c r="AF693" s="168"/>
      <c r="AG693" s="166"/>
      <c r="AH693" s="164"/>
      <c r="AJ693" s="1859"/>
      <c r="AK693" s="1861"/>
      <c r="AQ693" s="161"/>
    </row>
    <row r="694" spans="1:44">
      <c r="A694" s="696">
        <v>6902900</v>
      </c>
      <c r="B694" s="736" t="s">
        <v>2665</v>
      </c>
      <c r="C694" s="713">
        <v>-40083894.649999969</v>
      </c>
      <c r="D694" s="739">
        <v>85402800.069999993</v>
      </c>
      <c r="E694" s="734">
        <v>0</v>
      </c>
      <c r="F694" s="164">
        <v>-76376518.549999997</v>
      </c>
      <c r="G694" s="164">
        <f t="shared" si="159"/>
        <v>-76377</v>
      </c>
      <c r="H694" s="164">
        <f t="shared" si="160"/>
        <v>0</v>
      </c>
      <c r="I694" s="695">
        <f t="shared" si="167"/>
        <v>-76377</v>
      </c>
      <c r="J694" s="1859">
        <v>-40084</v>
      </c>
      <c r="K694" s="1859">
        <f t="shared" si="162"/>
        <v>-40.084000000000003</v>
      </c>
      <c r="L694" s="745" t="s">
        <v>83</v>
      </c>
      <c r="M694" s="745"/>
      <c r="N694" s="724"/>
      <c r="O694" s="725"/>
      <c r="Q694" s="120"/>
      <c r="V694" s="697"/>
      <c r="W694" s="698"/>
      <c r="AB694" s="577" t="b">
        <f t="shared" ref="AB694:AB707" si="171">A694=AC694</f>
        <v>1</v>
      </c>
      <c r="AC694" s="161">
        <v>6902900</v>
      </c>
      <c r="AD694" s="161" t="s">
        <v>4531</v>
      </c>
      <c r="AE694" s="162">
        <v>-15683292.67</v>
      </c>
      <c r="AF694" s="169">
        <v>-27483195.82</v>
      </c>
      <c r="AG694" s="166">
        <v>0</v>
      </c>
      <c r="AH694" s="164">
        <v>-43166488.490000002</v>
      </c>
      <c r="AJ694" s="1859">
        <v>-44654776.090000004</v>
      </c>
      <c r="AK694" s="1861">
        <v>-3</v>
      </c>
      <c r="AQ694" s="161">
        <v>6902900</v>
      </c>
      <c r="AR694" s="577" t="s">
        <v>3990</v>
      </c>
    </row>
    <row r="695" spans="1:44">
      <c r="A695" s="696">
        <v>6905000</v>
      </c>
      <c r="B695" s="736" t="s">
        <v>2666</v>
      </c>
      <c r="C695" s="740">
        <v>-9312333.4900000021</v>
      </c>
      <c r="D695" s="728">
        <v>0</v>
      </c>
      <c r="E695" s="785">
        <v>0</v>
      </c>
      <c r="F695" s="164">
        <v>-14468829.059999999</v>
      </c>
      <c r="G695" s="164">
        <f t="shared" si="159"/>
        <v>-14469</v>
      </c>
      <c r="H695" s="164">
        <f t="shared" si="160"/>
        <v>0</v>
      </c>
      <c r="I695" s="695">
        <f t="shared" si="167"/>
        <v>-14469</v>
      </c>
      <c r="J695" s="1859">
        <v>-9312</v>
      </c>
      <c r="K695" s="1859">
        <f t="shared" si="162"/>
        <v>-9.3119999999999994</v>
      </c>
      <c r="L695" s="745" t="s">
        <v>83</v>
      </c>
      <c r="N695" s="735"/>
      <c r="O695" s="719"/>
      <c r="V695" s="697"/>
      <c r="W695" s="698"/>
      <c r="AB695" s="577" t="b">
        <f t="shared" si="171"/>
        <v>1</v>
      </c>
      <c r="AC695" s="161">
        <v>6905000</v>
      </c>
      <c r="AD695" s="161" t="s">
        <v>4532</v>
      </c>
      <c r="AE695" s="2184">
        <v>-9743844.7899999991</v>
      </c>
      <c r="AF695" s="2178">
        <v>0</v>
      </c>
      <c r="AG695" s="2179">
        <v>0</v>
      </c>
      <c r="AH695" s="2185">
        <v>-9743844.7899999991</v>
      </c>
      <c r="AJ695" s="2186">
        <v>-7667147.6900000004</v>
      </c>
      <c r="AK695" s="2188">
        <v>27</v>
      </c>
      <c r="AQ695" s="161">
        <v>6905000</v>
      </c>
      <c r="AR695" s="577" t="s">
        <v>3991</v>
      </c>
    </row>
    <row r="696" spans="1:44">
      <c r="A696" s="696" t="s">
        <v>3369</v>
      </c>
      <c r="B696" s="733" t="s">
        <v>2667</v>
      </c>
      <c r="C696" s="735">
        <v>-192975995.49999997</v>
      </c>
      <c r="D696" s="715">
        <f>SUM(D688:D695)</f>
        <v>82171956.069999993</v>
      </c>
      <c r="E696" s="715">
        <f>SUM(E688:E695)</f>
        <v>0</v>
      </c>
      <c r="F696" s="735">
        <v>-263368628.77000004</v>
      </c>
      <c r="G696" s="735">
        <f t="shared" ref="G696:H696" si="172">SUM(G688:G695)</f>
        <v>-263369</v>
      </c>
      <c r="H696" s="735">
        <f t="shared" si="172"/>
        <v>0</v>
      </c>
      <c r="I696" s="735">
        <f>SUM(I688:I695)</f>
        <v>-263369</v>
      </c>
      <c r="J696" s="1859">
        <v>0</v>
      </c>
      <c r="K696" s="1859">
        <f t="shared" si="162"/>
        <v>0</v>
      </c>
      <c r="V696" s="697"/>
      <c r="W696" s="698"/>
      <c r="AB696" s="577" t="b">
        <f t="shared" si="171"/>
        <v>1</v>
      </c>
      <c r="AC696" s="2183" t="s">
        <v>3369</v>
      </c>
      <c r="AD696" s="2183" t="s">
        <v>2667</v>
      </c>
      <c r="AE696" s="164">
        <v>-221553078.88</v>
      </c>
      <c r="AF696" s="164">
        <v>-17111266.859999999</v>
      </c>
      <c r="AG696" s="166">
        <v>0</v>
      </c>
      <c r="AH696" s="164">
        <v>-238664345.74000001</v>
      </c>
      <c r="AJ696" s="164">
        <v>-195954299.84</v>
      </c>
      <c r="AK696" s="2175">
        <v>22</v>
      </c>
      <c r="AQ696" s="2183" t="s">
        <v>3369</v>
      </c>
      <c r="AR696" s="577" t="s">
        <v>3992</v>
      </c>
    </row>
    <row r="697" spans="1:44">
      <c r="F697" s="164">
        <v>0</v>
      </c>
      <c r="G697" s="164">
        <f t="shared" si="159"/>
        <v>0</v>
      </c>
      <c r="H697" s="164">
        <f t="shared" si="160"/>
        <v>0</v>
      </c>
      <c r="J697" s="1859">
        <v>0</v>
      </c>
      <c r="K697" s="1859">
        <f t="shared" si="162"/>
        <v>0</v>
      </c>
      <c r="M697" s="122"/>
      <c r="N697" s="738"/>
      <c r="O697" s="742"/>
      <c r="Q697" s="122"/>
      <c r="V697" s="697"/>
      <c r="W697" s="698"/>
      <c r="AB697" s="577" t="b">
        <f t="shared" si="171"/>
        <v>1</v>
      </c>
    </row>
    <row r="698" spans="1:44">
      <c r="A698" s="696">
        <v>5011000</v>
      </c>
      <c r="B698" s="736" t="s">
        <v>2668</v>
      </c>
      <c r="C698" s="789">
        <v>-126994336.2</v>
      </c>
      <c r="D698" s="766">
        <v>0</v>
      </c>
      <c r="E698" s="767">
        <v>0</v>
      </c>
      <c r="F698" s="164">
        <v>-126994336.2</v>
      </c>
      <c r="G698" s="164">
        <f t="shared" si="159"/>
        <v>-126994</v>
      </c>
      <c r="H698" s="164">
        <f t="shared" si="160"/>
        <v>0</v>
      </c>
      <c r="I698" s="695">
        <f>ROUND(F698/1000,0)</f>
        <v>-126994</v>
      </c>
      <c r="J698" s="1859">
        <v>-126994</v>
      </c>
      <c r="K698" s="1859">
        <f t="shared" si="162"/>
        <v>-126.994</v>
      </c>
      <c r="L698" s="122" t="s">
        <v>5</v>
      </c>
      <c r="N698" s="735"/>
      <c r="O698" s="725"/>
      <c r="V698" s="697"/>
      <c r="W698" s="698"/>
      <c r="AB698" s="577" t="b">
        <f t="shared" si="171"/>
        <v>1</v>
      </c>
      <c r="AC698" s="161">
        <v>5011000</v>
      </c>
      <c r="AD698" s="161" t="s">
        <v>4533</v>
      </c>
      <c r="AE698" s="2184">
        <v>-126994336.2</v>
      </c>
      <c r="AF698" s="2178">
        <v>0</v>
      </c>
      <c r="AG698" s="2179">
        <v>0</v>
      </c>
      <c r="AH698" s="2185">
        <v>-126994336.2</v>
      </c>
      <c r="AJ698" s="2186">
        <v>-126994336.2</v>
      </c>
      <c r="AK698" s="2191">
        <v>0</v>
      </c>
      <c r="AQ698" s="161">
        <v>5011000</v>
      </c>
      <c r="AR698" s="577" t="s">
        <v>3993</v>
      </c>
    </row>
    <row r="699" spans="1:44">
      <c r="A699" s="696" t="s">
        <v>3370</v>
      </c>
      <c r="B699" s="733" t="s">
        <v>2669</v>
      </c>
      <c r="C699" s="735">
        <v>-126994336.2</v>
      </c>
      <c r="D699" s="725">
        <v>0</v>
      </c>
      <c r="E699" s="715">
        <v>0</v>
      </c>
      <c r="F699" s="735">
        <v>-126994336.2</v>
      </c>
      <c r="G699" s="735">
        <f t="shared" ref="G699:H699" si="173">SUM(G698)</f>
        <v>-126994</v>
      </c>
      <c r="H699" s="735">
        <f t="shared" si="173"/>
        <v>0</v>
      </c>
      <c r="I699" s="735">
        <f>SUM(I698)</f>
        <v>-126994</v>
      </c>
      <c r="J699" s="735">
        <v>-126994</v>
      </c>
      <c r="K699" s="1859">
        <f t="shared" si="162"/>
        <v>-126.994</v>
      </c>
      <c r="V699" s="697"/>
      <c r="W699" s="698"/>
      <c r="AB699" s="577" t="b">
        <f t="shared" si="171"/>
        <v>1</v>
      </c>
      <c r="AC699" s="2183" t="s">
        <v>3370</v>
      </c>
      <c r="AD699" s="2183" t="s">
        <v>2669</v>
      </c>
      <c r="AE699" s="164">
        <v>-126994336.2</v>
      </c>
      <c r="AF699" s="166">
        <v>0</v>
      </c>
      <c r="AG699" s="166">
        <v>0</v>
      </c>
      <c r="AH699" s="164">
        <v>-126994336.2</v>
      </c>
      <c r="AJ699" s="164">
        <v>-126994336.2</v>
      </c>
      <c r="AK699" s="2176">
        <v>0</v>
      </c>
      <c r="AQ699" s="2183" t="s">
        <v>3370</v>
      </c>
      <c r="AR699" s="577" t="s">
        <v>3994</v>
      </c>
    </row>
    <row r="700" spans="1:44">
      <c r="F700" s="164">
        <v>0</v>
      </c>
      <c r="G700" s="164">
        <f t="shared" si="159"/>
        <v>0</v>
      </c>
      <c r="H700" s="164">
        <f t="shared" si="160"/>
        <v>0</v>
      </c>
      <c r="J700" s="1859">
        <v>0</v>
      </c>
      <c r="K700" s="1859">
        <f t="shared" si="162"/>
        <v>0</v>
      </c>
      <c r="V700" s="697"/>
      <c r="W700" s="698"/>
      <c r="AB700" s="577" t="b">
        <f t="shared" si="171"/>
        <v>1</v>
      </c>
    </row>
    <row r="701" spans="1:44">
      <c r="A701" s="696">
        <v>5051000</v>
      </c>
      <c r="B701" s="712" t="s">
        <v>3139</v>
      </c>
      <c r="C701" s="713">
        <v>-1571803966.52</v>
      </c>
      <c r="D701" s="714">
        <v>0</v>
      </c>
      <c r="E701" s="734">
        <v>0</v>
      </c>
      <c r="F701" s="164">
        <v>-2525373118.0099998</v>
      </c>
      <c r="G701" s="164">
        <f t="shared" si="159"/>
        <v>-2525373</v>
      </c>
      <c r="H701" s="164">
        <f t="shared" si="160"/>
        <v>0</v>
      </c>
      <c r="I701" s="695">
        <f>ROUND(F701/1000,0)</f>
        <v>-2525373</v>
      </c>
      <c r="J701" s="1859">
        <v>-1571804</v>
      </c>
      <c r="K701" s="1859">
        <f t="shared" si="162"/>
        <v>-1571.8040000000001</v>
      </c>
      <c r="M701" s="122"/>
      <c r="N701" s="718"/>
      <c r="O701" s="719"/>
      <c r="Q701" s="122"/>
      <c r="V701" s="697"/>
      <c r="W701" s="698"/>
      <c r="AB701" s="577" t="b">
        <f t="shared" si="171"/>
        <v>1</v>
      </c>
      <c r="AC701" s="161">
        <v>5051000</v>
      </c>
      <c r="AD701" s="161" t="s">
        <v>4534</v>
      </c>
      <c r="AE701" s="162">
        <v>-1589748098.8699999</v>
      </c>
      <c r="AF701" s="163">
        <v>0</v>
      </c>
      <c r="AG701" s="166">
        <v>0</v>
      </c>
      <c r="AH701" s="164">
        <v>-1589748098.8699999</v>
      </c>
      <c r="AJ701" s="1859">
        <v>-634417217.46000004</v>
      </c>
      <c r="AK701" s="2175">
        <v>151</v>
      </c>
      <c r="AQ701" s="161">
        <v>5051000</v>
      </c>
      <c r="AR701" s="577" t="s">
        <v>3995</v>
      </c>
    </row>
    <row r="702" spans="1:44">
      <c r="A702" s="696">
        <v>5061000</v>
      </c>
      <c r="B702" s="736" t="s">
        <v>2670</v>
      </c>
      <c r="C702" s="713">
        <v>-26338300207.150002</v>
      </c>
      <c r="D702" s="714">
        <v>0</v>
      </c>
      <c r="E702" s="734">
        <v>0</v>
      </c>
      <c r="F702" s="164">
        <v>-26385390154.16</v>
      </c>
      <c r="G702" s="164">
        <f t="shared" si="159"/>
        <v>-26385390</v>
      </c>
      <c r="H702" s="164">
        <f t="shared" si="160"/>
        <v>0</v>
      </c>
      <c r="I702" s="695">
        <f>ROUND(F702/1000,0)</f>
        <v>-26385390</v>
      </c>
      <c r="J702" s="1859">
        <v>-26338300</v>
      </c>
      <c r="K702" s="1859">
        <f t="shared" si="162"/>
        <v>-26338.3</v>
      </c>
      <c r="L702" s="122" t="s">
        <v>38</v>
      </c>
      <c r="M702" s="122"/>
      <c r="N702" s="730"/>
      <c r="O702" s="769"/>
      <c r="Q702" s="122"/>
      <c r="V702" s="697"/>
      <c r="W702" s="698"/>
      <c r="AB702" s="577" t="b">
        <f t="shared" si="171"/>
        <v>1</v>
      </c>
      <c r="AC702" s="161">
        <v>5061000</v>
      </c>
      <c r="AD702" s="161" t="s">
        <v>4535</v>
      </c>
      <c r="AE702" s="162">
        <v>-26370864767.34</v>
      </c>
      <c r="AF702" s="163">
        <v>0</v>
      </c>
      <c r="AG702" s="164">
        <v>-14525386.82</v>
      </c>
      <c r="AH702" s="164">
        <v>-26385390154.16</v>
      </c>
      <c r="AJ702" s="1859">
        <v>-26547228127.34</v>
      </c>
      <c r="AK702" s="1861">
        <v>-1</v>
      </c>
      <c r="AQ702" s="161">
        <v>5061000</v>
      </c>
      <c r="AR702" s="577" t="s">
        <v>3996</v>
      </c>
    </row>
    <row r="703" spans="1:44">
      <c r="A703" s="696">
        <v>5091000</v>
      </c>
      <c r="B703" s="736" t="s">
        <v>2671</v>
      </c>
      <c r="C703" s="727">
        <v>7836922727.3500004</v>
      </c>
      <c r="D703" s="728">
        <v>0</v>
      </c>
      <c r="E703" s="785">
        <v>0</v>
      </c>
      <c r="F703" s="164">
        <v>8060667444.2399998</v>
      </c>
      <c r="G703" s="164">
        <f t="shared" si="159"/>
        <v>8060667</v>
      </c>
      <c r="H703" s="164">
        <f t="shared" si="160"/>
        <v>0</v>
      </c>
      <c r="I703" s="695">
        <f>ROUND(F703/1000,0)</f>
        <v>8060667</v>
      </c>
      <c r="J703" s="1859">
        <v>7836923</v>
      </c>
      <c r="K703" s="1859">
        <f t="shared" si="162"/>
        <v>7836.9229999999998</v>
      </c>
      <c r="L703" s="122" t="s">
        <v>38</v>
      </c>
      <c r="N703" s="735"/>
      <c r="O703" s="719"/>
      <c r="V703" s="697"/>
      <c r="W703" s="698"/>
      <c r="AB703" s="577" t="b">
        <f t="shared" si="171"/>
        <v>1</v>
      </c>
      <c r="AC703" s="161">
        <v>5091000</v>
      </c>
      <c r="AD703" s="161" t="s">
        <v>4536</v>
      </c>
      <c r="AE703" s="2177">
        <v>8060667444.2399998</v>
      </c>
      <c r="AF703" s="2178">
        <v>0</v>
      </c>
      <c r="AG703" s="2179">
        <v>0</v>
      </c>
      <c r="AH703" s="2180">
        <v>8060667444.2399998</v>
      </c>
      <c r="AJ703" s="2181">
        <v>7836922727.3500004</v>
      </c>
      <c r="AK703" s="2188">
        <v>3</v>
      </c>
      <c r="AQ703" s="161">
        <v>5091000</v>
      </c>
      <c r="AR703" s="577" t="s">
        <v>3997</v>
      </c>
    </row>
    <row r="704" spans="1:44">
      <c r="A704" s="696" t="s">
        <v>3371</v>
      </c>
      <c r="B704" s="733" t="s">
        <v>2672</v>
      </c>
      <c r="C704" s="735">
        <v>-20073181446.32</v>
      </c>
      <c r="D704" s="725">
        <v>0</v>
      </c>
      <c r="E704" s="715">
        <v>0</v>
      </c>
      <c r="F704" s="735">
        <v>-20850095827.93</v>
      </c>
      <c r="G704" s="735">
        <f t="shared" ref="G704:H704" si="174">SUM(G701:G703)</f>
        <v>-20850096</v>
      </c>
      <c r="H704" s="735">
        <f t="shared" si="174"/>
        <v>0</v>
      </c>
      <c r="I704" s="735">
        <f>SUM(I701:I703)</f>
        <v>-20850096</v>
      </c>
      <c r="J704" s="735">
        <v>-20073181</v>
      </c>
      <c r="K704" s="1859">
        <f t="shared" si="162"/>
        <v>-20073.181</v>
      </c>
      <c r="N704" s="790"/>
      <c r="O704" s="790"/>
      <c r="V704" s="697"/>
      <c r="W704" s="698"/>
      <c r="AB704" s="577" t="b">
        <f t="shared" si="171"/>
        <v>1</v>
      </c>
      <c r="AC704" s="2183" t="s">
        <v>3371</v>
      </c>
      <c r="AD704" s="2183" t="s">
        <v>2672</v>
      </c>
      <c r="AE704" s="164">
        <v>-19899945421.970001</v>
      </c>
      <c r="AF704" s="166">
        <v>0</v>
      </c>
      <c r="AG704" s="164">
        <v>-14525386.82</v>
      </c>
      <c r="AH704" s="164">
        <v>-19914470808.790001</v>
      </c>
      <c r="AJ704" s="164">
        <v>-19344722617.450001</v>
      </c>
      <c r="AK704" s="2175">
        <v>3</v>
      </c>
      <c r="AQ704" s="2183" t="s">
        <v>3371</v>
      </c>
      <c r="AR704" s="577" t="s">
        <v>3998</v>
      </c>
    </row>
    <row r="705" spans="1:44" ht="15.75" thickBot="1">
      <c r="C705" s="790"/>
      <c r="D705" s="790"/>
      <c r="E705" s="791"/>
      <c r="F705" s="2196">
        <v>90145984.709999993</v>
      </c>
      <c r="G705" s="164">
        <f t="shared" si="159"/>
        <v>90146</v>
      </c>
      <c r="H705" s="164">
        <f t="shared" si="160"/>
        <v>90146</v>
      </c>
      <c r="I705" s="2165"/>
      <c r="J705" s="2196"/>
      <c r="K705" s="1859">
        <f t="shared" si="162"/>
        <v>0</v>
      </c>
      <c r="N705" s="792"/>
      <c r="O705" s="794"/>
      <c r="V705" s="697"/>
      <c r="W705" s="698"/>
      <c r="AB705" s="577" t="b">
        <f t="shared" si="171"/>
        <v>1</v>
      </c>
      <c r="AE705" s="2197"/>
      <c r="AF705" s="2197"/>
      <c r="AG705" s="2196"/>
      <c r="AH705" s="2196"/>
      <c r="AJ705" s="2196"/>
      <c r="AK705" s="2196"/>
    </row>
    <row r="706" spans="1:44" ht="16.5" thickTop="1" thickBot="1">
      <c r="A706" s="577"/>
      <c r="C706" s="792">
        <v>0</v>
      </c>
      <c r="D706" s="792">
        <v>0</v>
      </c>
      <c r="E706" s="793">
        <v>0</v>
      </c>
      <c r="F706" s="761">
        <v>-0.45999908447265625</v>
      </c>
      <c r="G706" s="761">
        <f t="shared" ref="G706" si="175">SUM(G704,G699,G696,G686,G683,G680,G669,G657,G651,G646,G634,G615,G611,G606,G543,G539,G518,G505,G500,G493,G462,G459,G434,G428,G713)</f>
        <v>-94094</v>
      </c>
      <c r="H706" s="761">
        <f>SUM(H704,H699,H696,H686,H683,H680,H669,H657,H651,H646,H634,H615,H611,H606,H543,H539,H518,H505,H500,H493,H462,H459,H434,H428,H713)</f>
        <v>0</v>
      </c>
      <c r="I706" s="761">
        <f>SUM(I704,I699,I696,I686,I683,I680,I669,I657,I651,I646,I634,I615,I611,I606,I543,I539,I518,I505,I500,I493,I462,I459,I434,I428,I713)</f>
        <v>1</v>
      </c>
      <c r="J706" s="761">
        <v>6775036.1631218009</v>
      </c>
      <c r="K706" s="1859">
        <f t="shared" si="162"/>
        <v>6775.0361631218011</v>
      </c>
      <c r="V706" s="697"/>
      <c r="W706" s="698"/>
      <c r="AB706" s="577" t="b">
        <f t="shared" si="171"/>
        <v>1</v>
      </c>
      <c r="AE706" s="2198">
        <v>0</v>
      </c>
      <c r="AF706" s="2198">
        <v>0</v>
      </c>
      <c r="AG706" s="2198">
        <v>0</v>
      </c>
      <c r="AH706" s="2198">
        <v>0</v>
      </c>
      <c r="AJ706" s="2198">
        <v>0</v>
      </c>
      <c r="AK706" s="2199">
        <v>-180</v>
      </c>
    </row>
    <row r="707" spans="1:44" ht="15.75" thickTop="1">
      <c r="A707" s="577"/>
      <c r="H707" s="164">
        <f t="shared" si="160"/>
        <v>0</v>
      </c>
      <c r="I707" s="698"/>
      <c r="K707" s="1859">
        <f t="shared" si="162"/>
        <v>0</v>
      </c>
      <c r="L707" s="744">
        <f>SUM(I428,I434,I459,I462,I493,I500,I505,I518,I539,I543,I606)</f>
        <v>66473829</v>
      </c>
      <c r="N707" s="743"/>
      <c r="O707" s="719"/>
      <c r="V707" s="697"/>
      <c r="W707" s="698"/>
      <c r="AB707" s="577" t="b">
        <f t="shared" si="171"/>
        <v>1</v>
      </c>
    </row>
    <row r="708" spans="1:44" ht="15.75" thickBot="1">
      <c r="A708" s="577"/>
      <c r="B708" s="795" t="s">
        <v>2673</v>
      </c>
      <c r="C708" s="743">
        <v>-1617858458.5615387</v>
      </c>
      <c r="F708" s="160">
        <v>935625019.13999999</v>
      </c>
      <c r="G708" s="160"/>
      <c r="H708" s="164">
        <f t="shared" si="160"/>
        <v>0</v>
      </c>
      <c r="I708" s="743"/>
      <c r="J708" s="160">
        <v>746402962.01999998</v>
      </c>
      <c r="K708" s="1859">
        <f t="shared" si="162"/>
        <v>746402.96201999998</v>
      </c>
      <c r="M708" s="706"/>
      <c r="N708" s="706"/>
      <c r="O708" s="706"/>
      <c r="V708" s="697"/>
      <c r="W708" s="698"/>
      <c r="AC708" s="2200" t="s">
        <v>3999</v>
      </c>
      <c r="AD708" s="2200" t="s">
        <v>2673</v>
      </c>
      <c r="AE708" s="160">
        <v>903587312.02999997</v>
      </c>
      <c r="AH708" s="160">
        <v>935625019.13999999</v>
      </c>
      <c r="AJ708" s="160">
        <v>746402962.01999998</v>
      </c>
      <c r="AK708" s="2175">
        <v>25</v>
      </c>
      <c r="AQ708" s="2200" t="s">
        <v>3999</v>
      </c>
      <c r="AR708" s="577" t="s">
        <v>4000</v>
      </c>
    </row>
    <row r="709" spans="1:44" ht="15.75" thickBot="1">
      <c r="A709" s="577"/>
      <c r="B709" s="706"/>
      <c r="C709" s="706" t="s">
        <v>2674</v>
      </c>
      <c r="D709" s="706"/>
      <c r="E709" s="707"/>
      <c r="F709" s="2171"/>
      <c r="G709" s="2201"/>
      <c r="H709" s="164">
        <f t="shared" si="160"/>
        <v>-956475115.13999999</v>
      </c>
      <c r="I709" s="784">
        <f>F708-I704</f>
        <v>956475115.13999999</v>
      </c>
      <c r="J709" s="2171"/>
      <c r="K709" s="2171"/>
      <c r="L709" s="706"/>
      <c r="V709" s="697"/>
      <c r="W709" s="698"/>
      <c r="AC709" s="2171"/>
      <c r="AD709" s="2171"/>
      <c r="AE709" s="2171"/>
      <c r="AF709" s="2171"/>
      <c r="AG709" s="2171"/>
      <c r="AH709" s="2171"/>
      <c r="AI709" s="2171"/>
      <c r="AJ709" s="2171"/>
      <c r="AK709" s="2171"/>
      <c r="AQ709" s="2171"/>
    </row>
    <row r="710" spans="1:44">
      <c r="A710" s="577"/>
      <c r="B710" s="796" t="s">
        <v>2675</v>
      </c>
      <c r="H710" s="164">
        <f t="shared" si="160"/>
        <v>0</v>
      </c>
      <c r="M710" s="732"/>
      <c r="V710" s="697"/>
      <c r="W710" s="698"/>
      <c r="AC710" s="2202">
        <v>43905</v>
      </c>
      <c r="AD710" s="2202">
        <v>42444</v>
      </c>
      <c r="AQ710" s="2202">
        <v>43905</v>
      </c>
      <c r="AR710" s="577">
        <v>16</v>
      </c>
    </row>
    <row r="711" spans="1:44">
      <c r="A711" s="577"/>
      <c r="B711" s="796" t="s">
        <v>2676</v>
      </c>
      <c r="F711" s="215">
        <v>-363362672.7799961</v>
      </c>
      <c r="H711" s="164">
        <f t="shared" si="160"/>
        <v>0</v>
      </c>
      <c r="L711" s="732">
        <f>(N703-N707)/1000</f>
        <v>0</v>
      </c>
      <c r="V711" s="697"/>
      <c r="W711" s="698"/>
      <c r="AC711" s="2203">
        <v>0.36249999999999999</v>
      </c>
      <c r="AD711" s="2204" t="s">
        <v>4630</v>
      </c>
      <c r="AQ711" s="2203">
        <v>0.36249999999999999</v>
      </c>
      <c r="AR711" s="816"/>
    </row>
    <row r="712" spans="1:44" ht="14.25" customHeight="1">
      <c r="J712" s="215">
        <v>-286985.83687819983</v>
      </c>
      <c r="V712" s="697"/>
      <c r="W712" s="698"/>
    </row>
    <row r="713" spans="1:44">
      <c r="B713" s="698"/>
      <c r="C713" s="698" t="e">
        <f>#REF!</f>
        <v>#REF!</v>
      </c>
      <c r="D713" s="698" t="e">
        <f>C713-F713</f>
        <v>#REF!</v>
      </c>
      <c r="E713" s="697" t="s">
        <v>2677</v>
      </c>
      <c r="F713" s="697">
        <v>-363362672.77998734</v>
      </c>
      <c r="G713" s="697">
        <f t="shared" ref="G713:H713" si="176">SUM(G370,G365,G361,G338,G332,G327,G324,G199,G175,G144,G55,G40,G34)</f>
        <v>-363365</v>
      </c>
      <c r="H713" s="697">
        <f t="shared" si="176"/>
        <v>-2</v>
      </c>
      <c r="I713" s="697">
        <f>SUM(I370,I365,I361,I338,I332,I327,I324,I199,I175,I144,I55,I40,I34)</f>
        <v>-363363</v>
      </c>
      <c r="J713" s="697">
        <v>-286985.83687819913</v>
      </c>
      <c r="L713" s="698"/>
    </row>
    <row r="714" spans="1:44">
      <c r="E714" s="697" t="s">
        <v>2678</v>
      </c>
      <c r="G714" s="744"/>
      <c r="H714" s="744"/>
      <c r="I714" s="744">
        <f>SUM(I428,I434,I459,I462,I493,I500,I505,I518,I539,I543,I606,I611,I615,I634,I646,I651,I657,I669,I680,I683,I686,I696,I699,I704)</f>
        <v>363364</v>
      </c>
      <c r="J714" s="215">
        <v>-363363</v>
      </c>
      <c r="L714" s="698"/>
      <c r="Q714" s="744"/>
      <c r="V714" s="697"/>
      <c r="W714" s="698"/>
    </row>
    <row r="715" spans="1:44">
      <c r="I715" s="698">
        <f>I713+I714</f>
        <v>1</v>
      </c>
      <c r="J715" s="215">
        <v>-363363</v>
      </c>
      <c r="L715" s="698"/>
      <c r="V715" s="697"/>
      <c r="W715" s="698"/>
    </row>
    <row r="716" spans="1:44">
      <c r="I716" s="577">
        <f>'Notes 5 - 11'!G40</f>
        <v>1250</v>
      </c>
      <c r="J716" s="2205">
        <v>0</v>
      </c>
      <c r="L716" s="698"/>
      <c r="V716" s="697"/>
      <c r="W716" s="698"/>
    </row>
    <row r="717" spans="1:44">
      <c r="I717" s="2166">
        <f>SUM('TB Adjusted-3 '!I155,'TB Adjusted-3 '!I158,'TB Adjusted-3 '!I201,'TB Adjusted-3 '!I207,'TB Adjusted-3 '!I208,'TB Adjusted-3 '!I239,'TB Adjusted-3 '!I250,'TB Adjusted-3 '!I256,'TB Adjusted-3 '!I266,'TB Adjusted-3 '!I268,'TB Adjusted-3 '!I272,'TB Adjusted-3 '!I273,'TB Adjusted-3 '!I282,'TB Adjusted-3 '!I304,'TB Adjusted-3 '!I305,'TB Adjusted-3 '!I316,'TB Adjusted-3 '!I317,'TB Adjusted-3 '!I326,'TB Adjusted-3 '!I225,'TB Adjusted-3 '!I220,'TB Adjusted-3 '!I318,'TB Adjusted-3 '!I260+'TB Adjusted-3 '!I312)-I716-1</f>
        <v>70988</v>
      </c>
      <c r="J717" s="2205">
        <v>0</v>
      </c>
      <c r="V717" s="697"/>
      <c r="W717" s="698"/>
    </row>
  </sheetData>
  <autoFilter ref="I1:I717"/>
  <mergeCells count="1">
    <mergeCell ref="Q244:Q246"/>
  </mergeCells>
  <printOptions gridLines="1"/>
  <pageMargins left="0.7" right="0.7" top="0.75" bottom="0.75" header="0.3" footer="0.3"/>
  <pageSetup orientation="portrait" r:id="rId1"/>
  <cellWatches>
    <cellWatch r="I715"/>
  </cellWatche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29"/>
  <sheetViews>
    <sheetView topLeftCell="A679" workbookViewId="0">
      <selection activeCell="K690" sqref="K681:K690"/>
    </sheetView>
  </sheetViews>
  <sheetFormatPr defaultColWidth="9.140625" defaultRowHeight="15"/>
  <cols>
    <col min="1" max="1" width="9.140625" style="119"/>
    <col min="2" max="2" width="13.28515625" style="693" bestFit="1" customWidth="1"/>
    <col min="3" max="3" width="58.42578125" style="119" bestFit="1" customWidth="1"/>
    <col min="4" max="4" width="16" style="119" bestFit="1" customWidth="1"/>
    <col min="5" max="6" width="9.140625" style="119"/>
    <col min="7" max="7" width="15" style="119" bestFit="1" customWidth="1"/>
    <col min="8" max="8" width="14.28515625" style="119" bestFit="1" customWidth="1"/>
    <col min="9" max="16384" width="9.140625" style="119"/>
  </cols>
  <sheetData>
    <row r="1" spans="1:4">
      <c r="C1" s="119" t="s">
        <v>115</v>
      </c>
    </row>
    <row r="2" spans="1:4">
      <c r="C2" s="119" t="s">
        <v>2104</v>
      </c>
    </row>
    <row r="3" spans="1:4">
      <c r="C3" s="119" t="s">
        <v>2106</v>
      </c>
    </row>
    <row r="8" spans="1:4">
      <c r="C8" s="119" t="s">
        <v>2107</v>
      </c>
    </row>
    <row r="9" spans="1:4">
      <c r="B9" s="693">
        <v>1</v>
      </c>
      <c r="C9" s="119">
        <v>2</v>
      </c>
    </row>
    <row r="10" spans="1:4">
      <c r="A10" s="119">
        <v>10</v>
      </c>
      <c r="B10" s="693">
        <v>7001050</v>
      </c>
      <c r="C10" s="119" t="s">
        <v>2112</v>
      </c>
      <c r="D10" s="119">
        <v>-2528569</v>
      </c>
    </row>
    <row r="11" spans="1:4">
      <c r="A11" s="119">
        <v>11</v>
      </c>
      <c r="B11" s="693">
        <v>7001300</v>
      </c>
      <c r="C11" s="119" t="s">
        <v>2113</v>
      </c>
      <c r="D11" s="119">
        <v>-17030924</v>
      </c>
    </row>
    <row r="12" spans="1:4">
      <c r="A12" s="119">
        <v>12</v>
      </c>
      <c r="B12" s="693">
        <v>7001400</v>
      </c>
      <c r="C12" s="119" t="s">
        <v>2114</v>
      </c>
      <c r="D12" s="119">
        <v>-451703</v>
      </c>
    </row>
    <row r="13" spans="1:4">
      <c r="A13" s="119">
        <v>13</v>
      </c>
      <c r="B13" s="693">
        <v>7001500</v>
      </c>
      <c r="C13" s="119" t="s">
        <v>2115</v>
      </c>
      <c r="D13" s="119">
        <v>-1096346</v>
      </c>
    </row>
    <row r="14" spans="1:4">
      <c r="A14" s="119">
        <v>14</v>
      </c>
      <c r="B14" s="693">
        <v>7001900</v>
      </c>
      <c r="C14" s="119" t="s">
        <v>3396</v>
      </c>
      <c r="D14" s="119">
        <v>-1637</v>
      </c>
    </row>
    <row r="15" spans="1:4">
      <c r="A15" s="119">
        <v>15</v>
      </c>
      <c r="B15" s="693">
        <v>7001950</v>
      </c>
      <c r="C15" s="119" t="s">
        <v>3397</v>
      </c>
      <c r="D15" s="119">
        <v>-11336</v>
      </c>
    </row>
    <row r="16" spans="1:4">
      <c r="A16" s="119">
        <v>16</v>
      </c>
      <c r="B16" s="693">
        <v>7002000</v>
      </c>
      <c r="C16" s="119" t="s">
        <v>2116</v>
      </c>
      <c r="D16" s="119">
        <v>0</v>
      </c>
    </row>
    <row r="17" spans="1:4">
      <c r="A17" s="119">
        <v>17</v>
      </c>
      <c r="B17" s="693">
        <v>7002100</v>
      </c>
      <c r="C17" s="119" t="s">
        <v>2117</v>
      </c>
      <c r="D17" s="119">
        <v>-337140</v>
      </c>
    </row>
    <row r="18" spans="1:4">
      <c r="A18" s="119">
        <v>18</v>
      </c>
      <c r="B18" s="693">
        <v>7002200</v>
      </c>
      <c r="C18" s="119" t="s">
        <v>3119</v>
      </c>
      <c r="D18" s="119">
        <v>0</v>
      </c>
    </row>
    <row r="19" spans="1:4">
      <c r="A19" s="119">
        <v>19</v>
      </c>
      <c r="B19" s="693">
        <v>7002300</v>
      </c>
      <c r="C19" s="119" t="s">
        <v>2118</v>
      </c>
      <c r="D19" s="119">
        <v>-66791</v>
      </c>
    </row>
    <row r="20" spans="1:4">
      <c r="A20" s="119">
        <v>20</v>
      </c>
      <c r="B20" s="693">
        <v>7002400</v>
      </c>
      <c r="C20" s="119" t="s">
        <v>2119</v>
      </c>
      <c r="D20" s="119">
        <v>0</v>
      </c>
    </row>
    <row r="21" spans="1:4">
      <c r="A21" s="119">
        <v>21</v>
      </c>
      <c r="B21" s="693">
        <v>7002700</v>
      </c>
      <c r="C21" s="119" t="s">
        <v>2120</v>
      </c>
      <c r="D21" s="119">
        <v>-134488</v>
      </c>
    </row>
    <row r="22" spans="1:4">
      <c r="A22" s="119">
        <v>22</v>
      </c>
      <c r="B22" s="693">
        <v>7002800</v>
      </c>
      <c r="C22" s="119" t="s">
        <v>2121</v>
      </c>
      <c r="D22" s="119">
        <v>-7694</v>
      </c>
    </row>
    <row r="23" spans="1:4">
      <c r="A23" s="119">
        <v>23</v>
      </c>
      <c r="B23" s="693">
        <v>7032100</v>
      </c>
      <c r="C23" s="119" t="s">
        <v>2122</v>
      </c>
      <c r="D23" s="119">
        <v>16892</v>
      </c>
    </row>
    <row r="24" spans="1:4">
      <c r="A24" s="119">
        <v>24</v>
      </c>
      <c r="B24" s="693">
        <v>7032300</v>
      </c>
      <c r="C24" s="119" t="s">
        <v>2123</v>
      </c>
      <c r="D24" s="119">
        <v>3844</v>
      </c>
    </row>
    <row r="25" spans="1:4">
      <c r="A25" s="119">
        <v>25</v>
      </c>
      <c r="B25" s="693">
        <v>7032700</v>
      </c>
      <c r="C25" s="119" t="s">
        <v>2124</v>
      </c>
      <c r="D25" s="119">
        <v>871</v>
      </c>
    </row>
    <row r="26" spans="1:4">
      <c r="A26" s="119">
        <v>26</v>
      </c>
      <c r="B26" s="693">
        <v>7032800</v>
      </c>
      <c r="C26" s="119" t="s">
        <v>2125</v>
      </c>
      <c r="D26" s="119">
        <v>77</v>
      </c>
    </row>
    <row r="27" spans="1:4">
      <c r="A27" s="119">
        <v>27</v>
      </c>
      <c r="B27" s="693">
        <v>7042100</v>
      </c>
      <c r="C27" s="119" t="s">
        <v>2126</v>
      </c>
      <c r="D27" s="119">
        <v>151</v>
      </c>
    </row>
    <row r="28" spans="1:4">
      <c r="A28" s="119">
        <v>28</v>
      </c>
      <c r="B28" s="693">
        <v>7042300</v>
      </c>
      <c r="C28" s="119" t="s">
        <v>2127</v>
      </c>
      <c r="D28" s="119">
        <v>2</v>
      </c>
    </row>
    <row r="29" spans="1:4">
      <c r="A29" s="119">
        <v>29</v>
      </c>
      <c r="B29" s="693">
        <v>7042700</v>
      </c>
      <c r="C29" s="119" t="s">
        <v>2128</v>
      </c>
      <c r="D29" s="119">
        <v>13</v>
      </c>
    </row>
    <row r="30" spans="1:4">
      <c r="A30" s="119">
        <v>30</v>
      </c>
      <c r="B30" s="693">
        <v>7042800</v>
      </c>
      <c r="C30" s="119" t="s">
        <v>3120</v>
      </c>
      <c r="D30" s="119">
        <v>0</v>
      </c>
    </row>
    <row r="31" spans="1:4">
      <c r="A31" s="119">
        <v>31</v>
      </c>
      <c r="B31" s="693">
        <v>7921300</v>
      </c>
      <c r="C31" s="119" t="s">
        <v>2129</v>
      </c>
      <c r="D31" s="119">
        <v>304986</v>
      </c>
    </row>
    <row r="32" spans="1:4">
      <c r="A32" s="119">
        <v>32</v>
      </c>
      <c r="B32" s="693">
        <v>7921400</v>
      </c>
      <c r="C32" s="119" t="s">
        <v>2130</v>
      </c>
      <c r="D32" s="119">
        <v>723</v>
      </c>
    </row>
    <row r="33" spans="1:4">
      <c r="A33" s="119">
        <v>33</v>
      </c>
      <c r="B33" s="693" t="s">
        <v>3323</v>
      </c>
      <c r="C33" s="119" t="s">
        <v>2131</v>
      </c>
      <c r="D33" s="119">
        <v>-21339069</v>
      </c>
    </row>
    <row r="34" spans="1:4">
      <c r="A34" s="119">
        <v>34</v>
      </c>
    </row>
    <row r="35" spans="1:4">
      <c r="A35" s="119">
        <v>35</v>
      </c>
      <c r="B35" s="693">
        <v>8631000</v>
      </c>
      <c r="C35" s="119" t="s">
        <v>2132</v>
      </c>
      <c r="D35" s="119">
        <v>0</v>
      </c>
    </row>
    <row r="36" spans="1:4">
      <c r="A36" s="119">
        <v>36</v>
      </c>
      <c r="B36" s="693">
        <v>8631050</v>
      </c>
      <c r="C36" s="119" t="s">
        <v>2133</v>
      </c>
      <c r="D36" s="119">
        <v>-31081</v>
      </c>
    </row>
    <row r="37" spans="1:4">
      <c r="A37" s="119">
        <v>37</v>
      </c>
      <c r="B37" s="693">
        <v>8631105</v>
      </c>
      <c r="C37" s="119" t="s">
        <v>2134</v>
      </c>
      <c r="D37" s="119">
        <v>0</v>
      </c>
    </row>
    <row r="38" spans="1:4">
      <c r="A38" s="119">
        <v>38</v>
      </c>
      <c r="B38" s="693">
        <v>8631110</v>
      </c>
      <c r="C38" s="119" t="s">
        <v>2135</v>
      </c>
      <c r="D38" s="119">
        <v>0</v>
      </c>
    </row>
    <row r="39" spans="1:4">
      <c r="A39" s="119">
        <v>39</v>
      </c>
      <c r="B39" s="693">
        <v>8631150</v>
      </c>
      <c r="C39" s="119" t="s">
        <v>2136</v>
      </c>
      <c r="D39" s="119">
        <v>-30552</v>
      </c>
    </row>
    <row r="40" spans="1:4">
      <c r="A40" s="119">
        <v>40</v>
      </c>
      <c r="B40" s="693">
        <v>8631200</v>
      </c>
      <c r="C40" s="119" t="s">
        <v>2137</v>
      </c>
      <c r="D40" s="119">
        <v>-107</v>
      </c>
    </row>
    <row r="41" spans="1:4">
      <c r="A41" s="119">
        <v>41</v>
      </c>
      <c r="B41" s="693" t="s">
        <v>3324</v>
      </c>
      <c r="C41" s="119" t="s">
        <v>2138</v>
      </c>
      <c r="D41" s="119">
        <v>-61740</v>
      </c>
    </row>
    <row r="42" spans="1:4">
      <c r="A42" s="119">
        <v>42</v>
      </c>
    </row>
    <row r="43" spans="1:4">
      <c r="A43" s="119">
        <v>43</v>
      </c>
      <c r="B43" s="693">
        <v>7151050</v>
      </c>
      <c r="C43" s="119" t="s">
        <v>2139</v>
      </c>
      <c r="D43" s="119">
        <v>0</v>
      </c>
    </row>
    <row r="44" spans="1:4">
      <c r="A44" s="119">
        <v>44</v>
      </c>
      <c r="B44" s="693">
        <v>7151200</v>
      </c>
      <c r="C44" s="119" t="s">
        <v>3194</v>
      </c>
      <c r="D44" s="119">
        <v>-2000</v>
      </c>
    </row>
    <row r="45" spans="1:4">
      <c r="A45" s="119">
        <v>45</v>
      </c>
      <c r="B45" s="693">
        <v>7251200</v>
      </c>
      <c r="C45" s="119" t="s">
        <v>2140</v>
      </c>
      <c r="D45" s="119">
        <v>-3761</v>
      </c>
    </row>
    <row r="46" spans="1:4">
      <c r="A46" s="119">
        <v>46</v>
      </c>
      <c r="B46" s="693">
        <v>7351300</v>
      </c>
      <c r="C46" s="119" t="s">
        <v>3195</v>
      </c>
      <c r="D46" s="119">
        <v>0</v>
      </c>
    </row>
    <row r="47" spans="1:4">
      <c r="A47" s="119">
        <v>47</v>
      </c>
      <c r="B47" s="693">
        <v>7351410</v>
      </c>
      <c r="C47" s="119" t="s">
        <v>3121</v>
      </c>
      <c r="D47" s="119">
        <v>0</v>
      </c>
    </row>
    <row r="48" spans="1:4">
      <c r="A48" s="119">
        <v>48</v>
      </c>
      <c r="B48" s="693">
        <v>7351450</v>
      </c>
      <c r="C48" s="119" t="s">
        <v>2141</v>
      </c>
      <c r="D48" s="119">
        <v>-92736</v>
      </c>
    </row>
    <row r="49" spans="1:4">
      <c r="A49" s="119">
        <v>49</v>
      </c>
      <c r="B49" s="693">
        <v>7351500</v>
      </c>
      <c r="C49" s="119" t="s">
        <v>2142</v>
      </c>
      <c r="D49" s="119">
        <v>-4579</v>
      </c>
    </row>
    <row r="50" spans="1:4">
      <c r="A50" s="119">
        <v>50</v>
      </c>
      <c r="B50" s="693">
        <v>7351510</v>
      </c>
      <c r="C50" s="119" t="s">
        <v>2143</v>
      </c>
      <c r="D50" s="119">
        <v>-2899</v>
      </c>
    </row>
    <row r="51" spans="1:4">
      <c r="A51" s="119">
        <v>51</v>
      </c>
      <c r="B51" s="693">
        <v>7351550</v>
      </c>
      <c r="C51" s="119" t="s">
        <v>2144</v>
      </c>
      <c r="D51" s="119">
        <v>-209148</v>
      </c>
    </row>
    <row r="52" spans="1:4">
      <c r="A52" s="119">
        <v>52</v>
      </c>
      <c r="B52" s="693">
        <v>7351555</v>
      </c>
      <c r="C52" s="119" t="s">
        <v>2145</v>
      </c>
      <c r="D52" s="119">
        <v>-19625</v>
      </c>
    </row>
    <row r="53" spans="1:4">
      <c r="A53" s="119">
        <v>53</v>
      </c>
      <c r="B53" s="693">
        <v>7351560</v>
      </c>
      <c r="C53" s="119" t="s">
        <v>2146</v>
      </c>
      <c r="D53" s="119">
        <v>-4740</v>
      </c>
    </row>
    <row r="54" spans="1:4">
      <c r="A54" s="119">
        <v>54</v>
      </c>
      <c r="B54" s="693">
        <v>7401050</v>
      </c>
      <c r="C54" s="119" t="s">
        <v>2147</v>
      </c>
      <c r="D54" s="119">
        <v>457</v>
      </c>
    </row>
    <row r="55" spans="1:4">
      <c r="A55" s="119">
        <v>55</v>
      </c>
      <c r="B55" s="693">
        <v>7401150</v>
      </c>
      <c r="C55" s="119" t="s">
        <v>2148</v>
      </c>
      <c r="D55" s="119">
        <v>-1200</v>
      </c>
    </row>
    <row r="56" spans="1:4">
      <c r="A56" s="119">
        <v>56</v>
      </c>
      <c r="B56" s="693" t="s">
        <v>3325</v>
      </c>
      <c r="C56" s="119" t="s">
        <v>2149</v>
      </c>
      <c r="D56" s="119">
        <v>-340231</v>
      </c>
    </row>
    <row r="57" spans="1:4">
      <c r="A57" s="119">
        <v>57</v>
      </c>
    </row>
    <row r="58" spans="1:4">
      <c r="A58" s="119">
        <v>58</v>
      </c>
      <c r="B58" s="693">
        <v>7631050</v>
      </c>
      <c r="C58" s="119" t="s">
        <v>2150</v>
      </c>
      <c r="D58" s="119">
        <v>2064435</v>
      </c>
    </row>
    <row r="59" spans="1:4">
      <c r="A59" s="119">
        <v>59</v>
      </c>
      <c r="B59" s="693">
        <v>7631300</v>
      </c>
      <c r="C59" s="119" t="s">
        <v>2151</v>
      </c>
      <c r="D59" s="119">
        <v>15933165</v>
      </c>
    </row>
    <row r="60" spans="1:4">
      <c r="A60" s="119">
        <v>60</v>
      </c>
      <c r="B60" s="693">
        <v>7631400</v>
      </c>
      <c r="C60" s="119" t="s">
        <v>2152</v>
      </c>
      <c r="D60" s="119">
        <v>370175</v>
      </c>
    </row>
    <row r="61" spans="1:4">
      <c r="A61" s="119">
        <v>61</v>
      </c>
      <c r="B61" s="693">
        <v>7631500</v>
      </c>
      <c r="C61" s="119" t="s">
        <v>2153</v>
      </c>
      <c r="D61" s="119">
        <v>1012151</v>
      </c>
    </row>
    <row r="62" spans="1:4">
      <c r="A62" s="119">
        <v>62</v>
      </c>
      <c r="B62" s="693">
        <v>7632000</v>
      </c>
      <c r="C62" s="119" t="s">
        <v>2154</v>
      </c>
      <c r="D62" s="119">
        <v>90204</v>
      </c>
    </row>
    <row r="63" spans="1:4">
      <c r="A63" s="119">
        <v>63</v>
      </c>
      <c r="B63" s="693">
        <v>7631900</v>
      </c>
      <c r="C63" s="119" t="s">
        <v>3398</v>
      </c>
      <c r="D63" s="119">
        <v>1792</v>
      </c>
    </row>
    <row r="64" spans="1:4">
      <c r="A64" s="119">
        <v>64</v>
      </c>
      <c r="B64" s="693">
        <v>7631950</v>
      </c>
      <c r="C64" s="119" t="s">
        <v>3399</v>
      </c>
      <c r="D64" s="119">
        <v>10848</v>
      </c>
    </row>
    <row r="65" spans="1:4">
      <c r="A65" s="119">
        <v>65</v>
      </c>
      <c r="B65" s="693">
        <v>7632100</v>
      </c>
      <c r="C65" s="119" t="s">
        <v>2155</v>
      </c>
      <c r="D65" s="119">
        <v>0</v>
      </c>
    </row>
    <row r="66" spans="1:4">
      <c r="A66" s="119">
        <v>66</v>
      </c>
      <c r="B66" s="693">
        <v>7632200</v>
      </c>
      <c r="C66" s="119" t="s">
        <v>2156</v>
      </c>
      <c r="D66" s="119">
        <v>8400</v>
      </c>
    </row>
    <row r="67" spans="1:4">
      <c r="A67" s="119">
        <v>67</v>
      </c>
      <c r="B67" s="693">
        <v>7632400</v>
      </c>
      <c r="C67" s="119" t="s">
        <v>2157</v>
      </c>
      <c r="D67" s="119">
        <v>0</v>
      </c>
    </row>
    <row r="68" spans="1:4">
      <c r="A68" s="119">
        <v>68</v>
      </c>
      <c r="B68" s="693">
        <v>7632600</v>
      </c>
      <c r="C68" s="119" t="s">
        <v>2158</v>
      </c>
      <c r="D68" s="119">
        <v>28892</v>
      </c>
    </row>
    <row r="69" spans="1:4">
      <c r="A69" s="119">
        <v>69</v>
      </c>
      <c r="B69" s="693">
        <v>7632850</v>
      </c>
      <c r="C69" s="119" t="s">
        <v>2159</v>
      </c>
      <c r="D69" s="119">
        <v>24404</v>
      </c>
    </row>
    <row r="70" spans="1:4">
      <c r="A70" s="119">
        <v>70</v>
      </c>
      <c r="B70" s="693">
        <v>7632900</v>
      </c>
      <c r="C70" s="119" t="s">
        <v>2160</v>
      </c>
      <c r="D70" s="119">
        <v>3984</v>
      </c>
    </row>
    <row r="71" spans="1:4">
      <c r="A71" s="119">
        <v>71</v>
      </c>
      <c r="B71" s="693">
        <v>7639999</v>
      </c>
      <c r="C71" s="119" t="s">
        <v>2161</v>
      </c>
      <c r="D71" s="119">
        <v>-19548450</v>
      </c>
    </row>
    <row r="72" spans="1:4">
      <c r="A72" s="119">
        <v>72</v>
      </c>
      <c r="B72" s="693">
        <v>7641050</v>
      </c>
      <c r="C72" s="119" t="s">
        <v>3196</v>
      </c>
      <c r="D72" s="119">
        <v>0</v>
      </c>
    </row>
    <row r="73" spans="1:4">
      <c r="A73" s="119">
        <v>73</v>
      </c>
      <c r="B73" s="693">
        <v>7641100</v>
      </c>
      <c r="C73" s="119" t="s">
        <v>2162</v>
      </c>
      <c r="D73" s="119">
        <v>3438</v>
      </c>
    </row>
    <row r="74" spans="1:4">
      <c r="A74" s="119">
        <v>74</v>
      </c>
      <c r="B74" s="693">
        <v>7641199</v>
      </c>
      <c r="C74" s="119" t="s">
        <v>2163</v>
      </c>
      <c r="D74" s="119">
        <v>-3437</v>
      </c>
    </row>
    <row r="75" spans="1:4">
      <c r="A75" s="119">
        <v>75</v>
      </c>
      <c r="B75" s="693" t="s">
        <v>3326</v>
      </c>
      <c r="C75" s="119" t="s">
        <v>2164</v>
      </c>
      <c r="D75" s="119">
        <v>1</v>
      </c>
    </row>
    <row r="76" spans="1:4">
      <c r="A76" s="119">
        <v>76</v>
      </c>
    </row>
    <row r="77" spans="1:4">
      <c r="A77" s="119">
        <v>77</v>
      </c>
      <c r="B77" s="693">
        <v>7081050</v>
      </c>
      <c r="C77" s="119" t="s">
        <v>2165</v>
      </c>
      <c r="D77" s="119">
        <v>0</v>
      </c>
    </row>
    <row r="78" spans="1:4">
      <c r="A78" s="119">
        <v>78</v>
      </c>
      <c r="B78" s="693">
        <v>7081150</v>
      </c>
      <c r="C78" s="119" t="s">
        <v>2166</v>
      </c>
      <c r="D78" s="119">
        <v>0</v>
      </c>
    </row>
    <row r="79" spans="1:4">
      <c r="A79" s="119">
        <v>79</v>
      </c>
      <c r="B79" s="693">
        <v>7701050</v>
      </c>
      <c r="C79" s="119" t="s">
        <v>2167</v>
      </c>
      <c r="D79" s="119">
        <v>2444611</v>
      </c>
    </row>
    <row r="80" spans="1:4">
      <c r="A80" s="119">
        <v>80</v>
      </c>
      <c r="B80" s="693">
        <v>7701300</v>
      </c>
      <c r="C80" s="119" t="s">
        <v>2169</v>
      </c>
      <c r="D80" s="119">
        <v>15664568</v>
      </c>
    </row>
    <row r="81" spans="1:4">
      <c r="A81" s="119">
        <v>81</v>
      </c>
      <c r="B81" s="693">
        <v>7701400</v>
      </c>
      <c r="C81" s="119" t="s">
        <v>2170</v>
      </c>
      <c r="D81" s="119">
        <v>370175</v>
      </c>
    </row>
    <row r="82" spans="1:4">
      <c r="A82" s="119">
        <v>82</v>
      </c>
      <c r="B82" s="693">
        <v>7701500</v>
      </c>
      <c r="C82" s="119" t="s">
        <v>2171</v>
      </c>
      <c r="D82" s="119">
        <v>978861</v>
      </c>
    </row>
    <row r="83" spans="1:4">
      <c r="A83" s="119">
        <v>83</v>
      </c>
      <c r="B83" s="693">
        <v>7701900</v>
      </c>
      <c r="C83" s="119" t="s">
        <v>3400</v>
      </c>
      <c r="D83" s="119">
        <v>1583</v>
      </c>
    </row>
    <row r="84" spans="1:4">
      <c r="A84" s="119">
        <v>84</v>
      </c>
      <c r="B84" s="693">
        <v>7701950</v>
      </c>
      <c r="C84" s="119" t="s">
        <v>3401</v>
      </c>
      <c r="D84" s="119">
        <v>9617</v>
      </c>
    </row>
    <row r="85" spans="1:4">
      <c r="A85" s="119">
        <v>85</v>
      </c>
      <c r="B85" s="693">
        <v>7702000</v>
      </c>
      <c r="C85" s="119" t="s">
        <v>2173</v>
      </c>
      <c r="D85" s="119">
        <v>0</v>
      </c>
    </row>
    <row r="86" spans="1:4">
      <c r="A86" s="119">
        <v>86</v>
      </c>
      <c r="B86" s="693">
        <v>7702100</v>
      </c>
      <c r="C86" s="119" t="s">
        <v>2174</v>
      </c>
      <c r="D86" s="119">
        <v>263151</v>
      </c>
    </row>
    <row r="87" spans="1:4">
      <c r="A87" s="119">
        <v>87</v>
      </c>
      <c r="B87" s="693">
        <v>7702200</v>
      </c>
      <c r="C87" s="119" t="s">
        <v>3122</v>
      </c>
      <c r="D87" s="119">
        <v>0</v>
      </c>
    </row>
    <row r="88" spans="1:4">
      <c r="A88" s="119">
        <v>88</v>
      </c>
      <c r="B88" s="693">
        <v>7702300</v>
      </c>
      <c r="C88" s="119" t="s">
        <v>2175</v>
      </c>
      <c r="D88" s="119">
        <v>48425</v>
      </c>
    </row>
    <row r="89" spans="1:4">
      <c r="A89" s="119">
        <v>89</v>
      </c>
      <c r="B89" s="693">
        <v>7702650</v>
      </c>
      <c r="C89" s="119" t="s">
        <v>2177</v>
      </c>
      <c r="D89" s="119">
        <v>94211</v>
      </c>
    </row>
    <row r="90" spans="1:4">
      <c r="A90" s="119">
        <v>90</v>
      </c>
      <c r="B90" s="693">
        <v>7702700</v>
      </c>
      <c r="C90" s="119" t="s">
        <v>3402</v>
      </c>
      <c r="D90" s="119">
        <v>4564</v>
      </c>
    </row>
    <row r="91" spans="1:4">
      <c r="A91" s="119">
        <v>91</v>
      </c>
      <c r="B91" s="693">
        <v>7751615</v>
      </c>
      <c r="C91" s="119" t="s">
        <v>2178</v>
      </c>
      <c r="D91" s="119">
        <v>0</v>
      </c>
    </row>
    <row r="92" spans="1:4">
      <c r="A92" s="119">
        <v>92</v>
      </c>
      <c r="B92" s="693">
        <v>7801050</v>
      </c>
      <c r="C92" s="119" t="s">
        <v>2179</v>
      </c>
      <c r="D92" s="119">
        <v>-335</v>
      </c>
    </row>
    <row r="93" spans="1:4">
      <c r="A93" s="119">
        <v>93</v>
      </c>
      <c r="B93" s="693">
        <v>7801100</v>
      </c>
      <c r="C93" s="119" t="s">
        <v>2180</v>
      </c>
      <c r="D93" s="119">
        <v>0</v>
      </c>
    </row>
    <row r="94" spans="1:4">
      <c r="A94" s="119">
        <v>94</v>
      </c>
      <c r="B94" s="693">
        <v>7801300</v>
      </c>
      <c r="C94" s="119" t="s">
        <v>2181</v>
      </c>
      <c r="D94" s="119">
        <v>-7356</v>
      </c>
    </row>
    <row r="95" spans="1:4">
      <c r="A95" s="119">
        <v>95</v>
      </c>
      <c r="B95" s="693">
        <v>7801400</v>
      </c>
      <c r="C95" s="119" t="s">
        <v>2182</v>
      </c>
      <c r="D95" s="119">
        <v>20</v>
      </c>
    </row>
    <row r="96" spans="1:4">
      <c r="A96" s="119">
        <v>96</v>
      </c>
      <c r="B96" s="693">
        <v>7801500</v>
      </c>
      <c r="C96" s="119" t="s">
        <v>2183</v>
      </c>
      <c r="D96" s="119">
        <v>-1515</v>
      </c>
    </row>
    <row r="97" spans="1:4">
      <c r="A97" s="119">
        <v>97</v>
      </c>
      <c r="B97" s="693">
        <v>7801800</v>
      </c>
      <c r="C97" s="119" t="s">
        <v>2184</v>
      </c>
      <c r="D97" s="119">
        <v>0</v>
      </c>
    </row>
    <row r="98" spans="1:4">
      <c r="A98" s="119">
        <v>98</v>
      </c>
      <c r="B98" s="693">
        <v>7802000</v>
      </c>
      <c r="C98" s="119" t="s">
        <v>2185</v>
      </c>
      <c r="D98" s="119">
        <v>-19372</v>
      </c>
    </row>
    <row r="99" spans="1:4">
      <c r="A99" s="119">
        <v>99</v>
      </c>
      <c r="B99" s="693">
        <v>7802100</v>
      </c>
      <c r="C99" s="119" t="s">
        <v>2186</v>
      </c>
      <c r="D99" s="119">
        <v>-7676</v>
      </c>
    </row>
    <row r="100" spans="1:4">
      <c r="A100" s="119">
        <v>100</v>
      </c>
      <c r="B100" s="693">
        <v>7802200</v>
      </c>
      <c r="C100" s="119" t="s">
        <v>2187</v>
      </c>
      <c r="D100" s="119">
        <v>-3720</v>
      </c>
    </row>
    <row r="101" spans="1:4">
      <c r="A101" s="119">
        <v>101</v>
      </c>
      <c r="B101" s="693">
        <v>7802300</v>
      </c>
      <c r="C101" s="119" t="s">
        <v>2188</v>
      </c>
      <c r="D101" s="119">
        <v>-19</v>
      </c>
    </row>
    <row r="102" spans="1:4">
      <c r="A102" s="119">
        <v>102</v>
      </c>
      <c r="B102" s="693">
        <v>7802400</v>
      </c>
      <c r="C102" s="119" t="s">
        <v>2189</v>
      </c>
      <c r="D102" s="119">
        <v>0</v>
      </c>
    </row>
    <row r="103" spans="1:4">
      <c r="A103" s="119">
        <v>103</v>
      </c>
      <c r="B103" s="693">
        <v>7802600</v>
      </c>
      <c r="C103" s="119" t="s">
        <v>2190</v>
      </c>
      <c r="D103" s="119">
        <v>0</v>
      </c>
    </row>
    <row r="104" spans="1:4">
      <c r="A104" s="119">
        <v>104</v>
      </c>
      <c r="B104" s="693">
        <v>7802700</v>
      </c>
      <c r="C104" s="119" t="s">
        <v>2191</v>
      </c>
      <c r="D104" s="119">
        <v>-29</v>
      </c>
    </row>
    <row r="105" spans="1:4">
      <c r="A105" s="119">
        <v>105</v>
      </c>
      <c r="B105" s="693">
        <v>7802850</v>
      </c>
      <c r="C105" s="119" t="s">
        <v>2192</v>
      </c>
      <c r="D105" s="119">
        <v>0</v>
      </c>
    </row>
    <row r="106" spans="1:4">
      <c r="A106" s="119">
        <v>106</v>
      </c>
      <c r="B106" s="693">
        <v>7802900</v>
      </c>
      <c r="C106" s="119" t="s">
        <v>2193</v>
      </c>
      <c r="D106" s="119">
        <v>-3596</v>
      </c>
    </row>
    <row r="107" spans="1:4">
      <c r="A107" s="119">
        <v>107</v>
      </c>
      <c r="B107" s="693">
        <v>7802950</v>
      </c>
      <c r="C107" s="119" t="s">
        <v>2194</v>
      </c>
      <c r="D107" s="119">
        <v>0</v>
      </c>
    </row>
    <row r="108" spans="1:4">
      <c r="A108" s="119">
        <v>108</v>
      </c>
      <c r="B108" s="693">
        <v>7806001</v>
      </c>
      <c r="C108" s="119" t="s">
        <v>2195</v>
      </c>
      <c r="D108" s="119">
        <v>-3286</v>
      </c>
    </row>
    <row r="109" spans="1:4">
      <c r="A109" s="119">
        <v>109</v>
      </c>
      <c r="B109" s="693">
        <v>7808000</v>
      </c>
      <c r="C109" s="119" t="s">
        <v>3123</v>
      </c>
      <c r="D109" s="119">
        <v>-2</v>
      </c>
    </row>
    <row r="110" spans="1:4">
      <c r="A110" s="119">
        <v>110</v>
      </c>
      <c r="B110" s="693">
        <v>7808001</v>
      </c>
      <c r="C110" s="119" t="s">
        <v>2196</v>
      </c>
      <c r="D110" s="119">
        <v>0</v>
      </c>
    </row>
    <row r="111" spans="1:4">
      <c r="A111" s="119">
        <v>111</v>
      </c>
      <c r="B111" s="693">
        <v>7808002</v>
      </c>
      <c r="C111" s="119" t="s">
        <v>2197</v>
      </c>
      <c r="D111" s="119">
        <v>0</v>
      </c>
    </row>
    <row r="112" spans="1:4">
      <c r="A112" s="119">
        <v>112</v>
      </c>
      <c r="B112" s="693">
        <v>7808004</v>
      </c>
      <c r="C112" s="119" t="s">
        <v>2198</v>
      </c>
      <c r="D112" s="119">
        <v>0</v>
      </c>
    </row>
    <row r="113" spans="1:4">
      <c r="A113" s="119">
        <v>113</v>
      </c>
      <c r="B113" s="693">
        <v>7808006</v>
      </c>
      <c r="C113" s="119" t="s">
        <v>3198</v>
      </c>
      <c r="D113" s="119">
        <v>-113</v>
      </c>
    </row>
    <row r="114" spans="1:4">
      <c r="A114" s="119">
        <v>114</v>
      </c>
      <c r="B114" s="693">
        <v>7808009</v>
      </c>
      <c r="C114" s="119" t="s">
        <v>2199</v>
      </c>
      <c r="D114" s="119">
        <v>0</v>
      </c>
    </row>
    <row r="115" spans="1:4">
      <c r="A115" s="119">
        <v>115</v>
      </c>
      <c r="B115" s="693">
        <v>7871050</v>
      </c>
      <c r="C115" s="119" t="s">
        <v>2200</v>
      </c>
      <c r="D115" s="119">
        <v>0</v>
      </c>
    </row>
    <row r="116" spans="1:4">
      <c r="A116" s="119">
        <v>116</v>
      </c>
      <c r="B116" s="693">
        <v>7871150</v>
      </c>
      <c r="C116" s="119" t="s">
        <v>2201</v>
      </c>
      <c r="D116" s="119">
        <v>95</v>
      </c>
    </row>
    <row r="117" spans="1:4">
      <c r="A117" s="119">
        <v>117</v>
      </c>
      <c r="B117" s="693">
        <v>7871300</v>
      </c>
      <c r="C117" s="119" t="s">
        <v>2202</v>
      </c>
      <c r="D117" s="119">
        <v>466784</v>
      </c>
    </row>
    <row r="118" spans="1:4">
      <c r="A118" s="119">
        <v>118</v>
      </c>
      <c r="B118" s="693">
        <v>7871400</v>
      </c>
      <c r="C118" s="119" t="s">
        <v>3124</v>
      </c>
      <c r="D118" s="119">
        <v>8311</v>
      </c>
    </row>
    <row r="119" spans="1:4">
      <c r="A119" s="119">
        <v>119</v>
      </c>
      <c r="B119" s="693">
        <v>7871500</v>
      </c>
      <c r="C119" s="119" t="s">
        <v>2203</v>
      </c>
      <c r="D119" s="119">
        <v>0</v>
      </c>
    </row>
    <row r="120" spans="1:4">
      <c r="A120" s="119">
        <v>120</v>
      </c>
      <c r="B120" s="693">
        <v>7872100</v>
      </c>
      <c r="C120" s="119" t="s">
        <v>2204</v>
      </c>
      <c r="D120" s="119">
        <v>-5032</v>
      </c>
    </row>
    <row r="121" spans="1:4">
      <c r="A121" s="119">
        <v>121</v>
      </c>
      <c r="B121" s="693">
        <v>7872200</v>
      </c>
      <c r="C121" s="119" t="s">
        <v>3125</v>
      </c>
      <c r="D121" s="119">
        <v>0</v>
      </c>
    </row>
    <row r="122" spans="1:4">
      <c r="A122" s="119">
        <v>122</v>
      </c>
      <c r="B122" s="693">
        <v>7872300</v>
      </c>
      <c r="C122" s="119" t="s">
        <v>2205</v>
      </c>
      <c r="D122" s="119">
        <v>0</v>
      </c>
    </row>
    <row r="123" spans="1:4">
      <c r="A123" s="119">
        <v>123</v>
      </c>
      <c r="B123" s="693">
        <v>7872600</v>
      </c>
      <c r="C123" s="119" t="s">
        <v>2206</v>
      </c>
      <c r="D123" s="119">
        <v>-13015</v>
      </c>
    </row>
    <row r="124" spans="1:4">
      <c r="A124" s="119">
        <v>124</v>
      </c>
      <c r="B124" s="693">
        <v>7872700</v>
      </c>
      <c r="C124" s="119" t="s">
        <v>2207</v>
      </c>
      <c r="D124" s="119">
        <v>0</v>
      </c>
    </row>
    <row r="125" spans="1:4">
      <c r="A125" s="119">
        <v>125</v>
      </c>
      <c r="B125" s="693">
        <v>7872800</v>
      </c>
      <c r="C125" s="119" t="s">
        <v>2208</v>
      </c>
      <c r="D125" s="119">
        <v>-21181</v>
      </c>
    </row>
    <row r="126" spans="1:4">
      <c r="A126" s="119">
        <v>126</v>
      </c>
      <c r="B126" s="693">
        <v>7872850</v>
      </c>
      <c r="C126" s="119" t="s">
        <v>2209</v>
      </c>
      <c r="D126" s="119">
        <v>-11917</v>
      </c>
    </row>
    <row r="127" spans="1:4">
      <c r="A127" s="119">
        <v>127</v>
      </c>
      <c r="B127" s="693">
        <v>7872900</v>
      </c>
      <c r="C127" s="119" t="s">
        <v>2210</v>
      </c>
      <c r="D127" s="119">
        <v>0</v>
      </c>
    </row>
    <row r="128" spans="1:4">
      <c r="A128" s="119">
        <v>128</v>
      </c>
      <c r="B128" s="693">
        <v>7872950</v>
      </c>
      <c r="C128" s="119" t="s">
        <v>2211</v>
      </c>
      <c r="D128" s="119">
        <v>0</v>
      </c>
    </row>
    <row r="129" spans="1:4">
      <c r="A129" s="119">
        <v>129</v>
      </c>
      <c r="B129" s="693">
        <v>7902100</v>
      </c>
      <c r="C129" s="119" t="s">
        <v>2212</v>
      </c>
      <c r="D129" s="119">
        <v>-227054</v>
      </c>
    </row>
    <row r="130" spans="1:4">
      <c r="A130" s="119">
        <v>130</v>
      </c>
      <c r="B130" s="693">
        <v>7902300</v>
      </c>
      <c r="C130" s="119" t="s">
        <v>2213</v>
      </c>
      <c r="D130" s="119">
        <v>-31492</v>
      </c>
    </row>
    <row r="131" spans="1:4">
      <c r="A131" s="119">
        <v>131</v>
      </c>
      <c r="B131" s="693">
        <v>7902700</v>
      </c>
      <c r="C131" s="119" t="s">
        <v>2214</v>
      </c>
      <c r="D131" s="119">
        <v>-198113</v>
      </c>
    </row>
    <row r="132" spans="1:4">
      <c r="A132" s="119">
        <v>132</v>
      </c>
      <c r="B132" s="693">
        <v>7902800</v>
      </c>
      <c r="C132" s="119" t="s">
        <v>2215</v>
      </c>
      <c r="D132" s="119">
        <v>-21502</v>
      </c>
    </row>
    <row r="133" spans="1:4">
      <c r="A133" s="119">
        <v>133</v>
      </c>
      <c r="B133" s="693">
        <v>7905200</v>
      </c>
      <c r="C133" s="119" t="s">
        <v>3126</v>
      </c>
      <c r="D133" s="119">
        <v>500</v>
      </c>
    </row>
    <row r="134" spans="1:4">
      <c r="A134" s="119">
        <v>134</v>
      </c>
      <c r="B134" s="693">
        <v>7905250</v>
      </c>
      <c r="C134" s="119" t="s">
        <v>2216</v>
      </c>
      <c r="D134" s="119">
        <v>0</v>
      </c>
    </row>
    <row r="135" spans="1:4">
      <c r="A135" s="119">
        <v>135</v>
      </c>
      <c r="B135" s="693">
        <v>7905300</v>
      </c>
      <c r="C135" s="119" t="s">
        <v>3197</v>
      </c>
      <c r="D135" s="119">
        <v>0</v>
      </c>
    </row>
    <row r="136" spans="1:4">
      <c r="A136" s="119">
        <v>136</v>
      </c>
      <c r="B136" s="693">
        <v>7905600</v>
      </c>
      <c r="C136" s="119" t="s">
        <v>2217</v>
      </c>
      <c r="D136" s="119">
        <v>-70</v>
      </c>
    </row>
    <row r="137" spans="1:4">
      <c r="A137" s="119">
        <v>137</v>
      </c>
      <c r="B137" s="693">
        <v>7962000</v>
      </c>
      <c r="C137" s="119" t="s">
        <v>2218</v>
      </c>
      <c r="D137" s="119">
        <v>153366</v>
      </c>
    </row>
    <row r="138" spans="1:4">
      <c r="A138" s="119">
        <v>138</v>
      </c>
      <c r="B138" s="693">
        <v>7962100</v>
      </c>
      <c r="C138" s="119" t="s">
        <v>2219</v>
      </c>
      <c r="D138" s="119">
        <v>3155</v>
      </c>
    </row>
    <row r="139" spans="1:4">
      <c r="A139" s="119">
        <v>139</v>
      </c>
      <c r="B139" s="693">
        <v>7962200</v>
      </c>
      <c r="C139" s="119" t="s">
        <v>2220</v>
      </c>
      <c r="D139" s="119">
        <v>42579</v>
      </c>
    </row>
    <row r="140" spans="1:4">
      <c r="A140" s="119">
        <v>140</v>
      </c>
      <c r="B140" s="693">
        <v>7962300</v>
      </c>
      <c r="C140" s="119" t="s">
        <v>3127</v>
      </c>
      <c r="D140" s="119">
        <v>0</v>
      </c>
    </row>
    <row r="141" spans="1:4">
      <c r="A141" s="119">
        <v>141</v>
      </c>
      <c r="B141" s="693">
        <v>7962400</v>
      </c>
      <c r="C141" s="119" t="s">
        <v>2221</v>
      </c>
      <c r="D141" s="119">
        <v>2155</v>
      </c>
    </row>
    <row r="142" spans="1:4">
      <c r="A142" s="119">
        <v>142</v>
      </c>
      <c r="B142" s="693">
        <v>7962500</v>
      </c>
      <c r="C142" s="119" t="s">
        <v>2222</v>
      </c>
      <c r="D142" s="119">
        <v>11</v>
      </c>
    </row>
    <row r="143" spans="1:4">
      <c r="A143" s="119">
        <v>143</v>
      </c>
      <c r="B143" s="693">
        <v>7962600</v>
      </c>
      <c r="C143" s="119" t="s">
        <v>2223</v>
      </c>
      <c r="D143" s="119">
        <v>25877</v>
      </c>
    </row>
    <row r="144" spans="1:4">
      <c r="A144" s="119">
        <v>144</v>
      </c>
      <c r="B144" s="693">
        <v>7962700</v>
      </c>
      <c r="C144" s="119" t="s">
        <v>2224</v>
      </c>
      <c r="D144" s="119">
        <v>214579</v>
      </c>
    </row>
    <row r="145" spans="1:4">
      <c r="A145" s="119">
        <v>145</v>
      </c>
      <c r="B145" s="693">
        <v>7962800</v>
      </c>
      <c r="C145" s="119" t="s">
        <v>2225</v>
      </c>
      <c r="D145" s="119">
        <v>24614</v>
      </c>
    </row>
    <row r="146" spans="1:4">
      <c r="A146" s="119">
        <v>146</v>
      </c>
      <c r="B146" s="693">
        <v>7752540</v>
      </c>
      <c r="C146" s="119" t="s">
        <v>3403</v>
      </c>
      <c r="D146" s="119">
        <v>500</v>
      </c>
    </row>
    <row r="147" spans="1:4">
      <c r="A147" s="119">
        <v>147</v>
      </c>
      <c r="B147" s="693">
        <v>7962850</v>
      </c>
      <c r="C147" s="119" t="s">
        <v>2226</v>
      </c>
      <c r="D147" s="119">
        <v>0</v>
      </c>
    </row>
    <row r="148" spans="1:4">
      <c r="A148" s="119">
        <v>148</v>
      </c>
      <c r="B148" s="693">
        <v>7962900</v>
      </c>
      <c r="C148" s="119" t="s">
        <v>2227</v>
      </c>
      <c r="D148" s="119">
        <v>0</v>
      </c>
    </row>
    <row r="149" spans="1:4">
      <c r="A149" s="119">
        <v>149</v>
      </c>
      <c r="B149" s="693">
        <v>7969300</v>
      </c>
      <c r="C149" s="119" t="s">
        <v>2228</v>
      </c>
      <c r="D149" s="119">
        <v>1154</v>
      </c>
    </row>
    <row r="150" spans="1:4">
      <c r="A150" s="119">
        <v>150</v>
      </c>
      <c r="B150" s="693" t="s">
        <v>3327</v>
      </c>
      <c r="C150" s="119" t="s">
        <v>2229</v>
      </c>
      <c r="D150" s="119">
        <v>20247071</v>
      </c>
    </row>
    <row r="151" spans="1:4">
      <c r="A151" s="119">
        <v>151</v>
      </c>
    </row>
    <row r="152" spans="1:4">
      <c r="A152" s="119">
        <v>152</v>
      </c>
      <c r="B152" s="693">
        <v>7351350</v>
      </c>
      <c r="C152" s="119" t="s">
        <v>2230</v>
      </c>
      <c r="D152" s="119">
        <v>-5317</v>
      </c>
    </row>
    <row r="153" spans="1:4">
      <c r="A153" s="119">
        <v>153</v>
      </c>
      <c r="B153" s="693">
        <v>7921100</v>
      </c>
      <c r="C153" s="119" t="s">
        <v>2233</v>
      </c>
      <c r="D153" s="119">
        <v>57577</v>
      </c>
    </row>
    <row r="154" spans="1:4">
      <c r="A154" s="119">
        <v>154</v>
      </c>
      <c r="B154" s="693">
        <v>7921500</v>
      </c>
      <c r="C154" s="119" t="s">
        <v>2234</v>
      </c>
      <c r="D154" s="119">
        <v>19337</v>
      </c>
    </row>
    <row r="155" spans="1:4">
      <c r="A155" s="119">
        <v>155</v>
      </c>
      <c r="B155" s="693">
        <v>7922100</v>
      </c>
      <c r="C155" s="119" t="s">
        <v>2236</v>
      </c>
      <c r="D155" s="119">
        <v>12841</v>
      </c>
    </row>
    <row r="156" spans="1:4">
      <c r="A156" s="119">
        <v>156</v>
      </c>
      <c r="B156" s="693">
        <v>8091025</v>
      </c>
      <c r="C156" s="119" t="s">
        <v>2237</v>
      </c>
      <c r="D156" s="119">
        <v>5217</v>
      </c>
    </row>
    <row r="157" spans="1:4">
      <c r="A157" s="119">
        <v>157</v>
      </c>
      <c r="B157" s="693">
        <v>8201450</v>
      </c>
      <c r="C157" s="119" t="s">
        <v>2238</v>
      </c>
      <c r="D157" s="119">
        <v>395</v>
      </c>
    </row>
    <row r="158" spans="1:4">
      <c r="A158" s="119">
        <v>158</v>
      </c>
      <c r="B158" s="693">
        <v>8231100</v>
      </c>
      <c r="C158" s="119" t="s">
        <v>2239</v>
      </c>
      <c r="D158" s="119">
        <v>0</v>
      </c>
    </row>
    <row r="159" spans="1:4">
      <c r="A159" s="119">
        <v>159</v>
      </c>
      <c r="B159" s="693">
        <v>8231125</v>
      </c>
      <c r="C159" s="119" t="s">
        <v>2240</v>
      </c>
      <c r="D159" s="119">
        <v>18079</v>
      </c>
    </row>
    <row r="160" spans="1:4">
      <c r="A160" s="119">
        <v>160</v>
      </c>
      <c r="B160" s="693">
        <v>8231150</v>
      </c>
      <c r="C160" s="119" t="s">
        <v>2241</v>
      </c>
      <c r="D160" s="119">
        <v>731</v>
      </c>
    </row>
    <row r="161" spans="1:4">
      <c r="A161" s="119">
        <v>161</v>
      </c>
      <c r="B161" s="693">
        <v>8231175</v>
      </c>
      <c r="C161" s="119" t="s">
        <v>2242</v>
      </c>
      <c r="D161" s="119">
        <v>-267</v>
      </c>
    </row>
    <row r="162" spans="1:4">
      <c r="A162" s="119">
        <v>162</v>
      </c>
      <c r="B162" s="693">
        <v>8231275</v>
      </c>
      <c r="C162" s="119" t="s">
        <v>2243</v>
      </c>
      <c r="D162" s="119">
        <v>4339</v>
      </c>
    </row>
    <row r="163" spans="1:4">
      <c r="A163" s="119">
        <v>163</v>
      </c>
      <c r="B163" s="693">
        <v>8231300</v>
      </c>
      <c r="C163" s="119" t="s">
        <v>2244</v>
      </c>
      <c r="D163" s="119">
        <v>4220</v>
      </c>
    </row>
    <row r="164" spans="1:4">
      <c r="A164" s="119">
        <v>164</v>
      </c>
      <c r="B164" s="693">
        <v>8231325</v>
      </c>
      <c r="C164" s="119" t="s">
        <v>2245</v>
      </c>
      <c r="D164" s="119">
        <v>47467</v>
      </c>
    </row>
    <row r="165" spans="1:4">
      <c r="A165" s="119">
        <v>165</v>
      </c>
      <c r="B165" s="693">
        <v>8231350</v>
      </c>
      <c r="C165" s="119" t="s">
        <v>2246</v>
      </c>
      <c r="D165" s="119">
        <v>0</v>
      </c>
    </row>
    <row r="166" spans="1:4">
      <c r="A166" s="119">
        <v>166</v>
      </c>
      <c r="B166" s="693">
        <v>8231500</v>
      </c>
      <c r="C166" s="119" t="s">
        <v>2247</v>
      </c>
      <c r="D166" s="119">
        <v>28</v>
      </c>
    </row>
    <row r="167" spans="1:4">
      <c r="A167" s="119">
        <v>167</v>
      </c>
      <c r="B167" s="693">
        <v>8231575</v>
      </c>
      <c r="C167" s="119" t="s">
        <v>2248</v>
      </c>
      <c r="D167" s="119">
        <v>0</v>
      </c>
    </row>
    <row r="168" spans="1:4">
      <c r="A168" s="119">
        <v>168</v>
      </c>
      <c r="B168" s="693">
        <v>8251025</v>
      </c>
      <c r="C168" s="119" t="s">
        <v>2249</v>
      </c>
      <c r="D168" s="119">
        <v>17169</v>
      </c>
    </row>
    <row r="169" spans="1:4">
      <c r="A169" s="119">
        <v>169</v>
      </c>
      <c r="B169" s="693">
        <v>8251050</v>
      </c>
      <c r="C169" s="119" t="s">
        <v>2250</v>
      </c>
      <c r="D169" s="119">
        <v>22132</v>
      </c>
    </row>
    <row r="170" spans="1:4">
      <c r="A170" s="119">
        <v>170</v>
      </c>
      <c r="B170" s="693">
        <v>8251075</v>
      </c>
      <c r="C170" s="119" t="s">
        <v>2251</v>
      </c>
      <c r="D170" s="119">
        <v>6502</v>
      </c>
    </row>
    <row r="171" spans="1:4">
      <c r="A171" s="119">
        <v>171</v>
      </c>
      <c r="B171" s="693">
        <v>8251175</v>
      </c>
      <c r="C171" s="119" t="s">
        <v>2252</v>
      </c>
      <c r="D171" s="119">
        <v>0</v>
      </c>
    </row>
    <row r="172" spans="1:4">
      <c r="A172" s="119">
        <v>172</v>
      </c>
      <c r="B172" s="693">
        <v>8251200</v>
      </c>
      <c r="C172" s="119" t="s">
        <v>2253</v>
      </c>
      <c r="D172" s="119">
        <v>156</v>
      </c>
    </row>
    <row r="173" spans="1:4">
      <c r="A173" s="119">
        <v>173</v>
      </c>
      <c r="B173" s="693">
        <v>8431025</v>
      </c>
      <c r="C173" s="119" t="s">
        <v>2254</v>
      </c>
      <c r="D173" s="119">
        <v>6504</v>
      </c>
    </row>
    <row r="174" spans="1:4">
      <c r="A174" s="119">
        <v>174</v>
      </c>
      <c r="B174" s="693">
        <v>8431075</v>
      </c>
      <c r="C174" s="119" t="s">
        <v>2255</v>
      </c>
      <c r="D174" s="119">
        <v>0</v>
      </c>
    </row>
    <row r="175" spans="1:4">
      <c r="A175" s="119">
        <v>175</v>
      </c>
      <c r="B175" s="693">
        <v>8431175</v>
      </c>
      <c r="C175" s="119" t="s">
        <v>2256</v>
      </c>
      <c r="D175" s="119">
        <v>0</v>
      </c>
    </row>
    <row r="176" spans="1:4">
      <c r="A176" s="119">
        <v>176</v>
      </c>
      <c r="B176" s="693" t="s">
        <v>3328</v>
      </c>
      <c r="C176" s="119" t="s">
        <v>2257</v>
      </c>
      <c r="D176" s="119">
        <v>217110</v>
      </c>
    </row>
    <row r="177" spans="1:4">
      <c r="A177" s="119">
        <v>177</v>
      </c>
    </row>
    <row r="178" spans="1:4">
      <c r="A178" s="119">
        <v>178</v>
      </c>
      <c r="B178" s="693">
        <v>8011050</v>
      </c>
      <c r="C178" s="119" t="s">
        <v>2258</v>
      </c>
      <c r="D178" s="119">
        <v>37845</v>
      </c>
    </row>
    <row r="179" spans="1:4">
      <c r="A179" s="119">
        <v>179</v>
      </c>
      <c r="B179" s="693">
        <v>8011100</v>
      </c>
      <c r="C179" s="119" t="s">
        <v>2259</v>
      </c>
      <c r="D179" s="119">
        <v>45366</v>
      </c>
    </row>
    <row r="180" spans="1:4">
      <c r="A180" s="119">
        <v>180</v>
      </c>
      <c r="B180" s="693">
        <v>8011150</v>
      </c>
      <c r="C180" s="119" t="s">
        <v>2260</v>
      </c>
      <c r="D180" s="119">
        <v>-254</v>
      </c>
    </row>
    <row r="181" spans="1:4">
      <c r="A181" s="119">
        <v>181</v>
      </c>
      <c r="B181" s="693">
        <v>8011200</v>
      </c>
      <c r="C181" s="119" t="s">
        <v>2261</v>
      </c>
      <c r="D181" s="119">
        <v>6547</v>
      </c>
    </row>
    <row r="182" spans="1:4">
      <c r="A182" s="119">
        <v>182</v>
      </c>
      <c r="B182" s="693">
        <v>8011280</v>
      </c>
      <c r="C182" s="119" t="s">
        <v>2262</v>
      </c>
      <c r="D182" s="119">
        <v>0</v>
      </c>
    </row>
    <row r="183" spans="1:4">
      <c r="A183" s="119">
        <v>183</v>
      </c>
      <c r="B183" s="693">
        <v>8011340</v>
      </c>
      <c r="C183" s="119" t="s">
        <v>2263</v>
      </c>
      <c r="D183" s="119">
        <v>3092</v>
      </c>
    </row>
    <row r="184" spans="1:4">
      <c r="A184" s="119">
        <v>184</v>
      </c>
      <c r="B184" s="693">
        <v>8011350</v>
      </c>
      <c r="C184" s="119" t="s">
        <v>2264</v>
      </c>
      <c r="D184" s="119">
        <v>4136</v>
      </c>
    </row>
    <row r="185" spans="1:4">
      <c r="A185" s="119">
        <v>185</v>
      </c>
      <c r="B185" s="693">
        <v>8011370</v>
      </c>
      <c r="C185" s="119" t="s">
        <v>2265</v>
      </c>
      <c r="D185" s="119">
        <v>0</v>
      </c>
    </row>
    <row r="186" spans="1:4">
      <c r="A186" s="119">
        <v>186</v>
      </c>
      <c r="B186" s="693">
        <v>8011375</v>
      </c>
      <c r="C186" s="119" t="s">
        <v>3199</v>
      </c>
      <c r="D186" s="119">
        <v>5434</v>
      </c>
    </row>
    <row r="187" spans="1:4">
      <c r="A187" s="119">
        <v>187</v>
      </c>
      <c r="B187" s="693">
        <v>8011650</v>
      </c>
      <c r="C187" s="119" t="s">
        <v>2267</v>
      </c>
      <c r="D187" s="119">
        <v>20</v>
      </c>
    </row>
    <row r="188" spans="1:4">
      <c r="A188" s="119">
        <v>188</v>
      </c>
      <c r="B188" s="693">
        <v>8031025</v>
      </c>
      <c r="C188" s="119" t="s">
        <v>2268</v>
      </c>
      <c r="D188" s="119">
        <v>11378</v>
      </c>
    </row>
    <row r="189" spans="1:4">
      <c r="A189" s="119">
        <v>189</v>
      </c>
      <c r="B189" s="693">
        <v>8031050</v>
      </c>
      <c r="C189" s="119" t="s">
        <v>2269</v>
      </c>
      <c r="D189" s="119">
        <v>0</v>
      </c>
    </row>
    <row r="190" spans="1:4">
      <c r="A190" s="119">
        <v>190</v>
      </c>
      <c r="B190" s="693">
        <v>8031100</v>
      </c>
      <c r="C190" s="119" t="s">
        <v>2270</v>
      </c>
      <c r="D190" s="119">
        <v>957</v>
      </c>
    </row>
    <row r="191" spans="1:4">
      <c r="A191" s="119">
        <v>191</v>
      </c>
      <c r="B191" s="693">
        <v>8031250</v>
      </c>
      <c r="C191" s="119" t="s">
        <v>2271</v>
      </c>
      <c r="D191" s="119">
        <v>0</v>
      </c>
    </row>
    <row r="192" spans="1:4">
      <c r="A192" s="119">
        <v>192</v>
      </c>
      <c r="B192" s="693">
        <v>8031450</v>
      </c>
      <c r="C192" s="119" t="s">
        <v>2272</v>
      </c>
      <c r="D192" s="119">
        <v>2674</v>
      </c>
    </row>
    <row r="193" spans="1:4">
      <c r="A193" s="119">
        <v>193</v>
      </c>
      <c r="B193" s="693">
        <v>8031475</v>
      </c>
      <c r="C193" s="119" t="s">
        <v>2273</v>
      </c>
      <c r="D193" s="119">
        <v>0</v>
      </c>
    </row>
    <row r="194" spans="1:4">
      <c r="A194" s="119">
        <v>194</v>
      </c>
      <c r="B194" s="693">
        <v>8031500</v>
      </c>
      <c r="C194" s="119" t="s">
        <v>2274</v>
      </c>
      <c r="D194" s="119">
        <v>2752</v>
      </c>
    </row>
    <row r="195" spans="1:4">
      <c r="A195" s="119">
        <v>195</v>
      </c>
      <c r="B195" s="693">
        <v>8031510</v>
      </c>
      <c r="C195" s="119" t="s">
        <v>2275</v>
      </c>
      <c r="D195" s="119">
        <v>1430</v>
      </c>
    </row>
    <row r="196" spans="1:4">
      <c r="A196" s="119">
        <v>196</v>
      </c>
      <c r="B196" s="693">
        <v>8031520</v>
      </c>
      <c r="C196" s="119" t="s">
        <v>2276</v>
      </c>
      <c r="D196" s="119">
        <v>0</v>
      </c>
    </row>
    <row r="197" spans="1:4">
      <c r="A197" s="119">
        <v>197</v>
      </c>
      <c r="B197" s="693">
        <v>8031550</v>
      </c>
      <c r="C197" s="119" t="s">
        <v>2277</v>
      </c>
      <c r="D197" s="119">
        <v>5878</v>
      </c>
    </row>
    <row r="198" spans="1:4">
      <c r="A198" s="119">
        <v>198</v>
      </c>
      <c r="B198" s="693">
        <v>8031555</v>
      </c>
      <c r="C198" s="119" t="s">
        <v>2278</v>
      </c>
      <c r="D198" s="119">
        <v>0</v>
      </c>
    </row>
    <row r="199" spans="1:4">
      <c r="A199" s="119">
        <v>199</v>
      </c>
      <c r="B199" s="693">
        <v>8031800</v>
      </c>
      <c r="C199" s="119" t="s">
        <v>2280</v>
      </c>
      <c r="D199" s="119">
        <v>-412</v>
      </c>
    </row>
    <row r="200" spans="1:4">
      <c r="A200" s="119">
        <v>200</v>
      </c>
      <c r="B200" s="693">
        <v>8051050</v>
      </c>
      <c r="C200" s="119" t="s">
        <v>2281</v>
      </c>
      <c r="D200" s="119">
        <v>3412</v>
      </c>
    </row>
    <row r="201" spans="1:4">
      <c r="A201" s="119">
        <v>201</v>
      </c>
      <c r="B201" s="693">
        <v>8051075</v>
      </c>
      <c r="C201" s="119" t="s">
        <v>2282</v>
      </c>
      <c r="D201" s="119">
        <v>183</v>
      </c>
    </row>
    <row r="202" spans="1:4">
      <c r="A202" s="119">
        <v>202</v>
      </c>
      <c r="B202" s="693" t="s">
        <v>3329</v>
      </c>
      <c r="C202" s="119" t="s">
        <v>2284</v>
      </c>
      <c r="D202" s="119">
        <v>130438</v>
      </c>
    </row>
    <row r="203" spans="1:4">
      <c r="A203" s="119">
        <v>203</v>
      </c>
    </row>
    <row r="204" spans="1:4">
      <c r="A204" s="119">
        <v>204</v>
      </c>
      <c r="B204" s="693">
        <v>7751650</v>
      </c>
      <c r="C204" s="119" t="s">
        <v>2285</v>
      </c>
      <c r="D204" s="119">
        <v>0</v>
      </c>
    </row>
    <row r="205" spans="1:4">
      <c r="A205" s="119">
        <v>205</v>
      </c>
      <c r="B205" s="693">
        <v>7879000</v>
      </c>
      <c r="C205" s="119" t="s">
        <v>2286</v>
      </c>
      <c r="D205" s="119">
        <v>0</v>
      </c>
    </row>
    <row r="206" spans="1:4">
      <c r="A206" s="119">
        <v>206</v>
      </c>
      <c r="B206" s="693">
        <v>8031150</v>
      </c>
      <c r="C206" s="119" t="s">
        <v>2287</v>
      </c>
      <c r="D206" s="119">
        <v>7798</v>
      </c>
    </row>
    <row r="207" spans="1:4">
      <c r="A207" s="119">
        <v>207</v>
      </c>
      <c r="B207" s="693">
        <v>8031325</v>
      </c>
      <c r="C207" s="119" t="s">
        <v>2288</v>
      </c>
      <c r="D207" s="119">
        <v>8930</v>
      </c>
    </row>
    <row r="208" spans="1:4">
      <c r="A208" s="119">
        <v>208</v>
      </c>
      <c r="B208" s="693">
        <v>8031350</v>
      </c>
      <c r="C208" s="119" t="s">
        <v>3128</v>
      </c>
      <c r="D208" s="119">
        <v>98</v>
      </c>
    </row>
    <row r="209" spans="1:4">
      <c r="A209" s="119">
        <v>209</v>
      </c>
      <c r="B209" s="693">
        <v>8031425</v>
      </c>
      <c r="C209" s="119" t="s">
        <v>2289</v>
      </c>
      <c r="D209" s="119">
        <v>5400</v>
      </c>
    </row>
    <row r="210" spans="1:4">
      <c r="A210" s="119">
        <v>210</v>
      </c>
      <c r="B210" s="693">
        <v>8051025</v>
      </c>
      <c r="C210" s="119" t="s">
        <v>2290</v>
      </c>
      <c r="D210" s="119">
        <v>910</v>
      </c>
    </row>
    <row r="211" spans="1:4">
      <c r="A211" s="119">
        <v>211</v>
      </c>
      <c r="B211" s="693">
        <v>8051100</v>
      </c>
      <c r="C211" s="119" t="s">
        <v>2291</v>
      </c>
      <c r="D211" s="119">
        <v>208</v>
      </c>
    </row>
    <row r="212" spans="1:4">
      <c r="A212" s="119">
        <v>212</v>
      </c>
      <c r="B212" s="693">
        <v>8071025</v>
      </c>
      <c r="C212" s="119" t="s">
        <v>2292</v>
      </c>
      <c r="D212" s="119">
        <v>8319</v>
      </c>
    </row>
    <row r="213" spans="1:4">
      <c r="A213" s="119">
        <v>213</v>
      </c>
      <c r="B213" s="693">
        <v>8071050</v>
      </c>
      <c r="C213" s="119" t="s">
        <v>2293</v>
      </c>
      <c r="D213" s="119">
        <v>605</v>
      </c>
    </row>
    <row r="214" spans="1:4">
      <c r="A214" s="119">
        <v>214</v>
      </c>
      <c r="B214" s="693">
        <v>8071055</v>
      </c>
      <c r="C214" s="119" t="s">
        <v>3201</v>
      </c>
      <c r="D214" s="119">
        <v>4</v>
      </c>
    </row>
    <row r="215" spans="1:4">
      <c r="A215" s="119">
        <v>215</v>
      </c>
      <c r="B215" s="693">
        <v>8071075</v>
      </c>
      <c r="C215" s="119" t="s">
        <v>2294</v>
      </c>
      <c r="D215" s="119">
        <v>0</v>
      </c>
    </row>
    <row r="216" spans="1:4">
      <c r="A216" s="119">
        <v>216</v>
      </c>
      <c r="B216" s="693">
        <v>8071080</v>
      </c>
      <c r="C216" s="119" t="s">
        <v>2295</v>
      </c>
      <c r="D216" s="119">
        <v>270</v>
      </c>
    </row>
    <row r="217" spans="1:4">
      <c r="A217" s="119">
        <v>217</v>
      </c>
      <c r="B217" s="693">
        <v>8071100</v>
      </c>
      <c r="C217" s="119" t="s">
        <v>2296</v>
      </c>
      <c r="D217" s="119">
        <v>3772</v>
      </c>
    </row>
    <row r="218" spans="1:4">
      <c r="A218" s="119">
        <v>218</v>
      </c>
      <c r="B218" s="693">
        <v>8071125</v>
      </c>
      <c r="C218" s="119" t="s">
        <v>2297</v>
      </c>
      <c r="D218" s="119">
        <v>1027</v>
      </c>
    </row>
    <row r="219" spans="1:4">
      <c r="A219" s="119">
        <v>219</v>
      </c>
      <c r="B219" s="693">
        <v>8071150</v>
      </c>
      <c r="C219" s="119" t="s">
        <v>2298</v>
      </c>
      <c r="D219" s="119">
        <v>0</v>
      </c>
    </row>
    <row r="220" spans="1:4">
      <c r="A220" s="119">
        <v>220</v>
      </c>
      <c r="B220" s="693">
        <v>8071175</v>
      </c>
      <c r="C220" s="119" t="s">
        <v>2299</v>
      </c>
      <c r="D220" s="119">
        <v>767</v>
      </c>
    </row>
    <row r="221" spans="1:4">
      <c r="A221" s="119">
        <v>221</v>
      </c>
      <c r="B221" s="693">
        <v>8071200</v>
      </c>
      <c r="C221" s="119" t="s">
        <v>2300</v>
      </c>
      <c r="D221" s="119">
        <v>344</v>
      </c>
    </row>
    <row r="222" spans="1:4">
      <c r="A222" s="119">
        <v>222</v>
      </c>
      <c r="B222" s="693">
        <v>8071225</v>
      </c>
      <c r="C222" s="119" t="s">
        <v>2301</v>
      </c>
      <c r="D222" s="119">
        <v>0</v>
      </c>
    </row>
    <row r="223" spans="1:4">
      <c r="A223" s="119">
        <v>223</v>
      </c>
      <c r="B223" s="693">
        <v>8091050</v>
      </c>
      <c r="C223" s="119" t="s">
        <v>2302</v>
      </c>
      <c r="D223" s="119">
        <v>1260</v>
      </c>
    </row>
    <row r="224" spans="1:4">
      <c r="A224" s="119">
        <v>224</v>
      </c>
      <c r="B224" s="693">
        <v>8091075</v>
      </c>
      <c r="C224" s="119" t="s">
        <v>2303</v>
      </c>
      <c r="D224" s="119">
        <v>7141</v>
      </c>
    </row>
    <row r="225" spans="1:4">
      <c r="A225" s="119">
        <v>225</v>
      </c>
      <c r="B225" s="693">
        <v>8091100</v>
      </c>
      <c r="C225" s="119" t="s">
        <v>2304</v>
      </c>
      <c r="D225" s="119">
        <v>1329</v>
      </c>
    </row>
    <row r="226" spans="1:4">
      <c r="A226" s="119">
        <v>226</v>
      </c>
      <c r="B226" s="693">
        <v>8091125</v>
      </c>
      <c r="C226" s="119" t="s">
        <v>3404</v>
      </c>
      <c r="D226" s="119">
        <v>1</v>
      </c>
    </row>
    <row r="227" spans="1:4">
      <c r="A227" s="119">
        <v>227</v>
      </c>
      <c r="B227" s="693">
        <v>8091175</v>
      </c>
      <c r="C227" s="119" t="s">
        <v>2305</v>
      </c>
      <c r="D227" s="119">
        <v>647</v>
      </c>
    </row>
    <row r="228" spans="1:4">
      <c r="A228" s="119">
        <v>228</v>
      </c>
      <c r="B228" s="693">
        <v>8091200</v>
      </c>
      <c r="C228" s="119" t="s">
        <v>2306</v>
      </c>
      <c r="D228" s="119">
        <v>12476</v>
      </c>
    </row>
    <row r="229" spans="1:4">
      <c r="A229" s="119">
        <v>229</v>
      </c>
      <c r="B229" s="693">
        <v>8091225</v>
      </c>
      <c r="C229" s="119" t="s">
        <v>2307</v>
      </c>
      <c r="D229" s="119">
        <v>121777</v>
      </c>
    </row>
    <row r="230" spans="1:4">
      <c r="A230" s="119">
        <v>230</v>
      </c>
      <c r="B230" s="693">
        <v>8131000</v>
      </c>
      <c r="C230" s="119" t="s">
        <v>2308</v>
      </c>
      <c r="D230" s="119">
        <v>1946</v>
      </c>
    </row>
    <row r="231" spans="1:4">
      <c r="A231" s="119">
        <v>231</v>
      </c>
      <c r="B231" s="693">
        <v>8131075</v>
      </c>
      <c r="C231" s="119" t="s">
        <v>2309</v>
      </c>
      <c r="D231" s="119">
        <v>6784</v>
      </c>
    </row>
    <row r="232" spans="1:4">
      <c r="A232" s="119">
        <v>232</v>
      </c>
      <c r="B232" s="693">
        <v>8131125</v>
      </c>
      <c r="C232" s="119" t="s">
        <v>2310</v>
      </c>
      <c r="D232" s="119">
        <v>0</v>
      </c>
    </row>
    <row r="233" spans="1:4">
      <c r="A233" s="119">
        <v>233</v>
      </c>
      <c r="B233" s="693">
        <v>8131150</v>
      </c>
      <c r="C233" s="119" t="s">
        <v>2311</v>
      </c>
      <c r="D233" s="119">
        <v>17957</v>
      </c>
    </row>
    <row r="234" spans="1:4">
      <c r="A234" s="119">
        <v>234</v>
      </c>
      <c r="B234" s="693">
        <v>8131175</v>
      </c>
      <c r="C234" s="119" t="s">
        <v>2312</v>
      </c>
      <c r="D234" s="119">
        <v>1436</v>
      </c>
    </row>
    <row r="235" spans="1:4">
      <c r="A235" s="119">
        <v>235</v>
      </c>
      <c r="B235" s="693">
        <v>8131200</v>
      </c>
      <c r="C235" s="119" t="s">
        <v>2313</v>
      </c>
      <c r="D235" s="119">
        <v>0</v>
      </c>
    </row>
    <row r="236" spans="1:4">
      <c r="A236" s="119">
        <v>236</v>
      </c>
      <c r="B236" s="693">
        <v>8151025</v>
      </c>
      <c r="C236" s="119" t="s">
        <v>2314</v>
      </c>
      <c r="D236" s="119">
        <v>2900</v>
      </c>
    </row>
    <row r="237" spans="1:4">
      <c r="A237" s="119">
        <v>237</v>
      </c>
      <c r="B237" s="693">
        <v>8151050</v>
      </c>
      <c r="C237" s="119" t="s">
        <v>2315</v>
      </c>
      <c r="D237" s="119">
        <v>0</v>
      </c>
    </row>
    <row r="238" spans="1:4">
      <c r="A238" s="119">
        <v>238</v>
      </c>
      <c r="B238" s="693">
        <v>8151075</v>
      </c>
      <c r="C238" s="119" t="s">
        <v>2316</v>
      </c>
      <c r="D238" s="119">
        <v>254</v>
      </c>
    </row>
    <row r="239" spans="1:4">
      <c r="A239" s="119">
        <v>239</v>
      </c>
      <c r="B239" s="693">
        <v>8151100</v>
      </c>
      <c r="C239" s="119" t="s">
        <v>2317</v>
      </c>
      <c r="D239" s="119">
        <v>6342</v>
      </c>
    </row>
    <row r="240" spans="1:4">
      <c r="A240" s="119">
        <v>240</v>
      </c>
      <c r="B240" s="693">
        <v>8151125</v>
      </c>
      <c r="C240" s="119" t="s">
        <v>2318</v>
      </c>
      <c r="D240" s="119">
        <v>18443</v>
      </c>
    </row>
    <row r="241" spans="1:4">
      <c r="A241" s="119">
        <v>241</v>
      </c>
      <c r="B241" s="693">
        <v>8151150</v>
      </c>
      <c r="C241" s="119" t="s">
        <v>2319</v>
      </c>
      <c r="D241" s="119">
        <v>0</v>
      </c>
    </row>
    <row r="242" spans="1:4">
      <c r="A242" s="119">
        <v>242</v>
      </c>
      <c r="B242" s="693">
        <v>8181025</v>
      </c>
      <c r="C242" s="119" t="s">
        <v>2320</v>
      </c>
      <c r="D242" s="119">
        <v>2094</v>
      </c>
    </row>
    <row r="243" spans="1:4">
      <c r="A243" s="119">
        <v>243</v>
      </c>
      <c r="B243" s="693">
        <v>8181050</v>
      </c>
      <c r="C243" s="119" t="s">
        <v>2321</v>
      </c>
      <c r="D243" s="119">
        <v>2194</v>
      </c>
    </row>
    <row r="244" spans="1:4">
      <c r="A244" s="119">
        <v>244</v>
      </c>
      <c r="B244" s="693">
        <v>8181075</v>
      </c>
      <c r="C244" s="119" t="s">
        <v>2322</v>
      </c>
      <c r="D244" s="119">
        <v>897</v>
      </c>
    </row>
    <row r="245" spans="1:4">
      <c r="A245" s="119">
        <v>245</v>
      </c>
      <c r="B245" s="693">
        <v>8181100</v>
      </c>
      <c r="C245" s="119" t="s">
        <v>2323</v>
      </c>
      <c r="D245" s="119">
        <v>11</v>
      </c>
    </row>
    <row r="246" spans="1:4">
      <c r="A246" s="119">
        <v>246</v>
      </c>
      <c r="B246" s="693">
        <v>8201025</v>
      </c>
      <c r="C246" s="119" t="s">
        <v>2324</v>
      </c>
      <c r="D246" s="119">
        <v>12525</v>
      </c>
    </row>
    <row r="247" spans="1:4">
      <c r="A247" s="119">
        <v>247</v>
      </c>
      <c r="B247" s="693">
        <v>8201050</v>
      </c>
      <c r="C247" s="119" t="s">
        <v>2325</v>
      </c>
      <c r="D247" s="119">
        <v>6</v>
      </c>
    </row>
    <row r="248" spans="1:4">
      <c r="A248" s="119">
        <v>248</v>
      </c>
      <c r="B248" s="693">
        <v>8201075</v>
      </c>
      <c r="C248" s="119" t="s">
        <v>2326</v>
      </c>
      <c r="D248" s="119">
        <v>0</v>
      </c>
    </row>
    <row r="249" spans="1:4">
      <c r="A249" s="119">
        <v>249</v>
      </c>
      <c r="B249" s="693">
        <v>8201100</v>
      </c>
      <c r="C249" s="119" t="s">
        <v>2327</v>
      </c>
      <c r="D249" s="119">
        <v>662</v>
      </c>
    </row>
    <row r="250" spans="1:4">
      <c r="A250" s="119">
        <v>250</v>
      </c>
      <c r="B250" s="693">
        <v>8201115</v>
      </c>
      <c r="C250" s="119" t="s">
        <v>2328</v>
      </c>
      <c r="D250" s="119">
        <v>3418</v>
      </c>
    </row>
    <row r="251" spans="1:4">
      <c r="A251" s="119">
        <v>251</v>
      </c>
      <c r="B251" s="693">
        <v>8201125</v>
      </c>
      <c r="C251" s="119" t="s">
        <v>2329</v>
      </c>
      <c r="D251" s="119">
        <v>3676</v>
      </c>
    </row>
    <row r="252" spans="1:4">
      <c r="A252" s="119">
        <v>252</v>
      </c>
      <c r="B252" s="693">
        <v>8201150</v>
      </c>
      <c r="C252" s="119" t="s">
        <v>2330</v>
      </c>
      <c r="D252" s="119">
        <v>6</v>
      </c>
    </row>
    <row r="253" spans="1:4">
      <c r="A253" s="119">
        <v>253</v>
      </c>
      <c r="B253" s="693">
        <v>8201180</v>
      </c>
      <c r="C253" s="119" t="s">
        <v>2332</v>
      </c>
      <c r="D253" s="119">
        <v>-20</v>
      </c>
    </row>
    <row r="254" spans="1:4">
      <c r="A254" s="119">
        <v>254</v>
      </c>
      <c r="B254" s="693">
        <v>8201200</v>
      </c>
      <c r="C254" s="119" t="s">
        <v>2333</v>
      </c>
      <c r="D254" s="119">
        <v>6670</v>
      </c>
    </row>
    <row r="255" spans="1:4">
      <c r="A255" s="119">
        <v>255</v>
      </c>
      <c r="B255" s="693">
        <v>8201225</v>
      </c>
      <c r="C255" s="119" t="s">
        <v>2334</v>
      </c>
      <c r="D255" s="119">
        <v>257</v>
      </c>
    </row>
    <row r="256" spans="1:4">
      <c r="A256" s="119">
        <v>256</v>
      </c>
      <c r="B256" s="693">
        <v>8201250</v>
      </c>
      <c r="C256" s="119" t="s">
        <v>2335</v>
      </c>
      <c r="D256" s="119">
        <v>4166</v>
      </c>
    </row>
    <row r="257" spans="1:4">
      <c r="A257" s="119">
        <v>257</v>
      </c>
      <c r="B257" s="693">
        <v>8201275</v>
      </c>
      <c r="C257" s="119" t="s">
        <v>2336</v>
      </c>
      <c r="D257" s="119">
        <v>1622</v>
      </c>
    </row>
    <row r="258" spans="1:4">
      <c r="A258" s="119">
        <v>258</v>
      </c>
      <c r="B258" s="693">
        <v>8201300</v>
      </c>
      <c r="C258" s="119" t="s">
        <v>2337</v>
      </c>
      <c r="D258" s="119">
        <v>0</v>
      </c>
    </row>
    <row r="259" spans="1:4">
      <c r="A259" s="119">
        <v>259</v>
      </c>
      <c r="B259" s="693">
        <v>8201325</v>
      </c>
      <c r="C259" s="119" t="s">
        <v>2338</v>
      </c>
      <c r="D259" s="119">
        <v>25</v>
      </c>
    </row>
    <row r="260" spans="1:4">
      <c r="A260" s="119">
        <v>260</v>
      </c>
      <c r="B260" s="693">
        <v>8201350</v>
      </c>
      <c r="C260" s="119" t="s">
        <v>2339</v>
      </c>
      <c r="D260" s="119">
        <v>449</v>
      </c>
    </row>
    <row r="261" spans="1:4">
      <c r="A261" s="119">
        <v>261</v>
      </c>
      <c r="B261" s="693">
        <v>8201400</v>
      </c>
      <c r="C261" s="119" t="s">
        <v>3202</v>
      </c>
      <c r="D261" s="119">
        <v>0</v>
      </c>
    </row>
    <row r="262" spans="1:4">
      <c r="A262" s="119">
        <v>262</v>
      </c>
      <c r="B262" s="693">
        <v>8201425</v>
      </c>
      <c r="C262" s="119" t="s">
        <v>2340</v>
      </c>
      <c r="D262" s="119">
        <v>269</v>
      </c>
    </row>
    <row r="263" spans="1:4">
      <c r="A263" s="119">
        <v>263</v>
      </c>
      <c r="B263" s="693">
        <v>8201475</v>
      </c>
      <c r="C263" s="119" t="s">
        <v>2341</v>
      </c>
      <c r="D263" s="119">
        <v>555</v>
      </c>
    </row>
    <row r="264" spans="1:4">
      <c r="A264" s="119">
        <v>264</v>
      </c>
      <c r="B264" s="693">
        <v>8201500</v>
      </c>
      <c r="C264" s="119" t="s">
        <v>2342</v>
      </c>
      <c r="D264" s="119">
        <v>223</v>
      </c>
    </row>
    <row r="265" spans="1:4">
      <c r="A265" s="119">
        <v>265</v>
      </c>
      <c r="B265" s="693">
        <v>8201525</v>
      </c>
      <c r="C265" s="119" t="s">
        <v>2343</v>
      </c>
      <c r="D265" s="119">
        <v>471</v>
      </c>
    </row>
    <row r="266" spans="1:4">
      <c r="A266" s="119">
        <v>266</v>
      </c>
      <c r="B266" s="693">
        <v>8201530</v>
      </c>
      <c r="C266" s="119" t="s">
        <v>2344</v>
      </c>
      <c r="D266" s="119">
        <v>0</v>
      </c>
    </row>
    <row r="267" spans="1:4">
      <c r="A267" s="119">
        <v>267</v>
      </c>
      <c r="B267" s="693">
        <v>8201800</v>
      </c>
      <c r="C267" s="119" t="s">
        <v>2345</v>
      </c>
      <c r="D267" s="119">
        <v>1168</v>
      </c>
    </row>
    <row r="268" spans="1:4">
      <c r="A268" s="119">
        <v>268</v>
      </c>
      <c r="B268" s="693">
        <v>8231025</v>
      </c>
      <c r="C268" s="119" t="s">
        <v>2346</v>
      </c>
      <c r="D268" s="119">
        <v>0</v>
      </c>
    </row>
    <row r="269" spans="1:4">
      <c r="A269" s="119">
        <v>269</v>
      </c>
      <c r="B269" s="693">
        <v>8231030</v>
      </c>
      <c r="C269" s="119" t="s">
        <v>2347</v>
      </c>
      <c r="D269" s="119">
        <v>22</v>
      </c>
    </row>
    <row r="270" spans="1:4">
      <c r="A270" s="119">
        <v>270</v>
      </c>
      <c r="B270" s="693">
        <v>8231050</v>
      </c>
      <c r="C270" s="119" t="s">
        <v>2348</v>
      </c>
      <c r="D270" s="119">
        <v>313</v>
      </c>
    </row>
    <row r="271" spans="1:4">
      <c r="A271" s="119">
        <v>271</v>
      </c>
      <c r="B271" s="693">
        <v>8231055</v>
      </c>
      <c r="C271" s="119" t="s">
        <v>2349</v>
      </c>
      <c r="D271" s="119">
        <v>929</v>
      </c>
    </row>
    <row r="272" spans="1:4">
      <c r="A272" s="119">
        <v>272</v>
      </c>
      <c r="B272" s="693">
        <v>8231075</v>
      </c>
      <c r="C272" s="119" t="s">
        <v>2350</v>
      </c>
      <c r="D272" s="119">
        <v>20</v>
      </c>
    </row>
    <row r="273" spans="1:4">
      <c r="A273" s="119">
        <v>273</v>
      </c>
      <c r="B273" s="693">
        <v>8231200</v>
      </c>
      <c r="C273" s="119" t="s">
        <v>2351</v>
      </c>
      <c r="D273" s="119">
        <v>0</v>
      </c>
    </row>
    <row r="274" spans="1:4">
      <c r="A274" s="119">
        <v>274</v>
      </c>
      <c r="B274" s="693">
        <v>8231210</v>
      </c>
      <c r="C274" s="119" t="s">
        <v>2352</v>
      </c>
      <c r="D274" s="119">
        <v>711</v>
      </c>
    </row>
    <row r="275" spans="1:4">
      <c r="A275" s="119">
        <v>275</v>
      </c>
      <c r="B275" s="693">
        <v>8231225</v>
      </c>
      <c r="C275" s="119" t="s">
        <v>2353</v>
      </c>
      <c r="D275" s="119">
        <v>0</v>
      </c>
    </row>
    <row r="276" spans="1:4">
      <c r="A276" s="119">
        <v>276</v>
      </c>
      <c r="B276" s="693">
        <v>8231230</v>
      </c>
      <c r="C276" s="119" t="s">
        <v>2354</v>
      </c>
      <c r="D276" s="119">
        <v>4783</v>
      </c>
    </row>
    <row r="277" spans="1:4">
      <c r="A277" s="119">
        <v>277</v>
      </c>
      <c r="B277" s="693">
        <v>8231250</v>
      </c>
      <c r="C277" s="119" t="s">
        <v>2355</v>
      </c>
      <c r="D277" s="119">
        <v>979</v>
      </c>
    </row>
    <row r="278" spans="1:4">
      <c r="A278" s="119">
        <v>278</v>
      </c>
      <c r="B278" s="693">
        <v>8231375</v>
      </c>
      <c r="C278" s="119" t="s">
        <v>2356</v>
      </c>
      <c r="D278" s="119">
        <v>57</v>
      </c>
    </row>
    <row r="279" spans="1:4">
      <c r="A279" s="119">
        <v>279</v>
      </c>
      <c r="B279" s="693">
        <v>8231400</v>
      </c>
      <c r="C279" s="119" t="s">
        <v>2357</v>
      </c>
      <c r="D279" s="119">
        <v>4</v>
      </c>
    </row>
    <row r="280" spans="1:4">
      <c r="A280" s="119">
        <v>280</v>
      </c>
      <c r="B280" s="693">
        <v>8231450</v>
      </c>
      <c r="C280" s="119" t="s">
        <v>2358</v>
      </c>
      <c r="D280" s="119">
        <v>1236</v>
      </c>
    </row>
    <row r="281" spans="1:4">
      <c r="A281" s="119">
        <v>281</v>
      </c>
      <c r="B281" s="693">
        <v>8231475</v>
      </c>
      <c r="C281" s="119" t="s">
        <v>2359</v>
      </c>
      <c r="D281" s="119">
        <v>0</v>
      </c>
    </row>
    <row r="282" spans="1:4">
      <c r="A282" s="119">
        <v>282</v>
      </c>
      <c r="B282" s="693">
        <v>8231525</v>
      </c>
      <c r="C282" s="119" t="s">
        <v>2360</v>
      </c>
      <c r="D282" s="119">
        <v>202</v>
      </c>
    </row>
    <row r="283" spans="1:4">
      <c r="A283" s="119">
        <v>283</v>
      </c>
      <c r="B283" s="693">
        <v>8231550</v>
      </c>
      <c r="C283" s="119" t="s">
        <v>2361</v>
      </c>
      <c r="D283" s="119">
        <v>104</v>
      </c>
    </row>
    <row r="284" spans="1:4">
      <c r="A284" s="119">
        <v>284</v>
      </c>
      <c r="B284" s="693">
        <v>8231600</v>
      </c>
      <c r="C284" s="119" t="s">
        <v>2362</v>
      </c>
      <c r="D284" s="119">
        <v>0</v>
      </c>
    </row>
    <row r="285" spans="1:4">
      <c r="A285" s="119">
        <v>285</v>
      </c>
      <c r="B285" s="693">
        <v>8231625</v>
      </c>
      <c r="C285" s="119" t="s">
        <v>2363</v>
      </c>
      <c r="D285" s="119">
        <v>5460</v>
      </c>
    </row>
    <row r="286" spans="1:4">
      <c r="A286" s="119">
        <v>286</v>
      </c>
      <c r="B286" s="693">
        <v>8231710</v>
      </c>
      <c r="C286" s="119" t="s">
        <v>2364</v>
      </c>
      <c r="D286" s="119">
        <v>302</v>
      </c>
    </row>
    <row r="287" spans="1:4">
      <c r="A287" s="119">
        <v>287</v>
      </c>
      <c r="B287" s="693">
        <v>8231715</v>
      </c>
      <c r="C287" s="119" t="s">
        <v>2365</v>
      </c>
      <c r="D287" s="119">
        <v>4559</v>
      </c>
    </row>
    <row r="288" spans="1:4">
      <c r="A288" s="119">
        <v>288</v>
      </c>
      <c r="B288" s="693">
        <v>8251100</v>
      </c>
      <c r="C288" s="119" t="s">
        <v>2366</v>
      </c>
      <c r="D288" s="119">
        <v>12636</v>
      </c>
    </row>
    <row r="289" spans="1:4">
      <c r="A289" s="119">
        <v>289</v>
      </c>
      <c r="B289" s="693">
        <v>8251225</v>
      </c>
      <c r="C289" s="119" t="s">
        <v>2368</v>
      </c>
      <c r="D289" s="119">
        <v>0</v>
      </c>
    </row>
    <row r="290" spans="1:4">
      <c r="A290" s="119">
        <v>290</v>
      </c>
      <c r="B290" s="693">
        <v>8251235</v>
      </c>
      <c r="C290" s="119" t="s">
        <v>2369</v>
      </c>
      <c r="D290" s="119">
        <v>51</v>
      </c>
    </row>
    <row r="291" spans="1:4">
      <c r="A291" s="119">
        <v>291</v>
      </c>
      <c r="B291" s="693">
        <v>8251250</v>
      </c>
      <c r="C291" s="119" t="s">
        <v>2370</v>
      </c>
      <c r="D291" s="119">
        <v>0</v>
      </c>
    </row>
    <row r="292" spans="1:4">
      <c r="A292" s="119">
        <v>292</v>
      </c>
      <c r="B292" s="693">
        <v>8271025</v>
      </c>
      <c r="C292" s="119" t="s">
        <v>2371</v>
      </c>
      <c r="D292" s="119">
        <v>7391</v>
      </c>
    </row>
    <row r="293" spans="1:4">
      <c r="A293" s="119">
        <v>293</v>
      </c>
      <c r="B293" s="693">
        <v>8271050</v>
      </c>
      <c r="C293" s="119" t="s">
        <v>2372</v>
      </c>
      <c r="D293" s="119">
        <v>778</v>
      </c>
    </row>
    <row r="294" spans="1:4">
      <c r="A294" s="119">
        <v>294</v>
      </c>
      <c r="B294" s="693">
        <v>8301025</v>
      </c>
      <c r="C294" s="119" t="s">
        <v>2373</v>
      </c>
      <c r="D294" s="119">
        <v>4723</v>
      </c>
    </row>
    <row r="295" spans="1:4">
      <c r="A295" s="119">
        <v>295</v>
      </c>
      <c r="B295" s="693">
        <v>8301050</v>
      </c>
      <c r="C295" s="119" t="s">
        <v>2374</v>
      </c>
      <c r="D295" s="119">
        <v>29409</v>
      </c>
    </row>
    <row r="296" spans="1:4">
      <c r="A296" s="119">
        <v>296</v>
      </c>
      <c r="B296" s="693">
        <v>8301075</v>
      </c>
      <c r="C296" s="119" t="s">
        <v>2375</v>
      </c>
      <c r="D296" s="119">
        <v>0</v>
      </c>
    </row>
    <row r="297" spans="1:4">
      <c r="A297" s="119">
        <v>297</v>
      </c>
      <c r="B297" s="693">
        <v>8301100</v>
      </c>
      <c r="C297" s="119" t="s">
        <v>2376</v>
      </c>
      <c r="D297" s="119">
        <v>803</v>
      </c>
    </row>
    <row r="298" spans="1:4">
      <c r="A298" s="119">
        <v>298</v>
      </c>
      <c r="B298" s="693">
        <v>8331025</v>
      </c>
      <c r="C298" s="119" t="s">
        <v>2377</v>
      </c>
      <c r="D298" s="119">
        <v>21727</v>
      </c>
    </row>
    <row r="299" spans="1:4">
      <c r="A299" s="119">
        <v>299</v>
      </c>
      <c r="B299" s="693">
        <v>8331050</v>
      </c>
      <c r="C299" s="119" t="s">
        <v>2378</v>
      </c>
      <c r="D299" s="119">
        <v>807</v>
      </c>
    </row>
    <row r="300" spans="1:4">
      <c r="A300" s="119">
        <v>300</v>
      </c>
      <c r="B300" s="693">
        <v>8331075</v>
      </c>
      <c r="C300" s="119" t="s">
        <v>2379</v>
      </c>
      <c r="D300" s="119">
        <v>80</v>
      </c>
    </row>
    <row r="301" spans="1:4">
      <c r="A301" s="119">
        <v>301</v>
      </c>
      <c r="B301" s="693">
        <v>8331130</v>
      </c>
      <c r="C301" s="119" t="s">
        <v>2380</v>
      </c>
      <c r="D301" s="119">
        <v>0</v>
      </c>
    </row>
    <row r="302" spans="1:4">
      <c r="A302" s="119">
        <v>302</v>
      </c>
      <c r="B302" s="693">
        <v>8331150</v>
      </c>
      <c r="C302" s="119" t="s">
        <v>2381</v>
      </c>
      <c r="D302" s="119">
        <v>200</v>
      </c>
    </row>
    <row r="303" spans="1:4">
      <c r="A303" s="119">
        <v>303</v>
      </c>
      <c r="B303" s="693">
        <v>8331175</v>
      </c>
      <c r="C303" s="119" t="s">
        <v>2382</v>
      </c>
      <c r="D303" s="119">
        <v>1450</v>
      </c>
    </row>
    <row r="304" spans="1:4">
      <c r="A304" s="119">
        <v>304</v>
      </c>
      <c r="B304" s="693">
        <v>8331200</v>
      </c>
      <c r="C304" s="119" t="s">
        <v>3129</v>
      </c>
      <c r="D304" s="119">
        <v>1350</v>
      </c>
    </row>
    <row r="305" spans="1:4">
      <c r="A305" s="119">
        <v>305</v>
      </c>
      <c r="B305" s="693">
        <v>8331250</v>
      </c>
      <c r="C305" s="119" t="s">
        <v>2383</v>
      </c>
      <c r="D305" s="119">
        <v>284178</v>
      </c>
    </row>
    <row r="306" spans="1:4">
      <c r="A306" s="119">
        <v>306</v>
      </c>
      <c r="B306" s="693">
        <v>8351050</v>
      </c>
      <c r="C306" s="119" t="s">
        <v>2384</v>
      </c>
      <c r="D306" s="119">
        <v>423</v>
      </c>
    </row>
    <row r="307" spans="1:4">
      <c r="A307" s="119">
        <v>307</v>
      </c>
      <c r="B307" s="693">
        <v>8351075</v>
      </c>
      <c r="C307" s="119" t="s">
        <v>2385</v>
      </c>
      <c r="D307" s="119">
        <v>435</v>
      </c>
    </row>
    <row r="308" spans="1:4">
      <c r="A308" s="119">
        <v>308</v>
      </c>
      <c r="B308" s="693">
        <v>8351100</v>
      </c>
      <c r="C308" s="119" t="s">
        <v>2386</v>
      </c>
      <c r="D308" s="119">
        <v>2550</v>
      </c>
    </row>
    <row r="309" spans="1:4">
      <c r="A309" s="119">
        <v>309</v>
      </c>
      <c r="B309" s="693">
        <v>8351125</v>
      </c>
      <c r="C309" s="119" t="s">
        <v>2387</v>
      </c>
      <c r="D309" s="119">
        <v>-300</v>
      </c>
    </row>
    <row r="310" spans="1:4">
      <c r="A310" s="119">
        <v>310</v>
      </c>
      <c r="B310" s="693">
        <v>8351150</v>
      </c>
      <c r="C310" s="119" t="s">
        <v>2388</v>
      </c>
      <c r="D310" s="119">
        <v>0</v>
      </c>
    </row>
    <row r="311" spans="1:4">
      <c r="A311" s="119">
        <v>311</v>
      </c>
      <c r="B311" s="693">
        <v>8371025</v>
      </c>
      <c r="C311" s="119" t="s">
        <v>2389</v>
      </c>
      <c r="D311" s="119">
        <v>0</v>
      </c>
    </row>
    <row r="312" spans="1:4">
      <c r="A312" s="119">
        <v>312</v>
      </c>
      <c r="B312" s="693">
        <v>8371075</v>
      </c>
      <c r="C312" s="119" t="s">
        <v>2390</v>
      </c>
      <c r="D312" s="119">
        <v>-101</v>
      </c>
    </row>
    <row r="313" spans="1:4">
      <c r="A313" s="119">
        <v>313</v>
      </c>
      <c r="B313" s="693">
        <v>8401050</v>
      </c>
      <c r="C313" s="119" t="s">
        <v>2392</v>
      </c>
      <c r="D313" s="119">
        <v>0</v>
      </c>
    </row>
    <row r="314" spans="1:4">
      <c r="A314" s="119">
        <v>314</v>
      </c>
      <c r="B314" s="693">
        <v>8401075</v>
      </c>
      <c r="C314" s="119" t="s">
        <v>2393</v>
      </c>
      <c r="D314" s="119">
        <v>20520</v>
      </c>
    </row>
    <row r="315" spans="1:4">
      <c r="A315" s="119">
        <v>315</v>
      </c>
      <c r="B315" s="693">
        <v>8401125</v>
      </c>
      <c r="C315" s="119" t="s">
        <v>2394</v>
      </c>
      <c r="D315" s="119">
        <v>3850</v>
      </c>
    </row>
    <row r="316" spans="1:4">
      <c r="A316" s="119">
        <v>316</v>
      </c>
      <c r="B316" s="693">
        <v>8431050</v>
      </c>
      <c r="C316" s="119" t="s">
        <v>3130</v>
      </c>
      <c r="D316" s="119">
        <v>0</v>
      </c>
    </row>
    <row r="317" spans="1:4">
      <c r="A317" s="119">
        <v>317</v>
      </c>
      <c r="B317" s="693">
        <v>8431100</v>
      </c>
      <c r="C317" s="119" t="s">
        <v>2395</v>
      </c>
      <c r="D317" s="119">
        <v>1370</v>
      </c>
    </row>
    <row r="318" spans="1:4">
      <c r="A318" s="119">
        <v>318</v>
      </c>
      <c r="B318" s="693">
        <v>8431125</v>
      </c>
      <c r="C318" s="119" t="s">
        <v>3131</v>
      </c>
      <c r="D318" s="119">
        <v>94</v>
      </c>
    </row>
    <row r="319" spans="1:4">
      <c r="A319" s="119">
        <v>319</v>
      </c>
      <c r="B319" s="693">
        <v>8431130</v>
      </c>
      <c r="C319" s="119" t="s">
        <v>2396</v>
      </c>
      <c r="D319" s="119">
        <v>188</v>
      </c>
    </row>
    <row r="320" spans="1:4">
      <c r="A320" s="119">
        <v>320</v>
      </c>
      <c r="B320" s="693">
        <v>8431150</v>
      </c>
      <c r="C320" s="119" t="s">
        <v>2397</v>
      </c>
      <c r="D320" s="119">
        <v>5788</v>
      </c>
    </row>
    <row r="321" spans="1:4">
      <c r="A321" s="119">
        <v>321</v>
      </c>
      <c r="B321" s="693">
        <v>8451025</v>
      </c>
      <c r="C321" s="119" t="s">
        <v>2398</v>
      </c>
      <c r="D321" s="119">
        <v>1974</v>
      </c>
    </row>
    <row r="322" spans="1:4">
      <c r="A322" s="119">
        <v>322</v>
      </c>
      <c r="B322" s="693">
        <v>8451050</v>
      </c>
      <c r="C322" s="119" t="s">
        <v>2399</v>
      </c>
      <c r="D322" s="119">
        <v>21</v>
      </c>
    </row>
    <row r="323" spans="1:4">
      <c r="A323" s="119">
        <v>323</v>
      </c>
      <c r="B323" s="693">
        <v>8601000</v>
      </c>
      <c r="C323" s="119" t="s">
        <v>2401</v>
      </c>
      <c r="D323" s="119">
        <v>157790</v>
      </c>
    </row>
    <row r="324" spans="1:4">
      <c r="A324" s="119">
        <v>324</v>
      </c>
      <c r="B324" s="693">
        <v>8671100</v>
      </c>
      <c r="C324" s="119" t="s">
        <v>2402</v>
      </c>
      <c r="D324" s="119">
        <v>28828</v>
      </c>
    </row>
    <row r="325" spans="1:4">
      <c r="A325" s="119">
        <v>325</v>
      </c>
      <c r="B325" s="693" t="s">
        <v>3330</v>
      </c>
      <c r="C325" s="119" t="s">
        <v>3200</v>
      </c>
      <c r="D325" s="119">
        <v>0</v>
      </c>
    </row>
    <row r="326" spans="1:4">
      <c r="A326" s="119">
        <v>326</v>
      </c>
      <c r="B326" s="693" t="s">
        <v>3331</v>
      </c>
      <c r="C326" s="119" t="s">
        <v>2699</v>
      </c>
      <c r="D326" s="119">
        <v>0</v>
      </c>
    </row>
    <row r="327" spans="1:4">
      <c r="A327" s="119">
        <v>327</v>
      </c>
      <c r="B327" s="693" t="s">
        <v>3331</v>
      </c>
      <c r="C327" s="119" t="s">
        <v>3262</v>
      </c>
      <c r="D327" s="119">
        <v>0</v>
      </c>
    </row>
    <row r="328" spans="1:4">
      <c r="A328" s="119">
        <v>328</v>
      </c>
      <c r="B328" s="693" t="s">
        <v>3332</v>
      </c>
      <c r="C328" s="119" t="s">
        <v>2405</v>
      </c>
      <c r="D328" s="119">
        <v>889183</v>
      </c>
    </row>
    <row r="329" spans="1:4">
      <c r="A329" s="119">
        <v>329</v>
      </c>
    </row>
    <row r="330" spans="1:4">
      <c r="A330" s="119">
        <v>330</v>
      </c>
      <c r="B330" s="693">
        <v>8401025</v>
      </c>
      <c r="C330" s="119" t="s">
        <v>2406</v>
      </c>
      <c r="D330" s="119">
        <v>670</v>
      </c>
    </row>
    <row r="331" spans="1:4">
      <c r="A331" s="119">
        <v>331</v>
      </c>
      <c r="B331" s="693" t="s">
        <v>3333</v>
      </c>
      <c r="C331" s="119" t="s">
        <v>2407</v>
      </c>
      <c r="D331" s="119">
        <v>670</v>
      </c>
    </row>
    <row r="332" spans="1:4">
      <c r="A332" s="119">
        <v>332</v>
      </c>
    </row>
    <row r="333" spans="1:4">
      <c r="A333" s="119">
        <v>333</v>
      </c>
      <c r="B333" s="693">
        <v>8651000</v>
      </c>
      <c r="C333" s="119" t="s">
        <v>2408</v>
      </c>
      <c r="D333" s="119">
        <v>17202</v>
      </c>
    </row>
    <row r="334" spans="1:4">
      <c r="A334" s="119">
        <v>334</v>
      </c>
      <c r="B334" s="693">
        <v>8652200</v>
      </c>
      <c r="C334" s="119" t="s">
        <v>2409</v>
      </c>
      <c r="D334" s="119">
        <v>0</v>
      </c>
    </row>
    <row r="335" spans="1:4">
      <c r="A335" s="119">
        <v>335</v>
      </c>
      <c r="B335" s="693">
        <v>8672510</v>
      </c>
      <c r="C335" s="119" t="s">
        <v>2410</v>
      </c>
      <c r="D335" s="119">
        <v>135679</v>
      </c>
    </row>
    <row r="336" spans="1:4">
      <c r="A336" s="119">
        <v>336</v>
      </c>
      <c r="B336" s="693" t="s">
        <v>3334</v>
      </c>
      <c r="C336" s="119" t="s">
        <v>2411</v>
      </c>
      <c r="D336" s="119">
        <v>0</v>
      </c>
    </row>
    <row r="337" spans="1:4">
      <c r="A337" s="119">
        <v>337</v>
      </c>
      <c r="B337" s="693" t="s">
        <v>3335</v>
      </c>
      <c r="C337" s="119" t="s">
        <v>2412</v>
      </c>
      <c r="D337" s="119">
        <v>152881</v>
      </c>
    </row>
    <row r="338" spans="1:4">
      <c r="A338" s="119">
        <v>338</v>
      </c>
    </row>
    <row r="339" spans="1:4">
      <c r="A339" s="119">
        <v>339</v>
      </c>
      <c r="B339" s="693">
        <v>8701000</v>
      </c>
      <c r="C339" s="119" t="s">
        <v>2413</v>
      </c>
      <c r="D339" s="119">
        <v>-8534</v>
      </c>
    </row>
    <row r="340" spans="1:4">
      <c r="A340" s="119">
        <v>340</v>
      </c>
      <c r="B340" s="693">
        <v>8711000</v>
      </c>
      <c r="C340" s="119" t="s">
        <v>2414</v>
      </c>
      <c r="D340" s="119">
        <v>157985</v>
      </c>
    </row>
    <row r="341" spans="1:4">
      <c r="A341" s="119">
        <v>341</v>
      </c>
      <c r="B341" s="693">
        <v>8721000</v>
      </c>
      <c r="C341" s="119" t="s">
        <v>2415</v>
      </c>
      <c r="D341" s="119">
        <v>0</v>
      </c>
    </row>
    <row r="342" spans="1:4">
      <c r="A342" s="119">
        <v>342</v>
      </c>
      <c r="B342" s="693">
        <v>8731000</v>
      </c>
      <c r="C342" s="119" t="s">
        <v>2416</v>
      </c>
      <c r="D342" s="119">
        <v>1140914</v>
      </c>
    </row>
    <row r="343" spans="1:4">
      <c r="A343" s="119">
        <v>343</v>
      </c>
      <c r="B343" s="693" t="s">
        <v>3336</v>
      </c>
      <c r="C343" s="119" t="s">
        <v>2417</v>
      </c>
      <c r="D343" s="119">
        <v>1290365</v>
      </c>
    </row>
    <row r="344" spans="1:4">
      <c r="A344" s="119">
        <v>344</v>
      </c>
    </row>
    <row r="345" spans="1:4">
      <c r="A345" s="119">
        <v>345</v>
      </c>
      <c r="B345" s="693">
        <v>8511000</v>
      </c>
      <c r="C345" s="119" t="s">
        <v>2418</v>
      </c>
      <c r="D345" s="119">
        <v>403268</v>
      </c>
    </row>
    <row r="346" spans="1:4">
      <c r="A346" s="119">
        <v>346</v>
      </c>
      <c r="B346" s="693">
        <v>8515000</v>
      </c>
      <c r="C346" s="119" t="s">
        <v>2419</v>
      </c>
      <c r="D346" s="119">
        <v>0</v>
      </c>
    </row>
    <row r="347" spans="1:4">
      <c r="A347" s="119">
        <v>347</v>
      </c>
      <c r="B347" s="693">
        <v>8515300</v>
      </c>
      <c r="C347" s="119" t="s">
        <v>2420</v>
      </c>
      <c r="D347" s="119">
        <v>0</v>
      </c>
    </row>
    <row r="348" spans="1:4">
      <c r="A348" s="119">
        <v>348</v>
      </c>
      <c r="B348" s="693">
        <v>8515350</v>
      </c>
      <c r="C348" s="119" t="s">
        <v>2421</v>
      </c>
      <c r="D348" s="119">
        <v>0</v>
      </c>
    </row>
    <row r="349" spans="1:4">
      <c r="A349" s="119">
        <v>349</v>
      </c>
      <c r="B349" s="693">
        <v>8515400</v>
      </c>
      <c r="C349" s="119" t="s">
        <v>2422</v>
      </c>
      <c r="D349" s="119">
        <v>0</v>
      </c>
    </row>
    <row r="350" spans="1:4">
      <c r="A350" s="119">
        <v>350</v>
      </c>
      <c r="B350" s="693">
        <v>8516400</v>
      </c>
      <c r="C350" s="119" t="s">
        <v>2423</v>
      </c>
      <c r="D350" s="119">
        <v>0</v>
      </c>
    </row>
    <row r="351" spans="1:4">
      <c r="A351" s="119">
        <v>351</v>
      </c>
      <c r="B351" s="693">
        <v>8516600</v>
      </c>
      <c r="C351" s="119" t="s">
        <v>2424</v>
      </c>
      <c r="D351" s="119">
        <v>0</v>
      </c>
    </row>
    <row r="352" spans="1:4">
      <c r="A352" s="119">
        <v>352</v>
      </c>
      <c r="B352" s="693">
        <v>8516800</v>
      </c>
      <c r="C352" s="119" t="s">
        <v>2425</v>
      </c>
      <c r="D352" s="119">
        <v>0</v>
      </c>
    </row>
    <row r="353" spans="1:4">
      <c r="A353" s="119">
        <v>353</v>
      </c>
      <c r="B353" s="693" t="s">
        <v>3337</v>
      </c>
      <c r="C353" s="119" t="s">
        <v>2426</v>
      </c>
      <c r="D353" s="119">
        <v>403268</v>
      </c>
    </row>
    <row r="354" spans="1:4">
      <c r="A354" s="119">
        <v>354</v>
      </c>
    </row>
    <row r="355" spans="1:4">
      <c r="A355" s="119">
        <v>355</v>
      </c>
      <c r="B355" s="693">
        <v>8502700</v>
      </c>
      <c r="C355" s="119" t="s">
        <v>2427</v>
      </c>
      <c r="D355" s="119">
        <v>27909</v>
      </c>
    </row>
    <row r="356" spans="1:4">
      <c r="A356" s="119">
        <v>356</v>
      </c>
      <c r="B356" s="693">
        <v>8502800</v>
      </c>
      <c r="C356" s="119" t="s">
        <v>2428</v>
      </c>
      <c r="D356" s="119">
        <v>0</v>
      </c>
    </row>
    <row r="357" spans="1:4">
      <c r="A357" s="119">
        <v>357</v>
      </c>
      <c r="B357" s="693" t="s">
        <v>3338</v>
      </c>
      <c r="C357" s="119" t="s">
        <v>2429</v>
      </c>
      <c r="D357" s="119">
        <v>27909</v>
      </c>
    </row>
    <row r="358" spans="1:4">
      <c r="A358" s="119">
        <v>358</v>
      </c>
    </row>
    <row r="359" spans="1:4">
      <c r="A359" s="119">
        <v>359</v>
      </c>
      <c r="B359" s="693">
        <v>8801000</v>
      </c>
      <c r="C359" s="119" t="s">
        <v>2430</v>
      </c>
      <c r="D359" s="119">
        <v>0</v>
      </c>
    </row>
    <row r="360" spans="1:4">
      <c r="A360" s="119">
        <v>360</v>
      </c>
      <c r="B360" s="693">
        <v>8801050</v>
      </c>
      <c r="C360" s="119" t="s">
        <v>2431</v>
      </c>
      <c r="D360" s="119">
        <v>0</v>
      </c>
    </row>
    <row r="361" spans="1:4">
      <c r="A361" s="119">
        <v>361</v>
      </c>
      <c r="B361" s="693">
        <v>8851000</v>
      </c>
      <c r="C361" s="119" t="s">
        <v>2704</v>
      </c>
      <c r="D361" s="119">
        <v>0</v>
      </c>
    </row>
    <row r="362" spans="1:4">
      <c r="A362" s="119">
        <v>362</v>
      </c>
      <c r="B362" s="693" t="s">
        <v>3339</v>
      </c>
      <c r="C362" s="119" t="s">
        <v>2432</v>
      </c>
      <c r="D362" s="119">
        <v>0</v>
      </c>
    </row>
    <row r="363" spans="1:4">
      <c r="A363" s="119">
        <v>363</v>
      </c>
    </row>
    <row r="364" spans="1:4">
      <c r="A364" s="119">
        <v>364</v>
      </c>
      <c r="D364" s="119">
        <v>1617855</v>
      </c>
    </row>
    <row r="365" spans="1:4">
      <c r="A365" s="119">
        <v>365</v>
      </c>
      <c r="D365" s="119">
        <v>-1617861</v>
      </c>
    </row>
    <row r="366" spans="1:4">
      <c r="A366" s="119">
        <v>366</v>
      </c>
      <c r="D366" s="119">
        <v>-1645750</v>
      </c>
    </row>
    <row r="367" spans="1:4">
      <c r="A367" s="119">
        <v>367</v>
      </c>
    </row>
    <row r="368" spans="1:4">
      <c r="A368" s="119">
        <v>368</v>
      </c>
      <c r="B368" s="693">
        <v>1051000</v>
      </c>
      <c r="C368" s="119" t="s">
        <v>2433</v>
      </c>
      <c r="D368" s="119">
        <v>12604551</v>
      </c>
    </row>
    <row r="369" spans="1:4">
      <c r="A369" s="119">
        <v>369</v>
      </c>
      <c r="B369" s="693">
        <v>1101000</v>
      </c>
      <c r="C369" s="119" t="s">
        <v>2434</v>
      </c>
      <c r="D369" s="119">
        <v>1888815</v>
      </c>
    </row>
    <row r="370" spans="1:4">
      <c r="A370" s="119">
        <v>370</v>
      </c>
      <c r="B370" s="693">
        <v>1105000</v>
      </c>
      <c r="C370" s="119" t="s">
        <v>2435</v>
      </c>
      <c r="D370" s="119">
        <v>-614404</v>
      </c>
    </row>
    <row r="371" spans="1:4">
      <c r="A371" s="119">
        <v>371</v>
      </c>
      <c r="B371" s="693">
        <v>1106000</v>
      </c>
      <c r="C371" s="119" t="s">
        <v>2436</v>
      </c>
      <c r="D371" s="119">
        <v>47518</v>
      </c>
    </row>
    <row r="372" spans="1:4">
      <c r="A372" s="119">
        <v>372</v>
      </c>
      <c r="B372" s="693">
        <v>1111300</v>
      </c>
      <c r="C372" s="119" t="s">
        <v>2437</v>
      </c>
      <c r="D372" s="119">
        <v>104696</v>
      </c>
    </row>
    <row r="373" spans="1:4">
      <c r="A373" s="119">
        <v>373</v>
      </c>
      <c r="B373" s="693">
        <v>1111400</v>
      </c>
      <c r="C373" s="119" t="s">
        <v>2438</v>
      </c>
      <c r="D373" s="119">
        <v>22293</v>
      </c>
    </row>
    <row r="374" spans="1:4">
      <c r="A374" s="119">
        <v>374</v>
      </c>
      <c r="B374" s="693">
        <v>1111500</v>
      </c>
      <c r="C374" s="119" t="s">
        <v>2439</v>
      </c>
      <c r="D374" s="119">
        <v>151301</v>
      </c>
    </row>
    <row r="375" spans="1:4">
      <c r="A375" s="119">
        <v>375</v>
      </c>
      <c r="B375" s="693">
        <v>1111550</v>
      </c>
      <c r="C375" s="119" t="s">
        <v>2440</v>
      </c>
      <c r="D375" s="119">
        <v>336520</v>
      </c>
    </row>
    <row r="376" spans="1:4">
      <c r="A376" s="119">
        <v>376</v>
      </c>
      <c r="B376" s="693">
        <v>1111600</v>
      </c>
      <c r="C376" s="119" t="s">
        <v>2441</v>
      </c>
      <c r="D376" s="119">
        <v>912090</v>
      </c>
    </row>
    <row r="377" spans="1:4">
      <c r="A377" s="119">
        <v>377</v>
      </c>
      <c r="B377" s="693">
        <v>1111900</v>
      </c>
      <c r="C377" s="119" t="s">
        <v>2442</v>
      </c>
      <c r="D377" s="119">
        <v>50219</v>
      </c>
    </row>
    <row r="378" spans="1:4">
      <c r="A378" s="119">
        <v>378</v>
      </c>
      <c r="B378" s="693">
        <v>1112300</v>
      </c>
      <c r="C378" s="119" t="s">
        <v>2443</v>
      </c>
      <c r="D378" s="119">
        <v>60235</v>
      </c>
    </row>
    <row r="379" spans="1:4">
      <c r="A379" s="119">
        <v>379</v>
      </c>
      <c r="B379" s="693">
        <v>1112400</v>
      </c>
      <c r="C379" s="119" t="s">
        <v>2444</v>
      </c>
      <c r="D379" s="119">
        <v>412275</v>
      </c>
    </row>
    <row r="380" spans="1:4">
      <c r="A380" s="119">
        <v>380</v>
      </c>
      <c r="B380" s="693">
        <v>1112600</v>
      </c>
      <c r="C380" s="119" t="s">
        <v>2445</v>
      </c>
      <c r="D380" s="119">
        <v>708078</v>
      </c>
    </row>
    <row r="381" spans="1:4">
      <c r="A381" s="119">
        <v>381</v>
      </c>
      <c r="B381" s="693">
        <v>1112700</v>
      </c>
      <c r="C381" s="119" t="s">
        <v>2446</v>
      </c>
      <c r="D381" s="119">
        <v>693390</v>
      </c>
    </row>
    <row r="382" spans="1:4">
      <c r="A382" s="119">
        <v>382</v>
      </c>
      <c r="B382" s="693">
        <v>1112800</v>
      </c>
      <c r="C382" s="119" t="s">
        <v>3203</v>
      </c>
      <c r="D382" s="119">
        <v>6179</v>
      </c>
    </row>
    <row r="383" spans="1:4">
      <c r="A383" s="119">
        <v>383</v>
      </c>
      <c r="B383" s="693">
        <v>1113000</v>
      </c>
      <c r="C383" s="119" t="s">
        <v>2447</v>
      </c>
      <c r="D383" s="119">
        <v>7120037</v>
      </c>
    </row>
    <row r="384" spans="1:4">
      <c r="A384" s="119">
        <v>384</v>
      </c>
      <c r="B384" s="693">
        <v>1121100</v>
      </c>
      <c r="C384" s="119" t="s">
        <v>2448</v>
      </c>
      <c r="D384" s="119">
        <v>1311050</v>
      </c>
    </row>
    <row r="385" spans="1:4">
      <c r="A385" s="119">
        <v>385</v>
      </c>
      <c r="B385" s="693">
        <v>1121200</v>
      </c>
      <c r="C385" s="119" t="s">
        <v>2449</v>
      </c>
      <c r="D385" s="119">
        <v>504016</v>
      </c>
    </row>
    <row r="386" spans="1:4">
      <c r="A386" s="119">
        <v>386</v>
      </c>
      <c r="B386" s="693">
        <v>1131100</v>
      </c>
      <c r="C386" s="119" t="s">
        <v>2450</v>
      </c>
      <c r="D386" s="119">
        <v>653696</v>
      </c>
    </row>
    <row r="387" spans="1:4">
      <c r="A387" s="119">
        <v>387</v>
      </c>
      <c r="B387" s="693">
        <v>1151100</v>
      </c>
      <c r="C387" s="119" t="s">
        <v>2451</v>
      </c>
      <c r="D387" s="119">
        <v>204183</v>
      </c>
    </row>
    <row r="388" spans="1:4">
      <c r="A388" s="119">
        <v>388</v>
      </c>
      <c r="B388" s="693">
        <v>1161100</v>
      </c>
      <c r="C388" s="119" t="s">
        <v>2452</v>
      </c>
      <c r="D388" s="119">
        <v>162168</v>
      </c>
    </row>
    <row r="389" spans="1:4">
      <c r="A389" s="119">
        <v>389</v>
      </c>
      <c r="B389" s="693">
        <v>1171000</v>
      </c>
      <c r="C389" s="119" t="s">
        <v>2453</v>
      </c>
      <c r="D389" s="119">
        <v>654601</v>
      </c>
    </row>
    <row r="390" spans="1:4">
      <c r="A390" s="119">
        <v>390</v>
      </c>
      <c r="B390" s="693">
        <v>1271000</v>
      </c>
      <c r="C390" s="119" t="s">
        <v>2454</v>
      </c>
      <c r="D390" s="119">
        <v>-2199811</v>
      </c>
    </row>
    <row r="391" spans="1:4">
      <c r="A391" s="119">
        <v>391</v>
      </c>
      <c r="B391" s="693">
        <v>1275000</v>
      </c>
      <c r="C391" s="119" t="s">
        <v>2455</v>
      </c>
      <c r="D391" s="119">
        <v>5844</v>
      </c>
    </row>
    <row r="392" spans="1:4">
      <c r="A392" s="119">
        <v>392</v>
      </c>
      <c r="B392" s="693">
        <v>1276000</v>
      </c>
      <c r="C392" s="119" t="s">
        <v>2456</v>
      </c>
      <c r="D392" s="119">
        <v>-11302</v>
      </c>
    </row>
    <row r="393" spans="1:4">
      <c r="A393" s="119">
        <v>393</v>
      </c>
      <c r="B393" s="693">
        <v>1281200</v>
      </c>
      <c r="C393" s="119" t="s">
        <v>2457</v>
      </c>
      <c r="D393" s="119">
        <v>-46278</v>
      </c>
    </row>
    <row r="394" spans="1:4">
      <c r="A394" s="119">
        <v>394</v>
      </c>
      <c r="B394" s="693">
        <v>1281300</v>
      </c>
      <c r="C394" s="119" t="s">
        <v>2458</v>
      </c>
      <c r="D394" s="119">
        <v>-300</v>
      </c>
    </row>
    <row r="395" spans="1:4">
      <c r="A395" s="119">
        <v>395</v>
      </c>
      <c r="B395" s="693">
        <v>1281400</v>
      </c>
      <c r="C395" s="119" t="s">
        <v>2459</v>
      </c>
      <c r="D395" s="119">
        <v>-50958</v>
      </c>
    </row>
    <row r="396" spans="1:4">
      <c r="A396" s="119">
        <v>396</v>
      </c>
      <c r="B396" s="693">
        <v>1281420</v>
      </c>
      <c r="C396" s="119" t="s">
        <v>2460</v>
      </c>
      <c r="D396" s="119">
        <v>-147069</v>
      </c>
    </row>
    <row r="397" spans="1:4">
      <c r="A397" s="119">
        <v>397</v>
      </c>
      <c r="B397" s="693">
        <v>1281450</v>
      </c>
      <c r="C397" s="119" t="s">
        <v>2461</v>
      </c>
      <c r="D397" s="119">
        <v>-146270</v>
      </c>
    </row>
    <row r="398" spans="1:4">
      <c r="A398" s="119">
        <v>398</v>
      </c>
      <c r="B398" s="693">
        <v>1281800</v>
      </c>
      <c r="C398" s="119" t="s">
        <v>2462</v>
      </c>
      <c r="D398" s="119">
        <v>-12482</v>
      </c>
    </row>
    <row r="399" spans="1:4">
      <c r="A399" s="119">
        <v>399</v>
      </c>
      <c r="B399" s="693">
        <v>1282100</v>
      </c>
      <c r="C399" s="119" t="s">
        <v>2463</v>
      </c>
      <c r="D399" s="119">
        <v>-10984</v>
      </c>
    </row>
    <row r="400" spans="1:4">
      <c r="A400" s="119">
        <v>400</v>
      </c>
      <c r="B400" s="693">
        <v>1282200</v>
      </c>
      <c r="C400" s="119" t="s">
        <v>2464</v>
      </c>
      <c r="D400" s="119">
        <v>-62519</v>
      </c>
    </row>
    <row r="401" spans="1:4">
      <c r="A401" s="119">
        <v>401</v>
      </c>
      <c r="B401" s="693">
        <v>1282400</v>
      </c>
      <c r="C401" s="119" t="s">
        <v>2465</v>
      </c>
      <c r="D401" s="119">
        <v>-102152</v>
      </c>
    </row>
    <row r="402" spans="1:4">
      <c r="A402" s="119">
        <v>402</v>
      </c>
      <c r="B402" s="693">
        <v>1282500</v>
      </c>
      <c r="C402" s="119" t="s">
        <v>2466</v>
      </c>
      <c r="D402" s="119">
        <v>-56023</v>
      </c>
    </row>
    <row r="403" spans="1:4">
      <c r="A403" s="119">
        <v>403</v>
      </c>
      <c r="B403" s="693">
        <v>1282900</v>
      </c>
      <c r="C403" s="119" t="s">
        <v>2467</v>
      </c>
      <c r="D403" s="119">
        <v>-3168433</v>
      </c>
    </row>
    <row r="404" spans="1:4">
      <c r="A404" s="119">
        <v>404</v>
      </c>
      <c r="B404" s="693">
        <v>1291000</v>
      </c>
      <c r="C404" s="119" t="s">
        <v>2468</v>
      </c>
      <c r="D404" s="119">
        <v>-935581</v>
      </c>
    </row>
    <row r="405" spans="1:4">
      <c r="A405" s="119">
        <v>405</v>
      </c>
      <c r="B405" s="693">
        <v>1291100</v>
      </c>
      <c r="C405" s="119" t="s">
        <v>2469</v>
      </c>
      <c r="D405" s="119">
        <v>-375639</v>
      </c>
    </row>
    <row r="406" spans="1:4">
      <c r="A406" s="119">
        <v>406</v>
      </c>
      <c r="B406" s="693">
        <v>1301000</v>
      </c>
      <c r="C406" s="119" t="s">
        <v>2470</v>
      </c>
      <c r="D406" s="119">
        <v>-72538</v>
      </c>
    </row>
    <row r="407" spans="1:4">
      <c r="A407" s="119">
        <v>407</v>
      </c>
      <c r="B407" s="693">
        <v>1341000</v>
      </c>
      <c r="C407" s="119" t="s">
        <v>2471</v>
      </c>
      <c r="D407" s="119">
        <v>-173252</v>
      </c>
    </row>
    <row r="408" spans="1:4">
      <c r="A408" s="119">
        <v>408</v>
      </c>
      <c r="B408" s="693">
        <v>1351000</v>
      </c>
      <c r="C408" s="119" t="s">
        <v>2472</v>
      </c>
      <c r="D408" s="119">
        <v>-156748</v>
      </c>
    </row>
    <row r="409" spans="1:4">
      <c r="A409" s="119">
        <v>409</v>
      </c>
      <c r="B409" s="693">
        <v>1361000</v>
      </c>
      <c r="C409" s="119" t="s">
        <v>2473</v>
      </c>
      <c r="D409" s="119">
        <v>-562212</v>
      </c>
    </row>
    <row r="410" spans="1:4">
      <c r="A410" s="119">
        <v>410</v>
      </c>
      <c r="B410" s="693" t="s">
        <v>3340</v>
      </c>
      <c r="C410" s="119" t="s">
        <v>2474</v>
      </c>
      <c r="D410" s="119">
        <v>19708800</v>
      </c>
    </row>
    <row r="411" spans="1:4">
      <c r="A411" s="119">
        <v>411</v>
      </c>
    </row>
    <row r="412" spans="1:4">
      <c r="A412" s="119">
        <v>412</v>
      </c>
      <c r="B412" s="693">
        <v>1011800</v>
      </c>
      <c r="C412" s="119" t="s">
        <v>2475</v>
      </c>
      <c r="D412" s="119">
        <v>219255</v>
      </c>
    </row>
    <row r="413" spans="1:4">
      <c r="A413" s="119">
        <v>413</v>
      </c>
      <c r="B413" s="693">
        <v>1011900</v>
      </c>
      <c r="C413" s="119" t="s">
        <v>2476</v>
      </c>
      <c r="D413" s="119">
        <v>20091</v>
      </c>
    </row>
    <row r="414" spans="1:4">
      <c r="A414" s="119">
        <v>414</v>
      </c>
      <c r="B414" s="693">
        <v>1213000</v>
      </c>
      <c r="C414" s="119" t="s">
        <v>2477</v>
      </c>
      <c r="D414" s="119">
        <v>-161087</v>
      </c>
    </row>
    <row r="415" spans="1:4">
      <c r="A415" s="119">
        <v>415</v>
      </c>
      <c r="B415" s="693">
        <v>1213100</v>
      </c>
      <c r="C415" s="119" t="s">
        <v>2478</v>
      </c>
      <c r="D415" s="119">
        <v>-48802</v>
      </c>
    </row>
    <row r="416" spans="1:4">
      <c r="A416" s="119">
        <v>416</v>
      </c>
      <c r="B416" s="693" t="s">
        <v>3341</v>
      </c>
      <c r="C416" s="119" t="s">
        <v>2479</v>
      </c>
      <c r="D416" s="119">
        <v>29457</v>
      </c>
    </row>
    <row r="417" spans="1:4">
      <c r="A417" s="119">
        <v>417</v>
      </c>
    </row>
    <row r="418" spans="1:4">
      <c r="A418" s="119">
        <v>418</v>
      </c>
      <c r="B418" s="693">
        <v>1200500</v>
      </c>
      <c r="C418" s="119" t="s">
        <v>2480</v>
      </c>
      <c r="D418" s="119">
        <v>-325413</v>
      </c>
    </row>
    <row r="419" spans="1:4">
      <c r="A419" s="119">
        <v>419</v>
      </c>
      <c r="B419" s="693">
        <v>1200600</v>
      </c>
      <c r="C419" s="119" t="s">
        <v>3372</v>
      </c>
      <c r="D419" s="119">
        <v>10258</v>
      </c>
    </row>
    <row r="420" spans="1:4">
      <c r="A420" s="119">
        <v>420</v>
      </c>
      <c r="B420" s="693">
        <v>1202240</v>
      </c>
      <c r="C420" s="119" t="s">
        <v>3373</v>
      </c>
      <c r="D420" s="119">
        <v>24420</v>
      </c>
    </row>
    <row r="421" spans="1:4">
      <c r="A421" s="119">
        <v>421</v>
      </c>
      <c r="B421" s="693">
        <v>1202500</v>
      </c>
      <c r="C421" s="119" t="s">
        <v>3374</v>
      </c>
      <c r="D421" s="119">
        <v>868</v>
      </c>
    </row>
    <row r="422" spans="1:4">
      <c r="A422" s="119">
        <v>422</v>
      </c>
      <c r="B422" s="693">
        <v>1200510</v>
      </c>
      <c r="C422" s="119" t="s">
        <v>2481</v>
      </c>
      <c r="D422" s="119">
        <v>138967</v>
      </c>
    </row>
    <row r="423" spans="1:4">
      <c r="A423" s="119">
        <v>423</v>
      </c>
      <c r="B423" s="693">
        <v>1200930</v>
      </c>
      <c r="C423" s="119" t="s">
        <v>2482</v>
      </c>
      <c r="D423" s="119">
        <v>3743</v>
      </c>
    </row>
    <row r="424" spans="1:4">
      <c r="A424" s="119">
        <v>424</v>
      </c>
      <c r="B424" s="693">
        <v>1201100</v>
      </c>
      <c r="C424" s="119" t="s">
        <v>3132</v>
      </c>
      <c r="D424" s="119">
        <v>2449</v>
      </c>
    </row>
    <row r="425" spans="1:4">
      <c r="A425" s="119">
        <v>425</v>
      </c>
      <c r="B425" s="693">
        <v>1201150</v>
      </c>
      <c r="C425" s="119" t="s">
        <v>2483</v>
      </c>
      <c r="D425" s="119">
        <v>362</v>
      </c>
    </row>
    <row r="426" spans="1:4">
      <c r="A426" s="119">
        <v>426</v>
      </c>
      <c r="B426" s="693">
        <v>1201200</v>
      </c>
      <c r="C426" s="119" t="s">
        <v>2484</v>
      </c>
      <c r="D426" s="119">
        <v>38467</v>
      </c>
    </row>
    <row r="427" spans="1:4">
      <c r="A427" s="119">
        <v>427</v>
      </c>
      <c r="B427" s="693">
        <v>1201350</v>
      </c>
      <c r="C427" s="119" t="s">
        <v>2485</v>
      </c>
      <c r="D427" s="119">
        <v>13425</v>
      </c>
    </row>
    <row r="428" spans="1:4">
      <c r="A428" s="119">
        <v>428</v>
      </c>
      <c r="B428" s="693">
        <v>1201400</v>
      </c>
      <c r="C428" s="119" t="s">
        <v>2486</v>
      </c>
      <c r="D428" s="119">
        <v>9425</v>
      </c>
    </row>
    <row r="429" spans="1:4">
      <c r="A429" s="119">
        <v>429</v>
      </c>
      <c r="B429" s="693">
        <v>1201900</v>
      </c>
      <c r="C429" s="119" t="s">
        <v>3204</v>
      </c>
      <c r="D429" s="119">
        <v>3328</v>
      </c>
    </row>
    <row r="430" spans="1:4">
      <c r="A430" s="119">
        <v>430</v>
      </c>
      <c r="B430" s="693">
        <v>1202000</v>
      </c>
      <c r="C430" s="119" t="s">
        <v>2487</v>
      </c>
      <c r="D430" s="119">
        <v>10052</v>
      </c>
    </row>
    <row r="431" spans="1:4">
      <c r="A431" s="119">
        <v>431</v>
      </c>
      <c r="B431" s="693">
        <v>1202200</v>
      </c>
      <c r="C431" s="119" t="s">
        <v>2488</v>
      </c>
      <c r="D431" s="119">
        <v>9749</v>
      </c>
    </row>
    <row r="432" spans="1:4">
      <c r="A432" s="119">
        <v>432</v>
      </c>
      <c r="B432" s="693">
        <v>1202300</v>
      </c>
      <c r="C432" s="119" t="s">
        <v>2489</v>
      </c>
      <c r="D432" s="119">
        <v>33457</v>
      </c>
    </row>
    <row r="433" spans="1:4">
      <c r="A433" s="119">
        <v>433</v>
      </c>
      <c r="B433" s="693">
        <v>1202320</v>
      </c>
      <c r="C433" s="119" t="s">
        <v>2490</v>
      </c>
      <c r="D433" s="119">
        <v>10953</v>
      </c>
    </row>
    <row r="434" spans="1:4">
      <c r="A434" s="119">
        <v>434</v>
      </c>
      <c r="B434" s="693">
        <v>1202700</v>
      </c>
      <c r="C434" s="119" t="s">
        <v>2491</v>
      </c>
      <c r="D434" s="119">
        <v>30547</v>
      </c>
    </row>
    <row r="435" spans="1:4">
      <c r="A435" s="119">
        <v>435</v>
      </c>
      <c r="B435" s="693">
        <v>1202740</v>
      </c>
      <c r="C435" s="119" t="s">
        <v>3205</v>
      </c>
      <c r="D435" s="119">
        <v>919</v>
      </c>
    </row>
    <row r="436" spans="1:4">
      <c r="A436" s="119">
        <v>436</v>
      </c>
      <c r="B436" s="693">
        <v>1203100</v>
      </c>
      <c r="C436" s="119" t="s">
        <v>3133</v>
      </c>
      <c r="D436" s="119">
        <v>15356</v>
      </c>
    </row>
    <row r="437" spans="1:4">
      <c r="A437" s="119">
        <v>437</v>
      </c>
      <c r="B437" s="693">
        <v>1203200</v>
      </c>
      <c r="C437" s="119" t="s">
        <v>3206</v>
      </c>
      <c r="D437" s="119">
        <v>3595</v>
      </c>
    </row>
    <row r="438" spans="1:4">
      <c r="A438" s="119">
        <v>438</v>
      </c>
      <c r="B438" s="693">
        <v>1203400</v>
      </c>
      <c r="C438" s="119" t="s">
        <v>2492</v>
      </c>
      <c r="D438" s="119">
        <v>138135</v>
      </c>
    </row>
    <row r="439" spans="1:4">
      <c r="A439" s="119">
        <v>439</v>
      </c>
      <c r="B439" s="693">
        <v>1203800</v>
      </c>
      <c r="C439" s="119" t="s">
        <v>2493</v>
      </c>
      <c r="D439" s="119">
        <v>24459</v>
      </c>
    </row>
    <row r="440" spans="1:4">
      <c r="A440" s="119">
        <v>440</v>
      </c>
      <c r="B440" s="693">
        <v>1203900</v>
      </c>
      <c r="C440" s="119" t="s">
        <v>2494</v>
      </c>
      <c r="D440" s="119">
        <v>4199</v>
      </c>
    </row>
    <row r="441" spans="1:4">
      <c r="A441" s="119">
        <v>441</v>
      </c>
      <c r="B441" s="693">
        <v>1204000</v>
      </c>
      <c r="C441" s="119" t="s">
        <v>2495</v>
      </c>
      <c r="D441" s="119">
        <v>22533</v>
      </c>
    </row>
    <row r="442" spans="1:4">
      <c r="A442" s="119">
        <v>442</v>
      </c>
      <c r="B442" s="693" t="s">
        <v>3342</v>
      </c>
      <c r="C442" s="119" t="s">
        <v>2496</v>
      </c>
      <c r="D442" s="119">
        <v>224253</v>
      </c>
    </row>
    <row r="443" spans="1:4">
      <c r="A443" s="119">
        <v>443</v>
      </c>
    </row>
    <row r="444" spans="1:4">
      <c r="A444" s="119">
        <v>444</v>
      </c>
      <c r="B444" s="693">
        <v>2701050</v>
      </c>
      <c r="C444" s="119" t="s">
        <v>2497</v>
      </c>
      <c r="D444" s="119">
        <v>817318</v>
      </c>
    </row>
    <row r="445" spans="1:4">
      <c r="A445" s="119">
        <v>445</v>
      </c>
      <c r="C445" s="119" t="s">
        <v>2556</v>
      </c>
      <c r="D445" s="119">
        <v>0</v>
      </c>
    </row>
    <row r="446" spans="1:4">
      <c r="A446" s="119">
        <v>446</v>
      </c>
      <c r="B446" s="693" t="s">
        <v>3343</v>
      </c>
      <c r="C446" s="119" t="s">
        <v>2700</v>
      </c>
      <c r="D446" s="119">
        <v>0</v>
      </c>
    </row>
    <row r="447" spans="1:4">
      <c r="A447" s="119">
        <v>447</v>
      </c>
      <c r="B447" s="693" t="s">
        <v>3344</v>
      </c>
      <c r="C447" s="119" t="s">
        <v>2498</v>
      </c>
      <c r="D447" s="119">
        <v>817318</v>
      </c>
    </row>
    <row r="448" spans="1:4">
      <c r="A448" s="119">
        <v>448</v>
      </c>
    </row>
    <row r="449" spans="1:4">
      <c r="A449" s="119">
        <v>449</v>
      </c>
      <c r="B449" s="693">
        <v>2011050</v>
      </c>
      <c r="C449" s="119" t="s">
        <v>2499</v>
      </c>
      <c r="D449" s="119">
        <v>901837</v>
      </c>
    </row>
    <row r="450" spans="1:4">
      <c r="A450" s="119">
        <v>450</v>
      </c>
      <c r="B450" s="693">
        <v>2011300</v>
      </c>
      <c r="C450" s="119" t="s">
        <v>2500</v>
      </c>
      <c r="D450" s="119">
        <v>783486</v>
      </c>
    </row>
    <row r="451" spans="1:4">
      <c r="A451" s="119">
        <v>451</v>
      </c>
      <c r="B451" s="693">
        <v>2011400</v>
      </c>
      <c r="C451" s="119" t="s">
        <v>2501</v>
      </c>
      <c r="D451" s="119">
        <v>68605</v>
      </c>
    </row>
    <row r="452" spans="1:4">
      <c r="A452" s="119">
        <v>452</v>
      </c>
      <c r="B452" s="693">
        <v>2011500</v>
      </c>
      <c r="C452" s="119" t="s">
        <v>2502</v>
      </c>
      <c r="D452" s="119">
        <v>118841</v>
      </c>
    </row>
    <row r="453" spans="1:4">
      <c r="A453" s="119">
        <v>453</v>
      </c>
      <c r="B453" s="693">
        <v>2011900</v>
      </c>
      <c r="C453" s="119" t="s">
        <v>3375</v>
      </c>
      <c r="D453" s="119">
        <v>210</v>
      </c>
    </row>
    <row r="454" spans="1:4">
      <c r="A454" s="119">
        <v>454</v>
      </c>
      <c r="B454" s="693">
        <v>2011950</v>
      </c>
      <c r="C454" s="119" t="s">
        <v>3376</v>
      </c>
      <c r="D454" s="119">
        <v>1231</v>
      </c>
    </row>
    <row r="455" spans="1:4">
      <c r="A455" s="119">
        <v>455</v>
      </c>
      <c r="B455" s="693">
        <v>2022000</v>
      </c>
      <c r="C455" s="119" t="s">
        <v>2503</v>
      </c>
      <c r="D455" s="119">
        <v>144660</v>
      </c>
    </row>
    <row r="456" spans="1:4">
      <c r="A456" s="119">
        <v>456</v>
      </c>
      <c r="B456" s="693">
        <v>2022100</v>
      </c>
      <c r="C456" s="119" t="s">
        <v>2504</v>
      </c>
      <c r="D456" s="119">
        <v>300309</v>
      </c>
    </row>
    <row r="457" spans="1:4">
      <c r="A457" s="119">
        <v>457</v>
      </c>
      <c r="B457" s="693">
        <v>2022200</v>
      </c>
      <c r="C457" s="119" t="s">
        <v>2505</v>
      </c>
      <c r="D457" s="119">
        <v>289747</v>
      </c>
    </row>
    <row r="458" spans="1:4">
      <c r="A458" s="119">
        <v>458</v>
      </c>
      <c r="B458" s="693">
        <v>2022300</v>
      </c>
      <c r="C458" s="119" t="s">
        <v>2506</v>
      </c>
      <c r="D458" s="119">
        <v>3165</v>
      </c>
    </row>
    <row r="459" spans="1:4">
      <c r="A459" s="119">
        <v>459</v>
      </c>
      <c r="B459" s="693">
        <v>2022400</v>
      </c>
      <c r="C459" s="119" t="s">
        <v>2507</v>
      </c>
      <c r="D459" s="119">
        <v>2831</v>
      </c>
    </row>
    <row r="460" spans="1:4">
      <c r="A460" s="119">
        <v>460</v>
      </c>
      <c r="B460" s="693">
        <v>2022500</v>
      </c>
      <c r="C460" s="119" t="s">
        <v>2508</v>
      </c>
      <c r="D460" s="119">
        <v>114</v>
      </c>
    </row>
    <row r="461" spans="1:4">
      <c r="A461" s="119">
        <v>461</v>
      </c>
      <c r="B461" s="693">
        <v>2022600</v>
      </c>
      <c r="C461" s="119" t="s">
        <v>2509</v>
      </c>
      <c r="D461" s="119">
        <v>26189</v>
      </c>
    </row>
    <row r="462" spans="1:4">
      <c r="A462" s="119">
        <v>462</v>
      </c>
      <c r="B462" s="693">
        <v>2023300</v>
      </c>
      <c r="C462" s="119" t="s">
        <v>2510</v>
      </c>
      <c r="D462" s="119">
        <v>247543</v>
      </c>
    </row>
    <row r="463" spans="1:4">
      <c r="A463" s="119">
        <v>463</v>
      </c>
      <c r="B463" s="693">
        <v>2023400</v>
      </c>
      <c r="C463" s="119" t="s">
        <v>2511</v>
      </c>
      <c r="D463" s="119">
        <v>30468</v>
      </c>
    </row>
    <row r="464" spans="1:4">
      <c r="A464" s="119">
        <v>464</v>
      </c>
      <c r="B464" s="693">
        <v>2025000</v>
      </c>
      <c r="C464" s="119" t="s">
        <v>3207</v>
      </c>
      <c r="D464" s="119">
        <v>2611</v>
      </c>
    </row>
    <row r="465" spans="1:4">
      <c r="A465" s="119">
        <v>465</v>
      </c>
      <c r="B465" s="693">
        <v>2052000</v>
      </c>
      <c r="C465" s="119" t="s">
        <v>3208</v>
      </c>
      <c r="D465" s="119">
        <v>530</v>
      </c>
    </row>
    <row r="466" spans="1:4">
      <c r="A466" s="119">
        <v>466</v>
      </c>
      <c r="B466" s="693">
        <v>2052100</v>
      </c>
      <c r="C466" s="119" t="s">
        <v>2512</v>
      </c>
      <c r="D466" s="119">
        <v>3299</v>
      </c>
    </row>
    <row r="467" spans="1:4">
      <c r="A467" s="119">
        <v>467</v>
      </c>
      <c r="B467" s="693">
        <v>2052200</v>
      </c>
      <c r="C467" s="119" t="s">
        <v>2513</v>
      </c>
      <c r="D467" s="119">
        <v>1771</v>
      </c>
    </row>
    <row r="468" spans="1:4">
      <c r="A468" s="119">
        <v>468</v>
      </c>
      <c r="B468" s="693">
        <v>2052250</v>
      </c>
      <c r="C468" s="119" t="s">
        <v>2514</v>
      </c>
      <c r="D468" s="119">
        <v>2011</v>
      </c>
    </row>
    <row r="469" spans="1:4">
      <c r="A469" s="119">
        <v>469</v>
      </c>
      <c r="B469" s="693">
        <v>2052300</v>
      </c>
      <c r="C469" s="119" t="s">
        <v>2515</v>
      </c>
      <c r="D469" s="119">
        <v>120</v>
      </c>
    </row>
    <row r="470" spans="1:4">
      <c r="A470" s="119">
        <v>470</v>
      </c>
      <c r="B470" s="693">
        <v>2052500</v>
      </c>
      <c r="C470" s="119" t="s">
        <v>3209</v>
      </c>
      <c r="D470" s="119">
        <v>113</v>
      </c>
    </row>
    <row r="471" spans="1:4">
      <c r="A471" s="119">
        <v>471</v>
      </c>
      <c r="B471" s="693">
        <v>2052650</v>
      </c>
      <c r="C471" s="119" t="s">
        <v>2516</v>
      </c>
      <c r="D471" s="119">
        <v>1398</v>
      </c>
    </row>
    <row r="472" spans="1:4">
      <c r="A472" s="119">
        <v>472</v>
      </c>
      <c r="B472" s="693">
        <v>2059000</v>
      </c>
      <c r="C472" s="119" t="s">
        <v>2517</v>
      </c>
      <c r="D472" s="119">
        <v>-29903</v>
      </c>
    </row>
    <row r="473" spans="1:4">
      <c r="A473" s="119">
        <v>473</v>
      </c>
      <c r="B473" s="693">
        <v>2059001</v>
      </c>
      <c r="C473" s="119" t="s">
        <v>3258</v>
      </c>
      <c r="D473" s="119">
        <v>0</v>
      </c>
    </row>
    <row r="474" spans="1:4">
      <c r="A474" s="119">
        <v>474</v>
      </c>
      <c r="B474" s="693">
        <v>2059002</v>
      </c>
      <c r="C474" s="119" t="s">
        <v>3259</v>
      </c>
      <c r="D474" s="119">
        <v>0</v>
      </c>
    </row>
    <row r="475" spans="1:4">
      <c r="A475" s="119">
        <v>475</v>
      </c>
      <c r="B475" s="693">
        <v>2059003</v>
      </c>
      <c r="C475" s="119" t="s">
        <v>3260</v>
      </c>
      <c r="D475" s="119">
        <v>0</v>
      </c>
    </row>
    <row r="476" spans="1:4">
      <c r="A476" s="119">
        <v>476</v>
      </c>
      <c r="B476" s="693">
        <v>2059004</v>
      </c>
      <c r="C476" s="119" t="s">
        <v>3261</v>
      </c>
      <c r="D476" s="119">
        <v>0</v>
      </c>
    </row>
    <row r="477" spans="1:4">
      <c r="A477" s="119">
        <v>477</v>
      </c>
      <c r="B477" s="693" t="s">
        <v>3345</v>
      </c>
      <c r="C477" s="119" t="s">
        <v>2518</v>
      </c>
      <c r="D477" s="119">
        <v>2901186</v>
      </c>
    </row>
    <row r="478" spans="1:4">
      <c r="A478" s="119">
        <v>478</v>
      </c>
    </row>
    <row r="479" spans="1:4">
      <c r="A479" s="119">
        <v>479</v>
      </c>
      <c r="B479" s="693">
        <v>2203000</v>
      </c>
      <c r="C479" s="119" t="s">
        <v>2519</v>
      </c>
      <c r="D479" s="119">
        <v>34035807</v>
      </c>
    </row>
    <row r="480" spans="1:4">
      <c r="A480" s="119">
        <v>480</v>
      </c>
      <c r="B480" s="693">
        <v>2501000</v>
      </c>
      <c r="C480" s="119" t="s">
        <v>2520</v>
      </c>
      <c r="D480" s="119">
        <v>1352713</v>
      </c>
    </row>
    <row r="481" spans="1:4">
      <c r="A481" s="119">
        <v>481</v>
      </c>
      <c r="B481" s="693">
        <v>2601000</v>
      </c>
      <c r="C481" s="119" t="s">
        <v>2521</v>
      </c>
      <c r="D481" s="119">
        <v>0</v>
      </c>
    </row>
    <row r="482" spans="1:4">
      <c r="A482" s="119">
        <v>482</v>
      </c>
      <c r="B482" s="693">
        <v>5901100</v>
      </c>
      <c r="C482" s="119" t="s">
        <v>2522</v>
      </c>
      <c r="D482" s="119">
        <v>-25945541</v>
      </c>
    </row>
    <row r="483" spans="1:4">
      <c r="A483" s="119">
        <v>483</v>
      </c>
      <c r="B483" s="693" t="s">
        <v>3346</v>
      </c>
      <c r="C483" s="119" t="s">
        <v>2523</v>
      </c>
      <c r="D483" s="119">
        <v>9442979</v>
      </c>
    </row>
    <row r="484" spans="1:4">
      <c r="A484" s="119">
        <v>484</v>
      </c>
    </row>
    <row r="485" spans="1:4">
      <c r="A485" s="119">
        <v>485</v>
      </c>
      <c r="B485" s="693">
        <v>2201000</v>
      </c>
      <c r="C485" s="119" t="s">
        <v>2524</v>
      </c>
      <c r="D485" s="119">
        <v>40730755</v>
      </c>
    </row>
    <row r="486" spans="1:4">
      <c r="A486" s="119">
        <v>486</v>
      </c>
      <c r="B486" s="693">
        <v>2259000</v>
      </c>
      <c r="C486" s="119" t="s">
        <v>2525</v>
      </c>
      <c r="D486" s="119">
        <v>-337485</v>
      </c>
    </row>
    <row r="487" spans="1:4">
      <c r="A487" s="119">
        <v>487</v>
      </c>
      <c r="B487" s="693">
        <v>5901000</v>
      </c>
      <c r="C487" s="119" t="s">
        <v>2526</v>
      </c>
      <c r="D487" s="119">
        <v>-36535813</v>
      </c>
    </row>
    <row r="488" spans="1:4">
      <c r="A488" s="119">
        <v>488</v>
      </c>
      <c r="B488" s="693" t="s">
        <v>3347</v>
      </c>
      <c r="C488" s="119" t="s">
        <v>2527</v>
      </c>
      <c r="D488" s="119">
        <v>3857457</v>
      </c>
    </row>
    <row r="489" spans="1:4">
      <c r="A489" s="119">
        <v>489</v>
      </c>
    </row>
    <row r="490" spans="1:4">
      <c r="A490" s="119">
        <v>490</v>
      </c>
      <c r="B490" s="693">
        <v>1801200</v>
      </c>
      <c r="C490" s="119" t="s">
        <v>2528</v>
      </c>
      <c r="D490" s="119">
        <v>0</v>
      </c>
    </row>
    <row r="491" spans="1:4">
      <c r="A491" s="119">
        <v>491</v>
      </c>
      <c r="B491" s="693">
        <v>2831750</v>
      </c>
      <c r="C491" s="119" t="s">
        <v>2529</v>
      </c>
      <c r="D491" s="119">
        <v>12788</v>
      </c>
    </row>
    <row r="492" spans="1:4">
      <c r="A492" s="119">
        <v>492</v>
      </c>
      <c r="B492" s="693">
        <v>2951000</v>
      </c>
      <c r="C492" s="119" t="s">
        <v>2530</v>
      </c>
      <c r="D492" s="119">
        <v>404029</v>
      </c>
    </row>
    <row r="493" spans="1:4">
      <c r="A493" s="119">
        <v>493</v>
      </c>
      <c r="B493" s="693">
        <v>2951100</v>
      </c>
      <c r="C493" s="119" t="s">
        <v>2531</v>
      </c>
      <c r="D493" s="119">
        <v>-6448</v>
      </c>
    </row>
    <row r="494" spans="1:4">
      <c r="A494" s="119">
        <v>494</v>
      </c>
      <c r="B494" s="693">
        <v>2951200</v>
      </c>
      <c r="C494" s="119" t="s">
        <v>2532</v>
      </c>
      <c r="D494" s="119">
        <v>79612</v>
      </c>
    </row>
    <row r="495" spans="1:4">
      <c r="A495" s="119">
        <v>495</v>
      </c>
      <c r="B495" s="693">
        <v>2951300</v>
      </c>
      <c r="C495" s="119" t="s">
        <v>2533</v>
      </c>
      <c r="D495" s="119">
        <v>0</v>
      </c>
    </row>
    <row r="496" spans="1:4">
      <c r="A496" s="119">
        <v>496</v>
      </c>
      <c r="B496" s="693">
        <v>3301600</v>
      </c>
      <c r="C496" s="119" t="s">
        <v>2534</v>
      </c>
      <c r="D496" s="119">
        <v>110036</v>
      </c>
    </row>
    <row r="497" spans="1:4">
      <c r="A497" s="119">
        <v>497</v>
      </c>
      <c r="B497" s="693">
        <v>3302200</v>
      </c>
      <c r="C497" s="119" t="s">
        <v>2535</v>
      </c>
      <c r="D497" s="119">
        <v>6917</v>
      </c>
    </row>
    <row r="498" spans="1:4">
      <c r="A498" s="119">
        <v>498</v>
      </c>
      <c r="B498" s="693">
        <v>3302800</v>
      </c>
      <c r="C498" s="119" t="s">
        <v>2536</v>
      </c>
      <c r="D498" s="119">
        <v>152378</v>
      </c>
    </row>
    <row r="499" spans="1:4">
      <c r="A499" s="119">
        <v>499</v>
      </c>
      <c r="B499" s="693" t="s">
        <v>3348</v>
      </c>
      <c r="C499" s="119" t="s">
        <v>2537</v>
      </c>
      <c r="D499" s="119">
        <v>0</v>
      </c>
    </row>
    <row r="500" spans="1:4">
      <c r="A500" s="119">
        <v>500</v>
      </c>
      <c r="B500" s="693" t="s">
        <v>3349</v>
      </c>
      <c r="C500" s="119" t="s">
        <v>2538</v>
      </c>
      <c r="D500" s="119">
        <v>759312</v>
      </c>
    </row>
    <row r="501" spans="1:4">
      <c r="A501" s="119">
        <v>501</v>
      </c>
    </row>
    <row r="502" spans="1:4">
      <c r="A502" s="119">
        <v>502</v>
      </c>
      <c r="B502" s="693">
        <v>1751000</v>
      </c>
      <c r="C502" s="119" t="s">
        <v>2539</v>
      </c>
      <c r="D502" s="119">
        <v>18144</v>
      </c>
    </row>
    <row r="503" spans="1:4">
      <c r="A503" s="119">
        <v>503</v>
      </c>
      <c r="B503" s="693">
        <v>1801000</v>
      </c>
      <c r="C503" s="119" t="s">
        <v>2540</v>
      </c>
      <c r="D503" s="119">
        <v>0</v>
      </c>
    </row>
    <row r="504" spans="1:4">
      <c r="A504" s="119">
        <v>504</v>
      </c>
      <c r="B504" s="693">
        <v>1801300</v>
      </c>
      <c r="C504" s="119" t="s">
        <v>2541</v>
      </c>
      <c r="D504" s="119">
        <v>0</v>
      </c>
    </row>
    <row r="505" spans="1:4">
      <c r="A505" s="119">
        <v>505</v>
      </c>
      <c r="B505" s="693">
        <v>1801350</v>
      </c>
      <c r="C505" s="119" t="s">
        <v>2542</v>
      </c>
      <c r="D505" s="119">
        <v>0</v>
      </c>
    </row>
    <row r="506" spans="1:4">
      <c r="A506" s="119">
        <v>506</v>
      </c>
      <c r="B506" s="693">
        <v>1801400</v>
      </c>
      <c r="C506" s="119" t="s">
        <v>2543</v>
      </c>
      <c r="D506" s="119">
        <v>0</v>
      </c>
    </row>
    <row r="507" spans="1:4">
      <c r="A507" s="119">
        <v>507</v>
      </c>
      <c r="B507" s="693">
        <v>1854000</v>
      </c>
      <c r="C507" s="119" t="s">
        <v>3210</v>
      </c>
      <c r="D507" s="119">
        <v>-250573</v>
      </c>
    </row>
    <row r="508" spans="1:4">
      <c r="A508" s="119">
        <v>508</v>
      </c>
    </row>
    <row r="509" spans="1:4">
      <c r="A509" s="119">
        <v>509</v>
      </c>
      <c r="B509" s="693">
        <v>2231200</v>
      </c>
      <c r="C509" s="119" t="s">
        <v>2544</v>
      </c>
      <c r="D509" s="119">
        <v>27269</v>
      </c>
    </row>
    <row r="510" spans="1:4">
      <c r="A510" s="119">
        <v>510</v>
      </c>
      <c r="B510" s="693">
        <v>2401200</v>
      </c>
      <c r="C510" s="119" t="s">
        <v>2545</v>
      </c>
      <c r="D510" s="119">
        <v>41543</v>
      </c>
    </row>
    <row r="511" spans="1:4">
      <c r="A511" s="119">
        <v>511</v>
      </c>
      <c r="B511" s="693">
        <v>2701000</v>
      </c>
      <c r="C511" s="119" t="s">
        <v>2546</v>
      </c>
      <c r="D511" s="119">
        <v>48409</v>
      </c>
    </row>
    <row r="512" spans="1:4">
      <c r="A512" s="119">
        <v>512</v>
      </c>
      <c r="B512" s="693">
        <v>2701100</v>
      </c>
      <c r="C512" s="119" t="s">
        <v>2547</v>
      </c>
      <c r="D512" s="119">
        <v>0</v>
      </c>
    </row>
    <row r="513" spans="1:4">
      <c r="A513" s="119">
        <v>513</v>
      </c>
      <c r="B513" s="693">
        <v>2751800</v>
      </c>
      <c r="C513" s="119" t="s">
        <v>2548</v>
      </c>
      <c r="D513" s="119">
        <v>11924</v>
      </c>
    </row>
    <row r="514" spans="1:4">
      <c r="A514" s="119">
        <v>514</v>
      </c>
      <c r="B514" s="693">
        <v>2802000</v>
      </c>
      <c r="C514" s="119" t="s">
        <v>2549</v>
      </c>
      <c r="D514" s="119">
        <v>9550</v>
      </c>
    </row>
    <row r="515" spans="1:4">
      <c r="A515" s="119">
        <v>515</v>
      </c>
      <c r="B515" s="693">
        <v>2831000</v>
      </c>
      <c r="C515" s="119" t="s">
        <v>2550</v>
      </c>
      <c r="D515" s="119">
        <v>122591</v>
      </c>
    </row>
    <row r="516" spans="1:4">
      <c r="A516" s="119">
        <v>516</v>
      </c>
      <c r="B516" s="693">
        <v>2831100</v>
      </c>
      <c r="C516" s="119" t="s">
        <v>2551</v>
      </c>
      <c r="D516" s="119">
        <v>6245</v>
      </c>
    </row>
    <row r="517" spans="1:4">
      <c r="A517" s="119">
        <v>517</v>
      </c>
      <c r="B517" s="693">
        <v>2831200</v>
      </c>
      <c r="C517" s="119" t="s">
        <v>2552</v>
      </c>
      <c r="D517" s="119">
        <v>0</v>
      </c>
    </row>
    <row r="518" spans="1:4">
      <c r="A518" s="119">
        <v>518</v>
      </c>
      <c r="B518" s="693">
        <v>2831700</v>
      </c>
      <c r="C518" s="119" t="s">
        <v>2553</v>
      </c>
      <c r="D518" s="119">
        <v>33326</v>
      </c>
    </row>
    <row r="519" spans="1:4">
      <c r="A519" s="119">
        <v>519</v>
      </c>
      <c r="B519" s="693">
        <v>2831400</v>
      </c>
      <c r="C519" s="119" t="s">
        <v>3381</v>
      </c>
      <c r="D519" s="119">
        <v>-2674</v>
      </c>
    </row>
    <row r="520" spans="1:4">
      <c r="A520" s="119">
        <v>520</v>
      </c>
      <c r="B520" s="693">
        <v>2831500</v>
      </c>
      <c r="C520" s="119" t="s">
        <v>3382</v>
      </c>
      <c r="D520" s="119">
        <v>10642</v>
      </c>
    </row>
    <row r="521" spans="1:4">
      <c r="A521" s="119">
        <v>521</v>
      </c>
      <c r="B521" s="693">
        <v>2839000</v>
      </c>
      <c r="C521" s="119" t="s">
        <v>2554</v>
      </c>
      <c r="D521" s="119">
        <v>0</v>
      </c>
    </row>
    <row r="522" spans="1:4">
      <c r="A522" s="119">
        <v>522</v>
      </c>
      <c r="B522" s="693">
        <v>2839050</v>
      </c>
      <c r="C522" s="119" t="s">
        <v>2555</v>
      </c>
      <c r="D522" s="119">
        <v>1211</v>
      </c>
    </row>
    <row r="523" spans="1:4">
      <c r="A523" s="119">
        <v>523</v>
      </c>
      <c r="B523" s="693">
        <v>2911000</v>
      </c>
      <c r="C523" s="119" t="s">
        <v>2556</v>
      </c>
      <c r="D523" s="119">
        <v>614</v>
      </c>
    </row>
    <row r="524" spans="1:4">
      <c r="A524" s="119">
        <v>524</v>
      </c>
      <c r="B524" s="693">
        <v>2301100</v>
      </c>
      <c r="C524" s="119" t="s">
        <v>3378</v>
      </c>
      <c r="D524" s="119">
        <v>0</v>
      </c>
    </row>
    <row r="525" spans="1:4">
      <c r="A525" s="119">
        <v>525</v>
      </c>
      <c r="B525" s="693">
        <v>2204000</v>
      </c>
      <c r="C525" s="119" t="s">
        <v>3379</v>
      </c>
      <c r="D525" s="119">
        <v>0</v>
      </c>
    </row>
    <row r="526" spans="1:4">
      <c r="A526" s="119">
        <v>526</v>
      </c>
      <c r="B526" s="693">
        <v>2701400</v>
      </c>
      <c r="C526" s="119" t="s">
        <v>3380</v>
      </c>
      <c r="D526" s="119">
        <v>0</v>
      </c>
    </row>
    <row r="527" spans="1:4">
      <c r="A527" s="119">
        <v>527</v>
      </c>
      <c r="B527" s="693" t="s">
        <v>3350</v>
      </c>
      <c r="C527" s="119" t="s">
        <v>3274</v>
      </c>
      <c r="D527" s="119">
        <v>92190</v>
      </c>
    </row>
    <row r="528" spans="1:4">
      <c r="A528" s="119">
        <v>528</v>
      </c>
      <c r="B528" s="693" t="s">
        <v>3351</v>
      </c>
      <c r="C528" s="119" t="s">
        <v>2701</v>
      </c>
      <c r="D528" s="119">
        <v>-23333</v>
      </c>
    </row>
    <row r="529" spans="1:4">
      <c r="A529" s="119">
        <v>529</v>
      </c>
      <c r="B529" s="693" t="s">
        <v>3351</v>
      </c>
      <c r="C529" s="119" t="s">
        <v>3248</v>
      </c>
      <c r="D529" s="119">
        <v>-48409</v>
      </c>
    </row>
    <row r="530" spans="1:4">
      <c r="A530" s="119">
        <v>530</v>
      </c>
      <c r="B530" s="693" t="s">
        <v>3352</v>
      </c>
      <c r="C530" s="119" t="s">
        <v>2557</v>
      </c>
      <c r="D530" s="119">
        <v>98669</v>
      </c>
    </row>
    <row r="531" spans="1:4">
      <c r="A531" s="119">
        <v>531</v>
      </c>
    </row>
    <row r="532" spans="1:4">
      <c r="A532" s="119">
        <v>532</v>
      </c>
      <c r="B532" s="693" t="s">
        <v>3353</v>
      </c>
      <c r="C532" s="119" t="s">
        <v>2558</v>
      </c>
      <c r="D532" s="119">
        <v>0</v>
      </c>
    </row>
    <row r="533" spans="1:4">
      <c r="A533" s="119">
        <v>533</v>
      </c>
      <c r="B533" s="693" t="s">
        <v>3354</v>
      </c>
      <c r="C533" s="119" t="s">
        <v>2559</v>
      </c>
      <c r="D533" s="119">
        <v>0</v>
      </c>
    </row>
    <row r="534" spans="1:4">
      <c r="A534" s="119">
        <v>534</v>
      </c>
    </row>
    <row r="535" spans="1:4">
      <c r="A535" s="119">
        <v>535</v>
      </c>
      <c r="B535" s="693">
        <v>2451000</v>
      </c>
      <c r="C535" s="119" t="s">
        <v>2560</v>
      </c>
      <c r="D535" s="119">
        <v>5433464</v>
      </c>
    </row>
    <row r="536" spans="1:4">
      <c r="A536" s="119">
        <v>536</v>
      </c>
      <c r="B536" s="693">
        <v>2451100</v>
      </c>
      <c r="C536" s="119" t="s">
        <v>2561</v>
      </c>
      <c r="D536" s="119">
        <v>4549070</v>
      </c>
    </row>
    <row r="537" spans="1:4">
      <c r="A537" s="119">
        <v>537</v>
      </c>
      <c r="B537" s="693" t="s">
        <v>3355</v>
      </c>
      <c r="C537" s="119" t="s">
        <v>2562</v>
      </c>
      <c r="D537" s="119">
        <v>9982534</v>
      </c>
    </row>
    <row r="538" spans="1:4">
      <c r="A538" s="119">
        <v>538</v>
      </c>
    </row>
    <row r="539" spans="1:4">
      <c r="A539" s="119">
        <v>539</v>
      </c>
      <c r="B539" s="693">
        <v>3501000</v>
      </c>
      <c r="C539" s="119" t="s">
        <v>2563</v>
      </c>
      <c r="D539" s="119">
        <v>7324722</v>
      </c>
    </row>
    <row r="540" spans="1:4">
      <c r="A540" s="119">
        <v>540</v>
      </c>
      <c r="B540" s="693">
        <v>4061000</v>
      </c>
      <c r="C540" s="119" t="s">
        <v>2564</v>
      </c>
      <c r="D540" s="119">
        <v>79</v>
      </c>
    </row>
    <row r="541" spans="1:4">
      <c r="A541" s="119">
        <v>541</v>
      </c>
      <c r="B541" s="693">
        <v>4061100</v>
      </c>
      <c r="C541" s="119" t="s">
        <v>2565</v>
      </c>
      <c r="D541" s="119">
        <v>492</v>
      </c>
    </row>
    <row r="542" spans="1:4">
      <c r="A542" s="119">
        <v>542</v>
      </c>
      <c r="B542" s="693">
        <v>4061110</v>
      </c>
      <c r="C542" s="119" t="s">
        <v>2566</v>
      </c>
      <c r="D542" s="119">
        <v>52395</v>
      </c>
    </row>
    <row r="543" spans="1:4">
      <c r="A543" s="119">
        <v>543</v>
      </c>
      <c r="B543" s="693">
        <v>4061120</v>
      </c>
      <c r="C543" s="119" t="s">
        <v>2567</v>
      </c>
      <c r="D543" s="119">
        <v>-52887</v>
      </c>
    </row>
    <row r="544" spans="1:4">
      <c r="A544" s="119">
        <v>544</v>
      </c>
      <c r="B544" s="693">
        <v>4061200</v>
      </c>
      <c r="C544" s="119" t="s">
        <v>2568</v>
      </c>
      <c r="D544" s="119">
        <v>-739195</v>
      </c>
    </row>
    <row r="545" spans="1:4">
      <c r="A545" s="119">
        <v>545</v>
      </c>
      <c r="B545" s="693">
        <v>4061210</v>
      </c>
      <c r="C545" s="119" t="s">
        <v>2569</v>
      </c>
      <c r="D545" s="119">
        <v>12711635</v>
      </c>
    </row>
    <row r="546" spans="1:4">
      <c r="A546" s="119">
        <v>546</v>
      </c>
      <c r="B546" s="693">
        <v>4061220</v>
      </c>
      <c r="C546" s="119" t="s">
        <v>2570</v>
      </c>
      <c r="D546" s="119">
        <v>-11945420</v>
      </c>
    </row>
    <row r="547" spans="1:4">
      <c r="A547" s="119">
        <v>547</v>
      </c>
      <c r="B547" s="693">
        <v>4061300</v>
      </c>
      <c r="C547" s="119" t="s">
        <v>2571</v>
      </c>
      <c r="D547" s="119">
        <v>11000</v>
      </c>
    </row>
    <row r="548" spans="1:4">
      <c r="A548" s="119">
        <v>548</v>
      </c>
      <c r="B548" s="693">
        <v>4061320</v>
      </c>
      <c r="C548" s="119" t="s">
        <v>2572</v>
      </c>
      <c r="D548" s="119">
        <v>-11000</v>
      </c>
    </row>
    <row r="549" spans="1:4">
      <c r="A549" s="119">
        <v>549</v>
      </c>
      <c r="B549" s="693">
        <v>4061500</v>
      </c>
      <c r="C549" s="119" t="s">
        <v>2573</v>
      </c>
      <c r="D549" s="119">
        <v>5391215</v>
      </c>
    </row>
    <row r="550" spans="1:4">
      <c r="A550" s="119">
        <v>550</v>
      </c>
      <c r="B550" s="693">
        <v>4061510</v>
      </c>
      <c r="C550" s="119" t="s">
        <v>2574</v>
      </c>
      <c r="D550" s="119">
        <v>55149415</v>
      </c>
    </row>
    <row r="551" spans="1:4">
      <c r="A551" s="119">
        <v>551</v>
      </c>
      <c r="B551" s="693">
        <v>4061520</v>
      </c>
      <c r="C551" s="119" t="s">
        <v>2575</v>
      </c>
      <c r="D551" s="119">
        <v>-61436531</v>
      </c>
    </row>
    <row r="552" spans="1:4">
      <c r="A552" s="119">
        <v>552</v>
      </c>
      <c r="B552" s="693">
        <v>4061600</v>
      </c>
      <c r="C552" s="119" t="s">
        <v>2576</v>
      </c>
      <c r="D552" s="119">
        <v>3527546</v>
      </c>
    </row>
    <row r="553" spans="1:4">
      <c r="A553" s="119">
        <v>553</v>
      </c>
      <c r="B553" s="693">
        <v>4061610</v>
      </c>
      <c r="C553" s="119" t="s">
        <v>2577</v>
      </c>
      <c r="D553" s="119">
        <v>8652516</v>
      </c>
    </row>
    <row r="554" spans="1:4">
      <c r="A554" s="119">
        <v>554</v>
      </c>
      <c r="B554" s="693">
        <v>4061620</v>
      </c>
      <c r="C554" s="119" t="s">
        <v>2578</v>
      </c>
      <c r="D554" s="119">
        <v>-12170818</v>
      </c>
    </row>
    <row r="555" spans="1:4">
      <c r="A555" s="119">
        <v>555</v>
      </c>
      <c r="B555" s="693">
        <v>4061800</v>
      </c>
      <c r="C555" s="119" t="s">
        <v>2579</v>
      </c>
      <c r="D555" s="119">
        <v>-5373</v>
      </c>
    </row>
    <row r="556" spans="1:4">
      <c r="A556" s="119">
        <v>556</v>
      </c>
      <c r="B556" s="693">
        <v>4061810</v>
      </c>
      <c r="C556" s="119" t="s">
        <v>2580</v>
      </c>
      <c r="D556" s="119">
        <v>211874</v>
      </c>
    </row>
    <row r="557" spans="1:4">
      <c r="A557" s="119">
        <v>557</v>
      </c>
      <c r="B557" s="693">
        <v>4061820</v>
      </c>
      <c r="C557" s="119" t="s">
        <v>2581</v>
      </c>
      <c r="D557" s="119">
        <v>-201342</v>
      </c>
    </row>
    <row r="558" spans="1:4">
      <c r="A558" s="119">
        <v>558</v>
      </c>
      <c r="B558" s="693">
        <v>4061900</v>
      </c>
      <c r="C558" s="119" t="s">
        <v>2582</v>
      </c>
      <c r="D558" s="119">
        <v>0</v>
      </c>
    </row>
    <row r="559" spans="1:4">
      <c r="A559" s="119">
        <v>559</v>
      </c>
      <c r="B559" s="693">
        <v>4062000</v>
      </c>
      <c r="C559" s="119" t="s">
        <v>2583</v>
      </c>
      <c r="D559" s="119">
        <v>14828786</v>
      </c>
    </row>
    <row r="560" spans="1:4">
      <c r="A560" s="119">
        <v>560</v>
      </c>
      <c r="B560" s="693">
        <v>4062010</v>
      </c>
      <c r="C560" s="119" t="s">
        <v>2584</v>
      </c>
      <c r="D560" s="119">
        <v>147982775</v>
      </c>
    </row>
    <row r="561" spans="1:4">
      <c r="A561" s="119">
        <v>561</v>
      </c>
      <c r="B561" s="693">
        <v>4062020</v>
      </c>
      <c r="C561" s="119" t="s">
        <v>2585</v>
      </c>
      <c r="D561" s="119">
        <v>-163973269</v>
      </c>
    </row>
    <row r="562" spans="1:4">
      <c r="A562" s="119">
        <v>562</v>
      </c>
      <c r="B562" s="693">
        <v>4062100</v>
      </c>
      <c r="C562" s="119" t="s">
        <v>2586</v>
      </c>
      <c r="D562" s="119">
        <v>-66762</v>
      </c>
    </row>
    <row r="563" spans="1:4">
      <c r="A563" s="119">
        <v>563</v>
      </c>
      <c r="B563" s="693">
        <v>4062110</v>
      </c>
      <c r="C563" s="119" t="s">
        <v>2587</v>
      </c>
      <c r="D563" s="119">
        <v>1234540</v>
      </c>
    </row>
    <row r="564" spans="1:4">
      <c r="A564" s="119">
        <v>564</v>
      </c>
      <c r="B564" s="693">
        <v>4062120</v>
      </c>
      <c r="C564" s="119" t="s">
        <v>2588</v>
      </c>
      <c r="D564" s="119">
        <v>-1142869</v>
      </c>
    </row>
    <row r="565" spans="1:4">
      <c r="A565" s="119">
        <v>565</v>
      </c>
      <c r="B565" s="693">
        <v>4062200</v>
      </c>
      <c r="C565" s="119" t="s">
        <v>2589</v>
      </c>
      <c r="D565" s="119">
        <v>127014</v>
      </c>
    </row>
    <row r="566" spans="1:4">
      <c r="A566" s="119">
        <v>566</v>
      </c>
      <c r="B566" s="693">
        <v>4062210</v>
      </c>
      <c r="C566" s="119" t="s">
        <v>2590</v>
      </c>
      <c r="D566" s="119">
        <v>2986</v>
      </c>
    </row>
    <row r="567" spans="1:4">
      <c r="A567" s="119">
        <v>567</v>
      </c>
      <c r="B567" s="693">
        <v>4062300</v>
      </c>
      <c r="C567" s="119" t="s">
        <v>3134</v>
      </c>
      <c r="D567" s="119">
        <v>-38999</v>
      </c>
    </row>
    <row r="568" spans="1:4">
      <c r="A568" s="119">
        <v>568</v>
      </c>
      <c r="B568" s="693">
        <v>4062310</v>
      </c>
      <c r="C568" s="119" t="s">
        <v>2591</v>
      </c>
      <c r="D568" s="119">
        <v>54594</v>
      </c>
    </row>
    <row r="569" spans="1:4">
      <c r="A569" s="119">
        <v>569</v>
      </c>
      <c r="B569" s="693">
        <v>4062400</v>
      </c>
      <c r="C569" s="119" t="s">
        <v>2592</v>
      </c>
      <c r="D569" s="119">
        <v>604848</v>
      </c>
    </row>
    <row r="570" spans="1:4">
      <c r="A570" s="119">
        <v>570</v>
      </c>
      <c r="B570" s="693">
        <v>4062410</v>
      </c>
      <c r="C570" s="119" t="s">
        <v>3135</v>
      </c>
      <c r="D570" s="119">
        <v>5782427</v>
      </c>
    </row>
    <row r="571" spans="1:4">
      <c r="A571" s="119">
        <v>571</v>
      </c>
      <c r="B571" s="693">
        <v>4062420</v>
      </c>
      <c r="C571" s="119" t="s">
        <v>3136</v>
      </c>
      <c r="D571" s="119">
        <v>-7310666</v>
      </c>
    </row>
    <row r="572" spans="1:4">
      <c r="A572" s="119">
        <v>572</v>
      </c>
      <c r="B572" s="693">
        <v>4062700</v>
      </c>
      <c r="C572" s="119" t="s">
        <v>3211</v>
      </c>
      <c r="D572" s="119">
        <v>-2221339</v>
      </c>
    </row>
    <row r="573" spans="1:4">
      <c r="A573" s="119">
        <v>573</v>
      </c>
      <c r="B573" s="693">
        <v>4062710</v>
      </c>
      <c r="C573" s="119" t="s">
        <v>3212</v>
      </c>
      <c r="D573" s="119">
        <v>5000000</v>
      </c>
    </row>
    <row r="574" spans="1:4">
      <c r="A574" s="119">
        <v>574</v>
      </c>
      <c r="B574" s="693">
        <v>4062510</v>
      </c>
      <c r="C574" s="119" t="s">
        <v>3383</v>
      </c>
      <c r="D574" s="119">
        <v>19800</v>
      </c>
    </row>
    <row r="575" spans="1:4">
      <c r="A575" s="119">
        <v>575</v>
      </c>
      <c r="B575" s="693">
        <v>4062610</v>
      </c>
      <c r="C575" s="119" t="s">
        <v>3384</v>
      </c>
      <c r="D575" s="119">
        <v>72</v>
      </c>
    </row>
    <row r="576" spans="1:4">
      <c r="A576" s="119">
        <v>576</v>
      </c>
      <c r="B576" s="693">
        <v>4062720</v>
      </c>
      <c r="C576" s="119" t="s">
        <v>3385</v>
      </c>
      <c r="D576" s="119">
        <v>-968611</v>
      </c>
    </row>
    <row r="577" spans="1:4">
      <c r="A577" s="119">
        <v>577</v>
      </c>
      <c r="B577" s="693">
        <v>4261000</v>
      </c>
      <c r="C577" s="119" t="s">
        <v>2593</v>
      </c>
      <c r="D577" s="119">
        <v>-1604224</v>
      </c>
    </row>
    <row r="578" spans="1:4">
      <c r="A578" s="119">
        <v>578</v>
      </c>
      <c r="B578" s="693">
        <v>4261010</v>
      </c>
      <c r="C578" s="119" t="s">
        <v>2594</v>
      </c>
      <c r="D578" s="119">
        <v>10332186</v>
      </c>
    </row>
    <row r="579" spans="1:4">
      <c r="A579" s="119">
        <v>579</v>
      </c>
      <c r="B579" s="693">
        <v>4261020</v>
      </c>
      <c r="C579" s="119" t="s">
        <v>2595</v>
      </c>
      <c r="D579" s="119">
        <v>-8544550</v>
      </c>
    </row>
    <row r="580" spans="1:4">
      <c r="A580" s="119">
        <v>580</v>
      </c>
      <c r="B580" s="693">
        <v>4261100</v>
      </c>
      <c r="C580" s="119" t="s">
        <v>2596</v>
      </c>
      <c r="D580" s="119">
        <v>-376</v>
      </c>
    </row>
    <row r="581" spans="1:4">
      <c r="A581" s="119">
        <v>581</v>
      </c>
      <c r="B581" s="693">
        <v>4261200</v>
      </c>
      <c r="C581" s="119" t="s">
        <v>2597</v>
      </c>
      <c r="D581" s="119">
        <v>151147</v>
      </c>
    </row>
    <row r="582" spans="1:4">
      <c r="A582" s="119">
        <v>582</v>
      </c>
      <c r="B582" s="693">
        <v>4261210</v>
      </c>
      <c r="C582" s="119" t="s">
        <v>2598</v>
      </c>
      <c r="D582" s="119">
        <v>98799</v>
      </c>
    </row>
    <row r="583" spans="1:4">
      <c r="A583" s="119">
        <v>583</v>
      </c>
      <c r="B583" s="693">
        <v>4261220</v>
      </c>
      <c r="C583" s="119" t="s">
        <v>2599</v>
      </c>
      <c r="D583" s="119">
        <v>-249749</v>
      </c>
    </row>
    <row r="584" spans="1:4">
      <c r="A584" s="119">
        <v>584</v>
      </c>
      <c r="B584" s="693">
        <v>4261300</v>
      </c>
      <c r="C584" s="119" t="s">
        <v>2600</v>
      </c>
      <c r="D584" s="119">
        <v>834934</v>
      </c>
    </row>
    <row r="585" spans="1:4">
      <c r="A585" s="119">
        <v>585</v>
      </c>
      <c r="B585" s="693">
        <v>4261320</v>
      </c>
      <c r="C585" s="119" t="s">
        <v>2601</v>
      </c>
      <c r="D585" s="119">
        <v>-234071</v>
      </c>
    </row>
    <row r="586" spans="1:4">
      <c r="A586" s="119">
        <v>586</v>
      </c>
      <c r="B586" s="693">
        <v>4269999</v>
      </c>
      <c r="C586" s="119" t="s">
        <v>3213</v>
      </c>
      <c r="D586" s="119">
        <v>9336</v>
      </c>
    </row>
    <row r="587" spans="1:4">
      <c r="A587" s="119">
        <v>587</v>
      </c>
      <c r="B587" s="693">
        <v>4751400</v>
      </c>
      <c r="C587" s="119" t="s">
        <v>2602</v>
      </c>
      <c r="D587" s="119">
        <v>345</v>
      </c>
    </row>
    <row r="588" spans="1:4">
      <c r="A588" s="119">
        <v>588</v>
      </c>
      <c r="B588" s="693">
        <v>4752000</v>
      </c>
      <c r="C588" s="119" t="s">
        <v>2603</v>
      </c>
      <c r="D588" s="119">
        <v>0</v>
      </c>
    </row>
    <row r="589" spans="1:4">
      <c r="A589" s="119">
        <v>589</v>
      </c>
      <c r="B589" s="693" t="s">
        <v>3356</v>
      </c>
      <c r="C589" s="119" t="s">
        <v>2604</v>
      </c>
      <c r="D589" s="119">
        <v>7179427</v>
      </c>
    </row>
    <row r="590" spans="1:4">
      <c r="A590" s="119">
        <v>590</v>
      </c>
    </row>
    <row r="591" spans="1:4">
      <c r="A591" s="119">
        <v>591</v>
      </c>
      <c r="B591" s="693" t="s">
        <v>3357</v>
      </c>
      <c r="C591" s="119" t="s">
        <v>3252</v>
      </c>
      <c r="D591" s="119">
        <v>-9818361</v>
      </c>
    </row>
    <row r="592" spans="1:4">
      <c r="A592" s="119">
        <v>592</v>
      </c>
      <c r="B592" s="693">
        <v>5601000</v>
      </c>
      <c r="C592" s="119" t="s">
        <v>3386</v>
      </c>
      <c r="D592" s="119">
        <v>0</v>
      </c>
    </row>
    <row r="593" spans="1:4">
      <c r="A593" s="119">
        <v>593</v>
      </c>
      <c r="B593" s="693">
        <v>5603000</v>
      </c>
      <c r="C593" s="119" t="s">
        <v>3214</v>
      </c>
      <c r="D593" s="119">
        <v>-41502</v>
      </c>
    </row>
    <row r="594" spans="1:4">
      <c r="A594" s="119">
        <v>594</v>
      </c>
      <c r="B594" s="693" t="s">
        <v>3358</v>
      </c>
      <c r="C594" s="119" t="s">
        <v>2605</v>
      </c>
      <c r="D594" s="119">
        <v>-9859863</v>
      </c>
    </row>
    <row r="595" spans="1:4">
      <c r="A595" s="119">
        <v>595</v>
      </c>
    </row>
    <row r="596" spans="1:4">
      <c r="A596" s="119">
        <v>596</v>
      </c>
      <c r="B596" s="693">
        <v>6401000</v>
      </c>
      <c r="C596" s="119" t="s">
        <v>2606</v>
      </c>
      <c r="D596" s="119">
        <v>-1469227</v>
      </c>
    </row>
    <row r="597" spans="1:4">
      <c r="A597" s="119">
        <v>597</v>
      </c>
      <c r="B597" s="693">
        <v>6501000</v>
      </c>
      <c r="C597" s="119" t="s">
        <v>2607</v>
      </c>
      <c r="D597" s="119">
        <v>-76294</v>
      </c>
    </row>
    <row r="598" spans="1:4">
      <c r="A598" s="119">
        <v>598</v>
      </c>
      <c r="B598" s="693" t="s">
        <v>3359</v>
      </c>
      <c r="C598" s="119" t="s">
        <v>2608</v>
      </c>
      <c r="D598" s="119">
        <v>-1545521</v>
      </c>
    </row>
    <row r="599" spans="1:4">
      <c r="A599" s="119">
        <v>599</v>
      </c>
    </row>
    <row r="600" spans="1:4">
      <c r="A600" s="119">
        <v>600</v>
      </c>
      <c r="B600" s="693">
        <v>4069999</v>
      </c>
      <c r="C600" s="119" t="s">
        <v>2609</v>
      </c>
      <c r="D600" s="119">
        <v>259115</v>
      </c>
    </row>
    <row r="601" spans="1:4">
      <c r="A601" s="119">
        <v>601</v>
      </c>
      <c r="B601" s="693">
        <v>5851000</v>
      </c>
      <c r="C601" s="119" t="s">
        <v>2610</v>
      </c>
      <c r="D601" s="119">
        <v>-2066509</v>
      </c>
    </row>
    <row r="602" spans="1:4">
      <c r="A602" s="119">
        <v>602</v>
      </c>
      <c r="B602" s="693">
        <v>5852000</v>
      </c>
      <c r="C602" s="119" t="s">
        <v>2611</v>
      </c>
      <c r="D602" s="119">
        <v>-10168</v>
      </c>
    </row>
    <row r="603" spans="1:4">
      <c r="A603" s="119">
        <v>603</v>
      </c>
      <c r="B603" s="693">
        <v>5854000</v>
      </c>
      <c r="C603" s="119" t="s">
        <v>2612</v>
      </c>
      <c r="D603" s="119">
        <v>-3071248</v>
      </c>
    </row>
    <row r="604" spans="1:4">
      <c r="A604" s="119">
        <v>604</v>
      </c>
      <c r="B604" s="693">
        <v>5901240</v>
      </c>
      <c r="C604" s="119" t="s">
        <v>2613</v>
      </c>
      <c r="D604" s="119">
        <v>8</v>
      </c>
    </row>
    <row r="605" spans="1:4">
      <c r="A605" s="119">
        <v>605</v>
      </c>
      <c r="B605" s="693">
        <v>5901260</v>
      </c>
      <c r="C605" s="119" t="s">
        <v>2614</v>
      </c>
      <c r="D605" s="119">
        <v>-1266</v>
      </c>
    </row>
    <row r="606" spans="1:4">
      <c r="A606" s="119">
        <v>606</v>
      </c>
      <c r="B606" s="693">
        <v>5941000</v>
      </c>
      <c r="C606" s="119" t="s">
        <v>2615</v>
      </c>
      <c r="D606" s="119">
        <v>-3166255</v>
      </c>
    </row>
    <row r="607" spans="1:4">
      <c r="A607" s="119">
        <v>607</v>
      </c>
      <c r="B607" s="693">
        <v>5951000</v>
      </c>
      <c r="C607" s="119" t="s">
        <v>3389</v>
      </c>
      <c r="D607" s="119">
        <v>-119233</v>
      </c>
    </row>
    <row r="608" spans="1:4">
      <c r="A608" s="119">
        <v>608</v>
      </c>
      <c r="B608" s="693">
        <v>5951150</v>
      </c>
      <c r="C608" s="119" t="s">
        <v>3390</v>
      </c>
      <c r="D608" s="119">
        <v>435358</v>
      </c>
    </row>
    <row r="609" spans="1:4">
      <c r="A609" s="119">
        <v>609</v>
      </c>
      <c r="B609" s="693">
        <v>5951200</v>
      </c>
      <c r="C609" s="119" t="s">
        <v>3391</v>
      </c>
      <c r="D609" s="119">
        <v>18605</v>
      </c>
    </row>
    <row r="610" spans="1:4">
      <c r="A610" s="119">
        <v>610</v>
      </c>
      <c r="B610" s="693">
        <v>6921050</v>
      </c>
      <c r="C610" s="119" t="s">
        <v>3392</v>
      </c>
      <c r="D610" s="119">
        <v>187887</v>
      </c>
    </row>
    <row r="611" spans="1:4">
      <c r="A611" s="119">
        <v>611</v>
      </c>
      <c r="B611" s="693">
        <v>5942000</v>
      </c>
      <c r="C611" s="119" t="s">
        <v>2616</v>
      </c>
      <c r="D611" s="119">
        <v>-59433</v>
      </c>
    </row>
    <row r="612" spans="1:4">
      <c r="A612" s="119">
        <v>612</v>
      </c>
      <c r="B612" s="693">
        <v>6001000</v>
      </c>
      <c r="C612" s="119" t="s">
        <v>2617</v>
      </c>
      <c r="D612" s="119">
        <v>-138972</v>
      </c>
    </row>
    <row r="613" spans="1:4">
      <c r="A613" s="119">
        <v>613</v>
      </c>
      <c r="B613" s="693">
        <v>6001500</v>
      </c>
      <c r="C613" s="119" t="s">
        <v>2618</v>
      </c>
      <c r="D613" s="119">
        <v>-395927</v>
      </c>
    </row>
    <row r="614" spans="1:4">
      <c r="A614" s="119">
        <v>614</v>
      </c>
      <c r="B614" s="693">
        <v>6001600</v>
      </c>
      <c r="C614" s="119" t="s">
        <v>2619</v>
      </c>
      <c r="D614" s="119">
        <v>-4553</v>
      </c>
    </row>
    <row r="615" spans="1:4">
      <c r="A615" s="119">
        <v>615</v>
      </c>
      <c r="B615" s="693">
        <v>5901300</v>
      </c>
      <c r="C615" s="119" t="s">
        <v>3387</v>
      </c>
      <c r="D615" s="119">
        <v>0</v>
      </c>
    </row>
    <row r="616" spans="1:4">
      <c r="A616" s="119">
        <v>616</v>
      </c>
      <c r="B616" s="693" t="s">
        <v>3360</v>
      </c>
      <c r="C616" s="119" t="s">
        <v>2709</v>
      </c>
      <c r="D616" s="119">
        <v>-1247551</v>
      </c>
    </row>
    <row r="617" spans="1:4">
      <c r="A617" s="119">
        <v>617</v>
      </c>
      <c r="B617" s="693" t="s">
        <v>3361</v>
      </c>
      <c r="C617" s="119" t="s">
        <v>2620</v>
      </c>
      <c r="D617" s="119">
        <v>-9380142</v>
      </c>
    </row>
    <row r="618" spans="1:4">
      <c r="A618" s="119">
        <v>618</v>
      </c>
    </row>
    <row r="619" spans="1:4">
      <c r="A619" s="119">
        <v>619</v>
      </c>
      <c r="B619" s="693">
        <v>6801000</v>
      </c>
      <c r="C619" s="119" t="s">
        <v>2621</v>
      </c>
      <c r="D619" s="119">
        <v>66353</v>
      </c>
    </row>
    <row r="620" spans="1:4">
      <c r="A620" s="119">
        <v>620</v>
      </c>
      <c r="B620" s="693">
        <v>6801800</v>
      </c>
      <c r="C620" s="119" t="s">
        <v>3393</v>
      </c>
      <c r="D620" s="119">
        <v>2703</v>
      </c>
    </row>
    <row r="621" spans="1:4">
      <c r="A621" s="119">
        <v>621</v>
      </c>
      <c r="B621" s="693">
        <v>6801100</v>
      </c>
      <c r="C621" s="119" t="s">
        <v>2622</v>
      </c>
      <c r="D621" s="119">
        <v>-327134</v>
      </c>
    </row>
    <row r="622" spans="1:4">
      <c r="A622" s="119">
        <v>622</v>
      </c>
      <c r="B622" s="693">
        <v>6801300</v>
      </c>
      <c r="C622" s="119" t="s">
        <v>2623</v>
      </c>
      <c r="D622" s="119">
        <v>-705016</v>
      </c>
    </row>
    <row r="623" spans="1:4">
      <c r="A623" s="119">
        <v>623</v>
      </c>
      <c r="B623" s="693">
        <v>6801400</v>
      </c>
      <c r="C623" s="119" t="s">
        <v>2624</v>
      </c>
      <c r="D623" s="119">
        <v>-71772</v>
      </c>
    </row>
    <row r="624" spans="1:4">
      <c r="A624" s="119">
        <v>624</v>
      </c>
      <c r="B624" s="693">
        <v>6801500</v>
      </c>
      <c r="C624" s="119" t="s">
        <v>2625</v>
      </c>
      <c r="D624" s="119">
        <v>-93445</v>
      </c>
    </row>
    <row r="625" spans="1:4">
      <c r="A625" s="119">
        <v>625</v>
      </c>
      <c r="B625" s="693">
        <v>6802900</v>
      </c>
      <c r="C625" s="119" t="s">
        <v>2626</v>
      </c>
      <c r="D625" s="119">
        <v>-745856</v>
      </c>
    </row>
    <row r="626" spans="1:4">
      <c r="A626" s="119">
        <v>626</v>
      </c>
      <c r="B626" s="693">
        <v>6803000</v>
      </c>
      <c r="C626" s="119" t="s">
        <v>2627</v>
      </c>
      <c r="D626" s="119">
        <v>-3169084</v>
      </c>
    </row>
    <row r="627" spans="1:4">
      <c r="A627" s="119">
        <v>627</v>
      </c>
      <c r="B627" s="693">
        <v>6803300</v>
      </c>
      <c r="C627" s="119" t="s">
        <v>2628</v>
      </c>
      <c r="D627" s="119">
        <v>-15455</v>
      </c>
    </row>
    <row r="628" spans="1:4">
      <c r="A628" s="119">
        <v>628</v>
      </c>
      <c r="B628" s="693">
        <v>6901100</v>
      </c>
      <c r="C628" s="119" t="s">
        <v>3137</v>
      </c>
      <c r="D628" s="119">
        <v>1902</v>
      </c>
    </row>
    <row r="629" spans="1:4">
      <c r="A629" s="119">
        <v>629</v>
      </c>
      <c r="B629" s="693" t="s">
        <v>3362</v>
      </c>
      <c r="C629" s="119" t="s">
        <v>2629</v>
      </c>
      <c r="D629" s="119">
        <v>-5056804</v>
      </c>
    </row>
    <row r="630" spans="1:4">
      <c r="A630" s="119">
        <v>630</v>
      </c>
    </row>
    <row r="631" spans="1:4">
      <c r="A631" s="119">
        <v>631</v>
      </c>
      <c r="B631" s="693">
        <v>5901200</v>
      </c>
      <c r="C631" s="119" t="s">
        <v>2630</v>
      </c>
      <c r="D631" s="119">
        <v>-19560</v>
      </c>
    </row>
    <row r="632" spans="1:4">
      <c r="A632" s="119">
        <v>632</v>
      </c>
      <c r="B632" s="693">
        <v>5922100</v>
      </c>
      <c r="C632" s="119" t="s">
        <v>3388</v>
      </c>
      <c r="D632" s="119">
        <v>-17135</v>
      </c>
    </row>
    <row r="633" spans="1:4">
      <c r="A633" s="119">
        <v>633</v>
      </c>
      <c r="B633" s="693">
        <v>5922000</v>
      </c>
      <c r="C633" s="119" t="s">
        <v>2631</v>
      </c>
      <c r="D633" s="119">
        <v>-1497536</v>
      </c>
    </row>
    <row r="634" spans="1:4">
      <c r="A634" s="119">
        <v>634</v>
      </c>
      <c r="B634" s="693" t="s">
        <v>3363</v>
      </c>
      <c r="C634" s="119" t="s">
        <v>2632</v>
      </c>
      <c r="D634" s="119">
        <v>-1534231</v>
      </c>
    </row>
    <row r="635" spans="1:4">
      <c r="A635" s="119">
        <v>635</v>
      </c>
    </row>
    <row r="636" spans="1:4">
      <c r="A636" s="119">
        <v>636</v>
      </c>
      <c r="B636" s="693">
        <v>5851500</v>
      </c>
      <c r="C636" s="119" t="s">
        <v>2633</v>
      </c>
      <c r="D636" s="119">
        <v>-4652793</v>
      </c>
    </row>
    <row r="637" spans="1:4">
      <c r="A637" s="119">
        <v>637</v>
      </c>
      <c r="B637" s="693">
        <v>5851750</v>
      </c>
      <c r="C637" s="119" t="s">
        <v>2634</v>
      </c>
      <c r="D637" s="119">
        <v>2126619</v>
      </c>
    </row>
    <row r="638" spans="1:4">
      <c r="A638" s="119">
        <v>638</v>
      </c>
      <c r="B638" s="693" t="s">
        <v>3364</v>
      </c>
      <c r="C638" s="119" t="s">
        <v>2635</v>
      </c>
      <c r="D638" s="119">
        <v>-2526174</v>
      </c>
    </row>
    <row r="639" spans="1:4">
      <c r="A639" s="119">
        <v>639</v>
      </c>
    </row>
    <row r="640" spans="1:4">
      <c r="A640" s="119">
        <v>640</v>
      </c>
      <c r="B640" s="693">
        <v>2902000</v>
      </c>
      <c r="C640" s="119" t="s">
        <v>2636</v>
      </c>
      <c r="D640" s="119">
        <v>91139</v>
      </c>
    </row>
    <row r="641" spans="1:4">
      <c r="A641" s="119">
        <v>641</v>
      </c>
      <c r="B641" s="693">
        <v>6251000</v>
      </c>
      <c r="C641" s="119" t="s">
        <v>2637</v>
      </c>
      <c r="D641" s="119">
        <v>-42177</v>
      </c>
    </row>
    <row r="642" spans="1:4">
      <c r="A642" s="119">
        <v>642</v>
      </c>
      <c r="B642" s="693">
        <v>6251100</v>
      </c>
      <c r="C642" s="119" t="s">
        <v>2638</v>
      </c>
      <c r="D642" s="119">
        <v>-93396</v>
      </c>
    </row>
    <row r="643" spans="1:4">
      <c r="A643" s="119">
        <v>643</v>
      </c>
      <c r="B643" s="693">
        <v>6251700</v>
      </c>
      <c r="C643" s="119" t="s">
        <v>2639</v>
      </c>
      <c r="D643" s="119">
        <v>-8556</v>
      </c>
    </row>
    <row r="644" spans="1:4">
      <c r="A644" s="119">
        <v>644</v>
      </c>
      <c r="B644" s="693">
        <v>6251900</v>
      </c>
      <c r="C644" s="119" t="s">
        <v>3215</v>
      </c>
      <c r="D644" s="119">
        <v>-378</v>
      </c>
    </row>
    <row r="645" spans="1:4">
      <c r="A645" s="119">
        <v>645</v>
      </c>
      <c r="B645" s="693">
        <v>6301100</v>
      </c>
      <c r="C645" s="119" t="s">
        <v>2640</v>
      </c>
      <c r="D645" s="119">
        <v>-111141</v>
      </c>
    </row>
    <row r="646" spans="1:4">
      <c r="A646" s="119">
        <v>646</v>
      </c>
      <c r="B646" s="693">
        <v>6301500</v>
      </c>
      <c r="C646" s="119" t="s">
        <v>2641</v>
      </c>
      <c r="D646" s="119">
        <v>-90852</v>
      </c>
    </row>
    <row r="647" spans="1:4">
      <c r="A647" s="119">
        <v>647</v>
      </c>
      <c r="B647" s="693">
        <v>6301800</v>
      </c>
      <c r="C647" s="119" t="s">
        <v>2642</v>
      </c>
      <c r="D647" s="119">
        <v>-7202</v>
      </c>
    </row>
    <row r="648" spans="1:4">
      <c r="A648" s="119">
        <v>648</v>
      </c>
      <c r="B648" s="693">
        <v>6301900</v>
      </c>
      <c r="C648" s="119" t="s">
        <v>2643</v>
      </c>
      <c r="D648" s="119">
        <v>43569</v>
      </c>
    </row>
    <row r="649" spans="1:4">
      <c r="A649" s="119">
        <v>649</v>
      </c>
      <c r="B649" s="693">
        <v>6302000</v>
      </c>
      <c r="C649" s="119" t="s">
        <v>2644</v>
      </c>
      <c r="D649" s="119">
        <v>-45303</v>
      </c>
    </row>
    <row r="650" spans="1:4">
      <c r="A650" s="119">
        <v>650</v>
      </c>
      <c r="B650" s="693" t="s">
        <v>3365</v>
      </c>
      <c r="C650" s="119" t="s">
        <v>2645</v>
      </c>
      <c r="D650" s="119">
        <v>-264297</v>
      </c>
    </row>
    <row r="651" spans="1:4">
      <c r="A651" s="119">
        <v>651</v>
      </c>
    </row>
    <row r="652" spans="1:4">
      <c r="A652" s="119">
        <v>652</v>
      </c>
      <c r="B652" s="693">
        <v>6101000</v>
      </c>
      <c r="C652" s="119" t="s">
        <v>2646</v>
      </c>
      <c r="D652" s="119">
        <v>-752</v>
      </c>
    </row>
    <row r="653" spans="1:4">
      <c r="A653" s="119">
        <v>653</v>
      </c>
      <c r="B653" s="693">
        <v>6101500</v>
      </c>
      <c r="C653" s="119" t="s">
        <v>2647</v>
      </c>
      <c r="D653" s="119">
        <v>-1789</v>
      </c>
    </row>
    <row r="654" spans="1:4">
      <c r="A654" s="119">
        <v>654</v>
      </c>
      <c r="B654" s="693">
        <v>6101600</v>
      </c>
      <c r="C654" s="119" t="s">
        <v>2648</v>
      </c>
      <c r="D654" s="119">
        <v>-89279</v>
      </c>
    </row>
    <row r="655" spans="1:4">
      <c r="A655" s="119">
        <v>655</v>
      </c>
      <c r="B655" s="693">
        <v>6101700</v>
      </c>
      <c r="C655" s="119" t="s">
        <v>3138</v>
      </c>
      <c r="D655" s="119">
        <v>0</v>
      </c>
    </row>
    <row r="656" spans="1:4">
      <c r="A656" s="119">
        <v>656</v>
      </c>
      <c r="B656" s="693">
        <v>6101870</v>
      </c>
      <c r="C656" s="119" t="s">
        <v>2649</v>
      </c>
      <c r="D656" s="119">
        <v>0</v>
      </c>
    </row>
    <row r="657" spans="1:4">
      <c r="A657" s="119">
        <v>657</v>
      </c>
      <c r="B657" s="693">
        <v>6102100</v>
      </c>
      <c r="C657" s="119" t="s">
        <v>2650</v>
      </c>
      <c r="D657" s="119">
        <v>-18144</v>
      </c>
    </row>
    <row r="658" spans="1:4">
      <c r="A658" s="119">
        <v>658</v>
      </c>
      <c r="B658" s="693">
        <v>6151200</v>
      </c>
      <c r="C658" s="119" t="s">
        <v>2651</v>
      </c>
      <c r="D658" s="119">
        <v>485</v>
      </c>
    </row>
    <row r="659" spans="1:4">
      <c r="A659" s="119">
        <v>659</v>
      </c>
      <c r="B659" s="693">
        <v>6901600</v>
      </c>
      <c r="C659" s="119" t="s">
        <v>2652</v>
      </c>
      <c r="D659" s="119">
        <v>-5868</v>
      </c>
    </row>
    <row r="660" spans="1:4">
      <c r="A660" s="119">
        <v>660</v>
      </c>
      <c r="B660" s="693" t="s">
        <v>3366</v>
      </c>
      <c r="C660" s="119" t="s">
        <v>2653</v>
      </c>
      <c r="D660" s="119">
        <v>-115347</v>
      </c>
    </row>
    <row r="661" spans="1:4">
      <c r="A661" s="119">
        <v>661</v>
      </c>
    </row>
    <row r="662" spans="1:4">
      <c r="A662" s="119">
        <v>662</v>
      </c>
      <c r="B662" s="693">
        <v>5401000</v>
      </c>
      <c r="C662" s="119" t="s">
        <v>2654</v>
      </c>
      <c r="D662" s="119">
        <v>-5521910</v>
      </c>
    </row>
    <row r="663" spans="1:4">
      <c r="A663" s="119">
        <v>663</v>
      </c>
      <c r="B663" s="693" t="s">
        <v>3367</v>
      </c>
      <c r="C663" s="119" t="s">
        <v>2655</v>
      </c>
      <c r="D663" s="119">
        <v>-5521910</v>
      </c>
    </row>
    <row r="664" spans="1:4">
      <c r="A664" s="119">
        <v>664</v>
      </c>
    </row>
    <row r="665" spans="1:4">
      <c r="A665" s="119">
        <v>665</v>
      </c>
      <c r="B665" s="693">
        <v>6001100</v>
      </c>
      <c r="C665" s="119" t="s">
        <v>2656</v>
      </c>
      <c r="D665" s="119">
        <v>-421814</v>
      </c>
    </row>
    <row r="666" spans="1:4">
      <c r="A666" s="119">
        <v>666</v>
      </c>
      <c r="B666" s="693" t="s">
        <v>3368</v>
      </c>
      <c r="C666" s="119" t="s">
        <v>2657</v>
      </c>
      <c r="D666" s="119">
        <v>-421814</v>
      </c>
    </row>
    <row r="667" spans="1:4">
      <c r="A667" s="119">
        <v>667</v>
      </c>
    </row>
    <row r="668" spans="1:4">
      <c r="A668" s="119">
        <v>668</v>
      </c>
      <c r="B668" s="693">
        <v>5959997</v>
      </c>
      <c r="C668" s="119" t="s">
        <v>2658</v>
      </c>
      <c r="D668" s="119">
        <v>0</v>
      </c>
    </row>
    <row r="669" spans="1:4">
      <c r="A669" s="119">
        <v>669</v>
      </c>
      <c r="B669" s="693">
        <v>6101200</v>
      </c>
      <c r="C669" s="119" t="s">
        <v>2659</v>
      </c>
      <c r="D669" s="119">
        <v>-98</v>
      </c>
    </row>
    <row r="670" spans="1:4">
      <c r="A670" s="119">
        <v>670</v>
      </c>
      <c r="B670" s="693">
        <v>6102025</v>
      </c>
      <c r="C670" s="119" t="s">
        <v>2660</v>
      </c>
      <c r="D670" s="119">
        <v>0</v>
      </c>
    </row>
    <row r="671" spans="1:4">
      <c r="A671" s="119">
        <v>671</v>
      </c>
      <c r="B671" s="693">
        <v>6901700</v>
      </c>
      <c r="C671" s="119" t="s">
        <v>2661</v>
      </c>
      <c r="D671" s="119">
        <v>-6315</v>
      </c>
    </row>
    <row r="672" spans="1:4">
      <c r="A672" s="119">
        <v>672</v>
      </c>
      <c r="B672" s="693">
        <v>6901800</v>
      </c>
      <c r="C672" s="119" t="s">
        <v>2662</v>
      </c>
      <c r="D672" s="119">
        <v>-36480</v>
      </c>
    </row>
    <row r="673" spans="1:4">
      <c r="A673" s="119">
        <v>673</v>
      </c>
      <c r="B673" s="693">
        <v>6902550</v>
      </c>
      <c r="C673" s="119" t="s">
        <v>2663</v>
      </c>
      <c r="D673" s="119">
        <v>-82987</v>
      </c>
    </row>
    <row r="674" spans="1:4">
      <c r="A674" s="119">
        <v>674</v>
      </c>
      <c r="B674" s="693">
        <v>6102010</v>
      </c>
      <c r="C674" s="119" t="s">
        <v>3394</v>
      </c>
      <c r="D674" s="119">
        <v>-2225</v>
      </c>
    </row>
    <row r="675" spans="1:4">
      <c r="A675" s="119">
        <v>675</v>
      </c>
      <c r="B675" s="693">
        <v>6902400</v>
      </c>
      <c r="C675" s="119" t="s">
        <v>3395</v>
      </c>
      <c r="D675" s="119">
        <v>-4170</v>
      </c>
    </row>
    <row r="676" spans="1:4">
      <c r="A676" s="119">
        <v>676</v>
      </c>
      <c r="B676" s="693">
        <v>6902800</v>
      </c>
      <c r="C676" s="119" t="s">
        <v>2664</v>
      </c>
      <c r="D676" s="119">
        <v>-11304</v>
      </c>
    </row>
    <row r="677" spans="1:4">
      <c r="A677" s="119">
        <v>677</v>
      </c>
      <c r="B677" s="693">
        <v>6902900</v>
      </c>
      <c r="C677" s="119" t="s">
        <v>2665</v>
      </c>
      <c r="D677" s="119">
        <v>-40084</v>
      </c>
    </row>
    <row r="678" spans="1:4">
      <c r="A678" s="119">
        <v>678</v>
      </c>
      <c r="B678" s="693">
        <v>6905000</v>
      </c>
      <c r="C678" s="119" t="s">
        <v>2666</v>
      </c>
      <c r="D678" s="119">
        <v>-9312</v>
      </c>
    </row>
    <row r="679" spans="1:4">
      <c r="A679" s="119">
        <v>679</v>
      </c>
      <c r="B679" s="693" t="s">
        <v>3369</v>
      </c>
      <c r="C679" s="119" t="s">
        <v>2667</v>
      </c>
      <c r="D679" s="119">
        <v>-192975</v>
      </c>
    </row>
    <row r="680" spans="1:4">
      <c r="A680" s="119">
        <v>680</v>
      </c>
    </row>
    <row r="681" spans="1:4">
      <c r="A681" s="119">
        <v>681</v>
      </c>
      <c r="B681" s="693">
        <v>5011000</v>
      </c>
      <c r="C681" s="119" t="s">
        <v>2668</v>
      </c>
      <c r="D681" s="119">
        <v>-126994</v>
      </c>
    </row>
    <row r="682" spans="1:4">
      <c r="A682" s="119">
        <v>682</v>
      </c>
      <c r="B682" s="693" t="s">
        <v>3370</v>
      </c>
      <c r="C682" s="119" t="s">
        <v>2669</v>
      </c>
      <c r="D682" s="119">
        <v>-126994</v>
      </c>
    </row>
    <row r="683" spans="1:4">
      <c r="A683" s="119">
        <v>683</v>
      </c>
    </row>
    <row r="684" spans="1:4">
      <c r="A684" s="119">
        <v>684</v>
      </c>
      <c r="B684" s="693">
        <v>5051000</v>
      </c>
      <c r="C684" s="119" t="s">
        <v>3139</v>
      </c>
      <c r="D684" s="119">
        <v>-1571804</v>
      </c>
    </row>
    <row r="685" spans="1:4">
      <c r="A685" s="119">
        <v>685</v>
      </c>
      <c r="B685" s="693">
        <v>5061000</v>
      </c>
      <c r="C685" s="119" t="s">
        <v>2670</v>
      </c>
      <c r="D685" s="119">
        <v>-26338300</v>
      </c>
    </row>
    <row r="686" spans="1:4">
      <c r="A686" s="119">
        <v>686</v>
      </c>
      <c r="B686" s="693">
        <v>5091000</v>
      </c>
      <c r="C686" s="119" t="s">
        <v>2671</v>
      </c>
      <c r="D686" s="119">
        <v>7836923</v>
      </c>
    </row>
    <row r="687" spans="1:4">
      <c r="A687" s="119">
        <v>687</v>
      </c>
      <c r="B687" s="693" t="s">
        <v>3371</v>
      </c>
      <c r="C687" s="119" t="s">
        <v>2672</v>
      </c>
      <c r="D687" s="119">
        <v>-20073181</v>
      </c>
    </row>
    <row r="688" spans="1:4">
      <c r="A688" s="119">
        <v>688</v>
      </c>
    </row>
    <row r="689" spans="1:4">
      <c r="A689" s="119">
        <v>689</v>
      </c>
      <c r="D689" s="119">
        <v>-6</v>
      </c>
    </row>
    <row r="690" spans="1:4">
      <c r="A690" s="119">
        <v>690</v>
      </c>
    </row>
    <row r="691" spans="1:4">
      <c r="A691" s="119">
        <v>691</v>
      </c>
      <c r="C691" s="119" t="s">
        <v>2673</v>
      </c>
    </row>
    <row r="692" spans="1:4">
      <c r="A692" s="119">
        <v>692</v>
      </c>
    </row>
    <row r="693" spans="1:4">
      <c r="A693" s="119">
        <v>693</v>
      </c>
      <c r="C693" s="119" t="s">
        <v>2675</v>
      </c>
    </row>
    <row r="694" spans="1:4">
      <c r="A694" s="119">
        <v>694</v>
      </c>
      <c r="C694" s="119" t="s">
        <v>2676</v>
      </c>
    </row>
    <row r="695" spans="1:4">
      <c r="A695" s="119">
        <v>695</v>
      </c>
    </row>
    <row r="696" spans="1:4">
      <c r="A696" s="119">
        <v>696</v>
      </c>
      <c r="C696" s="119" t="s">
        <v>3247</v>
      </c>
    </row>
    <row r="697" spans="1:4">
      <c r="A697" s="119">
        <v>697</v>
      </c>
      <c r="C697" s="119" t="s">
        <v>4</v>
      </c>
    </row>
    <row r="698" spans="1:4">
      <c r="A698" s="119">
        <v>698</v>
      </c>
    </row>
    <row r="699" spans="1:4">
      <c r="A699" s="119">
        <v>699</v>
      </c>
    </row>
    <row r="700" spans="1:4">
      <c r="A700" s="119">
        <v>700</v>
      </c>
    </row>
    <row r="701" spans="1:4">
      <c r="A701" s="119">
        <v>701</v>
      </c>
    </row>
    <row r="702" spans="1:4">
      <c r="A702" s="119">
        <v>702</v>
      </c>
      <c r="C702" s="119">
        <v>-5134339565.3400002</v>
      </c>
    </row>
    <row r="703" spans="1:4">
      <c r="A703" s="119">
        <v>703</v>
      </c>
    </row>
    <row r="704" spans="1:4">
      <c r="A704" s="119">
        <v>704</v>
      </c>
      <c r="C704" s="119" t="s">
        <v>2474</v>
      </c>
      <c r="D704" s="119">
        <v>19708800</v>
      </c>
    </row>
    <row r="705" spans="1:4">
      <c r="A705" s="119">
        <v>705</v>
      </c>
      <c r="C705" s="119" t="s">
        <v>2479</v>
      </c>
      <c r="D705" s="119">
        <v>29457</v>
      </c>
    </row>
    <row r="706" spans="1:4">
      <c r="A706" s="119">
        <v>706</v>
      </c>
      <c r="C706" s="119" t="s">
        <v>2496</v>
      </c>
      <c r="D706" s="119">
        <v>224253</v>
      </c>
    </row>
    <row r="707" spans="1:4">
      <c r="A707" s="119">
        <v>707</v>
      </c>
      <c r="C707" s="119" t="s">
        <v>2498</v>
      </c>
      <c r="D707" s="119">
        <v>817318</v>
      </c>
    </row>
    <row r="708" spans="1:4">
      <c r="A708" s="119">
        <v>708</v>
      </c>
      <c r="C708" s="119" t="s">
        <v>2518</v>
      </c>
      <c r="D708" s="119">
        <v>2901186</v>
      </c>
    </row>
    <row r="709" spans="1:4">
      <c r="A709" s="119">
        <v>709</v>
      </c>
      <c r="C709" s="119" t="s">
        <v>2523</v>
      </c>
      <c r="D709" s="119">
        <v>9442979</v>
      </c>
    </row>
    <row r="710" spans="1:4">
      <c r="A710" s="119">
        <v>710</v>
      </c>
      <c r="C710" s="119" t="s">
        <v>2527</v>
      </c>
      <c r="D710" s="119">
        <v>3857457</v>
      </c>
    </row>
    <row r="711" spans="1:4">
      <c r="A711" s="119">
        <v>711</v>
      </c>
      <c r="C711" s="119" t="s">
        <v>2538</v>
      </c>
      <c r="D711" s="119">
        <v>759312</v>
      </c>
    </row>
    <row r="712" spans="1:4">
      <c r="A712" s="119">
        <v>712</v>
      </c>
      <c r="C712" s="119" t="s">
        <v>2557</v>
      </c>
      <c r="D712" s="119">
        <v>98669</v>
      </c>
    </row>
    <row r="713" spans="1:4">
      <c r="A713" s="119">
        <v>713</v>
      </c>
      <c r="C713" s="119" t="s">
        <v>2559</v>
      </c>
      <c r="D713" s="119">
        <v>0</v>
      </c>
    </row>
    <row r="714" spans="1:4">
      <c r="A714" s="119">
        <v>714</v>
      </c>
      <c r="C714" s="119" t="s">
        <v>2562</v>
      </c>
      <c r="D714" s="119">
        <v>9982534</v>
      </c>
    </row>
    <row r="715" spans="1:4">
      <c r="A715" s="119">
        <v>715</v>
      </c>
      <c r="C715" s="119" t="s">
        <v>2604</v>
      </c>
      <c r="D715" s="119">
        <v>7179427</v>
      </c>
    </row>
    <row r="716" spans="1:4">
      <c r="A716" s="119">
        <v>716</v>
      </c>
      <c r="C716" s="119" t="s">
        <v>2605</v>
      </c>
      <c r="D716" s="119">
        <v>-9859863</v>
      </c>
    </row>
    <row r="717" spans="1:4">
      <c r="A717" s="119">
        <v>717</v>
      </c>
      <c r="C717" s="119" t="s">
        <v>2608</v>
      </c>
      <c r="D717" s="119">
        <v>-1545521</v>
      </c>
    </row>
    <row r="718" spans="1:4">
      <c r="A718" s="119">
        <v>718</v>
      </c>
      <c r="C718" s="119" t="s">
        <v>2620</v>
      </c>
      <c r="D718" s="119">
        <v>-9380142</v>
      </c>
    </row>
    <row r="719" spans="1:4">
      <c r="A719" s="119">
        <v>719</v>
      </c>
      <c r="C719" s="119" t="s">
        <v>2629</v>
      </c>
      <c r="D719" s="119">
        <v>-5056804</v>
      </c>
    </row>
    <row r="720" spans="1:4">
      <c r="A720" s="119">
        <v>720</v>
      </c>
      <c r="C720" s="119" t="s">
        <v>2632</v>
      </c>
      <c r="D720" s="119">
        <v>-1534231</v>
      </c>
    </row>
    <row r="721" spans="1:4">
      <c r="A721" s="119">
        <v>721</v>
      </c>
      <c r="C721" s="119" t="s">
        <v>2635</v>
      </c>
      <c r="D721" s="119">
        <v>-2526174</v>
      </c>
    </row>
    <row r="722" spans="1:4">
      <c r="A722" s="119">
        <v>722</v>
      </c>
      <c r="C722" s="119" t="s">
        <v>2645</v>
      </c>
      <c r="D722" s="119">
        <v>-264297</v>
      </c>
    </row>
    <row r="723" spans="1:4">
      <c r="A723" s="119">
        <v>723</v>
      </c>
      <c r="C723" s="119" t="s">
        <v>2653</v>
      </c>
      <c r="D723" s="119">
        <v>-115347</v>
      </c>
    </row>
    <row r="724" spans="1:4">
      <c r="A724" s="119">
        <v>724</v>
      </c>
      <c r="C724" s="119" t="s">
        <v>2655</v>
      </c>
      <c r="D724" s="119">
        <v>-5521910</v>
      </c>
    </row>
    <row r="725" spans="1:4">
      <c r="A725" s="119">
        <v>725</v>
      </c>
      <c r="C725" s="119" t="s">
        <v>2657</v>
      </c>
      <c r="D725" s="119">
        <v>-421814</v>
      </c>
    </row>
    <row r="726" spans="1:4">
      <c r="A726" s="119">
        <v>726</v>
      </c>
      <c r="C726" s="119" t="s">
        <v>2667</v>
      </c>
      <c r="D726" s="119">
        <v>-192975</v>
      </c>
    </row>
    <row r="727" spans="1:4">
      <c r="A727" s="119">
        <v>727</v>
      </c>
      <c r="C727" s="119" t="s">
        <v>2669</v>
      </c>
      <c r="D727" s="119">
        <v>-126994</v>
      </c>
    </row>
    <row r="728" spans="1:4">
      <c r="A728" s="119">
        <v>728</v>
      </c>
      <c r="C728" s="119" t="s">
        <v>2672</v>
      </c>
      <c r="D728" s="119">
        <v>-20073181</v>
      </c>
    </row>
    <row r="729" spans="1:4">
      <c r="D729" s="119">
        <v>-1617861</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S56"/>
  <sheetViews>
    <sheetView topLeftCell="A34" workbookViewId="0">
      <selection activeCell="A35" sqref="A35"/>
    </sheetView>
  </sheetViews>
  <sheetFormatPr defaultColWidth="9.140625" defaultRowHeight="15"/>
  <cols>
    <col min="1" max="1" width="39.28515625" style="639" bestFit="1" customWidth="1"/>
    <col min="2" max="2" width="12.5703125" style="636" customWidth="1"/>
    <col min="3" max="3" width="24.7109375" style="119" bestFit="1" customWidth="1"/>
    <col min="4" max="4" width="2.7109375" style="119" customWidth="1"/>
    <col min="5" max="5" width="20.28515625" style="119" customWidth="1"/>
    <col min="6" max="6" width="2.5703125" style="119" customWidth="1"/>
    <col min="7" max="7" width="20.42578125" style="119" customWidth="1"/>
    <col min="8" max="8" width="2.42578125" style="119" customWidth="1"/>
    <col min="9" max="9" width="20.42578125" style="119" bestFit="1" customWidth="1"/>
    <col min="10" max="10" width="2.5703125" style="119" customWidth="1"/>
    <col min="11" max="11" width="18.5703125" style="119" bestFit="1" customWidth="1"/>
    <col min="12" max="12" width="2.7109375" style="119" customWidth="1"/>
    <col min="13" max="13" width="18.140625" style="215" customWidth="1"/>
    <col min="14" max="14" width="4.85546875" style="119" customWidth="1"/>
    <col min="15" max="15" width="18" style="119" bestFit="1" customWidth="1"/>
    <col min="16" max="16" width="2.5703125" style="119" customWidth="1"/>
    <col min="17" max="17" width="4.140625" style="639" bestFit="1" customWidth="1"/>
    <col min="18" max="18" width="14.7109375" style="639" bestFit="1" customWidth="1"/>
    <col min="19" max="19" width="3.85546875" style="639" bestFit="1" customWidth="1"/>
    <col min="20" max="16384" width="9.140625" style="639"/>
  </cols>
  <sheetData>
    <row r="1" spans="1:16" ht="21" thickBot="1">
      <c r="A1" s="635" t="s">
        <v>2889</v>
      </c>
      <c r="E1" s="637" t="s">
        <v>3221</v>
      </c>
      <c r="F1" s="638"/>
    </row>
    <row r="2" spans="1:16">
      <c r="A2" s="639" t="s">
        <v>3222</v>
      </c>
    </row>
    <row r="3" spans="1:16">
      <c r="A3" s="640" t="s">
        <v>3223</v>
      </c>
    </row>
    <row r="4" spans="1:16">
      <c r="A4" s="641" t="s">
        <v>2105</v>
      </c>
      <c r="C4" s="642"/>
    </row>
    <row r="5" spans="1:16">
      <c r="A5" s="640" t="s">
        <v>3224</v>
      </c>
    </row>
    <row r="6" spans="1:16">
      <c r="A6" s="640" t="s">
        <v>3225</v>
      </c>
    </row>
    <row r="13" spans="1:16" s="643" customFormat="1" ht="13.5">
      <c r="A13" s="643" t="s">
        <v>3226</v>
      </c>
      <c r="B13" s="644"/>
      <c r="C13" s="645" t="s">
        <v>3227</v>
      </c>
      <c r="D13" s="645"/>
      <c r="E13" s="645" t="s">
        <v>87</v>
      </c>
      <c r="F13" s="645"/>
      <c r="G13" s="645" t="s">
        <v>3228</v>
      </c>
      <c r="H13" s="645"/>
      <c r="I13" s="645" t="s">
        <v>3229</v>
      </c>
      <c r="J13" s="645"/>
      <c r="K13" s="645" t="s">
        <v>89</v>
      </c>
      <c r="L13" s="645"/>
      <c r="M13" s="646" t="s">
        <v>3230</v>
      </c>
      <c r="N13" s="645"/>
      <c r="O13" s="645" t="s">
        <v>21</v>
      </c>
      <c r="P13" s="645"/>
    </row>
    <row r="14" spans="1:16" s="647" customFormat="1" ht="13.5">
      <c r="B14" s="644"/>
      <c r="C14" s="566"/>
      <c r="D14" s="566"/>
      <c r="E14" s="566"/>
      <c r="F14" s="566"/>
      <c r="G14" s="566"/>
      <c r="H14" s="566"/>
      <c r="I14" s="566"/>
      <c r="J14" s="566"/>
      <c r="K14" s="566"/>
      <c r="L14" s="566"/>
      <c r="M14" s="555"/>
      <c r="N14" s="566"/>
      <c r="O14" s="566"/>
      <c r="P14" s="566"/>
    </row>
    <row r="15" spans="1:16" s="647" customFormat="1" ht="13.5">
      <c r="A15" s="643" t="s">
        <v>3231</v>
      </c>
      <c r="B15" s="644"/>
      <c r="C15" s="566"/>
      <c r="D15" s="566"/>
      <c r="E15" s="566"/>
      <c r="F15" s="566"/>
      <c r="G15" s="566"/>
      <c r="H15" s="566"/>
      <c r="I15" s="566"/>
      <c r="J15" s="566"/>
      <c r="K15" s="566"/>
      <c r="L15" s="566"/>
      <c r="M15" s="555"/>
      <c r="N15" s="566"/>
      <c r="O15" s="566"/>
      <c r="P15" s="566"/>
    </row>
    <row r="16" spans="1:16" s="647" customFormat="1" ht="13.5">
      <c r="A16" s="647" t="s">
        <v>3232</v>
      </c>
      <c r="B16" s="644" t="s">
        <v>168</v>
      </c>
      <c r="C16" s="566">
        <f>'[161]3. Leasehold Land &amp; buildng'!P1189+SUM('[161]3. Leasehold Land &amp; buildng'!P1194:P1200)</f>
        <v>14438576184.353523</v>
      </c>
      <c r="D16" s="566"/>
      <c r="E16" s="566">
        <f>'[161]4. Plant and Machinery '!K2035+SUM('[161]4. Plant and Machinery '!K2039:K2089)</f>
        <v>10149259588.025999</v>
      </c>
      <c r="F16" s="566"/>
      <c r="G16" s="566">
        <f>'[161] 5. Motor Vehicle '!H313+'[161] 5. Motor Vehicle '!H329+'[161] 5. Motor Vehicle '!H332</f>
        <v>1646343428.7599986</v>
      </c>
      <c r="H16" s="566"/>
      <c r="I16" s="566">
        <f>'[161] 6. Computer Equipments '!K3744+'[161] 6. Computer Equipments '!K3796</f>
        <v>775766735.36831701</v>
      </c>
      <c r="J16" s="566"/>
      <c r="K16" s="566">
        <f>'[161]7. F &amp; F'!L2951</f>
        <v>191301199.65900028</v>
      </c>
      <c r="L16" s="566"/>
      <c r="M16" s="555">
        <f>'[161]8. CWIP'!G635</f>
        <v>373105305.39999998</v>
      </c>
      <c r="N16" s="566"/>
      <c r="O16" s="566">
        <f>SUM(C16:M16)</f>
        <v>27574352441.566841</v>
      </c>
      <c r="P16" s="566"/>
    </row>
    <row r="17" spans="1:19" s="647" customFormat="1" ht="13.5">
      <c r="B17" s="644"/>
      <c r="C17" s="566"/>
      <c r="D17" s="566"/>
      <c r="E17" s="566"/>
      <c r="F17" s="566"/>
      <c r="G17" s="566"/>
      <c r="H17" s="566"/>
      <c r="I17" s="566"/>
      <c r="J17" s="566"/>
      <c r="K17" s="566"/>
      <c r="L17" s="566"/>
      <c r="M17" s="555"/>
      <c r="N17" s="566"/>
      <c r="O17" s="566"/>
      <c r="P17" s="566"/>
    </row>
    <row r="18" spans="1:19" s="647" customFormat="1" ht="13.5">
      <c r="A18" s="647" t="s">
        <v>92</v>
      </c>
      <c r="B18" s="644" t="s">
        <v>2904</v>
      </c>
      <c r="C18" s="566"/>
      <c r="D18" s="566"/>
      <c r="E18" s="567">
        <v>177921913</v>
      </c>
      <c r="F18" s="566"/>
      <c r="G18" s="566">
        <v>99241270</v>
      </c>
      <c r="H18" s="566"/>
      <c r="I18" s="566">
        <v>8685810</v>
      </c>
      <c r="J18" s="566"/>
      <c r="K18" s="566">
        <v>0</v>
      </c>
      <c r="L18" s="566"/>
      <c r="M18" s="555">
        <v>-285848993</v>
      </c>
      <c r="N18" s="566"/>
      <c r="O18" s="566">
        <f>SUM(C18:M18)</f>
        <v>0</v>
      </c>
      <c r="P18" s="566"/>
    </row>
    <row r="19" spans="1:19" s="647" customFormat="1" ht="13.5">
      <c r="B19" s="644"/>
      <c r="C19" s="566"/>
      <c r="D19" s="566"/>
      <c r="E19" s="566"/>
      <c r="F19" s="566"/>
      <c r="G19" s="566"/>
      <c r="H19" s="566"/>
      <c r="I19" s="566"/>
      <c r="J19" s="566"/>
      <c r="K19" s="566"/>
      <c r="L19" s="566"/>
      <c r="M19" s="555"/>
      <c r="N19" s="566"/>
      <c r="O19" s="566"/>
      <c r="P19" s="566"/>
    </row>
    <row r="20" spans="1:19" s="647" customFormat="1" ht="13.5">
      <c r="A20" s="647" t="s">
        <v>32</v>
      </c>
      <c r="B20" s="644" t="s">
        <v>2907</v>
      </c>
      <c r="C20" s="566">
        <v>0</v>
      </c>
      <c r="D20" s="566"/>
      <c r="E20" s="566">
        <v>0</v>
      </c>
      <c r="F20" s="566"/>
      <c r="G20" s="566">
        <f>SUM('[161] 5. Motor Vehicle '!H352:H355)</f>
        <v>-18022250</v>
      </c>
      <c r="H20" s="566"/>
      <c r="I20" s="566">
        <v>0</v>
      </c>
      <c r="J20" s="566"/>
      <c r="K20" s="566">
        <v>0</v>
      </c>
      <c r="L20" s="566"/>
      <c r="M20" s="555">
        <v>0</v>
      </c>
      <c r="N20" s="566"/>
      <c r="O20" s="566">
        <f>SUM(C20:M20)</f>
        <v>-18022250</v>
      </c>
      <c r="P20" s="566"/>
    </row>
    <row r="21" spans="1:19" s="647" customFormat="1" ht="13.5">
      <c r="B21" s="644"/>
      <c r="C21" s="566"/>
      <c r="D21" s="566"/>
      <c r="E21" s="566"/>
      <c r="F21" s="566"/>
      <c r="G21" s="566"/>
      <c r="H21" s="566"/>
      <c r="I21" s="566"/>
      <c r="J21" s="566"/>
      <c r="K21" s="566"/>
      <c r="L21" s="566"/>
      <c r="M21" s="555"/>
      <c r="N21" s="566"/>
      <c r="O21" s="566"/>
      <c r="P21" s="566"/>
    </row>
    <row r="22" spans="1:19" s="647" customFormat="1" ht="13.5">
      <c r="A22" s="647" t="s">
        <v>79</v>
      </c>
      <c r="B22" s="644" t="s">
        <v>2911</v>
      </c>
      <c r="C22" s="566">
        <f>'[161]3. Leasehold Land &amp; buildng'!P1215-C18</f>
        <v>19772793.350000001</v>
      </c>
      <c r="D22" s="566"/>
      <c r="E22" s="566">
        <f>'[161]4. Plant and Machinery '!K2213-E18</f>
        <v>195606727.07000005</v>
      </c>
      <c r="F22" s="566"/>
      <c r="G22" s="566">
        <f>SUM('[161] 5. Motor Vehicle '!H335:H346)-G18</f>
        <v>12192639.99000001</v>
      </c>
      <c r="H22" s="566"/>
      <c r="I22" s="566">
        <f>'[161] 6. Computer Equipments '!K3870-I18</f>
        <v>44161058.150000006</v>
      </c>
      <c r="J22" s="566"/>
      <c r="K22" s="566">
        <f>'[161]7. F &amp; F'!L2989-K18</f>
        <v>12881520.75</v>
      </c>
      <c r="L22" s="566"/>
      <c r="M22" s="555">
        <v>249418944.54999998</v>
      </c>
      <c r="N22" s="566"/>
      <c r="O22" s="566">
        <f>SUM(C22:M22)</f>
        <v>534033683.86000001</v>
      </c>
      <c r="P22" s="566"/>
    </row>
    <row r="23" spans="1:19" s="647" customFormat="1" ht="13.5">
      <c r="B23" s="644"/>
      <c r="C23" s="566"/>
      <c r="D23" s="566"/>
      <c r="E23" s="566"/>
      <c r="F23" s="566"/>
      <c r="G23" s="566"/>
      <c r="H23" s="566"/>
      <c r="I23" s="566"/>
      <c r="J23" s="566"/>
      <c r="K23" s="566"/>
      <c r="L23" s="566"/>
      <c r="M23" s="555"/>
      <c r="N23" s="566"/>
      <c r="O23" s="566"/>
      <c r="P23" s="566"/>
    </row>
    <row r="24" spans="1:19" s="647" customFormat="1" ht="14.25" thickBot="1">
      <c r="A24" s="647" t="s">
        <v>3233</v>
      </c>
      <c r="B24" s="644" t="s">
        <v>3234</v>
      </c>
      <c r="C24" s="648">
        <f>SUM(C16:C23)</f>
        <v>14458348977.703524</v>
      </c>
      <c r="D24" s="566"/>
      <c r="E24" s="648">
        <f>SUM(E16:E23)</f>
        <v>10522788228.095999</v>
      </c>
      <c r="F24" s="566"/>
      <c r="G24" s="648">
        <f>SUM(G16:G23)</f>
        <v>1739755088.7499986</v>
      </c>
      <c r="H24" s="566"/>
      <c r="I24" s="648">
        <f>SUM(I16:I23)</f>
        <v>828613603.51831698</v>
      </c>
      <c r="J24" s="566"/>
      <c r="K24" s="648">
        <f>SUM(K16:K23)</f>
        <v>204182720.40900028</v>
      </c>
      <c r="L24" s="566"/>
      <c r="M24" s="649">
        <f>SUM(M16:M23)</f>
        <v>336675256.94999993</v>
      </c>
      <c r="N24" s="566"/>
      <c r="O24" s="648">
        <f>SUM(C24:M24)</f>
        <v>28090363875.426842</v>
      </c>
      <c r="P24" s="566"/>
    </row>
    <row r="25" spans="1:19" s="647" customFormat="1" ht="14.25" thickTop="1">
      <c r="B25" s="644"/>
      <c r="C25" s="566"/>
      <c r="D25" s="566"/>
      <c r="E25" s="566"/>
      <c r="F25" s="566"/>
      <c r="G25" s="566"/>
      <c r="H25" s="566"/>
      <c r="I25" s="566"/>
      <c r="J25" s="566"/>
      <c r="K25" s="566"/>
      <c r="L25" s="566"/>
      <c r="M25" s="555"/>
      <c r="N25" s="566"/>
      <c r="O25" s="566"/>
      <c r="P25" s="566"/>
    </row>
    <row r="26" spans="1:19" s="647" customFormat="1" ht="13.5">
      <c r="B26" s="644"/>
      <c r="C26" s="567">
        <f>ROUND(C22/1000,0)</f>
        <v>19773</v>
      </c>
      <c r="D26" s="566"/>
      <c r="E26" s="567">
        <f>ROUND(E22/1000,0)</f>
        <v>195607</v>
      </c>
      <c r="F26" s="566"/>
      <c r="G26" s="567">
        <f>ROUND(G22/1000,0)</f>
        <v>12193</v>
      </c>
      <c r="H26" s="566"/>
      <c r="I26" s="567">
        <f>ROUND(I22/1000,0)</f>
        <v>44161</v>
      </c>
      <c r="J26" s="566"/>
      <c r="K26" s="567">
        <f>ROUND(K22/1000,0)</f>
        <v>12882</v>
      </c>
      <c r="L26" s="566"/>
      <c r="M26" s="567">
        <f>M22/1000</f>
        <v>249418.94454999999</v>
      </c>
      <c r="N26" s="566"/>
      <c r="O26" s="567">
        <f>O22/1000</f>
        <v>534033.68385999999</v>
      </c>
      <c r="P26" s="566"/>
    </row>
    <row r="27" spans="1:19" s="647" customFormat="1">
      <c r="B27" s="644"/>
      <c r="C27" s="566"/>
      <c r="D27" s="566"/>
      <c r="E27" s="566"/>
      <c r="F27" s="566"/>
      <c r="G27" s="650"/>
      <c r="H27" s="566"/>
      <c r="I27" s="566"/>
      <c r="J27" s="566"/>
      <c r="K27" s="566"/>
      <c r="L27" s="566"/>
      <c r="M27" s="555"/>
      <c r="N27" s="566"/>
      <c r="O27" s="566"/>
      <c r="P27" s="566"/>
    </row>
    <row r="28" spans="1:19" s="647" customFormat="1" ht="13.5">
      <c r="A28" s="643" t="s">
        <v>11</v>
      </c>
      <c r="B28" s="644"/>
      <c r="C28" s="566"/>
      <c r="D28" s="566"/>
      <c r="E28" s="566"/>
      <c r="F28" s="566"/>
      <c r="G28" s="566"/>
      <c r="H28" s="566"/>
      <c r="I28" s="566"/>
      <c r="J28" s="566"/>
      <c r="K28" s="566"/>
      <c r="L28" s="566"/>
      <c r="M28" s="555"/>
      <c r="N28" s="566"/>
      <c r="O28" s="566"/>
      <c r="P28" s="566"/>
    </row>
    <row r="29" spans="1:19" s="647" customFormat="1" ht="13.5">
      <c r="A29" s="647" t="s">
        <v>3235</v>
      </c>
      <c r="B29" s="644" t="s">
        <v>3088</v>
      </c>
      <c r="C29" s="645">
        <f>-'[161]3. Leasehold Land &amp; buildng'!BK1213</f>
        <v>-1502999250.5010834</v>
      </c>
      <c r="D29" s="645"/>
      <c r="E29" s="645">
        <v>-2796337775.2210293</v>
      </c>
      <c r="F29" s="645"/>
      <c r="G29" s="645">
        <v>-1100938515.8197892</v>
      </c>
      <c r="H29" s="645"/>
      <c r="I29" s="645">
        <v>-655685440.45025432</v>
      </c>
      <c r="J29" s="645"/>
      <c r="K29" s="645">
        <v>-167155232.74373966</v>
      </c>
      <c r="L29" s="645"/>
      <c r="M29" s="646">
        <v>0</v>
      </c>
      <c r="N29" s="645"/>
      <c r="O29" s="645">
        <f>SUM(C29:M29)</f>
        <v>-6223116214.7358961</v>
      </c>
      <c r="P29" s="566"/>
    </row>
    <row r="30" spans="1:19" s="647" customFormat="1">
      <c r="B30" s="644"/>
      <c r="C30" s="566"/>
      <c r="D30" s="566"/>
      <c r="E30" s="566"/>
      <c r="F30" s="566"/>
      <c r="G30" s="566"/>
      <c r="H30" s="566"/>
      <c r="I30" s="566"/>
      <c r="J30" s="566"/>
      <c r="K30" s="566"/>
      <c r="L30" s="566"/>
      <c r="M30" s="555"/>
      <c r="N30" s="566"/>
      <c r="O30" s="566"/>
      <c r="P30" s="566"/>
      <c r="R30" s="651"/>
      <c r="S30" s="652"/>
    </row>
    <row r="31" spans="1:19" s="647" customFormat="1" ht="13.5">
      <c r="A31" s="647" t="s">
        <v>3236</v>
      </c>
      <c r="B31" s="644" t="s">
        <v>3089</v>
      </c>
      <c r="C31" s="566">
        <f>-'[161]3. Leasehold Land &amp; buildng'!CF1213</f>
        <v>-292413883.37964588</v>
      </c>
      <c r="D31" s="566"/>
      <c r="E31" s="566">
        <f>-'[161]4. Plant and Machinery '!CD2216</f>
        <v>-990914929.01713252</v>
      </c>
      <c r="F31" s="566"/>
      <c r="G31" s="566">
        <f>-'[161] 5. Motor Vehicle '!AH362</f>
        <v>-218869592.96556211</v>
      </c>
      <c r="H31" s="566"/>
      <c r="I31" s="566">
        <f>-'[161] 6. Computer Equipments '!DL3873</f>
        <v>-60241686.355341464</v>
      </c>
      <c r="J31" s="566"/>
      <c r="K31" s="566">
        <f>-'[161]7. F &amp; F'!DR2991</f>
        <v>-6096552.438524995</v>
      </c>
      <c r="L31" s="566"/>
      <c r="M31" s="555">
        <v>0</v>
      </c>
      <c r="N31" s="566"/>
      <c r="O31" s="566">
        <f>SUM(C31:M31)</f>
        <v>-1568536644.1562068</v>
      </c>
      <c r="P31" s="566"/>
    </row>
    <row r="32" spans="1:19" s="647" customFormat="1" ht="13.5">
      <c r="B32" s="644"/>
      <c r="C32" s="566"/>
      <c r="D32" s="566"/>
      <c r="E32" s="566"/>
      <c r="F32" s="566"/>
      <c r="G32" s="566"/>
      <c r="H32" s="566"/>
      <c r="I32" s="566"/>
      <c r="J32" s="566"/>
      <c r="K32" s="566"/>
      <c r="L32" s="566"/>
      <c r="M32" s="555"/>
      <c r="N32" s="566"/>
      <c r="O32" s="566"/>
      <c r="P32" s="566"/>
      <c r="R32" s="566"/>
      <c r="S32" s="653"/>
    </row>
    <row r="33" spans="1:19" s="647" customFormat="1" ht="13.5">
      <c r="A33" s="647" t="s">
        <v>32</v>
      </c>
      <c r="B33" s="644" t="s">
        <v>3237</v>
      </c>
      <c r="C33" s="566">
        <v>0</v>
      </c>
      <c r="D33" s="566"/>
      <c r="E33" s="566">
        <v>0</v>
      </c>
      <c r="F33" s="566"/>
      <c r="G33" s="566">
        <f>-SUM('[161] 5. Motor Vehicle '!AM352:AM355)</f>
        <v>16681748.324228853</v>
      </c>
      <c r="H33" s="566"/>
      <c r="I33" s="566">
        <v>0</v>
      </c>
      <c r="J33" s="566"/>
      <c r="K33" s="566">
        <v>0</v>
      </c>
      <c r="L33" s="566"/>
      <c r="M33" s="555">
        <v>0</v>
      </c>
      <c r="N33" s="566"/>
      <c r="O33" s="566">
        <f>SUM(C33:M33)</f>
        <v>16681748.324228853</v>
      </c>
      <c r="P33" s="566"/>
    </row>
    <row r="34" spans="1:19" s="647" customFormat="1" ht="13.5">
      <c r="B34" s="644"/>
      <c r="C34" s="566"/>
      <c r="D34" s="566"/>
      <c r="E34" s="566"/>
      <c r="F34" s="566"/>
      <c r="G34" s="566"/>
      <c r="H34" s="566"/>
      <c r="I34" s="566"/>
      <c r="J34" s="566"/>
      <c r="K34" s="566"/>
      <c r="L34" s="566"/>
      <c r="M34" s="555"/>
      <c r="N34" s="566"/>
      <c r="O34" s="566"/>
      <c r="P34" s="566"/>
    </row>
    <row r="35" spans="1:19" s="647" customFormat="1" ht="13.5">
      <c r="A35" s="647" t="s">
        <v>1860</v>
      </c>
      <c r="B35" s="644"/>
      <c r="C35" s="566"/>
      <c r="D35" s="566"/>
      <c r="E35" s="566">
        <v>-85500000</v>
      </c>
      <c r="F35" s="566"/>
      <c r="G35" s="566"/>
      <c r="H35" s="566"/>
      <c r="I35" s="566"/>
      <c r="J35" s="566"/>
      <c r="K35" s="566"/>
      <c r="L35" s="566"/>
      <c r="M35" s="555"/>
      <c r="N35" s="566"/>
      <c r="O35" s="566">
        <f>E35</f>
        <v>-85500000</v>
      </c>
      <c r="P35" s="566"/>
    </row>
    <row r="36" spans="1:19" s="647" customFormat="1" ht="13.5">
      <c r="B36" s="644"/>
      <c r="C36" s="566"/>
      <c r="D36" s="566"/>
      <c r="E36" s="566"/>
      <c r="F36" s="566"/>
      <c r="G36" s="566"/>
      <c r="H36" s="566"/>
      <c r="I36" s="566"/>
      <c r="J36" s="566"/>
      <c r="K36" s="566"/>
      <c r="L36" s="566"/>
      <c r="M36" s="555"/>
      <c r="N36" s="566"/>
      <c r="O36" s="566"/>
      <c r="P36" s="566"/>
    </row>
    <row r="37" spans="1:19" s="647" customFormat="1" ht="13.5">
      <c r="A37" s="643" t="s">
        <v>3238</v>
      </c>
      <c r="B37" s="644" t="s">
        <v>3239</v>
      </c>
      <c r="C37" s="645">
        <f>SUM(C29:C35)</f>
        <v>-1795413133.8807292</v>
      </c>
      <c r="D37" s="645"/>
      <c r="E37" s="645">
        <f>SUM(E29:E35)</f>
        <v>-3872752704.238162</v>
      </c>
      <c r="F37" s="645"/>
      <c r="G37" s="645">
        <f>SUM(G29:G33)</f>
        <v>-1303126360.4611225</v>
      </c>
      <c r="H37" s="645"/>
      <c r="I37" s="645">
        <f>SUM(I29:I33)</f>
        <v>-715927126.80559576</v>
      </c>
      <c r="J37" s="645"/>
      <c r="K37" s="645">
        <f>SUM(K29:K33)</f>
        <v>-173251785.18226466</v>
      </c>
      <c r="L37" s="645"/>
      <c r="M37" s="646">
        <f>SUM(M29:M33)</f>
        <v>0</v>
      </c>
      <c r="N37" s="645"/>
      <c r="O37" s="645">
        <f>SUM(C37:M37)</f>
        <v>-7860471110.567873</v>
      </c>
      <c r="P37" s="566"/>
    </row>
    <row r="38" spans="1:19" s="647" customFormat="1" ht="13.5">
      <c r="B38" s="644"/>
      <c r="C38" s="566"/>
      <c r="D38" s="566"/>
      <c r="E38" s="566"/>
      <c r="F38" s="566"/>
      <c r="G38" s="566"/>
      <c r="H38" s="566"/>
      <c r="I38" s="566"/>
      <c r="J38" s="566"/>
      <c r="K38" s="566"/>
      <c r="L38" s="566"/>
      <c r="M38" s="555"/>
      <c r="N38" s="566"/>
      <c r="O38" s="566"/>
      <c r="P38" s="566"/>
    </row>
    <row r="39" spans="1:19" s="647" customFormat="1" ht="13.5">
      <c r="B39" s="644"/>
      <c r="C39" s="566"/>
      <c r="D39" s="566"/>
      <c r="E39" s="566"/>
      <c r="F39" s="566"/>
      <c r="G39" s="566"/>
      <c r="H39" s="566"/>
      <c r="I39" s="566"/>
      <c r="J39" s="566"/>
      <c r="K39" s="566"/>
      <c r="L39" s="566"/>
      <c r="M39" s="555"/>
      <c r="N39" s="566"/>
      <c r="O39" s="566"/>
      <c r="P39" s="566"/>
    </row>
    <row r="40" spans="1:19" s="647" customFormat="1" ht="13.5">
      <c r="A40" s="643" t="s">
        <v>3240</v>
      </c>
      <c r="B40" s="644" t="s">
        <v>3241</v>
      </c>
      <c r="C40" s="566">
        <f>C16-C29</f>
        <v>15941575434.854607</v>
      </c>
      <c r="D40" s="566"/>
      <c r="E40" s="566">
        <f>E16-E29</f>
        <v>12945597363.247028</v>
      </c>
      <c r="F40" s="566"/>
      <c r="G40" s="566">
        <f>G16-G29</f>
        <v>2747281944.5797877</v>
      </c>
      <c r="H40" s="566"/>
      <c r="I40" s="566">
        <f>I16-I29</f>
        <v>1431452175.8185713</v>
      </c>
      <c r="J40" s="566"/>
      <c r="K40" s="566">
        <f>K16-K29</f>
        <v>358456432.40273994</v>
      </c>
      <c r="L40" s="566"/>
      <c r="M40" s="555">
        <f>M16-M29</f>
        <v>373105305.39999998</v>
      </c>
      <c r="N40" s="566"/>
      <c r="O40" s="566">
        <f>SUM(C40:M40)</f>
        <v>33797468656.302738</v>
      </c>
      <c r="P40" s="566"/>
    </row>
    <row r="41" spans="1:19" s="647" customFormat="1" ht="13.5">
      <c r="A41" s="643"/>
      <c r="B41" s="644"/>
      <c r="C41" s="566"/>
      <c r="D41" s="566"/>
      <c r="E41" s="566"/>
      <c r="F41" s="566"/>
      <c r="G41" s="566"/>
      <c r="H41" s="566"/>
      <c r="I41" s="566"/>
      <c r="J41" s="566"/>
      <c r="K41" s="566"/>
      <c r="L41" s="566"/>
      <c r="M41" s="555"/>
      <c r="N41" s="566"/>
      <c r="O41" s="566"/>
      <c r="P41" s="566"/>
    </row>
    <row r="42" spans="1:19" s="647" customFormat="1" ht="14.25" thickBot="1">
      <c r="A42" s="643" t="s">
        <v>3242</v>
      </c>
      <c r="B42" s="644" t="s">
        <v>3243</v>
      </c>
      <c r="C42" s="648">
        <f>C24+C37</f>
        <v>12662935843.822794</v>
      </c>
      <c r="D42" s="566"/>
      <c r="E42" s="648">
        <f>E24+E37</f>
        <v>6650035523.8578367</v>
      </c>
      <c r="F42" s="566"/>
      <c r="G42" s="648">
        <f>G24+G37</f>
        <v>436628728.28887606</v>
      </c>
      <c r="H42" s="566"/>
      <c r="I42" s="648">
        <f>I24+I37</f>
        <v>112686476.71272123</v>
      </c>
      <c r="J42" s="566"/>
      <c r="K42" s="648">
        <f>K24+K37</f>
        <v>30930935.226735622</v>
      </c>
      <c r="L42" s="566"/>
      <c r="M42" s="649">
        <f>M24+M37</f>
        <v>336675256.94999993</v>
      </c>
      <c r="N42" s="566"/>
      <c r="O42" s="648">
        <f>O24+O37</f>
        <v>20229892764.858971</v>
      </c>
      <c r="P42" s="566"/>
      <c r="R42" s="654"/>
    </row>
    <row r="43" spans="1:19" s="647" customFormat="1" ht="14.25" thickTop="1">
      <c r="A43" s="643"/>
      <c r="B43" s="644"/>
      <c r="C43" s="566"/>
      <c r="D43" s="566"/>
      <c r="E43" s="566"/>
      <c r="F43" s="566"/>
      <c r="G43" s="566"/>
      <c r="H43" s="566"/>
      <c r="I43" s="566"/>
      <c r="J43" s="566"/>
      <c r="K43" s="566"/>
      <c r="L43" s="566"/>
      <c r="M43" s="555"/>
      <c r="N43" s="566"/>
      <c r="O43" s="566"/>
      <c r="P43" s="566"/>
    </row>
    <row r="44" spans="1:19" s="655" customFormat="1">
      <c r="B44" s="656"/>
      <c r="C44" s="275"/>
      <c r="D44" s="275"/>
      <c r="E44" s="275"/>
      <c r="F44" s="275"/>
      <c r="G44" s="275"/>
      <c r="H44" s="275"/>
      <c r="I44" s="275"/>
      <c r="J44" s="275"/>
      <c r="K44" s="275"/>
      <c r="L44" s="275"/>
      <c r="M44" s="657"/>
      <c r="N44" s="275"/>
      <c r="O44" s="275"/>
      <c r="P44" s="275"/>
    </row>
    <row r="45" spans="1:19">
      <c r="C45" s="119">
        <f>ROUND(C31/1000,0)</f>
        <v>-292414</v>
      </c>
      <c r="E45" s="119">
        <f>ROUND(E31/1000,0)</f>
        <v>-990915</v>
      </c>
      <c r="G45" s="119">
        <f>ROUND(G31/1000,0)</f>
        <v>-218870</v>
      </c>
      <c r="I45" s="119">
        <f>ROUND(I31/1000,0)</f>
        <v>-60242</v>
      </c>
      <c r="K45" s="119">
        <f>ROUND(K31/1000,0)</f>
        <v>-6097</v>
      </c>
      <c r="M45" s="119">
        <f>ROUND(M31/1000,0)</f>
        <v>0</v>
      </c>
    </row>
    <row r="48" spans="1:19" s="119" customFormat="1">
      <c r="A48" s="639"/>
      <c r="B48" s="636"/>
      <c r="M48" s="215"/>
      <c r="O48" s="119">
        <f>O24+O37</f>
        <v>20229892764.858971</v>
      </c>
      <c r="Q48" s="639"/>
      <c r="R48" s="639"/>
      <c r="S48" s="639"/>
    </row>
    <row r="50" spans="1:19" s="119" customFormat="1">
      <c r="A50" s="639"/>
      <c r="B50" s="636"/>
      <c r="M50" s="215"/>
      <c r="O50" s="119">
        <f>O48-M40</f>
        <v>19856787459.458969</v>
      </c>
      <c r="Q50" s="639"/>
      <c r="R50" s="639"/>
      <c r="S50" s="639"/>
    </row>
    <row r="51" spans="1:19" s="119" customFormat="1">
      <c r="A51" s="639"/>
      <c r="B51" s="636"/>
      <c r="H51" s="658"/>
      <c r="K51" s="652"/>
      <c r="M51" s="215"/>
      <c r="O51" s="119">
        <v>19893662071.040001</v>
      </c>
      <c r="Q51" s="639"/>
      <c r="R51" s="639"/>
      <c r="S51" s="639"/>
    </row>
    <row r="52" spans="1:19" s="119" customFormat="1">
      <c r="A52" s="639"/>
      <c r="B52" s="636"/>
      <c r="H52" s="658"/>
      <c r="K52" s="652"/>
      <c r="M52" s="215"/>
      <c r="Q52" s="639"/>
      <c r="R52" s="639"/>
      <c r="S52" s="639"/>
    </row>
    <row r="53" spans="1:19" s="119" customFormat="1">
      <c r="A53" s="639"/>
      <c r="B53" s="636"/>
      <c r="M53" s="215"/>
      <c r="O53" s="119">
        <f>O51-O50</f>
        <v>36874611.581031799</v>
      </c>
      <c r="Q53" s="639"/>
      <c r="R53" s="639"/>
      <c r="S53" s="639"/>
    </row>
    <row r="55" spans="1:19" s="119" customFormat="1">
      <c r="A55" s="659" t="s">
        <v>3244</v>
      </c>
      <c r="B55" s="636"/>
      <c r="M55" s="215"/>
      <c r="Q55" s="639"/>
      <c r="R55" s="639"/>
      <c r="S55" s="639"/>
    </row>
    <row r="56" spans="1:19" s="119" customFormat="1">
      <c r="A56" s="2415" t="s">
        <v>3245</v>
      </c>
      <c r="B56" s="2415"/>
      <c r="C56" s="2415"/>
      <c r="M56" s="215"/>
      <c r="Q56" s="639"/>
      <c r="R56" s="639"/>
      <c r="S56" s="639"/>
    </row>
  </sheetData>
  <mergeCells count="1">
    <mergeCell ref="A56:C56"/>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C290"/>
  <sheetViews>
    <sheetView workbookViewId="0">
      <selection activeCell="C266" sqref="C266"/>
    </sheetView>
  </sheetViews>
  <sheetFormatPr defaultRowHeight="15" outlineLevelRow="2"/>
  <cols>
    <col min="1" max="1" width="14.28515625" style="119" bestFit="1" customWidth="1"/>
    <col min="2" max="2" width="55.42578125" bestFit="1" customWidth="1"/>
    <col min="3" max="3" width="47.85546875" bestFit="1" customWidth="1"/>
  </cols>
  <sheetData>
    <row r="1" spans="1:3" s="287" customFormat="1">
      <c r="A1" s="119" t="s">
        <v>265</v>
      </c>
      <c r="B1" s="287" t="s">
        <v>301</v>
      </c>
    </row>
    <row r="2" spans="1:3" hidden="1" outlineLevel="2">
      <c r="A2" s="119">
        <v>1187446</v>
      </c>
      <c r="B2" t="s">
        <v>148</v>
      </c>
      <c r="C2" t="s">
        <v>1767</v>
      </c>
    </row>
    <row r="3" spans="1:3" hidden="1" outlineLevel="2">
      <c r="A3" s="119">
        <v>0</v>
      </c>
      <c r="B3" t="s">
        <v>148</v>
      </c>
      <c r="C3" t="s">
        <v>1767</v>
      </c>
    </row>
    <row r="4" spans="1:3" hidden="1" outlineLevel="2">
      <c r="A4" s="119">
        <v>0</v>
      </c>
      <c r="B4" t="s">
        <v>148</v>
      </c>
      <c r="C4" t="s">
        <v>1767</v>
      </c>
    </row>
    <row r="5" spans="1:3" hidden="1" outlineLevel="2">
      <c r="A5" s="119">
        <v>0</v>
      </c>
      <c r="B5" t="s">
        <v>148</v>
      </c>
      <c r="C5" t="s">
        <v>1767</v>
      </c>
    </row>
    <row r="6" spans="1:3" hidden="1" outlineLevel="2">
      <c r="A6" s="119">
        <v>0</v>
      </c>
      <c r="B6" t="s">
        <v>148</v>
      </c>
      <c r="C6" t="s">
        <v>1767</v>
      </c>
    </row>
    <row r="7" spans="1:3" hidden="1" outlineLevel="2">
      <c r="A7" s="119">
        <v>0</v>
      </c>
      <c r="B7" t="s">
        <v>148</v>
      </c>
      <c r="C7" t="s">
        <v>1767</v>
      </c>
    </row>
    <row r="8" spans="1:3" hidden="1" outlineLevel="2">
      <c r="A8" s="119">
        <v>0</v>
      </c>
      <c r="B8" t="s">
        <v>148</v>
      </c>
      <c r="C8" t="s">
        <v>1767</v>
      </c>
    </row>
    <row r="9" spans="1:3" hidden="1" outlineLevel="2">
      <c r="A9" s="119">
        <v>0</v>
      </c>
      <c r="B9" t="s">
        <v>148</v>
      </c>
      <c r="C9" t="s">
        <v>1767</v>
      </c>
    </row>
    <row r="10" spans="1:3" hidden="1" outlineLevel="2">
      <c r="A10" s="119">
        <v>55083</v>
      </c>
      <c r="B10" t="s">
        <v>148</v>
      </c>
      <c r="C10" t="s">
        <v>1934</v>
      </c>
    </row>
    <row r="11" spans="1:3" hidden="1" outlineLevel="2">
      <c r="A11" s="119">
        <v>0</v>
      </c>
      <c r="B11" t="s">
        <v>148</v>
      </c>
      <c r="C11" t="s">
        <v>1934</v>
      </c>
    </row>
    <row r="12" spans="1:3" s="287" customFormat="1" outlineLevel="1" collapsed="1">
      <c r="A12" s="119">
        <f>SUBTOTAL(9,A2:A11)</f>
        <v>1242529</v>
      </c>
      <c r="B12" s="630" t="s">
        <v>3140</v>
      </c>
    </row>
    <row r="13" spans="1:3" hidden="1" outlineLevel="2">
      <c r="A13" s="119">
        <v>1553</v>
      </c>
      <c r="B13" t="s">
        <v>1936</v>
      </c>
    </row>
    <row r="14" spans="1:3" hidden="1" outlineLevel="2">
      <c r="A14" s="119">
        <v>776</v>
      </c>
      <c r="B14" t="s">
        <v>1936</v>
      </c>
    </row>
    <row r="15" spans="1:3" hidden="1" outlineLevel="2">
      <c r="A15" s="119">
        <v>15</v>
      </c>
      <c r="B15" t="s">
        <v>1936</v>
      </c>
    </row>
    <row r="16" spans="1:3" hidden="1" outlineLevel="2">
      <c r="A16" s="119">
        <v>9</v>
      </c>
      <c r="B16" t="s">
        <v>1936</v>
      </c>
    </row>
    <row r="17" spans="1:2" hidden="1" outlineLevel="2">
      <c r="A17" s="119">
        <v>442</v>
      </c>
      <c r="B17" t="s">
        <v>1936</v>
      </c>
    </row>
    <row r="18" spans="1:2" hidden="1" outlineLevel="2">
      <c r="A18" s="119">
        <v>0</v>
      </c>
      <c r="B18" t="s">
        <v>1936</v>
      </c>
    </row>
    <row r="19" spans="1:2" hidden="1" outlineLevel="2">
      <c r="A19" s="119">
        <v>346</v>
      </c>
      <c r="B19" t="s">
        <v>1936</v>
      </c>
    </row>
    <row r="20" spans="1:2" hidden="1" outlineLevel="2">
      <c r="A20" s="119">
        <v>192</v>
      </c>
      <c r="B20" t="s">
        <v>1936</v>
      </c>
    </row>
    <row r="21" spans="1:2" hidden="1" outlineLevel="2">
      <c r="A21" s="119">
        <v>9404</v>
      </c>
      <c r="B21" t="s">
        <v>1936</v>
      </c>
    </row>
    <row r="22" spans="1:2" s="287" customFormat="1" outlineLevel="1" collapsed="1">
      <c r="A22" s="119">
        <f>SUBTOTAL(9,A13:A21)</f>
        <v>12737</v>
      </c>
      <c r="B22" s="219" t="s">
        <v>2846</v>
      </c>
    </row>
    <row r="23" spans="1:2" hidden="1" outlineLevel="2">
      <c r="A23" s="119">
        <v>9413020</v>
      </c>
      <c r="B23" t="s">
        <v>1935</v>
      </c>
    </row>
    <row r="24" spans="1:2" hidden="1" outlineLevel="2">
      <c r="A24" s="119">
        <v>47028639</v>
      </c>
      <c r="B24" t="s">
        <v>1935</v>
      </c>
    </row>
    <row r="25" spans="1:2" hidden="1" outlineLevel="2">
      <c r="A25" s="119">
        <v>1603845</v>
      </c>
      <c r="B25" t="s">
        <v>1935</v>
      </c>
    </row>
    <row r="26" spans="1:2" hidden="1" outlineLevel="2">
      <c r="A26" s="119">
        <v>5468965</v>
      </c>
      <c r="B26" t="s">
        <v>1935</v>
      </c>
    </row>
    <row r="27" spans="1:2" hidden="1" outlineLevel="2">
      <c r="A27" s="119">
        <v>0</v>
      </c>
      <c r="B27" t="s">
        <v>1935</v>
      </c>
    </row>
    <row r="28" spans="1:2" hidden="1" outlineLevel="2">
      <c r="A28" s="119">
        <v>1016310</v>
      </c>
      <c r="B28" t="s">
        <v>1935</v>
      </c>
    </row>
    <row r="29" spans="1:2" hidden="1" outlineLevel="2">
      <c r="A29" s="119">
        <v>433</v>
      </c>
      <c r="B29" t="s">
        <v>1935</v>
      </c>
    </row>
    <row r="30" spans="1:2" hidden="1" outlineLevel="2">
      <c r="A30" s="119">
        <v>294858</v>
      </c>
      <c r="B30" t="s">
        <v>1935</v>
      </c>
    </row>
    <row r="31" spans="1:2" hidden="1" outlineLevel="2">
      <c r="A31" s="119">
        <v>264468</v>
      </c>
      <c r="B31" t="s">
        <v>1935</v>
      </c>
    </row>
    <row r="32" spans="1:2" hidden="1" outlineLevel="2">
      <c r="A32" s="119">
        <v>25</v>
      </c>
      <c r="B32" t="s">
        <v>1935</v>
      </c>
    </row>
    <row r="33" spans="1:2" hidden="1" outlineLevel="2">
      <c r="A33" s="119">
        <v>0</v>
      </c>
      <c r="B33" t="s">
        <v>1935</v>
      </c>
    </row>
    <row r="34" spans="1:2" hidden="1" outlineLevel="2">
      <c r="A34" s="119">
        <v>229</v>
      </c>
      <c r="B34" t="s">
        <v>1935</v>
      </c>
    </row>
    <row r="35" spans="1:2" hidden="1" outlineLevel="2">
      <c r="A35" s="119">
        <v>0</v>
      </c>
      <c r="B35" t="s">
        <v>1935</v>
      </c>
    </row>
    <row r="36" spans="1:2" hidden="1" outlineLevel="2">
      <c r="A36" s="119">
        <v>667</v>
      </c>
      <c r="B36" t="s">
        <v>1935</v>
      </c>
    </row>
    <row r="37" spans="1:2" hidden="1" outlineLevel="2">
      <c r="A37" s="119">
        <v>48</v>
      </c>
      <c r="B37" t="s">
        <v>1935</v>
      </c>
    </row>
    <row r="38" spans="1:2" hidden="1" outlineLevel="2">
      <c r="A38" s="119">
        <v>-40</v>
      </c>
      <c r="B38" t="s">
        <v>1935</v>
      </c>
    </row>
    <row r="39" spans="1:2" hidden="1" outlineLevel="2">
      <c r="A39" s="119">
        <v>0</v>
      </c>
      <c r="B39" t="s">
        <v>1935</v>
      </c>
    </row>
    <row r="40" spans="1:2" hidden="1" outlineLevel="2">
      <c r="A40" s="119">
        <v>-620</v>
      </c>
      <c r="B40" t="s">
        <v>1935</v>
      </c>
    </row>
    <row r="41" spans="1:2" hidden="1" outlineLevel="2">
      <c r="A41" s="119">
        <v>-219</v>
      </c>
      <c r="B41" t="s">
        <v>1935</v>
      </c>
    </row>
    <row r="42" spans="1:2" hidden="1" outlineLevel="2">
      <c r="A42" s="119">
        <v>-2245</v>
      </c>
      <c r="B42" t="s">
        <v>1935</v>
      </c>
    </row>
    <row r="43" spans="1:2" hidden="1" outlineLevel="2">
      <c r="A43" s="119">
        <v>0</v>
      </c>
      <c r="B43" t="s">
        <v>1935</v>
      </c>
    </row>
    <row r="44" spans="1:2" hidden="1" outlineLevel="2">
      <c r="A44" s="119">
        <v>0</v>
      </c>
      <c r="B44" t="s">
        <v>1935</v>
      </c>
    </row>
    <row r="45" spans="1:2" hidden="1" outlineLevel="2">
      <c r="A45" s="119">
        <v>0</v>
      </c>
      <c r="B45" t="s">
        <v>1935</v>
      </c>
    </row>
    <row r="46" spans="1:2" hidden="1" outlineLevel="2">
      <c r="A46" s="119">
        <v>0</v>
      </c>
      <c r="B46" t="s">
        <v>1935</v>
      </c>
    </row>
    <row r="47" spans="1:2" hidden="1" outlineLevel="2">
      <c r="A47" s="119">
        <v>0</v>
      </c>
      <c r="B47" t="s">
        <v>1935</v>
      </c>
    </row>
    <row r="48" spans="1:2" hidden="1" outlineLevel="2">
      <c r="A48" s="119">
        <v>-296</v>
      </c>
      <c r="B48" t="s">
        <v>1935</v>
      </c>
    </row>
    <row r="49" spans="1:2" hidden="1" outlineLevel="2">
      <c r="A49" s="119">
        <v>12</v>
      </c>
      <c r="B49" t="s">
        <v>1935</v>
      </c>
    </row>
    <row r="50" spans="1:2" hidden="1" outlineLevel="2">
      <c r="A50" s="119">
        <v>0</v>
      </c>
      <c r="B50" t="s">
        <v>1935</v>
      </c>
    </row>
    <row r="51" spans="1:2" hidden="1" outlineLevel="2">
      <c r="A51" s="119">
        <v>-530</v>
      </c>
      <c r="B51" t="s">
        <v>1935</v>
      </c>
    </row>
    <row r="52" spans="1:2" hidden="1" outlineLevel="2">
      <c r="A52" s="119">
        <v>-51</v>
      </c>
      <c r="B52" t="s">
        <v>1935</v>
      </c>
    </row>
    <row r="53" spans="1:2" hidden="1" outlineLevel="2">
      <c r="A53" s="119">
        <v>-17</v>
      </c>
      <c r="B53" t="s">
        <v>1935</v>
      </c>
    </row>
    <row r="54" spans="1:2" hidden="1" outlineLevel="2">
      <c r="A54" s="119">
        <v>0</v>
      </c>
      <c r="B54" t="s">
        <v>1935</v>
      </c>
    </row>
    <row r="55" spans="1:2" hidden="1" outlineLevel="2">
      <c r="A55" s="119">
        <v>0</v>
      </c>
      <c r="B55" t="s">
        <v>1935</v>
      </c>
    </row>
    <row r="56" spans="1:2" hidden="1" outlineLevel="2">
      <c r="A56" s="119">
        <v>0</v>
      </c>
      <c r="B56" t="s">
        <v>1935</v>
      </c>
    </row>
    <row r="57" spans="1:2" hidden="1" outlineLevel="2">
      <c r="A57" s="119">
        <v>882</v>
      </c>
      <c r="B57" t="s">
        <v>1935</v>
      </c>
    </row>
    <row r="58" spans="1:2" hidden="1" outlineLevel="2">
      <c r="A58" s="119">
        <v>-727272</v>
      </c>
      <c r="B58" t="s">
        <v>1935</v>
      </c>
    </row>
    <row r="59" spans="1:2" hidden="1" outlineLevel="2">
      <c r="A59" s="119">
        <v>153849</v>
      </c>
      <c r="B59" t="s">
        <v>1935</v>
      </c>
    </row>
    <row r="60" spans="1:2" hidden="1" outlineLevel="2">
      <c r="A60" s="119">
        <v>0</v>
      </c>
      <c r="B60" t="s">
        <v>1935</v>
      </c>
    </row>
    <row r="61" spans="1:2" hidden="1" outlineLevel="2">
      <c r="A61" s="119">
        <v>632</v>
      </c>
      <c r="B61" t="s">
        <v>1935</v>
      </c>
    </row>
    <row r="62" spans="1:2" hidden="1" outlineLevel="2">
      <c r="A62" s="119">
        <v>0</v>
      </c>
      <c r="B62" t="s">
        <v>1935</v>
      </c>
    </row>
    <row r="63" spans="1:2" hidden="1" outlineLevel="2">
      <c r="A63" s="119">
        <v>527</v>
      </c>
      <c r="B63" t="s">
        <v>1935</v>
      </c>
    </row>
    <row r="64" spans="1:2" hidden="1" outlineLevel="2">
      <c r="A64" s="119">
        <v>0</v>
      </c>
      <c r="B64" t="s">
        <v>1935</v>
      </c>
    </row>
    <row r="65" spans="1:2" hidden="1" outlineLevel="2">
      <c r="A65" s="119">
        <v>0</v>
      </c>
      <c r="B65" t="s">
        <v>1935</v>
      </c>
    </row>
    <row r="66" spans="1:2" hidden="1" outlineLevel="2">
      <c r="A66" s="119">
        <v>-5835</v>
      </c>
      <c r="B66" t="s">
        <v>1935</v>
      </c>
    </row>
    <row r="67" spans="1:2" hidden="1" outlineLevel="2">
      <c r="A67" s="119">
        <v>-13046</v>
      </c>
      <c r="B67" t="s">
        <v>1935</v>
      </c>
    </row>
    <row r="68" spans="1:2" hidden="1" outlineLevel="2">
      <c r="A68" s="119">
        <v>1296</v>
      </c>
      <c r="B68" t="s">
        <v>1935</v>
      </c>
    </row>
    <row r="69" spans="1:2" hidden="1" outlineLevel="2">
      <c r="A69" s="119">
        <v>0</v>
      </c>
      <c r="B69" t="s">
        <v>1935</v>
      </c>
    </row>
    <row r="70" spans="1:2" hidden="1" outlineLevel="2">
      <c r="A70" s="119">
        <v>-837019</v>
      </c>
      <c r="B70" t="s">
        <v>1935</v>
      </c>
    </row>
    <row r="71" spans="1:2" hidden="1" outlineLevel="2">
      <c r="A71" s="119">
        <v>-286100</v>
      </c>
      <c r="B71" t="s">
        <v>1935</v>
      </c>
    </row>
    <row r="72" spans="1:2" hidden="1" outlineLevel="2">
      <c r="A72" s="119">
        <v>-757522</v>
      </c>
      <c r="B72" t="s">
        <v>1935</v>
      </c>
    </row>
    <row r="73" spans="1:2" hidden="1" outlineLevel="2">
      <c r="A73" s="119">
        <v>-230667</v>
      </c>
      <c r="B73" t="s">
        <v>1935</v>
      </c>
    </row>
    <row r="74" spans="1:2" hidden="1" outlineLevel="2">
      <c r="A74" s="119">
        <v>2023</v>
      </c>
      <c r="B74" t="s">
        <v>1935</v>
      </c>
    </row>
    <row r="75" spans="1:2" hidden="1" outlineLevel="2">
      <c r="A75" s="119">
        <v>3711</v>
      </c>
      <c r="B75" t="s">
        <v>1935</v>
      </c>
    </row>
    <row r="76" spans="1:2" hidden="1" outlineLevel="2">
      <c r="A76" s="119">
        <v>-9</v>
      </c>
      <c r="B76" t="s">
        <v>1935</v>
      </c>
    </row>
    <row r="77" spans="1:2" hidden="1" outlineLevel="2">
      <c r="A77" s="119">
        <v>685394</v>
      </c>
      <c r="B77" t="s">
        <v>1935</v>
      </c>
    </row>
    <row r="78" spans="1:2" hidden="1" outlineLevel="2">
      <c r="A78" s="119">
        <v>62060</v>
      </c>
      <c r="B78" t="s">
        <v>1935</v>
      </c>
    </row>
    <row r="79" spans="1:2" hidden="1" outlineLevel="2">
      <c r="A79" s="119">
        <v>122606</v>
      </c>
      <c r="B79" t="s">
        <v>1935</v>
      </c>
    </row>
    <row r="80" spans="1:2" hidden="1" outlineLevel="2">
      <c r="A80" s="119">
        <v>1096</v>
      </c>
      <c r="B80" t="s">
        <v>1935</v>
      </c>
    </row>
    <row r="81" spans="1:2" hidden="1" outlineLevel="2">
      <c r="A81" s="119">
        <v>28788</v>
      </c>
      <c r="B81" t="s">
        <v>1935</v>
      </c>
    </row>
    <row r="82" spans="1:2" hidden="1" outlineLevel="2">
      <c r="A82" s="119">
        <v>156</v>
      </c>
      <c r="B82" t="s">
        <v>1935</v>
      </c>
    </row>
    <row r="83" spans="1:2" hidden="1" outlineLevel="2">
      <c r="A83" s="119">
        <v>139851</v>
      </c>
      <c r="B83" t="s">
        <v>1935</v>
      </c>
    </row>
    <row r="84" spans="1:2" hidden="1" outlineLevel="2">
      <c r="A84" s="119">
        <v>753335</v>
      </c>
      <c r="B84" t="s">
        <v>1935</v>
      </c>
    </row>
    <row r="85" spans="1:2" hidden="1" outlineLevel="2">
      <c r="A85" s="119">
        <v>225386</v>
      </c>
      <c r="B85" t="s">
        <v>1935</v>
      </c>
    </row>
    <row r="86" spans="1:2" hidden="1" outlineLevel="2">
      <c r="A86" s="119">
        <v>0</v>
      </c>
      <c r="B86" t="s">
        <v>1935</v>
      </c>
    </row>
    <row r="87" spans="1:2" hidden="1" outlineLevel="2">
      <c r="A87" s="119">
        <v>1300</v>
      </c>
      <c r="B87" t="s">
        <v>1935</v>
      </c>
    </row>
    <row r="88" spans="1:2" hidden="1" outlineLevel="2">
      <c r="A88" s="119">
        <v>3400</v>
      </c>
      <c r="B88" t="s">
        <v>1935</v>
      </c>
    </row>
    <row r="89" spans="1:2" s="287" customFormat="1" outlineLevel="1" collapsed="1">
      <c r="A89" s="119">
        <f>SUBTOTAL(9,A23:A88)</f>
        <v>64416323</v>
      </c>
      <c r="B89" s="219" t="s">
        <v>2847</v>
      </c>
    </row>
    <row r="90" spans="1:2" hidden="1" outlineLevel="2">
      <c r="A90" s="119">
        <v>8903</v>
      </c>
      <c r="B90" t="s">
        <v>2844</v>
      </c>
    </row>
    <row r="91" spans="1:2" hidden="1" outlineLevel="2">
      <c r="A91" s="119">
        <v>20639</v>
      </c>
      <c r="B91" t="s">
        <v>2844</v>
      </c>
    </row>
    <row r="92" spans="1:2" hidden="1" outlineLevel="2">
      <c r="A92" s="119">
        <v>68467</v>
      </c>
      <c r="B92" t="s">
        <v>2844</v>
      </c>
    </row>
    <row r="93" spans="1:2" hidden="1" outlineLevel="2">
      <c r="A93" s="119">
        <v>130</v>
      </c>
      <c r="B93" t="s">
        <v>2844</v>
      </c>
    </row>
    <row r="94" spans="1:2" hidden="1" outlineLevel="2">
      <c r="A94" s="119">
        <v>1197</v>
      </c>
      <c r="B94" t="s">
        <v>2844</v>
      </c>
    </row>
    <row r="95" spans="1:2" s="287" customFormat="1" outlineLevel="1" collapsed="1">
      <c r="A95" s="119">
        <f>SUBTOTAL(9,A90:A94)</f>
        <v>99336</v>
      </c>
      <c r="B95" s="219" t="s">
        <v>2848</v>
      </c>
    </row>
    <row r="96" spans="1:2" hidden="1" outlineLevel="2">
      <c r="A96" s="119">
        <v>20373</v>
      </c>
      <c r="B96" t="s">
        <v>1937</v>
      </c>
    </row>
    <row r="97" spans="1:3" hidden="1" outlineLevel="2">
      <c r="A97" s="119">
        <v>23250</v>
      </c>
      <c r="B97" t="s">
        <v>1937</v>
      </c>
    </row>
    <row r="98" spans="1:3" hidden="1" outlineLevel="2">
      <c r="A98" s="119">
        <v>1550</v>
      </c>
      <c r="B98" t="s">
        <v>1937</v>
      </c>
    </row>
    <row r="99" spans="1:3" hidden="1" outlineLevel="2">
      <c r="A99" s="119">
        <v>40169</v>
      </c>
      <c r="B99" t="s">
        <v>1937</v>
      </c>
    </row>
    <row r="100" spans="1:3" s="287" customFormat="1" outlineLevel="1" collapsed="1">
      <c r="A100" s="119">
        <f>SUBTOTAL(9,A96:A99)</f>
        <v>85342</v>
      </c>
      <c r="B100" s="219" t="s">
        <v>2849</v>
      </c>
    </row>
    <row r="101" spans="1:3" hidden="1" outlineLevel="2">
      <c r="A101" s="119">
        <v>111576</v>
      </c>
      <c r="B101" t="s">
        <v>1874</v>
      </c>
      <c r="C101" t="s">
        <v>58</v>
      </c>
    </row>
    <row r="102" spans="1:3" hidden="1" outlineLevel="2">
      <c r="A102" s="119">
        <v>142044</v>
      </c>
      <c r="B102" t="s">
        <v>1874</v>
      </c>
      <c r="C102" t="s">
        <v>58</v>
      </c>
    </row>
    <row r="103" spans="1:3" hidden="1" outlineLevel="2">
      <c r="A103" s="119">
        <v>2229</v>
      </c>
      <c r="B103" t="s">
        <v>1874</v>
      </c>
      <c r="C103" t="s">
        <v>58</v>
      </c>
    </row>
    <row r="104" spans="1:3" hidden="1" outlineLevel="2">
      <c r="A104" s="119">
        <v>13314</v>
      </c>
      <c r="B104" t="s">
        <v>1874</v>
      </c>
      <c r="C104" t="s">
        <v>58</v>
      </c>
    </row>
    <row r="105" spans="1:3" hidden="1" outlineLevel="2">
      <c r="A105" s="119">
        <v>0</v>
      </c>
      <c r="B105" t="s">
        <v>1874</v>
      </c>
      <c r="C105" t="s">
        <v>58</v>
      </c>
    </row>
    <row r="106" spans="1:3" hidden="1" outlineLevel="2">
      <c r="A106" s="119">
        <v>8248</v>
      </c>
      <c r="B106" t="s">
        <v>1874</v>
      </c>
      <c r="C106" t="s">
        <v>58</v>
      </c>
    </row>
    <row r="107" spans="1:3" hidden="1" outlineLevel="2">
      <c r="A107" s="119">
        <v>18519</v>
      </c>
      <c r="B107" t="s">
        <v>1874</v>
      </c>
      <c r="C107" t="s">
        <v>58</v>
      </c>
    </row>
    <row r="108" spans="1:3" hidden="1" outlineLevel="2">
      <c r="A108" s="119">
        <v>47586</v>
      </c>
      <c r="B108" t="s">
        <v>1874</v>
      </c>
      <c r="C108" t="s">
        <v>58</v>
      </c>
    </row>
    <row r="109" spans="1:3" hidden="1" outlineLevel="2">
      <c r="A109" s="119">
        <v>145</v>
      </c>
      <c r="B109" t="s">
        <v>1874</v>
      </c>
      <c r="C109" t="s">
        <v>59</v>
      </c>
    </row>
    <row r="110" spans="1:3" hidden="1" outlineLevel="2">
      <c r="A110" s="119">
        <v>40253</v>
      </c>
      <c r="B110" t="s">
        <v>1874</v>
      </c>
      <c r="C110" t="s">
        <v>60</v>
      </c>
    </row>
    <row r="111" spans="1:3" hidden="1" outlineLevel="2">
      <c r="A111" s="119">
        <v>30</v>
      </c>
      <c r="B111" t="s">
        <v>1874</v>
      </c>
      <c r="C111" t="s">
        <v>59</v>
      </c>
    </row>
    <row r="112" spans="1:3" hidden="1" outlineLevel="2">
      <c r="A112" s="119">
        <v>2808</v>
      </c>
      <c r="B112" t="s">
        <v>1874</v>
      </c>
      <c r="C112" t="s">
        <v>59</v>
      </c>
    </row>
    <row r="113" spans="1:3" hidden="1" outlineLevel="2">
      <c r="A113" s="119">
        <v>0</v>
      </c>
      <c r="B113" t="s">
        <v>1874</v>
      </c>
      <c r="C113" t="s">
        <v>1757</v>
      </c>
    </row>
    <row r="114" spans="1:3" hidden="1" outlineLevel="2">
      <c r="A114" s="119">
        <v>4175</v>
      </c>
      <c r="B114" t="s">
        <v>1874</v>
      </c>
      <c r="C114" t="s">
        <v>59</v>
      </c>
    </row>
    <row r="115" spans="1:3" hidden="1" outlineLevel="2">
      <c r="A115" s="119">
        <v>940</v>
      </c>
      <c r="B115" t="s">
        <v>1874</v>
      </c>
      <c r="C115" t="s">
        <v>59</v>
      </c>
    </row>
    <row r="116" spans="1:3" hidden="1" outlineLevel="2">
      <c r="A116" s="119">
        <v>6268</v>
      </c>
      <c r="B116" t="s">
        <v>1874</v>
      </c>
      <c r="C116" t="s">
        <v>59</v>
      </c>
    </row>
    <row r="117" spans="1:3" hidden="1" outlineLevel="2">
      <c r="A117" s="119">
        <v>4783</v>
      </c>
      <c r="B117" t="s">
        <v>1874</v>
      </c>
      <c r="C117" t="s">
        <v>59</v>
      </c>
    </row>
    <row r="118" spans="1:3" hidden="1" outlineLevel="2">
      <c r="A118" s="119">
        <v>0</v>
      </c>
      <c r="B118" t="s">
        <v>1874</v>
      </c>
      <c r="C118" t="s">
        <v>59</v>
      </c>
    </row>
    <row r="119" spans="1:3" hidden="1" outlineLevel="2">
      <c r="A119" s="119">
        <v>24926</v>
      </c>
      <c r="B119" t="s">
        <v>1874</v>
      </c>
      <c r="C119" t="s">
        <v>59</v>
      </c>
    </row>
    <row r="120" spans="1:3" hidden="1" outlineLevel="2">
      <c r="A120" s="119">
        <v>0</v>
      </c>
      <c r="B120" t="s">
        <v>1874</v>
      </c>
      <c r="C120" t="s">
        <v>1773</v>
      </c>
    </row>
    <row r="121" spans="1:3" hidden="1" outlineLevel="2">
      <c r="A121" s="119">
        <v>0</v>
      </c>
      <c r="B121" t="s">
        <v>1874</v>
      </c>
      <c r="C121" t="s">
        <v>59</v>
      </c>
    </row>
    <row r="122" spans="1:3" hidden="1" outlineLevel="2">
      <c r="A122" s="119">
        <v>9751</v>
      </c>
      <c r="B122" t="s">
        <v>1874</v>
      </c>
      <c r="C122" t="s">
        <v>59</v>
      </c>
    </row>
    <row r="123" spans="1:3" hidden="1" outlineLevel="2">
      <c r="A123" s="119">
        <v>324</v>
      </c>
      <c r="B123" t="s">
        <v>1874</v>
      </c>
      <c r="C123" t="s">
        <v>59</v>
      </c>
    </row>
    <row r="124" spans="1:3" s="287" customFormat="1" outlineLevel="1" collapsed="1">
      <c r="A124" s="119">
        <f>SUBTOTAL(9,A101:A123)</f>
        <v>437919</v>
      </c>
      <c r="B124" s="219" t="s">
        <v>2850</v>
      </c>
    </row>
    <row r="125" spans="1:3" hidden="1" outlineLevel="2">
      <c r="A125" s="119">
        <v>0</v>
      </c>
      <c r="B125" t="s">
        <v>2845</v>
      </c>
    </row>
    <row r="126" spans="1:3" s="287" customFormat="1" outlineLevel="1" collapsed="1">
      <c r="A126" s="119">
        <f>SUBTOTAL(9,A125:A125)</f>
        <v>0</v>
      </c>
      <c r="B126" s="219" t="s">
        <v>2851</v>
      </c>
    </row>
    <row r="127" spans="1:3" hidden="1" outlineLevel="2">
      <c r="A127" s="119">
        <v>214479</v>
      </c>
      <c r="B127" t="s">
        <v>1341</v>
      </c>
    </row>
    <row r="128" spans="1:3" hidden="1" outlineLevel="2">
      <c r="A128" s="119">
        <v>98777</v>
      </c>
      <c r="B128" t="s">
        <v>1341</v>
      </c>
    </row>
    <row r="129" spans="1:3" hidden="1" outlineLevel="2">
      <c r="A129" s="119">
        <v>32456</v>
      </c>
      <c r="B129" t="s">
        <v>1341</v>
      </c>
    </row>
    <row r="130" spans="1:3" s="287" customFormat="1" outlineLevel="1" collapsed="1">
      <c r="A130" s="119">
        <f>SUBTOTAL(9,A127:A129)</f>
        <v>345712</v>
      </c>
      <c r="B130" s="219" t="s">
        <v>2852</v>
      </c>
    </row>
    <row r="131" spans="1:3" hidden="1" outlineLevel="2">
      <c r="A131" s="119">
        <v>75000</v>
      </c>
      <c r="B131" t="s">
        <v>1631</v>
      </c>
      <c r="C131" t="s">
        <v>1940</v>
      </c>
    </row>
    <row r="132" spans="1:3" hidden="1" outlineLevel="2">
      <c r="A132" s="119">
        <v>-4230</v>
      </c>
      <c r="B132" t="s">
        <v>1631</v>
      </c>
      <c r="C132" t="s">
        <v>1940</v>
      </c>
    </row>
    <row r="133" spans="1:3" hidden="1" outlineLevel="2">
      <c r="A133" s="119">
        <v>0</v>
      </c>
      <c r="B133" t="s">
        <v>1631</v>
      </c>
    </row>
    <row r="134" spans="1:3" s="287" customFormat="1" outlineLevel="1" collapsed="1">
      <c r="A134" s="119">
        <f>SUBTOTAL(9,A131:A133)</f>
        <v>70770</v>
      </c>
      <c r="B134" s="219" t="s">
        <v>2854</v>
      </c>
    </row>
    <row r="135" spans="1:3" hidden="1" outlineLevel="2">
      <c r="A135" s="119">
        <v>4245</v>
      </c>
      <c r="B135" t="s">
        <v>2941</v>
      </c>
    </row>
    <row r="136" spans="1:3" hidden="1" outlineLevel="2">
      <c r="A136" s="119">
        <v>33718</v>
      </c>
      <c r="B136" t="s">
        <v>2941</v>
      </c>
    </row>
    <row r="137" spans="1:3" hidden="1" outlineLevel="2">
      <c r="A137" s="119">
        <v>6464</v>
      </c>
      <c r="B137" t="s">
        <v>2941</v>
      </c>
    </row>
    <row r="138" spans="1:3" hidden="1" outlineLevel="2">
      <c r="A138" s="119">
        <v>52727</v>
      </c>
      <c r="B138" t="s">
        <v>2941</v>
      </c>
    </row>
    <row r="139" spans="1:3" hidden="1" outlineLevel="2">
      <c r="A139" s="119">
        <v>3816</v>
      </c>
      <c r="B139" t="s">
        <v>2941</v>
      </c>
    </row>
    <row r="140" spans="1:3" hidden="1" outlineLevel="2">
      <c r="A140" s="119">
        <v>11</v>
      </c>
      <c r="B140" t="s">
        <v>2941</v>
      </c>
    </row>
    <row r="141" spans="1:3" s="287" customFormat="1" outlineLevel="1" collapsed="1">
      <c r="A141" s="119">
        <f>SUBTOTAL(9,A135:A140)</f>
        <v>100981</v>
      </c>
      <c r="B141" s="219" t="s">
        <v>2947</v>
      </c>
    </row>
    <row r="142" spans="1:3" hidden="1" outlineLevel="2">
      <c r="A142" s="119">
        <v>39148</v>
      </c>
      <c r="B142" t="s">
        <v>2843</v>
      </c>
    </row>
    <row r="143" spans="1:3" hidden="1" outlineLevel="2">
      <c r="A143" s="119">
        <v>4531</v>
      </c>
      <c r="B143" t="s">
        <v>2843</v>
      </c>
    </row>
    <row r="144" spans="1:3" hidden="1" outlineLevel="2">
      <c r="A144" s="119">
        <v>23</v>
      </c>
      <c r="B144" t="s">
        <v>2843</v>
      </c>
    </row>
    <row r="145" spans="1:2" hidden="1" outlineLevel="2">
      <c r="A145" s="119">
        <v>1032</v>
      </c>
      <c r="B145" t="s">
        <v>2843</v>
      </c>
    </row>
    <row r="146" spans="1:2" hidden="1" outlineLevel="2">
      <c r="A146" s="119">
        <v>22340</v>
      </c>
      <c r="B146" t="s">
        <v>2843</v>
      </c>
    </row>
    <row r="147" spans="1:2" hidden="1" outlineLevel="2">
      <c r="A147" s="119">
        <v>3501</v>
      </c>
      <c r="B147" t="s">
        <v>2843</v>
      </c>
    </row>
    <row r="148" spans="1:2" hidden="1" outlineLevel="2">
      <c r="A148" s="119">
        <v>7422</v>
      </c>
      <c r="B148" t="s">
        <v>2843</v>
      </c>
    </row>
    <row r="149" spans="1:2" hidden="1" outlineLevel="2">
      <c r="A149" s="119">
        <v>3143</v>
      </c>
      <c r="B149" t="s">
        <v>2843</v>
      </c>
    </row>
    <row r="150" spans="1:2" hidden="1" outlineLevel="2">
      <c r="A150" s="119">
        <v>952</v>
      </c>
      <c r="B150" t="s">
        <v>2843</v>
      </c>
    </row>
    <row r="151" spans="1:2" hidden="1" outlineLevel="2">
      <c r="A151" s="119">
        <v>4473</v>
      </c>
      <c r="B151" t="s">
        <v>2843</v>
      </c>
    </row>
    <row r="152" spans="1:2" s="287" customFormat="1" outlineLevel="1" collapsed="1">
      <c r="A152" s="119">
        <f>SUBTOTAL(9,A142:A151)</f>
        <v>86565</v>
      </c>
      <c r="B152" s="219" t="s">
        <v>2855</v>
      </c>
    </row>
    <row r="153" spans="1:2" hidden="1" outlineLevel="2">
      <c r="A153" s="119">
        <v>-22014</v>
      </c>
      <c r="B153" t="s">
        <v>1546</v>
      </c>
    </row>
    <row r="154" spans="1:2" hidden="1" outlineLevel="2">
      <c r="A154" s="119">
        <v>18018</v>
      </c>
      <c r="B154" t="s">
        <v>1546</v>
      </c>
    </row>
    <row r="155" spans="1:2" hidden="1" outlineLevel="2">
      <c r="A155" s="119">
        <v>35</v>
      </c>
      <c r="B155" t="s">
        <v>1546</v>
      </c>
    </row>
    <row r="156" spans="1:2" hidden="1" outlineLevel="2">
      <c r="A156" s="119">
        <v>30984</v>
      </c>
      <c r="B156" t="s">
        <v>1546</v>
      </c>
    </row>
    <row r="157" spans="1:2" hidden="1" outlineLevel="2">
      <c r="A157" s="119">
        <v>3914</v>
      </c>
      <c r="B157" t="s">
        <v>1546</v>
      </c>
    </row>
    <row r="158" spans="1:2" hidden="1" outlineLevel="2">
      <c r="A158" s="119">
        <v>12140</v>
      </c>
      <c r="B158" t="s">
        <v>1546</v>
      </c>
    </row>
    <row r="159" spans="1:2" hidden="1" outlineLevel="2">
      <c r="A159" s="119">
        <v>-7391</v>
      </c>
      <c r="B159" t="s">
        <v>1546</v>
      </c>
    </row>
    <row r="160" spans="1:2" hidden="1" outlineLevel="2">
      <c r="A160" s="119">
        <v>330</v>
      </c>
      <c r="B160" t="s">
        <v>1546</v>
      </c>
    </row>
    <row r="161" spans="1:2" hidden="1" outlineLevel="2">
      <c r="A161" s="119">
        <v>3429</v>
      </c>
      <c r="B161" t="s">
        <v>1546</v>
      </c>
    </row>
    <row r="162" spans="1:2" hidden="1" outlineLevel="2">
      <c r="A162" s="119">
        <v>0</v>
      </c>
      <c r="B162" t="s">
        <v>1546</v>
      </c>
    </row>
    <row r="163" spans="1:2" hidden="1" outlineLevel="2">
      <c r="A163" s="119">
        <v>2660</v>
      </c>
      <c r="B163" t="s">
        <v>1546</v>
      </c>
    </row>
    <row r="164" spans="1:2" hidden="1" outlineLevel="2">
      <c r="A164" s="119">
        <v>1537</v>
      </c>
      <c r="B164" t="s">
        <v>1546</v>
      </c>
    </row>
    <row r="165" spans="1:2" hidden="1" outlineLevel="2">
      <c r="A165" s="119">
        <v>4471</v>
      </c>
      <c r="B165" t="s">
        <v>1546</v>
      </c>
    </row>
    <row r="166" spans="1:2" hidden="1" outlineLevel="2">
      <c r="A166" s="119">
        <v>86</v>
      </c>
      <c r="B166" t="s">
        <v>1546</v>
      </c>
    </row>
    <row r="167" spans="1:2" hidden="1" outlineLevel="2">
      <c r="A167" s="119">
        <v>1231</v>
      </c>
      <c r="B167" t="s">
        <v>1546</v>
      </c>
    </row>
    <row r="168" spans="1:2" hidden="1" outlineLevel="2">
      <c r="A168" s="119">
        <v>30457</v>
      </c>
      <c r="B168" t="s">
        <v>1546</v>
      </c>
    </row>
    <row r="169" spans="1:2" hidden="1" outlineLevel="2">
      <c r="A169" s="119">
        <v>839</v>
      </c>
      <c r="B169" t="s">
        <v>1546</v>
      </c>
    </row>
    <row r="170" spans="1:2" hidden="1" outlineLevel="2">
      <c r="A170" s="119">
        <v>1576</v>
      </c>
      <c r="B170" t="s">
        <v>1546</v>
      </c>
    </row>
    <row r="171" spans="1:2" hidden="1" outlineLevel="2">
      <c r="A171" s="119">
        <v>499</v>
      </c>
      <c r="B171" t="s">
        <v>1546</v>
      </c>
    </row>
    <row r="172" spans="1:2" hidden="1" outlineLevel="2">
      <c r="A172" s="119">
        <v>12775</v>
      </c>
      <c r="B172" t="s">
        <v>1546</v>
      </c>
    </row>
    <row r="173" spans="1:2" hidden="1" outlineLevel="2">
      <c r="A173" s="119">
        <v>831</v>
      </c>
      <c r="B173" t="s">
        <v>1546</v>
      </c>
    </row>
    <row r="174" spans="1:2" hidden="1" outlineLevel="2">
      <c r="A174" s="119">
        <v>5242</v>
      </c>
      <c r="B174" t="s">
        <v>1546</v>
      </c>
    </row>
    <row r="175" spans="1:2" hidden="1" outlineLevel="2">
      <c r="A175" s="119">
        <v>1946</v>
      </c>
      <c r="B175" t="s">
        <v>1546</v>
      </c>
    </row>
    <row r="176" spans="1:2" hidden="1" outlineLevel="2">
      <c r="A176" s="119">
        <v>16746</v>
      </c>
      <c r="B176" t="s">
        <v>1546</v>
      </c>
    </row>
    <row r="177" spans="1:3" hidden="1" outlineLevel="2">
      <c r="A177" s="119">
        <v>7889</v>
      </c>
      <c r="B177" t="s">
        <v>1546</v>
      </c>
    </row>
    <row r="178" spans="1:3" hidden="1" outlineLevel="2">
      <c r="A178" s="119">
        <v>43781</v>
      </c>
      <c r="B178" t="s">
        <v>1546</v>
      </c>
    </row>
    <row r="179" spans="1:3" s="287" customFormat="1" outlineLevel="1" collapsed="1">
      <c r="A179" s="119">
        <f>SUBTOTAL(9,A153:A178)</f>
        <v>172011</v>
      </c>
      <c r="B179" s="219" t="s">
        <v>2856</v>
      </c>
    </row>
    <row r="180" spans="1:3" hidden="1" outlineLevel="2">
      <c r="A180" s="119">
        <v>435438</v>
      </c>
      <c r="B180" t="s">
        <v>2758</v>
      </c>
      <c r="C180" t="s">
        <v>1755</v>
      </c>
    </row>
    <row r="181" spans="1:3" s="287" customFormat="1" outlineLevel="1" collapsed="1">
      <c r="A181" s="119">
        <f>SUBTOTAL(9,A180:A180)</f>
        <v>435438</v>
      </c>
      <c r="B181" s="219" t="s">
        <v>2857</v>
      </c>
    </row>
    <row r="182" spans="1:3" hidden="1" outlineLevel="2">
      <c r="A182" s="119">
        <v>828</v>
      </c>
      <c r="B182" t="s">
        <v>1544</v>
      </c>
    </row>
    <row r="183" spans="1:3" hidden="1" outlineLevel="2">
      <c r="A183" s="119">
        <v>27572</v>
      </c>
      <c r="B183" t="s">
        <v>1544</v>
      </c>
    </row>
    <row r="184" spans="1:3" hidden="1" outlineLevel="2">
      <c r="A184" s="119">
        <v>3387</v>
      </c>
      <c r="B184" t="s">
        <v>1544</v>
      </c>
    </row>
    <row r="185" spans="1:3" hidden="1" outlineLevel="2">
      <c r="A185" s="119">
        <v>16201</v>
      </c>
      <c r="B185" t="s">
        <v>1544</v>
      </c>
    </row>
    <row r="186" spans="1:3" hidden="1" outlineLevel="2">
      <c r="A186" s="119">
        <v>21075</v>
      </c>
      <c r="B186" t="s">
        <v>1544</v>
      </c>
    </row>
    <row r="187" spans="1:3" hidden="1" outlineLevel="2">
      <c r="A187" s="119">
        <v>5972</v>
      </c>
      <c r="B187" t="s">
        <v>1544</v>
      </c>
    </row>
    <row r="188" spans="1:3" hidden="1" outlineLevel="2">
      <c r="A188" s="119">
        <v>736</v>
      </c>
      <c r="B188" t="s">
        <v>1544</v>
      </c>
    </row>
    <row r="189" spans="1:3" hidden="1" outlineLevel="2">
      <c r="A189" s="119">
        <v>60</v>
      </c>
      <c r="B189" t="s">
        <v>1544</v>
      </c>
    </row>
    <row r="190" spans="1:3" hidden="1" outlineLevel="2">
      <c r="A190" s="119">
        <v>23748</v>
      </c>
      <c r="B190" t="s">
        <v>1544</v>
      </c>
    </row>
    <row r="191" spans="1:3" hidden="1" outlineLevel="2">
      <c r="A191" s="119">
        <v>7889</v>
      </c>
      <c r="B191" t="s">
        <v>1544</v>
      </c>
    </row>
    <row r="192" spans="1:3" hidden="1" outlineLevel="2">
      <c r="A192" s="119">
        <v>1808</v>
      </c>
      <c r="B192" t="s">
        <v>1544</v>
      </c>
    </row>
    <row r="193" spans="1:2" hidden="1" outlineLevel="2">
      <c r="A193" s="119">
        <v>10874</v>
      </c>
      <c r="B193" t="s">
        <v>1544</v>
      </c>
    </row>
    <row r="194" spans="1:2" hidden="1" outlineLevel="2">
      <c r="A194" s="119">
        <v>9701</v>
      </c>
      <c r="B194" t="s">
        <v>1544</v>
      </c>
    </row>
    <row r="195" spans="1:2" hidden="1" outlineLevel="2">
      <c r="A195" s="119">
        <v>314</v>
      </c>
      <c r="B195" t="s">
        <v>1544</v>
      </c>
    </row>
    <row r="196" spans="1:2" hidden="1" outlineLevel="2">
      <c r="A196" s="119">
        <v>2636</v>
      </c>
      <c r="B196" t="s">
        <v>1544</v>
      </c>
    </row>
    <row r="197" spans="1:2" hidden="1" outlineLevel="2">
      <c r="A197" s="119">
        <v>6034</v>
      </c>
      <c r="B197" t="s">
        <v>1544</v>
      </c>
    </row>
    <row r="198" spans="1:2" hidden="1" outlineLevel="2">
      <c r="A198" s="119">
        <v>8</v>
      </c>
      <c r="B198" t="s">
        <v>1544</v>
      </c>
    </row>
    <row r="199" spans="1:2" hidden="1" outlineLevel="2">
      <c r="A199" s="119">
        <v>3828</v>
      </c>
      <c r="B199" t="s">
        <v>1544</v>
      </c>
    </row>
    <row r="200" spans="1:2" hidden="1" outlineLevel="2">
      <c r="A200" s="119">
        <v>886</v>
      </c>
      <c r="B200" t="s">
        <v>1544</v>
      </c>
    </row>
    <row r="201" spans="1:2" s="287" customFormat="1" outlineLevel="1" collapsed="1">
      <c r="A201" s="119">
        <f>SUBTOTAL(9,A182:A200)</f>
        <v>143557</v>
      </c>
      <c r="B201" s="219" t="s">
        <v>2858</v>
      </c>
    </row>
    <row r="202" spans="1:2" hidden="1" outlineLevel="2">
      <c r="A202" s="119">
        <v>105</v>
      </c>
      <c r="B202" t="s">
        <v>1481</v>
      </c>
    </row>
    <row r="203" spans="1:2" hidden="1" outlineLevel="2">
      <c r="A203" s="119">
        <v>268</v>
      </c>
      <c r="B203" t="s">
        <v>1481</v>
      </c>
    </row>
    <row r="204" spans="1:2" hidden="1" outlineLevel="2">
      <c r="A204" s="119">
        <v>0</v>
      </c>
      <c r="B204" t="s">
        <v>1481</v>
      </c>
    </row>
    <row r="205" spans="1:2" hidden="1" outlineLevel="2">
      <c r="A205" s="119">
        <v>0</v>
      </c>
      <c r="B205" t="s">
        <v>1481</v>
      </c>
    </row>
    <row r="206" spans="1:2" hidden="1" outlineLevel="2">
      <c r="A206" s="119">
        <v>24915</v>
      </c>
      <c r="B206" t="s">
        <v>1481</v>
      </c>
    </row>
    <row r="207" spans="1:2" hidden="1" outlineLevel="2">
      <c r="A207" s="119">
        <v>11967</v>
      </c>
      <c r="B207" t="s">
        <v>1481</v>
      </c>
    </row>
    <row r="208" spans="1:2" hidden="1" outlineLevel="2">
      <c r="A208" s="119">
        <v>5908</v>
      </c>
      <c r="B208" t="s">
        <v>1481</v>
      </c>
    </row>
    <row r="209" spans="1:2" hidden="1" outlineLevel="2">
      <c r="A209" s="119">
        <v>2338</v>
      </c>
      <c r="B209" t="s">
        <v>1481</v>
      </c>
    </row>
    <row r="210" spans="1:2" hidden="1" outlineLevel="2">
      <c r="A210" s="119">
        <v>26073</v>
      </c>
      <c r="B210" t="s">
        <v>1481</v>
      </c>
    </row>
    <row r="211" spans="1:2" hidden="1" outlineLevel="2">
      <c r="A211" s="119">
        <v>1708</v>
      </c>
      <c r="B211" t="s">
        <v>1481</v>
      </c>
    </row>
    <row r="212" spans="1:2" hidden="1" outlineLevel="2">
      <c r="A212" s="119">
        <v>43883</v>
      </c>
      <c r="B212" t="s">
        <v>1481</v>
      </c>
    </row>
    <row r="213" spans="1:2" hidden="1" outlineLevel="2">
      <c r="A213" s="119">
        <v>314663</v>
      </c>
      <c r="B213" t="s">
        <v>1481</v>
      </c>
    </row>
    <row r="214" spans="1:2" hidden="1" outlineLevel="2">
      <c r="A214" s="119">
        <v>18000</v>
      </c>
      <c r="B214" t="s">
        <v>1481</v>
      </c>
    </row>
    <row r="215" spans="1:2" hidden="1" outlineLevel="2">
      <c r="A215" s="119">
        <v>64</v>
      </c>
      <c r="B215" t="s">
        <v>1481</v>
      </c>
    </row>
    <row r="216" spans="1:2" hidden="1" outlineLevel="2">
      <c r="A216" s="119">
        <v>969</v>
      </c>
      <c r="B216" t="s">
        <v>1481</v>
      </c>
    </row>
    <row r="217" spans="1:2" hidden="1" outlineLevel="2">
      <c r="A217" s="119">
        <v>87</v>
      </c>
      <c r="B217" t="s">
        <v>1481</v>
      </c>
    </row>
    <row r="218" spans="1:2" hidden="1" outlineLevel="2">
      <c r="A218" s="119">
        <v>-351</v>
      </c>
      <c r="B218" t="s">
        <v>1481</v>
      </c>
    </row>
    <row r="219" spans="1:2" hidden="1" outlineLevel="2">
      <c r="A219" s="119">
        <v>0</v>
      </c>
      <c r="B219" t="s">
        <v>1481</v>
      </c>
    </row>
    <row r="220" spans="1:2" hidden="1" outlineLevel="2">
      <c r="A220" s="119">
        <v>3214</v>
      </c>
      <c r="B220" t="s">
        <v>1481</v>
      </c>
    </row>
    <row r="221" spans="1:2" hidden="1" outlineLevel="2">
      <c r="A221" s="119">
        <v>439</v>
      </c>
      <c r="B221" t="s">
        <v>1481</v>
      </c>
    </row>
    <row r="222" spans="1:2" hidden="1" outlineLevel="2">
      <c r="A222" s="119">
        <v>24</v>
      </c>
      <c r="B222" t="s">
        <v>1481</v>
      </c>
    </row>
    <row r="223" spans="1:2" hidden="1" outlineLevel="2">
      <c r="A223" s="119">
        <v>3562</v>
      </c>
      <c r="B223" t="s">
        <v>1481</v>
      </c>
    </row>
    <row r="224" spans="1:2" hidden="1" outlineLevel="2">
      <c r="A224" s="119">
        <v>479</v>
      </c>
      <c r="B224" t="s">
        <v>1481</v>
      </c>
    </row>
    <row r="225" spans="1:2" hidden="1" outlineLevel="2">
      <c r="A225" s="119">
        <v>16100</v>
      </c>
      <c r="B225" t="s">
        <v>1481</v>
      </c>
    </row>
    <row r="226" spans="1:2" hidden="1" outlineLevel="2">
      <c r="A226" s="119">
        <v>2989</v>
      </c>
      <c r="B226" t="s">
        <v>1481</v>
      </c>
    </row>
    <row r="227" spans="1:2" hidden="1" outlineLevel="2">
      <c r="A227" s="119">
        <v>14828</v>
      </c>
      <c r="B227" t="s">
        <v>1481</v>
      </c>
    </row>
    <row r="228" spans="1:2" hidden="1" outlineLevel="2">
      <c r="A228" s="119">
        <v>2196</v>
      </c>
      <c r="B228" t="s">
        <v>1481</v>
      </c>
    </row>
    <row r="229" spans="1:2" hidden="1" outlineLevel="2">
      <c r="A229" s="119">
        <v>1373</v>
      </c>
      <c r="B229" t="s">
        <v>1481</v>
      </c>
    </row>
    <row r="230" spans="1:2" hidden="1" outlineLevel="2">
      <c r="A230" s="119">
        <v>1530</v>
      </c>
      <c r="B230" t="s">
        <v>1481</v>
      </c>
    </row>
    <row r="231" spans="1:2" hidden="1" outlineLevel="2">
      <c r="A231" s="119">
        <v>11388</v>
      </c>
      <c r="B231" t="s">
        <v>1481</v>
      </c>
    </row>
    <row r="232" spans="1:2" hidden="1" outlineLevel="2">
      <c r="A232" s="119">
        <v>794</v>
      </c>
      <c r="B232" t="s">
        <v>1481</v>
      </c>
    </row>
    <row r="233" spans="1:2" hidden="1" outlineLevel="2">
      <c r="A233" s="119">
        <v>1400</v>
      </c>
      <c r="B233" t="s">
        <v>1481</v>
      </c>
    </row>
    <row r="234" spans="1:2" hidden="1" outlineLevel="2">
      <c r="A234" s="119">
        <v>2158</v>
      </c>
      <c r="B234" t="s">
        <v>1481</v>
      </c>
    </row>
    <row r="235" spans="1:2" hidden="1" outlineLevel="2">
      <c r="A235" s="119">
        <v>804</v>
      </c>
      <c r="B235" t="s">
        <v>1481</v>
      </c>
    </row>
    <row r="236" spans="1:2" hidden="1" outlineLevel="2">
      <c r="A236" s="119">
        <v>12731</v>
      </c>
      <c r="B236" t="s">
        <v>1481</v>
      </c>
    </row>
    <row r="237" spans="1:2" hidden="1" outlineLevel="2">
      <c r="A237" s="119">
        <v>2800</v>
      </c>
      <c r="B237" t="s">
        <v>1481</v>
      </c>
    </row>
    <row r="238" spans="1:2" hidden="1" outlineLevel="2">
      <c r="A238" s="119">
        <v>0</v>
      </c>
      <c r="B238" t="s">
        <v>1481</v>
      </c>
    </row>
    <row r="239" spans="1:2" hidden="1" outlineLevel="2">
      <c r="A239" s="119">
        <v>25383</v>
      </c>
      <c r="B239" t="s">
        <v>1481</v>
      </c>
    </row>
    <row r="240" spans="1:2" hidden="1" outlineLevel="2">
      <c r="A240" s="119">
        <v>32717</v>
      </c>
      <c r="B240" t="s">
        <v>1481</v>
      </c>
    </row>
    <row r="241" spans="1:2" hidden="1" outlineLevel="2">
      <c r="A241" s="119">
        <v>3800</v>
      </c>
      <c r="B241" t="s">
        <v>1481</v>
      </c>
    </row>
    <row r="242" spans="1:2" hidden="1" outlineLevel="2">
      <c r="A242" s="119">
        <v>4432</v>
      </c>
      <c r="B242" t="s">
        <v>1481</v>
      </c>
    </row>
    <row r="243" spans="1:2" hidden="1" outlineLevel="2">
      <c r="A243" s="119">
        <v>4</v>
      </c>
      <c r="B243" t="s">
        <v>1481</v>
      </c>
    </row>
    <row r="244" spans="1:2" hidden="1" outlineLevel="2">
      <c r="A244" s="119">
        <v>2100</v>
      </c>
      <c r="B244" t="s">
        <v>1481</v>
      </c>
    </row>
    <row r="245" spans="1:2" s="287" customFormat="1" outlineLevel="1" collapsed="1">
      <c r="A245" s="119">
        <f>SUBTOTAL(9,A202:A244)</f>
        <v>597842</v>
      </c>
      <c r="B245" s="219" t="s">
        <v>2859</v>
      </c>
    </row>
    <row r="246" spans="1:2" hidden="1" outlineLevel="2">
      <c r="A246" s="119">
        <v>39217</v>
      </c>
      <c r="B246" t="s">
        <v>2741</v>
      </c>
    </row>
    <row r="247" spans="1:2" hidden="1" outlineLevel="2">
      <c r="A247" s="119">
        <v>226</v>
      </c>
      <c r="B247" t="s">
        <v>2741</v>
      </c>
    </row>
    <row r="248" spans="1:2" hidden="1" outlineLevel="2">
      <c r="A248" s="119">
        <v>13</v>
      </c>
      <c r="B248" t="s">
        <v>2741</v>
      </c>
    </row>
    <row r="249" spans="1:2" hidden="1" outlineLevel="2">
      <c r="A249" s="119">
        <v>1341</v>
      </c>
      <c r="B249" t="s">
        <v>2741</v>
      </c>
    </row>
    <row r="250" spans="1:2" hidden="1" outlineLevel="2">
      <c r="A250" s="119">
        <v>8870</v>
      </c>
      <c r="B250" t="s">
        <v>2741</v>
      </c>
    </row>
    <row r="251" spans="1:2" s="287" customFormat="1" outlineLevel="1" collapsed="1">
      <c r="A251" s="119">
        <f>SUBTOTAL(9,A246:A250)</f>
        <v>49667</v>
      </c>
      <c r="B251" s="219" t="s">
        <v>2860</v>
      </c>
    </row>
    <row r="252" spans="1:2" hidden="1" outlineLevel="2">
      <c r="A252" s="119">
        <v>922</v>
      </c>
      <c r="B252" t="s">
        <v>1594</v>
      </c>
    </row>
    <row r="253" spans="1:2" hidden="1" outlineLevel="2">
      <c r="A253" s="119">
        <v>86286</v>
      </c>
      <c r="B253" t="s">
        <v>1594</v>
      </c>
    </row>
    <row r="254" spans="1:2" hidden="1" outlineLevel="2">
      <c r="A254" s="119">
        <v>22444</v>
      </c>
      <c r="B254" t="s">
        <v>1594</v>
      </c>
    </row>
    <row r="255" spans="1:2" hidden="1" outlineLevel="2">
      <c r="A255" s="119">
        <v>642</v>
      </c>
      <c r="B255" t="s">
        <v>1594</v>
      </c>
    </row>
    <row r="256" spans="1:2" hidden="1" outlineLevel="2">
      <c r="A256" s="119">
        <v>-10956</v>
      </c>
      <c r="B256" t="s">
        <v>1594</v>
      </c>
    </row>
    <row r="257" spans="1:3" hidden="1" outlineLevel="2">
      <c r="A257" s="119">
        <v>48370</v>
      </c>
      <c r="B257" t="s">
        <v>1594</v>
      </c>
    </row>
    <row r="258" spans="1:3" hidden="1" outlineLevel="2">
      <c r="A258" s="119">
        <v>0</v>
      </c>
      <c r="B258" t="s">
        <v>1594</v>
      </c>
    </row>
    <row r="259" spans="1:3" hidden="1" outlineLevel="2">
      <c r="A259" s="119">
        <v>16</v>
      </c>
      <c r="B259" t="s">
        <v>1594</v>
      </c>
    </row>
    <row r="260" spans="1:3" hidden="1" outlineLevel="2">
      <c r="A260" s="119">
        <v>0</v>
      </c>
      <c r="B260" t="s">
        <v>1594</v>
      </c>
    </row>
    <row r="261" spans="1:3" s="287" customFormat="1" outlineLevel="1" collapsed="1">
      <c r="A261" s="119">
        <f>SUBTOTAL(9,A252:A260)</f>
        <v>147724</v>
      </c>
      <c r="B261" s="219" t="s">
        <v>2861</v>
      </c>
    </row>
    <row r="262" spans="1:3" hidden="1" outlineLevel="2">
      <c r="A262" s="119">
        <v>30133</v>
      </c>
      <c r="B262" t="s">
        <v>988</v>
      </c>
    </row>
    <row r="263" spans="1:3" hidden="1" outlineLevel="2">
      <c r="A263" s="119">
        <v>0</v>
      </c>
      <c r="B263" t="s">
        <v>988</v>
      </c>
    </row>
    <row r="264" spans="1:3" s="287" customFormat="1" outlineLevel="1" collapsed="1">
      <c r="A264" s="119">
        <f>SUBTOTAL(9,A262:A263)</f>
        <v>30133</v>
      </c>
      <c r="B264" s="219" t="s">
        <v>2862</v>
      </c>
    </row>
    <row r="265" spans="1:3" outlineLevel="1"/>
    <row r="266" spans="1:3" outlineLevel="1">
      <c r="C266">
        <v>140286422</v>
      </c>
    </row>
    <row r="267" spans="1:3" outlineLevel="1"/>
    <row r="268" spans="1:3" outlineLevel="1"/>
    <row r="269" spans="1:3" outlineLevel="1"/>
    <row r="270" spans="1:3" outlineLevel="1"/>
    <row r="271" spans="1:3" outlineLevel="1"/>
    <row r="272" spans="1:3" outlineLevel="1"/>
    <row r="273" outlineLevel="1"/>
    <row r="274" outlineLevel="1"/>
    <row r="275" outlineLevel="1"/>
    <row r="276" outlineLevel="1"/>
    <row r="277" outlineLevel="1"/>
    <row r="278" outlineLevel="1"/>
    <row r="279" outlineLevel="1"/>
    <row r="280" outlineLevel="1"/>
    <row r="281" outlineLevel="1"/>
    <row r="282" outlineLevel="1"/>
    <row r="283" outlineLevel="1"/>
    <row r="284" outlineLevel="1"/>
    <row r="285" outlineLevel="1"/>
    <row r="286" outlineLevel="1"/>
    <row r="287" outlineLevel="1"/>
    <row r="288" outlineLevel="1"/>
    <row r="289" spans="1:2" outlineLevel="1"/>
    <row r="290" spans="1:2" s="287" customFormat="1" outlineLevel="1">
      <c r="A290" s="119">
        <f>SUBTOTAL(9,A2:A289)</f>
        <v>68474586</v>
      </c>
      <c r="B290" s="219" t="s">
        <v>2863</v>
      </c>
    </row>
  </sheetData>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J268"/>
  <sheetViews>
    <sheetView topLeftCell="A98" workbookViewId="0">
      <selection activeCell="I105" sqref="I105"/>
    </sheetView>
  </sheetViews>
  <sheetFormatPr defaultRowHeight="15"/>
  <cols>
    <col min="1" max="1" width="43" bestFit="1" customWidth="1"/>
    <col min="2" max="2" width="15.140625" bestFit="1" customWidth="1"/>
    <col min="3" max="3" width="1.42578125" customWidth="1"/>
    <col min="4" max="4" width="3" customWidth="1"/>
    <col min="5" max="5" width="15.140625" bestFit="1" customWidth="1"/>
    <col min="6" max="6" width="14.28515625" bestFit="1" customWidth="1"/>
    <col min="8" max="8" width="4.7109375" bestFit="1" customWidth="1"/>
    <col min="9" max="9" width="28.7109375" customWidth="1"/>
    <col min="10" max="10" width="21.42578125" customWidth="1"/>
  </cols>
  <sheetData>
    <row r="1" spans="1:10">
      <c r="A1" s="136" t="s">
        <v>2165</v>
      </c>
      <c r="B1" s="137">
        <v>12880932.91</v>
      </c>
      <c r="C1" s="138">
        <v>0</v>
      </c>
      <c r="D1" s="138">
        <v>0</v>
      </c>
      <c r="E1" s="139">
        <f>SUM(B1:D1)</f>
        <v>12880932.91</v>
      </c>
      <c r="F1" s="140">
        <f>ROUND(E1/1000,0)</f>
        <v>12881</v>
      </c>
      <c r="G1" s="141">
        <v>0</v>
      </c>
      <c r="H1" s="142">
        <v>0</v>
      </c>
      <c r="I1" s="142" t="s">
        <v>2840</v>
      </c>
      <c r="J1" s="2418" t="s">
        <v>2712</v>
      </c>
    </row>
    <row r="2" spans="1:10">
      <c r="A2" s="136" t="s">
        <v>2166</v>
      </c>
      <c r="B2" s="137">
        <v>99897213.5</v>
      </c>
      <c r="C2" s="143">
        <v>-70221111.099999994</v>
      </c>
      <c r="D2" s="138">
        <v>0</v>
      </c>
      <c r="E2" s="139">
        <f t="shared" ref="E2:E24" si="0">SUM(B2:D2)</f>
        <v>29676102.400000006</v>
      </c>
      <c r="F2" s="140">
        <f t="shared" ref="F2:F24" si="1">ROUND(E2/1000,0)</f>
        <v>29676</v>
      </c>
      <c r="G2" s="141">
        <v>0</v>
      </c>
      <c r="H2" s="142">
        <v>0</v>
      </c>
      <c r="I2" s="142" t="s">
        <v>2840</v>
      </c>
      <c r="J2" s="2418"/>
    </row>
    <row r="3" spans="1:10">
      <c r="A3" s="136" t="s">
        <v>2713</v>
      </c>
      <c r="B3" s="137">
        <v>7056684755.7399998</v>
      </c>
      <c r="C3" s="138">
        <v>-5874.41</v>
      </c>
      <c r="D3" s="138">
        <v>0</v>
      </c>
      <c r="E3" s="139">
        <f t="shared" si="0"/>
        <v>7056678881.3299999</v>
      </c>
      <c r="F3" s="140">
        <f t="shared" si="1"/>
        <v>7056679</v>
      </c>
      <c r="G3" s="141">
        <v>0</v>
      </c>
      <c r="H3" s="142">
        <v>0</v>
      </c>
      <c r="I3" s="142" t="s">
        <v>2841</v>
      </c>
      <c r="J3" s="2419" t="s">
        <v>2714</v>
      </c>
    </row>
    <row r="4" spans="1:10">
      <c r="A4" s="136" t="s">
        <v>2168</v>
      </c>
      <c r="B4" s="137">
        <v>2136712736.6300001</v>
      </c>
      <c r="C4" s="138">
        <v>0</v>
      </c>
      <c r="D4" s="138">
        <v>0</v>
      </c>
      <c r="E4" s="139">
        <f t="shared" si="0"/>
        <v>2136712736.6300001</v>
      </c>
      <c r="F4" s="140">
        <f t="shared" si="1"/>
        <v>2136713</v>
      </c>
      <c r="G4" s="141">
        <v>0</v>
      </c>
      <c r="H4" s="142">
        <v>0</v>
      </c>
      <c r="I4" s="142" t="s">
        <v>2841</v>
      </c>
      <c r="J4" s="2419"/>
    </row>
    <row r="5" spans="1:10">
      <c r="A5" s="136" t="s">
        <v>2169</v>
      </c>
      <c r="B5" s="137">
        <v>56237673027.010002</v>
      </c>
      <c r="C5" s="138">
        <v>0</v>
      </c>
      <c r="D5" s="138">
        <v>0</v>
      </c>
      <c r="E5" s="139">
        <f t="shared" si="0"/>
        <v>56237673027.010002</v>
      </c>
      <c r="F5" s="140">
        <f t="shared" si="1"/>
        <v>56237673</v>
      </c>
      <c r="G5" s="141">
        <v>0</v>
      </c>
      <c r="H5" s="142">
        <v>0</v>
      </c>
      <c r="I5" s="142" t="s">
        <v>2841</v>
      </c>
      <c r="J5" s="2419"/>
    </row>
    <row r="6" spans="1:10">
      <c r="A6" s="136" t="s">
        <v>2170</v>
      </c>
      <c r="B6" s="137">
        <v>1581506067</v>
      </c>
      <c r="C6" s="144">
        <v>-72363500</v>
      </c>
      <c r="D6" s="138">
        <v>0</v>
      </c>
      <c r="E6" s="139">
        <f t="shared" si="0"/>
        <v>1509142567</v>
      </c>
      <c r="F6" s="140">
        <f t="shared" si="1"/>
        <v>1509143</v>
      </c>
      <c r="G6" s="141">
        <v>0</v>
      </c>
      <c r="H6" s="142">
        <v>0</v>
      </c>
      <c r="I6" s="142" t="s">
        <v>2841</v>
      </c>
      <c r="J6" s="2419"/>
    </row>
    <row r="7" spans="1:10">
      <c r="A7" s="136" t="s">
        <v>2171</v>
      </c>
      <c r="B7" s="137">
        <v>5619467498.79</v>
      </c>
      <c r="C7" s="144">
        <v>22006397.670000002</v>
      </c>
      <c r="D7" s="138">
        <v>0</v>
      </c>
      <c r="E7" s="139">
        <f t="shared" si="0"/>
        <v>5641473896.46</v>
      </c>
      <c r="F7" s="140">
        <f t="shared" si="1"/>
        <v>5641474</v>
      </c>
      <c r="G7" s="141">
        <v>0</v>
      </c>
      <c r="H7" s="142">
        <v>0</v>
      </c>
      <c r="I7" s="142" t="s">
        <v>2841</v>
      </c>
      <c r="J7" s="2419"/>
    </row>
    <row r="8" spans="1:10">
      <c r="A8" s="136" t="s">
        <v>2172</v>
      </c>
      <c r="B8" s="137">
        <v>106012000</v>
      </c>
      <c r="C8" s="138">
        <v>0</v>
      </c>
      <c r="D8" s="138">
        <v>0</v>
      </c>
      <c r="E8" s="139">
        <f t="shared" si="0"/>
        <v>106012000</v>
      </c>
      <c r="F8" s="140">
        <f t="shared" si="1"/>
        <v>106012</v>
      </c>
      <c r="G8" s="141">
        <v>0</v>
      </c>
      <c r="H8" s="142">
        <v>0</v>
      </c>
      <c r="I8" s="142" t="s">
        <v>2841</v>
      </c>
      <c r="J8" s="2419"/>
    </row>
    <row r="9" spans="1:10">
      <c r="A9" s="136" t="s">
        <v>2174</v>
      </c>
      <c r="B9" s="137">
        <v>831501944.08000004</v>
      </c>
      <c r="C9" s="138">
        <v>0</v>
      </c>
      <c r="D9" s="138">
        <v>0</v>
      </c>
      <c r="E9" s="139">
        <f t="shared" si="0"/>
        <v>831501944.08000004</v>
      </c>
      <c r="F9" s="140">
        <f t="shared" si="1"/>
        <v>831502</v>
      </c>
      <c r="G9" s="141">
        <v>0</v>
      </c>
      <c r="H9" s="142">
        <v>0</v>
      </c>
      <c r="I9" s="142" t="s">
        <v>2841</v>
      </c>
      <c r="J9" s="2419"/>
    </row>
    <row r="10" spans="1:10">
      <c r="A10" s="136" t="s">
        <v>2175</v>
      </c>
      <c r="B10" s="137">
        <v>301631131.76999998</v>
      </c>
      <c r="C10" s="138">
        <v>0</v>
      </c>
      <c r="D10" s="138">
        <v>0</v>
      </c>
      <c r="E10" s="139">
        <f t="shared" si="0"/>
        <v>301631131.76999998</v>
      </c>
      <c r="F10" s="140">
        <f t="shared" si="1"/>
        <v>301631</v>
      </c>
      <c r="G10" s="141">
        <v>0</v>
      </c>
      <c r="H10" s="142">
        <v>0</v>
      </c>
      <c r="I10" s="142" t="s">
        <v>2841</v>
      </c>
      <c r="J10" s="2419"/>
    </row>
    <row r="11" spans="1:10">
      <c r="A11" s="136" t="s">
        <v>2176</v>
      </c>
      <c r="B11" s="137">
        <v>24570.49</v>
      </c>
      <c r="C11" s="138">
        <v>0</v>
      </c>
      <c r="D11" s="138">
        <v>0</v>
      </c>
      <c r="E11" s="139">
        <f t="shared" si="0"/>
        <v>24570.49</v>
      </c>
      <c r="F11" s="140">
        <f t="shared" si="1"/>
        <v>25</v>
      </c>
      <c r="G11" s="141">
        <v>0</v>
      </c>
      <c r="H11" s="142">
        <v>0</v>
      </c>
      <c r="I11" s="142" t="s">
        <v>2841</v>
      </c>
      <c r="J11" s="2419"/>
    </row>
    <row r="12" spans="1:10">
      <c r="A12" s="136" t="s">
        <v>2177</v>
      </c>
      <c r="B12" s="137">
        <v>919273066.70000005</v>
      </c>
      <c r="C12" s="138">
        <v>0</v>
      </c>
      <c r="D12" s="138">
        <v>0</v>
      </c>
      <c r="E12" s="139">
        <f t="shared" si="0"/>
        <v>919273066.70000005</v>
      </c>
      <c r="F12" s="140">
        <f t="shared" si="1"/>
        <v>919273</v>
      </c>
      <c r="G12" s="141">
        <v>0</v>
      </c>
      <c r="H12" s="142">
        <v>0</v>
      </c>
      <c r="I12" s="142" t="s">
        <v>2841</v>
      </c>
      <c r="J12" s="2419"/>
    </row>
    <row r="13" spans="1:10">
      <c r="A13" s="136" t="s">
        <v>2715</v>
      </c>
      <c r="B13" s="137">
        <v>90794445.689999998</v>
      </c>
      <c r="C13" s="138">
        <v>0</v>
      </c>
      <c r="D13" s="138">
        <v>0</v>
      </c>
      <c r="E13" s="139">
        <f t="shared" si="0"/>
        <v>90794445.689999998</v>
      </c>
      <c r="F13" s="140">
        <f t="shared" si="1"/>
        <v>90794</v>
      </c>
      <c r="G13" s="141">
        <v>0</v>
      </c>
      <c r="H13" s="142">
        <v>0</v>
      </c>
      <c r="I13" s="142" t="s">
        <v>2841</v>
      </c>
      <c r="J13" s="2419"/>
    </row>
    <row r="14" spans="1:10">
      <c r="A14" s="136" t="s">
        <v>2180</v>
      </c>
      <c r="B14" s="137">
        <v>7337258.0300000003</v>
      </c>
      <c r="C14" s="145">
        <v>309689.28000000003</v>
      </c>
      <c r="D14" s="138">
        <v>0</v>
      </c>
      <c r="E14" s="139">
        <f t="shared" si="0"/>
        <v>7646947.3100000005</v>
      </c>
      <c r="F14" s="140">
        <f t="shared" si="1"/>
        <v>7647</v>
      </c>
      <c r="G14" s="141">
        <v>0</v>
      </c>
      <c r="H14" s="142">
        <v>0</v>
      </c>
      <c r="I14" s="142" t="s">
        <v>2841</v>
      </c>
      <c r="J14" s="2419"/>
    </row>
    <row r="15" spans="1:10">
      <c r="A15" s="136" t="s">
        <v>2181</v>
      </c>
      <c r="B15" s="146">
        <v>-445389236.23000002</v>
      </c>
      <c r="C15" s="146">
        <v>-784037150.86000001</v>
      </c>
      <c r="D15" s="146">
        <v>165140887</v>
      </c>
      <c r="E15" s="139">
        <f t="shared" si="0"/>
        <v>-1064285500.0900002</v>
      </c>
      <c r="F15" s="140">
        <f t="shared" si="1"/>
        <v>-1064286</v>
      </c>
      <c r="G15" s="141">
        <v>0</v>
      </c>
      <c r="H15" s="142">
        <v>0</v>
      </c>
      <c r="I15" s="142" t="s">
        <v>2841</v>
      </c>
      <c r="J15" s="2419"/>
    </row>
    <row r="16" spans="1:10">
      <c r="A16" s="136" t="s">
        <v>2182</v>
      </c>
      <c r="B16" s="137">
        <v>49659270.789999999</v>
      </c>
      <c r="C16" s="138">
        <v>0</v>
      </c>
      <c r="D16" s="138">
        <v>0</v>
      </c>
      <c r="E16" s="139">
        <f t="shared" si="0"/>
        <v>49659270.789999999</v>
      </c>
      <c r="F16" s="140">
        <f t="shared" si="1"/>
        <v>49659</v>
      </c>
      <c r="G16" s="141">
        <v>0</v>
      </c>
      <c r="H16" s="142">
        <v>0</v>
      </c>
      <c r="I16" s="142" t="s">
        <v>2841</v>
      </c>
      <c r="J16" s="2419"/>
    </row>
    <row r="17" spans="1:10">
      <c r="A17" s="136" t="s">
        <v>2183</v>
      </c>
      <c r="B17" s="146">
        <v>-115583036.59999999</v>
      </c>
      <c r="C17" s="145">
        <v>25711902.289999999</v>
      </c>
      <c r="D17" s="138">
        <v>0</v>
      </c>
      <c r="E17" s="139">
        <f t="shared" si="0"/>
        <v>-89871134.310000002</v>
      </c>
      <c r="F17" s="140">
        <f t="shared" si="1"/>
        <v>-89871</v>
      </c>
      <c r="G17" s="141">
        <v>0</v>
      </c>
      <c r="H17" s="142">
        <v>0</v>
      </c>
      <c r="I17" s="142" t="s">
        <v>2841</v>
      </c>
      <c r="J17" s="2419"/>
    </row>
    <row r="18" spans="1:10">
      <c r="A18" s="136" t="s">
        <v>2185</v>
      </c>
      <c r="B18" s="146">
        <v>-5488728.1600000001</v>
      </c>
      <c r="C18" s="143">
        <v>-5714805.3300000001</v>
      </c>
      <c r="D18" s="138">
        <v>0</v>
      </c>
      <c r="E18" s="139">
        <f t="shared" si="0"/>
        <v>-11203533.49</v>
      </c>
      <c r="F18" s="140">
        <f t="shared" si="1"/>
        <v>-11204</v>
      </c>
      <c r="G18" s="141">
        <v>0</v>
      </c>
      <c r="H18" s="142">
        <v>0</v>
      </c>
      <c r="I18" s="142" t="s">
        <v>2841</v>
      </c>
      <c r="J18" s="2419"/>
    </row>
    <row r="19" spans="1:10">
      <c r="A19" s="136" t="s">
        <v>2186</v>
      </c>
      <c r="B19" s="137">
        <v>8644843.6999999993</v>
      </c>
      <c r="C19" s="145">
        <v>61584170.509999998</v>
      </c>
      <c r="D19" s="138">
        <v>0</v>
      </c>
      <c r="E19" s="139">
        <f t="shared" si="0"/>
        <v>70229014.209999993</v>
      </c>
      <c r="F19" s="140">
        <f t="shared" si="1"/>
        <v>70229</v>
      </c>
      <c r="G19" s="141">
        <v>0</v>
      </c>
      <c r="H19" s="142">
        <v>0</v>
      </c>
      <c r="I19" s="142" t="s">
        <v>2841</v>
      </c>
      <c r="J19" s="2419"/>
    </row>
    <row r="20" spans="1:10">
      <c r="A20" s="136" t="s">
        <v>2188</v>
      </c>
      <c r="B20" s="137">
        <v>3187915.35</v>
      </c>
      <c r="C20" s="145">
        <v>3587867.99</v>
      </c>
      <c r="D20" s="138">
        <v>0</v>
      </c>
      <c r="E20" s="139">
        <f t="shared" si="0"/>
        <v>6775783.3399999999</v>
      </c>
      <c r="F20" s="140">
        <f t="shared" si="1"/>
        <v>6776</v>
      </c>
      <c r="G20" s="141">
        <v>0</v>
      </c>
      <c r="H20" s="142">
        <v>0</v>
      </c>
      <c r="I20" s="142" t="s">
        <v>2841</v>
      </c>
      <c r="J20" s="2419"/>
    </row>
    <row r="21" spans="1:10">
      <c r="A21" s="136" t="s">
        <v>2189</v>
      </c>
      <c r="B21" s="137">
        <v>589375.5</v>
      </c>
      <c r="C21" s="145">
        <v>39828602.579999998</v>
      </c>
      <c r="D21" s="138">
        <v>0</v>
      </c>
      <c r="E21" s="139">
        <f t="shared" si="0"/>
        <v>40417978.079999998</v>
      </c>
      <c r="F21" s="140">
        <f t="shared" si="1"/>
        <v>40418</v>
      </c>
      <c r="G21" s="141">
        <v>0</v>
      </c>
      <c r="H21" s="142">
        <v>0</v>
      </c>
      <c r="I21" s="142" t="s">
        <v>2841</v>
      </c>
      <c r="J21" s="2419"/>
    </row>
    <row r="22" spans="1:10">
      <c r="A22" s="136" t="s">
        <v>2190</v>
      </c>
      <c r="B22" s="146">
        <v>-10321750.689999999</v>
      </c>
      <c r="C22" s="138">
        <v>0</v>
      </c>
      <c r="D22" s="138">
        <v>0</v>
      </c>
      <c r="E22" s="139">
        <f t="shared" si="0"/>
        <v>-10321750.689999999</v>
      </c>
      <c r="F22" s="140">
        <f t="shared" si="1"/>
        <v>-10322</v>
      </c>
      <c r="G22" s="141">
        <v>0</v>
      </c>
      <c r="H22" s="142">
        <v>0</v>
      </c>
      <c r="I22" s="142" t="s">
        <v>2841</v>
      </c>
      <c r="J22" s="2419"/>
    </row>
    <row r="23" spans="1:10">
      <c r="A23" s="136" t="s">
        <v>2193</v>
      </c>
      <c r="B23" s="137">
        <v>4178506.88</v>
      </c>
      <c r="C23" s="145">
        <v>47896324.479999997</v>
      </c>
      <c r="D23" s="138">
        <v>0</v>
      </c>
      <c r="E23" s="139">
        <f t="shared" si="0"/>
        <v>52074831.359999999</v>
      </c>
      <c r="F23" s="140">
        <f t="shared" si="1"/>
        <v>52075</v>
      </c>
      <c r="G23" s="141">
        <v>0</v>
      </c>
      <c r="H23" s="142">
        <v>0</v>
      </c>
      <c r="I23" s="142" t="s">
        <v>2841</v>
      </c>
      <c r="J23" s="2419"/>
    </row>
    <row r="24" spans="1:10">
      <c r="A24" s="136" t="s">
        <v>2716</v>
      </c>
      <c r="B24" s="137">
        <v>84254021.890000001</v>
      </c>
      <c r="C24" s="145">
        <v>6635502.4000000004</v>
      </c>
      <c r="D24" s="138">
        <v>0</v>
      </c>
      <c r="E24" s="139">
        <f t="shared" si="0"/>
        <v>90889524.290000007</v>
      </c>
      <c r="F24" s="140">
        <f t="shared" si="1"/>
        <v>90890</v>
      </c>
      <c r="G24" s="141">
        <v>0</v>
      </c>
      <c r="H24" s="142">
        <v>0</v>
      </c>
      <c r="I24" s="142" t="s">
        <v>2841</v>
      </c>
      <c r="J24" s="2419"/>
    </row>
    <row r="25" spans="1:10">
      <c r="A25" s="161" t="s">
        <v>2717</v>
      </c>
      <c r="B25" s="162">
        <v>-50000</v>
      </c>
      <c r="C25" s="163">
        <v>0</v>
      </c>
      <c r="D25" s="163">
        <v>0</v>
      </c>
      <c r="E25" s="164">
        <f t="shared" ref="E25:E30" si="2">SUM(B25:D25)</f>
        <v>-50000</v>
      </c>
      <c r="F25" s="215">
        <f>ROUND(E25/1000,0)</f>
        <v>-50</v>
      </c>
      <c r="G25" s="165">
        <v>0</v>
      </c>
      <c r="H25" s="166">
        <v>0</v>
      </c>
      <c r="I25" s="166" t="s">
        <v>1341</v>
      </c>
      <c r="J25" s="2420" t="s">
        <v>2718</v>
      </c>
    </row>
    <row r="26" spans="1:10">
      <c r="A26" s="161" t="s">
        <v>2719</v>
      </c>
      <c r="B26" s="167">
        <v>32959858</v>
      </c>
      <c r="C26" s="168">
        <v>5009975.8899999997</v>
      </c>
      <c r="D26" s="163">
        <v>0</v>
      </c>
      <c r="E26" s="164">
        <f t="shared" si="2"/>
        <v>37969833.890000001</v>
      </c>
      <c r="F26" s="215">
        <f>ROUNDDOWN(E26/1000,0)</f>
        <v>37969</v>
      </c>
      <c r="G26" s="165">
        <v>0</v>
      </c>
      <c r="H26" s="166">
        <v>0</v>
      </c>
      <c r="I26" s="166" t="s">
        <v>1341</v>
      </c>
      <c r="J26" s="2420"/>
    </row>
    <row r="27" spans="1:10">
      <c r="A27" s="161" t="s">
        <v>2720</v>
      </c>
      <c r="B27" s="167">
        <v>251811533.53</v>
      </c>
      <c r="C27" s="163">
        <v>0</v>
      </c>
      <c r="D27" s="169">
        <v>-80856829.579999998</v>
      </c>
      <c r="E27" s="164">
        <f t="shared" si="2"/>
        <v>170954703.94999999</v>
      </c>
      <c r="F27" s="215">
        <f>ROUNDDOWN(E27/1000,0)</f>
        <v>170954</v>
      </c>
      <c r="G27" s="165">
        <v>0</v>
      </c>
      <c r="H27" s="166">
        <v>0</v>
      </c>
      <c r="I27" s="166" t="s">
        <v>1341</v>
      </c>
      <c r="J27" s="2420"/>
    </row>
    <row r="28" spans="1:10">
      <c r="A28" s="161" t="s">
        <v>2234</v>
      </c>
      <c r="B28" s="167">
        <v>210367724.28</v>
      </c>
      <c r="C28" s="168">
        <v>1148807.95</v>
      </c>
      <c r="D28" s="163">
        <v>0</v>
      </c>
      <c r="E28" s="164">
        <f t="shared" si="2"/>
        <v>211516532.22999999</v>
      </c>
      <c r="F28" s="215">
        <f>ROUNDDOWN(E28/1000,0)</f>
        <v>211516</v>
      </c>
      <c r="G28" s="165">
        <v>0</v>
      </c>
      <c r="H28" s="166">
        <v>0</v>
      </c>
      <c r="I28" s="166" t="s">
        <v>1341</v>
      </c>
      <c r="J28" s="2420"/>
    </row>
    <row r="29" spans="1:10">
      <c r="A29" s="161" t="s">
        <v>2235</v>
      </c>
      <c r="B29" s="167">
        <v>2422855</v>
      </c>
      <c r="C29" s="163">
        <v>0</v>
      </c>
      <c r="D29" s="163">
        <v>0</v>
      </c>
      <c r="E29" s="164">
        <f t="shared" si="2"/>
        <v>2422855</v>
      </c>
      <c r="F29" s="215">
        <f>ROUNDDOWN(E29/1000,0)</f>
        <v>2422</v>
      </c>
      <c r="G29" s="165">
        <v>0</v>
      </c>
      <c r="H29" s="166">
        <v>0</v>
      </c>
      <c r="I29" s="166" t="s">
        <v>1341</v>
      </c>
      <c r="J29" s="2420"/>
    </row>
    <row r="30" spans="1:10">
      <c r="A30" s="161" t="s">
        <v>2236</v>
      </c>
      <c r="B30" s="167">
        <v>41015640.039999999</v>
      </c>
      <c r="C30" s="163">
        <v>0</v>
      </c>
      <c r="D30" s="163">
        <v>0</v>
      </c>
      <c r="E30" s="164">
        <f t="shared" si="2"/>
        <v>41015640.039999999</v>
      </c>
      <c r="F30" s="215">
        <f>ROUNDDOWN(E30/1000,0)</f>
        <v>41015</v>
      </c>
      <c r="G30" s="165">
        <v>0</v>
      </c>
      <c r="H30" s="166">
        <v>0</v>
      </c>
      <c r="I30" s="166" t="s">
        <v>1341</v>
      </c>
      <c r="J30" s="2420"/>
    </row>
    <row r="31" spans="1:10">
      <c r="A31" s="161" t="s">
        <v>2721</v>
      </c>
      <c r="B31" s="172">
        <v>18129288.989999998</v>
      </c>
      <c r="C31" s="170">
        <v>0</v>
      </c>
      <c r="D31" s="170">
        <v>0</v>
      </c>
      <c r="E31" s="173">
        <f t="shared" ref="E31:E48" si="3">SUM(B31:D31)</f>
        <v>18129288.989999998</v>
      </c>
      <c r="F31" s="140">
        <f t="shared" ref="F31:F48" si="4">ROUND(E31/1000,0)</f>
        <v>18129</v>
      </c>
      <c r="G31" s="174">
        <v>0</v>
      </c>
      <c r="H31" s="171">
        <v>0</v>
      </c>
      <c r="I31" s="175" t="s">
        <v>1546</v>
      </c>
    </row>
    <row r="32" spans="1:10">
      <c r="A32" s="161" t="s">
        <v>2238</v>
      </c>
      <c r="B32" s="172">
        <v>12102258.66</v>
      </c>
      <c r="C32" s="170">
        <v>0</v>
      </c>
      <c r="D32" s="170">
        <v>0</v>
      </c>
      <c r="E32" s="173">
        <f t="shared" si="3"/>
        <v>12102258.66</v>
      </c>
      <c r="F32" s="140">
        <f t="shared" si="4"/>
        <v>12102</v>
      </c>
      <c r="G32" s="174">
        <v>0</v>
      </c>
      <c r="H32" s="171">
        <v>0</v>
      </c>
      <c r="I32" s="176" t="s">
        <v>1481</v>
      </c>
    </row>
    <row r="33" spans="1:9">
      <c r="A33" s="177" t="s">
        <v>2239</v>
      </c>
      <c r="B33" s="172">
        <v>1022823</v>
      </c>
      <c r="C33" s="170">
        <v>0</v>
      </c>
      <c r="D33" s="170">
        <v>0</v>
      </c>
      <c r="E33" s="173">
        <f t="shared" si="3"/>
        <v>1022823</v>
      </c>
      <c r="F33" s="140">
        <f t="shared" si="4"/>
        <v>1023</v>
      </c>
      <c r="G33" s="174">
        <v>0</v>
      </c>
      <c r="H33" s="171">
        <v>0</v>
      </c>
      <c r="I33" s="175" t="s">
        <v>1546</v>
      </c>
    </row>
    <row r="34" spans="1:9">
      <c r="A34" s="161" t="s">
        <v>2240</v>
      </c>
      <c r="B34" s="167">
        <v>44714453.609999999</v>
      </c>
      <c r="C34" s="163">
        <v>532598.14</v>
      </c>
      <c r="D34" s="163">
        <v>0</v>
      </c>
      <c r="E34" s="159">
        <f t="shared" si="3"/>
        <v>45247051.75</v>
      </c>
      <c r="F34" s="140">
        <f t="shared" si="4"/>
        <v>45247</v>
      </c>
      <c r="G34" s="165">
        <v>0</v>
      </c>
      <c r="H34" s="166">
        <v>0</v>
      </c>
      <c r="I34" s="175" t="s">
        <v>1546</v>
      </c>
    </row>
    <row r="35" spans="1:9">
      <c r="A35" s="161" t="s">
        <v>2241</v>
      </c>
      <c r="B35" s="167">
        <v>5970606.8899999997</v>
      </c>
      <c r="C35" s="168">
        <v>13868.13</v>
      </c>
      <c r="D35" s="163">
        <v>0</v>
      </c>
      <c r="E35" s="159">
        <f t="shared" si="3"/>
        <v>5984475.0199999996</v>
      </c>
      <c r="F35" s="140">
        <f t="shared" si="4"/>
        <v>5984</v>
      </c>
      <c r="G35" s="165">
        <v>0</v>
      </c>
      <c r="H35" s="166">
        <v>0</v>
      </c>
      <c r="I35" s="175" t="s">
        <v>1546</v>
      </c>
    </row>
    <row r="36" spans="1:9">
      <c r="A36" s="161" t="s">
        <v>2242</v>
      </c>
      <c r="B36" s="167">
        <v>2271112.5</v>
      </c>
      <c r="C36" s="163">
        <v>0</v>
      </c>
      <c r="D36" s="163">
        <v>0</v>
      </c>
      <c r="E36" s="159">
        <f t="shared" si="3"/>
        <v>2271112.5</v>
      </c>
      <c r="F36" s="140">
        <f t="shared" si="4"/>
        <v>2271</v>
      </c>
      <c r="G36" s="165">
        <v>0</v>
      </c>
      <c r="H36" s="166">
        <v>0</v>
      </c>
      <c r="I36" s="176" t="s">
        <v>1481</v>
      </c>
    </row>
    <row r="37" spans="1:9">
      <c r="A37" s="161" t="s">
        <v>2243</v>
      </c>
      <c r="B37" s="167">
        <v>7490705.9299999997</v>
      </c>
      <c r="C37" s="168">
        <v>8530043.3499999996</v>
      </c>
      <c r="D37" s="163">
        <v>0</v>
      </c>
      <c r="E37" s="159">
        <f t="shared" si="3"/>
        <v>16020749.279999999</v>
      </c>
      <c r="F37" s="140">
        <f t="shared" si="4"/>
        <v>16021</v>
      </c>
      <c r="G37" s="165">
        <v>0</v>
      </c>
      <c r="H37" s="166">
        <v>0</v>
      </c>
      <c r="I37" s="175" t="s">
        <v>1546</v>
      </c>
    </row>
    <row r="38" spans="1:9">
      <c r="A38" s="161" t="s">
        <v>2244</v>
      </c>
      <c r="B38" s="167">
        <v>10219770.99</v>
      </c>
      <c r="C38" s="163">
        <v>0</v>
      </c>
      <c r="D38" s="163">
        <v>0</v>
      </c>
      <c r="E38" s="159">
        <f t="shared" si="3"/>
        <v>10219770.99</v>
      </c>
      <c r="F38" s="140">
        <f t="shared" si="4"/>
        <v>10220</v>
      </c>
      <c r="G38" s="165">
        <v>0</v>
      </c>
      <c r="H38" s="166">
        <v>0</v>
      </c>
      <c r="I38" s="175" t="s">
        <v>1546</v>
      </c>
    </row>
    <row r="39" spans="1:9">
      <c r="A39" s="161" t="s">
        <v>2245</v>
      </c>
      <c r="B39" s="167">
        <v>4992966</v>
      </c>
      <c r="C39" s="163">
        <v>0</v>
      </c>
      <c r="D39" s="163">
        <v>0</v>
      </c>
      <c r="E39" s="159">
        <f t="shared" si="3"/>
        <v>4992966</v>
      </c>
      <c r="F39" s="140">
        <f t="shared" si="4"/>
        <v>4993</v>
      </c>
      <c r="G39" s="165">
        <v>0</v>
      </c>
      <c r="H39" s="166">
        <v>0</v>
      </c>
      <c r="I39" s="176" t="s">
        <v>1481</v>
      </c>
    </row>
    <row r="40" spans="1:9">
      <c r="A40" s="161" t="s">
        <v>2246</v>
      </c>
      <c r="B40" s="167">
        <v>3919110</v>
      </c>
      <c r="C40" s="163">
        <v>0</v>
      </c>
      <c r="D40" s="163">
        <v>0</v>
      </c>
      <c r="E40" s="159">
        <f t="shared" si="3"/>
        <v>3919110</v>
      </c>
      <c r="F40" s="140">
        <f t="shared" si="4"/>
        <v>3919</v>
      </c>
      <c r="G40" s="165">
        <v>0</v>
      </c>
      <c r="H40" s="166">
        <v>0</v>
      </c>
      <c r="I40" s="175" t="s">
        <v>1546</v>
      </c>
    </row>
    <row r="41" spans="1:9">
      <c r="A41" s="161" t="s">
        <v>2247</v>
      </c>
      <c r="B41" s="167">
        <v>49317543.960000001</v>
      </c>
      <c r="C41" s="168">
        <v>24413.58</v>
      </c>
      <c r="D41" s="163">
        <v>0</v>
      </c>
      <c r="E41" s="159">
        <f t="shared" si="3"/>
        <v>49341957.539999999</v>
      </c>
      <c r="F41" s="140">
        <f t="shared" si="4"/>
        <v>49342</v>
      </c>
      <c r="G41" s="165">
        <v>0</v>
      </c>
      <c r="H41" s="166">
        <v>0</v>
      </c>
      <c r="I41" s="175" t="s">
        <v>1546</v>
      </c>
    </row>
    <row r="42" spans="1:9">
      <c r="A42" s="161" t="s">
        <v>2249</v>
      </c>
      <c r="B42" s="167">
        <v>15108310</v>
      </c>
      <c r="C42" s="163">
        <v>0</v>
      </c>
      <c r="D42" s="163">
        <v>0</v>
      </c>
      <c r="E42" s="159">
        <f t="shared" si="3"/>
        <v>15108310</v>
      </c>
      <c r="F42" s="140">
        <f t="shared" si="4"/>
        <v>15108</v>
      </c>
      <c r="G42" s="165">
        <v>0</v>
      </c>
      <c r="H42" s="166">
        <v>0</v>
      </c>
      <c r="I42" s="178" t="s">
        <v>2722</v>
      </c>
    </row>
    <row r="43" spans="1:9">
      <c r="A43" s="161" t="s">
        <v>2250</v>
      </c>
      <c r="B43" s="167">
        <v>62224307.840000004</v>
      </c>
      <c r="C43" s="162">
        <v>-7536486.8899999997</v>
      </c>
      <c r="D43" s="163">
        <v>0</v>
      </c>
      <c r="E43" s="159">
        <f t="shared" si="3"/>
        <v>54687820.950000003</v>
      </c>
      <c r="F43" s="140">
        <f t="shared" si="4"/>
        <v>54688</v>
      </c>
      <c r="G43" s="165">
        <v>0</v>
      </c>
      <c r="H43" s="166">
        <v>0</v>
      </c>
      <c r="I43" s="178" t="s">
        <v>2722</v>
      </c>
    </row>
    <row r="44" spans="1:9">
      <c r="A44" s="161" t="s">
        <v>2251</v>
      </c>
      <c r="B44" s="162">
        <v>-15465442.609999999</v>
      </c>
      <c r="C44" s="168">
        <v>1214192.01</v>
      </c>
      <c r="D44" s="163">
        <v>0</v>
      </c>
      <c r="E44" s="159">
        <f t="shared" si="3"/>
        <v>-14251250.6</v>
      </c>
      <c r="F44" s="140">
        <f t="shared" si="4"/>
        <v>-14251</v>
      </c>
      <c r="G44" s="165">
        <v>0</v>
      </c>
      <c r="H44" s="166">
        <v>0</v>
      </c>
      <c r="I44" s="178" t="s">
        <v>2722</v>
      </c>
    </row>
    <row r="45" spans="1:9">
      <c r="A45" s="161" t="s">
        <v>2252</v>
      </c>
      <c r="B45" s="167">
        <v>3096000</v>
      </c>
      <c r="C45" s="163">
        <v>0</v>
      </c>
      <c r="D45" s="163">
        <v>0</v>
      </c>
      <c r="E45" s="159">
        <f t="shared" si="3"/>
        <v>3096000</v>
      </c>
      <c r="F45" s="140">
        <f t="shared" si="4"/>
        <v>3096</v>
      </c>
      <c r="G45" s="165">
        <v>0</v>
      </c>
      <c r="H45" s="166">
        <v>0</v>
      </c>
      <c r="I45" s="178" t="s">
        <v>2722</v>
      </c>
    </row>
    <row r="46" spans="1:9">
      <c r="A46" s="161" t="s">
        <v>2253</v>
      </c>
      <c r="B46" s="167">
        <v>39894969.109999999</v>
      </c>
      <c r="C46" s="163">
        <v>0</v>
      </c>
      <c r="D46" s="163">
        <v>0</v>
      </c>
      <c r="E46" s="159">
        <f t="shared" si="3"/>
        <v>39894969.109999999</v>
      </c>
      <c r="F46" s="140">
        <f t="shared" si="4"/>
        <v>39895</v>
      </c>
      <c r="G46" s="165">
        <v>0</v>
      </c>
      <c r="H46" s="166">
        <v>0</v>
      </c>
      <c r="I46" s="178" t="s">
        <v>2722</v>
      </c>
    </row>
    <row r="47" spans="1:9">
      <c r="A47" s="161" t="s">
        <v>2254</v>
      </c>
      <c r="B47" s="167">
        <v>2879700</v>
      </c>
      <c r="C47" s="163">
        <v>0</v>
      </c>
      <c r="D47" s="163">
        <v>0</v>
      </c>
      <c r="E47" s="159">
        <f t="shared" si="3"/>
        <v>2879700</v>
      </c>
      <c r="F47" s="140">
        <f t="shared" si="4"/>
        <v>2880</v>
      </c>
      <c r="G47" s="165">
        <v>0</v>
      </c>
      <c r="H47" s="166">
        <v>0</v>
      </c>
      <c r="I47" s="179" t="s">
        <v>1643</v>
      </c>
    </row>
    <row r="48" spans="1:9">
      <c r="A48" s="161" t="s">
        <v>2256</v>
      </c>
      <c r="B48" s="167">
        <v>3828662.01</v>
      </c>
      <c r="C48" s="163">
        <v>0</v>
      </c>
      <c r="D48" s="163">
        <v>0</v>
      </c>
      <c r="E48" s="159">
        <f t="shared" si="3"/>
        <v>3828662.01</v>
      </c>
      <c r="F48" s="140">
        <f t="shared" si="4"/>
        <v>3829</v>
      </c>
      <c r="G48" s="165">
        <v>0</v>
      </c>
      <c r="H48" s="166">
        <v>0</v>
      </c>
      <c r="I48" s="179" t="s">
        <v>1643</v>
      </c>
    </row>
    <row r="49" spans="1:10">
      <c r="A49" s="182" t="s">
        <v>2723</v>
      </c>
      <c r="B49" s="183">
        <v>288850307.5</v>
      </c>
      <c r="C49" s="184">
        <v>2705190.35</v>
      </c>
      <c r="D49" s="185">
        <v>0</v>
      </c>
      <c r="E49" s="186">
        <f>SUM(B49:D49)</f>
        <v>291555497.85000002</v>
      </c>
      <c r="F49" s="140">
        <f t="shared" ref="F49:F67" si="5">ROUND(E49/1000,0)</f>
        <v>291555</v>
      </c>
      <c r="G49" s="187">
        <v>0</v>
      </c>
      <c r="H49" s="188">
        <v>0</v>
      </c>
      <c r="I49" s="216" t="s">
        <v>1874</v>
      </c>
      <c r="J49" s="2421" t="s">
        <v>1473</v>
      </c>
    </row>
    <row r="50" spans="1:10">
      <c r="A50" s="128" t="s">
        <v>2259</v>
      </c>
      <c r="B50" s="189">
        <v>385622013.38999999</v>
      </c>
      <c r="C50" s="125">
        <v>-5312176.3600000003</v>
      </c>
      <c r="D50" s="124">
        <v>0</v>
      </c>
      <c r="E50" s="157">
        <f>SUM(B50:D50)</f>
        <v>380309837.02999997</v>
      </c>
      <c r="F50" s="140">
        <f t="shared" si="5"/>
        <v>380310</v>
      </c>
      <c r="G50" s="181">
        <v>0</v>
      </c>
      <c r="H50" s="147">
        <v>0</v>
      </c>
      <c r="I50" s="216" t="s">
        <v>1874</v>
      </c>
      <c r="J50" s="2421"/>
    </row>
    <row r="51" spans="1:10">
      <c r="A51" s="128" t="s">
        <v>2260</v>
      </c>
      <c r="B51" s="180">
        <v>-1530358.47</v>
      </c>
      <c r="C51" s="124">
        <v>0</v>
      </c>
      <c r="D51" s="124">
        <v>0</v>
      </c>
      <c r="E51" s="157">
        <f t="shared" ref="E51:E56" si="6">SUM(B51:D51)</f>
        <v>-1530358.47</v>
      </c>
      <c r="F51" s="140">
        <f t="shared" si="5"/>
        <v>-1530</v>
      </c>
      <c r="G51" s="181">
        <v>0</v>
      </c>
      <c r="H51" s="147">
        <v>0</v>
      </c>
      <c r="I51" s="216" t="s">
        <v>1874</v>
      </c>
      <c r="J51" s="2421"/>
    </row>
    <row r="52" spans="1:10">
      <c r="A52" s="128" t="s">
        <v>2261</v>
      </c>
      <c r="B52" s="189">
        <v>20949006.440000001</v>
      </c>
      <c r="C52" s="124">
        <v>0</v>
      </c>
      <c r="D52" s="124">
        <v>0</v>
      </c>
      <c r="E52" s="157">
        <f t="shared" si="6"/>
        <v>20949006.440000001</v>
      </c>
      <c r="F52" s="140">
        <f t="shared" si="5"/>
        <v>20949</v>
      </c>
      <c r="G52" s="181">
        <v>0</v>
      </c>
      <c r="H52" s="147">
        <v>0</v>
      </c>
      <c r="I52" s="216" t="s">
        <v>1874</v>
      </c>
      <c r="J52" s="2421"/>
    </row>
    <row r="53" spans="1:10">
      <c r="A53" s="128" t="s">
        <v>2263</v>
      </c>
      <c r="B53" s="189">
        <v>80000</v>
      </c>
      <c r="C53" s="124">
        <v>0</v>
      </c>
      <c r="D53" s="124">
        <v>0</v>
      </c>
      <c r="E53" s="157">
        <f t="shared" si="6"/>
        <v>80000</v>
      </c>
      <c r="F53" s="140">
        <f t="shared" si="5"/>
        <v>80</v>
      </c>
      <c r="G53" s="181">
        <v>0</v>
      </c>
      <c r="H53" s="147">
        <v>0</v>
      </c>
      <c r="I53" s="216" t="s">
        <v>1874</v>
      </c>
      <c r="J53" s="2421"/>
    </row>
    <row r="54" spans="1:10">
      <c r="A54" s="128" t="s">
        <v>2264</v>
      </c>
      <c r="B54" s="180">
        <v>-156001.21</v>
      </c>
      <c r="C54" s="124">
        <v>0</v>
      </c>
      <c r="D54" s="124">
        <v>0</v>
      </c>
      <c r="E54" s="157">
        <f t="shared" si="6"/>
        <v>-156001.21</v>
      </c>
      <c r="F54" s="140">
        <f t="shared" si="5"/>
        <v>-156</v>
      </c>
      <c r="G54" s="181">
        <v>0</v>
      </c>
      <c r="H54" s="147">
        <v>0</v>
      </c>
      <c r="I54" s="216" t="s">
        <v>1874</v>
      </c>
      <c r="J54" s="2421"/>
    </row>
    <row r="55" spans="1:10">
      <c r="A55" s="128" t="s">
        <v>2265</v>
      </c>
      <c r="B55" s="189">
        <v>25623759.41</v>
      </c>
      <c r="C55" s="124">
        <v>0</v>
      </c>
      <c r="D55" s="124">
        <v>0</v>
      </c>
      <c r="E55" s="157">
        <f t="shared" si="6"/>
        <v>25623759.41</v>
      </c>
      <c r="F55" s="140">
        <f t="shared" si="5"/>
        <v>25624</v>
      </c>
      <c r="G55" s="181">
        <v>0</v>
      </c>
      <c r="H55" s="147">
        <v>0</v>
      </c>
      <c r="I55" s="216" t="s">
        <v>1874</v>
      </c>
      <c r="J55" s="2421"/>
    </row>
    <row r="56" spans="1:10">
      <c r="A56" s="128" t="s">
        <v>2266</v>
      </c>
      <c r="B56" s="189">
        <v>21750</v>
      </c>
      <c r="C56" s="124">
        <v>0</v>
      </c>
      <c r="D56" s="124">
        <v>0</v>
      </c>
      <c r="E56" s="157">
        <f t="shared" si="6"/>
        <v>21750</v>
      </c>
      <c r="F56" s="140">
        <f t="shared" si="5"/>
        <v>22</v>
      </c>
      <c r="G56" s="181">
        <v>0</v>
      </c>
      <c r="H56" s="147">
        <v>0</v>
      </c>
      <c r="I56" s="216" t="s">
        <v>1874</v>
      </c>
      <c r="J56" s="2421"/>
    </row>
    <row r="57" spans="1:10">
      <c r="A57" s="182" t="s">
        <v>2724</v>
      </c>
      <c r="B57" s="183">
        <v>2589945</v>
      </c>
      <c r="C57" s="185">
        <v>0</v>
      </c>
      <c r="D57" s="185">
        <v>0</v>
      </c>
      <c r="E57" s="186">
        <f>SUM(B57:D57)</f>
        <v>2589945</v>
      </c>
      <c r="F57" s="140">
        <f t="shared" si="5"/>
        <v>2590</v>
      </c>
      <c r="G57" s="187">
        <v>0</v>
      </c>
      <c r="H57" s="188">
        <v>0</v>
      </c>
      <c r="I57" s="216" t="s">
        <v>1874</v>
      </c>
      <c r="J57" s="2421"/>
    </row>
    <row r="58" spans="1:10">
      <c r="A58" s="128" t="s">
        <v>2268</v>
      </c>
      <c r="B58" s="189">
        <v>94791280.709999993</v>
      </c>
      <c r="C58" s="127">
        <v>220900.17</v>
      </c>
      <c r="D58" s="125">
        <v>-30570136.41</v>
      </c>
      <c r="E58" s="157">
        <f>SUM(B58:D58)</f>
        <v>64442044.469999999</v>
      </c>
      <c r="F58" s="140">
        <f t="shared" si="5"/>
        <v>64442</v>
      </c>
      <c r="G58" s="181">
        <v>0</v>
      </c>
      <c r="H58" s="147">
        <v>0</v>
      </c>
      <c r="I58" s="216" t="s">
        <v>1874</v>
      </c>
      <c r="J58" s="2421"/>
    </row>
    <row r="59" spans="1:10">
      <c r="A59" s="128" t="s">
        <v>2269</v>
      </c>
      <c r="B59" s="189">
        <v>9390</v>
      </c>
      <c r="C59" s="127">
        <v>581854.55000000005</v>
      </c>
      <c r="D59" s="124">
        <v>0</v>
      </c>
      <c r="E59" s="157">
        <f t="shared" ref="E59:E64" si="7">SUM(B59:D59)</f>
        <v>591244.55000000005</v>
      </c>
      <c r="F59" s="140">
        <f t="shared" si="5"/>
        <v>591</v>
      </c>
      <c r="G59" s="181">
        <v>0</v>
      </c>
      <c r="H59" s="147">
        <v>0</v>
      </c>
      <c r="I59" s="216" t="s">
        <v>1874</v>
      </c>
      <c r="J59" s="2421"/>
    </row>
    <row r="60" spans="1:10">
      <c r="A60" s="128" t="s">
        <v>2725</v>
      </c>
      <c r="B60" s="180">
        <v>-172324022.13</v>
      </c>
      <c r="C60" s="127">
        <v>35049880.299999997</v>
      </c>
      <c r="D60" s="124">
        <v>0</v>
      </c>
      <c r="E60" s="157">
        <f t="shared" si="7"/>
        <v>-137274141.82999998</v>
      </c>
      <c r="F60" s="140">
        <f t="shared" si="5"/>
        <v>-137274</v>
      </c>
      <c r="G60" s="181">
        <v>0</v>
      </c>
      <c r="H60" s="147">
        <v>0</v>
      </c>
      <c r="I60" s="216" t="s">
        <v>1874</v>
      </c>
      <c r="J60" s="2421"/>
    </row>
    <row r="61" spans="1:10">
      <c r="A61" s="128" t="s">
        <v>2271</v>
      </c>
      <c r="B61" s="180">
        <v>-7846888.6699999999</v>
      </c>
      <c r="C61" s="124">
        <v>0</v>
      </c>
      <c r="D61" s="124">
        <v>0</v>
      </c>
      <c r="E61" s="157">
        <f t="shared" si="7"/>
        <v>-7846888.6699999999</v>
      </c>
      <c r="F61" s="140">
        <f t="shared" si="5"/>
        <v>-7847</v>
      </c>
      <c r="G61" s="181">
        <v>0</v>
      </c>
      <c r="H61" s="147">
        <v>0</v>
      </c>
      <c r="I61" s="216" t="s">
        <v>1874</v>
      </c>
      <c r="J61" s="2421"/>
    </row>
    <row r="62" spans="1:10">
      <c r="A62" s="128" t="s">
        <v>2273</v>
      </c>
      <c r="B62" s="189">
        <v>521670</v>
      </c>
      <c r="C62" s="124">
        <v>0</v>
      </c>
      <c r="D62" s="124">
        <v>0</v>
      </c>
      <c r="E62" s="157">
        <f t="shared" si="7"/>
        <v>521670</v>
      </c>
      <c r="F62" s="140">
        <f t="shared" si="5"/>
        <v>522</v>
      </c>
      <c r="G62" s="181">
        <v>0</v>
      </c>
      <c r="H62" s="147">
        <v>0</v>
      </c>
      <c r="I62" s="216" t="s">
        <v>1874</v>
      </c>
      <c r="J62" s="2421"/>
    </row>
    <row r="63" spans="1:10">
      <c r="A63" s="128" t="s">
        <v>2274</v>
      </c>
      <c r="B63" s="189">
        <v>37085006.189999998</v>
      </c>
      <c r="C63" s="124">
        <v>0</v>
      </c>
      <c r="D63" s="124">
        <v>0</v>
      </c>
      <c r="E63" s="157">
        <f t="shared" si="7"/>
        <v>37085006.189999998</v>
      </c>
      <c r="F63" s="140">
        <f t="shared" si="5"/>
        <v>37085</v>
      </c>
      <c r="G63" s="181">
        <v>0</v>
      </c>
      <c r="H63" s="147">
        <v>0</v>
      </c>
      <c r="I63" s="216" t="s">
        <v>1874</v>
      </c>
      <c r="J63" s="2421"/>
    </row>
    <row r="64" spans="1:10">
      <c r="A64" s="128" t="s">
        <v>2275</v>
      </c>
      <c r="B64" s="189">
        <v>34329165.119999997</v>
      </c>
      <c r="C64" s="124">
        <v>0</v>
      </c>
      <c r="D64" s="124">
        <v>0</v>
      </c>
      <c r="E64" s="157">
        <f t="shared" si="7"/>
        <v>34329165.119999997</v>
      </c>
      <c r="F64" s="140">
        <f t="shared" si="5"/>
        <v>34329</v>
      </c>
      <c r="G64" s="181">
        <v>0</v>
      </c>
      <c r="H64" s="147">
        <v>0</v>
      </c>
      <c r="I64" s="216" t="s">
        <v>1874</v>
      </c>
      <c r="J64" s="2421"/>
    </row>
    <row r="65" spans="1:10">
      <c r="A65" s="182" t="s">
        <v>2277</v>
      </c>
      <c r="B65" s="183">
        <v>62335675.920000002</v>
      </c>
      <c r="C65" s="184">
        <v>39286.959999999999</v>
      </c>
      <c r="D65" s="184">
        <v>36030314.219999999</v>
      </c>
      <c r="E65" s="186">
        <f>SUM(B65:D65)</f>
        <v>98405277.099999994</v>
      </c>
      <c r="F65" s="140">
        <f t="shared" si="5"/>
        <v>98405</v>
      </c>
      <c r="G65" s="187">
        <v>0</v>
      </c>
      <c r="H65" s="188">
        <v>0</v>
      </c>
      <c r="I65" s="216" t="s">
        <v>1874</v>
      </c>
      <c r="J65" s="2421"/>
    </row>
    <row r="66" spans="1:10">
      <c r="A66" s="128" t="s">
        <v>2278</v>
      </c>
      <c r="B66" s="189">
        <v>173500</v>
      </c>
      <c r="C66" s="125">
        <v>-908988.62</v>
      </c>
      <c r="D66" s="125">
        <v>735488.63</v>
      </c>
      <c r="E66" s="134">
        <f>SUM(B66:D66)</f>
        <v>1.0000000009313226E-2</v>
      </c>
      <c r="F66" s="140">
        <f t="shared" si="5"/>
        <v>0</v>
      </c>
      <c r="G66" s="181">
        <v>0</v>
      </c>
      <c r="H66" s="147">
        <v>0</v>
      </c>
      <c r="I66" s="216" t="s">
        <v>1874</v>
      </c>
      <c r="J66" s="2421"/>
    </row>
    <row r="67" spans="1:10">
      <c r="A67" s="128" t="s">
        <v>2282</v>
      </c>
      <c r="B67" s="189">
        <v>8290862.9000000004</v>
      </c>
      <c r="C67" s="124">
        <v>0</v>
      </c>
      <c r="D67" s="124">
        <v>0</v>
      </c>
      <c r="E67" s="134">
        <f>SUM(B67:D67)</f>
        <v>8290862.9000000004</v>
      </c>
      <c r="F67" s="140">
        <f t="shared" si="5"/>
        <v>8291</v>
      </c>
      <c r="G67" s="181">
        <v>0</v>
      </c>
      <c r="H67" s="147">
        <v>0</v>
      </c>
      <c r="I67" s="216" t="s">
        <v>1874</v>
      </c>
      <c r="J67" s="2421"/>
    </row>
    <row r="68" spans="1:10">
      <c r="A68" s="155" t="s">
        <v>2284</v>
      </c>
      <c r="B68" s="157">
        <f>SUM(B49:B67)</f>
        <v>779416062.10000002</v>
      </c>
      <c r="C68" s="157">
        <f>SUM(C49:C67)</f>
        <v>32375947.349999998</v>
      </c>
      <c r="D68" s="157">
        <f>SUM(D49:D67)</f>
        <v>6195666.4399999985</v>
      </c>
      <c r="E68" s="156">
        <f>SUM(E49:E67)</f>
        <v>817987675.88999999</v>
      </c>
      <c r="F68" s="140">
        <f>ROUND(E68/1000,0)</f>
        <v>817988</v>
      </c>
      <c r="G68" s="157">
        <f>SUM(G49:G67)</f>
        <v>0</v>
      </c>
      <c r="H68" s="149">
        <v>-49</v>
      </c>
      <c r="I68" s="149"/>
      <c r="J68" s="2421"/>
    </row>
    <row r="69" spans="1:10">
      <c r="J69" s="150"/>
    </row>
    <row r="70" spans="1:10">
      <c r="A70" s="128" t="s">
        <v>2287</v>
      </c>
      <c r="B70" s="189">
        <v>49228932.049999997</v>
      </c>
      <c r="C70" s="127">
        <v>-825320.94</v>
      </c>
      <c r="D70" s="124">
        <v>0</v>
      </c>
      <c r="E70" s="132">
        <f>SUM(B70:D70)</f>
        <v>48403611.109999999</v>
      </c>
      <c r="F70" s="140">
        <f t="shared" ref="F70:F133" si="8">ROUND(E70/1000,0)</f>
        <v>48404</v>
      </c>
      <c r="G70" s="181">
        <v>0</v>
      </c>
      <c r="H70" s="147">
        <v>0</v>
      </c>
      <c r="I70" s="176" t="s">
        <v>1481</v>
      </c>
    </row>
    <row r="71" spans="1:10">
      <c r="A71" s="128" t="s">
        <v>2288</v>
      </c>
      <c r="B71" s="189">
        <v>64693820.119999997</v>
      </c>
      <c r="C71" s="127">
        <v>78454.62</v>
      </c>
      <c r="D71" s="124">
        <v>0</v>
      </c>
      <c r="E71" s="132">
        <f t="shared" ref="E71:E134" si="9">SUM(B71:D71)</f>
        <v>64772274.739999995</v>
      </c>
      <c r="F71" s="140">
        <f t="shared" si="8"/>
        <v>64772</v>
      </c>
      <c r="G71" s="181">
        <v>0</v>
      </c>
      <c r="H71" s="147">
        <v>0</v>
      </c>
      <c r="I71" s="176" t="s">
        <v>1481</v>
      </c>
    </row>
    <row r="72" spans="1:10">
      <c r="A72" s="128" t="s">
        <v>2726</v>
      </c>
      <c r="B72" s="189">
        <v>43933121.549999997</v>
      </c>
      <c r="C72" s="125">
        <v>-45934991.149999999</v>
      </c>
      <c r="D72" s="125">
        <v>-28036330.93</v>
      </c>
      <c r="E72" s="132">
        <f t="shared" si="9"/>
        <v>-30038200.530000001</v>
      </c>
      <c r="F72" s="140">
        <f t="shared" si="8"/>
        <v>-30038</v>
      </c>
      <c r="G72" s="181">
        <v>0</v>
      </c>
      <c r="H72" s="147">
        <v>0</v>
      </c>
      <c r="I72" s="176" t="s">
        <v>1481</v>
      </c>
    </row>
    <row r="73" spans="1:10">
      <c r="A73" s="128" t="s">
        <v>2290</v>
      </c>
      <c r="B73" s="189">
        <v>8173243.6699999999</v>
      </c>
      <c r="C73" s="125">
        <v>1209426.8500000001</v>
      </c>
      <c r="D73" s="124">
        <v>0</v>
      </c>
      <c r="E73" s="132">
        <f t="shared" si="9"/>
        <v>9382670.5199999996</v>
      </c>
      <c r="F73" s="140">
        <f t="shared" si="8"/>
        <v>9383</v>
      </c>
      <c r="G73" s="181">
        <v>0</v>
      </c>
      <c r="H73" s="147">
        <v>0</v>
      </c>
      <c r="I73" s="176" t="s">
        <v>1481</v>
      </c>
    </row>
    <row r="74" spans="1:10">
      <c r="A74" s="128" t="s">
        <v>2291</v>
      </c>
      <c r="B74" s="189">
        <v>37828</v>
      </c>
      <c r="C74" s="124">
        <v>0</v>
      </c>
      <c r="D74" s="124">
        <v>0</v>
      </c>
      <c r="E74" s="132">
        <f t="shared" si="9"/>
        <v>37828</v>
      </c>
      <c r="F74" s="140">
        <f t="shared" si="8"/>
        <v>38</v>
      </c>
      <c r="G74" s="181">
        <v>0</v>
      </c>
      <c r="H74" s="147">
        <v>0</v>
      </c>
      <c r="I74" s="176" t="s">
        <v>1481</v>
      </c>
    </row>
    <row r="75" spans="1:10">
      <c r="A75" s="128" t="s">
        <v>2727</v>
      </c>
      <c r="B75" s="189">
        <v>49649238.990000002</v>
      </c>
      <c r="C75" s="127">
        <v>54757.66</v>
      </c>
      <c r="D75" s="124">
        <v>0</v>
      </c>
      <c r="E75" s="132">
        <f t="shared" si="9"/>
        <v>49703996.649999999</v>
      </c>
      <c r="F75" s="140">
        <f t="shared" si="8"/>
        <v>49704</v>
      </c>
      <c r="G75" s="181">
        <v>0</v>
      </c>
      <c r="H75" s="147">
        <v>0</v>
      </c>
      <c r="I75" s="217" t="s">
        <v>2843</v>
      </c>
    </row>
    <row r="76" spans="1:10">
      <c r="A76" s="128" t="s">
        <v>2728</v>
      </c>
      <c r="B76" s="189">
        <v>985821.1</v>
      </c>
      <c r="C76" s="124">
        <v>0</v>
      </c>
      <c r="D76" s="124">
        <v>0</v>
      </c>
      <c r="E76" s="132">
        <f t="shared" si="9"/>
        <v>985821.1</v>
      </c>
      <c r="F76" s="140">
        <f t="shared" si="8"/>
        <v>986</v>
      </c>
      <c r="G76" s="181">
        <v>0</v>
      </c>
      <c r="H76" s="147">
        <v>0</v>
      </c>
      <c r="I76" s="217" t="s">
        <v>2843</v>
      </c>
    </row>
    <row r="77" spans="1:10">
      <c r="A77" s="128" t="s">
        <v>2729</v>
      </c>
      <c r="B77" s="189">
        <v>86361.5</v>
      </c>
      <c r="C77" s="124">
        <v>0</v>
      </c>
      <c r="D77" s="124">
        <v>0</v>
      </c>
      <c r="E77" s="132">
        <f t="shared" si="9"/>
        <v>86361.5</v>
      </c>
      <c r="F77" s="140">
        <f t="shared" si="8"/>
        <v>86</v>
      </c>
      <c r="G77" s="181">
        <v>0</v>
      </c>
      <c r="H77" s="147">
        <v>0</v>
      </c>
      <c r="I77" s="217" t="s">
        <v>2843</v>
      </c>
    </row>
    <row r="78" spans="1:10">
      <c r="A78" s="128" t="s">
        <v>2730</v>
      </c>
      <c r="B78" s="189">
        <v>8500</v>
      </c>
      <c r="C78" s="124">
        <v>0</v>
      </c>
      <c r="D78" s="124">
        <v>0</v>
      </c>
      <c r="E78" s="132">
        <f t="shared" si="9"/>
        <v>8500</v>
      </c>
      <c r="F78" s="140">
        <f t="shared" si="8"/>
        <v>9</v>
      </c>
      <c r="G78" s="181">
        <v>0</v>
      </c>
      <c r="H78" s="147">
        <v>0</v>
      </c>
      <c r="I78" s="217" t="s">
        <v>2843</v>
      </c>
    </row>
    <row r="79" spans="1:10">
      <c r="A79" s="128" t="s">
        <v>2296</v>
      </c>
      <c r="B79" s="189">
        <v>36129567.469999999</v>
      </c>
      <c r="C79" s="125">
        <v>-502041.01</v>
      </c>
      <c r="D79" s="124">
        <v>0</v>
      </c>
      <c r="E79" s="132">
        <f t="shared" si="9"/>
        <v>35627526.460000001</v>
      </c>
      <c r="F79" s="140">
        <f t="shared" si="8"/>
        <v>35628</v>
      </c>
      <c r="G79" s="181">
        <v>0</v>
      </c>
      <c r="H79" s="147">
        <v>0</v>
      </c>
      <c r="I79" s="217" t="s">
        <v>2843</v>
      </c>
    </row>
    <row r="80" spans="1:10">
      <c r="A80" s="128" t="s">
        <v>2297</v>
      </c>
      <c r="B80" s="189">
        <v>2391360</v>
      </c>
      <c r="C80" s="124">
        <v>0</v>
      </c>
      <c r="D80" s="124">
        <v>0</v>
      </c>
      <c r="E80" s="132">
        <f t="shared" si="9"/>
        <v>2391360</v>
      </c>
      <c r="F80" s="140">
        <f t="shared" si="8"/>
        <v>2391</v>
      </c>
      <c r="G80" s="181">
        <v>0</v>
      </c>
      <c r="H80" s="147">
        <v>0</v>
      </c>
      <c r="I80" s="217" t="s">
        <v>2843</v>
      </c>
    </row>
    <row r="81" spans="1:9">
      <c r="A81" s="128" t="s">
        <v>2731</v>
      </c>
      <c r="B81" s="189">
        <v>9222090</v>
      </c>
      <c r="C81" s="124">
        <v>0</v>
      </c>
      <c r="D81" s="124">
        <v>0</v>
      </c>
      <c r="E81" s="132">
        <f t="shared" si="9"/>
        <v>9222090</v>
      </c>
      <c r="F81" s="140">
        <f t="shared" si="8"/>
        <v>9222</v>
      </c>
      <c r="G81" s="181">
        <v>0</v>
      </c>
      <c r="H81" s="147">
        <v>0</v>
      </c>
      <c r="I81" s="217" t="s">
        <v>2843</v>
      </c>
    </row>
    <row r="82" spans="1:9">
      <c r="A82" s="128" t="s">
        <v>2299</v>
      </c>
      <c r="B82" s="189">
        <v>2955473</v>
      </c>
      <c r="C82" s="124">
        <v>0</v>
      </c>
      <c r="D82" s="124">
        <v>0</v>
      </c>
      <c r="E82" s="132">
        <f t="shared" si="9"/>
        <v>2955473</v>
      </c>
      <c r="F82" s="140">
        <f t="shared" si="8"/>
        <v>2955</v>
      </c>
      <c r="G82" s="181">
        <v>0</v>
      </c>
      <c r="H82" s="147">
        <v>0</v>
      </c>
      <c r="I82" s="217" t="s">
        <v>2843</v>
      </c>
    </row>
    <row r="83" spans="1:9">
      <c r="A83" s="128" t="s">
        <v>2732</v>
      </c>
      <c r="B83" s="189">
        <v>781550</v>
      </c>
      <c r="C83" s="127">
        <v>2368.0500000000002</v>
      </c>
      <c r="D83" s="124">
        <v>0</v>
      </c>
      <c r="E83" s="132">
        <f t="shared" si="9"/>
        <v>783918.05</v>
      </c>
      <c r="F83" s="140">
        <f t="shared" si="8"/>
        <v>784</v>
      </c>
      <c r="G83" s="181">
        <v>0</v>
      </c>
      <c r="H83" s="147">
        <v>0</v>
      </c>
      <c r="I83" s="217" t="s">
        <v>2843</v>
      </c>
    </row>
    <row r="84" spans="1:9">
      <c r="A84" s="128" t="s">
        <v>2733</v>
      </c>
      <c r="B84" s="189">
        <v>20695755.02</v>
      </c>
      <c r="C84" s="124">
        <v>0</v>
      </c>
      <c r="D84" s="124">
        <v>0</v>
      </c>
      <c r="E84" s="132">
        <f t="shared" si="9"/>
        <v>20695755.02</v>
      </c>
      <c r="F84" s="140">
        <f t="shared" si="8"/>
        <v>20696</v>
      </c>
      <c r="G84" s="181">
        <v>0</v>
      </c>
      <c r="H84" s="147">
        <v>0</v>
      </c>
      <c r="I84" s="217" t="s">
        <v>2843</v>
      </c>
    </row>
    <row r="85" spans="1:9">
      <c r="A85" s="128" t="s">
        <v>2302</v>
      </c>
      <c r="B85" s="189">
        <v>136499</v>
      </c>
      <c r="C85" s="124">
        <v>0</v>
      </c>
      <c r="D85" s="124">
        <v>0</v>
      </c>
      <c r="E85" s="132">
        <f t="shared" si="9"/>
        <v>136499</v>
      </c>
      <c r="F85" s="140">
        <f t="shared" si="8"/>
        <v>136</v>
      </c>
      <c r="G85" s="181">
        <v>0</v>
      </c>
      <c r="H85" s="147">
        <v>0</v>
      </c>
      <c r="I85" s="176" t="s">
        <v>1481</v>
      </c>
    </row>
    <row r="86" spans="1:9">
      <c r="A86" s="128" t="s">
        <v>2734</v>
      </c>
      <c r="B86" s="189">
        <v>56053844.159999996</v>
      </c>
      <c r="C86" s="124">
        <v>0</v>
      </c>
      <c r="D86" s="124">
        <v>0</v>
      </c>
      <c r="E86" s="132">
        <f t="shared" si="9"/>
        <v>56053844.159999996</v>
      </c>
      <c r="F86" s="140">
        <f t="shared" si="8"/>
        <v>56054</v>
      </c>
      <c r="G86" s="181">
        <v>0</v>
      </c>
      <c r="H86" s="147">
        <v>0</v>
      </c>
      <c r="I86" s="176" t="s">
        <v>1481</v>
      </c>
    </row>
    <row r="87" spans="1:9">
      <c r="A87" s="128" t="s">
        <v>2735</v>
      </c>
      <c r="B87" s="189">
        <v>15184941.130000001</v>
      </c>
      <c r="C87" s="124">
        <v>0</v>
      </c>
      <c r="D87" s="124">
        <v>0</v>
      </c>
      <c r="E87" s="132">
        <f t="shared" si="9"/>
        <v>15184941.130000001</v>
      </c>
      <c r="F87" s="140">
        <f t="shared" si="8"/>
        <v>15185</v>
      </c>
      <c r="G87" s="181">
        <v>0</v>
      </c>
      <c r="H87" s="147">
        <v>0</v>
      </c>
      <c r="I87" s="176" t="s">
        <v>1481</v>
      </c>
    </row>
    <row r="88" spans="1:9">
      <c r="A88" s="128" t="s">
        <v>2736</v>
      </c>
      <c r="B88" s="189">
        <v>768000</v>
      </c>
      <c r="C88" s="124">
        <v>0</v>
      </c>
      <c r="D88" s="124">
        <v>0</v>
      </c>
      <c r="E88" s="132">
        <f t="shared" si="9"/>
        <v>768000</v>
      </c>
      <c r="F88" s="140">
        <f t="shared" si="8"/>
        <v>768</v>
      </c>
      <c r="G88" s="181">
        <v>0</v>
      </c>
      <c r="H88" s="147">
        <v>0</v>
      </c>
      <c r="I88" s="176" t="s">
        <v>1481</v>
      </c>
    </row>
    <row r="89" spans="1:9">
      <c r="A89" s="128" t="s">
        <v>2737</v>
      </c>
      <c r="B89" s="189">
        <v>154640</v>
      </c>
      <c r="C89" s="124">
        <v>0</v>
      </c>
      <c r="D89" s="124">
        <v>0</v>
      </c>
      <c r="E89" s="132">
        <f t="shared" si="9"/>
        <v>154640</v>
      </c>
      <c r="F89" s="140">
        <f t="shared" si="8"/>
        <v>155</v>
      </c>
      <c r="G89" s="181">
        <v>0</v>
      </c>
      <c r="H89" s="147">
        <v>0</v>
      </c>
      <c r="I89" s="176" t="s">
        <v>1481</v>
      </c>
    </row>
    <row r="90" spans="1:9">
      <c r="A90" s="128" t="s">
        <v>2738</v>
      </c>
      <c r="B90" s="189">
        <v>240457282.66999999</v>
      </c>
      <c r="C90" s="127">
        <v>309380.90999999997</v>
      </c>
      <c r="D90" s="124">
        <v>0</v>
      </c>
      <c r="E90" s="132">
        <f t="shared" si="9"/>
        <v>240766663.57999998</v>
      </c>
      <c r="F90" s="140">
        <f t="shared" si="8"/>
        <v>240767</v>
      </c>
      <c r="G90" s="181">
        <v>0</v>
      </c>
      <c r="H90" s="147">
        <v>0</v>
      </c>
      <c r="I90" s="176" t="s">
        <v>1481</v>
      </c>
    </row>
    <row r="91" spans="1:9">
      <c r="A91" s="128" t="s">
        <v>2739</v>
      </c>
      <c r="B91" s="189">
        <v>110170471.76000001</v>
      </c>
      <c r="C91" s="125">
        <v>-1661974.4</v>
      </c>
      <c r="D91" s="124">
        <v>0</v>
      </c>
      <c r="E91" s="132">
        <f t="shared" si="9"/>
        <v>108508497.36</v>
      </c>
      <c r="F91" s="140">
        <f t="shared" si="8"/>
        <v>108508</v>
      </c>
      <c r="G91" s="181">
        <v>0</v>
      </c>
      <c r="H91" s="147">
        <v>0</v>
      </c>
      <c r="I91" s="176" t="s">
        <v>1481</v>
      </c>
    </row>
    <row r="92" spans="1:9">
      <c r="A92" s="128" t="s">
        <v>2314</v>
      </c>
      <c r="B92" s="189">
        <v>27176925</v>
      </c>
      <c r="C92" s="189">
        <v>21217000</v>
      </c>
      <c r="D92" s="124">
        <v>0</v>
      </c>
      <c r="E92" s="132">
        <f t="shared" si="9"/>
        <v>48393925</v>
      </c>
      <c r="F92" s="140">
        <f t="shared" si="8"/>
        <v>48394</v>
      </c>
      <c r="G92" s="181">
        <v>0</v>
      </c>
      <c r="H92" s="147">
        <v>0</v>
      </c>
      <c r="I92" s="190" t="s">
        <v>2740</v>
      </c>
    </row>
    <row r="93" spans="1:9">
      <c r="A93" s="128" t="s">
        <v>2315</v>
      </c>
      <c r="B93" s="189">
        <v>4579978.45</v>
      </c>
      <c r="C93" s="124">
        <v>0</v>
      </c>
      <c r="D93" s="124">
        <v>0</v>
      </c>
      <c r="E93" s="132">
        <f t="shared" si="9"/>
        <v>4579978.45</v>
      </c>
      <c r="F93" s="140">
        <f t="shared" si="8"/>
        <v>4580</v>
      </c>
      <c r="G93" s="181">
        <v>0</v>
      </c>
      <c r="H93" s="147">
        <v>0</v>
      </c>
      <c r="I93" s="190" t="s">
        <v>2740</v>
      </c>
    </row>
    <row r="94" spans="1:9">
      <c r="A94" s="128" t="s">
        <v>2316</v>
      </c>
      <c r="B94" s="189">
        <v>2159218</v>
      </c>
      <c r="C94" s="124">
        <v>0</v>
      </c>
      <c r="D94" s="124">
        <v>0</v>
      </c>
      <c r="E94" s="132">
        <f t="shared" si="9"/>
        <v>2159218</v>
      </c>
      <c r="F94" s="140">
        <f t="shared" si="8"/>
        <v>2159</v>
      </c>
      <c r="G94" s="181">
        <v>0</v>
      </c>
      <c r="H94" s="147">
        <v>0</v>
      </c>
      <c r="I94" s="190" t="s">
        <v>2740</v>
      </c>
    </row>
    <row r="95" spans="1:9">
      <c r="A95" s="191" t="s">
        <v>2317</v>
      </c>
      <c r="B95" s="192">
        <v>18862684.780000001</v>
      </c>
      <c r="C95" s="192">
        <v>10738855.49</v>
      </c>
      <c r="D95" s="193">
        <v>0</v>
      </c>
      <c r="E95" s="194">
        <f t="shared" si="9"/>
        <v>29601540.270000003</v>
      </c>
      <c r="F95" s="140">
        <f t="shared" si="8"/>
        <v>29602</v>
      </c>
      <c r="G95" s="195">
        <v>0</v>
      </c>
      <c r="H95" s="196">
        <v>0</v>
      </c>
      <c r="I95" s="197" t="s">
        <v>161</v>
      </c>
    </row>
    <row r="96" spans="1:9">
      <c r="A96" s="128" t="s">
        <v>2318</v>
      </c>
      <c r="B96" s="189">
        <v>103468925.73</v>
      </c>
      <c r="C96" s="124">
        <v>0</v>
      </c>
      <c r="D96" s="124">
        <v>0</v>
      </c>
      <c r="E96" s="132">
        <f t="shared" si="9"/>
        <v>103468925.73</v>
      </c>
      <c r="F96" s="140">
        <f t="shared" si="8"/>
        <v>103469</v>
      </c>
      <c r="G96" s="181">
        <v>0</v>
      </c>
      <c r="H96" s="147">
        <v>0</v>
      </c>
      <c r="I96" s="190" t="s">
        <v>2740</v>
      </c>
    </row>
    <row r="97" spans="1:9">
      <c r="A97" s="128" t="s">
        <v>2319</v>
      </c>
      <c r="B97" s="189">
        <v>890206.77</v>
      </c>
      <c r="C97" s="124">
        <v>0</v>
      </c>
      <c r="D97" s="124">
        <v>0</v>
      </c>
      <c r="E97" s="132">
        <f t="shared" si="9"/>
        <v>890206.77</v>
      </c>
      <c r="F97" s="140">
        <f t="shared" si="8"/>
        <v>890</v>
      </c>
      <c r="G97" s="181">
        <v>0</v>
      </c>
      <c r="H97" s="147">
        <v>0</v>
      </c>
      <c r="I97" s="176" t="s">
        <v>1481</v>
      </c>
    </row>
    <row r="98" spans="1:9">
      <c r="A98" s="128" t="s">
        <v>2320</v>
      </c>
      <c r="B98" s="189">
        <v>27744372.609999999</v>
      </c>
      <c r="C98" s="127">
        <v>79904.460000000006</v>
      </c>
      <c r="D98" s="124">
        <v>0</v>
      </c>
      <c r="E98" s="132">
        <f t="shared" si="9"/>
        <v>27824277.07</v>
      </c>
      <c r="F98" s="140">
        <f t="shared" si="8"/>
        <v>27824</v>
      </c>
      <c r="G98" s="181">
        <v>0</v>
      </c>
      <c r="H98" s="147">
        <v>0</v>
      </c>
      <c r="I98" s="176" t="s">
        <v>1481</v>
      </c>
    </row>
    <row r="99" spans="1:9">
      <c r="A99" s="128" t="s">
        <v>2321</v>
      </c>
      <c r="B99" s="189">
        <v>1125122.73</v>
      </c>
      <c r="C99" s="124">
        <v>0</v>
      </c>
      <c r="D99" s="124">
        <v>0</v>
      </c>
      <c r="E99" s="132">
        <f t="shared" si="9"/>
        <v>1125122.73</v>
      </c>
      <c r="F99" s="140">
        <f t="shared" si="8"/>
        <v>1125</v>
      </c>
      <c r="G99" s="181">
        <v>0</v>
      </c>
      <c r="H99" s="147">
        <v>0</v>
      </c>
      <c r="I99" s="176" t="s">
        <v>1481</v>
      </c>
    </row>
    <row r="100" spans="1:9">
      <c r="A100" s="128" t="s">
        <v>2322</v>
      </c>
      <c r="B100" s="189">
        <v>2075000</v>
      </c>
      <c r="C100" s="124">
        <v>0</v>
      </c>
      <c r="D100" s="124">
        <v>0</v>
      </c>
      <c r="E100" s="132">
        <f t="shared" si="9"/>
        <v>2075000</v>
      </c>
      <c r="F100" s="140">
        <f t="shared" si="8"/>
        <v>2075</v>
      </c>
      <c r="G100" s="181">
        <v>0</v>
      </c>
      <c r="H100" s="147">
        <v>0</v>
      </c>
      <c r="I100" s="176" t="s">
        <v>1481</v>
      </c>
    </row>
    <row r="101" spans="1:9">
      <c r="A101" s="128" t="s">
        <v>2323</v>
      </c>
      <c r="B101" s="189">
        <v>2795150</v>
      </c>
      <c r="C101" s="124">
        <v>0</v>
      </c>
      <c r="D101" s="124">
        <v>0</v>
      </c>
      <c r="E101" s="132">
        <f t="shared" si="9"/>
        <v>2795150</v>
      </c>
      <c r="F101" s="140">
        <f t="shared" si="8"/>
        <v>2795</v>
      </c>
      <c r="G101" s="181">
        <v>0</v>
      </c>
      <c r="H101" s="147">
        <v>0</v>
      </c>
      <c r="I101" s="176" t="s">
        <v>1481</v>
      </c>
    </row>
    <row r="102" spans="1:9" ht="15" customHeight="1">
      <c r="A102" s="128" t="s">
        <v>2324</v>
      </c>
      <c r="B102" s="189">
        <v>23759711.210000001</v>
      </c>
      <c r="C102" s="124">
        <v>0</v>
      </c>
      <c r="D102" s="124">
        <v>0</v>
      </c>
      <c r="E102" s="132">
        <f t="shared" si="9"/>
        <v>23759711.210000001</v>
      </c>
      <c r="F102" s="140">
        <f t="shared" si="8"/>
        <v>23760</v>
      </c>
      <c r="G102" s="181">
        <v>0</v>
      </c>
      <c r="H102" s="147">
        <v>0</v>
      </c>
      <c r="I102" s="218" t="s">
        <v>2741</v>
      </c>
    </row>
    <row r="103" spans="1:9" ht="30">
      <c r="A103" s="128" t="s">
        <v>2325</v>
      </c>
      <c r="B103" s="189">
        <v>77951664.379999995</v>
      </c>
      <c r="C103" s="125">
        <v>-11422413.220000001</v>
      </c>
      <c r="D103" s="124">
        <v>0</v>
      </c>
      <c r="E103" s="132">
        <f t="shared" si="9"/>
        <v>66529251.159999996</v>
      </c>
      <c r="F103" s="140">
        <f t="shared" si="8"/>
        <v>66529</v>
      </c>
      <c r="G103" s="181">
        <v>0</v>
      </c>
      <c r="H103" s="147">
        <v>0</v>
      </c>
      <c r="I103" s="218" t="str">
        <f>I102</f>
        <v>Raw materials and consumables used</v>
      </c>
    </row>
    <row r="104" spans="1:9" ht="30">
      <c r="A104" s="128" t="s">
        <v>2326</v>
      </c>
      <c r="B104" s="189">
        <v>300539</v>
      </c>
      <c r="C104" s="124">
        <v>0</v>
      </c>
      <c r="D104" s="124">
        <v>0</v>
      </c>
      <c r="E104" s="132">
        <f t="shared" si="9"/>
        <v>300539</v>
      </c>
      <c r="F104" s="140">
        <f t="shared" si="8"/>
        <v>301</v>
      </c>
      <c r="G104" s="181">
        <v>0</v>
      </c>
      <c r="H104" s="147">
        <v>0</v>
      </c>
      <c r="I104" s="218" t="str">
        <f>I103</f>
        <v>Raw materials and consumables used</v>
      </c>
    </row>
    <row r="105" spans="1:9">
      <c r="A105" s="128" t="s">
        <v>2742</v>
      </c>
      <c r="B105" s="189">
        <v>522781</v>
      </c>
      <c r="C105" s="124">
        <v>0</v>
      </c>
      <c r="D105" s="124">
        <v>0</v>
      </c>
      <c r="E105" s="132">
        <f t="shared" si="9"/>
        <v>522781</v>
      </c>
      <c r="F105" s="140">
        <f t="shared" si="8"/>
        <v>523</v>
      </c>
      <c r="G105" s="181">
        <v>0</v>
      </c>
      <c r="H105" s="147">
        <v>0</v>
      </c>
      <c r="I105" s="176" t="s">
        <v>1481</v>
      </c>
    </row>
    <row r="106" spans="1:9">
      <c r="A106" s="128" t="s">
        <v>2743</v>
      </c>
      <c r="B106" s="189">
        <v>4228576.0599999996</v>
      </c>
      <c r="C106" s="124">
        <v>0</v>
      </c>
      <c r="D106" s="124">
        <v>0</v>
      </c>
      <c r="E106" s="132">
        <f t="shared" si="9"/>
        <v>4228576.0599999996</v>
      </c>
      <c r="F106" s="140">
        <f t="shared" si="8"/>
        <v>4229</v>
      </c>
      <c r="G106" s="181">
        <v>0</v>
      </c>
      <c r="H106" s="147">
        <v>0</v>
      </c>
      <c r="I106" s="176" t="s">
        <v>1481</v>
      </c>
    </row>
    <row r="107" spans="1:9">
      <c r="A107" s="128" t="s">
        <v>2329</v>
      </c>
      <c r="B107" s="189">
        <v>7976493.5099999998</v>
      </c>
      <c r="C107" s="124">
        <v>0</v>
      </c>
      <c r="D107" s="124">
        <v>0</v>
      </c>
      <c r="E107" s="132">
        <f t="shared" si="9"/>
        <v>7976493.5099999998</v>
      </c>
      <c r="F107" s="140">
        <f t="shared" si="8"/>
        <v>7976</v>
      </c>
      <c r="G107" s="181">
        <v>0</v>
      </c>
      <c r="H107" s="147">
        <v>0</v>
      </c>
      <c r="I107" s="176" t="s">
        <v>1481</v>
      </c>
    </row>
    <row r="108" spans="1:9">
      <c r="A108" s="128" t="s">
        <v>2330</v>
      </c>
      <c r="B108" s="189">
        <v>1480660</v>
      </c>
      <c r="C108" s="124">
        <v>0</v>
      </c>
      <c r="D108" s="124">
        <v>0</v>
      </c>
      <c r="E108" s="132">
        <f t="shared" si="9"/>
        <v>1480660</v>
      </c>
      <c r="F108" s="140">
        <f t="shared" si="8"/>
        <v>1481</v>
      </c>
      <c r="G108" s="181">
        <v>0</v>
      </c>
      <c r="H108" s="147">
        <v>0</v>
      </c>
      <c r="I108" s="176" t="s">
        <v>1481</v>
      </c>
    </row>
    <row r="109" spans="1:9">
      <c r="A109" s="128" t="s">
        <v>2744</v>
      </c>
      <c r="B109" s="189">
        <v>31000</v>
      </c>
      <c r="C109" s="124">
        <v>0</v>
      </c>
      <c r="D109" s="124">
        <v>0</v>
      </c>
      <c r="E109" s="132">
        <f t="shared" si="9"/>
        <v>31000</v>
      </c>
      <c r="F109" s="140">
        <f t="shared" si="8"/>
        <v>31</v>
      </c>
      <c r="G109" s="181">
        <v>0</v>
      </c>
      <c r="H109" s="147">
        <v>0</v>
      </c>
      <c r="I109" s="176" t="s">
        <v>1481</v>
      </c>
    </row>
    <row r="110" spans="1:9">
      <c r="A110" s="128" t="s">
        <v>2332</v>
      </c>
      <c r="B110" s="189">
        <v>740000</v>
      </c>
      <c r="C110" s="124">
        <v>0</v>
      </c>
      <c r="D110" s="124">
        <v>0</v>
      </c>
      <c r="E110" s="132">
        <f t="shared" si="9"/>
        <v>740000</v>
      </c>
      <c r="F110" s="140">
        <f t="shared" si="8"/>
        <v>740</v>
      </c>
      <c r="G110" s="181">
        <v>0</v>
      </c>
      <c r="H110" s="147">
        <v>0</v>
      </c>
      <c r="I110" s="176" t="s">
        <v>1481</v>
      </c>
    </row>
    <row r="111" spans="1:9">
      <c r="A111" s="128" t="s">
        <v>2333</v>
      </c>
      <c r="B111" s="189">
        <v>8599677.3200000003</v>
      </c>
      <c r="C111" s="124">
        <v>0</v>
      </c>
      <c r="D111" s="124">
        <v>0</v>
      </c>
      <c r="E111" s="132">
        <f t="shared" si="9"/>
        <v>8599677.3200000003</v>
      </c>
      <c r="F111" s="140">
        <f t="shared" si="8"/>
        <v>8600</v>
      </c>
      <c r="G111" s="181">
        <v>0</v>
      </c>
      <c r="H111" s="147">
        <v>0</v>
      </c>
      <c r="I111" s="176" t="s">
        <v>1481</v>
      </c>
    </row>
    <row r="112" spans="1:9">
      <c r="A112" s="128" t="s">
        <v>2334</v>
      </c>
      <c r="B112" s="189">
        <v>12580524.970000001</v>
      </c>
      <c r="C112" s="127">
        <v>452164.53</v>
      </c>
      <c r="D112" s="124">
        <v>0</v>
      </c>
      <c r="E112" s="132">
        <f t="shared" si="9"/>
        <v>13032689.5</v>
      </c>
      <c r="F112" s="140">
        <f t="shared" si="8"/>
        <v>13033</v>
      </c>
      <c r="G112" s="181">
        <v>0</v>
      </c>
      <c r="H112" s="147">
        <v>0</v>
      </c>
      <c r="I112" s="176" t="s">
        <v>1481</v>
      </c>
    </row>
    <row r="113" spans="1:9">
      <c r="A113" s="128" t="s">
        <v>2335</v>
      </c>
      <c r="B113" s="189">
        <v>44708586.5</v>
      </c>
      <c r="C113" s="124">
        <v>0</v>
      </c>
      <c r="D113" s="124">
        <v>0</v>
      </c>
      <c r="E113" s="132">
        <f t="shared" si="9"/>
        <v>44708586.5</v>
      </c>
      <c r="F113" s="140">
        <f t="shared" si="8"/>
        <v>44709</v>
      </c>
      <c r="G113" s="181">
        <v>0</v>
      </c>
      <c r="H113" s="147">
        <v>0</v>
      </c>
      <c r="I113" s="175" t="s">
        <v>1546</v>
      </c>
    </row>
    <row r="114" spans="1:9">
      <c r="A114" s="128" t="s">
        <v>2336</v>
      </c>
      <c r="B114" s="189">
        <v>4565635.43</v>
      </c>
      <c r="C114" s="124">
        <v>0</v>
      </c>
      <c r="D114" s="124">
        <v>0</v>
      </c>
      <c r="E114" s="132">
        <f t="shared" si="9"/>
        <v>4565635.43</v>
      </c>
      <c r="F114" s="140">
        <f t="shared" si="8"/>
        <v>4566</v>
      </c>
      <c r="G114" s="181">
        <v>0</v>
      </c>
      <c r="H114" s="147">
        <v>0</v>
      </c>
      <c r="I114" s="176" t="s">
        <v>1481</v>
      </c>
    </row>
    <row r="115" spans="1:9">
      <c r="A115" s="128" t="s">
        <v>2337</v>
      </c>
      <c r="B115" s="189">
        <v>33776286.770000003</v>
      </c>
      <c r="C115" s="127">
        <v>2294122.7999999998</v>
      </c>
      <c r="D115" s="124">
        <v>0</v>
      </c>
      <c r="E115" s="132">
        <f t="shared" si="9"/>
        <v>36070409.57</v>
      </c>
      <c r="F115" s="140">
        <f t="shared" si="8"/>
        <v>36070</v>
      </c>
      <c r="G115" s="181">
        <v>0</v>
      </c>
      <c r="H115" s="147">
        <v>0</v>
      </c>
      <c r="I115" s="176" t="s">
        <v>1481</v>
      </c>
    </row>
    <row r="116" spans="1:9">
      <c r="A116" s="128" t="s">
        <v>2338</v>
      </c>
      <c r="B116" s="189">
        <v>597003.32999999996</v>
      </c>
      <c r="C116" s="124">
        <v>0</v>
      </c>
      <c r="D116" s="124">
        <v>0</v>
      </c>
      <c r="E116" s="132">
        <f t="shared" si="9"/>
        <v>597003.32999999996</v>
      </c>
      <c r="F116" s="140">
        <f t="shared" si="8"/>
        <v>597</v>
      </c>
      <c r="G116" s="181">
        <v>0</v>
      </c>
      <c r="H116" s="147">
        <v>0</v>
      </c>
      <c r="I116" s="176" t="s">
        <v>1481</v>
      </c>
    </row>
    <row r="117" spans="1:9">
      <c r="A117" s="128" t="s">
        <v>2339</v>
      </c>
      <c r="B117" s="189">
        <v>1834636.35</v>
      </c>
      <c r="C117" s="124">
        <v>0</v>
      </c>
      <c r="D117" s="124">
        <v>0</v>
      </c>
      <c r="E117" s="132">
        <f t="shared" si="9"/>
        <v>1834636.35</v>
      </c>
      <c r="F117" s="140">
        <f t="shared" si="8"/>
        <v>1835</v>
      </c>
      <c r="G117" s="181">
        <v>0</v>
      </c>
      <c r="H117" s="147">
        <v>0</v>
      </c>
      <c r="I117" s="176" t="s">
        <v>1481</v>
      </c>
    </row>
    <row r="118" spans="1:9">
      <c r="A118" s="128" t="s">
        <v>2340</v>
      </c>
      <c r="B118" s="189">
        <v>892036.89</v>
      </c>
      <c r="C118" s="124">
        <v>0</v>
      </c>
      <c r="D118" s="124">
        <v>0</v>
      </c>
      <c r="E118" s="132">
        <f t="shared" si="9"/>
        <v>892036.89</v>
      </c>
      <c r="F118" s="140">
        <f t="shared" si="8"/>
        <v>892</v>
      </c>
      <c r="G118" s="181">
        <v>0</v>
      </c>
      <c r="H118" s="147">
        <v>0</v>
      </c>
      <c r="I118" s="176" t="s">
        <v>1481</v>
      </c>
    </row>
    <row r="119" spans="1:9">
      <c r="A119" s="128" t="s">
        <v>2745</v>
      </c>
      <c r="B119" s="189">
        <v>150250</v>
      </c>
      <c r="C119" s="124">
        <v>0</v>
      </c>
      <c r="D119" s="124">
        <v>0</v>
      </c>
      <c r="E119" s="132">
        <f t="shared" si="9"/>
        <v>150250</v>
      </c>
      <c r="F119" s="140">
        <f t="shared" si="8"/>
        <v>150</v>
      </c>
      <c r="G119" s="181">
        <v>0</v>
      </c>
      <c r="H119" s="147">
        <v>0</v>
      </c>
      <c r="I119" s="175" t="s">
        <v>1546</v>
      </c>
    </row>
    <row r="120" spans="1:9">
      <c r="A120" s="128" t="s">
        <v>2746</v>
      </c>
      <c r="B120" s="189">
        <v>35000</v>
      </c>
      <c r="C120" s="124">
        <v>0</v>
      </c>
      <c r="D120" s="124">
        <v>0</v>
      </c>
      <c r="E120" s="132">
        <f t="shared" si="9"/>
        <v>35000</v>
      </c>
      <c r="F120" s="140">
        <f t="shared" si="8"/>
        <v>35</v>
      </c>
      <c r="G120" s="181">
        <v>0</v>
      </c>
      <c r="H120" s="147">
        <v>0</v>
      </c>
      <c r="I120" s="175" t="s">
        <v>1546</v>
      </c>
    </row>
    <row r="121" spans="1:9">
      <c r="A121" s="128" t="s">
        <v>2747</v>
      </c>
      <c r="B121" s="189">
        <v>139525.75</v>
      </c>
      <c r="C121" s="124">
        <v>0</v>
      </c>
      <c r="D121" s="124">
        <v>0</v>
      </c>
      <c r="E121" s="132">
        <f t="shared" si="9"/>
        <v>139525.75</v>
      </c>
      <c r="F121" s="140">
        <f t="shared" si="8"/>
        <v>140</v>
      </c>
      <c r="G121" s="181">
        <v>0</v>
      </c>
      <c r="H121" s="147">
        <v>0</v>
      </c>
      <c r="I121" s="176" t="s">
        <v>1481</v>
      </c>
    </row>
    <row r="122" spans="1:9">
      <c r="A122" s="128" t="s">
        <v>2344</v>
      </c>
      <c r="B122" s="189">
        <v>612500</v>
      </c>
      <c r="C122" s="124">
        <v>0</v>
      </c>
      <c r="D122" s="124">
        <v>0</v>
      </c>
      <c r="E122" s="132">
        <f t="shared" si="9"/>
        <v>612500</v>
      </c>
      <c r="F122" s="140">
        <f t="shared" si="8"/>
        <v>613</v>
      </c>
      <c r="G122" s="181">
        <v>0</v>
      </c>
      <c r="H122" s="147">
        <v>0</v>
      </c>
      <c r="I122" s="176" t="s">
        <v>1481</v>
      </c>
    </row>
    <row r="123" spans="1:9">
      <c r="A123" s="128" t="s">
        <v>2345</v>
      </c>
      <c r="B123" s="189">
        <v>1278600</v>
      </c>
      <c r="C123" s="124">
        <v>0</v>
      </c>
      <c r="D123" s="124">
        <v>0</v>
      </c>
      <c r="E123" s="132">
        <f t="shared" si="9"/>
        <v>1278600</v>
      </c>
      <c r="F123" s="140">
        <f t="shared" si="8"/>
        <v>1279</v>
      </c>
      <c r="G123" s="181">
        <v>0</v>
      </c>
      <c r="H123" s="147">
        <v>0</v>
      </c>
      <c r="I123" s="176" t="s">
        <v>1481</v>
      </c>
    </row>
    <row r="124" spans="1:9">
      <c r="A124" s="128" t="s">
        <v>2748</v>
      </c>
      <c r="B124" s="189">
        <v>126700</v>
      </c>
      <c r="C124" s="124">
        <v>0</v>
      </c>
      <c r="D124" s="124">
        <v>0</v>
      </c>
      <c r="E124" s="132">
        <f t="shared" si="9"/>
        <v>126700</v>
      </c>
      <c r="F124" s="140">
        <f t="shared" si="8"/>
        <v>127</v>
      </c>
      <c r="G124" s="181">
        <v>0</v>
      </c>
      <c r="H124" s="147">
        <v>0</v>
      </c>
      <c r="I124" s="176" t="s">
        <v>1481</v>
      </c>
    </row>
    <row r="125" spans="1:9">
      <c r="A125" s="128" t="s">
        <v>2347</v>
      </c>
      <c r="B125" s="189">
        <v>996200</v>
      </c>
      <c r="C125" s="124">
        <v>0</v>
      </c>
      <c r="D125" s="124">
        <v>0</v>
      </c>
      <c r="E125" s="132">
        <f t="shared" si="9"/>
        <v>996200</v>
      </c>
      <c r="F125" s="140">
        <f t="shared" si="8"/>
        <v>996</v>
      </c>
      <c r="G125" s="181">
        <v>0</v>
      </c>
      <c r="H125" s="147">
        <v>0</v>
      </c>
      <c r="I125" s="176" t="s">
        <v>1481</v>
      </c>
    </row>
    <row r="126" spans="1:9">
      <c r="A126" s="128" t="s">
        <v>2749</v>
      </c>
      <c r="B126" s="189">
        <v>808330</v>
      </c>
      <c r="C126" s="124">
        <v>0</v>
      </c>
      <c r="D126" s="124">
        <v>0</v>
      </c>
      <c r="E126" s="132">
        <f t="shared" si="9"/>
        <v>808330</v>
      </c>
      <c r="F126" s="140">
        <f t="shared" si="8"/>
        <v>808</v>
      </c>
      <c r="G126" s="181">
        <v>0</v>
      </c>
      <c r="H126" s="147">
        <v>0</v>
      </c>
      <c r="I126" s="176" t="s">
        <v>1481</v>
      </c>
    </row>
    <row r="127" spans="1:9">
      <c r="A127" s="128" t="s">
        <v>2750</v>
      </c>
      <c r="B127" s="189">
        <v>11175311.49</v>
      </c>
      <c r="C127" s="127">
        <v>2145.64</v>
      </c>
      <c r="D127" s="124">
        <v>0</v>
      </c>
      <c r="E127" s="132">
        <f t="shared" si="9"/>
        <v>11177457.130000001</v>
      </c>
      <c r="F127" s="140">
        <f t="shared" si="8"/>
        <v>11177</v>
      </c>
      <c r="G127" s="181">
        <v>0</v>
      </c>
      <c r="H127" s="147">
        <v>0</v>
      </c>
      <c r="I127" s="176" t="s">
        <v>1481</v>
      </c>
    </row>
    <row r="128" spans="1:9">
      <c r="A128" s="128" t="s">
        <v>2351</v>
      </c>
      <c r="B128" s="189">
        <v>3024490.29</v>
      </c>
      <c r="C128" s="124">
        <v>0</v>
      </c>
      <c r="D128" s="124">
        <v>0</v>
      </c>
      <c r="E128" s="132">
        <f t="shared" si="9"/>
        <v>3024490.29</v>
      </c>
      <c r="F128" s="140">
        <f t="shared" si="8"/>
        <v>3024</v>
      </c>
      <c r="G128" s="181">
        <v>0</v>
      </c>
      <c r="H128" s="147">
        <v>0</v>
      </c>
      <c r="I128" s="176" t="s">
        <v>1481</v>
      </c>
    </row>
    <row r="129" spans="1:9">
      <c r="A129" s="128" t="s">
        <v>2352</v>
      </c>
      <c r="B129" s="189">
        <v>795000</v>
      </c>
      <c r="C129" s="124">
        <v>0</v>
      </c>
      <c r="D129" s="124">
        <v>0</v>
      </c>
      <c r="E129" s="132">
        <f t="shared" si="9"/>
        <v>795000</v>
      </c>
      <c r="F129" s="140">
        <f t="shared" si="8"/>
        <v>795</v>
      </c>
      <c r="G129" s="181">
        <v>0</v>
      </c>
      <c r="H129" s="147">
        <v>0</v>
      </c>
      <c r="I129" s="176" t="s">
        <v>1481</v>
      </c>
    </row>
    <row r="130" spans="1:9">
      <c r="A130" s="128" t="s">
        <v>2751</v>
      </c>
      <c r="B130" s="189">
        <v>30935034.41</v>
      </c>
      <c r="C130" s="127">
        <v>706.49</v>
      </c>
      <c r="D130" s="124">
        <v>0</v>
      </c>
      <c r="E130" s="132">
        <f t="shared" si="9"/>
        <v>30935740.899999999</v>
      </c>
      <c r="F130" s="140">
        <f t="shared" si="8"/>
        <v>30936</v>
      </c>
      <c r="G130" s="181">
        <v>0</v>
      </c>
      <c r="H130" s="147">
        <v>0</v>
      </c>
      <c r="I130" s="175" t="s">
        <v>1546</v>
      </c>
    </row>
    <row r="131" spans="1:9">
      <c r="A131" s="128" t="s">
        <v>2752</v>
      </c>
      <c r="B131" s="189">
        <v>30529065.16</v>
      </c>
      <c r="C131" s="125">
        <v>601757.92000000004</v>
      </c>
      <c r="D131" s="124">
        <v>0</v>
      </c>
      <c r="E131" s="132">
        <f t="shared" si="9"/>
        <v>31130823.080000002</v>
      </c>
      <c r="F131" s="140">
        <f t="shared" si="8"/>
        <v>31131</v>
      </c>
      <c r="G131" s="181">
        <v>0</v>
      </c>
      <c r="H131" s="147">
        <v>0</v>
      </c>
      <c r="I131" s="175" t="s">
        <v>1546</v>
      </c>
    </row>
    <row r="132" spans="1:9">
      <c r="A132" s="128" t="s">
        <v>2355</v>
      </c>
      <c r="B132" s="189">
        <v>2593351.29</v>
      </c>
      <c r="C132" s="124">
        <v>0</v>
      </c>
      <c r="D132" s="124">
        <v>0</v>
      </c>
      <c r="E132" s="132">
        <f t="shared" si="9"/>
        <v>2593351.29</v>
      </c>
      <c r="F132" s="140">
        <f t="shared" si="8"/>
        <v>2593</v>
      </c>
      <c r="G132" s="181">
        <v>0</v>
      </c>
      <c r="H132" s="147">
        <v>0</v>
      </c>
      <c r="I132" s="175" t="s">
        <v>1546</v>
      </c>
    </row>
    <row r="133" spans="1:9">
      <c r="A133" s="128" t="s">
        <v>2356</v>
      </c>
      <c r="B133" s="189">
        <v>1146145</v>
      </c>
      <c r="C133" s="124">
        <v>0</v>
      </c>
      <c r="D133" s="124">
        <v>0</v>
      </c>
      <c r="E133" s="132">
        <f t="shared" si="9"/>
        <v>1146145</v>
      </c>
      <c r="F133" s="140">
        <f t="shared" si="8"/>
        <v>1146</v>
      </c>
      <c r="G133" s="181">
        <v>0</v>
      </c>
      <c r="H133" s="147">
        <v>0</v>
      </c>
      <c r="I133" s="175" t="s">
        <v>1546</v>
      </c>
    </row>
    <row r="134" spans="1:9">
      <c r="A134" s="128" t="s">
        <v>2358</v>
      </c>
      <c r="B134" s="189">
        <v>2016155</v>
      </c>
      <c r="C134" s="124">
        <v>0</v>
      </c>
      <c r="D134" s="124">
        <v>0</v>
      </c>
      <c r="E134" s="132">
        <f t="shared" si="9"/>
        <v>2016155</v>
      </c>
      <c r="F134" s="140">
        <f t="shared" ref="F134:F178" si="10">ROUND(E134/1000,0)</f>
        <v>2016</v>
      </c>
      <c r="G134" s="181">
        <v>0</v>
      </c>
      <c r="H134" s="147">
        <v>0</v>
      </c>
      <c r="I134" s="175" t="s">
        <v>1546</v>
      </c>
    </row>
    <row r="135" spans="1:9">
      <c r="A135" s="128" t="s">
        <v>2753</v>
      </c>
      <c r="B135" s="189">
        <v>262250</v>
      </c>
      <c r="C135" s="124">
        <v>0</v>
      </c>
      <c r="D135" s="124">
        <v>0</v>
      </c>
      <c r="E135" s="132">
        <f t="shared" ref="E135:E198" si="11">SUM(B135:D135)</f>
        <v>262250</v>
      </c>
      <c r="F135" s="140">
        <f t="shared" si="10"/>
        <v>262</v>
      </c>
      <c r="G135" s="181">
        <v>0</v>
      </c>
      <c r="H135" s="147">
        <v>0</v>
      </c>
      <c r="I135" s="175" t="s">
        <v>1546</v>
      </c>
    </row>
    <row r="136" spans="1:9">
      <c r="A136" s="128" t="s">
        <v>2360</v>
      </c>
      <c r="B136" s="189">
        <v>3414876.23</v>
      </c>
      <c r="C136" s="124">
        <v>0</v>
      </c>
      <c r="D136" s="124">
        <v>0</v>
      </c>
      <c r="E136" s="132">
        <f t="shared" si="11"/>
        <v>3414876.23</v>
      </c>
      <c r="F136" s="140">
        <f t="shared" si="10"/>
        <v>3415</v>
      </c>
      <c r="G136" s="181">
        <v>0</v>
      </c>
      <c r="H136" s="147">
        <v>0</v>
      </c>
      <c r="I136" s="175" t="s">
        <v>1546</v>
      </c>
    </row>
    <row r="137" spans="1:9">
      <c r="A137" s="128" t="s">
        <v>2361</v>
      </c>
      <c r="B137" s="189">
        <v>154500</v>
      </c>
      <c r="C137" s="124">
        <v>0</v>
      </c>
      <c r="D137" s="124">
        <v>0</v>
      </c>
      <c r="E137" s="132">
        <f t="shared" si="11"/>
        <v>154500</v>
      </c>
      <c r="F137" s="140">
        <f t="shared" si="10"/>
        <v>155</v>
      </c>
      <c r="G137" s="181">
        <v>0</v>
      </c>
      <c r="H137" s="147">
        <v>0</v>
      </c>
      <c r="I137" s="176" t="s">
        <v>1481</v>
      </c>
    </row>
    <row r="138" spans="1:9">
      <c r="A138" s="128" t="s">
        <v>2362</v>
      </c>
      <c r="B138" s="189">
        <v>659030</v>
      </c>
      <c r="C138" s="124">
        <v>0</v>
      </c>
      <c r="D138" s="124">
        <v>0</v>
      </c>
      <c r="E138" s="132">
        <f t="shared" si="11"/>
        <v>659030</v>
      </c>
      <c r="F138" s="140">
        <f t="shared" si="10"/>
        <v>659</v>
      </c>
      <c r="G138" s="181">
        <v>0</v>
      </c>
      <c r="H138" s="147">
        <v>0</v>
      </c>
      <c r="I138" s="175" t="s">
        <v>1546</v>
      </c>
    </row>
    <row r="139" spans="1:9">
      <c r="A139" s="128" t="s">
        <v>2363</v>
      </c>
      <c r="B139" s="189">
        <v>3014497.5</v>
      </c>
      <c r="C139" s="124">
        <v>0</v>
      </c>
      <c r="D139" s="124">
        <v>0</v>
      </c>
      <c r="E139" s="132">
        <f t="shared" si="11"/>
        <v>3014497.5</v>
      </c>
      <c r="F139" s="140">
        <f t="shared" si="10"/>
        <v>3014</v>
      </c>
      <c r="G139" s="181">
        <v>0</v>
      </c>
      <c r="H139" s="147">
        <v>0</v>
      </c>
      <c r="I139" s="175" t="s">
        <v>1546</v>
      </c>
    </row>
    <row r="140" spans="1:9">
      <c r="A140" s="128" t="s">
        <v>2364</v>
      </c>
      <c r="B140" s="189">
        <v>156126.64000000001</v>
      </c>
      <c r="C140" s="124">
        <v>0</v>
      </c>
      <c r="D140" s="124">
        <v>0</v>
      </c>
      <c r="E140" s="132">
        <f t="shared" si="11"/>
        <v>156126.64000000001</v>
      </c>
      <c r="F140" s="140">
        <f t="shared" si="10"/>
        <v>156</v>
      </c>
      <c r="G140" s="181">
        <v>0</v>
      </c>
      <c r="H140" s="147">
        <v>0</v>
      </c>
      <c r="I140" s="175" t="s">
        <v>1546</v>
      </c>
    </row>
    <row r="141" spans="1:9">
      <c r="A141" s="128" t="s">
        <v>2365</v>
      </c>
      <c r="B141" s="189">
        <v>7338858.0899999999</v>
      </c>
      <c r="C141" s="124">
        <v>0</v>
      </c>
      <c r="D141" s="124">
        <v>0</v>
      </c>
      <c r="E141" s="132">
        <f t="shared" si="11"/>
        <v>7338858.0899999999</v>
      </c>
      <c r="F141" s="140">
        <f t="shared" si="10"/>
        <v>7339</v>
      </c>
      <c r="G141" s="181">
        <v>0</v>
      </c>
      <c r="H141" s="147">
        <v>0</v>
      </c>
      <c r="I141" s="175" t="s">
        <v>1546</v>
      </c>
    </row>
    <row r="142" spans="1:9">
      <c r="A142" s="128" t="s">
        <v>2366</v>
      </c>
      <c r="B142" s="189">
        <v>47185517.670000002</v>
      </c>
      <c r="C142" s="124">
        <v>0</v>
      </c>
      <c r="D142" s="124">
        <v>0</v>
      </c>
      <c r="E142" s="132">
        <f t="shared" si="11"/>
        <v>47185517.670000002</v>
      </c>
      <c r="F142" s="140">
        <f t="shared" si="10"/>
        <v>47186</v>
      </c>
      <c r="G142" s="181">
        <v>0</v>
      </c>
      <c r="H142" s="147">
        <v>0</v>
      </c>
      <c r="I142" s="2416" t="s">
        <v>2722</v>
      </c>
    </row>
    <row r="143" spans="1:9">
      <c r="A143" s="128" t="s">
        <v>2367</v>
      </c>
      <c r="B143" s="189">
        <v>36500</v>
      </c>
      <c r="C143" s="124">
        <v>0</v>
      </c>
      <c r="D143" s="124">
        <v>0</v>
      </c>
      <c r="E143" s="132">
        <f t="shared" si="11"/>
        <v>36500</v>
      </c>
      <c r="F143" s="140">
        <f t="shared" si="10"/>
        <v>37</v>
      </c>
      <c r="G143" s="181">
        <v>0</v>
      </c>
      <c r="H143" s="147">
        <v>0</v>
      </c>
      <c r="I143" s="2416"/>
    </row>
    <row r="144" spans="1:9">
      <c r="A144" s="128" t="s">
        <v>2368</v>
      </c>
      <c r="B144" s="189">
        <v>68701084.810000002</v>
      </c>
      <c r="C144" s="124">
        <v>0</v>
      </c>
      <c r="D144" s="124">
        <v>0</v>
      </c>
      <c r="E144" s="132">
        <f t="shared" si="11"/>
        <v>68701084.810000002</v>
      </c>
      <c r="F144" s="140">
        <f t="shared" si="10"/>
        <v>68701</v>
      </c>
      <c r="G144" s="181">
        <v>0</v>
      </c>
      <c r="H144" s="147">
        <v>0</v>
      </c>
      <c r="I144" s="2416"/>
    </row>
    <row r="145" spans="1:9">
      <c r="A145" s="128" t="s">
        <v>2369</v>
      </c>
      <c r="B145" s="189">
        <v>6305334.5</v>
      </c>
      <c r="C145" s="124">
        <v>0</v>
      </c>
      <c r="D145" s="124">
        <v>0</v>
      </c>
      <c r="E145" s="132">
        <f t="shared" si="11"/>
        <v>6305334.5</v>
      </c>
      <c r="F145" s="140">
        <f t="shared" si="10"/>
        <v>6305</v>
      </c>
      <c r="G145" s="181">
        <v>0</v>
      </c>
      <c r="H145" s="147">
        <v>0</v>
      </c>
      <c r="I145" s="2416"/>
    </row>
    <row r="146" spans="1:9">
      <c r="A146" s="128" t="s">
        <v>2370</v>
      </c>
      <c r="B146" s="189">
        <v>2300</v>
      </c>
      <c r="C146" s="124">
        <v>0</v>
      </c>
      <c r="D146" s="124">
        <v>0</v>
      </c>
      <c r="E146" s="132">
        <f t="shared" si="11"/>
        <v>2300</v>
      </c>
      <c r="F146" s="140">
        <f t="shared" si="10"/>
        <v>2</v>
      </c>
      <c r="G146" s="181">
        <v>0</v>
      </c>
      <c r="H146" s="147">
        <v>0</v>
      </c>
      <c r="I146" s="2416"/>
    </row>
    <row r="147" spans="1:9">
      <c r="A147" s="128" t="s">
        <v>2371</v>
      </c>
      <c r="B147" s="189">
        <v>20609170.699999999</v>
      </c>
      <c r="C147" s="127">
        <v>93708.42</v>
      </c>
      <c r="D147" s="124">
        <v>0</v>
      </c>
      <c r="E147" s="132">
        <f t="shared" si="11"/>
        <v>20702879.120000001</v>
      </c>
      <c r="F147" s="140">
        <f t="shared" si="10"/>
        <v>20703</v>
      </c>
      <c r="G147" s="181">
        <v>0</v>
      </c>
      <c r="H147" s="147">
        <v>0</v>
      </c>
      <c r="I147" s="176" t="s">
        <v>1481</v>
      </c>
    </row>
    <row r="148" spans="1:9">
      <c r="A148" s="128" t="s">
        <v>2372</v>
      </c>
      <c r="B148" s="189">
        <v>5279291</v>
      </c>
      <c r="C148" s="127">
        <v>29191.759999999998</v>
      </c>
      <c r="D148" s="124">
        <v>0</v>
      </c>
      <c r="E148" s="132">
        <f t="shared" si="11"/>
        <v>5308482.76</v>
      </c>
      <c r="F148" s="140">
        <f t="shared" si="10"/>
        <v>5308</v>
      </c>
      <c r="G148" s="181">
        <v>0</v>
      </c>
      <c r="H148" s="147">
        <v>0</v>
      </c>
      <c r="I148" s="176" t="s">
        <v>1481</v>
      </c>
    </row>
    <row r="149" spans="1:9">
      <c r="A149" s="128" t="s">
        <v>2373</v>
      </c>
      <c r="B149" s="189">
        <v>27963630.18</v>
      </c>
      <c r="C149" s="124">
        <v>0</v>
      </c>
      <c r="D149" s="124">
        <v>0</v>
      </c>
      <c r="E149" s="132">
        <f t="shared" si="11"/>
        <v>27963630.18</v>
      </c>
      <c r="F149" s="140">
        <f t="shared" si="10"/>
        <v>27964</v>
      </c>
      <c r="G149" s="181">
        <v>0</v>
      </c>
      <c r="H149" s="147">
        <v>0</v>
      </c>
      <c r="I149" s="176" t="s">
        <v>1481</v>
      </c>
    </row>
    <row r="150" spans="1:9">
      <c r="A150" s="128" t="s">
        <v>2374</v>
      </c>
      <c r="B150" s="189">
        <v>112119539.86</v>
      </c>
      <c r="C150" s="127">
        <v>9684535</v>
      </c>
      <c r="D150" s="124">
        <v>0</v>
      </c>
      <c r="E150" s="132">
        <f t="shared" si="11"/>
        <v>121804074.86</v>
      </c>
      <c r="F150" s="140">
        <f t="shared" si="10"/>
        <v>121804</v>
      </c>
      <c r="G150" s="181">
        <v>0</v>
      </c>
      <c r="H150" s="147">
        <v>0</v>
      </c>
      <c r="I150" s="176" t="s">
        <v>1481</v>
      </c>
    </row>
    <row r="151" spans="1:9">
      <c r="A151" s="128" t="s">
        <v>2375</v>
      </c>
      <c r="B151" s="189">
        <v>6998284.5499999998</v>
      </c>
      <c r="C151" s="124">
        <v>0</v>
      </c>
      <c r="D151" s="124">
        <v>0</v>
      </c>
      <c r="E151" s="132">
        <f t="shared" si="11"/>
        <v>6998284.5499999998</v>
      </c>
      <c r="F151" s="140">
        <f t="shared" si="10"/>
        <v>6998</v>
      </c>
      <c r="G151" s="181">
        <v>0</v>
      </c>
      <c r="H151" s="147">
        <v>0</v>
      </c>
      <c r="I151" s="176" t="s">
        <v>1481</v>
      </c>
    </row>
    <row r="152" spans="1:9">
      <c r="A152" s="128" t="s">
        <v>2376</v>
      </c>
      <c r="B152" s="189">
        <v>157500</v>
      </c>
      <c r="C152" s="124">
        <v>0</v>
      </c>
      <c r="D152" s="124">
        <v>0</v>
      </c>
      <c r="E152" s="132">
        <f t="shared" si="11"/>
        <v>157500</v>
      </c>
      <c r="F152" s="140">
        <f t="shared" si="10"/>
        <v>158</v>
      </c>
      <c r="G152" s="181">
        <v>0</v>
      </c>
      <c r="H152" s="147">
        <v>0</v>
      </c>
      <c r="I152" s="176" t="s">
        <v>1481</v>
      </c>
    </row>
    <row r="153" spans="1:9">
      <c r="A153" s="128" t="s">
        <v>2377</v>
      </c>
      <c r="B153" s="189">
        <v>59424197.659999996</v>
      </c>
      <c r="C153" s="127">
        <v>1046.6500000000001</v>
      </c>
      <c r="D153" s="124">
        <v>0</v>
      </c>
      <c r="E153" s="132">
        <f t="shared" si="11"/>
        <v>59425244.309999995</v>
      </c>
      <c r="F153" s="140">
        <f t="shared" si="10"/>
        <v>59425</v>
      </c>
      <c r="G153" s="181">
        <v>0</v>
      </c>
      <c r="H153" s="147">
        <v>0</v>
      </c>
      <c r="I153" s="176" t="s">
        <v>1481</v>
      </c>
    </row>
    <row r="154" spans="1:9">
      <c r="A154" s="128" t="s">
        <v>2378</v>
      </c>
      <c r="B154" s="189">
        <v>7864474.3600000003</v>
      </c>
      <c r="C154" s="127">
        <v>4317.4399999999996</v>
      </c>
      <c r="D154" s="124">
        <v>0</v>
      </c>
      <c r="E154" s="132">
        <f t="shared" si="11"/>
        <v>7868791.8000000007</v>
      </c>
      <c r="F154" s="140">
        <f t="shared" si="10"/>
        <v>7869</v>
      </c>
      <c r="G154" s="181">
        <v>0</v>
      </c>
      <c r="H154" s="147">
        <v>0</v>
      </c>
      <c r="I154" s="176" t="s">
        <v>1481</v>
      </c>
    </row>
    <row r="155" spans="1:9">
      <c r="A155" s="128" t="s">
        <v>2379</v>
      </c>
      <c r="B155" s="189">
        <v>6501300</v>
      </c>
      <c r="C155" s="124">
        <v>0</v>
      </c>
      <c r="D155" s="124">
        <v>0</v>
      </c>
      <c r="E155" s="132">
        <f t="shared" si="11"/>
        <v>6501300</v>
      </c>
      <c r="F155" s="140">
        <f t="shared" si="10"/>
        <v>6501</v>
      </c>
      <c r="G155" s="181">
        <v>0</v>
      </c>
      <c r="H155" s="147">
        <v>0</v>
      </c>
      <c r="I155" s="176" t="s">
        <v>1481</v>
      </c>
    </row>
    <row r="156" spans="1:9">
      <c r="A156" s="128" t="s">
        <v>2381</v>
      </c>
      <c r="B156" s="189">
        <v>74910</v>
      </c>
      <c r="C156" s="124">
        <v>0</v>
      </c>
      <c r="D156" s="124">
        <v>0</v>
      </c>
      <c r="E156" s="132">
        <f t="shared" si="11"/>
        <v>74910</v>
      </c>
      <c r="F156" s="140">
        <f t="shared" si="10"/>
        <v>75</v>
      </c>
      <c r="G156" s="181">
        <v>0</v>
      </c>
      <c r="H156" s="147">
        <v>0</v>
      </c>
      <c r="I156" s="176" t="s">
        <v>1481</v>
      </c>
    </row>
    <row r="157" spans="1:9">
      <c r="A157" s="128" t="s">
        <v>2754</v>
      </c>
      <c r="B157" s="189">
        <v>1656298.8</v>
      </c>
      <c r="C157" s="124">
        <v>0</v>
      </c>
      <c r="D157" s="124">
        <v>0</v>
      </c>
      <c r="E157" s="132">
        <f t="shared" si="11"/>
        <v>1656298.8</v>
      </c>
      <c r="F157" s="140">
        <f t="shared" si="10"/>
        <v>1656</v>
      </c>
      <c r="G157" s="181">
        <v>0</v>
      </c>
      <c r="H157" s="147">
        <v>0</v>
      </c>
      <c r="I157" s="176" t="s">
        <v>1481</v>
      </c>
    </row>
    <row r="158" spans="1:9">
      <c r="A158" s="128" t="s">
        <v>2383</v>
      </c>
      <c r="B158" s="189">
        <v>7200</v>
      </c>
      <c r="C158" s="124">
        <v>0</v>
      </c>
      <c r="D158" s="124">
        <v>0</v>
      </c>
      <c r="E158" s="132">
        <f t="shared" si="11"/>
        <v>7200</v>
      </c>
      <c r="F158" s="140">
        <f t="shared" si="10"/>
        <v>7</v>
      </c>
      <c r="G158" s="181">
        <v>0</v>
      </c>
      <c r="H158" s="147">
        <v>0</v>
      </c>
      <c r="I158" s="176" t="s">
        <v>1481</v>
      </c>
    </row>
    <row r="159" spans="1:9">
      <c r="A159" s="128" t="s">
        <v>2384</v>
      </c>
      <c r="B159" s="189">
        <v>208200</v>
      </c>
      <c r="C159" s="124">
        <v>0</v>
      </c>
      <c r="D159" s="124">
        <v>0</v>
      </c>
      <c r="E159" s="132">
        <f t="shared" si="11"/>
        <v>208200</v>
      </c>
      <c r="F159" s="140">
        <f t="shared" si="10"/>
        <v>208</v>
      </c>
      <c r="G159" s="181">
        <v>0</v>
      </c>
      <c r="H159" s="147">
        <v>0</v>
      </c>
      <c r="I159" s="176" t="s">
        <v>1481</v>
      </c>
    </row>
    <row r="160" spans="1:9">
      <c r="A160" s="128" t="s">
        <v>2385</v>
      </c>
      <c r="B160" s="189">
        <v>537620.80000000005</v>
      </c>
      <c r="C160" s="124">
        <v>0</v>
      </c>
      <c r="D160" s="124">
        <v>0</v>
      </c>
      <c r="E160" s="132">
        <f t="shared" si="11"/>
        <v>537620.80000000005</v>
      </c>
      <c r="F160" s="140">
        <f t="shared" si="10"/>
        <v>538</v>
      </c>
      <c r="G160" s="181">
        <v>0</v>
      </c>
      <c r="H160" s="147">
        <v>0</v>
      </c>
      <c r="I160" s="176" t="s">
        <v>1481</v>
      </c>
    </row>
    <row r="161" spans="1:9">
      <c r="A161" s="128" t="s">
        <v>2386</v>
      </c>
      <c r="B161" s="189">
        <v>6200000</v>
      </c>
      <c r="C161" s="124">
        <v>0</v>
      </c>
      <c r="D161" s="124">
        <v>0</v>
      </c>
      <c r="E161" s="132">
        <f t="shared" si="11"/>
        <v>6200000</v>
      </c>
      <c r="F161" s="140">
        <f t="shared" si="10"/>
        <v>6200</v>
      </c>
      <c r="G161" s="181">
        <v>0</v>
      </c>
      <c r="H161" s="147">
        <v>0</v>
      </c>
      <c r="I161" s="176" t="s">
        <v>1481</v>
      </c>
    </row>
    <row r="162" spans="1:9">
      <c r="A162" s="128" t="s">
        <v>2387</v>
      </c>
      <c r="B162" s="189">
        <v>2335596.6800000002</v>
      </c>
      <c r="C162" s="124">
        <v>0</v>
      </c>
      <c r="D162" s="124">
        <v>0</v>
      </c>
      <c r="E162" s="132">
        <f t="shared" si="11"/>
        <v>2335596.6800000002</v>
      </c>
      <c r="F162" s="140">
        <f t="shared" si="10"/>
        <v>2336</v>
      </c>
      <c r="G162" s="181">
        <v>0</v>
      </c>
      <c r="H162" s="147">
        <v>0</v>
      </c>
      <c r="I162" s="176" t="s">
        <v>1481</v>
      </c>
    </row>
    <row r="163" spans="1:9">
      <c r="A163" s="128" t="s">
        <v>2388</v>
      </c>
      <c r="B163" s="189">
        <v>3107295.28</v>
      </c>
      <c r="C163" s="124">
        <v>0</v>
      </c>
      <c r="D163" s="124">
        <v>0</v>
      </c>
      <c r="E163" s="132">
        <f t="shared" si="11"/>
        <v>3107295.28</v>
      </c>
      <c r="F163" s="140">
        <f t="shared" si="10"/>
        <v>3107</v>
      </c>
      <c r="G163" s="181">
        <v>0</v>
      </c>
      <c r="H163" s="147">
        <v>0</v>
      </c>
      <c r="I163" s="176" t="s">
        <v>1481</v>
      </c>
    </row>
    <row r="164" spans="1:9">
      <c r="A164" s="128" t="s">
        <v>2390</v>
      </c>
      <c r="B164" s="180">
        <v>-1091031.6499999999</v>
      </c>
      <c r="C164" s="125">
        <v>-14102016.890000001</v>
      </c>
      <c r="D164" s="124">
        <v>0</v>
      </c>
      <c r="E164" s="132">
        <f t="shared" si="11"/>
        <v>-15193048.540000001</v>
      </c>
      <c r="F164" s="140">
        <f t="shared" si="10"/>
        <v>-15193</v>
      </c>
      <c r="G164" s="181">
        <v>0</v>
      </c>
      <c r="H164" s="147">
        <v>0</v>
      </c>
      <c r="I164" s="197" t="s">
        <v>1631</v>
      </c>
    </row>
    <row r="165" spans="1:9">
      <c r="A165" s="128" t="s">
        <v>2755</v>
      </c>
      <c r="B165" s="189">
        <v>4483216.5599999996</v>
      </c>
      <c r="C165" s="124">
        <v>51374626.810000002</v>
      </c>
      <c r="D165" s="124">
        <v>0</v>
      </c>
      <c r="E165" s="132">
        <f t="shared" si="11"/>
        <v>55857843.370000005</v>
      </c>
      <c r="F165" s="140">
        <f t="shared" si="10"/>
        <v>55858</v>
      </c>
      <c r="G165" s="181">
        <v>0</v>
      </c>
      <c r="H165" s="147">
        <v>0</v>
      </c>
      <c r="I165" s="197" t="s">
        <v>1631</v>
      </c>
    </row>
    <row r="166" spans="1:9">
      <c r="A166" s="182" t="s">
        <v>2392</v>
      </c>
      <c r="B166" s="183">
        <v>41364524.920000002</v>
      </c>
      <c r="C166" s="185">
        <v>0</v>
      </c>
      <c r="D166" s="198">
        <v>-8210460</v>
      </c>
      <c r="E166" s="199">
        <f t="shared" si="11"/>
        <v>33154064.920000002</v>
      </c>
      <c r="F166" s="140">
        <f t="shared" si="10"/>
        <v>33154</v>
      </c>
      <c r="G166" s="187">
        <v>0</v>
      </c>
      <c r="H166" s="188">
        <v>0</v>
      </c>
      <c r="I166" s="176" t="s">
        <v>1481</v>
      </c>
    </row>
    <row r="167" spans="1:9">
      <c r="A167" s="182" t="s">
        <v>2393</v>
      </c>
      <c r="B167" s="183">
        <v>12161596.689999999</v>
      </c>
      <c r="C167" s="185">
        <v>0</v>
      </c>
      <c r="D167" s="198">
        <v>-500000</v>
      </c>
      <c r="E167" s="199">
        <f t="shared" si="11"/>
        <v>11661596.689999999</v>
      </c>
      <c r="F167" s="140">
        <f t="shared" si="10"/>
        <v>11662</v>
      </c>
      <c r="G167" s="187">
        <v>0</v>
      </c>
      <c r="H167" s="188">
        <v>0</v>
      </c>
      <c r="I167" s="176" t="s">
        <v>1481</v>
      </c>
    </row>
    <row r="168" spans="1:9">
      <c r="A168" s="182" t="s">
        <v>2394</v>
      </c>
      <c r="B168" s="183">
        <v>1620000</v>
      </c>
      <c r="C168" s="185">
        <v>0</v>
      </c>
      <c r="D168" s="198">
        <v>-870000</v>
      </c>
      <c r="E168" s="199">
        <f t="shared" si="11"/>
        <v>750000</v>
      </c>
      <c r="F168" s="140">
        <f t="shared" si="10"/>
        <v>750</v>
      </c>
      <c r="G168" s="187">
        <v>0</v>
      </c>
      <c r="H168" s="188">
        <v>0</v>
      </c>
      <c r="I168" s="176" t="s">
        <v>1481</v>
      </c>
    </row>
    <row r="169" spans="1:9">
      <c r="A169" s="128" t="s">
        <v>2395</v>
      </c>
      <c r="B169" s="189">
        <v>200000</v>
      </c>
      <c r="C169" s="124">
        <v>0</v>
      </c>
      <c r="D169" s="124">
        <v>0</v>
      </c>
      <c r="E169" s="132">
        <f t="shared" si="11"/>
        <v>200000</v>
      </c>
      <c r="F169" s="140">
        <f t="shared" si="10"/>
        <v>200</v>
      </c>
      <c r="G169" s="181">
        <v>0</v>
      </c>
      <c r="H169" s="147">
        <v>0</v>
      </c>
      <c r="I169" s="179" t="s">
        <v>1643</v>
      </c>
    </row>
    <row r="170" spans="1:9">
      <c r="A170" s="128" t="s">
        <v>2396</v>
      </c>
      <c r="B170" s="189">
        <v>1480000</v>
      </c>
      <c r="C170" s="124">
        <v>0</v>
      </c>
      <c r="D170" s="124">
        <v>0</v>
      </c>
      <c r="E170" s="132">
        <f t="shared" si="11"/>
        <v>1480000</v>
      </c>
      <c r="F170" s="140">
        <f t="shared" si="10"/>
        <v>1480</v>
      </c>
      <c r="G170" s="181">
        <v>0</v>
      </c>
      <c r="H170" s="147">
        <v>0</v>
      </c>
      <c r="I170" s="179" t="s">
        <v>1643</v>
      </c>
    </row>
    <row r="171" spans="1:9">
      <c r="A171" s="128" t="s">
        <v>2756</v>
      </c>
      <c r="B171" s="189">
        <v>1971847.68</v>
      </c>
      <c r="C171" s="124">
        <v>0</v>
      </c>
      <c r="D171" s="124">
        <v>0</v>
      </c>
      <c r="E171" s="132">
        <f t="shared" si="11"/>
        <v>1971847.68</v>
      </c>
      <c r="F171" s="140">
        <f t="shared" si="10"/>
        <v>1972</v>
      </c>
      <c r="G171" s="181">
        <v>0</v>
      </c>
      <c r="H171" s="147">
        <v>0</v>
      </c>
      <c r="I171" s="179" t="s">
        <v>1643</v>
      </c>
    </row>
    <row r="172" spans="1:9">
      <c r="A172" s="128" t="s">
        <v>2757</v>
      </c>
      <c r="B172" s="189">
        <v>42663105.039999999</v>
      </c>
      <c r="C172" s="127">
        <v>-740253.98</v>
      </c>
      <c r="D172" s="127">
        <v>-10772884.17</v>
      </c>
      <c r="E172" s="132">
        <f t="shared" si="11"/>
        <v>31149966.890000001</v>
      </c>
      <c r="F172" s="140">
        <f t="shared" si="10"/>
        <v>31150</v>
      </c>
      <c r="G172" s="181">
        <v>0</v>
      </c>
      <c r="H172" s="147">
        <v>0</v>
      </c>
      <c r="I172" s="176" t="s">
        <v>1481</v>
      </c>
    </row>
    <row r="173" spans="1:9">
      <c r="A173" s="128" t="s">
        <v>2400</v>
      </c>
      <c r="B173" s="180">
        <v>-17856999.969999999</v>
      </c>
      <c r="C173" s="124">
        <v>0</v>
      </c>
      <c r="D173" s="124">
        <v>0</v>
      </c>
      <c r="E173" s="132">
        <f t="shared" si="11"/>
        <v>-17856999.969999999</v>
      </c>
      <c r="F173" s="140">
        <f t="shared" si="10"/>
        <v>-17857</v>
      </c>
      <c r="G173" s="181">
        <v>0</v>
      </c>
      <c r="H173" s="147">
        <v>0</v>
      </c>
      <c r="I173" s="176" t="s">
        <v>1481</v>
      </c>
    </row>
    <row r="174" spans="1:9">
      <c r="A174" s="182" t="s">
        <v>2401</v>
      </c>
      <c r="B174" s="183">
        <v>507777169.31</v>
      </c>
      <c r="C174" s="184">
        <v>25156594.57</v>
      </c>
      <c r="D174" s="185">
        <v>-1305675.28</v>
      </c>
      <c r="E174" s="199">
        <f t="shared" si="11"/>
        <v>531628088.60000002</v>
      </c>
      <c r="F174" s="140">
        <f t="shared" si="10"/>
        <v>531628</v>
      </c>
      <c r="G174" s="187">
        <v>0</v>
      </c>
      <c r="H174" s="188">
        <v>0</v>
      </c>
      <c r="I174" s="200" t="s">
        <v>2758</v>
      </c>
    </row>
    <row r="175" spans="1:9">
      <c r="A175" s="128" t="s">
        <v>2402</v>
      </c>
      <c r="B175" s="189">
        <v>364117977.81</v>
      </c>
      <c r="C175" s="127">
        <v>41606303.57</v>
      </c>
      <c r="D175" s="125">
        <v>-153645442.90000001</v>
      </c>
      <c r="E175" s="132">
        <f t="shared" si="11"/>
        <v>252078838.47999999</v>
      </c>
      <c r="F175" s="140">
        <f t="shared" si="10"/>
        <v>252079</v>
      </c>
      <c r="G175" s="181">
        <v>0</v>
      </c>
      <c r="H175" s="147">
        <v>0</v>
      </c>
      <c r="I175" s="176" t="s">
        <v>1481</v>
      </c>
    </row>
    <row r="176" spans="1:9">
      <c r="A176" s="128" t="s">
        <v>2403</v>
      </c>
      <c r="B176" s="133">
        <v>0</v>
      </c>
      <c r="C176" s="127">
        <v>-3073305.49</v>
      </c>
      <c r="D176" s="124">
        <v>1305675.28</v>
      </c>
      <c r="E176" s="132">
        <f t="shared" si="11"/>
        <v>-1767630.2100000002</v>
      </c>
      <c r="F176" s="140">
        <f t="shared" si="10"/>
        <v>-1768</v>
      </c>
      <c r="G176" s="181">
        <v>0</v>
      </c>
      <c r="H176" s="147">
        <v>0</v>
      </c>
      <c r="I176" s="176" t="s">
        <v>1481</v>
      </c>
    </row>
    <row r="177" spans="1:10">
      <c r="A177" s="128" t="s">
        <v>2759</v>
      </c>
      <c r="B177" s="133">
        <v>0</v>
      </c>
      <c r="C177" s="124">
        <v>0</v>
      </c>
      <c r="D177" s="124">
        <v>0</v>
      </c>
      <c r="E177" s="132">
        <f t="shared" si="11"/>
        <v>0</v>
      </c>
      <c r="F177" s="140">
        <f t="shared" si="10"/>
        <v>0</v>
      </c>
      <c r="G177" s="181">
        <v>0</v>
      </c>
      <c r="H177" s="147">
        <v>0</v>
      </c>
      <c r="I177" s="201" t="s">
        <v>2760</v>
      </c>
    </row>
    <row r="178" spans="1:10">
      <c r="A178" s="128" t="s">
        <v>2404</v>
      </c>
      <c r="B178" s="133">
        <v>0</v>
      </c>
      <c r="C178" s="127">
        <v>18207189.949999999</v>
      </c>
      <c r="D178" s="124">
        <v>0</v>
      </c>
      <c r="E178" s="132">
        <f t="shared" si="11"/>
        <v>18207189.949999999</v>
      </c>
      <c r="F178" s="140">
        <f t="shared" si="10"/>
        <v>18207</v>
      </c>
      <c r="G178" s="181">
        <v>0</v>
      </c>
      <c r="H178" s="147">
        <v>0</v>
      </c>
      <c r="I178" s="201" t="s">
        <v>2761</v>
      </c>
    </row>
    <row r="179" spans="1:10">
      <c r="A179" s="128" t="s">
        <v>2762</v>
      </c>
      <c r="B179" s="133">
        <v>0</v>
      </c>
      <c r="C179" s="124">
        <v>0</v>
      </c>
      <c r="D179" s="124">
        <v>0</v>
      </c>
      <c r="E179" s="132">
        <f t="shared" si="11"/>
        <v>0</v>
      </c>
      <c r="G179" s="151">
        <v>-46603519.810000002</v>
      </c>
      <c r="H179" s="149">
        <v>-100</v>
      </c>
      <c r="I179" s="149"/>
      <c r="J179" s="150"/>
    </row>
    <row r="180" spans="1:10">
      <c r="A180" s="128" t="s">
        <v>2763</v>
      </c>
      <c r="B180" s="133">
        <v>0</v>
      </c>
      <c r="C180" s="124">
        <v>0</v>
      </c>
      <c r="D180" s="124">
        <v>0</v>
      </c>
      <c r="E180" s="132">
        <f t="shared" si="11"/>
        <v>0</v>
      </c>
      <c r="G180" s="148">
        <v>82173031.150000006</v>
      </c>
      <c r="H180" s="149">
        <v>-100</v>
      </c>
      <c r="I180" s="149"/>
      <c r="J180" s="150"/>
    </row>
    <row r="181" spans="1:10">
      <c r="A181" s="128" t="s">
        <v>2764</v>
      </c>
      <c r="B181" s="133">
        <v>0</v>
      </c>
      <c r="C181" s="124">
        <v>0</v>
      </c>
      <c r="D181" s="124">
        <v>0</v>
      </c>
      <c r="E181" s="132">
        <f t="shared" si="11"/>
        <v>0</v>
      </c>
      <c r="G181" s="148">
        <v>8987608.8800000008</v>
      </c>
      <c r="H181" s="149">
        <v>-100</v>
      </c>
      <c r="I181" s="149"/>
      <c r="J181" s="150"/>
    </row>
    <row r="182" spans="1:10">
      <c r="A182" s="128" t="s">
        <v>2765</v>
      </c>
      <c r="B182" s="133">
        <v>0</v>
      </c>
      <c r="C182" s="124">
        <v>0</v>
      </c>
      <c r="D182" s="124">
        <v>0</v>
      </c>
      <c r="E182" s="132">
        <f t="shared" si="11"/>
        <v>0</v>
      </c>
      <c r="G182" s="148">
        <v>18117880.41</v>
      </c>
      <c r="H182" s="149">
        <v>-100</v>
      </c>
      <c r="I182" s="149"/>
      <c r="J182" s="150"/>
    </row>
    <row r="183" spans="1:10">
      <c r="A183" s="128" t="s">
        <v>2766</v>
      </c>
      <c r="B183" s="133">
        <v>0</v>
      </c>
      <c r="C183" s="124">
        <v>0</v>
      </c>
      <c r="D183" s="124">
        <v>0</v>
      </c>
      <c r="E183" s="132">
        <f t="shared" si="11"/>
        <v>0</v>
      </c>
      <c r="G183" s="148">
        <v>52427892.5</v>
      </c>
      <c r="H183" s="149">
        <v>-100</v>
      </c>
      <c r="I183" s="149"/>
      <c r="J183" s="150"/>
    </row>
    <row r="184" spans="1:10">
      <c r="A184" s="128" t="s">
        <v>2767</v>
      </c>
      <c r="B184" s="133">
        <v>0</v>
      </c>
      <c r="C184" s="124">
        <v>0</v>
      </c>
      <c r="D184" s="124">
        <v>0</v>
      </c>
      <c r="E184" s="132">
        <f t="shared" si="11"/>
        <v>0</v>
      </c>
      <c r="G184" s="148">
        <v>14567830.68</v>
      </c>
      <c r="H184" s="149">
        <v>-100</v>
      </c>
      <c r="I184" s="149"/>
      <c r="J184" s="150"/>
    </row>
    <row r="185" spans="1:10">
      <c r="A185" s="128" t="s">
        <v>2768</v>
      </c>
      <c r="B185" s="133">
        <v>0</v>
      </c>
      <c r="C185" s="124">
        <v>0</v>
      </c>
      <c r="D185" s="124">
        <v>0</v>
      </c>
      <c r="E185" s="132">
        <f t="shared" si="11"/>
        <v>0</v>
      </c>
      <c r="G185" s="148">
        <v>383700</v>
      </c>
      <c r="H185" s="149">
        <v>-100</v>
      </c>
      <c r="I185" s="149"/>
      <c r="J185" s="150"/>
    </row>
    <row r="186" spans="1:10">
      <c r="A186" s="128" t="s">
        <v>2769</v>
      </c>
      <c r="B186" s="133">
        <v>0</v>
      </c>
      <c r="C186" s="124">
        <v>0</v>
      </c>
      <c r="D186" s="124">
        <v>0</v>
      </c>
      <c r="E186" s="132">
        <f t="shared" si="11"/>
        <v>0</v>
      </c>
      <c r="G186" s="148">
        <v>88625645.519999996</v>
      </c>
      <c r="H186" s="149">
        <v>-100</v>
      </c>
      <c r="I186" s="149"/>
      <c r="J186" s="150"/>
    </row>
    <row r="187" spans="1:10">
      <c r="A187" s="128" t="s">
        <v>2770</v>
      </c>
      <c r="B187" s="133">
        <v>0</v>
      </c>
      <c r="C187" s="124">
        <v>0</v>
      </c>
      <c r="D187" s="124">
        <v>0</v>
      </c>
      <c r="E187" s="132">
        <f t="shared" si="11"/>
        <v>0</v>
      </c>
      <c r="G187" s="148">
        <v>3165420.13</v>
      </c>
      <c r="H187" s="149">
        <v>-100</v>
      </c>
      <c r="I187" s="149"/>
      <c r="J187" s="150"/>
    </row>
    <row r="188" spans="1:10">
      <c r="A188" s="128" t="s">
        <v>2771</v>
      </c>
      <c r="B188" s="133">
        <v>0</v>
      </c>
      <c r="C188" s="124">
        <v>0</v>
      </c>
      <c r="D188" s="124">
        <v>0</v>
      </c>
      <c r="E188" s="132">
        <f t="shared" si="11"/>
        <v>0</v>
      </c>
      <c r="G188" s="148">
        <v>156418702.53999999</v>
      </c>
      <c r="H188" s="149">
        <v>-100</v>
      </c>
      <c r="I188" s="149"/>
      <c r="J188" s="150"/>
    </row>
    <row r="189" spans="1:10">
      <c r="A189" s="128" t="s">
        <v>2772</v>
      </c>
      <c r="B189" s="133">
        <v>0</v>
      </c>
      <c r="C189" s="124">
        <v>0</v>
      </c>
      <c r="D189" s="124">
        <v>0</v>
      </c>
      <c r="E189" s="132">
        <f t="shared" si="11"/>
        <v>0</v>
      </c>
      <c r="G189" s="148">
        <v>20908826.100000001</v>
      </c>
      <c r="H189" s="149">
        <v>-100</v>
      </c>
      <c r="I189" s="149"/>
      <c r="J189" s="150"/>
    </row>
    <row r="190" spans="1:10">
      <c r="A190" s="128" t="s">
        <v>2773</v>
      </c>
      <c r="B190" s="133">
        <v>0</v>
      </c>
      <c r="C190" s="124">
        <v>0</v>
      </c>
      <c r="D190" s="124">
        <v>0</v>
      </c>
      <c r="E190" s="132">
        <f t="shared" si="11"/>
        <v>0</v>
      </c>
      <c r="G190" s="148">
        <v>23069229.239999998</v>
      </c>
      <c r="H190" s="149">
        <v>-100</v>
      </c>
      <c r="I190" s="149"/>
      <c r="J190" s="150"/>
    </row>
    <row r="191" spans="1:10">
      <c r="A191" s="128" t="s">
        <v>2774</v>
      </c>
      <c r="B191" s="133">
        <v>0</v>
      </c>
      <c r="C191" s="124">
        <v>0</v>
      </c>
      <c r="D191" s="124">
        <v>0</v>
      </c>
      <c r="E191" s="132">
        <f t="shared" si="11"/>
        <v>0</v>
      </c>
      <c r="G191" s="148">
        <v>54596952.920000002</v>
      </c>
      <c r="H191" s="149">
        <v>-100</v>
      </c>
      <c r="I191" s="149"/>
      <c r="J191" s="150"/>
    </row>
    <row r="192" spans="1:10">
      <c r="A192" s="128" t="s">
        <v>2775</v>
      </c>
      <c r="B192" s="133">
        <v>0</v>
      </c>
      <c r="C192" s="124">
        <v>0</v>
      </c>
      <c r="D192" s="124">
        <v>0</v>
      </c>
      <c r="E192" s="132">
        <f t="shared" si="11"/>
        <v>0</v>
      </c>
      <c r="G192" s="148">
        <v>17530988.390000001</v>
      </c>
      <c r="H192" s="149">
        <v>-100</v>
      </c>
      <c r="I192" s="149"/>
      <c r="J192" s="150"/>
    </row>
    <row r="193" spans="1:10">
      <c r="A193" s="128" t="s">
        <v>2776</v>
      </c>
      <c r="B193" s="133">
        <v>0</v>
      </c>
      <c r="C193" s="124">
        <v>0</v>
      </c>
      <c r="D193" s="124">
        <v>0</v>
      </c>
      <c r="E193" s="132">
        <f t="shared" si="11"/>
        <v>0</v>
      </c>
      <c r="G193" s="148">
        <v>47892187</v>
      </c>
      <c r="H193" s="149">
        <v>-100</v>
      </c>
      <c r="I193" s="149"/>
      <c r="J193" s="150"/>
    </row>
    <row r="194" spans="1:10">
      <c r="A194" s="128" t="s">
        <v>2777</v>
      </c>
      <c r="B194" s="133">
        <v>0</v>
      </c>
      <c r="C194" s="124">
        <v>0</v>
      </c>
      <c r="D194" s="124">
        <v>0</v>
      </c>
      <c r="E194" s="132">
        <f t="shared" si="11"/>
        <v>0</v>
      </c>
      <c r="G194" s="148">
        <v>33415</v>
      </c>
      <c r="H194" s="149">
        <v>-100</v>
      </c>
      <c r="I194" s="149"/>
      <c r="J194" s="150"/>
    </row>
    <row r="195" spans="1:10">
      <c r="A195" s="128" t="s">
        <v>2778</v>
      </c>
      <c r="B195" s="133">
        <v>0</v>
      </c>
      <c r="C195" s="124">
        <v>0</v>
      </c>
      <c r="D195" s="124">
        <v>0</v>
      </c>
      <c r="E195" s="132">
        <f t="shared" si="11"/>
        <v>0</v>
      </c>
      <c r="G195" s="148">
        <v>2371122.66</v>
      </c>
      <c r="H195" s="149">
        <v>-100</v>
      </c>
      <c r="I195" s="149"/>
      <c r="J195" s="150"/>
    </row>
    <row r="196" spans="1:10">
      <c r="A196" s="128" t="s">
        <v>2779</v>
      </c>
      <c r="B196" s="133">
        <v>0</v>
      </c>
      <c r="C196" s="124">
        <v>0</v>
      </c>
      <c r="D196" s="124">
        <v>0</v>
      </c>
      <c r="E196" s="132">
        <f t="shared" si="11"/>
        <v>0</v>
      </c>
      <c r="G196" s="148">
        <v>3040874.1</v>
      </c>
      <c r="H196" s="149">
        <v>-100</v>
      </c>
      <c r="I196" s="149"/>
      <c r="J196" s="150"/>
    </row>
    <row r="197" spans="1:10">
      <c r="A197" s="128" t="s">
        <v>2780</v>
      </c>
      <c r="B197" s="133">
        <v>0</v>
      </c>
      <c r="C197" s="124">
        <v>0</v>
      </c>
      <c r="D197" s="124">
        <v>0</v>
      </c>
      <c r="E197" s="132">
        <f t="shared" si="11"/>
        <v>0</v>
      </c>
      <c r="G197" s="148">
        <v>945997.5</v>
      </c>
      <c r="H197" s="149">
        <v>-100</v>
      </c>
      <c r="I197" s="149"/>
      <c r="J197" s="150"/>
    </row>
    <row r="198" spans="1:10">
      <c r="A198" s="128" t="s">
        <v>2781</v>
      </c>
      <c r="B198" s="133">
        <v>0</v>
      </c>
      <c r="C198" s="124">
        <v>0</v>
      </c>
      <c r="D198" s="124">
        <v>0</v>
      </c>
      <c r="E198" s="132">
        <f t="shared" si="11"/>
        <v>0</v>
      </c>
      <c r="G198" s="148">
        <v>2109720</v>
      </c>
      <c r="H198" s="149">
        <v>-100</v>
      </c>
      <c r="I198" s="149"/>
      <c r="J198" s="150"/>
    </row>
    <row r="199" spans="1:10">
      <c r="A199" s="128" t="s">
        <v>2782</v>
      </c>
      <c r="B199" s="133">
        <v>0</v>
      </c>
      <c r="C199" s="124">
        <v>0</v>
      </c>
      <c r="D199" s="124">
        <v>0</v>
      </c>
      <c r="E199" s="132">
        <f t="shared" ref="E199:E245" si="12">SUM(B199:D199)</f>
        <v>0</v>
      </c>
      <c r="G199" s="148">
        <v>18680279.899999999</v>
      </c>
      <c r="H199" s="149">
        <v>-100</v>
      </c>
      <c r="I199" s="149"/>
      <c r="J199" s="150"/>
    </row>
    <row r="200" spans="1:10">
      <c r="A200" s="128" t="s">
        <v>2783</v>
      </c>
      <c r="B200" s="133">
        <v>0</v>
      </c>
      <c r="C200" s="124">
        <v>0</v>
      </c>
      <c r="D200" s="124">
        <v>0</v>
      </c>
      <c r="E200" s="132">
        <f t="shared" si="12"/>
        <v>0</v>
      </c>
      <c r="G200" s="148">
        <v>5119515</v>
      </c>
      <c r="H200" s="149">
        <v>-100</v>
      </c>
      <c r="I200" s="149"/>
      <c r="J200" s="150"/>
    </row>
    <row r="201" spans="1:10">
      <c r="A201" s="128" t="s">
        <v>2784</v>
      </c>
      <c r="B201" s="133">
        <v>0</v>
      </c>
      <c r="C201" s="124">
        <v>0</v>
      </c>
      <c r="D201" s="124">
        <v>0</v>
      </c>
      <c r="E201" s="132">
        <f t="shared" si="12"/>
        <v>0</v>
      </c>
      <c r="G201" s="148">
        <v>39071687.310000002</v>
      </c>
      <c r="H201" s="149">
        <v>-100</v>
      </c>
      <c r="I201" s="149"/>
      <c r="J201" s="150"/>
    </row>
    <row r="202" spans="1:10">
      <c r="A202" s="128" t="s">
        <v>2785</v>
      </c>
      <c r="B202" s="133">
        <v>0</v>
      </c>
      <c r="C202" s="124">
        <v>0</v>
      </c>
      <c r="D202" s="124">
        <v>0</v>
      </c>
      <c r="E202" s="132">
        <f t="shared" si="12"/>
        <v>0</v>
      </c>
      <c r="G202" s="148">
        <v>1627999.8</v>
      </c>
      <c r="H202" s="149">
        <v>-100</v>
      </c>
      <c r="I202" s="149"/>
      <c r="J202" s="150"/>
    </row>
    <row r="203" spans="1:10">
      <c r="A203" s="128" t="s">
        <v>2786</v>
      </c>
      <c r="B203" s="133">
        <v>0</v>
      </c>
      <c r="C203" s="124">
        <v>0</v>
      </c>
      <c r="D203" s="124">
        <v>0</v>
      </c>
      <c r="E203" s="132">
        <f t="shared" si="12"/>
        <v>0</v>
      </c>
      <c r="G203" s="148">
        <v>53916789.880000003</v>
      </c>
      <c r="H203" s="149">
        <v>-100</v>
      </c>
      <c r="I203" s="149"/>
      <c r="J203" s="150"/>
    </row>
    <row r="204" spans="1:10">
      <c r="A204" s="128" t="s">
        <v>2787</v>
      </c>
      <c r="B204" s="133">
        <v>0</v>
      </c>
      <c r="C204" s="124">
        <v>0</v>
      </c>
      <c r="D204" s="124">
        <v>0</v>
      </c>
      <c r="E204" s="132">
        <f t="shared" si="12"/>
        <v>0</v>
      </c>
      <c r="G204" s="148">
        <v>899000.12</v>
      </c>
      <c r="H204" s="149">
        <v>-100</v>
      </c>
      <c r="I204" s="149"/>
      <c r="J204" s="150"/>
    </row>
    <row r="205" spans="1:10">
      <c r="A205" s="128" t="s">
        <v>2788</v>
      </c>
      <c r="B205" s="133">
        <v>0</v>
      </c>
      <c r="C205" s="124">
        <v>0</v>
      </c>
      <c r="D205" s="124">
        <v>0</v>
      </c>
      <c r="E205" s="132">
        <f t="shared" si="12"/>
        <v>0</v>
      </c>
      <c r="G205" s="148">
        <v>9056666.6799999997</v>
      </c>
      <c r="H205" s="149">
        <v>-100</v>
      </c>
      <c r="I205" s="149"/>
      <c r="J205" s="150"/>
    </row>
    <row r="206" spans="1:10">
      <c r="A206" s="128" t="s">
        <v>2789</v>
      </c>
      <c r="B206" s="133">
        <v>0</v>
      </c>
      <c r="C206" s="124">
        <v>0</v>
      </c>
      <c r="D206" s="124">
        <v>0</v>
      </c>
      <c r="E206" s="132">
        <f t="shared" si="12"/>
        <v>0</v>
      </c>
      <c r="G206" s="148">
        <v>29856441.079999998</v>
      </c>
      <c r="H206" s="149">
        <v>-100</v>
      </c>
      <c r="I206" s="149"/>
      <c r="J206" s="150"/>
    </row>
    <row r="207" spans="1:10">
      <c r="A207" s="128" t="s">
        <v>2790</v>
      </c>
      <c r="B207" s="133">
        <v>0</v>
      </c>
      <c r="C207" s="124">
        <v>0</v>
      </c>
      <c r="D207" s="124">
        <v>0</v>
      </c>
      <c r="E207" s="132">
        <f t="shared" si="12"/>
        <v>0</v>
      </c>
      <c r="G207" s="148">
        <v>97414208.459999993</v>
      </c>
      <c r="H207" s="149">
        <v>-100</v>
      </c>
      <c r="I207" s="149"/>
      <c r="J207" s="150"/>
    </row>
    <row r="208" spans="1:10">
      <c r="A208" s="128" t="s">
        <v>2791</v>
      </c>
      <c r="B208" s="133">
        <v>0</v>
      </c>
      <c r="C208" s="124">
        <v>0</v>
      </c>
      <c r="D208" s="124">
        <v>0</v>
      </c>
      <c r="E208" s="132">
        <f t="shared" si="12"/>
        <v>0</v>
      </c>
      <c r="G208" s="148">
        <v>797845</v>
      </c>
      <c r="H208" s="149">
        <v>-100</v>
      </c>
      <c r="I208" s="149"/>
      <c r="J208" s="150"/>
    </row>
    <row r="209" spans="1:10">
      <c r="A209" s="128" t="s">
        <v>2792</v>
      </c>
      <c r="B209" s="133">
        <v>0</v>
      </c>
      <c r="C209" s="124">
        <v>0</v>
      </c>
      <c r="D209" s="124">
        <v>0</v>
      </c>
      <c r="E209" s="132">
        <f t="shared" si="12"/>
        <v>0</v>
      </c>
      <c r="G209" s="148">
        <v>5704368.2699999996</v>
      </c>
      <c r="H209" s="149">
        <v>-100</v>
      </c>
      <c r="I209" s="149"/>
      <c r="J209" s="150"/>
    </row>
    <row r="210" spans="1:10">
      <c r="A210" s="128" t="s">
        <v>2793</v>
      </c>
      <c r="B210" s="133">
        <v>0</v>
      </c>
      <c r="C210" s="124">
        <v>0</v>
      </c>
      <c r="D210" s="124">
        <v>0</v>
      </c>
      <c r="E210" s="132">
        <f t="shared" si="12"/>
        <v>0</v>
      </c>
      <c r="G210" s="148">
        <v>13809599.960000001</v>
      </c>
      <c r="H210" s="149">
        <v>-100</v>
      </c>
      <c r="I210" s="149"/>
      <c r="J210" s="150"/>
    </row>
    <row r="211" spans="1:10">
      <c r="A211" s="128" t="s">
        <v>2794</v>
      </c>
      <c r="B211" s="133">
        <v>0</v>
      </c>
      <c r="C211" s="124">
        <v>0</v>
      </c>
      <c r="D211" s="124">
        <v>0</v>
      </c>
      <c r="E211" s="132">
        <f t="shared" si="12"/>
        <v>0</v>
      </c>
      <c r="G211" s="148">
        <v>53726023.880000003</v>
      </c>
      <c r="H211" s="149">
        <v>-100</v>
      </c>
      <c r="I211" s="149"/>
      <c r="J211" s="150"/>
    </row>
    <row r="212" spans="1:10">
      <c r="A212" s="128" t="s">
        <v>2795</v>
      </c>
      <c r="B212" s="133">
        <v>0</v>
      </c>
      <c r="C212" s="124">
        <v>0</v>
      </c>
      <c r="D212" s="124">
        <v>0</v>
      </c>
      <c r="E212" s="132">
        <f t="shared" si="12"/>
        <v>0</v>
      </c>
      <c r="G212" s="148">
        <v>2190032.7799999998</v>
      </c>
      <c r="H212" s="149">
        <v>-100</v>
      </c>
      <c r="I212" s="149"/>
      <c r="J212" s="150"/>
    </row>
    <row r="213" spans="1:10">
      <c r="A213" s="128" t="s">
        <v>2796</v>
      </c>
      <c r="B213" s="133">
        <v>0</v>
      </c>
      <c r="C213" s="124">
        <v>0</v>
      </c>
      <c r="D213" s="124">
        <v>0</v>
      </c>
      <c r="E213" s="132">
        <f t="shared" si="12"/>
        <v>0</v>
      </c>
      <c r="G213" s="148">
        <v>704149787.36000001</v>
      </c>
      <c r="H213" s="149">
        <v>-100</v>
      </c>
      <c r="I213" s="149"/>
      <c r="J213" s="150"/>
    </row>
    <row r="214" spans="1:10">
      <c r="A214" s="128" t="s">
        <v>2797</v>
      </c>
      <c r="B214" s="133">
        <v>0</v>
      </c>
      <c r="C214" s="124">
        <v>0</v>
      </c>
      <c r="D214" s="124">
        <v>0</v>
      </c>
      <c r="E214" s="132">
        <f t="shared" si="12"/>
        <v>0</v>
      </c>
      <c r="G214" s="148">
        <v>5459786.2800000003</v>
      </c>
      <c r="H214" s="149">
        <v>-100</v>
      </c>
      <c r="I214" s="149"/>
      <c r="J214" s="150"/>
    </row>
    <row r="215" spans="1:10">
      <c r="A215" s="128" t="s">
        <v>2798</v>
      </c>
      <c r="B215" s="133">
        <v>0</v>
      </c>
      <c r="C215" s="124">
        <v>0</v>
      </c>
      <c r="D215" s="124">
        <v>0</v>
      </c>
      <c r="E215" s="132">
        <f t="shared" si="12"/>
        <v>0</v>
      </c>
      <c r="G215" s="148">
        <v>1995556</v>
      </c>
      <c r="H215" s="149">
        <v>-100</v>
      </c>
      <c r="I215" s="149"/>
      <c r="J215" s="150"/>
    </row>
    <row r="216" spans="1:10">
      <c r="A216" s="128" t="s">
        <v>2799</v>
      </c>
      <c r="B216" s="133">
        <v>0</v>
      </c>
      <c r="C216" s="124">
        <v>0</v>
      </c>
      <c r="D216" s="124">
        <v>0</v>
      </c>
      <c r="E216" s="132">
        <f t="shared" si="12"/>
        <v>0</v>
      </c>
      <c r="G216" s="148">
        <v>54442050.740000002</v>
      </c>
      <c r="H216" s="149">
        <v>-100</v>
      </c>
      <c r="I216" s="149"/>
      <c r="J216" s="150"/>
    </row>
    <row r="217" spans="1:10">
      <c r="A217" s="128" t="s">
        <v>2800</v>
      </c>
      <c r="B217" s="133">
        <v>0</v>
      </c>
      <c r="C217" s="124">
        <v>0</v>
      </c>
      <c r="D217" s="124">
        <v>0</v>
      </c>
      <c r="E217" s="132">
        <f t="shared" si="12"/>
        <v>0</v>
      </c>
      <c r="G217" s="148">
        <v>37950895.82</v>
      </c>
      <c r="H217" s="149">
        <v>-100</v>
      </c>
      <c r="I217" s="149"/>
      <c r="J217" s="150"/>
    </row>
    <row r="218" spans="1:10">
      <c r="A218" s="128" t="s">
        <v>2801</v>
      </c>
      <c r="B218" s="133">
        <v>0</v>
      </c>
      <c r="C218" s="124">
        <v>0</v>
      </c>
      <c r="D218" s="124">
        <v>0</v>
      </c>
      <c r="E218" s="132">
        <f t="shared" si="12"/>
        <v>0</v>
      </c>
      <c r="G218" s="148">
        <v>32918410.73</v>
      </c>
      <c r="H218" s="149">
        <v>-100</v>
      </c>
      <c r="I218" s="149"/>
      <c r="J218" s="150"/>
    </row>
    <row r="219" spans="1:10">
      <c r="A219" s="128" t="s">
        <v>2802</v>
      </c>
      <c r="B219" s="133">
        <v>0</v>
      </c>
      <c r="C219" s="124">
        <v>0</v>
      </c>
      <c r="D219" s="124">
        <v>0</v>
      </c>
      <c r="E219" s="132">
        <f t="shared" si="12"/>
        <v>0</v>
      </c>
      <c r="G219" s="148">
        <v>5961967.5</v>
      </c>
      <c r="H219" s="149">
        <v>-100</v>
      </c>
      <c r="I219" s="149"/>
      <c r="J219" s="150"/>
    </row>
    <row r="220" spans="1:10">
      <c r="A220" s="128" t="s">
        <v>2803</v>
      </c>
      <c r="B220" s="133">
        <v>0</v>
      </c>
      <c r="C220" s="124">
        <v>0</v>
      </c>
      <c r="D220" s="124">
        <v>0</v>
      </c>
      <c r="E220" s="132">
        <f t="shared" si="12"/>
        <v>0</v>
      </c>
      <c r="G220" s="151">
        <v>-0.03</v>
      </c>
      <c r="H220" s="149">
        <v>-100</v>
      </c>
      <c r="I220" s="149"/>
      <c r="J220" s="150"/>
    </row>
    <row r="221" spans="1:10">
      <c r="A221" s="128" t="s">
        <v>2804</v>
      </c>
      <c r="B221" s="133">
        <v>0</v>
      </c>
      <c r="C221" s="124">
        <v>0</v>
      </c>
      <c r="D221" s="124">
        <v>0</v>
      </c>
      <c r="E221" s="132">
        <f t="shared" si="12"/>
        <v>0</v>
      </c>
      <c r="G221" s="148">
        <v>7009369</v>
      </c>
      <c r="H221" s="149">
        <v>-100</v>
      </c>
      <c r="I221" s="149"/>
      <c r="J221" s="150"/>
    </row>
    <row r="222" spans="1:10">
      <c r="A222" s="128" t="s">
        <v>2805</v>
      </c>
      <c r="B222" s="133">
        <v>0</v>
      </c>
      <c r="C222" s="124">
        <v>0</v>
      </c>
      <c r="D222" s="124">
        <v>0</v>
      </c>
      <c r="E222" s="132">
        <f t="shared" si="12"/>
        <v>0</v>
      </c>
      <c r="G222" s="148">
        <v>2115160</v>
      </c>
      <c r="H222" s="149">
        <v>-100</v>
      </c>
      <c r="I222" s="149"/>
      <c r="J222" s="150"/>
    </row>
    <row r="223" spans="1:10">
      <c r="A223" s="128" t="s">
        <v>2806</v>
      </c>
      <c r="B223" s="133">
        <v>0</v>
      </c>
      <c r="C223" s="124">
        <v>0</v>
      </c>
      <c r="D223" s="124">
        <v>0</v>
      </c>
      <c r="E223" s="132">
        <f t="shared" si="12"/>
        <v>0</v>
      </c>
      <c r="G223" s="148">
        <v>24046541.32</v>
      </c>
      <c r="H223" s="149">
        <v>-100</v>
      </c>
      <c r="I223" s="149"/>
      <c r="J223" s="150"/>
    </row>
    <row r="224" spans="1:10">
      <c r="A224" s="128" t="s">
        <v>2807</v>
      </c>
      <c r="B224" s="133">
        <v>0</v>
      </c>
      <c r="C224" s="124">
        <v>0</v>
      </c>
      <c r="D224" s="124">
        <v>0</v>
      </c>
      <c r="E224" s="132">
        <f t="shared" si="12"/>
        <v>0</v>
      </c>
      <c r="G224" s="148">
        <v>45435050.289999999</v>
      </c>
      <c r="H224" s="149">
        <v>-100</v>
      </c>
      <c r="I224" s="149"/>
      <c r="J224" s="150"/>
    </row>
    <row r="225" spans="1:10">
      <c r="A225" s="128" t="s">
        <v>2808</v>
      </c>
      <c r="B225" s="133">
        <v>0</v>
      </c>
      <c r="C225" s="124">
        <v>0</v>
      </c>
      <c r="D225" s="124">
        <v>0</v>
      </c>
      <c r="E225" s="132">
        <f t="shared" si="12"/>
        <v>0</v>
      </c>
      <c r="G225" s="148">
        <v>10591155.460000001</v>
      </c>
      <c r="H225" s="149">
        <v>-100</v>
      </c>
      <c r="I225" s="149"/>
      <c r="J225" s="150"/>
    </row>
    <row r="226" spans="1:10">
      <c r="A226" s="128" t="s">
        <v>2809</v>
      </c>
      <c r="B226" s="133">
        <v>0</v>
      </c>
      <c r="C226" s="124">
        <v>0</v>
      </c>
      <c r="D226" s="124">
        <v>0</v>
      </c>
      <c r="E226" s="132">
        <f t="shared" si="12"/>
        <v>0</v>
      </c>
      <c r="G226" s="148">
        <v>26350925.289999999</v>
      </c>
      <c r="H226" s="149">
        <v>-100</v>
      </c>
      <c r="I226" s="149"/>
      <c r="J226" s="150"/>
    </row>
    <row r="227" spans="1:10">
      <c r="A227" s="128" t="s">
        <v>2810</v>
      </c>
      <c r="B227" s="133">
        <v>0</v>
      </c>
      <c r="C227" s="124">
        <v>0</v>
      </c>
      <c r="D227" s="124">
        <v>0</v>
      </c>
      <c r="E227" s="132">
        <f t="shared" si="12"/>
        <v>0</v>
      </c>
      <c r="G227" s="148">
        <v>27916707</v>
      </c>
      <c r="H227" s="149">
        <v>-100</v>
      </c>
      <c r="I227" s="149"/>
      <c r="J227" s="150"/>
    </row>
    <row r="228" spans="1:10">
      <c r="A228" s="128" t="s">
        <v>2811</v>
      </c>
      <c r="B228" s="133">
        <v>0</v>
      </c>
      <c r="C228" s="124">
        <v>0</v>
      </c>
      <c r="D228" s="124">
        <v>0</v>
      </c>
      <c r="E228" s="132">
        <f t="shared" si="12"/>
        <v>0</v>
      </c>
      <c r="G228" s="151">
        <v>-4463250</v>
      </c>
      <c r="H228" s="149">
        <v>-100</v>
      </c>
      <c r="I228" s="149"/>
      <c r="J228" s="150"/>
    </row>
    <row r="229" spans="1:10">
      <c r="A229" s="128" t="s">
        <v>2812</v>
      </c>
      <c r="B229" s="133">
        <v>0</v>
      </c>
      <c r="C229" s="124">
        <v>0</v>
      </c>
      <c r="D229" s="124">
        <v>0</v>
      </c>
      <c r="E229" s="132">
        <f t="shared" si="12"/>
        <v>0</v>
      </c>
      <c r="G229" s="151">
        <v>-90550</v>
      </c>
      <c r="H229" s="149">
        <v>-100</v>
      </c>
      <c r="I229" s="149"/>
      <c r="J229" s="150"/>
    </row>
    <row r="230" spans="1:10">
      <c r="A230" s="128" t="s">
        <v>2813</v>
      </c>
      <c r="B230" s="133">
        <v>0</v>
      </c>
      <c r="C230" s="124">
        <v>0</v>
      </c>
      <c r="D230" s="124">
        <v>0</v>
      </c>
      <c r="E230" s="132">
        <f t="shared" si="12"/>
        <v>0</v>
      </c>
      <c r="G230" s="148">
        <v>1001400</v>
      </c>
      <c r="H230" s="149">
        <v>-100</v>
      </c>
      <c r="I230" s="149"/>
      <c r="J230" s="150"/>
    </row>
    <row r="231" spans="1:10">
      <c r="A231" s="128" t="s">
        <v>2814</v>
      </c>
      <c r="B231" s="133">
        <v>0</v>
      </c>
      <c r="C231" s="124">
        <v>0</v>
      </c>
      <c r="D231" s="124">
        <v>0</v>
      </c>
      <c r="E231" s="132">
        <f t="shared" si="12"/>
        <v>0</v>
      </c>
      <c r="G231" s="148">
        <v>4621837.28</v>
      </c>
      <c r="H231" s="149">
        <v>-100</v>
      </c>
      <c r="I231" s="149"/>
      <c r="J231" s="150"/>
    </row>
    <row r="232" spans="1:10">
      <c r="A232" s="128" t="s">
        <v>2815</v>
      </c>
      <c r="B232" s="133">
        <v>0</v>
      </c>
      <c r="C232" s="124">
        <v>0</v>
      </c>
      <c r="D232" s="124">
        <v>0</v>
      </c>
      <c r="E232" s="132">
        <f t="shared" si="12"/>
        <v>0</v>
      </c>
      <c r="G232" s="148">
        <v>2130125</v>
      </c>
      <c r="H232" s="149">
        <v>-100</v>
      </c>
      <c r="I232" s="149"/>
      <c r="J232" s="150"/>
    </row>
    <row r="233" spans="1:10">
      <c r="A233" s="128" t="s">
        <v>2816</v>
      </c>
      <c r="B233" s="133">
        <v>0</v>
      </c>
      <c r="C233" s="124">
        <v>0</v>
      </c>
      <c r="D233" s="124">
        <v>0</v>
      </c>
      <c r="E233" s="132">
        <f t="shared" si="12"/>
        <v>0</v>
      </c>
      <c r="G233" s="148">
        <v>6230075</v>
      </c>
      <c r="H233" s="149">
        <v>-100</v>
      </c>
      <c r="I233" s="149"/>
      <c r="J233" s="150"/>
    </row>
    <row r="234" spans="1:10">
      <c r="A234" s="128" t="s">
        <v>2817</v>
      </c>
      <c r="B234" s="133">
        <v>0</v>
      </c>
      <c r="C234" s="124">
        <v>0</v>
      </c>
      <c r="D234" s="124">
        <v>0</v>
      </c>
      <c r="E234" s="132">
        <f t="shared" si="12"/>
        <v>0</v>
      </c>
      <c r="G234" s="151">
        <v>-35222638.270000003</v>
      </c>
      <c r="H234" s="149">
        <v>-100</v>
      </c>
      <c r="I234" s="149"/>
      <c r="J234" s="150"/>
    </row>
    <row r="235" spans="1:10">
      <c r="A235" s="182" t="s">
        <v>2818</v>
      </c>
      <c r="B235" s="202">
        <v>0</v>
      </c>
      <c r="C235" s="185">
        <v>0</v>
      </c>
      <c r="D235" s="185">
        <v>0</v>
      </c>
      <c r="E235" s="199">
        <f t="shared" si="12"/>
        <v>0</v>
      </c>
      <c r="F235" s="203"/>
      <c r="G235" s="204">
        <v>28719443.640000001</v>
      </c>
      <c r="H235" s="205">
        <v>-100</v>
      </c>
      <c r="I235" s="205"/>
      <c r="J235" s="150"/>
    </row>
    <row r="236" spans="1:10">
      <c r="A236" s="128" t="s">
        <v>2819</v>
      </c>
      <c r="B236" s="133">
        <v>0</v>
      </c>
      <c r="C236" s="124">
        <v>0</v>
      </c>
      <c r="D236" s="124">
        <v>0</v>
      </c>
      <c r="E236" s="132">
        <f t="shared" si="12"/>
        <v>0</v>
      </c>
      <c r="G236" s="148">
        <v>463820</v>
      </c>
      <c r="H236" s="149">
        <v>-100</v>
      </c>
      <c r="I236" s="149"/>
      <c r="J236" s="150"/>
    </row>
    <row r="237" spans="1:10">
      <c r="A237" s="128" t="s">
        <v>2820</v>
      </c>
      <c r="B237" s="133">
        <v>0</v>
      </c>
      <c r="C237" s="124">
        <v>0</v>
      </c>
      <c r="D237" s="124">
        <v>0</v>
      </c>
      <c r="E237" s="132">
        <f t="shared" si="12"/>
        <v>0</v>
      </c>
      <c r="G237" s="148">
        <v>68375026.370000005</v>
      </c>
      <c r="H237" s="149">
        <v>-100</v>
      </c>
      <c r="I237" s="149"/>
      <c r="J237" s="123"/>
    </row>
    <row r="238" spans="1:10">
      <c r="A238" s="128" t="s">
        <v>2821</v>
      </c>
      <c r="B238" s="133">
        <v>0</v>
      </c>
      <c r="C238" s="124">
        <v>0</v>
      </c>
      <c r="D238" s="124">
        <v>0</v>
      </c>
      <c r="E238" s="132">
        <f t="shared" si="12"/>
        <v>0</v>
      </c>
      <c r="G238" s="148">
        <v>11053356.109999999</v>
      </c>
      <c r="H238" s="149">
        <v>-100</v>
      </c>
      <c r="I238" s="149"/>
      <c r="J238" s="150"/>
    </row>
    <row r="239" spans="1:10">
      <c r="A239" s="182" t="s">
        <v>2822</v>
      </c>
      <c r="B239" s="202">
        <v>0</v>
      </c>
      <c r="C239" s="185">
        <v>0</v>
      </c>
      <c r="D239" s="185">
        <v>0</v>
      </c>
      <c r="E239" s="199">
        <f t="shared" si="12"/>
        <v>0</v>
      </c>
      <c r="F239" s="203"/>
      <c r="G239" s="204">
        <v>175100.03</v>
      </c>
      <c r="H239" s="205">
        <v>-100</v>
      </c>
      <c r="I239" s="205"/>
      <c r="J239" s="150"/>
    </row>
    <row r="240" spans="1:10">
      <c r="A240" s="182" t="s">
        <v>2823</v>
      </c>
      <c r="B240" s="202">
        <v>0</v>
      </c>
      <c r="C240" s="185">
        <v>0</v>
      </c>
      <c r="D240" s="185">
        <v>0</v>
      </c>
      <c r="E240" s="199">
        <f t="shared" si="12"/>
        <v>0</v>
      </c>
      <c r="F240" s="203"/>
      <c r="G240" s="204">
        <v>8260000</v>
      </c>
      <c r="H240" s="205">
        <v>-100</v>
      </c>
      <c r="I240" s="205"/>
      <c r="J240" s="150"/>
    </row>
    <row r="241" spans="1:10">
      <c r="A241" s="128" t="s">
        <v>2824</v>
      </c>
      <c r="B241" s="133">
        <v>0</v>
      </c>
      <c r="C241" s="124">
        <v>0</v>
      </c>
      <c r="D241" s="124">
        <v>0</v>
      </c>
      <c r="E241" s="132">
        <f t="shared" si="12"/>
        <v>0</v>
      </c>
      <c r="G241" s="148">
        <v>27030079.940000001</v>
      </c>
      <c r="H241" s="149">
        <v>-100</v>
      </c>
      <c r="I241" s="149"/>
      <c r="J241" s="150"/>
    </row>
    <row r="242" spans="1:10">
      <c r="A242" s="128" t="s">
        <v>2825</v>
      </c>
      <c r="B242" s="133">
        <v>0</v>
      </c>
      <c r="C242" s="124">
        <v>0</v>
      </c>
      <c r="D242" s="124">
        <v>0</v>
      </c>
      <c r="E242" s="132">
        <f t="shared" si="12"/>
        <v>0</v>
      </c>
      <c r="G242" s="148">
        <v>11444755.77</v>
      </c>
      <c r="H242" s="149">
        <v>-100</v>
      </c>
      <c r="I242" s="149"/>
      <c r="J242" s="150"/>
    </row>
    <row r="243" spans="1:10">
      <c r="A243" s="128" t="s">
        <v>2826</v>
      </c>
      <c r="B243" s="133">
        <v>0</v>
      </c>
      <c r="C243" s="124">
        <v>0</v>
      </c>
      <c r="D243" s="124">
        <v>0</v>
      </c>
      <c r="E243" s="132">
        <f t="shared" si="12"/>
        <v>0</v>
      </c>
      <c r="G243" s="151">
        <v>-33592482.700000003</v>
      </c>
      <c r="H243" s="149">
        <v>-100</v>
      </c>
      <c r="I243" s="149"/>
      <c r="J243" s="150"/>
    </row>
    <row r="244" spans="1:10">
      <c r="A244" s="128" t="s">
        <v>2827</v>
      </c>
      <c r="B244" s="133">
        <v>0</v>
      </c>
      <c r="C244" s="124">
        <v>0</v>
      </c>
      <c r="D244" s="124">
        <v>0</v>
      </c>
      <c r="E244" s="132">
        <f t="shared" si="12"/>
        <v>0</v>
      </c>
      <c r="G244" s="148">
        <v>3588728</v>
      </c>
      <c r="H244" s="149">
        <v>-100</v>
      </c>
      <c r="I244" s="149"/>
      <c r="J244" s="150"/>
    </row>
    <row r="245" spans="1:10">
      <c r="A245" s="128" t="s">
        <v>2828</v>
      </c>
      <c r="B245" s="129">
        <v>0</v>
      </c>
      <c r="C245" s="126">
        <v>0</v>
      </c>
      <c r="D245" s="126">
        <v>0</v>
      </c>
      <c r="E245" s="206">
        <f t="shared" si="12"/>
        <v>0</v>
      </c>
      <c r="G245" s="153">
        <v>1349893.55</v>
      </c>
      <c r="H245" s="154">
        <v>-100</v>
      </c>
      <c r="I245" s="213"/>
      <c r="J245" s="150"/>
    </row>
    <row r="246" spans="1:10">
      <c r="A246" s="207" t="s">
        <v>2829</v>
      </c>
      <c r="B246" s="208">
        <f>SUM(B70:B245)</f>
        <v>2570850188.0700002</v>
      </c>
      <c r="C246" s="208">
        <f>SUM(C70:C245)</f>
        <v>104936242.51000002</v>
      </c>
      <c r="D246" s="194">
        <f>SUM(D70:D245)</f>
        <v>-202035118</v>
      </c>
      <c r="E246" s="194">
        <f>SUM(E70:E245)</f>
        <v>2473751312.5799999</v>
      </c>
      <c r="F246" s="140">
        <f>ROUND(E246/1000,0)</f>
        <v>2473751</v>
      </c>
      <c r="G246" s="208">
        <f>SUM(G70:G245)</f>
        <v>1970052045.5099998</v>
      </c>
      <c r="H246" s="209">
        <v>20</v>
      </c>
      <c r="I246" s="209"/>
      <c r="J246" s="150"/>
    </row>
    <row r="247" spans="1:10">
      <c r="J247" s="150"/>
    </row>
    <row r="248" spans="1:10">
      <c r="A248" s="128" t="s">
        <v>2830</v>
      </c>
      <c r="B248" s="129">
        <v>0</v>
      </c>
      <c r="C248" s="126">
        <v>0</v>
      </c>
      <c r="D248" s="126">
        <v>0</v>
      </c>
      <c r="E248" s="152">
        <v>0</v>
      </c>
      <c r="G248" s="153">
        <v>269728201.23000002</v>
      </c>
      <c r="H248" s="154">
        <v>-100</v>
      </c>
      <c r="I248" s="213"/>
      <c r="J248" s="150"/>
    </row>
    <row r="249" spans="1:10">
      <c r="A249" s="155" t="s">
        <v>2831</v>
      </c>
      <c r="B249" s="147">
        <v>0</v>
      </c>
      <c r="C249" s="147">
        <v>0</v>
      </c>
      <c r="D249" s="147">
        <v>0</v>
      </c>
      <c r="E249" s="147">
        <v>0</v>
      </c>
      <c r="G249" s="157">
        <f>SUM(G248)</f>
        <v>269728201.23000002</v>
      </c>
      <c r="H249" s="149">
        <v>-100</v>
      </c>
      <c r="I249" s="149"/>
      <c r="J249" s="150"/>
    </row>
    <row r="250" spans="1:10">
      <c r="J250" s="150"/>
    </row>
    <row r="251" spans="1:10">
      <c r="A251" s="210" t="s">
        <v>2832</v>
      </c>
      <c r="B251" s="129">
        <v>0</v>
      </c>
      <c r="C251" s="129">
        <v>0</v>
      </c>
      <c r="D251" s="130">
        <v>9580460</v>
      </c>
      <c r="E251" s="131">
        <f>SUM(B251:D251)</f>
        <v>9580460</v>
      </c>
      <c r="F251" s="140">
        <f>ROUND(E251/1000,0)</f>
        <v>9580</v>
      </c>
      <c r="G251" s="126">
        <v>0</v>
      </c>
      <c r="H251" s="152">
        <v>0</v>
      </c>
      <c r="I251" s="214"/>
      <c r="J251" s="2417" t="s">
        <v>1939</v>
      </c>
    </row>
    <row r="252" spans="1:10">
      <c r="A252" s="211" t="s">
        <v>2833</v>
      </c>
      <c r="B252" s="147">
        <v>0</v>
      </c>
      <c r="C252" s="147">
        <v>0</v>
      </c>
      <c r="D252" s="157">
        <f>SUM(D251)</f>
        <v>9580460</v>
      </c>
      <c r="E252" s="157">
        <f>SUM(E251)</f>
        <v>9580460</v>
      </c>
      <c r="G252" s="157">
        <v>0</v>
      </c>
      <c r="H252" s="147">
        <v>0</v>
      </c>
      <c r="I252" s="147"/>
      <c r="J252" s="2417"/>
    </row>
    <row r="253" spans="1:10">
      <c r="J253" s="150"/>
    </row>
    <row r="254" spans="1:10">
      <c r="A254" s="128" t="s">
        <v>2411</v>
      </c>
      <c r="B254" s="129">
        <v>0</v>
      </c>
      <c r="C254" s="130">
        <v>45410959.030000001</v>
      </c>
      <c r="D254" s="130">
        <v>204345363.38999999</v>
      </c>
      <c r="E254" s="131">
        <f>SUM(B254:D254)</f>
        <v>249756322.41999999</v>
      </c>
      <c r="F254" s="140">
        <f>ROUND(E254/1000,0)</f>
        <v>249756</v>
      </c>
      <c r="G254" s="212">
        <v>0</v>
      </c>
      <c r="H254" s="152">
        <v>0</v>
      </c>
      <c r="I254" s="214"/>
      <c r="J254" s="150"/>
    </row>
    <row r="255" spans="1:10">
      <c r="A255" s="155" t="s">
        <v>2834</v>
      </c>
      <c r="B255" s="147">
        <v>0</v>
      </c>
      <c r="C255" s="157">
        <f>SUM(C254)</f>
        <v>45410959.030000001</v>
      </c>
      <c r="D255" s="157">
        <f>SUM(D254)</f>
        <v>204345363.38999999</v>
      </c>
      <c r="E255" s="156">
        <f>SUM(E254)</f>
        <v>249756322.41999999</v>
      </c>
      <c r="G255" s="147">
        <v>0</v>
      </c>
      <c r="H255" s="147">
        <v>0</v>
      </c>
      <c r="I255" s="147"/>
      <c r="J255" s="150"/>
    </row>
    <row r="256" spans="1:10">
      <c r="J256" s="150"/>
    </row>
    <row r="257" spans="1:10">
      <c r="A257" s="128" t="s">
        <v>2413</v>
      </c>
      <c r="B257" s="180">
        <v>-6709811.5199999996</v>
      </c>
      <c r="C257" s="124">
        <v>0</v>
      </c>
      <c r="D257" s="124">
        <v>0</v>
      </c>
      <c r="E257" s="134">
        <f t="shared" ref="E257:E262" si="13">SUM(B257:D257)</f>
        <v>-6709811.5199999996</v>
      </c>
      <c r="G257" s="181">
        <v>0</v>
      </c>
      <c r="H257" s="147">
        <v>0</v>
      </c>
      <c r="I257" s="147"/>
      <c r="J257" s="150"/>
    </row>
    <row r="258" spans="1:10">
      <c r="A258" s="128" t="s">
        <v>2414</v>
      </c>
      <c r="B258" s="189">
        <v>4024057.78</v>
      </c>
      <c r="C258" s="135">
        <v>896557734.26999998</v>
      </c>
      <c r="D258" s="135">
        <v>0</v>
      </c>
      <c r="E258" s="134">
        <f t="shared" si="13"/>
        <v>900581792.04999995</v>
      </c>
      <c r="G258" s="181">
        <v>0</v>
      </c>
      <c r="H258" s="147">
        <v>0</v>
      </c>
      <c r="I258" s="147"/>
      <c r="J258" s="150"/>
    </row>
    <row r="259" spans="1:10">
      <c r="A259" s="128" t="s">
        <v>2415</v>
      </c>
      <c r="B259" s="189">
        <v>3026686.14</v>
      </c>
      <c r="C259" s="135">
        <v>-12584348.99</v>
      </c>
      <c r="D259" s="135">
        <v>0</v>
      </c>
      <c r="E259" s="134">
        <f t="shared" si="13"/>
        <v>-9557662.8499999996</v>
      </c>
      <c r="G259" s="181">
        <v>0</v>
      </c>
      <c r="H259" s="147">
        <v>0</v>
      </c>
      <c r="I259" s="147"/>
      <c r="J259" s="150"/>
    </row>
    <row r="260" spans="1:10">
      <c r="A260" s="128" t="s">
        <v>2416</v>
      </c>
      <c r="B260" s="189">
        <v>27216059.510000002</v>
      </c>
      <c r="C260" s="135">
        <v>-58073038.039999999</v>
      </c>
      <c r="D260" s="135">
        <v>2904000</v>
      </c>
      <c r="E260" s="134">
        <f t="shared" si="13"/>
        <v>-27952978.529999997</v>
      </c>
      <c r="G260" s="181">
        <v>0</v>
      </c>
      <c r="H260" s="147">
        <v>0</v>
      </c>
      <c r="I260" s="147"/>
      <c r="J260" s="150"/>
    </row>
    <row r="261" spans="1:10">
      <c r="A261" s="128" t="s">
        <v>2835</v>
      </c>
      <c r="B261" s="133">
        <v>0</v>
      </c>
      <c r="C261" s="135">
        <v>0</v>
      </c>
      <c r="D261" s="135">
        <v>0</v>
      </c>
      <c r="E261" s="134">
        <f t="shared" si="13"/>
        <v>0</v>
      </c>
      <c r="G261" s="151">
        <v>-3312946.57</v>
      </c>
      <c r="H261" s="149">
        <v>-100</v>
      </c>
      <c r="I261" s="149"/>
      <c r="J261" s="150"/>
    </row>
    <row r="262" spans="1:10">
      <c r="A262" s="128" t="s">
        <v>2836</v>
      </c>
      <c r="B262" s="129">
        <v>0</v>
      </c>
      <c r="C262" s="126">
        <v>0</v>
      </c>
      <c r="D262" s="126">
        <v>0</v>
      </c>
      <c r="E262" s="134">
        <f t="shared" si="13"/>
        <v>0</v>
      </c>
      <c r="G262" s="153">
        <v>182271941.18000001</v>
      </c>
      <c r="H262" s="154">
        <v>-100</v>
      </c>
      <c r="I262" s="213"/>
      <c r="J262" s="150"/>
    </row>
    <row r="263" spans="1:10">
      <c r="A263" s="155" t="s">
        <v>2417</v>
      </c>
      <c r="B263" s="157">
        <f>SUM(B257:B262)</f>
        <v>27556991.910000004</v>
      </c>
      <c r="C263" s="157">
        <f>SUM(C257:C262)</f>
        <v>825900347.24000001</v>
      </c>
      <c r="D263" s="157">
        <f>SUM(D257:D262)</f>
        <v>2904000</v>
      </c>
      <c r="E263" s="156">
        <f>SUM(E257:E262)</f>
        <v>856361339.14999998</v>
      </c>
      <c r="F263" s="160">
        <f>ROUND(E263/1000,0)</f>
        <v>856361</v>
      </c>
      <c r="G263" s="157">
        <f>SUM(G257:G262)</f>
        <v>178958994.61000001</v>
      </c>
      <c r="H263" s="149">
        <v>-85</v>
      </c>
      <c r="I263" s="149"/>
      <c r="J263" s="150"/>
    </row>
    <row r="264" spans="1:10">
      <c r="J264" s="150"/>
    </row>
    <row r="265" spans="1:10">
      <c r="A265" s="128" t="s">
        <v>2837</v>
      </c>
      <c r="B265" s="189">
        <v>1296214709.3099999</v>
      </c>
      <c r="C265" s="125">
        <v>180266064.06</v>
      </c>
      <c r="D265" s="124">
        <v>0</v>
      </c>
      <c r="E265" s="157">
        <f>SUM(B265:D265)</f>
        <v>1476480773.3699999</v>
      </c>
      <c r="F265" s="140">
        <f>ROUND(E265/1000,0)</f>
        <v>1476481</v>
      </c>
      <c r="G265" s="181">
        <v>0</v>
      </c>
      <c r="H265" s="147">
        <v>0</v>
      </c>
      <c r="I265" s="147"/>
      <c r="J265" s="150"/>
    </row>
    <row r="266" spans="1:10">
      <c r="A266" s="128" t="s">
        <v>2838</v>
      </c>
      <c r="B266" s="133">
        <v>0</v>
      </c>
      <c r="C266" s="124">
        <v>0</v>
      </c>
      <c r="D266" s="124">
        <v>0</v>
      </c>
      <c r="E266" s="147">
        <v>0</v>
      </c>
      <c r="G266" s="148">
        <v>911823486.39999998</v>
      </c>
      <c r="H266" s="149">
        <v>-100</v>
      </c>
      <c r="I266" s="149"/>
      <c r="J266" s="150"/>
    </row>
    <row r="267" spans="1:10">
      <c r="A267" s="128" t="s">
        <v>2839</v>
      </c>
      <c r="B267" s="129">
        <v>0</v>
      </c>
      <c r="C267" s="126">
        <v>0</v>
      </c>
      <c r="D267" s="126">
        <v>0</v>
      </c>
      <c r="E267" s="152">
        <v>0</v>
      </c>
      <c r="G267" s="153">
        <v>8448238</v>
      </c>
      <c r="H267" s="154">
        <v>-100</v>
      </c>
      <c r="I267" s="213"/>
      <c r="J267" s="150"/>
    </row>
    <row r="268" spans="1:10">
      <c r="A268" s="155" t="s">
        <v>2426</v>
      </c>
      <c r="B268" s="157">
        <f>SUM(B265:B267)</f>
        <v>1296214709.3099999</v>
      </c>
      <c r="C268" s="157">
        <f>SUM(C265:C267)</f>
        <v>180266064.06</v>
      </c>
      <c r="D268" s="157">
        <f>SUM(D265:D267)</f>
        <v>0</v>
      </c>
      <c r="E268" s="156">
        <f>SUM(E265:E267)</f>
        <v>1476480773.3699999</v>
      </c>
      <c r="F268" s="140">
        <f>ROUND(E268/1000,0)</f>
        <v>1476481</v>
      </c>
      <c r="G268" s="157">
        <f>SUM(G265:G267)</f>
        <v>920271724.39999998</v>
      </c>
      <c r="H268" s="158">
        <v>38</v>
      </c>
      <c r="I268" s="158"/>
      <c r="J268" s="150"/>
    </row>
  </sheetData>
  <mergeCells count="6">
    <mergeCell ref="I142:I146"/>
    <mergeCell ref="J251:J252"/>
    <mergeCell ref="J1:J2"/>
    <mergeCell ref="J3:J24"/>
    <mergeCell ref="J25:J30"/>
    <mergeCell ref="J49:J68"/>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5:K48"/>
  <sheetViews>
    <sheetView view="pageBreakPreview" zoomScale="90" zoomScaleNormal="100" zoomScaleSheetLayoutView="90" zoomScalePageLayoutView="90" workbookViewId="0">
      <selection activeCell="G19" sqref="G19"/>
    </sheetView>
  </sheetViews>
  <sheetFormatPr defaultColWidth="9.140625" defaultRowHeight="15.75"/>
  <cols>
    <col min="1" max="1" width="1.85546875" style="19" customWidth="1"/>
    <col min="2" max="4" width="9.140625" style="19"/>
    <col min="5" max="5" width="13.140625" style="19" customWidth="1"/>
    <col min="6" max="8" width="9.140625" style="19"/>
    <col min="9" max="9" width="19.42578125" style="20" customWidth="1"/>
    <col min="10" max="16384" width="9.140625" style="19"/>
  </cols>
  <sheetData>
    <row r="5" spans="2:11">
      <c r="B5" s="289"/>
      <c r="C5" s="28"/>
      <c r="D5" s="28"/>
      <c r="E5" s="28"/>
      <c r="F5" s="28"/>
      <c r="G5" s="28"/>
      <c r="H5" s="28"/>
      <c r="I5" s="29"/>
      <c r="J5" s="28"/>
      <c r="K5" s="28"/>
    </row>
    <row r="6" spans="2:11">
      <c r="B6" s="289"/>
      <c r="C6" s="28"/>
      <c r="D6" s="28"/>
      <c r="E6" s="28"/>
      <c r="F6" s="28"/>
      <c r="G6" s="28"/>
      <c r="H6" s="28"/>
      <c r="I6" s="29"/>
      <c r="J6" s="28"/>
      <c r="K6" s="28"/>
    </row>
    <row r="7" spans="2:11">
      <c r="B7" s="289"/>
      <c r="C7" s="28"/>
      <c r="D7" s="28"/>
      <c r="E7" s="28"/>
      <c r="F7" s="28"/>
      <c r="G7" s="28"/>
      <c r="H7" s="28"/>
      <c r="I7" s="29"/>
      <c r="J7" s="28"/>
      <c r="K7" s="28"/>
    </row>
    <row r="8" spans="2:11">
      <c r="B8" s="289"/>
      <c r="C8" s="28"/>
      <c r="D8" s="28"/>
      <c r="E8" s="28"/>
      <c r="F8" s="28"/>
      <c r="G8" s="28"/>
      <c r="H8" s="28"/>
      <c r="I8" s="29"/>
      <c r="J8" s="28"/>
      <c r="K8" s="28"/>
    </row>
    <row r="9" spans="2:11">
      <c r="B9" s="289"/>
      <c r="C9" s="28"/>
      <c r="D9" s="28"/>
      <c r="E9" s="28"/>
      <c r="F9" s="28"/>
      <c r="G9" s="28"/>
      <c r="H9" s="28"/>
      <c r="I9" s="29"/>
      <c r="J9" s="28"/>
      <c r="K9" s="28"/>
    </row>
    <row r="10" spans="2:11">
      <c r="B10" s="289"/>
      <c r="C10" s="28"/>
      <c r="D10" s="28"/>
      <c r="E10" s="28"/>
      <c r="F10" s="28"/>
      <c r="G10" s="28"/>
      <c r="H10" s="28"/>
      <c r="I10" s="29"/>
      <c r="J10" s="28"/>
      <c r="K10" s="28"/>
    </row>
    <row r="11" spans="2:11">
      <c r="B11" s="289"/>
      <c r="C11" s="28"/>
      <c r="D11" s="28"/>
      <c r="E11" s="28"/>
      <c r="F11" s="28"/>
      <c r="G11" s="28"/>
      <c r="H11" s="28"/>
      <c r="I11" s="29"/>
      <c r="J11" s="28"/>
      <c r="K11" s="28"/>
    </row>
    <row r="12" spans="2:11">
      <c r="B12" s="289"/>
      <c r="C12" s="28"/>
      <c r="D12" s="28"/>
      <c r="E12" s="28"/>
      <c r="F12" s="28"/>
      <c r="G12" s="28"/>
      <c r="H12" s="28"/>
      <c r="I12" s="29"/>
      <c r="J12" s="28"/>
      <c r="K12" s="28"/>
    </row>
    <row r="13" spans="2:11" ht="18.75">
      <c r="B13" s="30" t="s">
        <v>169</v>
      </c>
      <c r="C13" s="28"/>
      <c r="D13" s="28"/>
      <c r="E13" s="28"/>
      <c r="F13" s="28"/>
      <c r="G13" s="28"/>
      <c r="H13" s="28"/>
      <c r="I13" s="427" t="s">
        <v>124</v>
      </c>
      <c r="J13" s="28"/>
      <c r="K13" s="28"/>
    </row>
    <row r="14" spans="2:11">
      <c r="B14" s="28"/>
      <c r="C14" s="28"/>
      <c r="D14" s="28"/>
      <c r="E14" s="28"/>
      <c r="F14" s="28"/>
      <c r="G14" s="28"/>
      <c r="H14" s="28"/>
      <c r="I14" s="428"/>
      <c r="J14" s="28"/>
      <c r="K14" s="28"/>
    </row>
    <row r="15" spans="2:11" s="580" customFormat="1" ht="17.100000000000001" customHeight="1">
      <c r="B15" s="851" t="s">
        <v>2040</v>
      </c>
      <c r="C15" s="851"/>
      <c r="D15" s="851"/>
      <c r="E15" s="851"/>
      <c r="F15" s="851"/>
      <c r="G15" s="851"/>
      <c r="H15" s="851"/>
      <c r="I15" s="852">
        <v>2</v>
      </c>
      <c r="J15" s="578"/>
      <c r="K15" s="578"/>
    </row>
    <row r="16" spans="2:11" s="580" customFormat="1" ht="17.100000000000001" customHeight="1">
      <c r="B16" s="851"/>
      <c r="C16" s="851"/>
      <c r="D16" s="851"/>
      <c r="E16" s="851"/>
      <c r="F16" s="851"/>
      <c r="G16" s="851"/>
      <c r="H16" s="851"/>
      <c r="I16" s="852"/>
      <c r="J16" s="578"/>
      <c r="K16" s="578"/>
    </row>
    <row r="17" spans="2:11" s="580" customFormat="1" ht="17.100000000000001" customHeight="1">
      <c r="B17" s="851" t="s">
        <v>2969</v>
      </c>
      <c r="C17" s="851"/>
      <c r="D17" s="851"/>
      <c r="E17" s="851"/>
      <c r="F17" s="851"/>
      <c r="G17" s="851"/>
      <c r="H17" s="851"/>
      <c r="I17" s="852">
        <v>3</v>
      </c>
      <c r="J17" s="578"/>
      <c r="K17" s="578"/>
    </row>
    <row r="18" spans="2:11" s="580" customFormat="1" ht="17.100000000000001" customHeight="1">
      <c r="B18" s="851"/>
      <c r="C18" s="851"/>
      <c r="D18" s="851"/>
      <c r="E18" s="851"/>
      <c r="F18" s="851"/>
      <c r="G18" s="851"/>
      <c r="H18" s="851"/>
      <c r="I18" s="852"/>
      <c r="J18" s="578"/>
      <c r="K18" s="578"/>
    </row>
    <row r="19" spans="2:11" s="580" customFormat="1" ht="17.100000000000001" customHeight="1">
      <c r="B19" s="851" t="s">
        <v>4724</v>
      </c>
      <c r="C19" s="851"/>
      <c r="D19" s="851"/>
      <c r="E19" s="851"/>
      <c r="F19" s="851"/>
      <c r="G19" s="851"/>
      <c r="H19" s="851"/>
      <c r="I19" s="852">
        <v>11</v>
      </c>
      <c r="J19" s="578"/>
      <c r="K19" s="578"/>
    </row>
    <row r="20" spans="2:11" s="580" customFormat="1" ht="17.100000000000001" customHeight="1">
      <c r="B20" s="851"/>
      <c r="C20" s="851"/>
      <c r="D20" s="851"/>
      <c r="E20" s="851"/>
      <c r="F20" s="851"/>
      <c r="G20" s="851"/>
      <c r="H20" s="851"/>
      <c r="I20" s="852"/>
      <c r="J20" s="578"/>
      <c r="K20" s="578"/>
    </row>
    <row r="21" spans="2:11" s="580" customFormat="1" ht="17.100000000000001" customHeight="1">
      <c r="B21" s="851" t="s">
        <v>2041</v>
      </c>
      <c r="C21" s="851"/>
      <c r="D21" s="851"/>
      <c r="E21" s="851"/>
      <c r="F21" s="851"/>
      <c r="G21" s="851"/>
      <c r="H21" s="851"/>
      <c r="I21" s="852">
        <v>15</v>
      </c>
      <c r="J21" s="578"/>
      <c r="K21" s="578"/>
    </row>
    <row r="22" spans="2:11" s="580" customFormat="1" ht="17.100000000000001" customHeight="1">
      <c r="B22" s="851"/>
      <c r="C22" s="851"/>
      <c r="D22" s="851"/>
      <c r="E22" s="851"/>
      <c r="F22" s="851"/>
      <c r="G22" s="851"/>
      <c r="H22" s="851"/>
      <c r="I22" s="852"/>
      <c r="J22" s="578"/>
      <c r="K22" s="578"/>
    </row>
    <row r="23" spans="2:11" s="580" customFormat="1" ht="17.100000000000001" customHeight="1">
      <c r="B23" s="851" t="s">
        <v>4669</v>
      </c>
      <c r="C23" s="851"/>
      <c r="D23" s="851"/>
      <c r="E23" s="851"/>
      <c r="F23" s="851"/>
      <c r="G23" s="851"/>
      <c r="H23" s="851"/>
      <c r="I23" s="852">
        <v>16</v>
      </c>
      <c r="J23" s="578"/>
      <c r="K23" s="578"/>
    </row>
    <row r="24" spans="2:11" s="580" customFormat="1" ht="17.100000000000001" customHeight="1">
      <c r="B24" s="851"/>
      <c r="C24" s="851"/>
      <c r="D24" s="851"/>
      <c r="E24" s="851"/>
      <c r="F24" s="851"/>
      <c r="G24" s="851"/>
      <c r="H24" s="851"/>
      <c r="I24" s="852"/>
      <c r="J24" s="578"/>
      <c r="K24" s="578"/>
    </row>
    <row r="25" spans="2:11" s="580" customFormat="1" ht="17.100000000000001" customHeight="1">
      <c r="B25" s="851" t="s">
        <v>4697</v>
      </c>
      <c r="C25" s="851"/>
      <c r="D25" s="851"/>
      <c r="E25" s="851"/>
      <c r="F25" s="851"/>
      <c r="G25" s="851"/>
      <c r="H25" s="851"/>
      <c r="I25" s="852">
        <v>17</v>
      </c>
      <c r="J25" s="578"/>
      <c r="K25" s="578"/>
    </row>
    <row r="26" spans="2:11" s="580" customFormat="1" ht="17.100000000000001" customHeight="1">
      <c r="B26" s="851"/>
      <c r="C26" s="851"/>
      <c r="D26" s="851"/>
      <c r="E26" s="851"/>
      <c r="F26" s="851"/>
      <c r="G26" s="851"/>
      <c r="H26" s="851"/>
      <c r="I26" s="852"/>
      <c r="J26" s="578"/>
      <c r="K26" s="578"/>
    </row>
    <row r="27" spans="2:11" s="580" customFormat="1" ht="17.100000000000001" customHeight="1">
      <c r="B27" s="851" t="s">
        <v>125</v>
      </c>
      <c r="C27" s="851"/>
      <c r="D27" s="851"/>
      <c r="E27" s="851"/>
      <c r="F27" s="851"/>
      <c r="G27" s="851"/>
      <c r="H27" s="851"/>
      <c r="I27" s="852">
        <v>18</v>
      </c>
      <c r="J27" s="578"/>
      <c r="K27" s="578"/>
    </row>
    <row r="28" spans="2:11" s="580" customFormat="1" ht="17.100000000000001" customHeight="1">
      <c r="B28" s="851"/>
      <c r="C28" s="851"/>
      <c r="D28" s="851"/>
      <c r="E28" s="851"/>
      <c r="F28" s="851"/>
      <c r="G28" s="851"/>
      <c r="H28" s="851"/>
      <c r="I28" s="852"/>
      <c r="J28" s="578"/>
      <c r="K28" s="578"/>
    </row>
    <row r="29" spans="2:11" s="580" customFormat="1" ht="17.100000000000001" customHeight="1">
      <c r="B29" s="851" t="s">
        <v>2971</v>
      </c>
      <c r="C29" s="851"/>
      <c r="D29" s="851"/>
      <c r="E29" s="851"/>
      <c r="F29" s="851"/>
      <c r="G29" s="851"/>
      <c r="H29" s="851"/>
      <c r="I29" s="852">
        <v>19</v>
      </c>
      <c r="J29" s="578"/>
      <c r="K29" s="578"/>
    </row>
    <row r="30" spans="2:11" s="580" customFormat="1" ht="17.100000000000001" customHeight="1">
      <c r="B30" s="851"/>
      <c r="C30" s="851"/>
      <c r="D30" s="851"/>
      <c r="E30" s="851"/>
      <c r="F30" s="851"/>
      <c r="G30" s="851"/>
      <c r="H30" s="851"/>
      <c r="I30" s="852"/>
      <c r="J30" s="578"/>
      <c r="K30" s="578"/>
    </row>
    <row r="31" spans="2:11" s="580" customFormat="1" ht="17.100000000000001" customHeight="1">
      <c r="B31" s="851" t="s">
        <v>297</v>
      </c>
      <c r="C31" s="851"/>
      <c r="D31" s="851"/>
      <c r="E31" s="851"/>
      <c r="F31" s="851"/>
      <c r="G31" s="851"/>
      <c r="H31" s="851"/>
      <c r="I31" s="852">
        <v>20</v>
      </c>
      <c r="J31" s="578"/>
      <c r="K31" s="578"/>
    </row>
    <row r="32" spans="2:11" s="580" customFormat="1" ht="17.100000000000001" customHeight="1">
      <c r="B32" s="853"/>
      <c r="C32" s="853"/>
      <c r="D32" s="853"/>
      <c r="E32" s="853"/>
      <c r="F32" s="853"/>
      <c r="G32" s="853"/>
      <c r="H32" s="853"/>
      <c r="I32" s="852"/>
      <c r="J32" s="581"/>
      <c r="K32" s="581"/>
    </row>
    <row r="33" spans="1:11" s="580" customFormat="1" ht="17.100000000000001" customHeight="1">
      <c r="A33" s="582"/>
      <c r="B33" s="854" t="s">
        <v>126</v>
      </c>
      <c r="C33" s="853"/>
      <c r="D33" s="853"/>
      <c r="E33" s="853"/>
      <c r="F33" s="853"/>
      <c r="G33" s="853"/>
      <c r="H33" s="853"/>
      <c r="I33" s="852">
        <v>21</v>
      </c>
      <c r="J33" s="581"/>
      <c r="K33" s="581"/>
    </row>
    <row r="34" spans="1:11" s="580" customFormat="1" ht="17.100000000000001" customHeight="1">
      <c r="A34" s="582"/>
      <c r="B34" s="854"/>
      <c r="C34" s="853"/>
      <c r="D34" s="853"/>
      <c r="E34" s="853"/>
      <c r="F34" s="853"/>
      <c r="G34" s="853"/>
      <c r="H34" s="853"/>
      <c r="I34" s="852"/>
      <c r="J34" s="581"/>
      <c r="K34" s="581"/>
    </row>
    <row r="35" spans="1:11" s="580" customFormat="1" ht="17.100000000000001" customHeight="1">
      <c r="A35" s="582"/>
      <c r="B35" s="854" t="s">
        <v>2042</v>
      </c>
      <c r="C35" s="853"/>
      <c r="D35" s="853"/>
      <c r="E35" s="853"/>
      <c r="F35" s="853"/>
      <c r="G35" s="853"/>
      <c r="H35" s="853"/>
      <c r="I35" s="852">
        <v>22</v>
      </c>
      <c r="J35" s="581"/>
      <c r="K35" s="581"/>
    </row>
    <row r="36" spans="1:11" s="580" customFormat="1" ht="17.100000000000001" customHeight="1">
      <c r="B36" s="853"/>
      <c r="C36" s="853"/>
      <c r="D36" s="853"/>
      <c r="E36" s="853"/>
      <c r="F36" s="853"/>
      <c r="G36" s="853"/>
      <c r="H36" s="853"/>
      <c r="I36" s="855"/>
      <c r="J36" s="581"/>
      <c r="K36" s="581"/>
    </row>
    <row r="37" spans="1:11" s="580" customFormat="1" ht="17.100000000000001" customHeight="1">
      <c r="B37" s="854" t="s">
        <v>1996</v>
      </c>
      <c r="C37" s="853"/>
      <c r="D37" s="853"/>
      <c r="E37" s="853"/>
      <c r="F37" s="853"/>
      <c r="G37" s="853"/>
      <c r="H37" s="853"/>
      <c r="I37" s="852">
        <v>23</v>
      </c>
      <c r="J37" s="578"/>
      <c r="K37" s="578"/>
    </row>
    <row r="38" spans="1:11" s="580" customFormat="1" ht="17.100000000000001" customHeight="1">
      <c r="B38" s="851"/>
      <c r="C38" s="851"/>
      <c r="D38" s="851"/>
      <c r="E38" s="851"/>
      <c r="F38" s="851"/>
      <c r="G38" s="851"/>
      <c r="H38" s="851"/>
      <c r="I38" s="852"/>
      <c r="J38" s="578"/>
      <c r="K38" s="578"/>
    </row>
    <row r="39" spans="1:11" s="585" customFormat="1" ht="17.100000000000001" customHeight="1">
      <c r="B39" s="856" t="s">
        <v>4670</v>
      </c>
      <c r="C39" s="856"/>
      <c r="D39" s="856"/>
      <c r="E39" s="856"/>
      <c r="F39" s="856"/>
      <c r="G39" s="856"/>
      <c r="H39" s="856"/>
      <c r="I39" s="852">
        <v>60</v>
      </c>
      <c r="J39" s="584"/>
      <c r="K39" s="584"/>
    </row>
    <row r="40" spans="1:11" s="580" customFormat="1" ht="17.100000000000001" customHeight="1">
      <c r="B40" s="578"/>
      <c r="C40" s="578"/>
      <c r="D40" s="578"/>
      <c r="E40" s="578"/>
      <c r="F40" s="578"/>
      <c r="G40" s="578"/>
      <c r="H40" s="578"/>
      <c r="I40" s="579"/>
      <c r="J40" s="578"/>
      <c r="K40" s="578"/>
    </row>
    <row r="41" spans="1:11" s="580" customFormat="1" ht="17.100000000000001" customHeight="1">
      <c r="B41" s="578"/>
      <c r="C41" s="578"/>
      <c r="D41" s="578"/>
      <c r="E41" s="578"/>
      <c r="F41" s="578"/>
      <c r="G41" s="578"/>
      <c r="H41" s="578"/>
      <c r="I41" s="583"/>
      <c r="J41" s="578"/>
      <c r="K41" s="578"/>
    </row>
    <row r="42" spans="1:11" s="580" customFormat="1" ht="17.100000000000001" customHeight="1">
      <c r="B42" s="578"/>
      <c r="C42" s="578"/>
      <c r="D42" s="578"/>
      <c r="E42" s="578"/>
      <c r="F42" s="578"/>
      <c r="G42" s="578"/>
      <c r="H42" s="578"/>
      <c r="I42" s="584"/>
      <c r="J42" s="578"/>
      <c r="K42" s="578"/>
    </row>
    <row r="43" spans="1:11" s="580" customFormat="1" ht="12.75">
      <c r="B43" s="578"/>
      <c r="C43" s="578"/>
      <c r="D43" s="578"/>
      <c r="E43" s="578"/>
      <c r="F43" s="578"/>
      <c r="G43" s="578"/>
      <c r="H43" s="578"/>
      <c r="I43" s="584"/>
      <c r="J43" s="578"/>
      <c r="K43" s="578"/>
    </row>
    <row r="44" spans="1:11" s="580" customFormat="1" ht="12.75">
      <c r="B44" s="578"/>
      <c r="C44" s="578"/>
      <c r="D44" s="578"/>
      <c r="E44" s="578"/>
      <c r="F44" s="578"/>
      <c r="G44" s="578"/>
      <c r="H44" s="578"/>
      <c r="I44" s="584"/>
      <c r="J44" s="578"/>
      <c r="K44" s="578"/>
    </row>
    <row r="45" spans="1:11" s="580" customFormat="1" ht="12" customHeight="1">
      <c r="B45" s="578"/>
      <c r="C45" s="578"/>
      <c r="D45" s="578"/>
      <c r="E45" s="578"/>
      <c r="F45" s="578"/>
      <c r="G45" s="578"/>
      <c r="H45" s="578"/>
      <c r="I45" s="584"/>
      <c r="J45" s="578"/>
      <c r="K45" s="578"/>
    </row>
    <row r="46" spans="1:11">
      <c r="B46" s="28"/>
      <c r="C46" s="28"/>
      <c r="D46" s="28"/>
      <c r="E46" s="28"/>
      <c r="F46" s="28"/>
      <c r="G46" s="28"/>
      <c r="H46" s="28"/>
      <c r="I46" s="29"/>
      <c r="J46" s="28"/>
      <c r="K46" s="28"/>
    </row>
    <row r="47" spans="1:11">
      <c r="B47" s="28"/>
      <c r="C47" s="28"/>
      <c r="D47" s="28"/>
      <c r="E47" s="28"/>
      <c r="F47" s="28"/>
      <c r="G47" s="28"/>
      <c r="H47" s="28"/>
      <c r="I47" s="29"/>
      <c r="J47" s="28"/>
      <c r="K47" s="28"/>
    </row>
    <row r="48" spans="1:11">
      <c r="B48" s="28"/>
      <c r="C48" s="28"/>
      <c r="D48" s="28"/>
      <c r="E48" s="28"/>
      <c r="F48" s="28"/>
      <c r="G48" s="28"/>
      <c r="H48" s="28"/>
      <c r="I48" s="29"/>
      <c r="J48" s="28"/>
      <c r="K48" s="28"/>
    </row>
  </sheetData>
  <pageMargins left="0.80500000000000005" right="0.56000000000000005" top="1.01157407407407" bottom="0.2" header="0.31496062992126" footer="0.31496062992126"/>
  <pageSetup scale="92" firstPageNumber="5" orientation="portrait" r:id="rId1"/>
  <headerFooter>
    <oddHeader xml:space="preserve">&amp;R&amp;"Times New Roman,Bold Italic"&amp;10MRS Oil Nigeria Plc&amp;"Times New Roman,Italic"
Financial Statements-- 31 March 2016
</oddHead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R45"/>
  <sheetViews>
    <sheetView topLeftCell="C13" workbookViewId="0">
      <selection activeCell="K22" sqref="K22"/>
    </sheetView>
  </sheetViews>
  <sheetFormatPr defaultColWidth="9.140625" defaultRowHeight="15"/>
  <cols>
    <col min="1" max="1" width="1.28515625" style="222" customWidth="1"/>
    <col min="2" max="2" width="74.5703125" style="222" customWidth="1"/>
    <col min="3" max="3" width="9.140625" style="222"/>
    <col min="4" max="4" width="4" style="222" customWidth="1"/>
    <col min="5" max="5" width="20.28515625" style="222" bestFit="1" customWidth="1"/>
    <col min="6" max="6" width="3.28515625" style="222" customWidth="1"/>
    <col min="7" max="7" width="22.140625" style="222" bestFit="1" customWidth="1"/>
    <col min="8" max="8" width="4.140625" style="222" customWidth="1"/>
    <col min="9" max="9" width="15" style="222" bestFit="1" customWidth="1"/>
    <col min="10" max="10" width="2.85546875" style="222" customWidth="1"/>
    <col min="11" max="11" width="19.42578125" style="222" bestFit="1" customWidth="1"/>
    <col min="12" max="12" width="3.5703125" style="222" customWidth="1"/>
    <col min="13" max="13" width="13.28515625" style="222" bestFit="1" customWidth="1"/>
    <col min="14" max="14" width="9.140625" style="222"/>
    <col min="15" max="15" width="13.28515625" style="222" bestFit="1" customWidth="1"/>
    <col min="16" max="16384" width="9.140625" style="222"/>
  </cols>
  <sheetData>
    <row r="1" spans="2:15" ht="18">
      <c r="B1" s="221" t="s">
        <v>2889</v>
      </c>
      <c r="E1" s="223" t="s">
        <v>2890</v>
      </c>
    </row>
    <row r="2" spans="2:15">
      <c r="B2" s="224" t="s">
        <v>115</v>
      </c>
      <c r="C2" s="225"/>
      <c r="D2" s="225"/>
      <c r="E2" s="225"/>
      <c r="F2" s="225"/>
      <c r="G2" s="225"/>
      <c r="H2" s="225"/>
      <c r="I2" s="225"/>
      <c r="J2" s="225"/>
      <c r="K2" s="225"/>
    </row>
    <row r="3" spans="2:15">
      <c r="B3" s="226" t="s">
        <v>2891</v>
      </c>
      <c r="C3" s="225"/>
      <c r="D3" s="225"/>
      <c r="E3" s="225"/>
      <c r="F3" s="225"/>
      <c r="G3" s="225"/>
      <c r="H3" s="225"/>
      <c r="I3" s="225"/>
      <c r="J3" s="225"/>
      <c r="K3" s="225"/>
    </row>
    <row r="4" spans="2:15">
      <c r="B4" s="224" t="s">
        <v>2892</v>
      </c>
      <c r="C4" s="225"/>
      <c r="D4" s="225"/>
      <c r="E4" s="225"/>
      <c r="F4" s="225"/>
      <c r="G4" s="225"/>
      <c r="H4" s="225"/>
      <c r="I4" s="225"/>
      <c r="J4" s="225"/>
      <c r="K4" s="225"/>
    </row>
    <row r="5" spans="2:15">
      <c r="B5" s="224"/>
      <c r="C5" s="225"/>
      <c r="D5" s="225"/>
      <c r="E5" s="225"/>
      <c r="F5" s="225"/>
      <c r="G5" s="225"/>
      <c r="H5" s="225"/>
      <c r="I5" s="225"/>
      <c r="J5" s="225"/>
      <c r="K5" s="225"/>
    </row>
    <row r="6" spans="2:15">
      <c r="B6" s="224" t="s">
        <v>2893</v>
      </c>
      <c r="C6" s="225"/>
      <c r="D6" s="225"/>
      <c r="E6" s="225"/>
      <c r="F6" s="225"/>
      <c r="G6" s="225"/>
      <c r="H6" s="225"/>
      <c r="I6" s="225"/>
      <c r="J6" s="225"/>
      <c r="K6" s="225"/>
    </row>
    <row r="7" spans="2:15">
      <c r="B7" s="2422" t="s">
        <v>2894</v>
      </c>
      <c r="C7" s="2422"/>
      <c r="D7" s="2422"/>
      <c r="E7" s="2422"/>
      <c r="F7" s="225"/>
      <c r="G7" s="225"/>
      <c r="H7" s="225"/>
      <c r="I7" s="225"/>
      <c r="J7" s="225"/>
      <c r="K7" s="225"/>
    </row>
    <row r="8" spans="2:15">
      <c r="B8" s="224"/>
      <c r="C8" s="225"/>
      <c r="D8" s="225"/>
      <c r="E8" s="225"/>
      <c r="F8" s="225"/>
      <c r="G8" s="225"/>
      <c r="H8" s="225"/>
      <c r="I8" s="225"/>
      <c r="J8" s="225"/>
      <c r="K8" s="225"/>
    </row>
    <row r="9" spans="2:15">
      <c r="B9" s="224" t="s">
        <v>2895</v>
      </c>
      <c r="C9" s="225"/>
      <c r="D9" s="225"/>
      <c r="E9" s="225"/>
      <c r="F9" s="225"/>
      <c r="G9" s="225"/>
      <c r="H9" s="225"/>
      <c r="I9" s="225"/>
      <c r="J9" s="225"/>
      <c r="K9" s="225"/>
    </row>
    <row r="10" spans="2:15">
      <c r="B10" s="2423" t="s">
        <v>2896</v>
      </c>
      <c r="C10" s="2423"/>
      <c r="D10" s="2423"/>
      <c r="E10" s="2423"/>
      <c r="F10" s="225"/>
      <c r="G10" s="225"/>
      <c r="H10" s="225"/>
      <c r="I10" s="225"/>
      <c r="J10" s="225"/>
      <c r="K10" s="225"/>
    </row>
    <row r="11" spans="2:15">
      <c r="B11" s="224"/>
      <c r="C11" s="225"/>
      <c r="D11" s="225"/>
      <c r="E11" s="225"/>
      <c r="F11" s="225"/>
      <c r="G11" s="225"/>
      <c r="H11" s="225"/>
      <c r="I11" s="225"/>
      <c r="J11" s="225"/>
      <c r="K11" s="225"/>
    </row>
    <row r="12" spans="2:15">
      <c r="B12" s="225"/>
      <c r="C12" s="225"/>
      <c r="D12" s="225"/>
      <c r="E12" s="225"/>
      <c r="F12" s="225"/>
      <c r="G12" s="225"/>
      <c r="H12" s="225"/>
      <c r="I12" s="225"/>
      <c r="J12" s="225"/>
      <c r="K12" s="225"/>
    </row>
    <row r="13" spans="2:15" ht="15.75">
      <c r="B13" s="227" t="s">
        <v>2897</v>
      </c>
      <c r="C13" s="225"/>
      <c r="D13" s="225"/>
      <c r="E13" s="225"/>
      <c r="F13" s="225"/>
      <c r="G13" s="225"/>
      <c r="H13" s="225"/>
      <c r="I13" s="225"/>
      <c r="J13" s="225"/>
      <c r="K13" s="225"/>
    </row>
    <row r="14" spans="2:15" ht="15.75">
      <c r="B14" s="228"/>
      <c r="C14" s="229"/>
      <c r="D14" s="229"/>
      <c r="E14" s="230" t="s">
        <v>2898</v>
      </c>
      <c r="F14" s="230"/>
      <c r="G14" s="230" t="s">
        <v>2899</v>
      </c>
      <c r="H14" s="230"/>
      <c r="I14" s="230" t="s">
        <v>2900</v>
      </c>
      <c r="J14" s="230"/>
      <c r="K14" s="230" t="s">
        <v>2901</v>
      </c>
      <c r="L14" s="231"/>
      <c r="M14" s="232" t="s">
        <v>2902</v>
      </c>
      <c r="N14" s="233"/>
      <c r="O14" s="233"/>
    </row>
    <row r="15" spans="2:15">
      <c r="B15" s="234"/>
      <c r="C15" s="234"/>
      <c r="D15" s="234"/>
      <c r="E15" s="235"/>
      <c r="F15" s="235"/>
      <c r="G15" s="235"/>
      <c r="H15" s="235"/>
      <c r="I15" s="234"/>
      <c r="J15" s="234"/>
      <c r="K15" s="235"/>
      <c r="L15" s="231"/>
      <c r="M15" s="231"/>
      <c r="N15" s="233"/>
      <c r="O15" s="233"/>
    </row>
    <row r="16" spans="2:15" ht="15.75">
      <c r="B16" s="236" t="s">
        <v>2903</v>
      </c>
      <c r="C16" s="234"/>
      <c r="D16" s="237" t="s">
        <v>2904</v>
      </c>
      <c r="E16" s="238">
        <v>750000</v>
      </c>
      <c r="F16" s="239" t="s">
        <v>2904</v>
      </c>
      <c r="G16" s="238">
        <v>750000</v>
      </c>
      <c r="H16" s="240"/>
      <c r="I16" s="234"/>
      <c r="J16" s="239" t="s">
        <v>168</v>
      </c>
      <c r="K16" s="241">
        <v>750000</v>
      </c>
      <c r="L16" s="231"/>
      <c r="M16" s="242">
        <f>SUM(E16:K16)</f>
        <v>2250000</v>
      </c>
      <c r="N16" s="243"/>
      <c r="O16" s="244"/>
    </row>
    <row r="17" spans="2:18" ht="15.75">
      <c r="B17" s="236" t="s">
        <v>2905</v>
      </c>
      <c r="C17" s="234"/>
      <c r="D17" s="237" t="s">
        <v>168</v>
      </c>
      <c r="E17" s="245">
        <v>250000</v>
      </c>
      <c r="F17" s="239" t="s">
        <v>168</v>
      </c>
      <c r="G17" s="245">
        <v>250000</v>
      </c>
      <c r="H17" s="240"/>
      <c r="I17" s="234"/>
      <c r="J17" s="239"/>
      <c r="K17" s="241">
        <v>250000</v>
      </c>
      <c r="L17" s="231"/>
      <c r="M17" s="242">
        <f t="shared" ref="M17:M28" si="0">SUM(E17:K17)</f>
        <v>750000</v>
      </c>
      <c r="N17" s="233"/>
      <c r="O17" s="244"/>
    </row>
    <row r="18" spans="2:18" ht="15.75">
      <c r="B18" s="234" t="s">
        <v>2906</v>
      </c>
      <c r="C18" s="234"/>
      <c r="D18" s="246" t="s">
        <v>2907</v>
      </c>
      <c r="E18" s="247">
        <v>150000</v>
      </c>
      <c r="F18" s="248" t="s">
        <v>2907</v>
      </c>
      <c r="G18" s="247">
        <v>270000</v>
      </c>
      <c r="H18" s="248"/>
      <c r="I18" s="235"/>
      <c r="J18" s="235"/>
      <c r="K18" s="235"/>
      <c r="L18" s="231"/>
      <c r="M18" s="242">
        <f t="shared" si="0"/>
        <v>420000</v>
      </c>
      <c r="N18" s="233"/>
      <c r="O18" s="233"/>
    </row>
    <row r="19" spans="2:18" ht="15.75">
      <c r="B19" s="234" t="s">
        <v>2908</v>
      </c>
      <c r="C19" s="229"/>
      <c r="D19" s="229"/>
      <c r="E19" s="240"/>
      <c r="F19" s="248"/>
      <c r="G19" s="247">
        <v>370000</v>
      </c>
      <c r="H19" s="240"/>
      <c r="I19" s="235"/>
      <c r="J19" s="235"/>
      <c r="K19" s="234"/>
      <c r="L19" s="231"/>
      <c r="M19" s="242">
        <f t="shared" si="0"/>
        <v>370000</v>
      </c>
      <c r="N19" s="233"/>
      <c r="O19" s="233"/>
    </row>
    <row r="20" spans="2:18" ht="15.75">
      <c r="B20" s="234" t="s">
        <v>2909</v>
      </c>
      <c r="C20" s="234"/>
      <c r="D20" s="234"/>
      <c r="E20" s="240"/>
      <c r="F20" s="248"/>
      <c r="G20" s="247">
        <v>370000</v>
      </c>
      <c r="H20" s="240"/>
      <c r="I20" s="235"/>
      <c r="J20" s="235"/>
      <c r="K20" s="234"/>
      <c r="L20" s="249"/>
      <c r="M20" s="242">
        <f t="shared" si="0"/>
        <v>370000</v>
      </c>
      <c r="O20" s="233"/>
      <c r="P20" s="233"/>
      <c r="Q20" s="233"/>
      <c r="R20" s="233"/>
    </row>
    <row r="21" spans="2:18" ht="15.75">
      <c r="B21" s="234" t="s">
        <v>2910</v>
      </c>
      <c r="C21" s="234"/>
      <c r="D21" s="246" t="s">
        <v>2907</v>
      </c>
      <c r="E21" s="247">
        <v>250000</v>
      </c>
      <c r="F21" s="248"/>
      <c r="G21" s="247">
        <v>370000</v>
      </c>
      <c r="H21" s="250" t="s">
        <v>2911</v>
      </c>
      <c r="I21" s="251">
        <v>370000</v>
      </c>
      <c r="J21" s="252"/>
      <c r="K21" s="234"/>
      <c r="L21" s="249"/>
      <c r="M21" s="242">
        <f>SUM(E21:K21)</f>
        <v>990000</v>
      </c>
      <c r="O21" s="233"/>
      <c r="P21" s="233"/>
      <c r="Q21" s="233"/>
      <c r="R21" s="233"/>
    </row>
    <row r="22" spans="2:18" ht="15.75">
      <c r="B22" s="234" t="s">
        <v>2912</v>
      </c>
      <c r="C22" s="234"/>
      <c r="D22" s="234"/>
      <c r="E22" s="240"/>
      <c r="F22" s="250" t="s">
        <v>2911</v>
      </c>
      <c r="G22" s="253">
        <v>250000</v>
      </c>
      <c r="H22" s="240"/>
      <c r="I22" s="251">
        <v>250000</v>
      </c>
      <c r="J22" s="248"/>
      <c r="K22" s="234"/>
      <c r="L22" s="249"/>
      <c r="M22" s="242">
        <f t="shared" si="0"/>
        <v>500000</v>
      </c>
      <c r="O22" s="233"/>
      <c r="P22" s="233"/>
      <c r="Q22" s="233"/>
      <c r="R22" s="233"/>
    </row>
    <row r="23" spans="2:18" ht="15.75">
      <c r="B23" s="234" t="s">
        <v>2913</v>
      </c>
      <c r="C23" s="234"/>
      <c r="D23" s="234"/>
      <c r="E23" s="240"/>
      <c r="F23" s="254" t="s">
        <v>2907</v>
      </c>
      <c r="G23" s="247">
        <v>270000</v>
      </c>
      <c r="H23" s="240"/>
      <c r="I23" s="235"/>
      <c r="J23" s="235"/>
      <c r="K23" s="234"/>
      <c r="L23" s="249"/>
      <c r="M23" s="242">
        <f t="shared" si="0"/>
        <v>270000</v>
      </c>
      <c r="O23" s="233"/>
      <c r="P23" s="233"/>
      <c r="Q23" s="233"/>
      <c r="R23" s="233"/>
    </row>
    <row r="24" spans="2:18">
      <c r="B24" s="234" t="s">
        <v>2914</v>
      </c>
      <c r="C24" s="234"/>
      <c r="D24" s="234"/>
      <c r="E24" s="240"/>
      <c r="F24" s="250" t="s">
        <v>2911</v>
      </c>
      <c r="G24" s="253">
        <v>370000</v>
      </c>
      <c r="H24" s="240"/>
      <c r="I24" s="235"/>
      <c r="J24" s="235"/>
      <c r="K24" s="234"/>
      <c r="L24" s="249"/>
      <c r="M24" s="242">
        <f t="shared" si="0"/>
        <v>370000</v>
      </c>
      <c r="O24" s="233"/>
      <c r="P24" s="233"/>
      <c r="Q24" s="233"/>
      <c r="R24" s="233"/>
    </row>
    <row r="25" spans="2:18" ht="15.75">
      <c r="B25" s="234" t="s">
        <v>2915</v>
      </c>
      <c r="C25" s="234"/>
      <c r="D25" s="234"/>
      <c r="E25" s="240"/>
      <c r="F25" s="255" t="s">
        <v>2916</v>
      </c>
      <c r="G25" s="240">
        <v>370000</v>
      </c>
      <c r="H25" s="248" t="s">
        <v>2907</v>
      </c>
      <c r="I25" s="256">
        <v>370000</v>
      </c>
      <c r="J25" s="235"/>
      <c r="K25" s="234"/>
      <c r="L25" s="249"/>
      <c r="M25" s="242">
        <f t="shared" si="0"/>
        <v>740000</v>
      </c>
      <c r="O25" s="233"/>
      <c r="P25" s="233"/>
      <c r="Q25" s="233"/>
      <c r="R25" s="233"/>
    </row>
    <row r="26" spans="2:18">
      <c r="B26" s="234" t="s">
        <v>2917</v>
      </c>
      <c r="C26" s="234"/>
      <c r="D26" s="234"/>
      <c r="E26" s="240"/>
      <c r="F26" s="234"/>
      <c r="G26" s="240">
        <v>370000</v>
      </c>
      <c r="H26" s="240"/>
      <c r="I26" s="256">
        <v>370000</v>
      </c>
      <c r="J26" s="235"/>
      <c r="K26" s="234"/>
      <c r="L26" s="249"/>
      <c r="M26" s="242">
        <f t="shared" si="0"/>
        <v>740000</v>
      </c>
      <c r="O26" s="233"/>
      <c r="P26" s="233"/>
      <c r="Q26" s="233"/>
      <c r="R26" s="233"/>
    </row>
    <row r="27" spans="2:18" ht="15.75">
      <c r="B27" s="234" t="s">
        <v>2918</v>
      </c>
      <c r="C27" s="234"/>
      <c r="D27" s="234"/>
      <c r="E27" s="240"/>
      <c r="F27" s="248" t="s">
        <v>2907</v>
      </c>
      <c r="G27" s="247">
        <v>150000</v>
      </c>
      <c r="H27" s="240"/>
      <c r="I27" s="234"/>
      <c r="J27" s="234"/>
      <c r="K27" s="234"/>
      <c r="L27" s="249"/>
      <c r="M27" s="242">
        <f t="shared" si="0"/>
        <v>150000</v>
      </c>
      <c r="O27" s="233"/>
      <c r="P27" s="233"/>
      <c r="Q27" s="233"/>
      <c r="R27" s="233"/>
    </row>
    <row r="28" spans="2:18" ht="16.5">
      <c r="B28" s="234" t="s">
        <v>2919</v>
      </c>
      <c r="C28" s="234"/>
      <c r="D28" s="234"/>
      <c r="E28" s="240"/>
      <c r="F28" s="234"/>
      <c r="G28" s="257">
        <v>1440000</v>
      </c>
      <c r="H28" s="258" t="s">
        <v>2920</v>
      </c>
      <c r="I28" s="235"/>
      <c r="J28" s="235"/>
      <c r="K28" s="234"/>
      <c r="L28" s="231"/>
      <c r="M28" s="242">
        <f t="shared" si="0"/>
        <v>1440000</v>
      </c>
      <c r="N28" s="233"/>
      <c r="O28" s="233"/>
    </row>
    <row r="29" spans="2:18" ht="15.75">
      <c r="B29" s="234"/>
      <c r="C29" s="234"/>
      <c r="D29" s="234"/>
      <c r="E29" s="234"/>
      <c r="F29" s="234"/>
      <c r="G29" s="235"/>
      <c r="H29" s="235"/>
      <c r="I29" s="235"/>
      <c r="J29" s="235"/>
      <c r="K29" s="234"/>
      <c r="L29" s="259"/>
      <c r="M29" s="231"/>
      <c r="N29" s="233"/>
      <c r="O29" s="233"/>
    </row>
    <row r="30" spans="2:18" ht="16.5">
      <c r="B30" s="234"/>
      <c r="C30" s="260" t="s">
        <v>2902</v>
      </c>
      <c r="D30" s="260"/>
      <c r="E30" s="261">
        <f>SUM(E16:E28)</f>
        <v>1400000</v>
      </c>
      <c r="F30" s="261"/>
      <c r="G30" s="261">
        <f>SUM(G16:G28)</f>
        <v>5600000</v>
      </c>
      <c r="H30" s="261"/>
      <c r="I30" s="261">
        <f>SUM(I16:I28)</f>
        <v>1360000</v>
      </c>
      <c r="J30" s="261"/>
      <c r="K30" s="261">
        <f>SUM(K16:K28)</f>
        <v>1000000</v>
      </c>
      <c r="L30" s="231"/>
      <c r="M30" s="262">
        <f>SUM(M16:M28)</f>
        <v>9360000</v>
      </c>
      <c r="N30" s="263" t="s">
        <v>2921</v>
      </c>
    </row>
    <row r="31" spans="2:18" ht="15.75">
      <c r="B31" s="264"/>
      <c r="C31" s="264"/>
      <c r="D31" s="264"/>
      <c r="E31" s="265"/>
      <c r="F31" s="265"/>
      <c r="G31" s="265"/>
      <c r="H31" s="265"/>
      <c r="I31" s="264"/>
      <c r="J31" s="264"/>
      <c r="K31" s="264"/>
      <c r="L31" s="266"/>
    </row>
    <row r="32" spans="2:18" ht="15.75">
      <c r="B32" s="264"/>
      <c r="C32" s="264"/>
      <c r="D32" s="264"/>
      <c r="E32" s="265"/>
      <c r="F32" s="265"/>
      <c r="G32" s="265"/>
      <c r="H32" s="265"/>
      <c r="I32" s="264"/>
      <c r="J32" s="264"/>
      <c r="K32" s="264"/>
      <c r="L32" s="266"/>
    </row>
    <row r="33" spans="1:12" ht="18.75">
      <c r="B33" s="264"/>
      <c r="C33" s="267" t="s">
        <v>2922</v>
      </c>
      <c r="D33" s="267" t="s">
        <v>2923</v>
      </c>
      <c r="E33" s="265">
        <f>E17+G17+K16+K17</f>
        <v>1500000</v>
      </c>
      <c r="F33" s="265"/>
      <c r="G33" s="265"/>
      <c r="H33" s="265"/>
      <c r="I33" s="264"/>
      <c r="J33" s="264"/>
      <c r="K33" s="264"/>
      <c r="L33" s="266"/>
    </row>
    <row r="34" spans="1:12" ht="18.75">
      <c r="B34" s="264"/>
      <c r="C34" s="267" t="s">
        <v>2924</v>
      </c>
      <c r="D34" s="267" t="s">
        <v>2925</v>
      </c>
      <c r="E34" s="265">
        <f>E16+G16</f>
        <v>1500000</v>
      </c>
      <c r="F34" s="265"/>
      <c r="G34" s="265"/>
      <c r="H34" s="265"/>
      <c r="I34" s="264"/>
      <c r="J34" s="264"/>
      <c r="K34" s="264"/>
      <c r="L34" s="266"/>
    </row>
    <row r="35" spans="1:12" ht="18.75">
      <c r="B35" s="264"/>
      <c r="C35" s="268" t="s">
        <v>2926</v>
      </c>
      <c r="D35" s="267" t="s">
        <v>2927</v>
      </c>
      <c r="E35" s="265">
        <f>G18+G19+G20+G21+I25+I26+E21+G23+G27+E18</f>
        <v>2940000</v>
      </c>
      <c r="F35" s="265"/>
      <c r="G35" s="265"/>
      <c r="H35" s="265"/>
      <c r="I35" s="264"/>
      <c r="J35" s="264"/>
      <c r="K35" s="264"/>
      <c r="L35" s="266"/>
    </row>
    <row r="36" spans="1:12" ht="18.75">
      <c r="B36" s="264"/>
      <c r="C36" s="268" t="s">
        <v>2928</v>
      </c>
      <c r="D36" s="267" t="s">
        <v>2929</v>
      </c>
      <c r="E36" s="265">
        <f>I21+I22+G22+G24</f>
        <v>1240000</v>
      </c>
      <c r="F36" s="265"/>
      <c r="G36" s="265"/>
      <c r="H36" s="265"/>
      <c r="I36" s="264"/>
      <c r="J36" s="264"/>
      <c r="K36" s="264"/>
      <c r="L36" s="266"/>
    </row>
    <row r="37" spans="1:12" ht="18.75">
      <c r="B37" s="264"/>
      <c r="C37" s="268" t="s">
        <v>2930</v>
      </c>
      <c r="D37" s="267" t="s">
        <v>2931</v>
      </c>
      <c r="E37" s="265">
        <f>G25+G26</f>
        <v>740000</v>
      </c>
      <c r="F37" s="265"/>
      <c r="G37" s="265"/>
      <c r="H37" s="265"/>
      <c r="I37" s="264"/>
      <c r="J37" s="264"/>
      <c r="K37" s="264"/>
      <c r="L37" s="266"/>
    </row>
    <row r="38" spans="1:12" ht="15.75">
      <c r="B38" s="264"/>
      <c r="C38" s="268"/>
      <c r="D38" s="267"/>
      <c r="E38" s="265"/>
      <c r="F38" s="265"/>
      <c r="G38" s="265"/>
      <c r="H38" s="265"/>
      <c r="I38" s="264"/>
      <c r="J38" s="264"/>
      <c r="K38" s="264"/>
      <c r="L38" s="266"/>
    </row>
    <row r="39" spans="1:12" ht="15.75">
      <c r="B39" s="269"/>
      <c r="C39" s="264"/>
      <c r="D39" s="264"/>
      <c r="E39" s="265"/>
      <c r="F39" s="265"/>
      <c r="G39" s="264"/>
      <c r="H39" s="264"/>
      <c r="I39" s="264"/>
      <c r="J39" s="264"/>
      <c r="K39" s="264"/>
      <c r="L39" s="270"/>
    </row>
    <row r="40" spans="1:12">
      <c r="A40" s="222">
        <v>1</v>
      </c>
      <c r="B40" s="271"/>
      <c r="C40" s="264"/>
      <c r="D40" s="264"/>
      <c r="E40" s="265"/>
      <c r="F40" s="265"/>
      <c r="G40" s="265"/>
      <c r="H40" s="265"/>
      <c r="I40" s="264"/>
      <c r="J40" s="264"/>
      <c r="K40" s="264"/>
      <c r="L40" s="233"/>
    </row>
    <row r="41" spans="1:12" ht="18.75">
      <c r="B41" s="264"/>
      <c r="C41" s="264"/>
      <c r="D41" s="264"/>
      <c r="E41" s="272"/>
      <c r="F41" s="272"/>
      <c r="G41" s="264"/>
      <c r="H41" s="264"/>
      <c r="I41" s="264"/>
      <c r="J41" s="264"/>
      <c r="K41" s="264"/>
      <c r="L41" s="233"/>
    </row>
    <row r="42" spans="1:12" ht="18.75">
      <c r="B42" s="268"/>
      <c r="C42" s="264"/>
      <c r="D42" s="264"/>
      <c r="E42" s="264"/>
      <c r="F42" s="264"/>
      <c r="G42" s="273"/>
      <c r="H42" s="273"/>
      <c r="I42" s="264"/>
      <c r="J42" s="264"/>
      <c r="K42" s="264"/>
      <c r="L42" s="233"/>
    </row>
    <row r="43" spans="1:12">
      <c r="B43" s="274"/>
    </row>
    <row r="45" spans="1:12">
      <c r="B45" s="250"/>
    </row>
  </sheetData>
  <mergeCells count="2">
    <mergeCell ref="B7:E7"/>
    <mergeCell ref="B10:E10"/>
  </mergeCells>
  <pageMargins left="0.7" right="0.7" top="0.75" bottom="0.75" header="0.3" footer="0.3"/>
  <pageSetup orientation="portrait" r:id="rId1"/>
  <drawing r:id="rId2"/>
  <legacy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L324"/>
  <sheetViews>
    <sheetView topLeftCell="A258" workbookViewId="0">
      <selection activeCell="H293" sqref="H293"/>
    </sheetView>
  </sheetViews>
  <sheetFormatPr defaultRowHeight="15" outlineLevelRow="2"/>
  <cols>
    <col min="1" max="1" width="46" customWidth="1"/>
    <col min="2" max="2" width="17.5703125" style="119" bestFit="1" customWidth="1"/>
    <col min="3" max="3" width="3.28515625" style="119" customWidth="1"/>
    <col min="4" max="4" width="4.5703125" style="119" customWidth="1"/>
    <col min="5" max="5" width="17.5703125" style="119" bestFit="1" customWidth="1"/>
    <col min="6" max="6" width="14" style="119" bestFit="1" customWidth="1"/>
    <col min="8" max="8" width="52.28515625" bestFit="1" customWidth="1"/>
    <col min="9" max="9" width="17.5703125" style="119" bestFit="1" customWidth="1"/>
    <col min="10" max="10" width="10.42578125" style="119" hidden="1" customWidth="1"/>
    <col min="12" max="12" width="28.42578125" bestFit="1" customWidth="1"/>
  </cols>
  <sheetData>
    <row r="1" spans="1:12">
      <c r="A1" t="s">
        <v>2942</v>
      </c>
      <c r="F1" s="119" t="s">
        <v>265</v>
      </c>
      <c r="H1" t="s">
        <v>2943</v>
      </c>
    </row>
    <row r="2" spans="1:12" hidden="1" outlineLevel="2">
      <c r="A2" s="71" t="s">
        <v>2418</v>
      </c>
      <c r="B2" s="275">
        <v>290503724.02999997</v>
      </c>
      <c r="C2" s="275">
        <v>111112</v>
      </c>
      <c r="D2" s="275">
        <v>0</v>
      </c>
      <c r="E2" s="275">
        <v>290614836.02999997</v>
      </c>
      <c r="F2" s="275">
        <v>290615</v>
      </c>
      <c r="H2" s="71" t="s">
        <v>1767</v>
      </c>
      <c r="I2" s="275">
        <v>1476480773.3699999</v>
      </c>
      <c r="J2" s="275">
        <v>-80</v>
      </c>
      <c r="K2" s="71"/>
      <c r="L2" s="71"/>
    </row>
    <row r="3" spans="1:12" hidden="1" outlineLevel="2">
      <c r="A3" s="71" t="s">
        <v>2419</v>
      </c>
      <c r="B3" s="275">
        <v>944649938.14999998</v>
      </c>
      <c r="C3" s="275">
        <v>1383895.85</v>
      </c>
      <c r="D3" s="275">
        <v>0</v>
      </c>
      <c r="E3" s="275">
        <v>946033834</v>
      </c>
      <c r="F3" s="275">
        <v>946034</v>
      </c>
      <c r="H3" s="71" t="s">
        <v>1767</v>
      </c>
      <c r="I3" s="275">
        <v>0</v>
      </c>
      <c r="J3" s="275">
        <v>0</v>
      </c>
      <c r="K3" s="71"/>
      <c r="L3" s="71"/>
    </row>
    <row r="4" spans="1:12" hidden="1" outlineLevel="2">
      <c r="A4" s="71" t="s">
        <v>2420</v>
      </c>
      <c r="B4" s="275">
        <v>43013427.079999998</v>
      </c>
      <c r="C4" s="275">
        <v>157267.6</v>
      </c>
      <c r="D4" s="275">
        <v>0</v>
      </c>
      <c r="E4" s="275">
        <v>43170694.68</v>
      </c>
      <c r="F4" s="275">
        <v>43171</v>
      </c>
      <c r="H4" s="71" t="s">
        <v>1767</v>
      </c>
      <c r="I4" s="275">
        <v>0</v>
      </c>
      <c r="J4" s="275">
        <v>0</v>
      </c>
      <c r="K4" s="71"/>
      <c r="L4" s="71"/>
    </row>
    <row r="5" spans="1:12" hidden="1" outlineLevel="2">
      <c r="A5" s="71" t="s">
        <v>2421</v>
      </c>
      <c r="B5" s="275">
        <v>93362996.170000002</v>
      </c>
      <c r="C5" s="275">
        <v>0</v>
      </c>
      <c r="D5" s="275">
        <v>0</v>
      </c>
      <c r="E5" s="275">
        <v>93362996.170000002</v>
      </c>
      <c r="F5" s="275">
        <v>93363</v>
      </c>
      <c r="H5" s="71" t="s">
        <v>1767</v>
      </c>
      <c r="I5" s="275">
        <v>0</v>
      </c>
      <c r="J5" s="275">
        <v>0</v>
      </c>
      <c r="K5" s="71"/>
      <c r="L5" s="71"/>
    </row>
    <row r="6" spans="1:12" hidden="1" outlineLevel="2">
      <c r="A6" s="71" t="s">
        <v>2422</v>
      </c>
      <c r="B6" s="275">
        <v>12862859.970000001</v>
      </c>
      <c r="C6" s="275">
        <v>0</v>
      </c>
      <c r="D6" s="275">
        <v>0</v>
      </c>
      <c r="E6" s="275">
        <v>12862859.970000001</v>
      </c>
      <c r="F6" s="275">
        <v>12863</v>
      </c>
      <c r="H6" s="71" t="s">
        <v>1767</v>
      </c>
      <c r="I6" s="275">
        <v>0</v>
      </c>
      <c r="J6" s="275">
        <v>0</v>
      </c>
      <c r="K6" s="71"/>
      <c r="L6" s="71"/>
    </row>
    <row r="7" spans="1:12" hidden="1" outlineLevel="2">
      <c r="A7" s="71" t="s">
        <v>2423</v>
      </c>
      <c r="B7" s="275">
        <v>18080862.170000002</v>
      </c>
      <c r="C7" s="275">
        <v>28977325.539999999</v>
      </c>
      <c r="D7" s="275">
        <v>0</v>
      </c>
      <c r="E7" s="275">
        <v>47058187.710000001</v>
      </c>
      <c r="F7" s="275">
        <v>47058</v>
      </c>
      <c r="H7" s="71" t="s">
        <v>1767</v>
      </c>
      <c r="I7" s="275">
        <v>0</v>
      </c>
      <c r="J7" s="275">
        <v>0</v>
      </c>
      <c r="K7" s="71"/>
      <c r="L7" s="71"/>
    </row>
    <row r="8" spans="1:12" hidden="1" outlineLevel="2">
      <c r="A8" s="71" t="s">
        <v>2424</v>
      </c>
      <c r="B8" s="275">
        <v>64542820.920000002</v>
      </c>
      <c r="C8" s="275">
        <v>0</v>
      </c>
      <c r="D8" s="275">
        <v>0</v>
      </c>
      <c r="E8" s="275">
        <v>64542820.920000002</v>
      </c>
      <c r="F8" s="275">
        <v>64543</v>
      </c>
      <c r="H8" s="71" t="s">
        <v>1767</v>
      </c>
      <c r="I8" s="275">
        <v>0</v>
      </c>
      <c r="J8" s="275">
        <v>0</v>
      </c>
      <c r="K8" s="71"/>
      <c r="L8" s="71"/>
    </row>
    <row r="9" spans="1:12" hidden="1" outlineLevel="2">
      <c r="A9" s="71" t="s">
        <v>2425</v>
      </c>
      <c r="B9" s="275">
        <v>50060999.700000003</v>
      </c>
      <c r="C9" s="275">
        <v>15621625.17</v>
      </c>
      <c r="D9" s="275">
        <v>0</v>
      </c>
      <c r="E9" s="275">
        <v>65682624.870000005</v>
      </c>
      <c r="F9" s="275">
        <v>65683</v>
      </c>
      <c r="H9" s="71" t="s">
        <v>1767</v>
      </c>
      <c r="I9" s="275">
        <v>0</v>
      </c>
      <c r="J9" s="275">
        <v>0</v>
      </c>
      <c r="K9" s="71"/>
      <c r="L9" s="71"/>
    </row>
    <row r="10" spans="1:12" outlineLevel="1" collapsed="1">
      <c r="A10" s="71"/>
      <c r="B10" s="275"/>
      <c r="C10" s="275"/>
      <c r="D10" s="275"/>
      <c r="E10" s="275"/>
      <c r="F10" s="275">
        <f>SUBTOTAL(9,F2:F9)</f>
        <v>1563330</v>
      </c>
      <c r="H10" s="276" t="s">
        <v>2944</v>
      </c>
      <c r="I10" s="275"/>
      <c r="J10" s="275"/>
      <c r="K10" s="71"/>
      <c r="L10" s="71"/>
    </row>
    <row r="11" spans="1:12" hidden="1" outlineLevel="2">
      <c r="A11" s="71" t="s">
        <v>2427</v>
      </c>
      <c r="B11" s="275">
        <v>54130544.899999999</v>
      </c>
      <c r="C11" s="275">
        <v>0</v>
      </c>
      <c r="D11" s="275">
        <v>0</v>
      </c>
      <c r="E11" s="275">
        <v>54130544.899999999</v>
      </c>
      <c r="F11" s="275">
        <v>54131</v>
      </c>
      <c r="H11" s="71" t="s">
        <v>1934</v>
      </c>
      <c r="I11" s="275">
        <v>31300899.41</v>
      </c>
      <c r="J11" s="275">
        <v>73</v>
      </c>
      <c r="K11" s="71"/>
      <c r="L11" s="71"/>
    </row>
    <row r="12" spans="1:12" hidden="1" outlineLevel="2">
      <c r="A12" s="71" t="s">
        <v>2428</v>
      </c>
      <c r="B12" s="275">
        <v>5108545.71</v>
      </c>
      <c r="C12" s="275">
        <v>0</v>
      </c>
      <c r="D12" s="275">
        <v>0</v>
      </c>
      <c r="E12" s="275">
        <v>5108545.71</v>
      </c>
      <c r="F12" s="275">
        <v>5109</v>
      </c>
      <c r="H12" s="71" t="s">
        <v>1934</v>
      </c>
      <c r="I12" s="275">
        <v>0</v>
      </c>
      <c r="J12" s="275">
        <v>0</v>
      </c>
      <c r="K12" s="71"/>
      <c r="L12" s="71"/>
    </row>
    <row r="13" spans="1:12" outlineLevel="1" collapsed="1">
      <c r="A13" s="71"/>
      <c r="B13" s="275"/>
      <c r="C13" s="275"/>
      <c r="D13" s="275"/>
      <c r="E13" s="275"/>
      <c r="F13" s="275">
        <f>SUBTOTAL(9,F11:F12)</f>
        <v>59240</v>
      </c>
      <c r="H13" s="276" t="s">
        <v>2945</v>
      </c>
      <c r="I13" s="275"/>
      <c r="J13" s="275"/>
      <c r="K13" s="71"/>
      <c r="L13" s="71"/>
    </row>
    <row r="14" spans="1:12" hidden="1" outlineLevel="2">
      <c r="A14" s="71" t="s">
        <v>2254</v>
      </c>
      <c r="B14" s="275">
        <v>18934301.300000001</v>
      </c>
      <c r="C14" s="275">
        <v>0</v>
      </c>
      <c r="D14" s="275">
        <v>0</v>
      </c>
      <c r="E14" s="275">
        <v>18934301.300000001</v>
      </c>
      <c r="F14" s="275">
        <v>18935</v>
      </c>
      <c r="G14" s="71"/>
      <c r="H14" s="71" t="s">
        <v>1936</v>
      </c>
      <c r="I14" s="275">
        <v>2879700</v>
      </c>
      <c r="J14" s="275">
        <v>558</v>
      </c>
      <c r="K14" s="71"/>
      <c r="L14" s="71" t="s">
        <v>110</v>
      </c>
    </row>
    <row r="15" spans="1:12" hidden="1" outlineLevel="2">
      <c r="A15" s="71" t="s">
        <v>2255</v>
      </c>
      <c r="B15" s="275">
        <v>5530534.7000000002</v>
      </c>
      <c r="C15" s="275">
        <v>0</v>
      </c>
      <c r="D15" s="275">
        <v>0</v>
      </c>
      <c r="E15" s="275">
        <v>5530534.7000000002</v>
      </c>
      <c r="F15" s="275">
        <v>5531</v>
      </c>
      <c r="G15" s="71"/>
      <c r="H15" s="71" t="s">
        <v>1936</v>
      </c>
      <c r="I15" s="275">
        <v>0</v>
      </c>
      <c r="J15" s="275">
        <v>0</v>
      </c>
      <c r="K15" s="71"/>
      <c r="L15" s="71" t="s">
        <v>110</v>
      </c>
    </row>
    <row r="16" spans="1:12" hidden="1" outlineLevel="2">
      <c r="A16" s="71" t="s">
        <v>2256</v>
      </c>
      <c r="B16" s="275">
        <v>7500</v>
      </c>
      <c r="C16" s="275">
        <v>0</v>
      </c>
      <c r="D16" s="275">
        <v>0</v>
      </c>
      <c r="E16" s="275">
        <v>7500</v>
      </c>
      <c r="F16" s="275">
        <v>8</v>
      </c>
      <c r="G16" s="71"/>
      <c r="H16" s="71" t="s">
        <v>1936</v>
      </c>
      <c r="I16" s="275">
        <v>3828662.01</v>
      </c>
      <c r="J16" s="275">
        <v>-100</v>
      </c>
      <c r="K16" s="71"/>
      <c r="L16" s="71" t="s">
        <v>110</v>
      </c>
    </row>
    <row r="17" spans="1:12" hidden="1" outlineLevel="2">
      <c r="A17" s="71" t="s">
        <v>2339</v>
      </c>
      <c r="B17" s="275">
        <v>7490340.6500000004</v>
      </c>
      <c r="C17" s="275">
        <v>0</v>
      </c>
      <c r="D17" s="275">
        <v>0</v>
      </c>
      <c r="E17" s="275">
        <v>7490340.6500000004</v>
      </c>
      <c r="F17" s="275">
        <v>7490</v>
      </c>
      <c r="G17" s="71"/>
      <c r="H17" s="71" t="s">
        <v>1936</v>
      </c>
      <c r="I17" s="275">
        <v>1834636.35</v>
      </c>
      <c r="J17" s="275">
        <v>308</v>
      </c>
      <c r="K17" s="71"/>
      <c r="L17" s="71" t="s">
        <v>148</v>
      </c>
    </row>
    <row r="18" spans="1:12" hidden="1" outlineLevel="2">
      <c r="A18" s="71" t="s">
        <v>2395</v>
      </c>
      <c r="B18" s="275">
        <v>7470560</v>
      </c>
      <c r="C18" s="275">
        <v>0</v>
      </c>
      <c r="D18" s="275">
        <v>0</v>
      </c>
      <c r="E18" s="275">
        <v>7470560</v>
      </c>
      <c r="F18" s="275">
        <v>7471</v>
      </c>
      <c r="G18" s="71"/>
      <c r="H18" s="71" t="s">
        <v>1936</v>
      </c>
      <c r="I18" s="275">
        <v>200000</v>
      </c>
      <c r="J18" s="275">
        <v>3635</v>
      </c>
      <c r="K18" s="71"/>
      <c r="L18" s="71" t="s">
        <v>148</v>
      </c>
    </row>
    <row r="19" spans="1:12" hidden="1" outlineLevel="2">
      <c r="A19" s="71" t="s">
        <v>2396</v>
      </c>
      <c r="B19" s="275">
        <v>9822950</v>
      </c>
      <c r="C19" s="275">
        <v>0</v>
      </c>
      <c r="D19" s="275">
        <v>0</v>
      </c>
      <c r="E19" s="275">
        <v>9822950</v>
      </c>
      <c r="F19" s="275">
        <v>9823</v>
      </c>
      <c r="G19" s="71"/>
      <c r="H19" s="71" t="s">
        <v>1936</v>
      </c>
      <c r="I19" s="275">
        <v>1480000</v>
      </c>
      <c r="J19" s="275">
        <v>564</v>
      </c>
      <c r="K19" s="71"/>
      <c r="L19" s="71" t="s">
        <v>148</v>
      </c>
    </row>
    <row r="20" spans="1:12" hidden="1" outlineLevel="2">
      <c r="A20" s="71" t="s">
        <v>2397</v>
      </c>
      <c r="B20" s="275">
        <v>7903312.0700000003</v>
      </c>
      <c r="C20" s="275">
        <v>0</v>
      </c>
      <c r="D20" s="275">
        <v>0</v>
      </c>
      <c r="E20" s="275">
        <v>7903312.0700000003</v>
      </c>
      <c r="F20" s="275">
        <v>7903</v>
      </c>
      <c r="G20" s="71"/>
      <c r="H20" s="71" t="s">
        <v>1936</v>
      </c>
      <c r="I20" s="275">
        <v>1971847.68</v>
      </c>
      <c r="J20" s="275">
        <v>301</v>
      </c>
      <c r="K20" s="71"/>
      <c r="L20" s="71" t="s">
        <v>148</v>
      </c>
    </row>
    <row r="21" spans="1:12" outlineLevel="1" collapsed="1">
      <c r="A21" s="71"/>
      <c r="B21" s="275"/>
      <c r="C21" s="275"/>
      <c r="D21" s="275"/>
      <c r="E21" s="275"/>
      <c r="F21" s="275">
        <f>SUBTOTAL(9,F14:F20)</f>
        <v>57161</v>
      </c>
      <c r="G21" s="71"/>
      <c r="H21" s="276" t="s">
        <v>2846</v>
      </c>
      <c r="I21" s="275"/>
      <c r="J21" s="275"/>
      <c r="K21" s="71"/>
      <c r="L21" s="71"/>
    </row>
    <row r="22" spans="1:12" hidden="1" outlineLevel="2">
      <c r="A22" s="71" t="s">
        <v>2167</v>
      </c>
      <c r="B22" s="275">
        <v>9462248983.5300007</v>
      </c>
      <c r="C22" s="275">
        <v>0</v>
      </c>
      <c r="D22" s="275">
        <v>0</v>
      </c>
      <c r="E22" s="275">
        <v>9462248983.5300007</v>
      </c>
      <c r="F22" s="275">
        <v>9462249</v>
      </c>
      <c r="G22" s="71"/>
      <c r="H22" s="71" t="s">
        <v>1935</v>
      </c>
      <c r="I22" s="275">
        <v>7056678881.3299999</v>
      </c>
      <c r="J22" s="275">
        <v>34</v>
      </c>
      <c r="K22" s="71"/>
      <c r="L22" s="71" t="s">
        <v>1</v>
      </c>
    </row>
    <row r="23" spans="1:12" hidden="1" outlineLevel="2">
      <c r="A23" s="71" t="s">
        <v>2168</v>
      </c>
      <c r="B23" s="275">
        <v>0</v>
      </c>
      <c r="C23" s="275">
        <v>0</v>
      </c>
      <c r="D23" s="275">
        <v>0</v>
      </c>
      <c r="E23" s="275">
        <v>0</v>
      </c>
      <c r="F23" s="275">
        <v>0</v>
      </c>
      <c r="G23" s="71"/>
      <c r="H23" s="71" t="s">
        <v>1935</v>
      </c>
      <c r="I23" s="275">
        <v>2136712736.6300001</v>
      </c>
      <c r="J23" s="275">
        <v>-100</v>
      </c>
      <c r="K23" s="71"/>
      <c r="L23" s="71" t="s">
        <v>1</v>
      </c>
    </row>
    <row r="24" spans="1:12" hidden="1" outlineLevel="2">
      <c r="A24" s="71" t="s">
        <v>2169</v>
      </c>
      <c r="B24" s="275">
        <v>61406751021.110001</v>
      </c>
      <c r="C24" s="275">
        <v>-53862089.43</v>
      </c>
      <c r="D24" s="275">
        <v>0</v>
      </c>
      <c r="E24" s="275">
        <v>61352888931.68</v>
      </c>
      <c r="F24" s="275">
        <v>61352889</v>
      </c>
      <c r="G24" s="71"/>
      <c r="H24" s="71" t="s">
        <v>1935</v>
      </c>
      <c r="I24" s="275">
        <v>56237673027.010002</v>
      </c>
      <c r="J24" s="275">
        <v>9</v>
      </c>
      <c r="K24" s="71"/>
      <c r="L24" s="71" t="s">
        <v>1</v>
      </c>
    </row>
    <row r="25" spans="1:12" hidden="1" outlineLevel="2">
      <c r="A25" s="71" t="s">
        <v>2170</v>
      </c>
      <c r="B25" s="275">
        <v>949371168.10000002</v>
      </c>
      <c r="C25" s="275">
        <v>0</v>
      </c>
      <c r="D25" s="275">
        <v>0</v>
      </c>
      <c r="E25" s="275">
        <v>949371168.10000002</v>
      </c>
      <c r="F25" s="275">
        <v>949371</v>
      </c>
      <c r="G25" s="71"/>
      <c r="H25" s="71" t="s">
        <v>1935</v>
      </c>
      <c r="I25" s="275">
        <v>1509142567</v>
      </c>
      <c r="J25" s="275">
        <v>-37</v>
      </c>
      <c r="K25" s="71"/>
      <c r="L25" s="71" t="s">
        <v>1</v>
      </c>
    </row>
    <row r="26" spans="1:12" hidden="1" outlineLevel="2">
      <c r="A26" s="71" t="s">
        <v>2171</v>
      </c>
      <c r="B26" s="275">
        <v>8937813812.6800003</v>
      </c>
      <c r="C26" s="275">
        <v>24923884.370000001</v>
      </c>
      <c r="D26" s="275">
        <v>0</v>
      </c>
      <c r="E26" s="275">
        <v>8962737697.0500011</v>
      </c>
      <c r="F26" s="275">
        <v>8962738</v>
      </c>
      <c r="G26" s="71"/>
      <c r="H26" s="71" t="s">
        <v>1935</v>
      </c>
      <c r="I26" s="275">
        <v>5641473896.46</v>
      </c>
      <c r="J26" s="275">
        <v>58</v>
      </c>
      <c r="K26" s="71"/>
      <c r="L26" s="71" t="s">
        <v>1</v>
      </c>
    </row>
    <row r="27" spans="1:12" hidden="1" outlineLevel="2">
      <c r="A27" s="71" t="s">
        <v>2172</v>
      </c>
      <c r="B27" s="275">
        <v>0</v>
      </c>
      <c r="C27" s="275">
        <v>0</v>
      </c>
      <c r="D27" s="275">
        <v>0</v>
      </c>
      <c r="E27" s="275">
        <v>0</v>
      </c>
      <c r="F27" s="275">
        <v>0</v>
      </c>
      <c r="G27" s="71"/>
      <c r="H27" s="71" t="s">
        <v>1935</v>
      </c>
      <c r="I27" s="275">
        <v>106012000</v>
      </c>
      <c r="J27" s="275">
        <v>-100</v>
      </c>
      <c r="K27" s="71"/>
      <c r="L27" s="71" t="s">
        <v>1</v>
      </c>
    </row>
    <row r="28" spans="1:12" hidden="1" outlineLevel="2">
      <c r="A28" s="71" t="s">
        <v>2173</v>
      </c>
      <c r="B28" s="275">
        <v>122500</v>
      </c>
      <c r="C28" s="275">
        <v>0</v>
      </c>
      <c r="D28" s="275">
        <v>0</v>
      </c>
      <c r="E28" s="275">
        <v>122500</v>
      </c>
      <c r="F28" s="275">
        <v>123</v>
      </c>
      <c r="G28" s="71"/>
      <c r="H28" s="71" t="s">
        <v>1935</v>
      </c>
      <c r="I28" s="275">
        <v>0</v>
      </c>
      <c r="J28" s="275">
        <v>0</v>
      </c>
      <c r="K28" s="71"/>
      <c r="L28" s="71" t="s">
        <v>1</v>
      </c>
    </row>
    <row r="29" spans="1:12" hidden="1" outlineLevel="2">
      <c r="A29" s="71" t="s">
        <v>2174</v>
      </c>
      <c r="B29" s="275">
        <v>1602579685.47</v>
      </c>
      <c r="C29" s="275">
        <v>0</v>
      </c>
      <c r="D29" s="275">
        <v>0</v>
      </c>
      <c r="E29" s="275">
        <v>1602579685.47</v>
      </c>
      <c r="F29" s="275">
        <v>1602580</v>
      </c>
      <c r="G29" s="71"/>
      <c r="H29" s="71" t="s">
        <v>1935</v>
      </c>
      <c r="I29" s="275">
        <v>831501944.08000004</v>
      </c>
      <c r="J29" s="275">
        <v>93</v>
      </c>
      <c r="K29" s="71"/>
      <c r="L29" s="71" t="s">
        <v>1</v>
      </c>
    </row>
    <row r="30" spans="1:12" hidden="1" outlineLevel="2">
      <c r="A30" s="71" t="s">
        <v>2175</v>
      </c>
      <c r="B30" s="275">
        <v>395760404.98000002</v>
      </c>
      <c r="C30" s="275">
        <v>0</v>
      </c>
      <c r="D30" s="275">
        <v>0</v>
      </c>
      <c r="E30" s="275">
        <v>395760404.98000002</v>
      </c>
      <c r="F30" s="275">
        <v>395760</v>
      </c>
      <c r="G30" s="71"/>
      <c r="H30" s="71" t="s">
        <v>1935</v>
      </c>
      <c r="I30" s="275">
        <v>301631131.76999998</v>
      </c>
      <c r="J30" s="275">
        <v>31</v>
      </c>
      <c r="K30" s="71"/>
      <c r="L30" s="71" t="s">
        <v>1</v>
      </c>
    </row>
    <row r="31" spans="1:12" hidden="1" outlineLevel="2">
      <c r="A31" s="71" t="s">
        <v>2176</v>
      </c>
      <c r="B31" s="275">
        <v>0</v>
      </c>
      <c r="C31" s="275">
        <v>0</v>
      </c>
      <c r="D31" s="275">
        <v>0</v>
      </c>
      <c r="E31" s="275">
        <v>0</v>
      </c>
      <c r="F31" s="275">
        <v>0</v>
      </c>
      <c r="G31" s="71"/>
      <c r="H31" s="71" t="s">
        <v>1935</v>
      </c>
      <c r="I31" s="275">
        <v>24570.49</v>
      </c>
      <c r="J31" s="275">
        <v>-100</v>
      </c>
      <c r="K31" s="71"/>
      <c r="L31" s="71" t="s">
        <v>1</v>
      </c>
    </row>
    <row r="32" spans="1:12" hidden="1" outlineLevel="2">
      <c r="A32" s="71" t="s">
        <v>2177</v>
      </c>
      <c r="B32" s="275">
        <v>313148702.66000003</v>
      </c>
      <c r="C32" s="275">
        <v>0</v>
      </c>
      <c r="D32" s="275">
        <v>0</v>
      </c>
      <c r="E32" s="275">
        <v>313148702.66000003</v>
      </c>
      <c r="F32" s="275">
        <v>313149</v>
      </c>
      <c r="G32" s="71"/>
      <c r="H32" s="71" t="s">
        <v>1935</v>
      </c>
      <c r="I32" s="275">
        <v>919273066.70000005</v>
      </c>
      <c r="J32" s="275">
        <v>-66</v>
      </c>
      <c r="K32" s="71"/>
      <c r="L32" s="71" t="s">
        <v>1</v>
      </c>
    </row>
    <row r="33" spans="1:12" hidden="1" outlineLevel="2">
      <c r="A33" s="71" t="s">
        <v>2178</v>
      </c>
      <c r="B33" s="275">
        <v>373671</v>
      </c>
      <c r="C33" s="275">
        <v>0</v>
      </c>
      <c r="D33" s="275">
        <v>0</v>
      </c>
      <c r="E33" s="275">
        <v>373671</v>
      </c>
      <c r="F33" s="275">
        <v>374</v>
      </c>
      <c r="G33" s="71"/>
      <c r="H33" s="71" t="s">
        <v>1935</v>
      </c>
      <c r="I33" s="275">
        <v>0</v>
      </c>
      <c r="J33" s="275">
        <v>0</v>
      </c>
      <c r="K33" s="71"/>
      <c r="L33" s="71" t="s">
        <v>1</v>
      </c>
    </row>
    <row r="34" spans="1:12" hidden="1" outlineLevel="2">
      <c r="A34" s="71" t="s">
        <v>2179</v>
      </c>
      <c r="B34" s="275">
        <v>187913998.66</v>
      </c>
      <c r="C34" s="275">
        <v>0</v>
      </c>
      <c r="D34" s="275">
        <v>0</v>
      </c>
      <c r="E34" s="275">
        <v>187913998.66</v>
      </c>
      <c r="F34" s="275">
        <v>187914</v>
      </c>
      <c r="G34" s="71"/>
      <c r="H34" s="71" t="s">
        <v>1935</v>
      </c>
      <c r="I34" s="275">
        <v>90794445.689999998</v>
      </c>
      <c r="J34" s="275">
        <v>107</v>
      </c>
      <c r="K34" s="71"/>
      <c r="L34" s="71" t="s">
        <v>1</v>
      </c>
    </row>
    <row r="35" spans="1:12" hidden="1" outlineLevel="2">
      <c r="A35" s="71" t="s">
        <v>2180</v>
      </c>
      <c r="B35" s="275">
        <v>-309689.28000000003</v>
      </c>
      <c r="C35" s="275">
        <v>0</v>
      </c>
      <c r="D35" s="275">
        <v>0</v>
      </c>
      <c r="E35" s="275">
        <v>-309689.28000000003</v>
      </c>
      <c r="F35" s="275">
        <v>-310</v>
      </c>
      <c r="G35" s="71"/>
      <c r="H35" s="71" t="s">
        <v>1935</v>
      </c>
      <c r="I35" s="275">
        <v>7646947.3099999996</v>
      </c>
      <c r="J35" s="275">
        <v>-104</v>
      </c>
      <c r="K35" s="71"/>
      <c r="L35" s="71" t="s">
        <v>1</v>
      </c>
    </row>
    <row r="36" spans="1:12" hidden="1" outlineLevel="2">
      <c r="A36" s="71" t="s">
        <v>2181</v>
      </c>
      <c r="B36" s="275">
        <v>-358127698.29000002</v>
      </c>
      <c r="C36" s="275">
        <v>-204837085.97</v>
      </c>
      <c r="D36" s="275">
        <v>0</v>
      </c>
      <c r="E36" s="275">
        <v>-562964784.25999999</v>
      </c>
      <c r="F36" s="275">
        <v>-562965</v>
      </c>
      <c r="G36" s="71"/>
      <c r="H36" s="71" t="s">
        <v>1935</v>
      </c>
      <c r="I36" s="275">
        <v>-1064285500.09</v>
      </c>
      <c r="J36" s="275">
        <v>-66</v>
      </c>
      <c r="K36" s="71"/>
      <c r="L36" s="71" t="s">
        <v>1</v>
      </c>
    </row>
    <row r="37" spans="1:12" hidden="1" outlineLevel="2">
      <c r="A37" s="71" t="s">
        <v>2182</v>
      </c>
      <c r="B37" s="275">
        <v>77129804.400000006</v>
      </c>
      <c r="C37" s="275">
        <v>0</v>
      </c>
      <c r="D37" s="275">
        <v>0</v>
      </c>
      <c r="E37" s="275">
        <v>77129804.400000006</v>
      </c>
      <c r="F37" s="275">
        <v>77130</v>
      </c>
      <c r="G37" s="71"/>
      <c r="H37" s="71" t="s">
        <v>1935</v>
      </c>
      <c r="I37" s="275">
        <v>49659270.789999999</v>
      </c>
      <c r="J37" s="275">
        <v>55</v>
      </c>
      <c r="K37" s="71"/>
      <c r="L37" s="71" t="s">
        <v>1</v>
      </c>
    </row>
    <row r="38" spans="1:12" hidden="1" outlineLevel="2">
      <c r="A38" s="71" t="s">
        <v>2183</v>
      </c>
      <c r="B38" s="275">
        <v>37786272.710000001</v>
      </c>
      <c r="C38" s="275">
        <v>0</v>
      </c>
      <c r="D38" s="275">
        <v>0</v>
      </c>
      <c r="E38" s="275">
        <v>37786272.710000001</v>
      </c>
      <c r="F38" s="275">
        <v>37786</v>
      </c>
      <c r="G38" s="71"/>
      <c r="H38" s="71" t="s">
        <v>1935</v>
      </c>
      <c r="I38" s="275">
        <v>-89871134.310000002</v>
      </c>
      <c r="J38" s="275">
        <v>-142</v>
      </c>
      <c r="K38" s="71"/>
      <c r="L38" s="71" t="s">
        <v>1</v>
      </c>
    </row>
    <row r="39" spans="1:12" hidden="1" outlineLevel="2">
      <c r="A39" s="71" t="s">
        <v>2184</v>
      </c>
      <c r="B39" s="275">
        <v>5880000</v>
      </c>
      <c r="C39" s="275">
        <v>0</v>
      </c>
      <c r="D39" s="275">
        <v>0</v>
      </c>
      <c r="E39" s="275">
        <v>5880000</v>
      </c>
      <c r="F39" s="275">
        <v>5880</v>
      </c>
      <c r="G39" s="71"/>
      <c r="H39" s="71" t="s">
        <v>1935</v>
      </c>
      <c r="I39" s="275">
        <v>0</v>
      </c>
      <c r="J39" s="275">
        <v>0</v>
      </c>
      <c r="K39" s="71"/>
      <c r="L39" s="71" t="s">
        <v>1</v>
      </c>
    </row>
    <row r="40" spans="1:12" hidden="1" outlineLevel="2">
      <c r="A40" s="71" t="s">
        <v>2185</v>
      </c>
      <c r="B40" s="275">
        <v>17713192.82</v>
      </c>
      <c r="C40" s="275">
        <v>0</v>
      </c>
      <c r="D40" s="275">
        <v>0</v>
      </c>
      <c r="E40" s="275">
        <v>17713192.82</v>
      </c>
      <c r="F40" s="275">
        <v>17713</v>
      </c>
      <c r="G40" s="71"/>
      <c r="H40" s="71" t="s">
        <v>1935</v>
      </c>
      <c r="I40" s="275">
        <v>-11203533.49</v>
      </c>
      <c r="J40" s="275">
        <v>-258</v>
      </c>
      <c r="K40" s="71"/>
      <c r="L40" s="71" t="s">
        <v>1</v>
      </c>
    </row>
    <row r="41" spans="1:12" hidden="1" outlineLevel="2">
      <c r="A41" s="71" t="s">
        <v>2186</v>
      </c>
      <c r="B41" s="275">
        <v>-51435592.439999998</v>
      </c>
      <c r="C41" s="275">
        <v>0</v>
      </c>
      <c r="D41" s="275">
        <v>0</v>
      </c>
      <c r="E41" s="275">
        <v>-51435592.439999998</v>
      </c>
      <c r="F41" s="275">
        <v>-51436</v>
      </c>
      <c r="G41" s="71"/>
      <c r="H41" s="71" t="s">
        <v>1935</v>
      </c>
      <c r="I41" s="275">
        <v>70229014.209999993</v>
      </c>
      <c r="J41" s="275">
        <v>-173</v>
      </c>
      <c r="K41" s="71"/>
      <c r="L41" s="71" t="s">
        <v>1</v>
      </c>
    </row>
    <row r="42" spans="1:12" hidden="1" outlineLevel="2">
      <c r="A42" s="71" t="s">
        <v>2187</v>
      </c>
      <c r="B42" s="275">
        <v>42967878.420000002</v>
      </c>
      <c r="C42" s="275">
        <v>0</v>
      </c>
      <c r="D42" s="275">
        <v>0</v>
      </c>
      <c r="E42" s="275">
        <v>42967878.420000002</v>
      </c>
      <c r="F42" s="275">
        <v>42968</v>
      </c>
      <c r="G42" s="71"/>
      <c r="H42" s="71" t="s">
        <v>1935</v>
      </c>
      <c r="I42" s="275">
        <v>0</v>
      </c>
      <c r="J42" s="275">
        <v>0</v>
      </c>
      <c r="K42" s="71"/>
      <c r="L42" s="71" t="s">
        <v>1</v>
      </c>
    </row>
    <row r="43" spans="1:12" hidden="1" outlineLevel="2">
      <c r="A43" s="71" t="s">
        <v>2188</v>
      </c>
      <c r="B43" s="275">
        <v>2146044.21</v>
      </c>
      <c r="C43" s="275">
        <v>0</v>
      </c>
      <c r="D43" s="275">
        <v>0</v>
      </c>
      <c r="E43" s="275">
        <v>2146044.21</v>
      </c>
      <c r="F43" s="275">
        <v>2146</v>
      </c>
      <c r="G43" s="71"/>
      <c r="H43" s="71" t="s">
        <v>1935</v>
      </c>
      <c r="I43" s="275">
        <v>6775783.3399999999</v>
      </c>
      <c r="J43" s="275">
        <v>-68</v>
      </c>
      <c r="K43" s="71"/>
      <c r="L43" s="71" t="s">
        <v>1</v>
      </c>
    </row>
    <row r="44" spans="1:12" hidden="1" outlineLevel="2">
      <c r="A44" s="71" t="s">
        <v>2189</v>
      </c>
      <c r="B44" s="275">
        <v>-39763742.200000003</v>
      </c>
      <c r="C44" s="275">
        <v>0</v>
      </c>
      <c r="D44" s="275">
        <v>0</v>
      </c>
      <c r="E44" s="275">
        <v>-39763742.200000003</v>
      </c>
      <c r="F44" s="275">
        <v>-39764</v>
      </c>
      <c r="G44" s="71"/>
      <c r="H44" s="71" t="s">
        <v>1935</v>
      </c>
      <c r="I44" s="275">
        <v>40417978.079999998</v>
      </c>
      <c r="J44" s="275">
        <v>-198</v>
      </c>
      <c r="K44" s="71"/>
      <c r="L44" s="71" t="s">
        <v>1</v>
      </c>
    </row>
    <row r="45" spans="1:12" hidden="1" outlineLevel="2">
      <c r="A45" s="71" t="s">
        <v>2190</v>
      </c>
      <c r="B45" s="275">
        <v>2811325.26</v>
      </c>
      <c r="C45" s="275">
        <v>0</v>
      </c>
      <c r="D45" s="275">
        <v>0</v>
      </c>
      <c r="E45" s="275">
        <v>2811325.26</v>
      </c>
      <c r="F45" s="275">
        <v>2811</v>
      </c>
      <c r="G45" s="71"/>
      <c r="H45" s="71" t="s">
        <v>1935</v>
      </c>
      <c r="I45" s="275">
        <v>-10321750.689999999</v>
      </c>
      <c r="J45" s="275">
        <v>-127</v>
      </c>
      <c r="K45" s="71"/>
      <c r="L45" s="71" t="s">
        <v>1</v>
      </c>
    </row>
    <row r="46" spans="1:12" hidden="1" outlineLevel="2">
      <c r="A46" s="71" t="s">
        <v>2191</v>
      </c>
      <c r="B46" s="275">
        <v>3386414.52</v>
      </c>
      <c r="C46" s="275">
        <v>0</v>
      </c>
      <c r="D46" s="275">
        <v>0</v>
      </c>
      <c r="E46" s="275">
        <v>3386414.52</v>
      </c>
      <c r="F46" s="275">
        <v>3386</v>
      </c>
      <c r="G46" s="71"/>
      <c r="H46" s="71" t="s">
        <v>1935</v>
      </c>
      <c r="I46" s="275">
        <v>0</v>
      </c>
      <c r="J46" s="275">
        <v>0</v>
      </c>
      <c r="K46" s="71"/>
      <c r="L46" s="71" t="s">
        <v>1</v>
      </c>
    </row>
    <row r="47" spans="1:12" hidden="1" outlineLevel="2">
      <c r="A47" s="71" t="s">
        <v>2192</v>
      </c>
      <c r="B47" s="275">
        <v>1770296.85</v>
      </c>
      <c r="C47" s="275">
        <v>0</v>
      </c>
      <c r="D47" s="275">
        <v>0</v>
      </c>
      <c r="E47" s="275">
        <v>1770296.85</v>
      </c>
      <c r="F47" s="275">
        <v>1770</v>
      </c>
      <c r="G47" s="71"/>
      <c r="H47" s="71" t="s">
        <v>1935</v>
      </c>
      <c r="I47" s="275">
        <v>0</v>
      </c>
      <c r="J47" s="275">
        <v>0</v>
      </c>
      <c r="K47" s="71"/>
      <c r="L47" s="71" t="s">
        <v>1</v>
      </c>
    </row>
    <row r="48" spans="1:12" hidden="1" outlineLevel="2">
      <c r="A48" s="71" t="s">
        <v>2193</v>
      </c>
      <c r="B48" s="275">
        <v>13306079.380000001</v>
      </c>
      <c r="C48" s="275">
        <v>0</v>
      </c>
      <c r="D48" s="275">
        <v>0</v>
      </c>
      <c r="E48" s="275">
        <v>13306079.380000001</v>
      </c>
      <c r="F48" s="275">
        <v>13306</v>
      </c>
      <c r="G48" s="71"/>
      <c r="H48" s="71" t="s">
        <v>1935</v>
      </c>
      <c r="I48" s="275">
        <v>52074831.359999999</v>
      </c>
      <c r="J48" s="275">
        <v>-74</v>
      </c>
      <c r="K48" s="71"/>
      <c r="L48" s="71" t="s">
        <v>1</v>
      </c>
    </row>
    <row r="49" spans="1:12" hidden="1" outlineLevel="2">
      <c r="A49" s="71" t="s">
        <v>2194</v>
      </c>
      <c r="B49" s="275">
        <v>331633.14</v>
      </c>
      <c r="C49" s="275">
        <v>0</v>
      </c>
      <c r="D49" s="275">
        <v>0</v>
      </c>
      <c r="E49" s="275">
        <v>331633.14</v>
      </c>
      <c r="F49" s="275">
        <v>332</v>
      </c>
      <c r="G49" s="71"/>
      <c r="H49" s="71" t="s">
        <v>1935</v>
      </c>
      <c r="I49" s="275">
        <v>0</v>
      </c>
      <c r="J49" s="275">
        <v>0</v>
      </c>
      <c r="K49" s="71"/>
      <c r="L49" s="71" t="s">
        <v>1</v>
      </c>
    </row>
    <row r="50" spans="1:12" hidden="1" outlineLevel="2">
      <c r="A50" s="71" t="s">
        <v>2195</v>
      </c>
      <c r="B50" s="275">
        <v>390613</v>
      </c>
      <c r="C50" s="275">
        <v>0</v>
      </c>
      <c r="D50" s="275">
        <v>0</v>
      </c>
      <c r="E50" s="275">
        <v>390613</v>
      </c>
      <c r="F50" s="275">
        <v>391</v>
      </c>
      <c r="G50" s="71"/>
      <c r="H50" s="71" t="s">
        <v>1935</v>
      </c>
      <c r="I50" s="275">
        <v>0</v>
      </c>
      <c r="J50" s="275">
        <v>0</v>
      </c>
      <c r="K50" s="71"/>
      <c r="L50" s="71" t="s">
        <v>1</v>
      </c>
    </row>
    <row r="51" spans="1:12" hidden="1" outlineLevel="2">
      <c r="A51" s="71" t="s">
        <v>2196</v>
      </c>
      <c r="B51" s="275">
        <v>792760.79</v>
      </c>
      <c r="C51" s="275">
        <v>0</v>
      </c>
      <c r="D51" s="275">
        <v>0</v>
      </c>
      <c r="E51" s="275">
        <v>792760.79</v>
      </c>
      <c r="F51" s="275">
        <v>793</v>
      </c>
      <c r="G51" s="71"/>
      <c r="H51" s="71" t="s">
        <v>1935</v>
      </c>
      <c r="I51" s="275">
        <v>0</v>
      </c>
      <c r="J51" s="275">
        <v>0</v>
      </c>
      <c r="K51" s="71"/>
      <c r="L51" s="71" t="s">
        <v>1</v>
      </c>
    </row>
    <row r="52" spans="1:12" hidden="1" outlineLevel="2">
      <c r="A52" s="71" t="s">
        <v>2197</v>
      </c>
      <c r="B52" s="275">
        <v>5055963.6900000004</v>
      </c>
      <c r="C52" s="275">
        <v>0</v>
      </c>
      <c r="D52" s="275">
        <v>0</v>
      </c>
      <c r="E52" s="275">
        <v>5055963.6900000004</v>
      </c>
      <c r="F52" s="275">
        <v>5056</v>
      </c>
      <c r="G52" s="71"/>
      <c r="H52" s="71" t="s">
        <v>1935</v>
      </c>
      <c r="I52" s="275">
        <v>0</v>
      </c>
      <c r="J52" s="275">
        <v>0</v>
      </c>
      <c r="K52" s="71"/>
      <c r="L52" s="71" t="s">
        <v>1</v>
      </c>
    </row>
    <row r="53" spans="1:12" hidden="1" outlineLevel="2">
      <c r="A53" s="71" t="s">
        <v>2198</v>
      </c>
      <c r="B53" s="275">
        <v>979856.5</v>
      </c>
      <c r="C53" s="275">
        <v>0</v>
      </c>
      <c r="D53" s="275">
        <v>0</v>
      </c>
      <c r="E53" s="275">
        <v>979856.5</v>
      </c>
      <c r="F53" s="275">
        <v>980</v>
      </c>
      <c r="G53" s="71"/>
      <c r="H53" s="71" t="s">
        <v>1935</v>
      </c>
      <c r="I53" s="275">
        <v>0</v>
      </c>
      <c r="J53" s="275">
        <v>0</v>
      </c>
      <c r="K53" s="71"/>
      <c r="L53" s="71" t="s">
        <v>1</v>
      </c>
    </row>
    <row r="54" spans="1:12" hidden="1" outlineLevel="2">
      <c r="A54" s="71" t="s">
        <v>2199</v>
      </c>
      <c r="B54" s="275">
        <v>-6635502.4000000004</v>
      </c>
      <c r="C54" s="275">
        <v>0</v>
      </c>
      <c r="D54" s="275">
        <v>0</v>
      </c>
      <c r="E54" s="275">
        <v>-6635502.4000000004</v>
      </c>
      <c r="F54" s="275">
        <v>-6636</v>
      </c>
      <c r="G54" s="71"/>
      <c r="H54" s="71" t="s">
        <v>1935</v>
      </c>
      <c r="I54" s="275">
        <v>90889524.290000007</v>
      </c>
      <c r="J54" s="275">
        <v>-107</v>
      </c>
      <c r="K54" s="71"/>
      <c r="L54" s="71" t="s">
        <v>1</v>
      </c>
    </row>
    <row r="55" spans="1:12" hidden="1" outlineLevel="2">
      <c r="A55" s="71" t="s">
        <v>2200</v>
      </c>
      <c r="B55" s="275">
        <v>-0.02</v>
      </c>
      <c r="C55" s="275">
        <v>0</v>
      </c>
      <c r="D55" s="275">
        <v>0</v>
      </c>
      <c r="E55" s="275">
        <v>-0.02</v>
      </c>
      <c r="F55" s="275">
        <v>0</v>
      </c>
      <c r="G55" s="71"/>
      <c r="H55" s="71" t="s">
        <v>1935</v>
      </c>
      <c r="I55" s="275">
        <v>0</v>
      </c>
      <c r="J55" s="275">
        <v>0</v>
      </c>
      <c r="K55" s="71"/>
      <c r="L55" s="71" t="s">
        <v>1</v>
      </c>
    </row>
    <row r="56" spans="1:12" hidden="1" outlineLevel="2">
      <c r="A56" s="71" t="s">
        <v>2201</v>
      </c>
      <c r="B56" s="275">
        <v>67420.710000000006</v>
      </c>
      <c r="C56" s="275">
        <v>0</v>
      </c>
      <c r="D56" s="275">
        <v>0</v>
      </c>
      <c r="E56" s="275">
        <v>67420.710000000006</v>
      </c>
      <c r="F56" s="275">
        <v>67</v>
      </c>
      <c r="G56" s="71"/>
      <c r="H56" s="71" t="s">
        <v>1935</v>
      </c>
      <c r="I56" s="275">
        <v>0</v>
      </c>
      <c r="J56" s="275">
        <v>0</v>
      </c>
      <c r="K56" s="71"/>
      <c r="L56" s="71" t="s">
        <v>1</v>
      </c>
    </row>
    <row r="57" spans="1:12" hidden="1" outlineLevel="2">
      <c r="A57" s="71" t="s">
        <v>2202</v>
      </c>
      <c r="B57" s="275">
        <v>324084954.76999998</v>
      </c>
      <c r="C57" s="275">
        <v>-1339921.44</v>
      </c>
      <c r="D57" s="275">
        <v>0</v>
      </c>
      <c r="E57" s="275">
        <v>322745033.32999998</v>
      </c>
      <c r="F57" s="275">
        <v>322745</v>
      </c>
      <c r="G57" s="71"/>
      <c r="H57" s="71" t="s">
        <v>1935</v>
      </c>
      <c r="I57" s="275">
        <v>0</v>
      </c>
      <c r="J57" s="275">
        <v>0</v>
      </c>
      <c r="K57" s="71"/>
      <c r="L57" s="71" t="s">
        <v>1</v>
      </c>
    </row>
    <row r="58" spans="1:12" hidden="1" outlineLevel="2">
      <c r="A58" s="71" t="s">
        <v>2203</v>
      </c>
      <c r="B58" s="275">
        <v>2931167.22</v>
      </c>
      <c r="C58" s="275">
        <v>0</v>
      </c>
      <c r="D58" s="275">
        <v>0</v>
      </c>
      <c r="E58" s="275">
        <v>2931167.22</v>
      </c>
      <c r="F58" s="275">
        <v>2931</v>
      </c>
      <c r="G58" s="71"/>
      <c r="H58" s="71" t="s">
        <v>1935</v>
      </c>
      <c r="I58" s="275">
        <v>0</v>
      </c>
      <c r="J58" s="275">
        <v>0</v>
      </c>
      <c r="K58" s="71"/>
      <c r="L58" s="71" t="s">
        <v>1</v>
      </c>
    </row>
    <row r="59" spans="1:12" hidden="1" outlineLevel="2">
      <c r="A59" s="71" t="s">
        <v>2204</v>
      </c>
      <c r="B59" s="275">
        <v>71855094.260000005</v>
      </c>
      <c r="C59" s="275">
        <v>0</v>
      </c>
      <c r="D59" s="275">
        <v>0</v>
      </c>
      <c r="E59" s="275">
        <v>71855094.260000005</v>
      </c>
      <c r="F59" s="275">
        <v>71855</v>
      </c>
      <c r="G59" s="71"/>
      <c r="H59" s="71" t="s">
        <v>1935</v>
      </c>
      <c r="I59" s="275">
        <v>0</v>
      </c>
      <c r="J59" s="275">
        <v>0</v>
      </c>
      <c r="K59" s="71"/>
      <c r="L59" s="71" t="s">
        <v>1</v>
      </c>
    </row>
    <row r="60" spans="1:12" hidden="1" outlineLevel="2">
      <c r="A60" s="71" t="s">
        <v>2205</v>
      </c>
      <c r="B60" s="275">
        <v>1346336.2</v>
      </c>
      <c r="C60" s="275">
        <v>0</v>
      </c>
      <c r="D60" s="275">
        <v>0</v>
      </c>
      <c r="E60" s="275">
        <v>1346336.2</v>
      </c>
      <c r="F60" s="275">
        <v>1346</v>
      </c>
      <c r="G60" s="71"/>
      <c r="H60" s="71" t="s">
        <v>1935</v>
      </c>
      <c r="I60" s="275">
        <v>0</v>
      </c>
      <c r="J60" s="275">
        <v>0</v>
      </c>
      <c r="K60" s="71"/>
      <c r="L60" s="71" t="s">
        <v>1</v>
      </c>
    </row>
    <row r="61" spans="1:12" hidden="1" outlineLevel="2">
      <c r="A61" s="71" t="s">
        <v>2206</v>
      </c>
      <c r="B61" s="275">
        <v>225.56</v>
      </c>
      <c r="C61" s="275">
        <v>0</v>
      </c>
      <c r="D61" s="275">
        <v>0</v>
      </c>
      <c r="E61" s="275">
        <v>225.56</v>
      </c>
      <c r="F61" s="275">
        <v>0</v>
      </c>
      <c r="G61" s="71"/>
      <c r="H61" s="71" t="s">
        <v>1935</v>
      </c>
      <c r="I61" s="275">
        <v>0</v>
      </c>
      <c r="J61" s="275">
        <v>0</v>
      </c>
      <c r="K61" s="71"/>
      <c r="L61" s="71" t="s">
        <v>1</v>
      </c>
    </row>
    <row r="62" spans="1:12" hidden="1" outlineLevel="2">
      <c r="A62" s="71" t="s">
        <v>2207</v>
      </c>
      <c r="B62" s="275">
        <v>-15755.94</v>
      </c>
      <c r="C62" s="275">
        <v>0</v>
      </c>
      <c r="D62" s="275">
        <v>0</v>
      </c>
      <c r="E62" s="275">
        <v>-15755.94</v>
      </c>
      <c r="F62" s="275">
        <v>-16</v>
      </c>
      <c r="G62" s="71"/>
      <c r="H62" s="71" t="s">
        <v>1935</v>
      </c>
      <c r="I62" s="275">
        <v>0</v>
      </c>
      <c r="J62" s="275">
        <v>0</v>
      </c>
      <c r="K62" s="71"/>
      <c r="L62" s="71" t="s">
        <v>1</v>
      </c>
    </row>
    <row r="63" spans="1:12" hidden="1" outlineLevel="2">
      <c r="A63" s="71" t="s">
        <v>2208</v>
      </c>
      <c r="B63" s="275">
        <v>-5096597.26</v>
      </c>
      <c r="C63" s="275">
        <v>0</v>
      </c>
      <c r="D63" s="275">
        <v>0</v>
      </c>
      <c r="E63" s="275">
        <v>-5096597.26</v>
      </c>
      <c r="F63" s="275">
        <v>-5097</v>
      </c>
      <c r="G63" s="71"/>
      <c r="H63" s="71" t="s">
        <v>1935</v>
      </c>
      <c r="I63" s="275">
        <v>0</v>
      </c>
      <c r="J63" s="275">
        <v>0</v>
      </c>
      <c r="K63" s="71"/>
      <c r="L63" s="71" t="s">
        <v>1</v>
      </c>
    </row>
    <row r="64" spans="1:12" hidden="1" outlineLevel="2">
      <c r="A64" s="71" t="s">
        <v>2209</v>
      </c>
      <c r="B64" s="275">
        <v>-38971607.109999999</v>
      </c>
      <c r="C64" s="275">
        <v>0</v>
      </c>
      <c r="D64" s="275">
        <v>0</v>
      </c>
      <c r="E64" s="275">
        <v>-38971607.109999999</v>
      </c>
      <c r="F64" s="275">
        <v>-38972</v>
      </c>
      <c r="G64" s="71"/>
      <c r="H64" s="71" t="s">
        <v>1935</v>
      </c>
      <c r="I64" s="275">
        <v>0</v>
      </c>
      <c r="J64" s="275">
        <v>0</v>
      </c>
      <c r="K64" s="71"/>
      <c r="L64" s="71" t="s">
        <v>1</v>
      </c>
    </row>
    <row r="65" spans="1:12" hidden="1" outlineLevel="2">
      <c r="A65" s="71" t="s">
        <v>2210</v>
      </c>
      <c r="B65" s="275">
        <v>-3808825.22</v>
      </c>
      <c r="C65" s="275">
        <v>0</v>
      </c>
      <c r="D65" s="275">
        <v>0</v>
      </c>
      <c r="E65" s="275">
        <v>-3808825.22</v>
      </c>
      <c r="F65" s="275">
        <v>-3809</v>
      </c>
      <c r="G65" s="71"/>
      <c r="H65" s="71" t="s">
        <v>1935</v>
      </c>
      <c r="I65" s="275">
        <v>0</v>
      </c>
      <c r="J65" s="275">
        <v>0</v>
      </c>
      <c r="K65" s="71"/>
      <c r="L65" s="71" t="s">
        <v>1</v>
      </c>
    </row>
    <row r="66" spans="1:12" hidden="1" outlineLevel="2">
      <c r="A66" s="71" t="s">
        <v>2211</v>
      </c>
      <c r="B66" s="275">
        <v>-35170.1</v>
      </c>
      <c r="C66" s="275">
        <v>0</v>
      </c>
      <c r="D66" s="275">
        <v>0</v>
      </c>
      <c r="E66" s="275">
        <v>-35170.1</v>
      </c>
      <c r="F66" s="275">
        <v>-35</v>
      </c>
      <c r="G66" s="71"/>
      <c r="H66" s="71" t="s">
        <v>1935</v>
      </c>
      <c r="I66" s="275">
        <v>0</v>
      </c>
      <c r="J66" s="275">
        <v>0</v>
      </c>
      <c r="K66" s="71"/>
      <c r="L66" s="71" t="s">
        <v>1</v>
      </c>
    </row>
    <row r="67" spans="1:12" hidden="1" outlineLevel="2">
      <c r="A67" s="71" t="s">
        <v>2212</v>
      </c>
      <c r="B67" s="275">
        <v>-1424778759.21</v>
      </c>
      <c r="C67" s="275">
        <v>0</v>
      </c>
      <c r="D67" s="275">
        <v>0</v>
      </c>
      <c r="E67" s="275">
        <v>-1424778759.21</v>
      </c>
      <c r="F67" s="275">
        <v>-1424779</v>
      </c>
      <c r="G67" s="71"/>
      <c r="H67" s="71" t="s">
        <v>1935</v>
      </c>
      <c r="I67" s="275">
        <v>0</v>
      </c>
      <c r="J67" s="275">
        <v>0</v>
      </c>
      <c r="K67" s="71"/>
      <c r="L67" s="71" t="s">
        <v>1</v>
      </c>
    </row>
    <row r="68" spans="1:12" hidden="1" outlineLevel="2">
      <c r="A68" s="71" t="s">
        <v>2213</v>
      </c>
      <c r="B68" s="275">
        <v>-330122817.61000001</v>
      </c>
      <c r="C68" s="275">
        <v>0</v>
      </c>
      <c r="D68" s="275">
        <v>0</v>
      </c>
      <c r="E68" s="275">
        <v>-330122817.61000001</v>
      </c>
      <c r="F68" s="275">
        <v>-330123</v>
      </c>
      <c r="G68" s="71"/>
      <c r="H68" s="71" t="s">
        <v>1935</v>
      </c>
      <c r="I68" s="275">
        <v>0</v>
      </c>
      <c r="J68" s="275">
        <v>0</v>
      </c>
      <c r="K68" s="71"/>
      <c r="L68" s="71" t="s">
        <v>1</v>
      </c>
    </row>
    <row r="69" spans="1:12" hidden="1" outlineLevel="2">
      <c r="A69" s="71" t="s">
        <v>2214</v>
      </c>
      <c r="B69" s="275">
        <v>-1261618419.27</v>
      </c>
      <c r="C69" s="275">
        <v>0</v>
      </c>
      <c r="D69" s="275">
        <v>0</v>
      </c>
      <c r="E69" s="275">
        <v>-1261618419.27</v>
      </c>
      <c r="F69" s="275">
        <v>-1261618</v>
      </c>
      <c r="G69" s="71"/>
      <c r="H69" s="71" t="s">
        <v>1935</v>
      </c>
      <c r="I69" s="275">
        <v>0</v>
      </c>
      <c r="J69" s="275">
        <v>0</v>
      </c>
      <c r="K69" s="71"/>
      <c r="L69" s="71" t="s">
        <v>1</v>
      </c>
    </row>
    <row r="70" spans="1:12" hidden="1" outlineLevel="2">
      <c r="A70" s="71" t="s">
        <v>2215</v>
      </c>
      <c r="B70" s="275">
        <v>-269826780.69</v>
      </c>
      <c r="C70" s="275">
        <v>0</v>
      </c>
      <c r="D70" s="275">
        <v>0</v>
      </c>
      <c r="E70" s="275">
        <v>-269826780.69</v>
      </c>
      <c r="F70" s="275">
        <v>-269827</v>
      </c>
      <c r="G70" s="71"/>
      <c r="H70" s="71" t="s">
        <v>1935</v>
      </c>
      <c r="I70" s="275">
        <v>0</v>
      </c>
      <c r="J70" s="275">
        <v>0</v>
      </c>
      <c r="K70" s="71"/>
      <c r="L70" s="71" t="s">
        <v>1</v>
      </c>
    </row>
    <row r="71" spans="1:12" hidden="1" outlineLevel="2">
      <c r="A71" s="71" t="s">
        <v>2216</v>
      </c>
      <c r="B71" s="275">
        <v>5517191.1900000004</v>
      </c>
      <c r="C71" s="275">
        <v>0</v>
      </c>
      <c r="D71" s="275">
        <v>0</v>
      </c>
      <c r="E71" s="275">
        <v>5517191.1900000004</v>
      </c>
      <c r="F71" s="275">
        <v>5517</v>
      </c>
      <c r="G71" s="71"/>
      <c r="H71" s="71" t="s">
        <v>1935</v>
      </c>
      <c r="I71" s="275">
        <v>0</v>
      </c>
      <c r="J71" s="275">
        <v>0</v>
      </c>
      <c r="K71" s="71"/>
      <c r="L71" s="71" t="s">
        <v>1</v>
      </c>
    </row>
    <row r="72" spans="1:12" hidden="1" outlineLevel="2">
      <c r="A72" s="71" t="s">
        <v>2217</v>
      </c>
      <c r="B72" s="275">
        <v>11042.02</v>
      </c>
      <c r="C72" s="275">
        <v>0</v>
      </c>
      <c r="D72" s="275">
        <v>0</v>
      </c>
      <c r="E72" s="275">
        <v>11042.02</v>
      </c>
      <c r="F72" s="275">
        <v>11</v>
      </c>
      <c r="G72" s="71"/>
      <c r="H72" s="71" t="s">
        <v>1935</v>
      </c>
      <c r="I72" s="275">
        <v>0</v>
      </c>
      <c r="J72" s="275">
        <v>0</v>
      </c>
      <c r="K72" s="71"/>
      <c r="L72" s="71" t="s">
        <v>1</v>
      </c>
    </row>
    <row r="73" spans="1:12" hidden="1" outlineLevel="2">
      <c r="A73" s="71" t="s">
        <v>2218</v>
      </c>
      <c r="B73" s="275">
        <v>1080292259.97</v>
      </c>
      <c r="C73" s="275">
        <v>0</v>
      </c>
      <c r="D73" s="275">
        <v>0</v>
      </c>
      <c r="E73" s="275">
        <v>1080292259.97</v>
      </c>
      <c r="F73" s="275">
        <v>1080292</v>
      </c>
      <c r="G73" s="71"/>
      <c r="H73" s="71" t="s">
        <v>1935</v>
      </c>
      <c r="I73" s="275">
        <v>0</v>
      </c>
      <c r="J73" s="275">
        <v>0</v>
      </c>
      <c r="K73" s="71"/>
      <c r="L73" s="71" t="s">
        <v>1</v>
      </c>
    </row>
    <row r="74" spans="1:12" hidden="1" outlineLevel="2">
      <c r="A74" s="71" t="s">
        <v>2219</v>
      </c>
      <c r="B74" s="275">
        <v>30590692.84</v>
      </c>
      <c r="C74" s="275">
        <v>0</v>
      </c>
      <c r="D74" s="275">
        <v>0</v>
      </c>
      <c r="E74" s="275">
        <v>30590692.84</v>
      </c>
      <c r="F74" s="275">
        <v>30591</v>
      </c>
      <c r="G74" s="71"/>
      <c r="H74" s="71" t="s">
        <v>1935</v>
      </c>
      <c r="I74" s="275">
        <v>0</v>
      </c>
      <c r="J74" s="275">
        <v>0</v>
      </c>
      <c r="K74" s="71"/>
      <c r="L74" s="71" t="s">
        <v>1</v>
      </c>
    </row>
    <row r="75" spans="1:12" hidden="1" outlineLevel="2">
      <c r="A75" s="71" t="s">
        <v>2220</v>
      </c>
      <c r="B75" s="275">
        <v>209857803.94999999</v>
      </c>
      <c r="C75" s="275">
        <v>0</v>
      </c>
      <c r="D75" s="275">
        <v>0</v>
      </c>
      <c r="E75" s="275">
        <v>209857803.94999999</v>
      </c>
      <c r="F75" s="275">
        <v>209858</v>
      </c>
      <c r="G75" s="71"/>
      <c r="H75" s="71" t="s">
        <v>1935</v>
      </c>
      <c r="I75" s="275">
        <v>0</v>
      </c>
      <c r="J75" s="275">
        <v>0</v>
      </c>
      <c r="K75" s="71"/>
      <c r="L75" s="71" t="s">
        <v>1</v>
      </c>
    </row>
    <row r="76" spans="1:12" hidden="1" outlineLevel="2">
      <c r="A76" s="71" t="s">
        <v>2221</v>
      </c>
      <c r="B76" s="275">
        <v>27939679.780000001</v>
      </c>
      <c r="C76" s="275">
        <v>0</v>
      </c>
      <c r="D76" s="275">
        <v>0</v>
      </c>
      <c r="E76" s="275">
        <v>27939679.780000001</v>
      </c>
      <c r="F76" s="275">
        <v>27940</v>
      </c>
      <c r="G76" s="71"/>
      <c r="H76" s="71" t="s">
        <v>1935</v>
      </c>
      <c r="I76" s="275">
        <v>0</v>
      </c>
      <c r="J76" s="275">
        <v>0</v>
      </c>
      <c r="K76" s="71"/>
      <c r="L76" s="71" t="s">
        <v>1</v>
      </c>
    </row>
    <row r="77" spans="1:12" hidden="1" outlineLevel="2">
      <c r="A77" s="71" t="s">
        <v>2222</v>
      </c>
      <c r="B77" s="275">
        <v>178215.94</v>
      </c>
      <c r="C77" s="275">
        <v>0</v>
      </c>
      <c r="D77" s="275">
        <v>0</v>
      </c>
      <c r="E77" s="275">
        <v>178215.94</v>
      </c>
      <c r="F77" s="275">
        <v>178</v>
      </c>
      <c r="G77" s="71"/>
      <c r="H77" s="71" t="s">
        <v>1935</v>
      </c>
      <c r="I77" s="275">
        <v>0</v>
      </c>
      <c r="J77" s="275">
        <v>0</v>
      </c>
      <c r="K77" s="71"/>
      <c r="L77" s="71" t="s">
        <v>1</v>
      </c>
    </row>
    <row r="78" spans="1:12" hidden="1" outlineLevel="2">
      <c r="A78" s="71" t="s">
        <v>2223</v>
      </c>
      <c r="B78" s="275">
        <v>195747666.44999999</v>
      </c>
      <c r="C78" s="275">
        <v>0</v>
      </c>
      <c r="D78" s="275">
        <v>0</v>
      </c>
      <c r="E78" s="275">
        <v>195747666.44999999</v>
      </c>
      <c r="F78" s="275">
        <v>195748</v>
      </c>
      <c r="G78" s="71"/>
      <c r="H78" s="71" t="s">
        <v>1935</v>
      </c>
      <c r="I78" s="275">
        <v>0</v>
      </c>
      <c r="J78" s="275">
        <v>0</v>
      </c>
      <c r="K78" s="71"/>
      <c r="L78" s="71" t="s">
        <v>1</v>
      </c>
    </row>
    <row r="79" spans="1:12" hidden="1" outlineLevel="2">
      <c r="A79" s="71" t="s">
        <v>2224</v>
      </c>
      <c r="B79" s="275">
        <v>1306864423.2</v>
      </c>
      <c r="C79" s="275">
        <v>0</v>
      </c>
      <c r="D79" s="275">
        <v>0</v>
      </c>
      <c r="E79" s="275">
        <v>1306864423.2</v>
      </c>
      <c r="F79" s="275">
        <v>1306864</v>
      </c>
      <c r="G79" s="71"/>
      <c r="H79" s="71" t="s">
        <v>1935</v>
      </c>
      <c r="I79" s="275">
        <v>0</v>
      </c>
      <c r="J79" s="275">
        <v>0</v>
      </c>
      <c r="K79" s="71"/>
      <c r="L79" s="71" t="s">
        <v>1</v>
      </c>
    </row>
    <row r="80" spans="1:12" hidden="1" outlineLevel="2">
      <c r="A80" s="71" t="s">
        <v>2225</v>
      </c>
      <c r="B80" s="275">
        <v>261987907.90000001</v>
      </c>
      <c r="C80" s="275">
        <v>0</v>
      </c>
      <c r="D80" s="275">
        <v>0</v>
      </c>
      <c r="E80" s="275">
        <v>261987907.90000001</v>
      </c>
      <c r="F80" s="275">
        <v>261988</v>
      </c>
      <c r="G80" s="71"/>
      <c r="H80" s="71" t="s">
        <v>1935</v>
      </c>
      <c r="I80" s="275">
        <v>0</v>
      </c>
      <c r="J80" s="275">
        <v>0</v>
      </c>
      <c r="K80" s="71"/>
      <c r="L80" s="71" t="s">
        <v>1</v>
      </c>
    </row>
    <row r="81" spans="1:12" hidden="1" outlineLevel="2">
      <c r="A81" s="71" t="s">
        <v>2226</v>
      </c>
      <c r="B81" s="275">
        <v>415110.15</v>
      </c>
      <c r="C81" s="275">
        <v>0</v>
      </c>
      <c r="D81" s="275">
        <v>0</v>
      </c>
      <c r="E81" s="275">
        <v>415110.15</v>
      </c>
      <c r="F81" s="275">
        <v>415</v>
      </c>
      <c r="G81" s="71"/>
      <c r="H81" s="71" t="s">
        <v>1935</v>
      </c>
      <c r="I81" s="275">
        <v>0</v>
      </c>
      <c r="J81" s="275">
        <v>0</v>
      </c>
      <c r="K81" s="71"/>
      <c r="L81" s="71" t="s">
        <v>1</v>
      </c>
    </row>
    <row r="82" spans="1:12" hidden="1" outlineLevel="2">
      <c r="A82" s="71" t="s">
        <v>2227</v>
      </c>
      <c r="B82" s="275">
        <v>5350354.79</v>
      </c>
      <c r="C82" s="275">
        <v>0</v>
      </c>
      <c r="D82" s="275">
        <v>0</v>
      </c>
      <c r="E82" s="275">
        <v>5350354.79</v>
      </c>
      <c r="F82" s="275">
        <v>5350</v>
      </c>
      <c r="G82" s="71"/>
      <c r="H82" s="71" t="s">
        <v>1935</v>
      </c>
      <c r="I82" s="275">
        <v>0</v>
      </c>
      <c r="J82" s="275">
        <v>0</v>
      </c>
      <c r="K82" s="71"/>
      <c r="L82" s="71" t="s">
        <v>1</v>
      </c>
    </row>
    <row r="83" spans="1:12" hidden="1" outlineLevel="2">
      <c r="A83" s="71" t="s">
        <v>2228</v>
      </c>
      <c r="B83" s="275">
        <v>2974221.98</v>
      </c>
      <c r="C83" s="275">
        <v>0</v>
      </c>
      <c r="D83" s="275">
        <v>0</v>
      </c>
      <c r="E83" s="275">
        <v>2974221.98</v>
      </c>
      <c r="F83" s="275">
        <v>2974</v>
      </c>
      <c r="G83" s="71"/>
      <c r="H83" s="71" t="s">
        <v>1935</v>
      </c>
      <c r="I83" s="275">
        <v>0</v>
      </c>
      <c r="J83" s="275">
        <v>0</v>
      </c>
      <c r="K83" s="71"/>
      <c r="L83" s="71" t="s">
        <v>1</v>
      </c>
    </row>
    <row r="84" spans="1:12" outlineLevel="1" collapsed="1">
      <c r="A84" s="71"/>
      <c r="B84" s="275"/>
      <c r="C84" s="275"/>
      <c r="D84" s="275"/>
      <c r="E84" s="275"/>
      <c r="F84" s="275">
        <f>SUBTOTAL(9,F22:F83)</f>
        <v>82970878</v>
      </c>
      <c r="G84" s="71"/>
      <c r="H84" s="276" t="s">
        <v>2847</v>
      </c>
      <c r="I84" s="275"/>
      <c r="J84" s="275"/>
      <c r="K84" s="71"/>
      <c r="L84" s="71"/>
    </row>
    <row r="85" spans="1:12" hidden="1" outlineLevel="2">
      <c r="A85" s="71" t="s">
        <v>2304</v>
      </c>
      <c r="B85" s="275">
        <v>14746605.119999999</v>
      </c>
      <c r="C85" s="275">
        <v>0</v>
      </c>
      <c r="D85" s="275">
        <v>0</v>
      </c>
      <c r="E85" s="275">
        <v>14746605.119999999</v>
      </c>
      <c r="F85" s="275">
        <v>14747</v>
      </c>
      <c r="G85" s="71"/>
      <c r="H85" s="71" t="s">
        <v>2844</v>
      </c>
      <c r="I85" s="275">
        <v>15184941.130000001</v>
      </c>
      <c r="J85" s="275">
        <v>-3</v>
      </c>
      <c r="K85" s="71"/>
      <c r="L85" s="71" t="s">
        <v>148</v>
      </c>
    </row>
    <row r="86" spans="1:12" hidden="1" outlineLevel="2">
      <c r="A86" s="71" t="s">
        <v>2373</v>
      </c>
      <c r="B86" s="275">
        <v>37890015.93</v>
      </c>
      <c r="C86" s="275">
        <v>0</v>
      </c>
      <c r="D86" s="275">
        <v>0</v>
      </c>
      <c r="E86" s="275">
        <v>37890015.93</v>
      </c>
      <c r="F86" s="275">
        <v>37890</v>
      </c>
      <c r="G86" s="71"/>
      <c r="H86" s="71" t="s">
        <v>2844</v>
      </c>
      <c r="I86" s="275">
        <v>27963630.18</v>
      </c>
      <c r="J86" s="275">
        <v>35</v>
      </c>
      <c r="K86" s="71"/>
      <c r="L86" s="71" t="s">
        <v>148</v>
      </c>
    </row>
    <row r="87" spans="1:12" hidden="1" outlineLevel="2">
      <c r="A87" s="71" t="s">
        <v>2374</v>
      </c>
      <c r="B87" s="275">
        <v>167247145.13</v>
      </c>
      <c r="C87" s="275">
        <v>0</v>
      </c>
      <c r="D87" s="275">
        <v>0</v>
      </c>
      <c r="E87" s="275">
        <v>167247145.13</v>
      </c>
      <c r="F87" s="275">
        <v>167247</v>
      </c>
      <c r="G87" s="71"/>
      <c r="H87" s="71" t="s">
        <v>2844</v>
      </c>
      <c r="I87" s="275">
        <v>121804074.86</v>
      </c>
      <c r="J87" s="275">
        <v>37</v>
      </c>
      <c r="K87" s="71"/>
      <c r="L87" s="71" t="s">
        <v>148</v>
      </c>
    </row>
    <row r="88" spans="1:12" hidden="1" outlineLevel="2">
      <c r="A88" s="71" t="s">
        <v>2375</v>
      </c>
      <c r="B88" s="275">
        <v>1641910.87</v>
      </c>
      <c r="C88" s="275">
        <v>0</v>
      </c>
      <c r="D88" s="275">
        <v>0</v>
      </c>
      <c r="E88" s="275">
        <v>1641910.87</v>
      </c>
      <c r="F88" s="275">
        <v>1642</v>
      </c>
      <c r="G88" s="71"/>
      <c r="H88" s="71" t="s">
        <v>2844</v>
      </c>
      <c r="I88" s="275">
        <v>6998284.5499999998</v>
      </c>
      <c r="J88" s="275">
        <v>-77</v>
      </c>
      <c r="K88" s="71"/>
      <c r="L88" s="71" t="s">
        <v>148</v>
      </c>
    </row>
    <row r="89" spans="1:12" hidden="1" outlineLevel="2">
      <c r="A89" s="71" t="s">
        <v>2376</v>
      </c>
      <c r="B89" s="275">
        <v>603110</v>
      </c>
      <c r="C89" s="275">
        <v>0</v>
      </c>
      <c r="D89" s="275">
        <v>0</v>
      </c>
      <c r="E89" s="275">
        <v>603110</v>
      </c>
      <c r="F89" s="275">
        <v>603</v>
      </c>
      <c r="G89" s="71"/>
      <c r="H89" s="71" t="s">
        <v>2844</v>
      </c>
      <c r="I89" s="275">
        <v>157500</v>
      </c>
      <c r="J89" s="275">
        <v>283</v>
      </c>
      <c r="K89" s="71"/>
      <c r="L89" s="71" t="s">
        <v>148</v>
      </c>
    </row>
    <row r="90" spans="1:12" outlineLevel="1" collapsed="1">
      <c r="A90" s="71"/>
      <c r="B90" s="275"/>
      <c r="C90" s="275"/>
      <c r="D90" s="275"/>
      <c r="E90" s="275"/>
      <c r="F90" s="275">
        <f>SUBTOTAL(9,F85:F89)</f>
        <v>222129</v>
      </c>
      <c r="G90" s="71"/>
      <c r="H90" s="276" t="s">
        <v>2848</v>
      </c>
      <c r="I90" s="275"/>
      <c r="J90" s="275"/>
      <c r="K90" s="71"/>
      <c r="L90" s="71"/>
    </row>
    <row r="91" spans="1:12" hidden="1" outlineLevel="2">
      <c r="A91" s="71" t="s">
        <v>2314</v>
      </c>
      <c r="B91" s="275">
        <v>60866654.200000003</v>
      </c>
      <c r="C91" s="275">
        <v>0</v>
      </c>
      <c r="D91" s="275">
        <v>0</v>
      </c>
      <c r="E91" s="275">
        <v>60866654.200000003</v>
      </c>
      <c r="F91" s="275">
        <v>60867</v>
      </c>
      <c r="G91" s="71"/>
      <c r="H91" s="71" t="s">
        <v>1937</v>
      </c>
      <c r="I91" s="275">
        <v>48393925</v>
      </c>
      <c r="J91" s="275">
        <v>26</v>
      </c>
      <c r="K91" s="71"/>
      <c r="L91" s="71" t="s">
        <v>148</v>
      </c>
    </row>
    <row r="92" spans="1:12" hidden="1" outlineLevel="2">
      <c r="A92" s="71" t="s">
        <v>2315</v>
      </c>
      <c r="B92" s="275">
        <v>0</v>
      </c>
      <c r="C92" s="275">
        <v>0</v>
      </c>
      <c r="D92" s="275">
        <v>0</v>
      </c>
      <c r="E92" s="275">
        <v>0</v>
      </c>
      <c r="F92" s="275">
        <v>0</v>
      </c>
      <c r="G92" s="71"/>
      <c r="H92" s="71" t="s">
        <v>1937</v>
      </c>
      <c r="I92" s="275">
        <v>4579978.45</v>
      </c>
      <c r="J92" s="275">
        <v>-100</v>
      </c>
      <c r="K92" s="71"/>
      <c r="L92" s="71" t="s">
        <v>148</v>
      </c>
    </row>
    <row r="93" spans="1:12" hidden="1" outlineLevel="2">
      <c r="A93" s="71" t="s">
        <v>2316</v>
      </c>
      <c r="B93" s="275">
        <v>3419376.51</v>
      </c>
      <c r="C93" s="275">
        <v>0</v>
      </c>
      <c r="D93" s="275">
        <v>0</v>
      </c>
      <c r="E93" s="275">
        <v>3419376.51</v>
      </c>
      <c r="F93" s="275">
        <v>3419</v>
      </c>
      <c r="G93" s="71"/>
      <c r="H93" s="71" t="s">
        <v>1937</v>
      </c>
      <c r="I93" s="275">
        <v>2159218</v>
      </c>
      <c r="J93" s="275">
        <v>58</v>
      </c>
      <c r="K93" s="71"/>
      <c r="L93" s="71" t="s">
        <v>148</v>
      </c>
    </row>
    <row r="94" spans="1:12" hidden="1" outlineLevel="2">
      <c r="A94" s="71" t="s">
        <v>2318</v>
      </c>
      <c r="B94" s="275">
        <v>652228715.44000006</v>
      </c>
      <c r="C94" s="275">
        <v>-9254307.2300000004</v>
      </c>
      <c r="D94" s="275">
        <v>0</v>
      </c>
      <c r="E94" s="275">
        <v>642974408.21000004</v>
      </c>
      <c r="F94" s="275">
        <v>642974</v>
      </c>
      <c r="G94" s="71"/>
      <c r="H94" s="71" t="s">
        <v>1937</v>
      </c>
      <c r="I94" s="275">
        <v>103468925.73</v>
      </c>
      <c r="J94" s="275">
        <v>530</v>
      </c>
      <c r="K94" s="71"/>
      <c r="L94" s="71" t="s">
        <v>148</v>
      </c>
    </row>
    <row r="95" spans="1:12" outlineLevel="1" collapsed="1">
      <c r="A95" s="71"/>
      <c r="B95" s="275"/>
      <c r="C95" s="275"/>
      <c r="D95" s="275"/>
      <c r="E95" s="275"/>
      <c r="F95" s="275">
        <f>SUBTOTAL(9,F91:F94)</f>
        <v>707260</v>
      </c>
      <c r="G95" s="71"/>
      <c r="H95" s="276" t="s">
        <v>2849</v>
      </c>
      <c r="I95" s="275"/>
      <c r="J95" s="275"/>
      <c r="K95" s="71"/>
      <c r="L95" s="71"/>
    </row>
    <row r="96" spans="1:12" hidden="1" outlineLevel="2">
      <c r="A96" s="71" t="s">
        <v>2258</v>
      </c>
      <c r="B96" s="275">
        <v>266092462.38999999</v>
      </c>
      <c r="C96" s="275">
        <v>-109312137.18000001</v>
      </c>
      <c r="D96" s="275">
        <v>0</v>
      </c>
      <c r="E96" s="275">
        <v>156780325.20999998</v>
      </c>
      <c r="F96" s="275">
        <v>156780</v>
      </c>
      <c r="G96" s="71" t="s">
        <v>58</v>
      </c>
      <c r="H96" s="71" t="s">
        <v>1874</v>
      </c>
      <c r="I96" s="275">
        <v>291555497.85000002</v>
      </c>
      <c r="J96" s="275">
        <v>-46</v>
      </c>
      <c r="K96" s="71"/>
      <c r="L96" s="71" t="s">
        <v>148</v>
      </c>
    </row>
    <row r="97" spans="1:12" hidden="1" outlineLevel="2">
      <c r="A97" s="71" t="s">
        <v>2259</v>
      </c>
      <c r="B97" s="275">
        <v>141765149.31</v>
      </c>
      <c r="C97" s="275">
        <v>0</v>
      </c>
      <c r="D97" s="275">
        <v>0</v>
      </c>
      <c r="E97" s="275">
        <v>141765149.31</v>
      </c>
      <c r="F97" s="275">
        <v>141765</v>
      </c>
      <c r="G97" s="71" t="s">
        <v>58</v>
      </c>
      <c r="H97" s="71" t="s">
        <v>1874</v>
      </c>
      <c r="I97" s="275">
        <v>380309837.02999997</v>
      </c>
      <c r="J97" s="275">
        <v>-63</v>
      </c>
      <c r="K97" s="71"/>
      <c r="L97" s="71" t="s">
        <v>148</v>
      </c>
    </row>
    <row r="98" spans="1:12" hidden="1" outlineLevel="2">
      <c r="A98" s="71" t="s">
        <v>2260</v>
      </c>
      <c r="B98" s="275">
        <v>11669933.68</v>
      </c>
      <c r="C98" s="275">
        <v>0</v>
      </c>
      <c r="D98" s="275">
        <v>0</v>
      </c>
      <c r="E98" s="275">
        <v>11669933.68</v>
      </c>
      <c r="F98" s="275">
        <v>11670</v>
      </c>
      <c r="G98" s="71" t="s">
        <v>58</v>
      </c>
      <c r="H98" s="71" t="s">
        <v>1874</v>
      </c>
      <c r="I98" s="275">
        <v>-1530358.47</v>
      </c>
      <c r="J98" s="275">
        <v>-863</v>
      </c>
      <c r="K98" s="71"/>
      <c r="L98" s="71" t="s">
        <v>148</v>
      </c>
    </row>
    <row r="99" spans="1:12" hidden="1" outlineLevel="2">
      <c r="A99" s="71" t="s">
        <v>2261</v>
      </c>
      <c r="B99" s="275">
        <v>16896225.760000002</v>
      </c>
      <c r="C99" s="275">
        <v>0</v>
      </c>
      <c r="D99" s="275">
        <v>0</v>
      </c>
      <c r="E99" s="275">
        <v>16896225.760000002</v>
      </c>
      <c r="F99" s="275">
        <v>16896</v>
      </c>
      <c r="G99" s="71" t="s">
        <v>58</v>
      </c>
      <c r="H99" s="71" t="s">
        <v>1874</v>
      </c>
      <c r="I99" s="275">
        <v>20949006.440000001</v>
      </c>
      <c r="J99" s="275">
        <v>-19</v>
      </c>
      <c r="K99" s="71"/>
      <c r="L99" s="71" t="s">
        <v>148</v>
      </c>
    </row>
    <row r="100" spans="1:12" hidden="1" outlineLevel="2">
      <c r="A100" s="71" t="s">
        <v>2262</v>
      </c>
      <c r="B100" s="275">
        <v>28350</v>
      </c>
      <c r="C100" s="275">
        <v>0</v>
      </c>
      <c r="D100" s="275">
        <v>0</v>
      </c>
      <c r="E100" s="275">
        <v>28350</v>
      </c>
      <c r="F100" s="275">
        <v>28</v>
      </c>
      <c r="G100" s="71" t="s">
        <v>58</v>
      </c>
      <c r="H100" s="71" t="s">
        <v>1874</v>
      </c>
      <c r="I100" s="275">
        <v>0</v>
      </c>
      <c r="J100" s="275">
        <v>0</v>
      </c>
      <c r="K100" s="71"/>
      <c r="L100" s="71" t="s">
        <v>148</v>
      </c>
    </row>
    <row r="101" spans="1:12" hidden="1" outlineLevel="2">
      <c r="A101" s="71" t="s">
        <v>2263</v>
      </c>
      <c r="B101" s="275">
        <v>6195200</v>
      </c>
      <c r="C101" s="275">
        <v>0</v>
      </c>
      <c r="D101" s="275">
        <v>0</v>
      </c>
      <c r="E101" s="275">
        <v>6195200</v>
      </c>
      <c r="F101" s="275">
        <v>6195</v>
      </c>
      <c r="G101" s="71" t="s">
        <v>58</v>
      </c>
      <c r="H101" s="71" t="s">
        <v>1874</v>
      </c>
      <c r="I101" s="275">
        <v>80000</v>
      </c>
      <c r="J101" s="275">
        <v>7644</v>
      </c>
      <c r="K101" s="71"/>
      <c r="L101" s="71" t="s">
        <v>148</v>
      </c>
    </row>
    <row r="102" spans="1:12" hidden="1" outlineLevel="2">
      <c r="A102" s="71" t="s">
        <v>2264</v>
      </c>
      <c r="B102" s="275">
        <v>11726214.43</v>
      </c>
      <c r="C102" s="275">
        <v>0</v>
      </c>
      <c r="D102" s="275">
        <v>0</v>
      </c>
      <c r="E102" s="275">
        <v>11726214.43</v>
      </c>
      <c r="F102" s="275">
        <v>11726</v>
      </c>
      <c r="G102" s="71" t="s">
        <v>58</v>
      </c>
      <c r="H102" s="71" t="s">
        <v>1874</v>
      </c>
      <c r="I102" s="275">
        <v>-156001.21</v>
      </c>
      <c r="J102" s="275">
        <v>-7617</v>
      </c>
      <c r="K102" s="71"/>
      <c r="L102" s="71" t="s">
        <v>148</v>
      </c>
    </row>
    <row r="103" spans="1:12" hidden="1" outlineLevel="2">
      <c r="A103" s="71" t="s">
        <v>2265</v>
      </c>
      <c r="B103" s="275">
        <v>15358905.57</v>
      </c>
      <c r="C103" s="275">
        <v>0</v>
      </c>
      <c r="D103" s="275">
        <v>0</v>
      </c>
      <c r="E103" s="275">
        <v>15358905.57</v>
      </c>
      <c r="F103" s="275">
        <v>15359</v>
      </c>
      <c r="G103" s="71" t="s">
        <v>58</v>
      </c>
      <c r="H103" s="71" t="s">
        <v>1874</v>
      </c>
      <c r="I103" s="275">
        <v>25623759.41</v>
      </c>
      <c r="J103" s="275">
        <v>-40</v>
      </c>
      <c r="K103" s="71"/>
      <c r="L103" s="71" t="s">
        <v>148</v>
      </c>
    </row>
    <row r="104" spans="1:12" hidden="1" outlineLevel="2">
      <c r="A104" s="71" t="s">
        <v>2266</v>
      </c>
      <c r="B104" s="275">
        <v>0</v>
      </c>
      <c r="C104" s="275">
        <v>0</v>
      </c>
      <c r="D104" s="275">
        <v>0</v>
      </c>
      <c r="E104" s="275">
        <v>0</v>
      </c>
      <c r="F104" s="275">
        <v>0</v>
      </c>
      <c r="G104" s="71" t="s">
        <v>58</v>
      </c>
      <c r="H104" s="71" t="s">
        <v>1874</v>
      </c>
      <c r="I104" s="275">
        <v>21750</v>
      </c>
      <c r="J104" s="275">
        <v>-100</v>
      </c>
      <c r="K104" s="71"/>
      <c r="L104" s="71" t="s">
        <v>148</v>
      </c>
    </row>
    <row r="105" spans="1:12" hidden="1" outlineLevel="2">
      <c r="A105" s="71" t="s">
        <v>2267</v>
      </c>
      <c r="B105" s="275">
        <v>1328485</v>
      </c>
      <c r="C105" s="275">
        <v>0</v>
      </c>
      <c r="D105" s="275">
        <v>0</v>
      </c>
      <c r="E105" s="275">
        <v>1328485</v>
      </c>
      <c r="F105" s="275">
        <v>1328</v>
      </c>
      <c r="G105" s="71" t="s">
        <v>59</v>
      </c>
      <c r="H105" s="71" t="s">
        <v>1874</v>
      </c>
      <c r="I105" s="275">
        <v>2589945</v>
      </c>
      <c r="J105" s="275">
        <v>-49</v>
      </c>
      <c r="K105" s="71"/>
      <c r="L105" s="71" t="s">
        <v>148</v>
      </c>
    </row>
    <row r="106" spans="1:12" hidden="1" outlineLevel="2">
      <c r="A106" s="71" t="s">
        <v>2268</v>
      </c>
      <c r="B106" s="275">
        <v>47277021.240000002</v>
      </c>
      <c r="C106" s="275">
        <v>0</v>
      </c>
      <c r="D106" s="275">
        <v>0</v>
      </c>
      <c r="E106" s="275">
        <v>47277021.240000002</v>
      </c>
      <c r="F106" s="275">
        <v>47277</v>
      </c>
      <c r="G106" s="71" t="s">
        <v>60</v>
      </c>
      <c r="H106" s="71" t="s">
        <v>1874</v>
      </c>
      <c r="I106" s="275">
        <v>64442044.469999999</v>
      </c>
      <c r="J106" s="275">
        <v>-27</v>
      </c>
      <c r="K106" s="71"/>
      <c r="L106" s="71" t="s">
        <v>148</v>
      </c>
    </row>
    <row r="107" spans="1:12" hidden="1" outlineLevel="2">
      <c r="A107" s="71" t="s">
        <v>2269</v>
      </c>
      <c r="B107" s="275">
        <v>32230</v>
      </c>
      <c r="C107" s="275">
        <v>0</v>
      </c>
      <c r="D107" s="275">
        <v>0</v>
      </c>
      <c r="E107" s="275">
        <v>32230</v>
      </c>
      <c r="F107" s="275">
        <v>32</v>
      </c>
      <c r="G107" s="71" t="s">
        <v>59</v>
      </c>
      <c r="H107" s="71" t="s">
        <v>1874</v>
      </c>
      <c r="I107" s="275">
        <v>591244.55000000005</v>
      </c>
      <c r="J107" s="275">
        <v>-95</v>
      </c>
      <c r="K107" s="71"/>
      <c r="L107" s="71" t="s">
        <v>148</v>
      </c>
    </row>
    <row r="108" spans="1:12" hidden="1" outlineLevel="2">
      <c r="A108" s="71" t="s">
        <v>2270</v>
      </c>
      <c r="B108" s="275">
        <v>37542308.259999998</v>
      </c>
      <c r="C108" s="275">
        <v>-6919130.2300000004</v>
      </c>
      <c r="D108" s="275">
        <v>0</v>
      </c>
      <c r="E108" s="275">
        <v>30623178.029999997</v>
      </c>
      <c r="F108" s="275">
        <v>30623</v>
      </c>
      <c r="G108" s="71" t="s">
        <v>59</v>
      </c>
      <c r="H108" s="71" t="s">
        <v>1874</v>
      </c>
      <c r="I108" s="275">
        <v>-137274141.83000001</v>
      </c>
      <c r="J108" s="275">
        <v>-133</v>
      </c>
      <c r="K108" s="71"/>
      <c r="L108" s="71" t="s">
        <v>148</v>
      </c>
    </row>
    <row r="109" spans="1:12" hidden="1" outlineLevel="2">
      <c r="A109" s="71" t="s">
        <v>2271</v>
      </c>
      <c r="B109" s="275">
        <v>0</v>
      </c>
      <c r="C109" s="275">
        <v>-22788406.25</v>
      </c>
      <c r="D109" s="275">
        <v>0</v>
      </c>
      <c r="E109" s="275">
        <v>-22788406.25</v>
      </c>
      <c r="F109" s="275">
        <v>-22788</v>
      </c>
      <c r="G109" s="71" t="s">
        <v>1757</v>
      </c>
      <c r="H109" s="71" t="s">
        <v>1874</v>
      </c>
      <c r="I109" s="275">
        <v>-7846888.6699999999</v>
      </c>
      <c r="J109" s="275">
        <v>-100</v>
      </c>
      <c r="K109" s="71"/>
      <c r="L109" s="71" t="s">
        <v>148</v>
      </c>
    </row>
    <row r="110" spans="1:12" hidden="1" outlineLevel="2">
      <c r="A110" s="71" t="s">
        <v>2272</v>
      </c>
      <c r="B110" s="275">
        <v>202405.28</v>
      </c>
      <c r="C110" s="275">
        <v>0</v>
      </c>
      <c r="D110" s="275">
        <v>0</v>
      </c>
      <c r="E110" s="275">
        <v>202405.28</v>
      </c>
      <c r="F110" s="275">
        <v>202</v>
      </c>
      <c r="G110" s="71" t="s">
        <v>59</v>
      </c>
      <c r="H110" s="71" t="s">
        <v>1874</v>
      </c>
      <c r="I110" s="275">
        <v>0</v>
      </c>
      <c r="J110" s="275">
        <v>0</v>
      </c>
      <c r="K110" s="71"/>
      <c r="L110" s="71" t="s">
        <v>148</v>
      </c>
    </row>
    <row r="111" spans="1:12" hidden="1" outlineLevel="2">
      <c r="A111" s="71" t="s">
        <v>2273</v>
      </c>
      <c r="B111" s="275">
        <v>3488550</v>
      </c>
      <c r="C111" s="275">
        <v>0</v>
      </c>
      <c r="D111" s="275">
        <v>0</v>
      </c>
      <c r="E111" s="275">
        <v>3488550</v>
      </c>
      <c r="F111" s="275">
        <v>3489</v>
      </c>
      <c r="G111" s="71" t="s">
        <v>59</v>
      </c>
      <c r="H111" s="71" t="s">
        <v>1874</v>
      </c>
      <c r="I111" s="275">
        <v>521670</v>
      </c>
      <c r="J111" s="275">
        <v>569</v>
      </c>
      <c r="K111" s="71"/>
      <c r="L111" s="71" t="s">
        <v>148</v>
      </c>
    </row>
    <row r="112" spans="1:12" hidden="1" outlineLevel="2">
      <c r="A112" s="71" t="s">
        <v>2274</v>
      </c>
      <c r="B112" s="275">
        <v>7231690.3300000001</v>
      </c>
      <c r="C112" s="275">
        <v>0</v>
      </c>
      <c r="D112" s="275">
        <v>0</v>
      </c>
      <c r="E112" s="275">
        <v>7231690.3300000001</v>
      </c>
      <c r="F112" s="275">
        <v>7232</v>
      </c>
      <c r="G112" s="71" t="s">
        <v>59</v>
      </c>
      <c r="H112" s="71" t="s">
        <v>1874</v>
      </c>
      <c r="I112" s="275">
        <v>37085006.189999998</v>
      </c>
      <c r="J112" s="275">
        <v>-80</v>
      </c>
      <c r="K112" s="71"/>
      <c r="L112" s="71" t="s">
        <v>148</v>
      </c>
    </row>
    <row r="113" spans="1:12" hidden="1" outlineLevel="2">
      <c r="A113" s="71" t="s">
        <v>2275</v>
      </c>
      <c r="B113" s="275">
        <v>5332500</v>
      </c>
      <c r="C113" s="275">
        <v>0</v>
      </c>
      <c r="D113" s="275">
        <v>0</v>
      </c>
      <c r="E113" s="275">
        <v>5332500</v>
      </c>
      <c r="F113" s="275">
        <v>5333</v>
      </c>
      <c r="G113" s="71" t="s">
        <v>59</v>
      </c>
      <c r="H113" s="71" t="s">
        <v>1874</v>
      </c>
      <c r="I113" s="275">
        <v>34329165.119999997</v>
      </c>
      <c r="J113" s="275">
        <v>-84</v>
      </c>
      <c r="K113" s="71"/>
      <c r="L113" s="71" t="s">
        <v>148</v>
      </c>
    </row>
    <row r="114" spans="1:12" hidden="1" outlineLevel="2">
      <c r="A114" s="71" t="s">
        <v>2276</v>
      </c>
      <c r="B114" s="275">
        <v>150000</v>
      </c>
      <c r="C114" s="275">
        <v>0</v>
      </c>
      <c r="D114" s="275">
        <v>0</v>
      </c>
      <c r="E114" s="275">
        <v>150000</v>
      </c>
      <c r="F114" s="275">
        <v>150</v>
      </c>
      <c r="G114" s="71" t="s">
        <v>59</v>
      </c>
      <c r="H114" s="71" t="s">
        <v>1874</v>
      </c>
      <c r="I114" s="275">
        <v>0</v>
      </c>
      <c r="J114" s="275">
        <v>0</v>
      </c>
      <c r="K114" s="71"/>
      <c r="L114" s="71" t="s">
        <v>148</v>
      </c>
    </row>
    <row r="115" spans="1:12" hidden="1" outlineLevel="2">
      <c r="A115" s="71" t="s">
        <v>2277</v>
      </c>
      <c r="B115" s="275">
        <v>49866396.140000001</v>
      </c>
      <c r="C115" s="275">
        <v>-37359999</v>
      </c>
      <c r="D115" s="275">
        <v>0</v>
      </c>
      <c r="E115" s="275">
        <v>12506397.140000001</v>
      </c>
      <c r="F115" s="275">
        <v>12506</v>
      </c>
      <c r="G115" s="71" t="s">
        <v>59</v>
      </c>
      <c r="H115" s="71" t="s">
        <v>1874</v>
      </c>
      <c r="I115" s="275">
        <v>98405277.099999994</v>
      </c>
      <c r="J115" s="275">
        <v>-49</v>
      </c>
      <c r="K115" s="71"/>
      <c r="L115" s="71" t="s">
        <v>148</v>
      </c>
    </row>
    <row r="116" spans="1:12" hidden="1" outlineLevel="2">
      <c r="A116" s="71" t="s">
        <v>2278</v>
      </c>
      <c r="B116" s="275">
        <v>6836129.2999999998</v>
      </c>
      <c r="C116" s="275">
        <v>0</v>
      </c>
      <c r="D116" s="275">
        <v>0</v>
      </c>
      <c r="E116" s="275">
        <v>6836129.2999999998</v>
      </c>
      <c r="F116" s="275">
        <v>6836</v>
      </c>
      <c r="G116" s="71" t="s">
        <v>1773</v>
      </c>
      <c r="H116" s="71" t="s">
        <v>1874</v>
      </c>
      <c r="I116" s="275">
        <v>0.01</v>
      </c>
      <c r="J116" s="275" t="s">
        <v>2279</v>
      </c>
      <c r="K116" s="71"/>
      <c r="L116" s="71" t="s">
        <v>148</v>
      </c>
    </row>
    <row r="117" spans="1:12" hidden="1" outlineLevel="2">
      <c r="A117" s="71" t="s">
        <v>2280</v>
      </c>
      <c r="B117" s="275">
        <v>4787375.91</v>
      </c>
      <c r="C117" s="275">
        <v>128002798.39</v>
      </c>
      <c r="D117" s="275">
        <v>0</v>
      </c>
      <c r="E117" s="275">
        <v>132790174.3</v>
      </c>
      <c r="F117" s="275">
        <v>132790</v>
      </c>
      <c r="G117" s="71" t="s">
        <v>59</v>
      </c>
      <c r="H117" s="71" t="s">
        <v>1874</v>
      </c>
      <c r="I117" s="275">
        <v>0</v>
      </c>
      <c r="J117" s="275">
        <v>0</v>
      </c>
      <c r="K117" s="71"/>
      <c r="L117" s="71" t="s">
        <v>148</v>
      </c>
    </row>
    <row r="118" spans="1:12" hidden="1" outlineLevel="2">
      <c r="A118" s="71" t="s">
        <v>2281</v>
      </c>
      <c r="B118" s="275">
        <v>3498226.48</v>
      </c>
      <c r="C118" s="275">
        <v>0</v>
      </c>
      <c r="D118" s="275">
        <v>0</v>
      </c>
      <c r="E118" s="275">
        <v>3498226.48</v>
      </c>
      <c r="F118" s="275">
        <v>3498</v>
      </c>
      <c r="G118" s="71" t="s">
        <v>59</v>
      </c>
      <c r="H118" s="71" t="s">
        <v>1874</v>
      </c>
      <c r="I118" s="275">
        <v>0</v>
      </c>
      <c r="J118" s="275">
        <v>0</v>
      </c>
      <c r="K118" s="71"/>
      <c r="L118" s="71" t="s">
        <v>148</v>
      </c>
    </row>
    <row r="119" spans="1:12" hidden="1" outlineLevel="2">
      <c r="A119" s="71" t="s">
        <v>2282</v>
      </c>
      <c r="B119" s="275">
        <v>0</v>
      </c>
      <c r="C119" s="275">
        <v>0</v>
      </c>
      <c r="D119" s="275">
        <v>0</v>
      </c>
      <c r="E119" s="275">
        <v>0</v>
      </c>
      <c r="F119" s="275">
        <v>0</v>
      </c>
      <c r="G119" s="71" t="s">
        <v>59</v>
      </c>
      <c r="H119" s="71" t="s">
        <v>1874</v>
      </c>
      <c r="I119" s="275">
        <v>8290862.9000000004</v>
      </c>
      <c r="J119" s="275">
        <v>-100</v>
      </c>
      <c r="K119" s="71"/>
      <c r="L119" s="71" t="s">
        <v>148</v>
      </c>
    </row>
    <row r="120" spans="1:12" hidden="1" outlineLevel="2">
      <c r="A120" s="71" t="s">
        <v>2283</v>
      </c>
      <c r="B120" s="275">
        <v>0</v>
      </c>
      <c r="C120" s="275">
        <v>0</v>
      </c>
      <c r="D120" s="275">
        <v>0</v>
      </c>
      <c r="E120" s="275">
        <v>0</v>
      </c>
      <c r="F120" s="275">
        <v>0</v>
      </c>
      <c r="G120" s="71" t="s">
        <v>59</v>
      </c>
      <c r="H120" s="71" t="s">
        <v>1874</v>
      </c>
      <c r="I120" s="275">
        <v>-43080000</v>
      </c>
      <c r="J120" s="275">
        <v>-100</v>
      </c>
      <c r="K120" s="71"/>
      <c r="L120" s="71" t="s">
        <v>148</v>
      </c>
    </row>
    <row r="121" spans="1:12" outlineLevel="1" collapsed="1">
      <c r="A121" s="71"/>
      <c r="B121" s="275"/>
      <c r="C121" s="275"/>
      <c r="D121" s="275"/>
      <c r="E121" s="275"/>
      <c r="F121" s="275">
        <f>SUBTOTAL(9,F96:F120)</f>
        <v>588927</v>
      </c>
      <c r="G121" s="71"/>
      <c r="H121" s="276" t="s">
        <v>2850</v>
      </c>
      <c r="I121" s="275"/>
      <c r="J121" s="275"/>
      <c r="K121" s="71"/>
      <c r="L121" s="71"/>
    </row>
    <row r="122" spans="1:12" hidden="1" outlineLevel="2">
      <c r="A122" s="71" t="s">
        <v>2408</v>
      </c>
      <c r="B122" s="275">
        <v>47470114.399999999</v>
      </c>
      <c r="C122" s="275">
        <v>0</v>
      </c>
      <c r="D122" s="275">
        <v>0</v>
      </c>
      <c r="E122" s="275">
        <v>47470114.399999999</v>
      </c>
      <c r="F122" s="275">
        <v>47470</v>
      </c>
      <c r="G122" s="71" t="s">
        <v>177</v>
      </c>
      <c r="H122" s="71" t="s">
        <v>137</v>
      </c>
      <c r="I122" s="275">
        <v>0</v>
      </c>
      <c r="J122" s="275">
        <v>0</v>
      </c>
      <c r="K122" s="71"/>
      <c r="L122" s="71"/>
    </row>
    <row r="123" spans="1:12" hidden="1" outlineLevel="2">
      <c r="A123" s="71" t="s">
        <v>2409</v>
      </c>
      <c r="B123" s="275">
        <v>194973693.41999999</v>
      </c>
      <c r="C123" s="275">
        <v>0</v>
      </c>
      <c r="D123" s="275">
        <v>0</v>
      </c>
      <c r="E123" s="275">
        <v>194973693.41999999</v>
      </c>
      <c r="F123" s="275">
        <v>194974</v>
      </c>
      <c r="G123" s="71" t="s">
        <v>177</v>
      </c>
      <c r="H123" s="71" t="s">
        <v>137</v>
      </c>
      <c r="I123" s="275">
        <v>0</v>
      </c>
      <c r="J123" s="275">
        <v>0</v>
      </c>
      <c r="K123" s="71"/>
      <c r="L123" s="71"/>
    </row>
    <row r="124" spans="1:12" hidden="1" outlineLevel="2">
      <c r="A124" s="71" t="s">
        <v>2410</v>
      </c>
      <c r="B124" s="275">
        <v>3057025.45</v>
      </c>
      <c r="C124" s="275">
        <v>0</v>
      </c>
      <c r="D124" s="275">
        <v>0</v>
      </c>
      <c r="E124" s="275">
        <v>3057025.45</v>
      </c>
      <c r="F124" s="275">
        <v>3057</v>
      </c>
      <c r="G124" s="71" t="s">
        <v>177</v>
      </c>
      <c r="H124" s="71" t="s">
        <v>137</v>
      </c>
      <c r="I124" s="275">
        <v>0</v>
      </c>
      <c r="J124" s="275">
        <v>0</v>
      </c>
      <c r="K124" s="71"/>
      <c r="L124" s="71"/>
    </row>
    <row r="125" spans="1:12" hidden="1" outlineLevel="2">
      <c r="A125" s="71" t="s">
        <v>2411</v>
      </c>
      <c r="B125" s="275">
        <v>0</v>
      </c>
      <c r="C125" s="275">
        <v>0</v>
      </c>
      <c r="D125" s="275">
        <v>0</v>
      </c>
      <c r="E125" s="275">
        <v>0</v>
      </c>
      <c r="F125" s="275">
        <v>0</v>
      </c>
      <c r="G125" s="71" t="s">
        <v>177</v>
      </c>
      <c r="H125" s="71" t="s">
        <v>137</v>
      </c>
      <c r="I125" s="275">
        <v>249756322.41999999</v>
      </c>
      <c r="J125" s="275">
        <v>-100</v>
      </c>
      <c r="K125" s="71"/>
      <c r="L125" s="71"/>
    </row>
    <row r="126" spans="1:12" hidden="1" outlineLevel="2">
      <c r="A126" s="71" t="s">
        <v>2413</v>
      </c>
      <c r="B126" s="275">
        <v>-63584715.340000004</v>
      </c>
      <c r="C126" s="275">
        <v>0</v>
      </c>
      <c r="D126" s="275">
        <v>0</v>
      </c>
      <c r="E126" s="275">
        <v>-63584715.340000004</v>
      </c>
      <c r="F126" s="275">
        <v>-63585</v>
      </c>
      <c r="G126" s="71" t="s">
        <v>205</v>
      </c>
      <c r="H126" s="71" t="s">
        <v>137</v>
      </c>
      <c r="I126" s="275">
        <v>-6709811.5199999996</v>
      </c>
      <c r="J126" s="275">
        <v>848</v>
      </c>
      <c r="K126" s="71"/>
      <c r="L126" s="71"/>
    </row>
    <row r="127" spans="1:12" hidden="1" outlineLevel="2">
      <c r="A127" s="71" t="s">
        <v>2414</v>
      </c>
      <c r="B127" s="275">
        <v>581867804.83000004</v>
      </c>
      <c r="C127" s="275">
        <v>-23137350.210000001</v>
      </c>
      <c r="D127" s="275">
        <v>0</v>
      </c>
      <c r="E127" s="275">
        <v>558730454.62</v>
      </c>
      <c r="F127" s="275">
        <v>558730</v>
      </c>
      <c r="G127" s="71" t="s">
        <v>205</v>
      </c>
      <c r="H127" s="71" t="s">
        <v>137</v>
      </c>
      <c r="I127" s="275">
        <v>900581792.04999995</v>
      </c>
      <c r="J127" s="275">
        <v>-35</v>
      </c>
      <c r="K127" s="71"/>
      <c r="L127" s="71"/>
    </row>
    <row r="128" spans="1:12" hidden="1" outlineLevel="2">
      <c r="A128" s="71" t="s">
        <v>2415</v>
      </c>
      <c r="B128" s="275">
        <v>-38511792.590000004</v>
      </c>
      <c r="C128" s="275">
        <v>-136733270.91999999</v>
      </c>
      <c r="D128" s="275">
        <v>0</v>
      </c>
      <c r="E128" s="275">
        <v>-175245063.50999999</v>
      </c>
      <c r="F128" s="275">
        <v>-175245</v>
      </c>
      <c r="G128" s="71" t="s">
        <v>205</v>
      </c>
      <c r="H128" s="71" t="s">
        <v>137</v>
      </c>
      <c r="I128" s="275">
        <v>-9557662.8499999996</v>
      </c>
      <c r="J128" s="275">
        <v>303</v>
      </c>
      <c r="K128" s="71"/>
      <c r="L128" s="71"/>
    </row>
    <row r="129" spans="1:12" hidden="1" outlineLevel="2">
      <c r="A129" s="71" t="s">
        <v>2416</v>
      </c>
      <c r="B129" s="275">
        <v>265059181.84</v>
      </c>
      <c r="C129" s="275">
        <v>-129191646.5</v>
      </c>
      <c r="D129" s="275">
        <v>0</v>
      </c>
      <c r="E129" s="275">
        <v>135867535.34</v>
      </c>
      <c r="F129" s="275">
        <v>135868</v>
      </c>
      <c r="G129" s="71" t="s">
        <v>205</v>
      </c>
      <c r="H129" s="71" t="s">
        <v>137</v>
      </c>
      <c r="I129" s="275">
        <v>-27952978.530000001</v>
      </c>
      <c r="J129" s="275">
        <v>-1048</v>
      </c>
      <c r="K129" s="71"/>
      <c r="L129" s="71"/>
    </row>
    <row r="130" spans="1:12" outlineLevel="1" collapsed="1">
      <c r="A130" s="71"/>
      <c r="B130" s="275"/>
      <c r="C130" s="275"/>
      <c r="D130" s="275"/>
      <c r="E130" s="275"/>
      <c r="F130" s="275">
        <f>SUBTOTAL(9,F122:F129)</f>
        <v>701269</v>
      </c>
      <c r="G130" s="71"/>
      <c r="H130" s="276" t="s">
        <v>2946</v>
      </c>
      <c r="I130" s="275"/>
      <c r="J130" s="275"/>
      <c r="K130" s="71"/>
      <c r="L130" s="71"/>
    </row>
    <row r="131" spans="1:12" hidden="1" outlineLevel="2">
      <c r="A131" s="71" t="s">
        <v>2380</v>
      </c>
      <c r="B131" s="275">
        <v>200000</v>
      </c>
      <c r="C131" s="275">
        <v>34259794.719999999</v>
      </c>
      <c r="D131" s="275">
        <v>0</v>
      </c>
      <c r="E131" s="275">
        <v>34459794.719999999</v>
      </c>
      <c r="F131" s="275">
        <v>34460</v>
      </c>
      <c r="G131" s="71"/>
      <c r="H131" s="71" t="s">
        <v>2845</v>
      </c>
      <c r="I131" s="275">
        <v>0</v>
      </c>
      <c r="J131" s="275">
        <v>0</v>
      </c>
      <c r="K131" s="71"/>
      <c r="L131" s="71" t="s">
        <v>148</v>
      </c>
    </row>
    <row r="132" spans="1:12" outlineLevel="1" collapsed="1">
      <c r="A132" s="71"/>
      <c r="B132" s="275"/>
      <c r="C132" s="275"/>
      <c r="D132" s="275"/>
      <c r="E132" s="275"/>
      <c r="F132" s="275">
        <f>SUBTOTAL(9,F131:F131)</f>
        <v>34460</v>
      </c>
      <c r="G132" s="71"/>
      <c r="H132" s="276" t="s">
        <v>2851</v>
      </c>
      <c r="I132" s="275"/>
      <c r="J132" s="275"/>
      <c r="K132" s="71"/>
      <c r="L132" s="71"/>
    </row>
    <row r="133" spans="1:12" hidden="1" outlineLevel="2">
      <c r="A133" s="71" t="s">
        <v>2231</v>
      </c>
      <c r="B133" s="275">
        <v>0</v>
      </c>
      <c r="C133" s="275">
        <v>0</v>
      </c>
      <c r="D133" s="275">
        <v>0</v>
      </c>
      <c r="E133" s="275">
        <v>0</v>
      </c>
      <c r="F133" s="275">
        <v>0</v>
      </c>
      <c r="G133" s="71"/>
      <c r="H133" s="71" t="s">
        <v>1341</v>
      </c>
      <c r="I133" s="275">
        <v>-50000</v>
      </c>
      <c r="J133" s="275">
        <v>-100</v>
      </c>
      <c r="K133" s="71"/>
      <c r="L133" s="71" t="s">
        <v>110</v>
      </c>
    </row>
    <row r="134" spans="1:12" hidden="1" outlineLevel="2">
      <c r="A134" s="71" t="s">
        <v>2232</v>
      </c>
      <c r="B134" s="275">
        <v>0</v>
      </c>
      <c r="C134" s="275">
        <v>0</v>
      </c>
      <c r="D134" s="275">
        <v>0</v>
      </c>
      <c r="E134" s="275">
        <v>0</v>
      </c>
      <c r="F134" s="275">
        <v>0</v>
      </c>
      <c r="G134" s="71"/>
      <c r="H134" s="71" t="s">
        <v>1341</v>
      </c>
      <c r="I134" s="275">
        <v>37969833.890000001</v>
      </c>
      <c r="J134" s="275">
        <v>-100</v>
      </c>
      <c r="K134" s="71"/>
      <c r="L134" s="71" t="s">
        <v>110</v>
      </c>
    </row>
    <row r="135" spans="1:12" hidden="1" outlineLevel="2">
      <c r="A135" s="71" t="s">
        <v>2233</v>
      </c>
      <c r="B135" s="275">
        <v>356114926.07999998</v>
      </c>
      <c r="C135" s="275">
        <v>333819.03000000003</v>
      </c>
      <c r="D135" s="275">
        <v>0</v>
      </c>
      <c r="E135" s="275">
        <v>356448745.10999995</v>
      </c>
      <c r="F135" s="275">
        <v>356449</v>
      </c>
      <c r="G135" s="71"/>
      <c r="H135" s="71" t="s">
        <v>1341</v>
      </c>
      <c r="I135" s="275">
        <v>170954703.94999999</v>
      </c>
      <c r="J135" s="275">
        <v>109</v>
      </c>
      <c r="K135" s="71"/>
      <c r="L135" s="71" t="s">
        <v>110</v>
      </c>
    </row>
    <row r="136" spans="1:12" hidden="1" outlineLevel="2">
      <c r="A136" s="71" t="s">
        <v>2234</v>
      </c>
      <c r="B136" s="275">
        <v>249639116.02000001</v>
      </c>
      <c r="C136" s="275">
        <v>-264000.06</v>
      </c>
      <c r="D136" s="275">
        <v>0</v>
      </c>
      <c r="E136" s="275">
        <v>249375115.96000001</v>
      </c>
      <c r="F136" s="275">
        <v>249375</v>
      </c>
      <c r="G136" s="71"/>
      <c r="H136" s="71" t="s">
        <v>1341</v>
      </c>
      <c r="I136" s="275">
        <v>211516532.22999999</v>
      </c>
      <c r="J136" s="275">
        <v>18</v>
      </c>
      <c r="K136" s="71"/>
      <c r="L136" s="71" t="s">
        <v>110</v>
      </c>
    </row>
    <row r="137" spans="1:12" hidden="1" outlineLevel="2">
      <c r="A137" s="71" t="s">
        <v>2235</v>
      </c>
      <c r="B137" s="275">
        <v>0</v>
      </c>
      <c r="C137" s="275">
        <v>0</v>
      </c>
      <c r="D137" s="275">
        <v>0</v>
      </c>
      <c r="E137" s="275">
        <v>0</v>
      </c>
      <c r="F137" s="275">
        <v>0</v>
      </c>
      <c r="G137" s="71"/>
      <c r="H137" s="71" t="s">
        <v>1341</v>
      </c>
      <c r="I137" s="275">
        <v>2422855</v>
      </c>
      <c r="J137" s="275">
        <v>-100</v>
      </c>
      <c r="K137" s="71"/>
      <c r="L137" s="71" t="s">
        <v>110</v>
      </c>
    </row>
    <row r="138" spans="1:12" hidden="1" outlineLevel="2">
      <c r="A138" s="71" t="s">
        <v>2236</v>
      </c>
      <c r="B138" s="275">
        <v>44513321.560000002</v>
      </c>
      <c r="C138" s="275">
        <v>0</v>
      </c>
      <c r="D138" s="275">
        <v>0</v>
      </c>
      <c r="E138" s="275">
        <v>44513321.560000002</v>
      </c>
      <c r="F138" s="275">
        <v>44513</v>
      </c>
      <c r="G138" s="71"/>
      <c r="H138" s="71" t="s">
        <v>1341</v>
      </c>
      <c r="I138" s="275">
        <v>41015640.039999999</v>
      </c>
      <c r="J138" s="275">
        <v>9</v>
      </c>
      <c r="K138" s="71"/>
      <c r="L138" s="71" t="s">
        <v>110</v>
      </c>
    </row>
    <row r="139" spans="1:12" outlineLevel="1" collapsed="1">
      <c r="A139" s="71"/>
      <c r="B139" s="275"/>
      <c r="C139" s="275"/>
      <c r="D139" s="275"/>
      <c r="E139" s="275"/>
      <c r="F139" s="275">
        <f>SUBTOTAL(9,F133:F138)</f>
        <v>650337</v>
      </c>
      <c r="G139" s="71"/>
      <c r="H139" s="276" t="s">
        <v>2852</v>
      </c>
      <c r="I139" s="275"/>
      <c r="J139" s="275"/>
      <c r="K139" s="71"/>
      <c r="L139" s="71"/>
    </row>
    <row r="140" spans="1:12" hidden="1" outlineLevel="2">
      <c r="A140" s="71" t="s">
        <v>2404</v>
      </c>
      <c r="B140" s="275">
        <v>0</v>
      </c>
      <c r="C140" s="275">
        <v>0</v>
      </c>
      <c r="D140" s="275">
        <v>0</v>
      </c>
      <c r="E140" s="275">
        <v>0</v>
      </c>
      <c r="F140" s="275">
        <v>0</v>
      </c>
      <c r="G140" s="71"/>
      <c r="H140" s="71" t="s">
        <v>2761</v>
      </c>
      <c r="I140" s="275">
        <v>18207189.949999999</v>
      </c>
      <c r="J140" s="275">
        <v>-100</v>
      </c>
      <c r="K140" s="71"/>
      <c r="L140" s="71" t="s">
        <v>148</v>
      </c>
    </row>
    <row r="141" spans="1:12" outlineLevel="1" collapsed="1">
      <c r="A141" s="71"/>
      <c r="B141" s="275"/>
      <c r="C141" s="275"/>
      <c r="D141" s="275"/>
      <c r="E141" s="275"/>
      <c r="F141" s="275">
        <f>SUBTOTAL(9,F140:F140)</f>
        <v>0</v>
      </c>
      <c r="G141" s="71"/>
      <c r="H141" s="276" t="s">
        <v>2853</v>
      </c>
      <c r="I141" s="275"/>
      <c r="J141" s="275"/>
      <c r="K141" s="71"/>
      <c r="L141" s="71"/>
    </row>
    <row r="142" spans="1:12" hidden="1" outlineLevel="2">
      <c r="A142" s="71" t="s">
        <v>2389</v>
      </c>
      <c r="B142" s="275">
        <v>205955542.28</v>
      </c>
      <c r="C142" s="275">
        <v>0</v>
      </c>
      <c r="D142" s="275">
        <v>0</v>
      </c>
      <c r="E142" s="275">
        <v>205955542.28</v>
      </c>
      <c r="F142" s="275">
        <v>205956</v>
      </c>
      <c r="G142" s="71" t="s">
        <v>1940</v>
      </c>
      <c r="H142" s="71" t="s">
        <v>1631</v>
      </c>
      <c r="I142" s="275">
        <v>0</v>
      </c>
      <c r="J142" s="275">
        <v>0</v>
      </c>
      <c r="K142" s="71"/>
      <c r="L142" s="71" t="s">
        <v>148</v>
      </c>
    </row>
    <row r="143" spans="1:12" hidden="1" outlineLevel="2">
      <c r="A143" s="71" t="s">
        <v>2390</v>
      </c>
      <c r="B143" s="275">
        <v>9174059.5999999996</v>
      </c>
      <c r="C143" s="275">
        <v>0</v>
      </c>
      <c r="D143" s="275">
        <v>0</v>
      </c>
      <c r="E143" s="275">
        <v>9174059.5999999996</v>
      </c>
      <c r="F143" s="275">
        <v>9174</v>
      </c>
      <c r="G143" s="71" t="s">
        <v>1940</v>
      </c>
      <c r="H143" s="71" t="s">
        <v>1631</v>
      </c>
      <c r="I143" s="275">
        <v>-15193048.539999999</v>
      </c>
      <c r="J143" s="275">
        <v>-160</v>
      </c>
      <c r="K143" s="71"/>
      <c r="L143" s="71" t="s">
        <v>148</v>
      </c>
    </row>
    <row r="144" spans="1:12" hidden="1" outlineLevel="2">
      <c r="A144" s="71" t="s">
        <v>2391</v>
      </c>
      <c r="B144" s="275">
        <v>0</v>
      </c>
      <c r="C144" s="275">
        <v>0</v>
      </c>
      <c r="D144" s="275">
        <v>0</v>
      </c>
      <c r="E144" s="275">
        <v>0</v>
      </c>
      <c r="F144" s="275">
        <v>0</v>
      </c>
      <c r="G144" s="71" t="s">
        <v>1940</v>
      </c>
      <c r="H144" s="71" t="s">
        <v>1631</v>
      </c>
      <c r="I144" s="275">
        <v>55857843.369999997</v>
      </c>
      <c r="J144" s="275">
        <v>-100</v>
      </c>
      <c r="K144" s="71"/>
      <c r="L144" s="71" t="s">
        <v>148</v>
      </c>
    </row>
    <row r="145" spans="1:12" hidden="1" outlineLevel="2">
      <c r="A145" s="71" t="s">
        <v>2699</v>
      </c>
      <c r="B145" s="275">
        <v>0</v>
      </c>
      <c r="C145" s="275">
        <v>31870808.559999999</v>
      </c>
      <c r="D145" s="275">
        <v>0</v>
      </c>
      <c r="E145" s="275">
        <v>31870808.559999999</v>
      </c>
      <c r="F145" s="275">
        <v>31871</v>
      </c>
      <c r="G145" s="71"/>
      <c r="H145" s="71" t="s">
        <v>1631</v>
      </c>
      <c r="I145" s="275"/>
      <c r="J145" s="275"/>
      <c r="K145" s="71"/>
      <c r="L145" s="71" t="s">
        <v>148</v>
      </c>
    </row>
    <row r="146" spans="1:12" outlineLevel="1" collapsed="1">
      <c r="A146" s="71"/>
      <c r="B146" s="275"/>
      <c r="C146" s="275"/>
      <c r="D146" s="275"/>
      <c r="E146" s="275"/>
      <c r="F146" s="275">
        <f>SUBTOTAL(9,F142:F145)</f>
        <v>247001</v>
      </c>
      <c r="G146" s="71"/>
      <c r="H146" s="276" t="s">
        <v>2854</v>
      </c>
      <c r="I146" s="275"/>
      <c r="J146" s="275"/>
      <c r="K146" s="71"/>
      <c r="L146" s="71"/>
    </row>
    <row r="147" spans="1:12" hidden="1" outlineLevel="2">
      <c r="A147" s="71" t="s">
        <v>2308</v>
      </c>
      <c r="B147" s="275">
        <v>4822188.66</v>
      </c>
      <c r="C147" s="275">
        <v>0</v>
      </c>
      <c r="D147" s="275">
        <v>0</v>
      </c>
      <c r="E147" s="275">
        <v>4822188.66</v>
      </c>
      <c r="F147" s="275">
        <v>4822</v>
      </c>
      <c r="G147" s="71"/>
      <c r="H147" s="71" t="s">
        <v>2941</v>
      </c>
      <c r="I147" s="275">
        <v>0</v>
      </c>
      <c r="J147" s="275">
        <v>0</v>
      </c>
      <c r="K147" s="71"/>
      <c r="L147" s="71" t="s">
        <v>148</v>
      </c>
    </row>
    <row r="148" spans="1:12" hidden="1" outlineLevel="2">
      <c r="A148" s="71" t="s">
        <v>2309</v>
      </c>
      <c r="B148" s="275">
        <v>29065719.68</v>
      </c>
      <c r="C148" s="275">
        <v>0</v>
      </c>
      <c r="D148" s="275">
        <v>0</v>
      </c>
      <c r="E148" s="275">
        <v>29065719.68</v>
      </c>
      <c r="F148" s="275">
        <v>29066</v>
      </c>
      <c r="G148" s="71"/>
      <c r="H148" s="71" t="s">
        <v>2941</v>
      </c>
      <c r="I148" s="275">
        <v>0</v>
      </c>
      <c r="J148" s="275">
        <v>0</v>
      </c>
      <c r="K148" s="71"/>
      <c r="L148" s="71" t="s">
        <v>148</v>
      </c>
    </row>
    <row r="149" spans="1:12" hidden="1" outlineLevel="2">
      <c r="A149" s="71" t="s">
        <v>2310</v>
      </c>
      <c r="B149" s="275">
        <v>10823210.039999999</v>
      </c>
      <c r="C149" s="275">
        <v>0</v>
      </c>
      <c r="D149" s="275">
        <v>0</v>
      </c>
      <c r="E149" s="275">
        <v>10823210.039999999</v>
      </c>
      <c r="F149" s="275">
        <v>10823</v>
      </c>
      <c r="G149" s="71"/>
      <c r="H149" s="71" t="s">
        <v>2941</v>
      </c>
      <c r="I149" s="275">
        <v>0</v>
      </c>
      <c r="J149" s="275">
        <v>0</v>
      </c>
      <c r="K149" s="71"/>
      <c r="L149" s="71" t="s">
        <v>148</v>
      </c>
    </row>
    <row r="150" spans="1:12" hidden="1" outlineLevel="2">
      <c r="A150" s="71" t="s">
        <v>2311</v>
      </c>
      <c r="B150" s="275">
        <v>73445351.829999998</v>
      </c>
      <c r="C150" s="275">
        <v>-8954.33</v>
      </c>
      <c r="D150" s="275">
        <v>0</v>
      </c>
      <c r="E150" s="275">
        <v>73436397.5</v>
      </c>
      <c r="F150" s="275">
        <v>73436</v>
      </c>
      <c r="G150" s="71"/>
      <c r="H150" s="71" t="s">
        <v>2941</v>
      </c>
      <c r="I150" s="275">
        <v>108508497.36</v>
      </c>
      <c r="J150" s="275">
        <v>-32</v>
      </c>
      <c r="K150" s="71"/>
      <c r="L150" s="71" t="s">
        <v>148</v>
      </c>
    </row>
    <row r="151" spans="1:12" hidden="1" outlineLevel="2">
      <c r="A151" s="71" t="s">
        <v>2312</v>
      </c>
      <c r="B151" s="275">
        <v>2420857.2799999998</v>
      </c>
      <c r="C151" s="275">
        <v>-299574</v>
      </c>
      <c r="D151" s="275">
        <v>0</v>
      </c>
      <c r="E151" s="275">
        <v>2121283.2799999998</v>
      </c>
      <c r="F151" s="275">
        <v>2121</v>
      </c>
      <c r="G151" s="71"/>
      <c r="H151" s="71" t="s">
        <v>2941</v>
      </c>
      <c r="I151" s="275">
        <v>0</v>
      </c>
      <c r="J151" s="275">
        <v>0</v>
      </c>
      <c r="K151" s="71"/>
      <c r="L151" s="71" t="s">
        <v>148</v>
      </c>
    </row>
    <row r="152" spans="1:12" hidden="1" outlineLevel="2">
      <c r="A152" s="71" t="s">
        <v>2313</v>
      </c>
      <c r="B152" s="275">
        <v>33100</v>
      </c>
      <c r="C152" s="275">
        <v>0</v>
      </c>
      <c r="D152" s="275">
        <v>0</v>
      </c>
      <c r="E152" s="275">
        <v>33100</v>
      </c>
      <c r="F152" s="275">
        <v>33</v>
      </c>
      <c r="G152" s="71"/>
      <c r="H152" s="71" t="s">
        <v>2941</v>
      </c>
      <c r="I152" s="275">
        <v>0</v>
      </c>
      <c r="J152" s="275">
        <v>0</v>
      </c>
      <c r="K152" s="71"/>
      <c r="L152" s="71" t="s">
        <v>148</v>
      </c>
    </row>
    <row r="153" spans="1:12" outlineLevel="1" collapsed="1">
      <c r="A153" s="71"/>
      <c r="B153" s="275"/>
      <c r="C153" s="275"/>
      <c r="D153" s="275"/>
      <c r="E153" s="275"/>
      <c r="F153" s="275">
        <f>SUBTOTAL(9,F147:F152)</f>
        <v>120301</v>
      </c>
      <c r="G153" s="71"/>
      <c r="H153" s="276" t="s">
        <v>2947</v>
      </c>
      <c r="I153" s="275"/>
      <c r="J153" s="275"/>
      <c r="K153" s="71"/>
      <c r="L153" s="71"/>
    </row>
    <row r="154" spans="1:12" hidden="1" outlineLevel="2">
      <c r="A154" s="71" t="s">
        <v>2292</v>
      </c>
      <c r="B154" s="275">
        <v>50505915.299999997</v>
      </c>
      <c r="C154" s="275">
        <v>0</v>
      </c>
      <c r="D154" s="275">
        <v>0</v>
      </c>
      <c r="E154" s="275">
        <v>50505915.299999997</v>
      </c>
      <c r="F154" s="275">
        <v>50506</v>
      </c>
      <c r="G154" s="71"/>
      <c r="H154" s="71" t="s">
        <v>2843</v>
      </c>
      <c r="I154" s="275">
        <v>49703996.649999999</v>
      </c>
      <c r="J154" s="275">
        <v>2</v>
      </c>
      <c r="K154" s="71"/>
      <c r="L154" s="71" t="s">
        <v>148</v>
      </c>
    </row>
    <row r="155" spans="1:12" hidden="1" outlineLevel="2">
      <c r="A155" s="71" t="s">
        <v>2293</v>
      </c>
      <c r="B155" s="275">
        <v>8036215.3200000003</v>
      </c>
      <c r="C155" s="275">
        <v>0</v>
      </c>
      <c r="D155" s="275">
        <v>0</v>
      </c>
      <c r="E155" s="275">
        <v>8036215.3200000003</v>
      </c>
      <c r="F155" s="275">
        <v>8036</v>
      </c>
      <c r="G155" s="71"/>
      <c r="H155" s="71" t="s">
        <v>2843</v>
      </c>
      <c r="I155" s="275">
        <v>985821.1</v>
      </c>
      <c r="J155" s="275">
        <v>715</v>
      </c>
      <c r="K155" s="71"/>
      <c r="L155" s="71" t="s">
        <v>148</v>
      </c>
    </row>
    <row r="156" spans="1:12" hidden="1" outlineLevel="2">
      <c r="A156" s="71" t="s">
        <v>2294</v>
      </c>
      <c r="B156" s="275">
        <v>212730</v>
      </c>
      <c r="C156" s="275">
        <v>0</v>
      </c>
      <c r="D156" s="275">
        <v>0</v>
      </c>
      <c r="E156" s="275">
        <v>212730</v>
      </c>
      <c r="F156" s="275">
        <v>213</v>
      </c>
      <c r="G156" s="71"/>
      <c r="H156" s="71" t="s">
        <v>2843</v>
      </c>
      <c r="I156" s="275">
        <v>86361.5</v>
      </c>
      <c r="J156" s="275">
        <v>146</v>
      </c>
      <c r="K156" s="71"/>
      <c r="L156" s="71" t="s">
        <v>148</v>
      </c>
    </row>
    <row r="157" spans="1:12" hidden="1" outlineLevel="2">
      <c r="A157" s="71" t="s">
        <v>2295</v>
      </c>
      <c r="B157" s="275">
        <v>805510</v>
      </c>
      <c r="C157" s="275">
        <v>0</v>
      </c>
      <c r="D157" s="275">
        <v>0</v>
      </c>
      <c r="E157" s="275">
        <v>805510</v>
      </c>
      <c r="F157" s="275">
        <v>806</v>
      </c>
      <c r="G157" s="71"/>
      <c r="H157" s="71" t="s">
        <v>2843</v>
      </c>
      <c r="I157" s="275">
        <v>8500</v>
      </c>
      <c r="J157" s="275">
        <v>9377</v>
      </c>
      <c r="K157" s="71"/>
      <c r="L157" s="71" t="s">
        <v>148</v>
      </c>
    </row>
    <row r="158" spans="1:12" hidden="1" outlineLevel="2">
      <c r="A158" s="71" t="s">
        <v>2296</v>
      </c>
      <c r="B158" s="275">
        <v>23522801</v>
      </c>
      <c r="C158" s="275">
        <v>0</v>
      </c>
      <c r="D158" s="275">
        <v>0</v>
      </c>
      <c r="E158" s="275">
        <v>23522801</v>
      </c>
      <c r="F158" s="275">
        <v>23523</v>
      </c>
      <c r="G158" s="71"/>
      <c r="H158" s="71" t="s">
        <v>2843</v>
      </c>
      <c r="I158" s="275">
        <v>35627526.460000001</v>
      </c>
      <c r="J158" s="275">
        <v>-34</v>
      </c>
      <c r="K158" s="71"/>
      <c r="L158" s="71" t="s">
        <v>148</v>
      </c>
    </row>
    <row r="159" spans="1:12" hidden="1" outlineLevel="2">
      <c r="A159" s="71" t="s">
        <v>2297</v>
      </c>
      <c r="B159" s="275">
        <v>4101839</v>
      </c>
      <c r="C159" s="275">
        <v>0</v>
      </c>
      <c r="D159" s="275">
        <v>0</v>
      </c>
      <c r="E159" s="275">
        <v>4101839</v>
      </c>
      <c r="F159" s="275">
        <v>4102</v>
      </c>
      <c r="G159" s="71"/>
      <c r="H159" s="71" t="s">
        <v>2843</v>
      </c>
      <c r="I159" s="275">
        <v>2391360</v>
      </c>
      <c r="J159" s="275">
        <v>72</v>
      </c>
      <c r="K159" s="71"/>
      <c r="L159" s="71" t="s">
        <v>148</v>
      </c>
    </row>
    <row r="160" spans="1:12" hidden="1" outlineLevel="2">
      <c r="A160" s="71" t="s">
        <v>2298</v>
      </c>
      <c r="B160" s="275">
        <v>17373827.219999999</v>
      </c>
      <c r="C160" s="275">
        <v>0</v>
      </c>
      <c r="D160" s="275">
        <v>0</v>
      </c>
      <c r="E160" s="275">
        <v>17373827.219999999</v>
      </c>
      <c r="F160" s="275">
        <v>17374</v>
      </c>
      <c r="G160" s="71"/>
      <c r="H160" s="71" t="s">
        <v>2843</v>
      </c>
      <c r="I160" s="275">
        <v>9222090</v>
      </c>
      <c r="J160" s="275">
        <v>88</v>
      </c>
      <c r="K160" s="71"/>
      <c r="L160" s="71" t="s">
        <v>148</v>
      </c>
    </row>
    <row r="161" spans="1:12" hidden="1" outlineLevel="2">
      <c r="A161" s="71" t="s">
        <v>2299</v>
      </c>
      <c r="B161" s="275">
        <v>2085846</v>
      </c>
      <c r="C161" s="275">
        <v>0</v>
      </c>
      <c r="D161" s="275">
        <v>0</v>
      </c>
      <c r="E161" s="275">
        <v>2085846</v>
      </c>
      <c r="F161" s="275">
        <v>2086</v>
      </c>
      <c r="G161" s="71"/>
      <c r="H161" s="71" t="s">
        <v>2843</v>
      </c>
      <c r="I161" s="275">
        <v>2955473</v>
      </c>
      <c r="J161" s="275">
        <v>-29</v>
      </c>
      <c r="K161" s="71"/>
      <c r="L161" s="71" t="s">
        <v>148</v>
      </c>
    </row>
    <row r="162" spans="1:12" hidden="1" outlineLevel="2">
      <c r="A162" s="71" t="s">
        <v>2300</v>
      </c>
      <c r="B162" s="275">
        <v>1471215</v>
      </c>
      <c r="C162" s="275">
        <v>0</v>
      </c>
      <c r="D162" s="275">
        <v>0</v>
      </c>
      <c r="E162" s="275">
        <v>1471215</v>
      </c>
      <c r="F162" s="275">
        <v>1471</v>
      </c>
      <c r="G162" s="71"/>
      <c r="H162" s="71" t="s">
        <v>2843</v>
      </c>
      <c r="I162" s="275">
        <v>783918.05</v>
      </c>
      <c r="J162" s="275">
        <v>88</v>
      </c>
      <c r="K162" s="71"/>
      <c r="L162" s="71" t="s">
        <v>148</v>
      </c>
    </row>
    <row r="163" spans="1:12" hidden="1" outlineLevel="2">
      <c r="A163" s="71" t="s">
        <v>2301</v>
      </c>
      <c r="B163" s="275">
        <v>3065582.06</v>
      </c>
      <c r="C163" s="275">
        <v>0</v>
      </c>
      <c r="D163" s="275">
        <v>0</v>
      </c>
      <c r="E163" s="275">
        <v>3065582.06</v>
      </c>
      <c r="F163" s="275">
        <v>3066</v>
      </c>
      <c r="G163" s="71"/>
      <c r="H163" s="71" t="s">
        <v>2843</v>
      </c>
      <c r="I163" s="275">
        <v>20695755.02</v>
      </c>
      <c r="J163" s="275">
        <v>-85</v>
      </c>
      <c r="K163" s="71"/>
      <c r="L163" s="71" t="s">
        <v>148</v>
      </c>
    </row>
    <row r="164" spans="1:12" outlineLevel="1" collapsed="1">
      <c r="A164" s="71"/>
      <c r="B164" s="275"/>
      <c r="C164" s="275"/>
      <c r="D164" s="275"/>
      <c r="E164" s="275"/>
      <c r="F164" s="275">
        <f>SUBTOTAL(9,F154:F163)</f>
        <v>111183</v>
      </c>
      <c r="G164" s="71"/>
      <c r="H164" s="276" t="s">
        <v>2855</v>
      </c>
      <c r="I164" s="275"/>
      <c r="J164" s="275"/>
      <c r="K164" s="71"/>
      <c r="L164" s="71"/>
    </row>
    <row r="165" spans="1:12" hidden="1" outlineLevel="2">
      <c r="A165" s="71" t="s">
        <v>2230</v>
      </c>
      <c r="B165" s="275">
        <v>-29111341.559999999</v>
      </c>
      <c r="C165" s="275">
        <v>0</v>
      </c>
      <c r="D165" s="275">
        <v>0</v>
      </c>
      <c r="E165" s="275">
        <v>-29111341.559999999</v>
      </c>
      <c r="F165" s="275">
        <v>-29111</v>
      </c>
      <c r="G165" s="71"/>
      <c r="H165" s="71" t="s">
        <v>1546</v>
      </c>
      <c r="I165" s="275">
        <v>-28660875.27</v>
      </c>
      <c r="J165" s="275">
        <v>2</v>
      </c>
      <c r="K165" s="71"/>
      <c r="L165" s="71" t="s">
        <v>110</v>
      </c>
    </row>
    <row r="166" spans="1:12" hidden="1" outlineLevel="2">
      <c r="A166" s="71" t="s">
        <v>2237</v>
      </c>
      <c r="B166" s="275">
        <v>25649789.640000001</v>
      </c>
      <c r="C166" s="275">
        <v>0</v>
      </c>
      <c r="D166" s="275">
        <v>0</v>
      </c>
      <c r="E166" s="275">
        <v>25649789.640000001</v>
      </c>
      <c r="F166" s="275">
        <v>25650</v>
      </c>
      <c r="G166" s="71"/>
      <c r="H166" s="71" t="s">
        <v>1546</v>
      </c>
      <c r="I166" s="275">
        <v>18129288.989999998</v>
      </c>
      <c r="J166" s="275">
        <v>41</v>
      </c>
      <c r="K166" s="71"/>
      <c r="L166" s="71" t="s">
        <v>110</v>
      </c>
    </row>
    <row r="167" spans="1:12" hidden="1" outlineLevel="2">
      <c r="A167" s="71" t="s">
        <v>2239</v>
      </c>
      <c r="B167" s="275">
        <v>1944545</v>
      </c>
      <c r="C167" s="275">
        <v>0</v>
      </c>
      <c r="D167" s="275">
        <v>0</v>
      </c>
      <c r="E167" s="275">
        <v>1944545</v>
      </c>
      <c r="F167" s="275">
        <v>1945</v>
      </c>
      <c r="G167" s="71"/>
      <c r="H167" s="71" t="s">
        <v>1546</v>
      </c>
      <c r="I167" s="275">
        <v>1022823</v>
      </c>
      <c r="J167" s="275">
        <v>90</v>
      </c>
      <c r="K167" s="71"/>
      <c r="L167" s="71" t="s">
        <v>110</v>
      </c>
    </row>
    <row r="168" spans="1:12" hidden="1" outlineLevel="2">
      <c r="A168" s="71" t="s">
        <v>2240</v>
      </c>
      <c r="B168" s="275">
        <v>55903519.5</v>
      </c>
      <c r="C168" s="275">
        <v>0</v>
      </c>
      <c r="D168" s="275">
        <v>0</v>
      </c>
      <c r="E168" s="275">
        <v>55903519.5</v>
      </c>
      <c r="F168" s="275">
        <v>55904</v>
      </c>
      <c r="G168" s="71"/>
      <c r="H168" s="71" t="s">
        <v>1546</v>
      </c>
      <c r="I168" s="275">
        <v>45247051.75</v>
      </c>
      <c r="J168" s="275">
        <v>24</v>
      </c>
      <c r="K168" s="71"/>
      <c r="L168" s="71" t="s">
        <v>110</v>
      </c>
    </row>
    <row r="169" spans="1:12" hidden="1" outlineLevel="2">
      <c r="A169" s="71" t="s">
        <v>2241</v>
      </c>
      <c r="B169" s="275">
        <v>5151470.55</v>
      </c>
      <c r="C169" s="275">
        <v>0</v>
      </c>
      <c r="D169" s="275">
        <v>0</v>
      </c>
      <c r="E169" s="275">
        <v>5151470.55</v>
      </c>
      <c r="F169" s="275">
        <v>5151</v>
      </c>
      <c r="G169" s="71"/>
      <c r="H169" s="71" t="s">
        <v>1546</v>
      </c>
      <c r="I169" s="275">
        <v>5984475.0199999996</v>
      </c>
      <c r="J169" s="275">
        <v>-14</v>
      </c>
      <c r="K169" s="71"/>
      <c r="L169" s="71" t="s">
        <v>110</v>
      </c>
    </row>
    <row r="170" spans="1:12" hidden="1" outlineLevel="2">
      <c r="A170" s="71" t="s">
        <v>2243</v>
      </c>
      <c r="B170" s="275">
        <v>17156184.920000002</v>
      </c>
      <c r="C170" s="275">
        <v>0</v>
      </c>
      <c r="D170" s="275">
        <v>0</v>
      </c>
      <c r="E170" s="275">
        <v>17156184.920000002</v>
      </c>
      <c r="F170" s="275">
        <v>17156</v>
      </c>
      <c r="G170" s="71"/>
      <c r="H170" s="71" t="s">
        <v>1546</v>
      </c>
      <c r="I170" s="275">
        <v>16020749.279999999</v>
      </c>
      <c r="J170" s="275">
        <v>7</v>
      </c>
      <c r="K170" s="71"/>
      <c r="L170" s="71" t="s">
        <v>110</v>
      </c>
    </row>
    <row r="171" spans="1:12" hidden="1" outlineLevel="2">
      <c r="A171" s="71" t="s">
        <v>2244</v>
      </c>
      <c r="B171" s="275">
        <v>39997559.479999997</v>
      </c>
      <c r="C171" s="275">
        <v>0</v>
      </c>
      <c r="D171" s="275">
        <v>0</v>
      </c>
      <c r="E171" s="275">
        <v>39997559.479999997</v>
      </c>
      <c r="F171" s="275">
        <v>39998</v>
      </c>
      <c r="G171" s="71"/>
      <c r="H171" s="71" t="s">
        <v>1546</v>
      </c>
      <c r="I171" s="275">
        <v>10219770.99</v>
      </c>
      <c r="J171" s="275">
        <v>291</v>
      </c>
      <c r="K171" s="71"/>
      <c r="L171" s="71" t="s">
        <v>110</v>
      </c>
    </row>
    <row r="172" spans="1:12" hidden="1" outlineLevel="2">
      <c r="A172" s="71" t="s">
        <v>2246</v>
      </c>
      <c r="B172" s="275">
        <v>417300</v>
      </c>
      <c r="C172" s="275">
        <v>0</v>
      </c>
      <c r="D172" s="275">
        <v>0</v>
      </c>
      <c r="E172" s="275">
        <v>417300</v>
      </c>
      <c r="F172" s="275">
        <v>417</v>
      </c>
      <c r="G172" s="71"/>
      <c r="H172" s="71" t="s">
        <v>1546</v>
      </c>
      <c r="I172" s="275">
        <v>3919110</v>
      </c>
      <c r="J172" s="275">
        <v>-89</v>
      </c>
      <c r="K172" s="71"/>
      <c r="L172" s="71" t="s">
        <v>110</v>
      </c>
    </row>
    <row r="173" spans="1:12" hidden="1" outlineLevel="2">
      <c r="A173" s="71" t="s">
        <v>2247</v>
      </c>
      <c r="B173" s="275">
        <v>18437180.359999999</v>
      </c>
      <c r="C173" s="275">
        <v>0</v>
      </c>
      <c r="D173" s="275">
        <v>0</v>
      </c>
      <c r="E173" s="275">
        <v>18437180.359999999</v>
      </c>
      <c r="F173" s="275">
        <v>18437</v>
      </c>
      <c r="G173" s="71"/>
      <c r="H173" s="71" t="s">
        <v>1546</v>
      </c>
      <c r="I173" s="275">
        <v>49341957.539999999</v>
      </c>
      <c r="J173" s="275">
        <v>-63</v>
      </c>
      <c r="K173" s="71"/>
      <c r="L173" s="71" t="s">
        <v>110</v>
      </c>
    </row>
    <row r="174" spans="1:12" hidden="1" outlineLevel="2">
      <c r="A174" s="71" t="s">
        <v>2248</v>
      </c>
      <c r="B174" s="275">
        <v>698693.35</v>
      </c>
      <c r="C174" s="275">
        <v>0</v>
      </c>
      <c r="D174" s="275">
        <v>0</v>
      </c>
      <c r="E174" s="275">
        <v>698693.35</v>
      </c>
      <c r="F174" s="275">
        <v>699</v>
      </c>
      <c r="G174" s="71"/>
      <c r="H174" s="71" t="s">
        <v>1546</v>
      </c>
      <c r="I174" s="275">
        <v>0</v>
      </c>
      <c r="J174" s="275">
        <v>0</v>
      </c>
      <c r="K174" s="71"/>
      <c r="L174" s="71" t="s">
        <v>110</v>
      </c>
    </row>
    <row r="175" spans="1:12" hidden="1" outlineLevel="2">
      <c r="A175" s="71" t="s">
        <v>2346</v>
      </c>
      <c r="B175" s="275">
        <v>426878</v>
      </c>
      <c r="C175" s="275">
        <v>0</v>
      </c>
      <c r="D175" s="275">
        <v>0</v>
      </c>
      <c r="E175" s="275">
        <v>426878</v>
      </c>
      <c r="F175" s="275">
        <v>427</v>
      </c>
      <c r="G175" s="71"/>
      <c r="H175" s="71" t="s">
        <v>1546</v>
      </c>
      <c r="I175" s="275">
        <v>126700</v>
      </c>
      <c r="J175" s="275">
        <v>237</v>
      </c>
      <c r="K175" s="71"/>
      <c r="L175" s="71" t="s">
        <v>148</v>
      </c>
    </row>
    <row r="176" spans="1:12" hidden="1" outlineLevel="2">
      <c r="A176" s="71" t="s">
        <v>2348</v>
      </c>
      <c r="B176" s="275">
        <v>1821897.99</v>
      </c>
      <c r="C176" s="275">
        <v>0</v>
      </c>
      <c r="D176" s="275">
        <v>0</v>
      </c>
      <c r="E176" s="275">
        <v>1821897.99</v>
      </c>
      <c r="F176" s="275">
        <v>1822</v>
      </c>
      <c r="G176" s="71"/>
      <c r="H176" s="71" t="s">
        <v>1546</v>
      </c>
      <c r="I176" s="275">
        <v>808330</v>
      </c>
      <c r="J176" s="275">
        <v>125</v>
      </c>
      <c r="K176" s="71"/>
      <c r="L176" s="71" t="s">
        <v>148</v>
      </c>
    </row>
    <row r="177" spans="1:12" hidden="1" outlineLevel="2">
      <c r="A177" s="71" t="s">
        <v>2349</v>
      </c>
      <c r="B177" s="275">
        <v>3653536.95</v>
      </c>
      <c r="C177" s="275">
        <v>0</v>
      </c>
      <c r="D177" s="275">
        <v>0</v>
      </c>
      <c r="E177" s="275">
        <v>3653536.95</v>
      </c>
      <c r="F177" s="275">
        <v>3654</v>
      </c>
      <c r="G177" s="71"/>
      <c r="H177" s="71" t="s">
        <v>1546</v>
      </c>
      <c r="I177" s="275">
        <v>11177457.130000001</v>
      </c>
      <c r="J177" s="275">
        <v>-67</v>
      </c>
      <c r="K177" s="71"/>
      <c r="L177" s="71" t="s">
        <v>148</v>
      </c>
    </row>
    <row r="178" spans="1:12" hidden="1" outlineLevel="2">
      <c r="A178" s="71" t="s">
        <v>2350</v>
      </c>
      <c r="B178" s="275">
        <v>11700</v>
      </c>
      <c r="C178" s="275">
        <v>0</v>
      </c>
      <c r="D178" s="275">
        <v>0</v>
      </c>
      <c r="E178" s="275">
        <v>11700</v>
      </c>
      <c r="F178" s="275">
        <v>12</v>
      </c>
      <c r="G178" s="71"/>
      <c r="H178" s="71" t="s">
        <v>1546</v>
      </c>
      <c r="I178" s="275">
        <v>0</v>
      </c>
      <c r="J178" s="275">
        <v>0</v>
      </c>
      <c r="K178" s="71"/>
      <c r="L178" s="71" t="s">
        <v>148</v>
      </c>
    </row>
    <row r="179" spans="1:12" hidden="1" outlineLevel="2">
      <c r="A179" s="71" t="s">
        <v>2353</v>
      </c>
      <c r="B179" s="275">
        <v>3976269.5</v>
      </c>
      <c r="C179" s="275">
        <v>0</v>
      </c>
      <c r="D179" s="275">
        <v>0</v>
      </c>
      <c r="E179" s="275">
        <v>3976269.5</v>
      </c>
      <c r="F179" s="275">
        <v>3976</v>
      </c>
      <c r="G179" s="71"/>
      <c r="H179" s="71" t="s">
        <v>1546</v>
      </c>
      <c r="I179" s="275">
        <v>30935740.899999999</v>
      </c>
      <c r="J179" s="275">
        <v>-87</v>
      </c>
      <c r="K179" s="71"/>
      <c r="L179" s="71" t="s">
        <v>148</v>
      </c>
    </row>
    <row r="180" spans="1:12" hidden="1" outlineLevel="2">
      <c r="A180" s="71" t="s">
        <v>2354</v>
      </c>
      <c r="B180" s="275">
        <v>12887048.880000001</v>
      </c>
      <c r="C180" s="275">
        <v>0</v>
      </c>
      <c r="D180" s="275">
        <v>0</v>
      </c>
      <c r="E180" s="275">
        <v>12887048.880000001</v>
      </c>
      <c r="F180" s="275">
        <v>12887</v>
      </c>
      <c r="G180" s="71"/>
      <c r="H180" s="71" t="s">
        <v>1546</v>
      </c>
      <c r="I180" s="275">
        <v>31130823.079999998</v>
      </c>
      <c r="J180" s="275">
        <v>-59</v>
      </c>
      <c r="K180" s="71"/>
      <c r="L180" s="71" t="s">
        <v>148</v>
      </c>
    </row>
    <row r="181" spans="1:12" hidden="1" outlineLevel="2">
      <c r="A181" s="71" t="s">
        <v>2355</v>
      </c>
      <c r="B181" s="275">
        <v>5441504.21</v>
      </c>
      <c r="C181" s="275">
        <v>0</v>
      </c>
      <c r="D181" s="275">
        <v>0</v>
      </c>
      <c r="E181" s="275">
        <v>5441504.21</v>
      </c>
      <c r="F181" s="275">
        <v>5442</v>
      </c>
      <c r="G181" s="71"/>
      <c r="H181" s="71" t="s">
        <v>1546</v>
      </c>
      <c r="I181" s="275">
        <v>2593351.29</v>
      </c>
      <c r="J181" s="275">
        <v>110</v>
      </c>
      <c r="K181" s="71"/>
      <c r="L181" s="71" t="s">
        <v>148</v>
      </c>
    </row>
    <row r="182" spans="1:12" hidden="1" outlineLevel="2">
      <c r="A182" s="71" t="s">
        <v>2356</v>
      </c>
      <c r="B182" s="275">
        <v>1577400</v>
      </c>
      <c r="C182" s="275">
        <v>0</v>
      </c>
      <c r="D182" s="275">
        <v>0</v>
      </c>
      <c r="E182" s="275">
        <v>1577400</v>
      </c>
      <c r="F182" s="275">
        <v>1577</v>
      </c>
      <c r="G182" s="71"/>
      <c r="H182" s="71" t="s">
        <v>1546</v>
      </c>
      <c r="I182" s="275">
        <v>1146145</v>
      </c>
      <c r="J182" s="275">
        <v>38</v>
      </c>
      <c r="K182" s="71"/>
      <c r="L182" s="71" t="s">
        <v>148</v>
      </c>
    </row>
    <row r="183" spans="1:12" hidden="1" outlineLevel="2">
      <c r="A183" s="71" t="s">
        <v>2357</v>
      </c>
      <c r="B183" s="275">
        <v>2055855</v>
      </c>
      <c r="C183" s="275">
        <v>0</v>
      </c>
      <c r="D183" s="275">
        <v>0</v>
      </c>
      <c r="E183" s="275">
        <v>2055855</v>
      </c>
      <c r="F183" s="275">
        <v>2056</v>
      </c>
      <c r="G183" s="71"/>
      <c r="H183" s="71" t="s">
        <v>1546</v>
      </c>
      <c r="I183" s="275">
        <v>0</v>
      </c>
      <c r="J183" s="275">
        <v>0</v>
      </c>
      <c r="K183" s="71"/>
      <c r="L183" s="71" t="s">
        <v>148</v>
      </c>
    </row>
    <row r="184" spans="1:12" hidden="1" outlineLevel="2">
      <c r="A184" s="71" t="s">
        <v>2358</v>
      </c>
      <c r="B184" s="275">
        <v>7216947.5099999998</v>
      </c>
      <c r="C184" s="275">
        <v>0</v>
      </c>
      <c r="D184" s="275">
        <v>0</v>
      </c>
      <c r="E184" s="275">
        <v>7216947.5099999998</v>
      </c>
      <c r="F184" s="275">
        <v>7217</v>
      </c>
      <c r="G184" s="71"/>
      <c r="H184" s="71" t="s">
        <v>1546</v>
      </c>
      <c r="I184" s="275">
        <v>2016155</v>
      </c>
      <c r="J184" s="275">
        <v>258</v>
      </c>
      <c r="K184" s="71"/>
      <c r="L184" s="71" t="s">
        <v>148</v>
      </c>
    </row>
    <row r="185" spans="1:12" hidden="1" outlineLevel="2">
      <c r="A185" s="71" t="s">
        <v>2359</v>
      </c>
      <c r="B185" s="275">
        <v>245350</v>
      </c>
      <c r="C185" s="275">
        <v>0</v>
      </c>
      <c r="D185" s="275">
        <v>0</v>
      </c>
      <c r="E185" s="275">
        <v>245350</v>
      </c>
      <c r="F185" s="275">
        <v>245</v>
      </c>
      <c r="G185" s="71"/>
      <c r="H185" s="71" t="s">
        <v>1546</v>
      </c>
      <c r="I185" s="275">
        <v>262250</v>
      </c>
      <c r="J185" s="275">
        <v>-6</v>
      </c>
      <c r="K185" s="71"/>
      <c r="L185" s="71" t="s">
        <v>148</v>
      </c>
    </row>
    <row r="186" spans="1:12" hidden="1" outlineLevel="2">
      <c r="A186" s="71" t="s">
        <v>2360</v>
      </c>
      <c r="B186" s="275">
        <v>2018987.6</v>
      </c>
      <c r="C186" s="275">
        <v>0</v>
      </c>
      <c r="D186" s="275">
        <v>0</v>
      </c>
      <c r="E186" s="275">
        <v>2018987.6</v>
      </c>
      <c r="F186" s="275">
        <v>2019</v>
      </c>
      <c r="G186" s="71"/>
      <c r="H186" s="71" t="s">
        <v>1546</v>
      </c>
      <c r="I186" s="275">
        <v>3414876.23</v>
      </c>
      <c r="J186" s="275">
        <v>-41</v>
      </c>
      <c r="K186" s="71"/>
      <c r="L186" s="71" t="s">
        <v>148</v>
      </c>
    </row>
    <row r="187" spans="1:12" hidden="1" outlineLevel="2">
      <c r="A187" s="71" t="s">
        <v>2362</v>
      </c>
      <c r="B187" s="275">
        <v>3118250.25</v>
      </c>
      <c r="C187" s="275">
        <v>0</v>
      </c>
      <c r="D187" s="275">
        <v>0</v>
      </c>
      <c r="E187" s="275">
        <v>3118250.25</v>
      </c>
      <c r="F187" s="275">
        <v>3118</v>
      </c>
      <c r="G187" s="71"/>
      <c r="H187" s="71" t="s">
        <v>1546</v>
      </c>
      <c r="I187" s="275">
        <v>659030</v>
      </c>
      <c r="J187" s="275">
        <v>373</v>
      </c>
      <c r="K187" s="71"/>
      <c r="L187" s="71" t="s">
        <v>148</v>
      </c>
    </row>
    <row r="188" spans="1:12" hidden="1" outlineLevel="2">
      <c r="A188" s="71" t="s">
        <v>2363</v>
      </c>
      <c r="B188" s="275">
        <v>7008794</v>
      </c>
      <c r="C188" s="275">
        <v>0</v>
      </c>
      <c r="D188" s="275">
        <v>0</v>
      </c>
      <c r="E188" s="275">
        <v>7008794</v>
      </c>
      <c r="F188" s="275">
        <v>7009</v>
      </c>
      <c r="G188" s="71"/>
      <c r="H188" s="71" t="s">
        <v>1546</v>
      </c>
      <c r="I188" s="275">
        <v>3014497.5</v>
      </c>
      <c r="J188" s="275">
        <v>133</v>
      </c>
      <c r="K188" s="71"/>
      <c r="L188" s="71" t="s">
        <v>148</v>
      </c>
    </row>
    <row r="189" spans="1:12" hidden="1" outlineLevel="2">
      <c r="A189" s="71" t="s">
        <v>2364</v>
      </c>
      <c r="B189" s="275">
        <v>16269013.779999999</v>
      </c>
      <c r="C189" s="275">
        <v>0</v>
      </c>
      <c r="D189" s="275">
        <v>0</v>
      </c>
      <c r="E189" s="275">
        <v>16269013.779999999</v>
      </c>
      <c r="F189" s="275">
        <v>16269</v>
      </c>
      <c r="G189" s="71"/>
      <c r="H189" s="71" t="s">
        <v>1546</v>
      </c>
      <c r="I189" s="275">
        <v>156126.64000000001</v>
      </c>
      <c r="J189" s="275">
        <v>10320</v>
      </c>
      <c r="K189" s="71"/>
      <c r="L189" s="71" t="s">
        <v>148</v>
      </c>
    </row>
    <row r="190" spans="1:12" hidden="1" outlineLevel="2">
      <c r="A190" s="71" t="s">
        <v>2365</v>
      </c>
      <c r="B190" s="275">
        <v>71684441.5</v>
      </c>
      <c r="C190" s="275">
        <v>0</v>
      </c>
      <c r="D190" s="275">
        <v>0</v>
      </c>
      <c r="E190" s="275">
        <v>71684441.5</v>
      </c>
      <c r="F190" s="275">
        <v>71684</v>
      </c>
      <c r="G190" s="71"/>
      <c r="H190" s="71" t="s">
        <v>1546</v>
      </c>
      <c r="I190" s="275">
        <v>7338858.0899999999</v>
      </c>
      <c r="J190" s="275">
        <v>877</v>
      </c>
      <c r="K190" s="71"/>
      <c r="L190" s="71" t="s">
        <v>148</v>
      </c>
    </row>
    <row r="191" spans="1:12" outlineLevel="1" collapsed="1">
      <c r="A191" s="71"/>
      <c r="B191" s="275"/>
      <c r="C191" s="275"/>
      <c r="D191" s="275"/>
      <c r="E191" s="275"/>
      <c r="F191" s="275">
        <f>SUBTOTAL(9,F165:F190)</f>
        <v>275660</v>
      </c>
      <c r="G191" s="71"/>
      <c r="H191" s="276" t="s">
        <v>2856</v>
      </c>
      <c r="I191" s="275"/>
      <c r="J191" s="275"/>
      <c r="K191" s="71"/>
      <c r="L191" s="71"/>
    </row>
    <row r="192" spans="1:12" hidden="1" outlineLevel="2">
      <c r="A192" s="71" t="s">
        <v>2401</v>
      </c>
      <c r="B192" s="275">
        <v>631119497.62</v>
      </c>
      <c r="C192" s="275">
        <v>0</v>
      </c>
      <c r="D192" s="275">
        <v>0</v>
      </c>
      <c r="E192" s="275">
        <v>631119497.62</v>
      </c>
      <c r="F192" s="275">
        <v>631119</v>
      </c>
      <c r="G192" s="71" t="s">
        <v>1755</v>
      </c>
      <c r="H192" s="71" t="s">
        <v>2758</v>
      </c>
      <c r="I192" s="275">
        <v>531628088.60000002</v>
      </c>
      <c r="J192" s="275">
        <v>19</v>
      </c>
      <c r="K192" s="71"/>
      <c r="L192" s="71" t="s">
        <v>148</v>
      </c>
    </row>
    <row r="193" spans="1:12" outlineLevel="1" collapsed="1">
      <c r="A193" s="71"/>
      <c r="B193" s="275"/>
      <c r="C193" s="275"/>
      <c r="D193" s="275"/>
      <c r="E193" s="275"/>
      <c r="F193" s="275">
        <f>SUBTOTAL(9,F192:F192)</f>
        <v>631119</v>
      </c>
      <c r="G193" s="71"/>
      <c r="H193" s="276" t="s">
        <v>2857</v>
      </c>
      <c r="I193" s="275"/>
      <c r="J193" s="275"/>
      <c r="K193" s="71"/>
      <c r="L193" s="71"/>
    </row>
    <row r="194" spans="1:12" hidden="1" outlineLevel="2">
      <c r="A194" s="71" t="s">
        <v>2392</v>
      </c>
      <c r="B194" s="275">
        <v>8574800</v>
      </c>
      <c r="C194" s="275">
        <v>0</v>
      </c>
      <c r="D194" s="275">
        <v>0</v>
      </c>
      <c r="E194" s="275">
        <v>8574800</v>
      </c>
      <c r="F194" s="275">
        <v>8575</v>
      </c>
      <c r="G194" s="71"/>
      <c r="H194" s="71" t="s">
        <v>1481</v>
      </c>
      <c r="I194" s="275">
        <v>33154064.920000002</v>
      </c>
      <c r="J194" s="275">
        <v>-74</v>
      </c>
      <c r="K194" s="71"/>
      <c r="L194" s="71" t="s">
        <v>148</v>
      </c>
    </row>
    <row r="195" spans="1:12" hidden="1" outlineLevel="2">
      <c r="A195" s="71" t="s">
        <v>2393</v>
      </c>
      <c r="B195" s="275">
        <v>10588564.029999999</v>
      </c>
      <c r="C195" s="275">
        <v>0</v>
      </c>
      <c r="D195" s="275">
        <v>0</v>
      </c>
      <c r="E195" s="275">
        <v>10588564.029999999</v>
      </c>
      <c r="F195" s="275">
        <v>10589</v>
      </c>
      <c r="G195" s="71"/>
      <c r="H195" s="71" t="s">
        <v>1481</v>
      </c>
      <c r="I195" s="275">
        <v>11661596.689999999</v>
      </c>
      <c r="J195" s="275">
        <v>-9</v>
      </c>
      <c r="K195" s="71"/>
      <c r="L195" s="71" t="s">
        <v>148</v>
      </c>
    </row>
    <row r="196" spans="1:12" hidden="1" outlineLevel="2">
      <c r="A196" s="71" t="s">
        <v>2394</v>
      </c>
      <c r="B196" s="275">
        <v>1500000</v>
      </c>
      <c r="C196" s="275">
        <v>0</v>
      </c>
      <c r="D196" s="275">
        <v>0</v>
      </c>
      <c r="E196" s="275">
        <v>1500000</v>
      </c>
      <c r="F196" s="275">
        <v>1500</v>
      </c>
      <c r="G196" s="71"/>
      <c r="H196" s="71" t="s">
        <v>1481</v>
      </c>
      <c r="I196" s="275">
        <v>750000</v>
      </c>
      <c r="J196" s="275">
        <v>100</v>
      </c>
      <c r="K196" s="71"/>
      <c r="L196" s="71" t="s">
        <v>148</v>
      </c>
    </row>
    <row r="197" spans="1:12" hidden="1" outlineLevel="2">
      <c r="A197" s="71" t="s">
        <v>2406</v>
      </c>
      <c r="B197" s="275">
        <v>1700000</v>
      </c>
      <c r="C197" s="275">
        <v>0</v>
      </c>
      <c r="D197" s="275">
        <v>0</v>
      </c>
      <c r="E197" s="275">
        <v>1700000</v>
      </c>
      <c r="F197" s="275">
        <v>1700</v>
      </c>
      <c r="G197" s="71"/>
      <c r="H197" s="71" t="s">
        <v>1481</v>
      </c>
      <c r="I197" s="275">
        <v>9580460</v>
      </c>
      <c r="J197" s="275">
        <v>-82</v>
      </c>
      <c r="K197" s="71"/>
      <c r="L197" s="71" t="s">
        <v>148</v>
      </c>
    </row>
    <row r="198" spans="1:12" outlineLevel="1" collapsed="1">
      <c r="A198" s="71"/>
      <c r="B198" s="275"/>
      <c r="C198" s="275"/>
      <c r="D198" s="275"/>
      <c r="E198" s="275"/>
      <c r="F198" s="275">
        <f>SUBTOTAL(9,F194:F197)</f>
        <v>22364</v>
      </c>
      <c r="G198" s="71"/>
      <c r="H198" s="276" t="s">
        <v>2859</v>
      </c>
      <c r="I198" s="275"/>
      <c r="J198" s="275"/>
      <c r="K198" s="71"/>
      <c r="L198" s="71"/>
    </row>
    <row r="199" spans="1:12" hidden="1" outlineLevel="2">
      <c r="A199" s="71" t="s">
        <v>2238</v>
      </c>
      <c r="B199" s="275">
        <v>15385557.619999999</v>
      </c>
      <c r="C199" s="275">
        <v>0</v>
      </c>
      <c r="D199" s="275">
        <v>0</v>
      </c>
      <c r="E199" s="275">
        <v>15385557.619999999</v>
      </c>
      <c r="F199" s="275">
        <v>15386</v>
      </c>
      <c r="G199" s="71"/>
      <c r="H199" s="71" t="s">
        <v>1544</v>
      </c>
      <c r="I199" s="275">
        <v>12102258.66</v>
      </c>
      <c r="J199" s="275">
        <v>27</v>
      </c>
      <c r="K199" s="71"/>
      <c r="L199" s="71" t="s">
        <v>110</v>
      </c>
    </row>
    <row r="200" spans="1:12" hidden="1" outlineLevel="2">
      <c r="A200" s="71" t="s">
        <v>2288</v>
      </c>
      <c r="B200" s="275">
        <v>79758760.25</v>
      </c>
      <c r="C200" s="275">
        <v>0</v>
      </c>
      <c r="D200" s="275">
        <v>0</v>
      </c>
      <c r="E200" s="275">
        <v>79758760.25</v>
      </c>
      <c r="F200" s="275">
        <v>79759</v>
      </c>
      <c r="G200" s="71"/>
      <c r="H200" s="71" t="s">
        <v>1544</v>
      </c>
      <c r="I200" s="275">
        <v>64772274.740000002</v>
      </c>
      <c r="J200" s="275">
        <v>23</v>
      </c>
      <c r="K200" s="71"/>
      <c r="L200" s="71" t="s">
        <v>148</v>
      </c>
    </row>
    <row r="201" spans="1:12" hidden="1" outlineLevel="2">
      <c r="A201" s="71" t="s">
        <v>2289</v>
      </c>
      <c r="B201" s="275">
        <v>22759000</v>
      </c>
      <c r="C201" s="275">
        <v>0</v>
      </c>
      <c r="D201" s="275">
        <v>0</v>
      </c>
      <c r="E201" s="275">
        <v>22759000</v>
      </c>
      <c r="F201" s="275">
        <v>22759</v>
      </c>
      <c r="G201" s="71"/>
      <c r="H201" s="71" t="s">
        <v>1544</v>
      </c>
      <c r="I201" s="275">
        <v>-30038200.530000001</v>
      </c>
      <c r="J201" s="275">
        <v>-176</v>
      </c>
      <c r="K201" s="71"/>
      <c r="L201" s="71" t="s">
        <v>148</v>
      </c>
    </row>
    <row r="202" spans="1:12" hidden="1" outlineLevel="2">
      <c r="A202" s="71" t="s">
        <v>2320</v>
      </c>
      <c r="B202" s="275">
        <v>27411187.120000001</v>
      </c>
      <c r="C202" s="275">
        <v>0</v>
      </c>
      <c r="D202" s="275">
        <v>0</v>
      </c>
      <c r="E202" s="275">
        <v>27411187.120000001</v>
      </c>
      <c r="F202" s="275">
        <v>27411</v>
      </c>
      <c r="G202" s="71"/>
      <c r="H202" s="71" t="s">
        <v>1544</v>
      </c>
      <c r="I202" s="275">
        <v>27824277.07</v>
      </c>
      <c r="J202" s="275">
        <v>-1</v>
      </c>
      <c r="K202" s="71"/>
      <c r="L202" s="71" t="s">
        <v>148</v>
      </c>
    </row>
    <row r="203" spans="1:12" hidden="1" outlineLevel="2">
      <c r="A203" s="71" t="s">
        <v>2321</v>
      </c>
      <c r="B203" s="275">
        <v>9599397.1600000001</v>
      </c>
      <c r="C203" s="275">
        <v>0</v>
      </c>
      <c r="D203" s="275">
        <v>0</v>
      </c>
      <c r="E203" s="275">
        <v>9599397.1600000001</v>
      </c>
      <c r="F203" s="275">
        <v>9599</v>
      </c>
      <c r="G203" s="71"/>
      <c r="H203" s="71" t="s">
        <v>1544</v>
      </c>
      <c r="I203" s="275">
        <v>1125122.73</v>
      </c>
      <c r="J203" s="275">
        <v>753</v>
      </c>
      <c r="K203" s="71"/>
      <c r="L203" s="71" t="s">
        <v>148</v>
      </c>
    </row>
    <row r="204" spans="1:12" hidden="1" outlineLevel="2">
      <c r="A204" s="71" t="s">
        <v>2322</v>
      </c>
      <c r="B204" s="275">
        <v>0</v>
      </c>
      <c r="C204" s="275">
        <v>0</v>
      </c>
      <c r="D204" s="275">
        <v>0</v>
      </c>
      <c r="E204" s="275">
        <v>0</v>
      </c>
      <c r="F204" s="275">
        <v>0</v>
      </c>
      <c r="G204" s="71"/>
      <c r="H204" s="71" t="s">
        <v>1544</v>
      </c>
      <c r="I204" s="275">
        <v>2075000</v>
      </c>
      <c r="J204" s="275">
        <v>-100</v>
      </c>
      <c r="K204" s="71"/>
      <c r="L204" s="71" t="s">
        <v>148</v>
      </c>
    </row>
    <row r="205" spans="1:12" hidden="1" outlineLevel="2">
      <c r="A205" s="71" t="s">
        <v>2323</v>
      </c>
      <c r="B205" s="275">
        <v>1329706.25</v>
      </c>
      <c r="C205" s="275">
        <v>0</v>
      </c>
      <c r="D205" s="275">
        <v>0</v>
      </c>
      <c r="E205" s="275">
        <v>1329706.25</v>
      </c>
      <c r="F205" s="275">
        <v>1330</v>
      </c>
      <c r="G205" s="71"/>
      <c r="H205" s="71" t="s">
        <v>1544</v>
      </c>
      <c r="I205" s="275">
        <v>2795150</v>
      </c>
      <c r="J205" s="275">
        <v>-52</v>
      </c>
      <c r="K205" s="71"/>
      <c r="L205" s="71" t="s">
        <v>148</v>
      </c>
    </row>
    <row r="206" spans="1:12" hidden="1" outlineLevel="2">
      <c r="A206" s="71" t="s">
        <v>2329</v>
      </c>
      <c r="B206" s="275">
        <v>23258928.27</v>
      </c>
      <c r="C206" s="275">
        <v>0</v>
      </c>
      <c r="D206" s="275">
        <v>0</v>
      </c>
      <c r="E206" s="275">
        <v>23258928.27</v>
      </c>
      <c r="F206" s="275">
        <v>23259</v>
      </c>
      <c r="G206" s="71"/>
      <c r="H206" s="71" t="s">
        <v>1544</v>
      </c>
      <c r="I206" s="275">
        <v>7976493.5099999998</v>
      </c>
      <c r="J206" s="275">
        <v>192</v>
      </c>
      <c r="K206" s="71"/>
      <c r="L206" s="71" t="s">
        <v>148</v>
      </c>
    </row>
    <row r="207" spans="1:12" hidden="1" outlineLevel="2">
      <c r="A207" s="71" t="s">
        <v>2332</v>
      </c>
      <c r="B207" s="275">
        <v>199900</v>
      </c>
      <c r="C207" s="275">
        <v>0</v>
      </c>
      <c r="D207" s="275">
        <v>0</v>
      </c>
      <c r="E207" s="275">
        <v>199900</v>
      </c>
      <c r="F207" s="275">
        <v>200</v>
      </c>
      <c r="G207" s="71"/>
      <c r="H207" s="71" t="s">
        <v>1544</v>
      </c>
      <c r="I207" s="275">
        <v>740000</v>
      </c>
      <c r="J207" s="275">
        <v>-73</v>
      </c>
      <c r="K207" s="71"/>
      <c r="L207" s="71" t="s">
        <v>148</v>
      </c>
    </row>
    <row r="208" spans="1:12" hidden="1" outlineLevel="2">
      <c r="A208" s="71" t="s">
        <v>2333</v>
      </c>
      <c r="B208" s="275">
        <v>8262358.0199999996</v>
      </c>
      <c r="C208" s="275">
        <v>0</v>
      </c>
      <c r="D208" s="275">
        <v>0</v>
      </c>
      <c r="E208" s="275">
        <v>8262358.0199999996</v>
      </c>
      <c r="F208" s="275">
        <v>8262</v>
      </c>
      <c r="G208" s="71"/>
      <c r="H208" s="71" t="s">
        <v>1544</v>
      </c>
      <c r="I208" s="275">
        <v>8599677.3200000003</v>
      </c>
      <c r="J208" s="275">
        <v>-4</v>
      </c>
      <c r="K208" s="71"/>
      <c r="L208" s="71" t="s">
        <v>148</v>
      </c>
    </row>
    <row r="209" spans="1:12" hidden="1" outlineLevel="2">
      <c r="A209" s="71" t="s">
        <v>2334</v>
      </c>
      <c r="B209" s="275">
        <v>7617655.3099999996</v>
      </c>
      <c r="C209" s="275">
        <v>0</v>
      </c>
      <c r="D209" s="275">
        <v>0</v>
      </c>
      <c r="E209" s="275">
        <v>7617655.3099999996</v>
      </c>
      <c r="F209" s="275">
        <v>7618</v>
      </c>
      <c r="G209" s="71"/>
      <c r="H209" s="71" t="s">
        <v>1544</v>
      </c>
      <c r="I209" s="275">
        <v>13032689.5</v>
      </c>
      <c r="J209" s="275">
        <v>-42</v>
      </c>
      <c r="K209" s="71"/>
      <c r="L209" s="71" t="s">
        <v>148</v>
      </c>
    </row>
    <row r="210" spans="1:12" hidden="1" outlineLevel="2">
      <c r="A210" s="71" t="s">
        <v>2335</v>
      </c>
      <c r="B210" s="275">
        <v>4548413.68</v>
      </c>
      <c r="C210" s="275">
        <v>0</v>
      </c>
      <c r="D210" s="275">
        <v>0</v>
      </c>
      <c r="E210" s="275">
        <v>4548413.68</v>
      </c>
      <c r="F210" s="275">
        <v>4548</v>
      </c>
      <c r="G210" s="71"/>
      <c r="H210" s="71" t="s">
        <v>1544</v>
      </c>
      <c r="I210" s="275">
        <v>44708586.5</v>
      </c>
      <c r="J210" s="275">
        <v>-90</v>
      </c>
      <c r="K210" s="71"/>
      <c r="L210" s="71" t="s">
        <v>148</v>
      </c>
    </row>
    <row r="211" spans="1:12" hidden="1" outlineLevel="2">
      <c r="A211" s="71" t="s">
        <v>2337</v>
      </c>
      <c r="B211" s="275">
        <v>9107429.0399999991</v>
      </c>
      <c r="C211" s="275">
        <v>0</v>
      </c>
      <c r="D211" s="275">
        <v>0</v>
      </c>
      <c r="E211" s="275">
        <v>9107429.0399999991</v>
      </c>
      <c r="F211" s="275">
        <v>9107</v>
      </c>
      <c r="G211" s="71"/>
      <c r="H211" s="71" t="s">
        <v>1544</v>
      </c>
      <c r="I211" s="275">
        <v>36070409.57</v>
      </c>
      <c r="J211" s="275">
        <v>-75</v>
      </c>
      <c r="K211" s="71"/>
      <c r="L211" s="71" t="s">
        <v>148</v>
      </c>
    </row>
    <row r="212" spans="1:12" hidden="1" outlineLevel="2">
      <c r="A212" s="71" t="s">
        <v>2338</v>
      </c>
      <c r="B212" s="275">
        <v>13250</v>
      </c>
      <c r="C212" s="275">
        <v>0</v>
      </c>
      <c r="D212" s="275">
        <v>0</v>
      </c>
      <c r="E212" s="275">
        <v>13250</v>
      </c>
      <c r="F212" s="275">
        <v>13</v>
      </c>
      <c r="G212" s="71"/>
      <c r="H212" s="71" t="s">
        <v>1544</v>
      </c>
      <c r="I212" s="275">
        <v>597003.32999999996</v>
      </c>
      <c r="J212" s="275">
        <v>-98</v>
      </c>
      <c r="K212" s="71"/>
      <c r="L212" s="71" t="s">
        <v>148</v>
      </c>
    </row>
    <row r="213" spans="1:12" hidden="1" outlineLevel="2">
      <c r="A213" s="71" t="s">
        <v>2340</v>
      </c>
      <c r="B213" s="275">
        <v>1549040.62</v>
      </c>
      <c r="C213" s="275">
        <v>0</v>
      </c>
      <c r="D213" s="275">
        <v>0</v>
      </c>
      <c r="E213" s="275">
        <v>1549040.62</v>
      </c>
      <c r="F213" s="275">
        <v>1549</v>
      </c>
      <c r="G213" s="71"/>
      <c r="H213" s="71" t="s">
        <v>1544</v>
      </c>
      <c r="I213" s="275">
        <v>892036.89</v>
      </c>
      <c r="J213" s="275">
        <v>74</v>
      </c>
      <c r="K213" s="71"/>
      <c r="L213" s="71" t="s">
        <v>148</v>
      </c>
    </row>
    <row r="214" spans="1:12" hidden="1" outlineLevel="2">
      <c r="A214" s="71" t="s">
        <v>2341</v>
      </c>
      <c r="B214" s="275">
        <v>28000</v>
      </c>
      <c r="C214" s="275">
        <v>0</v>
      </c>
      <c r="D214" s="275">
        <v>0</v>
      </c>
      <c r="E214" s="275">
        <v>28000</v>
      </c>
      <c r="F214" s="275">
        <v>28</v>
      </c>
      <c r="G214" s="71"/>
      <c r="H214" s="71" t="s">
        <v>1544</v>
      </c>
      <c r="I214" s="275">
        <v>150250</v>
      </c>
      <c r="J214" s="275">
        <v>-81</v>
      </c>
      <c r="K214" s="71"/>
      <c r="L214" s="71" t="s">
        <v>148</v>
      </c>
    </row>
    <row r="215" spans="1:12" hidden="1" outlineLevel="2">
      <c r="A215" s="71" t="s">
        <v>2342</v>
      </c>
      <c r="B215" s="275">
        <v>7273043.54</v>
      </c>
      <c r="C215" s="275">
        <v>0</v>
      </c>
      <c r="D215" s="275">
        <v>0</v>
      </c>
      <c r="E215" s="275">
        <v>7273043.54</v>
      </c>
      <c r="F215" s="275">
        <v>7273</v>
      </c>
      <c r="G215" s="71"/>
      <c r="H215" s="71" t="s">
        <v>1544</v>
      </c>
      <c r="I215" s="275">
        <v>35000</v>
      </c>
      <c r="J215" s="275">
        <v>20680</v>
      </c>
      <c r="K215" s="71"/>
      <c r="L215" s="71" t="s">
        <v>148</v>
      </c>
    </row>
    <row r="216" spans="1:12" hidden="1" outlineLevel="2">
      <c r="A216" s="71" t="s">
        <v>2343</v>
      </c>
      <c r="B216" s="275">
        <v>432305.27</v>
      </c>
      <c r="C216" s="275">
        <v>0</v>
      </c>
      <c r="D216" s="275">
        <v>0</v>
      </c>
      <c r="E216" s="275">
        <v>432305.27</v>
      </c>
      <c r="F216" s="275">
        <v>432</v>
      </c>
      <c r="G216" s="71"/>
      <c r="H216" s="71" t="s">
        <v>1544</v>
      </c>
      <c r="I216" s="275">
        <v>139525.75</v>
      </c>
      <c r="J216" s="275">
        <v>210</v>
      </c>
      <c r="K216" s="71"/>
      <c r="L216" s="71" t="s">
        <v>148</v>
      </c>
    </row>
    <row r="217" spans="1:12" outlineLevel="1" collapsed="1">
      <c r="A217" s="71"/>
      <c r="B217" s="275"/>
      <c r="C217" s="275"/>
      <c r="D217" s="275"/>
      <c r="E217" s="275"/>
      <c r="F217" s="275">
        <f>SUBTOTAL(9,F199:F216)</f>
        <v>218533</v>
      </c>
      <c r="G217" s="71"/>
      <c r="H217" s="276" t="s">
        <v>2858</v>
      </c>
      <c r="I217" s="275"/>
      <c r="J217" s="275"/>
      <c r="K217" s="71"/>
      <c r="L217" s="71"/>
    </row>
    <row r="218" spans="1:12" hidden="1" outlineLevel="2">
      <c r="A218" s="71" t="s">
        <v>2242</v>
      </c>
      <c r="B218" s="275">
        <v>2899409.65</v>
      </c>
      <c r="C218" s="275">
        <v>0</v>
      </c>
      <c r="D218" s="275">
        <v>0</v>
      </c>
      <c r="E218" s="275">
        <v>2899409.65</v>
      </c>
      <c r="F218" s="275">
        <v>2899</v>
      </c>
      <c r="G218" s="71"/>
      <c r="H218" s="71" t="s">
        <v>1481</v>
      </c>
      <c r="I218" s="275">
        <v>2271112.5</v>
      </c>
      <c r="J218" s="275">
        <v>28</v>
      </c>
      <c r="K218" s="71"/>
      <c r="L218" s="71" t="s">
        <v>110</v>
      </c>
    </row>
    <row r="219" spans="1:12" hidden="1" outlineLevel="2">
      <c r="A219" s="71" t="s">
        <v>2245</v>
      </c>
      <c r="B219" s="275">
        <v>0</v>
      </c>
      <c r="C219" s="275">
        <v>0</v>
      </c>
      <c r="D219" s="275">
        <v>0</v>
      </c>
      <c r="E219" s="275">
        <v>0</v>
      </c>
      <c r="F219" s="275">
        <v>0</v>
      </c>
      <c r="G219" s="71"/>
      <c r="H219" s="71" t="s">
        <v>1481</v>
      </c>
      <c r="I219" s="275">
        <v>4992966</v>
      </c>
      <c r="J219" s="275">
        <v>-100</v>
      </c>
      <c r="K219" s="71"/>
      <c r="L219" s="71" t="s">
        <v>110</v>
      </c>
    </row>
    <row r="220" spans="1:12" hidden="1" outlineLevel="2">
      <c r="A220" s="71" t="s">
        <v>2285</v>
      </c>
      <c r="B220" s="275">
        <v>-9240081.3900000006</v>
      </c>
      <c r="C220" s="275">
        <v>0</v>
      </c>
      <c r="D220" s="275">
        <v>0</v>
      </c>
      <c r="E220" s="275">
        <v>-9240081.3900000006</v>
      </c>
      <c r="F220" s="275">
        <v>-9240</v>
      </c>
      <c r="G220" s="71"/>
      <c r="H220" s="71" t="s">
        <v>1481</v>
      </c>
      <c r="I220" s="275">
        <v>0</v>
      </c>
      <c r="J220" s="275">
        <v>0</v>
      </c>
      <c r="K220" s="71"/>
      <c r="L220" s="71" t="s">
        <v>148</v>
      </c>
    </row>
    <row r="221" spans="1:12" hidden="1" outlineLevel="2">
      <c r="A221" s="71" t="s">
        <v>2286</v>
      </c>
      <c r="B221" s="275">
        <v>3.86</v>
      </c>
      <c r="C221" s="275">
        <v>0</v>
      </c>
      <c r="D221" s="275">
        <v>0</v>
      </c>
      <c r="E221" s="275">
        <v>3.86</v>
      </c>
      <c r="F221" s="275">
        <v>0</v>
      </c>
      <c r="G221" s="71"/>
      <c r="H221" s="71" t="s">
        <v>1481</v>
      </c>
      <c r="I221" s="275">
        <v>0</v>
      </c>
      <c r="J221" s="275">
        <v>0</v>
      </c>
      <c r="K221" s="71"/>
      <c r="L221" s="71" t="s">
        <v>148</v>
      </c>
    </row>
    <row r="222" spans="1:12" hidden="1" outlineLevel="2">
      <c r="A222" s="71" t="s">
        <v>2287</v>
      </c>
      <c r="B222" s="275">
        <v>10035913.439999999</v>
      </c>
      <c r="C222" s="275">
        <v>0</v>
      </c>
      <c r="D222" s="275">
        <v>0</v>
      </c>
      <c r="E222" s="275">
        <v>10035913.439999999</v>
      </c>
      <c r="F222" s="275">
        <v>10036</v>
      </c>
      <c r="G222" s="71"/>
      <c r="H222" s="71" t="s">
        <v>1481</v>
      </c>
      <c r="I222" s="275">
        <v>48403611.109999999</v>
      </c>
      <c r="J222" s="275">
        <v>-79</v>
      </c>
      <c r="K222" s="71"/>
      <c r="L222" s="71" t="s">
        <v>148</v>
      </c>
    </row>
    <row r="223" spans="1:12" hidden="1" outlineLevel="2">
      <c r="A223" s="71" t="s">
        <v>2290</v>
      </c>
      <c r="B223" s="275">
        <v>22422965.390000001</v>
      </c>
      <c r="C223" s="275">
        <v>-168270.27</v>
      </c>
      <c r="D223" s="275">
        <v>0</v>
      </c>
      <c r="E223" s="275">
        <v>22254695.120000001</v>
      </c>
      <c r="F223" s="275">
        <v>22255</v>
      </c>
      <c r="G223" s="71"/>
      <c r="H223" s="71" t="s">
        <v>1481</v>
      </c>
      <c r="I223" s="275">
        <v>9382670.5199999996</v>
      </c>
      <c r="J223" s="275">
        <v>137</v>
      </c>
      <c r="K223" s="71"/>
      <c r="L223" s="71" t="s">
        <v>148</v>
      </c>
    </row>
    <row r="224" spans="1:12" hidden="1" outlineLevel="2">
      <c r="A224" s="71" t="s">
        <v>2291</v>
      </c>
      <c r="B224" s="275">
        <v>3429886.34</v>
      </c>
      <c r="C224" s="275">
        <v>0</v>
      </c>
      <c r="D224" s="275">
        <v>0</v>
      </c>
      <c r="E224" s="275">
        <v>3429886.34</v>
      </c>
      <c r="F224" s="275">
        <v>3430</v>
      </c>
      <c r="G224" s="71"/>
      <c r="H224" s="71" t="s">
        <v>1481</v>
      </c>
      <c r="I224" s="275">
        <v>37828</v>
      </c>
      <c r="J224" s="275">
        <v>8967</v>
      </c>
      <c r="K224" s="71"/>
      <c r="L224" s="71" t="s">
        <v>148</v>
      </c>
    </row>
    <row r="225" spans="1:12" hidden="1" outlineLevel="2">
      <c r="A225" s="71" t="s">
        <v>2302</v>
      </c>
      <c r="B225" s="275">
        <v>469140</v>
      </c>
      <c r="C225" s="275">
        <v>0</v>
      </c>
      <c r="D225" s="275">
        <v>0</v>
      </c>
      <c r="E225" s="275">
        <v>469140</v>
      </c>
      <c r="F225" s="275">
        <v>469</v>
      </c>
      <c r="G225" s="71"/>
      <c r="H225" s="71" t="s">
        <v>1481</v>
      </c>
      <c r="I225" s="275">
        <v>136499</v>
      </c>
      <c r="J225" s="275">
        <v>244</v>
      </c>
      <c r="K225" s="71"/>
      <c r="L225" s="71" t="s">
        <v>148</v>
      </c>
    </row>
    <row r="226" spans="1:12" hidden="1" outlineLevel="2">
      <c r="A226" s="71" t="s">
        <v>2303</v>
      </c>
      <c r="B226" s="275">
        <v>39370952.450000003</v>
      </c>
      <c r="C226" s="275">
        <v>0</v>
      </c>
      <c r="D226" s="275">
        <v>0</v>
      </c>
      <c r="E226" s="275">
        <v>39370952.450000003</v>
      </c>
      <c r="F226" s="275">
        <v>39371</v>
      </c>
      <c r="G226" s="71"/>
      <c r="H226" s="71" t="s">
        <v>1481</v>
      </c>
      <c r="I226" s="275">
        <v>56053844.159999996</v>
      </c>
      <c r="J226" s="275">
        <v>-30</v>
      </c>
      <c r="K226" s="71"/>
      <c r="L226" s="71" t="s">
        <v>148</v>
      </c>
    </row>
    <row r="227" spans="1:12" hidden="1" outlineLevel="2">
      <c r="A227" s="71" t="s">
        <v>2305</v>
      </c>
      <c r="B227" s="275">
        <v>1872100</v>
      </c>
      <c r="C227" s="275">
        <v>0</v>
      </c>
      <c r="D227" s="275">
        <v>0</v>
      </c>
      <c r="E227" s="275">
        <v>1872100</v>
      </c>
      <c r="F227" s="275">
        <v>1872</v>
      </c>
      <c r="G227" s="71"/>
      <c r="H227" s="71" t="s">
        <v>1481</v>
      </c>
      <c r="I227" s="275">
        <v>768000</v>
      </c>
      <c r="J227" s="275">
        <v>144</v>
      </c>
      <c r="K227" s="71"/>
      <c r="L227" s="71" t="s">
        <v>148</v>
      </c>
    </row>
    <row r="228" spans="1:12" hidden="1" outlineLevel="2">
      <c r="A228" s="71" t="s">
        <v>2306</v>
      </c>
      <c r="B228" s="275">
        <v>20429017.5</v>
      </c>
      <c r="C228" s="275">
        <v>0</v>
      </c>
      <c r="D228" s="275">
        <v>0</v>
      </c>
      <c r="E228" s="275">
        <v>20429017.5</v>
      </c>
      <c r="F228" s="275">
        <v>20429</v>
      </c>
      <c r="G228" s="71"/>
      <c r="H228" s="71" t="s">
        <v>1481</v>
      </c>
      <c r="I228" s="275">
        <v>154640</v>
      </c>
      <c r="J228" s="275">
        <v>13111</v>
      </c>
      <c r="K228" s="71"/>
      <c r="L228" s="71" t="s">
        <v>148</v>
      </c>
    </row>
    <row r="229" spans="1:12" hidden="1" outlineLevel="2">
      <c r="A229" s="71" t="s">
        <v>2307</v>
      </c>
      <c r="B229" s="275">
        <v>372022434.17000002</v>
      </c>
      <c r="C229" s="275">
        <v>0</v>
      </c>
      <c r="D229" s="275">
        <v>0</v>
      </c>
      <c r="E229" s="275">
        <v>372022434.17000002</v>
      </c>
      <c r="F229" s="275">
        <v>372022</v>
      </c>
      <c r="G229" s="71"/>
      <c r="H229" s="71" t="s">
        <v>1481</v>
      </c>
      <c r="I229" s="275">
        <v>240766663.58000001</v>
      </c>
      <c r="J229" s="275">
        <v>55</v>
      </c>
      <c r="K229" s="71"/>
      <c r="L229" s="71" t="s">
        <v>148</v>
      </c>
    </row>
    <row r="230" spans="1:12" hidden="1" outlineLevel="2">
      <c r="A230" s="71" t="s">
        <v>2317</v>
      </c>
      <c r="B230" s="275">
        <v>27154554.280000001</v>
      </c>
      <c r="C230" s="275">
        <v>0</v>
      </c>
      <c r="D230" s="275">
        <v>0</v>
      </c>
      <c r="E230" s="275">
        <v>27154554.280000001</v>
      </c>
      <c r="F230" s="275">
        <v>27155</v>
      </c>
      <c r="G230" s="71"/>
      <c r="H230" s="71" t="s">
        <v>1481</v>
      </c>
      <c r="I230" s="275">
        <v>29601540.27</v>
      </c>
      <c r="J230" s="275">
        <v>-8</v>
      </c>
      <c r="K230" s="71"/>
      <c r="L230" s="71" t="s">
        <v>148</v>
      </c>
    </row>
    <row r="231" spans="1:12" hidden="1" outlineLevel="2">
      <c r="A231" s="71" t="s">
        <v>2319</v>
      </c>
      <c r="B231" s="275">
        <v>0</v>
      </c>
      <c r="C231" s="275">
        <v>0</v>
      </c>
      <c r="D231" s="275">
        <v>0</v>
      </c>
      <c r="E231" s="275">
        <v>0</v>
      </c>
      <c r="F231" s="275">
        <v>0</v>
      </c>
      <c r="G231" s="71"/>
      <c r="H231" s="71" t="s">
        <v>1481</v>
      </c>
      <c r="I231" s="275">
        <v>890206.77</v>
      </c>
      <c r="J231" s="275">
        <v>-100</v>
      </c>
      <c r="K231" s="71"/>
      <c r="L231" s="71" t="s">
        <v>148</v>
      </c>
    </row>
    <row r="232" spans="1:12" hidden="1" outlineLevel="2">
      <c r="A232" s="71" t="s">
        <v>2330</v>
      </c>
      <c r="B232" s="275">
        <v>3433580</v>
      </c>
      <c r="C232" s="275">
        <v>0</v>
      </c>
      <c r="D232" s="275">
        <v>0</v>
      </c>
      <c r="E232" s="275">
        <v>3433580</v>
      </c>
      <c r="F232" s="275">
        <v>3434</v>
      </c>
      <c r="G232" s="71"/>
      <c r="H232" s="71" t="s">
        <v>1481</v>
      </c>
      <c r="I232" s="275">
        <v>1480660</v>
      </c>
      <c r="J232" s="275">
        <v>132</v>
      </c>
      <c r="K232" s="71"/>
      <c r="L232" s="71" t="s">
        <v>148</v>
      </c>
    </row>
    <row r="233" spans="1:12" hidden="1" outlineLevel="2">
      <c r="A233" s="71" t="s">
        <v>2331</v>
      </c>
      <c r="B233" s="275">
        <v>0</v>
      </c>
      <c r="C233" s="275">
        <v>0</v>
      </c>
      <c r="D233" s="275">
        <v>0</v>
      </c>
      <c r="E233" s="275">
        <v>0</v>
      </c>
      <c r="F233" s="275">
        <v>0</v>
      </c>
      <c r="G233" s="71"/>
      <c r="H233" s="71" t="s">
        <v>1481</v>
      </c>
      <c r="I233" s="275">
        <v>31000</v>
      </c>
      <c r="J233" s="275">
        <v>-100</v>
      </c>
      <c r="K233" s="71"/>
      <c r="L233" s="71" t="s">
        <v>148</v>
      </c>
    </row>
    <row r="234" spans="1:12" hidden="1" outlineLevel="2">
      <c r="A234" s="71" t="s">
        <v>2336</v>
      </c>
      <c r="B234" s="275">
        <v>817850</v>
      </c>
      <c r="C234" s="275">
        <v>0</v>
      </c>
      <c r="D234" s="275">
        <v>0</v>
      </c>
      <c r="E234" s="275">
        <v>817850</v>
      </c>
      <c r="F234" s="275">
        <v>818</v>
      </c>
      <c r="G234" s="71"/>
      <c r="H234" s="71" t="s">
        <v>1481</v>
      </c>
      <c r="I234" s="275">
        <v>4565635.43</v>
      </c>
      <c r="J234" s="275">
        <v>-82</v>
      </c>
      <c r="K234" s="71"/>
      <c r="L234" s="71" t="s">
        <v>148</v>
      </c>
    </row>
    <row r="235" spans="1:12" hidden="1" outlineLevel="2">
      <c r="A235" s="71" t="s">
        <v>2344</v>
      </c>
      <c r="B235" s="275">
        <v>10000</v>
      </c>
      <c r="C235" s="275">
        <v>0</v>
      </c>
      <c r="D235" s="275">
        <v>0</v>
      </c>
      <c r="E235" s="275">
        <v>10000</v>
      </c>
      <c r="F235" s="275">
        <v>10</v>
      </c>
      <c r="G235" s="71"/>
      <c r="H235" s="71" t="s">
        <v>1481</v>
      </c>
      <c r="I235" s="275">
        <v>612500</v>
      </c>
      <c r="J235" s="275">
        <v>-98</v>
      </c>
      <c r="K235" s="71"/>
      <c r="L235" s="71" t="s">
        <v>148</v>
      </c>
    </row>
    <row r="236" spans="1:12" hidden="1" outlineLevel="2">
      <c r="A236" s="71" t="s">
        <v>2345</v>
      </c>
      <c r="B236" s="275">
        <v>7422939.8300000001</v>
      </c>
      <c r="C236" s="275">
        <v>0</v>
      </c>
      <c r="D236" s="275">
        <v>0</v>
      </c>
      <c r="E236" s="275">
        <v>7422939.8300000001</v>
      </c>
      <c r="F236" s="275">
        <v>7423</v>
      </c>
      <c r="G236" s="71"/>
      <c r="H236" s="71" t="s">
        <v>1481</v>
      </c>
      <c r="I236" s="275">
        <v>1278600</v>
      </c>
      <c r="J236" s="275">
        <v>481</v>
      </c>
      <c r="K236" s="71"/>
      <c r="L236" s="71" t="s">
        <v>148</v>
      </c>
    </row>
    <row r="237" spans="1:12" hidden="1" outlineLevel="2">
      <c r="A237" s="71" t="s">
        <v>2347</v>
      </c>
      <c r="B237" s="275">
        <v>466100</v>
      </c>
      <c r="C237" s="275">
        <v>0</v>
      </c>
      <c r="D237" s="275">
        <v>0</v>
      </c>
      <c r="E237" s="275">
        <v>466100</v>
      </c>
      <c r="F237" s="275">
        <v>466</v>
      </c>
      <c r="G237" s="71"/>
      <c r="H237" s="71" t="s">
        <v>1481</v>
      </c>
      <c r="I237" s="275">
        <v>996200</v>
      </c>
      <c r="J237" s="275">
        <v>-53</v>
      </c>
      <c r="K237" s="71"/>
      <c r="L237" s="71" t="s">
        <v>148</v>
      </c>
    </row>
    <row r="238" spans="1:12" hidden="1" outlineLevel="2">
      <c r="A238" s="71" t="s">
        <v>2351</v>
      </c>
      <c r="B238" s="275">
        <v>1426911.25</v>
      </c>
      <c r="C238" s="275">
        <v>0</v>
      </c>
      <c r="D238" s="275">
        <v>0</v>
      </c>
      <c r="E238" s="275">
        <v>1426911.25</v>
      </c>
      <c r="F238" s="275">
        <v>1427</v>
      </c>
      <c r="G238" s="71"/>
      <c r="H238" s="71" t="s">
        <v>1481</v>
      </c>
      <c r="I238" s="275">
        <v>3024490.29</v>
      </c>
      <c r="J238" s="275">
        <v>-53</v>
      </c>
      <c r="K238" s="71"/>
      <c r="L238" s="71" t="s">
        <v>148</v>
      </c>
    </row>
    <row r="239" spans="1:12" hidden="1" outlineLevel="2">
      <c r="A239" s="71" t="s">
        <v>2352</v>
      </c>
      <c r="B239" s="275">
        <v>4066257.42</v>
      </c>
      <c r="C239" s="275">
        <v>0</v>
      </c>
      <c r="D239" s="275">
        <v>0</v>
      </c>
      <c r="E239" s="275">
        <v>4066257.42</v>
      </c>
      <c r="F239" s="275">
        <v>4066</v>
      </c>
      <c r="G239" s="71"/>
      <c r="H239" s="71" t="s">
        <v>1481</v>
      </c>
      <c r="I239" s="275">
        <v>795000</v>
      </c>
      <c r="J239" s="275">
        <v>411</v>
      </c>
      <c r="K239" s="71"/>
      <c r="L239" s="71" t="s">
        <v>148</v>
      </c>
    </row>
    <row r="240" spans="1:12" hidden="1" outlineLevel="2">
      <c r="A240" s="71" t="s">
        <v>2361</v>
      </c>
      <c r="B240" s="275">
        <v>157500</v>
      </c>
      <c r="C240" s="275">
        <v>0</v>
      </c>
      <c r="D240" s="275">
        <v>0</v>
      </c>
      <c r="E240" s="275">
        <v>157500</v>
      </c>
      <c r="F240" s="275">
        <v>158</v>
      </c>
      <c r="G240" s="71"/>
      <c r="H240" s="71" t="s">
        <v>1481</v>
      </c>
      <c r="I240" s="275">
        <v>154500</v>
      </c>
      <c r="J240" s="275">
        <v>2</v>
      </c>
      <c r="K240" s="71"/>
      <c r="L240" s="71" t="s">
        <v>148</v>
      </c>
    </row>
    <row r="241" spans="1:12" hidden="1" outlineLevel="2">
      <c r="A241" s="71" t="s">
        <v>2371</v>
      </c>
      <c r="B241" s="275">
        <v>23517321.539999999</v>
      </c>
      <c r="C241" s="275">
        <v>0</v>
      </c>
      <c r="D241" s="275">
        <v>0</v>
      </c>
      <c r="E241" s="275">
        <v>23517321.539999999</v>
      </c>
      <c r="F241" s="275">
        <v>23517</v>
      </c>
      <c r="G241" s="71"/>
      <c r="H241" s="71" t="s">
        <v>1481</v>
      </c>
      <c r="I241" s="275">
        <v>20702879.120000001</v>
      </c>
      <c r="J241" s="275">
        <v>14</v>
      </c>
      <c r="K241" s="71"/>
      <c r="L241" s="71" t="s">
        <v>148</v>
      </c>
    </row>
    <row r="242" spans="1:12" hidden="1" outlineLevel="2">
      <c r="A242" s="71" t="s">
        <v>2372</v>
      </c>
      <c r="B242" s="275">
        <v>3467000</v>
      </c>
      <c r="C242" s="275">
        <v>0</v>
      </c>
      <c r="D242" s="275">
        <v>0</v>
      </c>
      <c r="E242" s="275">
        <v>3467000</v>
      </c>
      <c r="F242" s="275">
        <v>3467</v>
      </c>
      <c r="G242" s="71"/>
      <c r="H242" s="71" t="s">
        <v>1481</v>
      </c>
      <c r="I242" s="275">
        <v>5308482.76</v>
      </c>
      <c r="J242" s="275">
        <v>-35</v>
      </c>
      <c r="K242" s="71"/>
      <c r="L242" s="71" t="s">
        <v>148</v>
      </c>
    </row>
    <row r="243" spans="1:12" hidden="1" outlineLevel="2">
      <c r="A243" s="71" t="s">
        <v>2377</v>
      </c>
      <c r="B243" s="275">
        <v>33852497.659999996</v>
      </c>
      <c r="C243" s="275">
        <v>0</v>
      </c>
      <c r="D243" s="275">
        <v>0</v>
      </c>
      <c r="E243" s="275">
        <v>33852497.659999996</v>
      </c>
      <c r="F243" s="275">
        <v>33852</v>
      </c>
      <c r="G243" s="71"/>
      <c r="H243" s="71" t="s">
        <v>1481</v>
      </c>
      <c r="I243" s="275">
        <v>59425244.310000002</v>
      </c>
      <c r="J243" s="275">
        <v>-43</v>
      </c>
      <c r="K243" s="71"/>
      <c r="L243" s="71" t="s">
        <v>148</v>
      </c>
    </row>
    <row r="244" spans="1:12" hidden="1" outlineLevel="2">
      <c r="A244" s="71" t="s">
        <v>2378</v>
      </c>
      <c r="B244" s="275">
        <v>6245805</v>
      </c>
      <c r="C244" s="275">
        <v>0</v>
      </c>
      <c r="D244" s="275">
        <v>0</v>
      </c>
      <c r="E244" s="275">
        <v>6245805</v>
      </c>
      <c r="F244" s="275">
        <v>6246</v>
      </c>
      <c r="G244" s="71"/>
      <c r="H244" s="71" t="s">
        <v>1481</v>
      </c>
      <c r="I244" s="275">
        <v>7868791.7999999998</v>
      </c>
      <c r="J244" s="275">
        <v>-21</v>
      </c>
      <c r="K244" s="71"/>
      <c r="L244" s="71" t="s">
        <v>148</v>
      </c>
    </row>
    <row r="245" spans="1:12" hidden="1" outlineLevel="2">
      <c r="A245" s="71" t="s">
        <v>2379</v>
      </c>
      <c r="B245" s="275">
        <v>13222800</v>
      </c>
      <c r="C245" s="275">
        <v>146300</v>
      </c>
      <c r="D245" s="275">
        <v>0</v>
      </c>
      <c r="E245" s="275">
        <v>13369100</v>
      </c>
      <c r="F245" s="275">
        <v>13369</v>
      </c>
      <c r="G245" s="71"/>
      <c r="H245" s="71" t="s">
        <v>1481</v>
      </c>
      <c r="I245" s="275">
        <v>6501300</v>
      </c>
      <c r="J245" s="275">
        <v>103</v>
      </c>
      <c r="K245" s="71"/>
      <c r="L245" s="71" t="s">
        <v>148</v>
      </c>
    </row>
    <row r="246" spans="1:12" hidden="1" outlineLevel="2">
      <c r="A246" s="71" t="s">
        <v>2381</v>
      </c>
      <c r="B246" s="275">
        <v>460000</v>
      </c>
      <c r="C246" s="275">
        <v>0</v>
      </c>
      <c r="D246" s="275">
        <v>0</v>
      </c>
      <c r="E246" s="275">
        <v>460000</v>
      </c>
      <c r="F246" s="275">
        <v>460</v>
      </c>
      <c r="G246" s="71"/>
      <c r="H246" s="71" t="s">
        <v>1481</v>
      </c>
      <c r="I246" s="275">
        <v>74910</v>
      </c>
      <c r="J246" s="275">
        <v>514</v>
      </c>
      <c r="K246" s="71"/>
      <c r="L246" s="71" t="s">
        <v>148</v>
      </c>
    </row>
    <row r="247" spans="1:12" hidden="1" outlineLevel="2">
      <c r="A247" s="71" t="s">
        <v>2382</v>
      </c>
      <c r="B247" s="275">
        <v>40000</v>
      </c>
      <c r="C247" s="275">
        <v>0</v>
      </c>
      <c r="D247" s="275">
        <v>0</v>
      </c>
      <c r="E247" s="275">
        <v>40000</v>
      </c>
      <c r="F247" s="275">
        <v>40</v>
      </c>
      <c r="G247" s="71"/>
      <c r="H247" s="71" t="s">
        <v>1481</v>
      </c>
      <c r="I247" s="275">
        <v>1656298.8</v>
      </c>
      <c r="J247" s="275">
        <v>-98</v>
      </c>
      <c r="K247" s="71"/>
      <c r="L247" s="71" t="s">
        <v>148</v>
      </c>
    </row>
    <row r="248" spans="1:12" hidden="1" outlineLevel="2">
      <c r="A248" s="71" t="s">
        <v>2383</v>
      </c>
      <c r="B248" s="275">
        <v>78800</v>
      </c>
      <c r="C248" s="275">
        <v>0</v>
      </c>
      <c r="D248" s="275">
        <v>0</v>
      </c>
      <c r="E248" s="275">
        <v>78800</v>
      </c>
      <c r="F248" s="275">
        <v>79</v>
      </c>
      <c r="G248" s="71"/>
      <c r="H248" s="71" t="s">
        <v>1481</v>
      </c>
      <c r="I248" s="275">
        <v>7200</v>
      </c>
      <c r="J248" s="275">
        <v>994</v>
      </c>
      <c r="K248" s="71"/>
      <c r="L248" s="71" t="s">
        <v>148</v>
      </c>
    </row>
    <row r="249" spans="1:12" hidden="1" outlineLevel="2">
      <c r="A249" s="71" t="s">
        <v>2384</v>
      </c>
      <c r="B249" s="275">
        <v>857800</v>
      </c>
      <c r="C249" s="275">
        <v>0</v>
      </c>
      <c r="D249" s="275">
        <v>0</v>
      </c>
      <c r="E249" s="275">
        <v>857800</v>
      </c>
      <c r="F249" s="275">
        <v>858</v>
      </c>
      <c r="G249" s="71"/>
      <c r="H249" s="71" t="s">
        <v>1481</v>
      </c>
      <c r="I249" s="275">
        <v>208200</v>
      </c>
      <c r="J249" s="275">
        <v>312</v>
      </c>
      <c r="K249" s="71"/>
      <c r="L249" s="71" t="s">
        <v>148</v>
      </c>
    </row>
    <row r="250" spans="1:12" hidden="1" outlineLevel="2">
      <c r="A250" s="71" t="s">
        <v>2385</v>
      </c>
      <c r="B250" s="275">
        <v>1204307.6399999999</v>
      </c>
      <c r="C250" s="275">
        <v>0</v>
      </c>
      <c r="D250" s="275">
        <v>0</v>
      </c>
      <c r="E250" s="275">
        <v>1204307.6399999999</v>
      </c>
      <c r="F250" s="275">
        <v>1204</v>
      </c>
      <c r="G250" s="71"/>
      <c r="H250" s="71" t="s">
        <v>1481</v>
      </c>
      <c r="I250" s="275">
        <v>537620.80000000005</v>
      </c>
      <c r="J250" s="275">
        <v>124</v>
      </c>
      <c r="K250" s="71"/>
      <c r="L250" s="71" t="s">
        <v>148</v>
      </c>
    </row>
    <row r="251" spans="1:12" hidden="1" outlineLevel="2">
      <c r="A251" s="71" t="s">
        <v>2386</v>
      </c>
      <c r="B251" s="275">
        <v>19379800</v>
      </c>
      <c r="C251" s="275">
        <v>0</v>
      </c>
      <c r="D251" s="275">
        <v>0</v>
      </c>
      <c r="E251" s="275">
        <v>19379800</v>
      </c>
      <c r="F251" s="275">
        <v>19380</v>
      </c>
      <c r="G251" s="71"/>
      <c r="H251" s="71" t="s">
        <v>1481</v>
      </c>
      <c r="I251" s="275">
        <v>6200000</v>
      </c>
      <c r="J251" s="275">
        <v>213</v>
      </c>
      <c r="K251" s="71"/>
      <c r="L251" s="71" t="s">
        <v>148</v>
      </c>
    </row>
    <row r="252" spans="1:12" hidden="1" outlineLevel="2">
      <c r="A252" s="71" t="s">
        <v>2387</v>
      </c>
      <c r="B252" s="275">
        <v>9474996.25</v>
      </c>
      <c r="C252" s="275">
        <v>0</v>
      </c>
      <c r="D252" s="275">
        <v>0</v>
      </c>
      <c r="E252" s="275">
        <v>9474996.25</v>
      </c>
      <c r="F252" s="275">
        <v>9475</v>
      </c>
      <c r="G252" s="71"/>
      <c r="H252" s="71" t="s">
        <v>1481</v>
      </c>
      <c r="I252" s="275">
        <v>2335596.6800000002</v>
      </c>
      <c r="J252" s="275">
        <v>306</v>
      </c>
      <c r="K252" s="71"/>
      <c r="L252" s="71" t="s">
        <v>148</v>
      </c>
    </row>
    <row r="253" spans="1:12" hidden="1" outlineLevel="2">
      <c r="A253" s="71" t="s">
        <v>2388</v>
      </c>
      <c r="B253" s="275">
        <v>271074.65000000002</v>
      </c>
      <c r="C253" s="275">
        <v>0</v>
      </c>
      <c r="D253" s="275">
        <v>0</v>
      </c>
      <c r="E253" s="275">
        <v>271074.65000000002</v>
      </c>
      <c r="F253" s="275">
        <v>271</v>
      </c>
      <c r="G253" s="71"/>
      <c r="H253" s="71" t="s">
        <v>1481</v>
      </c>
      <c r="I253" s="275">
        <v>3107295.28</v>
      </c>
      <c r="J253" s="275">
        <v>-91</v>
      </c>
      <c r="K253" s="71"/>
      <c r="L253" s="71" t="s">
        <v>148</v>
      </c>
    </row>
    <row r="254" spans="1:12" hidden="1" outlineLevel="2">
      <c r="A254" s="71" t="s">
        <v>2398</v>
      </c>
      <c r="B254" s="275">
        <v>8934336.5099999998</v>
      </c>
      <c r="C254" s="275">
        <v>-16.850000000000001</v>
      </c>
      <c r="D254" s="275">
        <v>0</v>
      </c>
      <c r="E254" s="275">
        <v>8934319.6600000001</v>
      </c>
      <c r="F254" s="275">
        <v>8935</v>
      </c>
      <c r="G254" s="71"/>
      <c r="H254" s="71" t="s">
        <v>1481</v>
      </c>
      <c r="I254" s="275">
        <v>0</v>
      </c>
      <c r="J254" s="275">
        <v>0</v>
      </c>
      <c r="K254" s="71"/>
      <c r="L254" s="71" t="s">
        <v>148</v>
      </c>
    </row>
    <row r="255" spans="1:12" hidden="1" outlineLevel="2">
      <c r="A255" s="71" t="s">
        <v>2399</v>
      </c>
      <c r="B255" s="275">
        <v>5877963.8700000001</v>
      </c>
      <c r="C255" s="275">
        <v>18032612.02</v>
      </c>
      <c r="D255" s="275">
        <v>0</v>
      </c>
      <c r="E255" s="275">
        <v>23910575.890000001</v>
      </c>
      <c r="F255" s="275">
        <v>23911</v>
      </c>
      <c r="G255" s="71"/>
      <c r="H255" s="71" t="s">
        <v>1481</v>
      </c>
      <c r="I255" s="275">
        <v>31149966.890000001</v>
      </c>
      <c r="J255" s="275">
        <v>-81</v>
      </c>
      <c r="K255" s="71"/>
      <c r="L255" s="71" t="s">
        <v>148</v>
      </c>
    </row>
    <row r="256" spans="1:12" hidden="1" outlineLevel="2">
      <c r="A256" s="71" t="s">
        <v>2400</v>
      </c>
      <c r="B256" s="275">
        <v>0</v>
      </c>
      <c r="C256" s="275">
        <v>0</v>
      </c>
      <c r="D256" s="275">
        <v>0</v>
      </c>
      <c r="E256" s="275">
        <v>0</v>
      </c>
      <c r="F256" s="275">
        <v>0</v>
      </c>
      <c r="G256" s="71"/>
      <c r="H256" s="71" t="s">
        <v>1481</v>
      </c>
      <c r="I256" s="275">
        <v>-17856999.969999999</v>
      </c>
      <c r="J256" s="275">
        <v>-100</v>
      </c>
      <c r="K256" s="71"/>
      <c r="L256" s="71" t="s">
        <v>148</v>
      </c>
    </row>
    <row r="257" spans="1:12" hidden="1" outlineLevel="2">
      <c r="A257" s="71" t="s">
        <v>2403</v>
      </c>
      <c r="B257" s="275">
        <v>0</v>
      </c>
      <c r="C257" s="275">
        <v>0</v>
      </c>
      <c r="D257" s="275">
        <v>0</v>
      </c>
      <c r="E257" s="275">
        <v>0</v>
      </c>
      <c r="F257" s="275">
        <v>0</v>
      </c>
      <c r="G257" s="71"/>
      <c r="H257" s="71" t="s">
        <v>1481</v>
      </c>
      <c r="I257" s="275">
        <v>-240699630.21000001</v>
      </c>
      <c r="J257" s="275">
        <v>-100</v>
      </c>
      <c r="K257" s="71"/>
      <c r="L257" s="71" t="s">
        <v>148</v>
      </c>
    </row>
    <row r="258" spans="1:12" outlineLevel="1" collapsed="1">
      <c r="A258" s="71"/>
      <c r="B258" s="275"/>
      <c r="C258" s="275"/>
      <c r="D258" s="275"/>
      <c r="E258" s="275"/>
      <c r="F258" s="275">
        <f>SUBTOTAL(9,F218:F257)</f>
        <v>653564</v>
      </c>
      <c r="G258" s="71"/>
      <c r="H258" s="276" t="s">
        <v>2859</v>
      </c>
      <c r="I258" s="275"/>
      <c r="J258" s="275"/>
      <c r="K258" s="71"/>
      <c r="L258" s="71"/>
    </row>
    <row r="259" spans="1:12" hidden="1" outlineLevel="2">
      <c r="A259" s="71" t="s">
        <v>2324</v>
      </c>
      <c r="B259" s="275">
        <v>68005735.230000004</v>
      </c>
      <c r="C259" s="275">
        <v>0</v>
      </c>
      <c r="D259" s="275">
        <v>0</v>
      </c>
      <c r="E259" s="275">
        <v>68005735.230000004</v>
      </c>
      <c r="F259" s="275">
        <v>68006</v>
      </c>
      <c r="G259" s="71"/>
      <c r="H259" s="71" t="s">
        <v>2741</v>
      </c>
      <c r="I259" s="275">
        <v>23759711.210000001</v>
      </c>
      <c r="J259" s="275">
        <v>186</v>
      </c>
      <c r="K259" s="71"/>
      <c r="L259" s="71" t="s">
        <v>148</v>
      </c>
    </row>
    <row r="260" spans="1:12" hidden="1" outlineLevel="2">
      <c r="A260" s="71" t="s">
        <v>2325</v>
      </c>
      <c r="B260" s="275">
        <v>17597227.949999999</v>
      </c>
      <c r="C260" s="275">
        <v>0</v>
      </c>
      <c r="D260" s="275">
        <v>0</v>
      </c>
      <c r="E260" s="275">
        <v>17597227.949999999</v>
      </c>
      <c r="F260" s="275">
        <v>17597</v>
      </c>
      <c r="G260" s="71"/>
      <c r="H260" s="71" t="s">
        <v>2741</v>
      </c>
      <c r="I260" s="275">
        <v>66529251.159999996</v>
      </c>
      <c r="J260" s="275">
        <v>-74</v>
      </c>
      <c r="K260" s="71"/>
      <c r="L260" s="71" t="s">
        <v>148</v>
      </c>
    </row>
    <row r="261" spans="1:12" hidden="1" outlineLevel="2">
      <c r="A261" s="71" t="s">
        <v>2326</v>
      </c>
      <c r="B261" s="275">
        <v>888922.27</v>
      </c>
      <c r="C261" s="275">
        <v>0</v>
      </c>
      <c r="D261" s="275">
        <v>0</v>
      </c>
      <c r="E261" s="275">
        <v>888922.27</v>
      </c>
      <c r="F261" s="275">
        <v>889</v>
      </c>
      <c r="G261" s="71"/>
      <c r="H261" s="71" t="s">
        <v>2741</v>
      </c>
      <c r="I261" s="275">
        <v>300539</v>
      </c>
      <c r="J261" s="275">
        <v>196</v>
      </c>
      <c r="K261" s="71"/>
      <c r="L261" s="71" t="s">
        <v>148</v>
      </c>
    </row>
    <row r="262" spans="1:12" hidden="1" outlineLevel="2">
      <c r="A262" s="71" t="s">
        <v>2327</v>
      </c>
      <c r="B262" s="275">
        <v>2144218.38</v>
      </c>
      <c r="C262" s="275">
        <v>0</v>
      </c>
      <c r="D262" s="275">
        <v>0</v>
      </c>
      <c r="E262" s="275">
        <v>2144218.38</v>
      </c>
      <c r="F262" s="275">
        <v>2144</v>
      </c>
      <c r="G262" s="71"/>
      <c r="H262" s="71" t="s">
        <v>2741</v>
      </c>
      <c r="I262" s="275">
        <v>522781</v>
      </c>
      <c r="J262" s="275">
        <v>310</v>
      </c>
      <c r="K262" s="71"/>
      <c r="L262" s="71" t="s">
        <v>148</v>
      </c>
    </row>
    <row r="263" spans="1:12" hidden="1" outlineLevel="2">
      <c r="A263" s="71" t="s">
        <v>2328</v>
      </c>
      <c r="B263" s="275">
        <v>13505684.5</v>
      </c>
      <c r="C263" s="275">
        <v>0</v>
      </c>
      <c r="D263" s="275">
        <v>0</v>
      </c>
      <c r="E263" s="275">
        <v>13505684.5</v>
      </c>
      <c r="F263" s="275">
        <v>13506</v>
      </c>
      <c r="G263" s="71"/>
      <c r="H263" s="71" t="s">
        <v>2741</v>
      </c>
      <c r="I263" s="275">
        <v>4228576.0599999996</v>
      </c>
      <c r="J263" s="275">
        <v>219</v>
      </c>
      <c r="K263" s="71"/>
      <c r="L263" s="71" t="s">
        <v>148</v>
      </c>
    </row>
    <row r="264" spans="1:12" outlineLevel="1" collapsed="1">
      <c r="A264" s="71"/>
      <c r="B264" s="275"/>
      <c r="C264" s="275"/>
      <c r="D264" s="275"/>
      <c r="E264" s="275"/>
      <c r="F264" s="275">
        <f>SUBTOTAL(9,F259:F263)</f>
        <v>102142</v>
      </c>
      <c r="G264" s="71"/>
      <c r="H264" s="276" t="s">
        <v>2860</v>
      </c>
      <c r="I264" s="275"/>
      <c r="J264" s="275"/>
      <c r="K264" s="71"/>
      <c r="L264" s="71"/>
    </row>
    <row r="265" spans="1:12" hidden="1" outlineLevel="2">
      <c r="A265" s="71" t="s">
        <v>2249</v>
      </c>
      <c r="B265" s="275">
        <v>19247664</v>
      </c>
      <c r="C265" s="275">
        <v>0</v>
      </c>
      <c r="D265" s="275">
        <v>0</v>
      </c>
      <c r="E265" s="275">
        <v>19247664</v>
      </c>
      <c r="F265" s="275">
        <v>19248</v>
      </c>
      <c r="G265" s="71"/>
      <c r="H265" s="71" t="s">
        <v>1594</v>
      </c>
      <c r="I265" s="275">
        <v>15108310</v>
      </c>
      <c r="J265" s="275">
        <v>27</v>
      </c>
      <c r="K265" s="71"/>
      <c r="L265" s="71" t="s">
        <v>110</v>
      </c>
    </row>
    <row r="266" spans="1:12" hidden="1" outlineLevel="2">
      <c r="A266" s="71" t="s">
        <v>2250</v>
      </c>
      <c r="B266" s="275">
        <v>85424458.900000006</v>
      </c>
      <c r="C266" s="275">
        <v>0</v>
      </c>
      <c r="D266" s="275">
        <v>0</v>
      </c>
      <c r="E266" s="275">
        <v>85424458.900000006</v>
      </c>
      <c r="F266" s="275">
        <v>85424</v>
      </c>
      <c r="G266" s="71"/>
      <c r="H266" s="71" t="s">
        <v>1594</v>
      </c>
      <c r="I266" s="275">
        <v>54687820.950000003</v>
      </c>
      <c r="J266" s="275">
        <v>56</v>
      </c>
      <c r="K266" s="71"/>
      <c r="L266" s="71" t="s">
        <v>110</v>
      </c>
    </row>
    <row r="267" spans="1:12" hidden="1" outlineLevel="2">
      <c r="A267" s="71" t="s">
        <v>2251</v>
      </c>
      <c r="B267" s="275">
        <v>0</v>
      </c>
      <c r="C267" s="275">
        <v>0</v>
      </c>
      <c r="D267" s="275">
        <v>0</v>
      </c>
      <c r="E267" s="275">
        <v>0</v>
      </c>
      <c r="F267" s="275">
        <v>0</v>
      </c>
      <c r="G267" s="71"/>
      <c r="H267" s="71" t="s">
        <v>1594</v>
      </c>
      <c r="I267" s="275">
        <v>-14251250.6</v>
      </c>
      <c r="J267" s="275">
        <v>-100</v>
      </c>
      <c r="K267" s="71"/>
      <c r="L267" s="71" t="s">
        <v>110</v>
      </c>
    </row>
    <row r="268" spans="1:12" hidden="1" outlineLevel="2">
      <c r="A268" s="71" t="s">
        <v>2252</v>
      </c>
      <c r="B268" s="275">
        <v>3922480</v>
      </c>
      <c r="C268" s="275">
        <v>0</v>
      </c>
      <c r="D268" s="275">
        <v>0</v>
      </c>
      <c r="E268" s="275">
        <v>3922480</v>
      </c>
      <c r="F268" s="275">
        <v>3922</v>
      </c>
      <c r="G268" s="71"/>
      <c r="H268" s="71" t="s">
        <v>1594</v>
      </c>
      <c r="I268" s="275">
        <v>3096000</v>
      </c>
      <c r="J268" s="275">
        <v>27</v>
      </c>
      <c r="K268" s="71"/>
      <c r="L268" s="71" t="s">
        <v>110</v>
      </c>
    </row>
    <row r="269" spans="1:12" hidden="1" outlineLevel="2">
      <c r="A269" s="71" t="s">
        <v>2253</v>
      </c>
      <c r="B269" s="275">
        <v>194000</v>
      </c>
      <c r="C269" s="275">
        <v>0</v>
      </c>
      <c r="D269" s="275">
        <v>0</v>
      </c>
      <c r="E269" s="275">
        <v>194000</v>
      </c>
      <c r="F269" s="275">
        <v>194</v>
      </c>
      <c r="G269" s="71"/>
      <c r="H269" s="71" t="s">
        <v>1594</v>
      </c>
      <c r="I269" s="275">
        <v>39894969.109999999</v>
      </c>
      <c r="J269" s="275">
        <v>-100</v>
      </c>
      <c r="K269" s="71"/>
      <c r="L269" s="71" t="s">
        <v>110</v>
      </c>
    </row>
    <row r="270" spans="1:12" hidden="1" outlineLevel="2">
      <c r="A270" s="71" t="s">
        <v>2366</v>
      </c>
      <c r="B270" s="275">
        <v>63375502.280000001</v>
      </c>
      <c r="C270" s="275">
        <v>0</v>
      </c>
      <c r="D270" s="275">
        <v>0</v>
      </c>
      <c r="E270" s="275">
        <v>63375502.280000001</v>
      </c>
      <c r="F270" s="275">
        <v>63376</v>
      </c>
      <c r="G270" s="71"/>
      <c r="H270" s="71" t="s">
        <v>1594</v>
      </c>
      <c r="I270" s="275">
        <v>47185517.670000002</v>
      </c>
      <c r="J270" s="275">
        <v>34</v>
      </c>
      <c r="K270" s="71"/>
      <c r="L270" s="71" t="s">
        <v>148</v>
      </c>
    </row>
    <row r="271" spans="1:12" hidden="1" outlineLevel="2">
      <c r="A271" s="71" t="s">
        <v>2367</v>
      </c>
      <c r="B271" s="275">
        <v>0</v>
      </c>
      <c r="C271" s="275">
        <v>0</v>
      </c>
      <c r="D271" s="275">
        <v>0</v>
      </c>
      <c r="E271" s="275">
        <v>0</v>
      </c>
      <c r="F271" s="275">
        <v>0</v>
      </c>
      <c r="G271" s="71"/>
      <c r="H271" s="71" t="s">
        <v>1594</v>
      </c>
      <c r="I271" s="275">
        <v>36500</v>
      </c>
      <c r="J271" s="275">
        <v>-100</v>
      </c>
      <c r="K271" s="71"/>
      <c r="L271" s="71" t="s">
        <v>148</v>
      </c>
    </row>
    <row r="272" spans="1:12" hidden="1" outlineLevel="2">
      <c r="A272" s="71" t="s">
        <v>2368</v>
      </c>
      <c r="B272" s="275">
        <v>32199350</v>
      </c>
      <c r="C272" s="275">
        <v>0</v>
      </c>
      <c r="D272" s="275">
        <v>0</v>
      </c>
      <c r="E272" s="275">
        <v>32199350</v>
      </c>
      <c r="F272" s="275">
        <v>32199</v>
      </c>
      <c r="G272" s="71"/>
      <c r="H272" s="71" t="s">
        <v>1594</v>
      </c>
      <c r="I272" s="275">
        <v>68701084.810000002</v>
      </c>
      <c r="J272" s="275">
        <v>-53</v>
      </c>
      <c r="K272" s="71"/>
      <c r="L272" s="71" t="s">
        <v>148</v>
      </c>
    </row>
    <row r="273" spans="1:12" hidden="1" outlineLevel="2">
      <c r="A273" s="71" t="s">
        <v>2369</v>
      </c>
      <c r="B273" s="275">
        <v>12057442</v>
      </c>
      <c r="C273" s="275">
        <v>0</v>
      </c>
      <c r="D273" s="275">
        <v>0</v>
      </c>
      <c r="E273" s="275">
        <v>12057442</v>
      </c>
      <c r="F273" s="275">
        <v>12057</v>
      </c>
      <c r="G273" s="71"/>
      <c r="H273" s="71" t="s">
        <v>1594</v>
      </c>
      <c r="I273" s="275">
        <v>6305334.5</v>
      </c>
      <c r="J273" s="275">
        <v>91</v>
      </c>
      <c r="K273" s="71"/>
      <c r="L273" s="71" t="s">
        <v>148</v>
      </c>
    </row>
    <row r="274" spans="1:12" hidden="1" outlineLevel="2">
      <c r="A274" s="71" t="s">
        <v>2370</v>
      </c>
      <c r="B274" s="275">
        <v>63000</v>
      </c>
      <c r="C274" s="275">
        <v>0</v>
      </c>
      <c r="D274" s="275">
        <v>0</v>
      </c>
      <c r="E274" s="275">
        <v>63000</v>
      </c>
      <c r="F274" s="275">
        <v>63</v>
      </c>
      <c r="G274" s="71"/>
      <c r="H274" s="71" t="s">
        <v>1594</v>
      </c>
      <c r="I274" s="275">
        <v>2300</v>
      </c>
      <c r="J274" s="275">
        <v>2639</v>
      </c>
      <c r="K274" s="71"/>
      <c r="L274" s="71" t="s">
        <v>148</v>
      </c>
    </row>
    <row r="275" spans="1:12" outlineLevel="1" collapsed="1">
      <c r="A275" s="71"/>
      <c r="B275" s="275"/>
      <c r="C275" s="275"/>
      <c r="D275" s="275"/>
      <c r="E275" s="275"/>
      <c r="F275" s="275">
        <f>SUBTOTAL(9,F265:F274)</f>
        <v>216483</v>
      </c>
      <c r="G275" s="71"/>
      <c r="H275" s="276" t="s">
        <v>2861</v>
      </c>
      <c r="I275" s="275"/>
      <c r="J275" s="275"/>
      <c r="K275" s="71"/>
      <c r="L275" s="71"/>
    </row>
    <row r="276" spans="1:12" hidden="1" outlineLevel="2">
      <c r="A276" s="71" t="s">
        <v>2165</v>
      </c>
      <c r="B276" s="275">
        <v>34680417</v>
      </c>
      <c r="C276" s="275">
        <v>0</v>
      </c>
      <c r="D276" s="275">
        <v>0</v>
      </c>
      <c r="E276" s="275">
        <v>34680417</v>
      </c>
      <c r="F276" s="275">
        <v>34680</v>
      </c>
      <c r="G276" s="71"/>
      <c r="H276" s="71" t="s">
        <v>988</v>
      </c>
      <c r="I276" s="275">
        <v>12880932.91</v>
      </c>
      <c r="J276" s="275">
        <v>169</v>
      </c>
      <c r="K276" s="71"/>
      <c r="L276" s="71" t="s">
        <v>1</v>
      </c>
    </row>
    <row r="277" spans="1:12" hidden="1" outlineLevel="2">
      <c r="A277" s="71" t="s">
        <v>2166</v>
      </c>
      <c r="B277" s="275">
        <v>4502128</v>
      </c>
      <c r="C277" s="275">
        <v>0</v>
      </c>
      <c r="D277" s="275">
        <v>0</v>
      </c>
      <c r="E277" s="275">
        <v>4502128</v>
      </c>
      <c r="F277" s="275">
        <v>4502</v>
      </c>
      <c r="G277" s="71"/>
      <c r="H277" s="71" t="s">
        <v>988</v>
      </c>
      <c r="I277" s="275">
        <v>29676102.399999999</v>
      </c>
      <c r="J277" s="275">
        <v>-85</v>
      </c>
      <c r="K277" s="71"/>
      <c r="L277" s="71" t="s">
        <v>1</v>
      </c>
    </row>
    <row r="278" spans="1:12" outlineLevel="1" collapsed="1">
      <c r="A278" s="71"/>
      <c r="B278" s="275"/>
      <c r="C278" s="275"/>
      <c r="D278" s="275"/>
      <c r="E278" s="275"/>
      <c r="F278" s="275">
        <f>SUBTOTAL(9,F276:F277)</f>
        <v>39182</v>
      </c>
      <c r="G278" s="71"/>
      <c r="H278" s="276" t="s">
        <v>2862</v>
      </c>
      <c r="I278" s="275"/>
      <c r="J278" s="275"/>
      <c r="K278" s="71"/>
      <c r="L278" s="71"/>
    </row>
    <row r="279" spans="1:12" ht="15.75" outlineLevel="1" thickBot="1"/>
    <row r="280" spans="1:12" outlineLevel="1">
      <c r="E280" s="277" t="s">
        <v>2948</v>
      </c>
      <c r="F280" s="278"/>
      <c r="G280" s="279"/>
    </row>
    <row r="281" spans="1:12" outlineLevel="1">
      <c r="E281" s="280" t="s">
        <v>2949</v>
      </c>
      <c r="F281" s="281">
        <v>9360</v>
      </c>
      <c r="G281" s="282"/>
    </row>
    <row r="282" spans="1:12" outlineLevel="1">
      <c r="E282" s="280" t="s">
        <v>2951</v>
      </c>
      <c r="F282" s="281">
        <v>-18207</v>
      </c>
      <c r="G282" s="282"/>
    </row>
    <row r="283" spans="1:12" outlineLevel="1">
      <c r="E283" s="280" t="s">
        <v>1520</v>
      </c>
      <c r="F283" s="281">
        <v>24914</v>
      </c>
      <c r="G283" s="282"/>
    </row>
    <row r="284" spans="1:12" outlineLevel="1">
      <c r="E284" s="280"/>
      <c r="F284" s="283">
        <f>-SUM(F281:F283)</f>
        <v>-16067</v>
      </c>
      <c r="G284" s="282"/>
    </row>
    <row r="285" spans="1:12" outlineLevel="1">
      <c r="E285" s="280" t="s">
        <v>1941</v>
      </c>
      <c r="F285" s="283">
        <f>F258+F198</f>
        <v>675928</v>
      </c>
      <c r="G285" s="282"/>
    </row>
    <row r="286" spans="1:12" ht="15.75" outlineLevel="1" thickBot="1">
      <c r="E286" s="284" t="s">
        <v>2950</v>
      </c>
      <c r="F286" s="286">
        <f>F284+F285</f>
        <v>659861</v>
      </c>
      <c r="G286" s="285"/>
    </row>
    <row r="287" spans="1:12" outlineLevel="1"/>
    <row r="288" spans="1:12" outlineLevel="1"/>
    <row r="289" outlineLevel="1"/>
    <row r="290" outlineLevel="1"/>
    <row r="291" outlineLevel="1"/>
    <row r="292" outlineLevel="1"/>
    <row r="293" outlineLevel="1"/>
    <row r="294" outlineLevel="1"/>
    <row r="295" outlineLevel="1"/>
    <row r="296" outlineLevel="1"/>
    <row r="297" outlineLevel="1"/>
    <row r="298" outlineLevel="1"/>
    <row r="299" outlineLevel="1"/>
    <row r="300" outlineLevel="1"/>
    <row r="301" outlineLevel="1"/>
    <row r="302" outlineLevel="1"/>
    <row r="303" outlineLevel="1"/>
    <row r="304" outlineLevel="1"/>
    <row r="305" outlineLevel="1"/>
    <row r="306" outlineLevel="1"/>
    <row r="307" outlineLevel="1"/>
    <row r="308" outlineLevel="1"/>
    <row r="309" outlineLevel="1"/>
    <row r="310" outlineLevel="1"/>
    <row r="311" outlineLevel="1"/>
    <row r="312" outlineLevel="1"/>
    <row r="313" outlineLevel="1"/>
    <row r="314" outlineLevel="1"/>
    <row r="315" outlineLevel="1"/>
    <row r="316" outlineLevel="1"/>
    <row r="317" outlineLevel="1"/>
    <row r="318" outlineLevel="1"/>
    <row r="319" outlineLevel="1"/>
    <row r="320" outlineLevel="1"/>
    <row r="321" spans="6:8" outlineLevel="1"/>
    <row r="322" spans="6:8" outlineLevel="1"/>
    <row r="323" spans="6:8" outlineLevel="1"/>
    <row r="324" spans="6:8" outlineLevel="1">
      <c r="F324" s="119">
        <f>SUBTOTAL(9,F2:F323)</f>
        <v>91528312</v>
      </c>
      <c r="H324" s="219" t="s">
        <v>2863</v>
      </c>
    </row>
  </sheetData>
  <sortState ref="A1:L276">
    <sortCondition ref="H1:H276"/>
  </sortState>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J79"/>
  <sheetViews>
    <sheetView view="pageBreakPreview" topLeftCell="A4" zoomScaleNormal="100" zoomScaleSheetLayoutView="100" workbookViewId="0">
      <selection activeCell="G19" sqref="G19"/>
    </sheetView>
  </sheetViews>
  <sheetFormatPr defaultRowHeight="14.25"/>
  <cols>
    <col min="1" max="1" width="1.85546875" style="2015" customWidth="1"/>
    <col min="2" max="2" width="37.7109375" style="2015" customWidth="1"/>
    <col min="3" max="3" width="41.7109375" style="2015" customWidth="1"/>
    <col min="4" max="4" width="35.85546875" style="2015" customWidth="1"/>
    <col min="5" max="16384" width="9.140625" style="2014"/>
  </cols>
  <sheetData>
    <row r="1" spans="1:10" hidden="1"/>
    <row r="2" spans="1:10" hidden="1"/>
    <row r="3" spans="1:10" hidden="1"/>
    <row r="4" spans="1:10" ht="2.4500000000000002" customHeight="1">
      <c r="A4" s="2013"/>
      <c r="B4" s="2013"/>
      <c r="C4" s="2013"/>
      <c r="D4" s="2013"/>
      <c r="E4" s="2012"/>
      <c r="F4" s="2012"/>
      <c r="G4" s="2012"/>
      <c r="H4" s="2012"/>
      <c r="I4" s="2012"/>
      <c r="J4" s="2012"/>
    </row>
    <row r="5" spans="1:10" s="1355" customFormat="1" ht="13.5">
      <c r="A5" s="1353"/>
      <c r="B5" s="2011" t="s">
        <v>2040</v>
      </c>
      <c r="C5" s="2011"/>
      <c r="D5" s="1353"/>
      <c r="E5" s="2010"/>
      <c r="F5" s="2010"/>
      <c r="G5" s="2010"/>
      <c r="H5" s="2010"/>
      <c r="I5" s="2010"/>
      <c r="J5" s="2010"/>
    </row>
    <row r="6" spans="1:10" s="1355" customFormat="1" ht="6" customHeight="1">
      <c r="A6" s="1353"/>
      <c r="B6" s="2013"/>
      <c r="C6" s="2011"/>
      <c r="D6" s="1353"/>
      <c r="E6" s="2010"/>
      <c r="F6" s="2010"/>
      <c r="G6" s="2010"/>
      <c r="H6" s="2010"/>
      <c r="I6" s="2010"/>
      <c r="J6" s="2010"/>
    </row>
    <row r="7" spans="1:10" s="1355" customFormat="1" ht="13.5">
      <c r="A7" s="1353"/>
      <c r="B7" s="2011" t="s">
        <v>246</v>
      </c>
      <c r="C7" s="2011"/>
      <c r="D7" s="1353"/>
      <c r="E7" s="2010"/>
      <c r="F7" s="2010"/>
      <c r="G7" s="2010"/>
      <c r="H7" s="2010"/>
      <c r="I7" s="2010"/>
      <c r="J7" s="2010"/>
    </row>
    <row r="8" spans="1:10" s="1355" customFormat="1" ht="13.5">
      <c r="A8" s="1353"/>
      <c r="B8" s="2011"/>
      <c r="C8" s="1353"/>
      <c r="D8" s="1353"/>
      <c r="E8" s="2010"/>
      <c r="F8" s="2010"/>
      <c r="G8" s="2010"/>
      <c r="H8" s="2010"/>
      <c r="I8" s="2010"/>
      <c r="J8" s="2010"/>
    </row>
    <row r="9" spans="1:10" s="1355" customFormat="1" ht="13.5">
      <c r="A9" s="1353"/>
      <c r="B9" s="2011" t="s">
        <v>4708</v>
      </c>
      <c r="C9" s="1353" t="s">
        <v>217</v>
      </c>
      <c r="D9" s="2009" t="s">
        <v>66</v>
      </c>
      <c r="E9" s="2010"/>
      <c r="F9" s="2010"/>
      <c r="G9" s="2010"/>
      <c r="H9" s="2010"/>
      <c r="I9" s="2010"/>
      <c r="J9" s="2010"/>
    </row>
    <row r="10" spans="1:10" s="1355" customFormat="1" ht="13.5">
      <c r="A10" s="1353"/>
      <c r="B10" s="1353"/>
      <c r="C10" s="1353" t="s">
        <v>220</v>
      </c>
      <c r="D10" s="2009" t="s">
        <v>4581</v>
      </c>
      <c r="E10" s="2010"/>
      <c r="F10" s="2010"/>
      <c r="G10" s="2010"/>
      <c r="H10" s="2010"/>
      <c r="I10" s="2010"/>
      <c r="J10" s="2010"/>
    </row>
    <row r="11" spans="1:10" s="1355" customFormat="1" ht="13.9" customHeight="1">
      <c r="A11" s="1353"/>
      <c r="C11" s="1352" t="s">
        <v>4677</v>
      </c>
      <c r="D11" s="2008" t="s">
        <v>219</v>
      </c>
      <c r="E11" s="2010"/>
      <c r="F11" s="2010"/>
      <c r="G11" s="2010"/>
      <c r="H11" s="2010"/>
      <c r="I11" s="2010"/>
      <c r="J11" s="2010"/>
    </row>
    <row r="12" spans="1:10" s="1355" customFormat="1" ht="13.5">
      <c r="A12" s="1353"/>
      <c r="C12" s="1353" t="s">
        <v>218</v>
      </c>
      <c r="D12" s="2009" t="s">
        <v>219</v>
      </c>
      <c r="E12" s="2010"/>
      <c r="F12" s="2010"/>
      <c r="G12" s="2010"/>
      <c r="H12" s="2010"/>
      <c r="I12" s="2010"/>
      <c r="J12" s="2010"/>
    </row>
    <row r="13" spans="1:10" s="1355" customFormat="1" ht="13.5">
      <c r="A13" s="1353"/>
      <c r="C13" s="1353" t="s">
        <v>221</v>
      </c>
      <c r="D13" s="2009" t="s">
        <v>219</v>
      </c>
      <c r="E13" s="2010"/>
      <c r="F13" s="2010"/>
      <c r="G13" s="2010"/>
      <c r="H13" s="2010"/>
      <c r="I13" s="2010"/>
      <c r="J13" s="2010"/>
    </row>
    <row r="14" spans="1:10" s="1355" customFormat="1" ht="13.5">
      <c r="A14" s="1353"/>
      <c r="C14" s="1353" t="s">
        <v>4582</v>
      </c>
      <c r="D14" s="2009" t="s">
        <v>3148</v>
      </c>
      <c r="E14" s="2010"/>
      <c r="F14" s="2010"/>
      <c r="G14" s="2010"/>
      <c r="H14" s="2010"/>
      <c r="I14" s="2010"/>
      <c r="J14" s="2010"/>
    </row>
    <row r="15" spans="1:10" s="1355" customFormat="1" ht="13.5">
      <c r="A15" s="1353"/>
      <c r="C15" s="1353" t="s">
        <v>222</v>
      </c>
      <c r="D15" s="2009" t="s">
        <v>3012</v>
      </c>
      <c r="E15" s="2010"/>
      <c r="F15" s="2010"/>
      <c r="G15" s="2010"/>
      <c r="H15" s="2010"/>
      <c r="I15" s="2010"/>
      <c r="J15" s="2010"/>
    </row>
    <row r="16" spans="1:10" s="1355" customFormat="1" ht="13.5">
      <c r="A16" s="1353"/>
      <c r="C16" s="1353" t="s">
        <v>2070</v>
      </c>
      <c r="D16" s="2009" t="s">
        <v>3148</v>
      </c>
      <c r="E16" s="2010"/>
      <c r="F16" s="2010"/>
      <c r="G16" s="2010"/>
      <c r="H16" s="2010"/>
      <c r="I16" s="2010"/>
      <c r="J16" s="2010"/>
    </row>
    <row r="17" spans="1:10" s="1355" customFormat="1" ht="8.4499999999999993" customHeight="1">
      <c r="A17" s="1353"/>
      <c r="C17" s="1353"/>
      <c r="E17" s="2010"/>
      <c r="F17" s="2010"/>
      <c r="G17" s="2010"/>
      <c r="H17" s="2010"/>
      <c r="I17" s="2010"/>
      <c r="J17" s="2010"/>
    </row>
    <row r="18" spans="1:10" s="1355" customFormat="1" ht="13.5">
      <c r="A18" s="2007"/>
      <c r="B18" s="2011" t="s">
        <v>4707</v>
      </c>
      <c r="C18" s="2009" t="s">
        <v>2071</v>
      </c>
      <c r="E18" s="2006"/>
      <c r="F18" s="2006"/>
      <c r="G18" s="2006"/>
      <c r="H18" s="2006"/>
      <c r="I18" s="2006"/>
      <c r="J18" s="2006"/>
    </row>
    <row r="19" spans="1:10" s="1355" customFormat="1" ht="13.5">
      <c r="A19" s="2007"/>
      <c r="B19" s="2005"/>
      <c r="C19" s="2009" t="s">
        <v>303</v>
      </c>
      <c r="E19" s="2006"/>
      <c r="F19" s="2006"/>
      <c r="G19" s="2006"/>
      <c r="H19" s="2006"/>
      <c r="I19" s="2006"/>
      <c r="J19" s="2006"/>
    </row>
    <row r="20" spans="1:10" s="1355" customFormat="1" ht="13.5">
      <c r="A20" s="2007"/>
      <c r="B20" s="2005"/>
      <c r="C20" s="2009" t="s">
        <v>226</v>
      </c>
      <c r="E20" s="2006"/>
      <c r="F20" s="2006"/>
      <c r="G20" s="2006"/>
      <c r="H20" s="2006"/>
      <c r="I20" s="2006"/>
      <c r="J20" s="2006"/>
    </row>
    <row r="21" spans="1:10" s="1355" customFormat="1" ht="10.9" customHeight="1">
      <c r="A21" s="2007"/>
      <c r="C21" s="2007"/>
      <c r="E21" s="2006"/>
      <c r="F21" s="2006"/>
      <c r="G21" s="2006"/>
      <c r="H21" s="2006"/>
      <c r="I21" s="2006"/>
      <c r="J21" s="2006"/>
    </row>
    <row r="22" spans="1:10" s="1355" customFormat="1" ht="13.5">
      <c r="A22" s="1353"/>
      <c r="B22" s="2004" t="s">
        <v>4706</v>
      </c>
      <c r="C22" s="2009" t="s">
        <v>223</v>
      </c>
      <c r="E22" s="2010"/>
      <c r="F22" s="2010"/>
      <c r="G22" s="2010"/>
      <c r="H22" s="2010"/>
      <c r="I22" s="2010"/>
      <c r="J22" s="2010"/>
    </row>
    <row r="23" spans="1:10" s="1355" customFormat="1" ht="13.5">
      <c r="A23" s="1353"/>
      <c r="B23" s="2011"/>
      <c r="C23" s="2009" t="s">
        <v>2071</v>
      </c>
      <c r="E23" s="2010"/>
      <c r="F23" s="2010"/>
      <c r="G23" s="2010"/>
      <c r="H23" s="2010"/>
      <c r="I23" s="2010"/>
      <c r="J23" s="2010"/>
    </row>
    <row r="24" spans="1:10" s="1355" customFormat="1" ht="13.5">
      <c r="A24" s="1353"/>
      <c r="B24" s="2011"/>
      <c r="C24" s="2009" t="s">
        <v>303</v>
      </c>
      <c r="E24" s="2010"/>
      <c r="F24" s="2010"/>
      <c r="G24" s="2010"/>
      <c r="H24" s="2010"/>
      <c r="I24" s="2010"/>
      <c r="J24" s="2010"/>
    </row>
    <row r="25" spans="1:10" s="1355" customFormat="1" ht="14.45" customHeight="1">
      <c r="A25" s="1353"/>
      <c r="B25" s="2011"/>
      <c r="C25" s="2009" t="s">
        <v>226</v>
      </c>
      <c r="E25" s="2010"/>
      <c r="F25" s="2010"/>
      <c r="G25" s="2010"/>
      <c r="H25" s="2010"/>
      <c r="I25" s="2010"/>
      <c r="J25" s="2010"/>
    </row>
    <row r="26" spans="1:10" s="1355" customFormat="1" ht="8.4499999999999993" customHeight="1">
      <c r="A26" s="1353"/>
      <c r="C26" s="1353"/>
      <c r="E26" s="2010"/>
      <c r="F26" s="2010"/>
      <c r="G26" s="2010"/>
      <c r="H26" s="2010"/>
      <c r="I26" s="2010"/>
      <c r="J26" s="2010"/>
    </row>
    <row r="27" spans="1:10" s="1355" customFormat="1" ht="13.5">
      <c r="A27" s="1353"/>
      <c r="B27" s="2011" t="s">
        <v>224</v>
      </c>
      <c r="C27" s="1353" t="s">
        <v>3286</v>
      </c>
      <c r="E27" s="2010"/>
      <c r="F27" s="2010"/>
      <c r="G27" s="2010"/>
      <c r="H27" s="2010"/>
      <c r="I27" s="2010"/>
      <c r="J27" s="2010"/>
    </row>
    <row r="28" spans="1:10" s="1355" customFormat="1" ht="13.5">
      <c r="A28" s="1353"/>
      <c r="B28" s="1353"/>
      <c r="C28" s="1353" t="s">
        <v>2072</v>
      </c>
      <c r="E28" s="2010"/>
      <c r="F28" s="2010"/>
      <c r="G28" s="2010"/>
      <c r="H28" s="2010"/>
      <c r="I28" s="2010"/>
      <c r="J28" s="2010"/>
    </row>
    <row r="29" spans="1:10" s="1355" customFormat="1" ht="13.5">
      <c r="A29" s="1353"/>
      <c r="B29" s="1353"/>
      <c r="C29" s="1353" t="s">
        <v>225</v>
      </c>
      <c r="E29" s="2010"/>
      <c r="F29" s="2010"/>
      <c r="G29" s="2010"/>
      <c r="H29" s="2010"/>
      <c r="I29" s="2010"/>
      <c r="J29" s="2010"/>
    </row>
    <row r="30" spans="1:10" s="1355" customFormat="1" ht="13.5">
      <c r="A30" s="1353"/>
      <c r="B30" s="1353"/>
      <c r="C30" s="1353" t="s">
        <v>226</v>
      </c>
      <c r="E30" s="2010"/>
      <c r="F30" s="2010"/>
      <c r="G30" s="2010"/>
      <c r="H30" s="2010"/>
      <c r="I30" s="2010"/>
      <c r="J30" s="2010"/>
    </row>
    <row r="31" spans="1:10" s="1355" customFormat="1" ht="9.6" customHeight="1">
      <c r="A31" s="1353"/>
      <c r="C31" s="1353"/>
      <c r="E31" s="2010"/>
      <c r="F31" s="2010"/>
      <c r="G31" s="2010"/>
      <c r="H31" s="2010"/>
      <c r="I31" s="2010"/>
      <c r="J31" s="2010"/>
    </row>
    <row r="32" spans="1:10" s="1355" customFormat="1" ht="13.5">
      <c r="A32" s="1353"/>
      <c r="B32" s="2003" t="s">
        <v>3147</v>
      </c>
      <c r="C32" s="1356" t="s">
        <v>244</v>
      </c>
      <c r="E32" s="2010"/>
      <c r="F32" s="2010"/>
      <c r="G32" s="2010"/>
      <c r="H32" s="2010"/>
      <c r="I32" s="2010"/>
      <c r="J32" s="2010"/>
    </row>
    <row r="33" spans="1:10" s="1355" customFormat="1" ht="13.5">
      <c r="A33" s="1353"/>
      <c r="B33" s="1356"/>
      <c r="C33" s="1356" t="s">
        <v>227</v>
      </c>
      <c r="E33" s="2010"/>
      <c r="F33" s="2010"/>
      <c r="G33" s="2010"/>
      <c r="H33" s="2010"/>
      <c r="I33" s="2010"/>
      <c r="J33" s="2010"/>
    </row>
    <row r="34" spans="1:10" s="1355" customFormat="1" ht="13.5">
      <c r="A34" s="1356"/>
      <c r="B34" s="1356"/>
      <c r="C34" s="1356" t="s">
        <v>228</v>
      </c>
    </row>
    <row r="35" spans="1:10" s="1355" customFormat="1" ht="13.5">
      <c r="A35" s="1356"/>
      <c r="B35" s="1356"/>
      <c r="C35" s="1356" t="s">
        <v>229</v>
      </c>
    </row>
    <row r="36" spans="1:10" s="1355" customFormat="1" ht="13.5">
      <c r="A36" s="1356"/>
      <c r="B36" s="2003"/>
      <c r="C36" s="1356" t="s">
        <v>230</v>
      </c>
    </row>
    <row r="37" spans="1:10" s="1355" customFormat="1" ht="13.5">
      <c r="A37" s="1356"/>
    </row>
    <row r="38" spans="1:10" s="1355" customFormat="1" ht="13.5">
      <c r="A38" s="1356"/>
      <c r="B38" s="2003" t="s">
        <v>4705</v>
      </c>
      <c r="C38" s="2002" t="s">
        <v>235</v>
      </c>
    </row>
    <row r="39" spans="1:10" s="1355" customFormat="1" ht="13.5">
      <c r="A39" s="1356"/>
      <c r="B39" s="1356"/>
      <c r="C39" s="1356" t="s">
        <v>232</v>
      </c>
    </row>
    <row r="40" spans="1:10" s="1355" customFormat="1" ht="13.5">
      <c r="A40" s="1356"/>
      <c r="B40" s="1356"/>
      <c r="C40" s="1356" t="s">
        <v>231</v>
      </c>
    </row>
    <row r="41" spans="1:10" s="1355" customFormat="1" ht="13.5">
      <c r="A41" s="1356"/>
      <c r="B41" s="1356"/>
      <c r="C41" s="1356" t="s">
        <v>4009</v>
      </c>
    </row>
    <row r="42" spans="1:10" s="1355" customFormat="1" ht="13.5">
      <c r="A42" s="1356"/>
      <c r="B42" s="1356"/>
      <c r="C42" s="2002" t="s">
        <v>233</v>
      </c>
    </row>
    <row r="43" spans="1:10" s="1355" customFormat="1" ht="12" customHeight="1">
      <c r="A43" s="1356"/>
      <c r="B43" s="1356"/>
      <c r="C43" s="2002" t="s">
        <v>234</v>
      </c>
    </row>
    <row r="44" spans="1:10" s="1355" customFormat="1" ht="12.75" customHeight="1">
      <c r="A44" s="1356"/>
      <c r="B44" s="1356"/>
      <c r="C44" s="2002" t="s">
        <v>4583</v>
      </c>
    </row>
    <row r="45" spans="1:10" s="1355" customFormat="1" ht="13.5">
      <c r="A45" s="1356"/>
      <c r="C45" s="1355" t="s">
        <v>4584</v>
      </c>
    </row>
    <row r="46" spans="1:10" s="1355" customFormat="1" ht="13.5">
      <c r="A46" s="1356"/>
    </row>
    <row r="47" spans="1:10" s="1355" customFormat="1" ht="13.5">
      <c r="A47" s="1356"/>
      <c r="B47" s="2003" t="s">
        <v>4704</v>
      </c>
      <c r="C47" s="2003" t="s">
        <v>2075</v>
      </c>
      <c r="D47" s="2003" t="s">
        <v>2073</v>
      </c>
    </row>
    <row r="48" spans="1:10" s="1355" customFormat="1" ht="13.5">
      <c r="A48" s="1356"/>
      <c r="C48" s="1356" t="s">
        <v>3013</v>
      </c>
      <c r="D48" s="1356" t="s">
        <v>2074</v>
      </c>
    </row>
    <row r="49" spans="1:4" s="1355" customFormat="1" ht="13.5">
      <c r="A49" s="1356"/>
      <c r="C49" s="1356"/>
      <c r="D49" s="1356"/>
    </row>
    <row r="50" spans="1:4" s="1355" customFormat="1" ht="13.5">
      <c r="A50" s="1356"/>
      <c r="C50" s="2003" t="s">
        <v>2077</v>
      </c>
      <c r="D50" s="2003" t="s">
        <v>3455</v>
      </c>
    </row>
    <row r="51" spans="1:4" s="1355" customFormat="1" ht="13.5">
      <c r="A51" s="1356"/>
      <c r="C51" s="1356" t="s">
        <v>2079</v>
      </c>
      <c r="D51" s="1356" t="s">
        <v>2076</v>
      </c>
    </row>
    <row r="52" spans="1:4" s="1355" customFormat="1" ht="13.5">
      <c r="A52" s="1356"/>
      <c r="C52" s="1356"/>
      <c r="D52" s="1356"/>
    </row>
    <row r="53" spans="1:4" s="1355" customFormat="1" ht="13.5">
      <c r="A53" s="1356"/>
      <c r="C53" s="2004" t="s">
        <v>2081</v>
      </c>
      <c r="D53" s="2003" t="s">
        <v>2078</v>
      </c>
    </row>
    <row r="54" spans="1:4" s="1355" customFormat="1" ht="13.5">
      <c r="A54" s="1356"/>
      <c r="C54" s="1356" t="s">
        <v>2082</v>
      </c>
      <c r="D54" s="1356" t="s">
        <v>2080</v>
      </c>
    </row>
    <row r="55" spans="1:4" s="1355" customFormat="1" ht="13.5">
      <c r="A55" s="1356"/>
      <c r="C55" s="1356"/>
      <c r="D55" s="1356"/>
    </row>
    <row r="56" spans="1:4" s="1355" customFormat="1" ht="13.5">
      <c r="A56" s="1356"/>
      <c r="C56" s="2003" t="s">
        <v>2084</v>
      </c>
      <c r="D56" s="2003" t="s">
        <v>4769</v>
      </c>
    </row>
    <row r="57" spans="1:4" s="1355" customFormat="1" ht="13.5">
      <c r="A57" s="1356"/>
      <c r="C57" s="1356" t="s">
        <v>2086</v>
      </c>
      <c r="D57" s="1356" t="s">
        <v>2083</v>
      </c>
    </row>
    <row r="58" spans="1:4" s="1355" customFormat="1" ht="13.5">
      <c r="A58" s="1356"/>
      <c r="C58" s="1356"/>
      <c r="D58" s="1356"/>
    </row>
    <row r="59" spans="1:4" s="1355" customFormat="1" ht="13.5">
      <c r="A59" s="1356"/>
      <c r="C59" s="2003" t="s">
        <v>3464</v>
      </c>
      <c r="D59" s="2003" t="s">
        <v>3045</v>
      </c>
    </row>
    <row r="60" spans="1:4" s="1355" customFormat="1" ht="13.5">
      <c r="A60" s="1356"/>
      <c r="C60" s="1356" t="s">
        <v>2087</v>
      </c>
      <c r="D60" s="1356" t="s">
        <v>3290</v>
      </c>
    </row>
    <row r="61" spans="1:4" s="1355" customFormat="1" ht="13.5">
      <c r="A61" s="1356"/>
      <c r="C61" s="1356"/>
      <c r="D61" s="1356"/>
    </row>
    <row r="62" spans="1:4" s="1355" customFormat="1" ht="13.5">
      <c r="A62" s="1356"/>
      <c r="C62" s="2003" t="s">
        <v>3460</v>
      </c>
      <c r="D62" s="2003" t="s">
        <v>2088</v>
      </c>
    </row>
    <row r="63" spans="1:4" s="1355" customFormat="1" ht="13.5">
      <c r="A63" s="1356"/>
      <c r="C63" s="1356" t="s">
        <v>3289</v>
      </c>
      <c r="D63" s="1356" t="s">
        <v>3459</v>
      </c>
    </row>
    <row r="64" spans="1:4" s="1355" customFormat="1" ht="13.5">
      <c r="A64" s="1356"/>
      <c r="C64" s="1356"/>
      <c r="D64" s="2003"/>
    </row>
    <row r="65" spans="1:4" s="1355" customFormat="1" ht="13.5">
      <c r="A65" s="1356"/>
      <c r="C65" s="2003" t="s">
        <v>3043</v>
      </c>
      <c r="D65" s="2003" t="s">
        <v>2089</v>
      </c>
    </row>
    <row r="66" spans="1:4" s="1355" customFormat="1" ht="13.5">
      <c r="A66" s="1356"/>
      <c r="C66" s="1356" t="s">
        <v>3044</v>
      </c>
      <c r="D66" s="1356" t="s">
        <v>2090</v>
      </c>
    </row>
    <row r="67" spans="1:4" s="1355" customFormat="1" ht="13.5">
      <c r="A67" s="1356"/>
      <c r="C67" s="1356"/>
      <c r="D67" s="2003"/>
    </row>
    <row r="68" spans="1:4" s="1355" customFormat="1" ht="13.5">
      <c r="A68" s="1356"/>
      <c r="C68" s="2003" t="s">
        <v>3263</v>
      </c>
      <c r="D68" s="2003" t="s">
        <v>2085</v>
      </c>
    </row>
    <row r="69" spans="1:4" s="1355" customFormat="1" ht="13.5">
      <c r="A69" s="1356"/>
      <c r="C69" s="1356" t="s">
        <v>3264</v>
      </c>
      <c r="D69" s="1356" t="s">
        <v>3046</v>
      </c>
    </row>
    <row r="70" spans="1:4" s="1355" customFormat="1" ht="13.5">
      <c r="A70" s="1356"/>
      <c r="C70" s="1356"/>
    </row>
    <row r="71" spans="1:4" s="1355" customFormat="1" ht="12.75" customHeight="1">
      <c r="A71" s="1356"/>
      <c r="C71" s="2003" t="s">
        <v>4007</v>
      </c>
      <c r="D71" s="1354"/>
    </row>
    <row r="72" spans="1:4" s="1355" customFormat="1" ht="13.5">
      <c r="A72" s="1356"/>
      <c r="C72" s="1356" t="s">
        <v>4008</v>
      </c>
      <c r="D72" s="1356"/>
    </row>
    <row r="73" spans="1:4" s="1355" customFormat="1" ht="13.5">
      <c r="A73" s="1356"/>
      <c r="D73" s="1356"/>
    </row>
    <row r="74" spans="1:4" s="1355" customFormat="1" ht="13.5">
      <c r="A74" s="1356"/>
      <c r="C74" s="1356"/>
      <c r="D74" s="1356"/>
    </row>
    <row r="75" spans="1:4" s="1355" customFormat="1" ht="13.5">
      <c r="A75" s="1356"/>
      <c r="B75" s="1356"/>
      <c r="C75" s="1356"/>
      <c r="D75" s="1356"/>
    </row>
    <row r="76" spans="1:4" s="1355" customFormat="1" ht="13.5">
      <c r="A76" s="1356"/>
      <c r="B76" s="1356"/>
      <c r="C76" s="1356"/>
      <c r="D76" s="1356"/>
    </row>
    <row r="77" spans="1:4" s="1355" customFormat="1" ht="13.5">
      <c r="A77" s="1356"/>
      <c r="B77" s="1356"/>
      <c r="C77" s="1356"/>
      <c r="D77" s="1356"/>
    </row>
    <row r="78" spans="1:4" s="1355" customFormat="1" ht="13.5">
      <c r="A78" s="1356"/>
      <c r="B78" s="1356"/>
      <c r="C78" s="1356"/>
      <c r="D78" s="1356"/>
    </row>
    <row r="79" spans="1:4">
      <c r="D79" s="1356"/>
    </row>
  </sheetData>
  <pageMargins left="0.4" right="0.3" top="0.80500000000000005" bottom="0.2" header="0.31496062992126" footer="0.31496062992126"/>
  <pageSetup paperSize="9" scale="82" firstPageNumber="2" orientation="portrait" useFirstPageNumber="1" r:id="rId1"/>
  <headerFooter>
    <oddHeader>&amp;R&amp;"Times New Roman,Bold Italic"&amp;10MRS Oil Nigeria Plc
&amp;"Times New Roman,Italic"Financial Statements -- 31 March 2016</oddHeader>
    <oddFooter>&amp;R&amp;"Times New Roman,Regular"&amp;P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B1:D48"/>
  <sheetViews>
    <sheetView view="pageBreakPreview" zoomScale="60" zoomScaleNormal="100" workbookViewId="0">
      <selection activeCell="B14" sqref="B14"/>
    </sheetView>
  </sheetViews>
  <sheetFormatPr defaultRowHeight="15"/>
  <cols>
    <col min="1" max="1" width="2" customWidth="1"/>
    <col min="2" max="2" width="86.140625" customWidth="1"/>
    <col min="3" max="3" width="15" customWidth="1"/>
    <col min="4" max="4" width="17.5703125" customWidth="1"/>
  </cols>
  <sheetData>
    <row r="1" spans="2:4">
      <c r="B1" s="91" t="s">
        <v>115</v>
      </c>
    </row>
    <row r="2" spans="2:4">
      <c r="B2" s="92" t="s">
        <v>2043</v>
      </c>
      <c r="C2" s="93"/>
      <c r="D2" s="93"/>
    </row>
    <row r="3" spans="2:4">
      <c r="B3" s="92" t="s">
        <v>2039</v>
      </c>
      <c r="C3" s="93"/>
      <c r="D3" s="93"/>
    </row>
    <row r="4" spans="2:4" ht="5.25" customHeight="1">
      <c r="B4" s="94"/>
      <c r="C4" s="93"/>
      <c r="D4" s="93"/>
    </row>
    <row r="5" spans="2:4" ht="30">
      <c r="B5" s="95" t="s">
        <v>2044</v>
      </c>
      <c r="C5" s="93"/>
      <c r="D5" s="93"/>
    </row>
    <row r="6" spans="2:4">
      <c r="B6" s="92"/>
      <c r="C6" s="93"/>
      <c r="D6" s="93"/>
    </row>
    <row r="7" spans="2:4">
      <c r="B7" s="92" t="s">
        <v>2045</v>
      </c>
      <c r="C7" s="93"/>
      <c r="D7" s="93"/>
    </row>
    <row r="8" spans="2:4" ht="78.75" customHeight="1">
      <c r="B8" s="95" t="s">
        <v>2046</v>
      </c>
      <c r="C8" s="93"/>
      <c r="D8" s="93"/>
    </row>
    <row r="9" spans="2:4" ht="9" customHeight="1">
      <c r="B9" s="95"/>
      <c r="C9" s="93"/>
      <c r="D9" s="93"/>
    </row>
    <row r="10" spans="2:4" ht="84.75" customHeight="1">
      <c r="B10" s="95" t="s">
        <v>2047</v>
      </c>
      <c r="C10" s="93"/>
      <c r="D10" s="93"/>
    </row>
    <row r="11" spans="2:4" ht="7.5" customHeight="1">
      <c r="B11" s="95"/>
      <c r="C11" s="93"/>
      <c r="D11" s="93"/>
    </row>
    <row r="12" spans="2:4" ht="84.75" customHeight="1">
      <c r="B12" s="95" t="s">
        <v>2048</v>
      </c>
      <c r="C12" s="93"/>
      <c r="D12" s="93"/>
    </row>
    <row r="13" spans="2:4" ht="6.75" customHeight="1">
      <c r="B13" s="96"/>
      <c r="C13" s="93"/>
      <c r="D13" s="93"/>
    </row>
    <row r="14" spans="2:4" ht="60.75" customHeight="1">
      <c r="B14" s="95" t="s">
        <v>2049</v>
      </c>
      <c r="C14" s="93"/>
      <c r="D14" s="93"/>
    </row>
    <row r="15" spans="2:4" ht="6" customHeight="1">
      <c r="B15" s="95"/>
      <c r="C15" s="93"/>
      <c r="D15" s="93"/>
    </row>
    <row r="16" spans="2:4" ht="97.5" customHeight="1">
      <c r="B16" s="95" t="s">
        <v>2050</v>
      </c>
      <c r="C16" s="93"/>
      <c r="D16" s="93"/>
    </row>
    <row r="17" spans="2:4" ht="8.25" customHeight="1">
      <c r="B17" s="96"/>
      <c r="C17" s="93"/>
      <c r="D17" s="93"/>
    </row>
    <row r="18" spans="2:4" ht="81" customHeight="1">
      <c r="B18" s="95" t="s">
        <v>2051</v>
      </c>
      <c r="C18" s="93"/>
      <c r="D18" s="93"/>
    </row>
    <row r="19" spans="2:4">
      <c r="B19" s="95"/>
      <c r="C19" s="93"/>
      <c r="D19" s="93"/>
    </row>
    <row r="20" spans="2:4" ht="88.5" customHeight="1">
      <c r="B20" s="95" t="s">
        <v>2052</v>
      </c>
      <c r="C20" s="93"/>
      <c r="D20" s="93"/>
    </row>
    <row r="21" spans="2:4" ht="9" customHeight="1">
      <c r="B21" s="93"/>
      <c r="C21" s="93"/>
      <c r="D21" s="93"/>
    </row>
    <row r="22" spans="2:4" ht="77.25" customHeight="1">
      <c r="B22" s="95" t="s">
        <v>2053</v>
      </c>
      <c r="C22" s="93"/>
      <c r="D22" s="93"/>
    </row>
    <row r="23" spans="2:4">
      <c r="B23" s="95"/>
      <c r="C23" s="93"/>
      <c r="D23" s="93"/>
    </row>
    <row r="24" spans="2:4" ht="113.25" customHeight="1">
      <c r="B24" s="95" t="s">
        <v>2054</v>
      </c>
      <c r="C24" s="93"/>
      <c r="D24" s="93"/>
    </row>
    <row r="25" spans="2:4" ht="9.75" customHeight="1">
      <c r="B25" s="95"/>
      <c r="C25" s="93"/>
      <c r="D25" s="93"/>
    </row>
    <row r="26" spans="2:4">
      <c r="B26" s="92" t="s">
        <v>2055</v>
      </c>
      <c r="C26" s="93"/>
      <c r="D26" s="93"/>
    </row>
    <row r="27" spans="2:4" ht="48.75" customHeight="1">
      <c r="B27" s="95" t="s">
        <v>2056</v>
      </c>
      <c r="C27" s="93"/>
      <c r="D27" s="93"/>
    </row>
    <row r="28" spans="2:4" ht="9.75" customHeight="1">
      <c r="B28" s="96"/>
      <c r="C28" s="93"/>
      <c r="D28" s="93"/>
    </row>
    <row r="29" spans="2:4">
      <c r="B29" s="95" t="s">
        <v>2057</v>
      </c>
      <c r="C29" s="93"/>
      <c r="D29" s="93"/>
    </row>
    <row r="30" spans="2:4" ht="10.5" customHeight="1" thickBot="1">
      <c r="B30" s="96"/>
      <c r="C30" s="93"/>
      <c r="D30" s="93"/>
    </row>
    <row r="31" spans="2:4">
      <c r="B31" s="2208" t="s">
        <v>2058</v>
      </c>
      <c r="C31" s="97">
        <v>2013</v>
      </c>
      <c r="D31" s="98">
        <v>2012</v>
      </c>
    </row>
    <row r="32" spans="2:4" ht="30.75" thickBot="1">
      <c r="B32" s="2209"/>
      <c r="C32" s="99" t="s">
        <v>2059</v>
      </c>
      <c r="D32" s="100" t="s">
        <v>2060</v>
      </c>
    </row>
    <row r="33" spans="2:4" ht="15.75" thickBot="1">
      <c r="B33" s="101" t="s">
        <v>2061</v>
      </c>
      <c r="C33" s="102">
        <f>+'Stmnt of comp inc'!D12</f>
        <v>25071122</v>
      </c>
      <c r="D33" s="103">
        <v>79727349</v>
      </c>
    </row>
    <row r="34" spans="2:4">
      <c r="B34" s="2208" t="s">
        <v>2062</v>
      </c>
      <c r="C34" s="2212">
        <f>+'Stmnt of comp inc'!D28</f>
        <v>626488</v>
      </c>
      <c r="D34" s="2210">
        <v>378755</v>
      </c>
    </row>
    <row r="35" spans="2:4" ht="15.75" thickBot="1">
      <c r="B35" s="2209"/>
      <c r="C35" s="2213"/>
      <c r="D35" s="2211"/>
    </row>
    <row r="36" spans="2:4">
      <c r="B36" s="2214" t="s">
        <v>71</v>
      </c>
      <c r="C36" s="2216">
        <f>+'Stmnt of comp inc'!D30</f>
        <v>-263125</v>
      </c>
      <c r="D36" s="2216">
        <v>-173634</v>
      </c>
    </row>
    <row r="37" spans="2:4" ht="15.75" thickBot="1">
      <c r="B37" s="2215"/>
      <c r="C37" s="2217"/>
      <c r="D37" s="2217"/>
    </row>
    <row r="38" spans="2:4">
      <c r="B38" s="2208" t="s">
        <v>2063</v>
      </c>
      <c r="C38" s="2210">
        <f>+C34+C36</f>
        <v>363363</v>
      </c>
      <c r="D38" s="2210">
        <f>+D34+D36</f>
        <v>205121</v>
      </c>
    </row>
    <row r="39" spans="2:4" ht="15.75" thickBot="1">
      <c r="B39" s="2209"/>
      <c r="C39" s="2211"/>
      <c r="D39" s="2211"/>
    </row>
    <row r="40" spans="2:4" ht="15.75" thickBot="1">
      <c r="B40" s="101" t="s">
        <v>2064</v>
      </c>
      <c r="C40" s="104">
        <v>0</v>
      </c>
      <c r="D40" s="102">
        <v>59281</v>
      </c>
    </row>
    <row r="41" spans="2:4" ht="15.75" thickBot="1">
      <c r="B41" s="105" t="s">
        <v>2065</v>
      </c>
      <c r="C41" s="106">
        <v>1.93</v>
      </c>
      <c r="D41" s="106">
        <v>0.81</v>
      </c>
    </row>
    <row r="42" spans="2:4" ht="15.75" thickBot="1">
      <c r="B42" s="101" t="s">
        <v>2066</v>
      </c>
      <c r="C42" s="104">
        <v>0</v>
      </c>
      <c r="D42" s="102">
        <v>23.34</v>
      </c>
    </row>
    <row r="43" spans="2:4" ht="15.75" thickBot="1">
      <c r="B43" s="105" t="s">
        <v>2067</v>
      </c>
      <c r="C43" s="107">
        <f>+'[152]Fin Summary'!B20</f>
        <v>7671</v>
      </c>
      <c r="D43" s="107">
        <v>7502</v>
      </c>
    </row>
    <row r="44" spans="2:4">
      <c r="B44" s="93"/>
      <c r="C44" s="93"/>
      <c r="D44" s="93"/>
    </row>
    <row r="45" spans="2:4">
      <c r="B45" s="93"/>
      <c r="C45" s="93"/>
      <c r="D45" s="93"/>
    </row>
    <row r="46" spans="2:4">
      <c r="B46" s="93"/>
      <c r="C46" s="93"/>
      <c r="D46" s="93"/>
    </row>
    <row r="47" spans="2:4">
      <c r="B47" s="93"/>
      <c r="C47" s="93"/>
      <c r="D47" s="93"/>
    </row>
    <row r="48" spans="2:4">
      <c r="B48" s="93"/>
      <c r="C48" s="93"/>
      <c r="D48" s="93"/>
    </row>
  </sheetData>
  <mergeCells count="10">
    <mergeCell ref="B38:B39"/>
    <mergeCell ref="C38:C39"/>
    <mergeCell ref="D38:D39"/>
    <mergeCell ref="B31:B32"/>
    <mergeCell ref="B34:B35"/>
    <mergeCell ref="C34:C35"/>
    <mergeCell ref="D34:D35"/>
    <mergeCell ref="B36:B37"/>
    <mergeCell ref="C36:C37"/>
    <mergeCell ref="D36:D37"/>
  </mergeCells>
  <pageMargins left="0.7" right="0.7" top="0.75" bottom="0.75" header="0.3" footer="0.3"/>
  <pageSetup scale="74" orientation="portrait" r:id="rId1"/>
  <rowBreaks count="1" manualBreakCount="1">
    <brk id="18"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2:J43"/>
  <sheetViews>
    <sheetView view="pageBreakPreview" zoomScaleNormal="100" zoomScaleSheetLayoutView="100" workbookViewId="0">
      <selection activeCell="G19" sqref="G19"/>
    </sheetView>
  </sheetViews>
  <sheetFormatPr defaultRowHeight="14.25"/>
  <cols>
    <col min="1" max="1" width="1.85546875" style="2014" customWidth="1"/>
    <col min="2" max="2" width="12" style="2014" customWidth="1"/>
    <col min="3" max="3" width="13.42578125" style="2014" customWidth="1"/>
    <col min="4" max="4" width="10.7109375" style="2014" customWidth="1"/>
    <col min="5" max="5" width="12.7109375" style="2014" customWidth="1"/>
    <col min="6" max="6" width="15.7109375" style="2014" customWidth="1"/>
    <col min="7" max="7" width="9.28515625" style="2014" customWidth="1"/>
    <col min="8" max="8" width="10.42578125" style="2014" customWidth="1"/>
    <col min="9" max="16384" width="9.140625" style="2014"/>
  </cols>
  <sheetData>
    <row r="2" spans="1:10" s="1355" customFormat="1" ht="39" customHeight="1">
      <c r="A2" s="2010"/>
      <c r="B2" s="2221" t="s">
        <v>4770</v>
      </c>
      <c r="C2" s="2221"/>
      <c r="D2" s="2221"/>
      <c r="E2" s="2221"/>
      <c r="F2" s="2221"/>
      <c r="G2" s="2221"/>
      <c r="H2" s="2221"/>
      <c r="I2" s="2221"/>
      <c r="J2" s="2001"/>
    </row>
    <row r="3" spans="1:10" s="1355" customFormat="1" ht="13.5">
      <c r="A3" s="2010"/>
      <c r="B3" s="2000"/>
      <c r="C3" s="2010"/>
      <c r="D3" s="2010"/>
      <c r="E3" s="2010"/>
      <c r="F3" s="2010"/>
      <c r="G3" s="2010"/>
      <c r="H3" s="2010"/>
      <c r="I3" s="2010"/>
      <c r="J3" s="2010"/>
    </row>
    <row r="4" spans="1:10" s="1355" customFormat="1" ht="13.5">
      <c r="A4" s="2010"/>
      <c r="B4" s="2000"/>
      <c r="C4" s="2010"/>
      <c r="D4" s="2010"/>
      <c r="E4" s="2010"/>
      <c r="F4" s="2010"/>
      <c r="G4" s="2010"/>
      <c r="H4" s="2010"/>
      <c r="I4" s="2010"/>
      <c r="J4" s="2010"/>
    </row>
    <row r="5" spans="1:10" s="1355" customFormat="1" ht="58.5" customHeight="1">
      <c r="A5" s="2010"/>
      <c r="B5" s="2218" t="s">
        <v>4660</v>
      </c>
      <c r="C5" s="2218"/>
      <c r="D5" s="2218"/>
      <c r="E5" s="2218"/>
      <c r="F5" s="2218"/>
      <c r="G5" s="2218"/>
      <c r="H5" s="2218"/>
      <c r="I5" s="2218"/>
      <c r="J5" s="1999"/>
    </row>
    <row r="6" spans="1:10" s="1355" customFormat="1" ht="6.75" customHeight="1">
      <c r="A6" s="2010"/>
      <c r="B6" s="2010"/>
      <c r="C6" s="2010"/>
      <c r="D6" s="2010"/>
      <c r="E6" s="2010"/>
      <c r="F6" s="2010"/>
      <c r="G6" s="2010"/>
      <c r="H6" s="2010"/>
      <c r="I6" s="2010"/>
      <c r="J6" s="2010"/>
    </row>
    <row r="7" spans="1:10" s="1355" customFormat="1" ht="56.25" customHeight="1">
      <c r="A7" s="2010"/>
      <c r="B7" s="2219" t="s">
        <v>3020</v>
      </c>
      <c r="C7" s="2219"/>
      <c r="D7" s="2219"/>
      <c r="E7" s="2219"/>
      <c r="F7" s="2219"/>
      <c r="G7" s="2219"/>
      <c r="H7" s="2219"/>
      <c r="I7" s="2219"/>
      <c r="J7" s="1999"/>
    </row>
    <row r="8" spans="1:10" s="1355" customFormat="1" ht="13.5">
      <c r="A8" s="2010"/>
      <c r="B8" s="2010"/>
      <c r="C8" s="2010"/>
      <c r="D8" s="2010"/>
      <c r="E8" s="2010"/>
      <c r="F8" s="2010"/>
      <c r="G8" s="2010"/>
      <c r="H8" s="2010"/>
      <c r="I8" s="2010"/>
      <c r="J8" s="2010"/>
    </row>
    <row r="9" spans="1:10" s="1355" customFormat="1" ht="30.75" customHeight="1">
      <c r="A9" s="2010"/>
      <c r="B9" s="2219" t="s">
        <v>3021</v>
      </c>
      <c r="C9" s="2219"/>
      <c r="D9" s="2219"/>
      <c r="E9" s="2219"/>
      <c r="F9" s="2219"/>
      <c r="G9" s="2219"/>
      <c r="H9" s="2219"/>
      <c r="I9" s="2219"/>
      <c r="J9" s="1999"/>
    </row>
    <row r="10" spans="1:10" s="1355" customFormat="1" ht="13.5">
      <c r="A10" s="2010"/>
      <c r="B10" s="2220"/>
      <c r="C10" s="2220"/>
      <c r="D10" s="2220"/>
      <c r="E10" s="2220"/>
      <c r="F10" s="2220"/>
      <c r="G10" s="2220"/>
      <c r="H10" s="2220"/>
      <c r="I10" s="2220"/>
      <c r="J10" s="2220"/>
    </row>
    <row r="11" spans="1:10" s="1355" customFormat="1" ht="13.5">
      <c r="A11" s="2010"/>
      <c r="B11" s="2010"/>
      <c r="C11" s="2010"/>
      <c r="D11" s="2010"/>
      <c r="E11" s="2010"/>
      <c r="F11" s="2010"/>
      <c r="G11" s="2010"/>
      <c r="H11" s="2010"/>
      <c r="I11" s="2010"/>
      <c r="J11" s="2010"/>
    </row>
    <row r="12" spans="1:10" s="1355" customFormat="1" ht="13.5">
      <c r="A12" s="2010"/>
      <c r="B12" s="2010"/>
      <c r="C12" s="2010"/>
      <c r="D12" s="2010"/>
      <c r="E12" s="2010"/>
      <c r="F12" s="2010"/>
      <c r="G12" s="2010"/>
      <c r="H12" s="2010"/>
      <c r="I12" s="2010"/>
      <c r="J12" s="2010"/>
    </row>
    <row r="13" spans="1:10" s="1355" customFormat="1" ht="13.5">
      <c r="A13" s="2010"/>
      <c r="B13" s="2000" t="s">
        <v>109</v>
      </c>
      <c r="C13" s="2000"/>
      <c r="D13" s="2000"/>
      <c r="E13" s="2000"/>
      <c r="F13" s="2010"/>
      <c r="G13" s="2010"/>
      <c r="H13" s="2010"/>
      <c r="I13" s="2010"/>
      <c r="J13" s="2010"/>
    </row>
    <row r="14" spans="1:10" s="1355" customFormat="1" ht="13.5">
      <c r="A14" s="2010"/>
      <c r="B14" s="2000"/>
      <c r="C14" s="2000"/>
      <c r="D14" s="2000"/>
      <c r="E14" s="2000"/>
      <c r="F14" s="2010"/>
      <c r="G14" s="2010"/>
      <c r="H14" s="2010"/>
      <c r="I14" s="2010"/>
      <c r="J14" s="2010"/>
    </row>
    <row r="15" spans="1:10" s="1355" customFormat="1" ht="13.5">
      <c r="A15" s="2010"/>
      <c r="B15" s="2000"/>
      <c r="C15" s="2000"/>
      <c r="D15" s="2000"/>
      <c r="E15" s="2000"/>
      <c r="F15" s="2010"/>
      <c r="G15" s="2010"/>
      <c r="H15" s="2010"/>
      <c r="I15" s="2010"/>
      <c r="J15" s="2010"/>
    </row>
    <row r="16" spans="1:10" s="1355" customFormat="1" ht="13.5">
      <c r="A16" s="2010"/>
      <c r="B16" s="1998"/>
      <c r="C16" s="1998"/>
      <c r="D16" s="1998"/>
      <c r="F16" s="1998"/>
      <c r="G16" s="1998"/>
      <c r="H16" s="2010"/>
      <c r="I16" s="2010"/>
      <c r="J16" s="2010"/>
    </row>
    <row r="17" spans="1:10" s="1355" customFormat="1" ht="13.5">
      <c r="A17" s="2010"/>
      <c r="B17" s="2010" t="s">
        <v>300</v>
      </c>
      <c r="C17" s="2000"/>
      <c r="D17" s="2000"/>
      <c r="F17" s="2010" t="s">
        <v>300</v>
      </c>
      <c r="G17" s="2010"/>
      <c r="H17" s="2010"/>
      <c r="I17" s="2010"/>
      <c r="J17" s="2010"/>
    </row>
    <row r="18" spans="1:10" s="1355" customFormat="1" ht="13.5">
      <c r="A18" s="2006"/>
      <c r="B18" s="1997"/>
      <c r="C18" s="1997"/>
      <c r="D18" s="1997"/>
      <c r="F18" s="1997"/>
      <c r="G18" s="2006"/>
      <c r="H18" s="2006"/>
      <c r="I18" s="2006"/>
      <c r="J18" s="2006"/>
    </row>
    <row r="19" spans="1:10" s="1355" customFormat="1" ht="13.5">
      <c r="A19" s="2006"/>
      <c r="B19" s="1996" t="s">
        <v>4680</v>
      </c>
      <c r="C19" s="1995"/>
      <c r="D19" s="1995"/>
      <c r="F19" s="1994" t="s">
        <v>4681</v>
      </c>
      <c r="G19" s="1995"/>
      <c r="I19" s="2006"/>
      <c r="J19" s="2006"/>
    </row>
    <row r="20" spans="1:10" s="1355" customFormat="1" ht="13.5">
      <c r="A20" s="2006"/>
      <c r="B20" s="1993" t="s">
        <v>301</v>
      </c>
      <c r="C20" s="1993"/>
      <c r="D20" s="1993"/>
      <c r="F20" s="1993" t="s">
        <v>301</v>
      </c>
      <c r="G20" s="2006"/>
      <c r="I20" s="2006"/>
      <c r="J20" s="2006"/>
    </row>
    <row r="21" spans="1:10" s="1355" customFormat="1" ht="13.5">
      <c r="A21" s="2006"/>
      <c r="B21" s="1993"/>
      <c r="C21" s="1993"/>
      <c r="D21" s="1993"/>
      <c r="F21" s="1993"/>
      <c r="G21" s="2006"/>
      <c r="I21" s="2006"/>
      <c r="J21" s="2006"/>
    </row>
    <row r="22" spans="1:10" s="1355" customFormat="1" ht="13.5">
      <c r="A22" s="2006"/>
      <c r="B22" s="1996" t="s">
        <v>2970</v>
      </c>
      <c r="C22" s="1995"/>
      <c r="D22" s="1995"/>
      <c r="F22" s="1994" t="s">
        <v>4722</v>
      </c>
      <c r="G22" s="1995"/>
      <c r="I22" s="2006"/>
      <c r="J22" s="2006"/>
    </row>
    <row r="23" spans="1:10" s="1355" customFormat="1" ht="13.5">
      <c r="A23" s="2006"/>
      <c r="B23" s="1993" t="s">
        <v>4721</v>
      </c>
      <c r="C23" s="1993"/>
      <c r="D23" s="1993"/>
      <c r="F23" s="1993" t="s">
        <v>4721</v>
      </c>
      <c r="G23" s="2006"/>
      <c r="I23" s="2006"/>
      <c r="J23" s="2006"/>
    </row>
    <row r="24" spans="1:10" s="1355" customFormat="1" ht="13.5">
      <c r="A24" s="2006"/>
      <c r="B24" s="1997"/>
      <c r="C24" s="1997"/>
      <c r="D24" s="1997"/>
      <c r="F24" s="2006"/>
      <c r="G24" s="2006"/>
      <c r="H24" s="2006"/>
      <c r="I24" s="2006"/>
      <c r="J24" s="2006"/>
    </row>
    <row r="25" spans="1:10" s="1355" customFormat="1" ht="13.5" hidden="1">
      <c r="A25" s="2006"/>
      <c r="B25" s="1996" t="s">
        <v>3479</v>
      </c>
      <c r="C25" s="1995"/>
      <c r="D25" s="1992"/>
      <c r="F25" s="2006"/>
      <c r="G25" s="2006"/>
      <c r="H25" s="2006"/>
      <c r="I25" s="2006"/>
      <c r="J25" s="2006"/>
    </row>
    <row r="26" spans="1:10" s="1355" customFormat="1" ht="13.5" hidden="1">
      <c r="A26" s="2006"/>
      <c r="B26" s="1993" t="s">
        <v>301</v>
      </c>
      <c r="C26" s="1993"/>
      <c r="D26" s="1993"/>
      <c r="F26" s="2006"/>
      <c r="G26" s="2006"/>
      <c r="H26" s="2006"/>
      <c r="I26" s="2006"/>
      <c r="J26" s="2006"/>
    </row>
    <row r="27" spans="1:10" s="1355" customFormat="1" ht="13.5" hidden="1">
      <c r="A27" s="2006"/>
      <c r="B27" s="2006"/>
      <c r="C27" s="2006"/>
      <c r="D27" s="2006"/>
      <c r="F27" s="2006"/>
      <c r="G27" s="2006"/>
      <c r="H27" s="2006"/>
      <c r="I27" s="2006"/>
      <c r="J27" s="2006"/>
    </row>
    <row r="28" spans="1:10" s="1355" customFormat="1" ht="13.5" hidden="1">
      <c r="A28" s="2006"/>
      <c r="B28" s="1995"/>
      <c r="C28" s="1995"/>
      <c r="D28" s="1992"/>
      <c r="F28" s="2006"/>
      <c r="G28" s="2006"/>
      <c r="H28" s="2006"/>
      <c r="I28" s="2006"/>
      <c r="J28" s="2006"/>
    </row>
    <row r="29" spans="1:10" s="1355" customFormat="1" ht="13.5" hidden="1">
      <c r="A29" s="2006"/>
      <c r="B29" s="1993" t="s">
        <v>3478</v>
      </c>
      <c r="C29" s="1993"/>
      <c r="D29" s="1993"/>
      <c r="F29" s="2006"/>
      <c r="G29" s="2006"/>
      <c r="H29" s="2006"/>
      <c r="I29" s="2006"/>
      <c r="J29" s="2006"/>
    </row>
    <row r="30" spans="1:10" s="1355" customFormat="1" ht="13.5" hidden="1">
      <c r="A30" s="2006"/>
      <c r="B30" s="1993"/>
      <c r="C30" s="1993"/>
      <c r="D30" s="1993"/>
      <c r="F30" s="1993"/>
      <c r="G30" s="2006"/>
      <c r="H30" s="2006"/>
      <c r="I30" s="2006"/>
      <c r="J30" s="2006"/>
    </row>
    <row r="31" spans="1:10" s="1355" customFormat="1" ht="13.5">
      <c r="A31" s="2006"/>
      <c r="B31" s="1991"/>
      <c r="C31" s="1990"/>
      <c r="D31" s="1995"/>
      <c r="F31" s="1991"/>
      <c r="G31" s="1995"/>
      <c r="H31" s="2006"/>
      <c r="I31" s="2006"/>
      <c r="J31" s="2006"/>
    </row>
    <row r="32" spans="1:10" s="1355" customFormat="1" ht="13.5">
      <c r="A32" s="2010"/>
      <c r="B32" s="1989" t="s">
        <v>302</v>
      </c>
      <c r="C32" s="2010"/>
      <c r="D32" s="2010"/>
      <c r="F32" s="1989" t="s">
        <v>302</v>
      </c>
      <c r="G32" s="2010"/>
      <c r="H32" s="2010"/>
      <c r="I32" s="2010"/>
      <c r="J32" s="2010"/>
    </row>
    <row r="33" spans="1:10" s="1355" customFormat="1" ht="13.5">
      <c r="A33" s="2010"/>
      <c r="B33" s="2010"/>
      <c r="C33" s="2010"/>
      <c r="D33" s="2010"/>
      <c r="F33" s="2010"/>
      <c r="G33" s="2010"/>
      <c r="H33" s="2010"/>
      <c r="I33" s="2010"/>
      <c r="J33" s="2010"/>
    </row>
    <row r="34" spans="1:10" s="1355" customFormat="1" ht="13.5">
      <c r="A34" s="2010"/>
      <c r="B34" s="2010"/>
      <c r="C34" s="2010"/>
      <c r="D34" s="2010"/>
      <c r="E34" s="2010"/>
      <c r="F34" s="2010"/>
      <c r="G34" s="2010"/>
      <c r="H34" s="2010"/>
      <c r="I34" s="2010"/>
      <c r="J34" s="2010"/>
    </row>
    <row r="35" spans="1:10" s="1355" customFormat="1" ht="13.5">
      <c r="A35" s="2010"/>
      <c r="B35" s="2010"/>
      <c r="C35" s="2010"/>
      <c r="D35" s="2010"/>
      <c r="E35" s="2010"/>
      <c r="F35" s="2010"/>
      <c r="G35" s="2010"/>
      <c r="H35" s="2010"/>
      <c r="I35" s="2010"/>
      <c r="J35" s="2010"/>
    </row>
    <row r="36" spans="1:10" s="1355" customFormat="1" ht="13.5">
      <c r="A36" s="2010"/>
      <c r="B36" s="2010"/>
      <c r="C36" s="2010"/>
      <c r="D36" s="2010"/>
      <c r="E36" s="2010"/>
      <c r="F36" s="2010"/>
      <c r="G36" s="2010"/>
      <c r="H36" s="2010"/>
      <c r="I36" s="2010"/>
      <c r="J36" s="2010"/>
    </row>
    <row r="37" spans="1:10" s="1355" customFormat="1" ht="13.5">
      <c r="A37" s="2010"/>
      <c r="B37" s="2010"/>
      <c r="C37" s="2010"/>
      <c r="D37" s="2010"/>
      <c r="E37" s="2010"/>
      <c r="F37" s="2010"/>
      <c r="G37" s="2010"/>
      <c r="H37" s="2010"/>
      <c r="I37" s="2010"/>
      <c r="J37" s="2010"/>
    </row>
    <row r="38" spans="1:10" s="1355" customFormat="1" ht="13.5">
      <c r="A38" s="2010"/>
      <c r="B38" s="2010"/>
      <c r="C38" s="2010"/>
      <c r="D38" s="2010"/>
      <c r="E38" s="2010"/>
      <c r="F38" s="2010"/>
      <c r="G38" s="2010"/>
      <c r="H38" s="2010"/>
      <c r="I38" s="2010"/>
      <c r="J38" s="2010"/>
    </row>
    <row r="39" spans="1:10" s="1355" customFormat="1" ht="13.5">
      <c r="A39" s="2010"/>
      <c r="B39" s="2010"/>
      <c r="C39" s="2010"/>
      <c r="D39" s="2010"/>
      <c r="E39" s="2010"/>
      <c r="F39" s="2010"/>
      <c r="G39" s="2010"/>
      <c r="H39" s="2010"/>
      <c r="I39" s="2010"/>
      <c r="J39" s="2010"/>
    </row>
    <row r="40" spans="1:10" s="1355" customFormat="1" ht="13.5">
      <c r="A40" s="2010"/>
      <c r="B40" s="2010"/>
      <c r="C40" s="2010"/>
      <c r="D40" s="2010"/>
      <c r="E40" s="2010"/>
      <c r="F40" s="2010"/>
      <c r="G40" s="2010"/>
      <c r="H40" s="2010"/>
      <c r="I40" s="2010"/>
      <c r="J40" s="2010"/>
    </row>
    <row r="41" spans="1:10">
      <c r="A41" s="2012"/>
      <c r="B41" s="2012"/>
      <c r="C41" s="2012"/>
      <c r="D41" s="2012"/>
      <c r="E41" s="2012"/>
      <c r="F41" s="2012"/>
      <c r="G41" s="2012"/>
      <c r="H41" s="2012"/>
      <c r="I41" s="2012"/>
      <c r="J41" s="2012"/>
    </row>
    <row r="42" spans="1:10">
      <c r="A42" s="2012"/>
      <c r="B42" s="2012"/>
      <c r="C42" s="2012"/>
      <c r="D42" s="2012"/>
      <c r="E42" s="2012"/>
      <c r="F42" s="2012"/>
      <c r="G42" s="2012"/>
      <c r="H42" s="2012"/>
      <c r="I42" s="2012"/>
      <c r="J42" s="2012"/>
    </row>
    <row r="43" spans="1:10">
      <c r="A43" s="2012"/>
      <c r="B43" s="2012"/>
      <c r="C43" s="2012"/>
      <c r="D43" s="2012"/>
      <c r="E43" s="2012"/>
      <c r="F43" s="2012"/>
      <c r="G43" s="2012"/>
      <c r="H43" s="2012"/>
      <c r="I43" s="2012"/>
      <c r="J43" s="2012"/>
    </row>
  </sheetData>
  <mergeCells count="5">
    <mergeCell ref="B5:I5"/>
    <mergeCell ref="B7:I7"/>
    <mergeCell ref="B9:I9"/>
    <mergeCell ref="B10:J10"/>
    <mergeCell ref="B2:I2"/>
  </mergeCells>
  <pageMargins left="0.4" right="0.3" top="0.80500000000000005" bottom="0.2" header="0.31496062992126" footer="0.31496062992126"/>
  <pageSetup paperSize="9" scale="82" firstPageNumber="2" orientation="portrait" useFirstPageNumber="1" r:id="rId1"/>
  <headerFooter>
    <oddHeader>&amp;R&amp;"Times New Roman,Bold Italic"&amp;10MRS Oil Nigeria Plc
&amp;"Times New Roman,Italic"Financial Statements -- 31 March 2016</oddHeader>
    <oddFooter>&amp;R&amp;"Times New Roman,Regular"&amp;P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XEI278"/>
  <sheetViews>
    <sheetView tabSelected="1" view="pageBreakPreview" zoomScaleNormal="100" zoomScaleSheetLayoutView="100" workbookViewId="0">
      <selection activeCell="A5" sqref="A5"/>
    </sheetView>
  </sheetViews>
  <sheetFormatPr defaultColWidth="21.5703125" defaultRowHeight="13.5"/>
  <cols>
    <col min="1" max="1" width="44" style="1360" customWidth="1"/>
    <col min="2" max="2" width="12.7109375" style="1972" customWidth="1"/>
    <col min="3" max="3" width="3.7109375" style="1347" customWidth="1"/>
    <col min="4" max="4" width="18.28515625" style="1949" customWidth="1"/>
    <col min="5" max="5" width="1" style="1949" customWidth="1"/>
    <col min="6" max="6" width="16.7109375" style="1949" customWidth="1"/>
    <col min="7" max="7" width="0.7109375" style="1949" customWidth="1"/>
    <col min="8" max="8" width="11.140625" style="1987" hidden="1" customWidth="1"/>
    <col min="9" max="9" width="14.28515625" style="1987" hidden="1" customWidth="1"/>
    <col min="10" max="12" width="11.140625" style="1987" hidden="1" customWidth="1"/>
    <col min="13" max="14" width="12.140625" style="1347" hidden="1" customWidth="1"/>
    <col min="15" max="15" width="21.28515625" style="1347" customWidth="1"/>
    <col min="16" max="16" width="21.5703125" style="1347"/>
    <col min="17" max="17" width="21.85546875" style="1347" customWidth="1"/>
    <col min="18" max="18" width="21.5703125" style="1347"/>
    <col min="19" max="48" width="18.5703125" style="1347" customWidth="1"/>
    <col min="49" max="49" width="15.42578125" style="1347" customWidth="1"/>
    <col min="50" max="50" width="16.7109375" style="1347" bestFit="1" customWidth="1"/>
    <col min="51" max="51" width="14.140625" style="1347" bestFit="1" customWidth="1"/>
    <col min="52" max="53" width="19" style="1347" bestFit="1" customWidth="1"/>
    <col min="54" max="16384" width="21.5703125" style="1347"/>
  </cols>
  <sheetData>
    <row r="1" spans="1:53" ht="4.5" customHeight="1">
      <c r="A1" s="1347"/>
      <c r="B1" s="1347"/>
      <c r="D1" s="1988"/>
      <c r="E1" s="1988"/>
      <c r="F1" s="1988"/>
      <c r="G1" s="1988"/>
    </row>
    <row r="2" spans="1:53" ht="4.9000000000000004" customHeight="1">
      <c r="A2" s="1986"/>
      <c r="B2" s="1985"/>
      <c r="C2" s="1985"/>
      <c r="D2" s="1985"/>
      <c r="E2" s="1985"/>
      <c r="F2" s="1985"/>
      <c r="G2" s="1985"/>
    </row>
    <row r="3" spans="1:53" hidden="1">
      <c r="A3" s="1986"/>
      <c r="B3" s="1985"/>
      <c r="C3" s="1985"/>
      <c r="D3" s="1985"/>
      <c r="E3" s="1985"/>
      <c r="F3" s="1985"/>
      <c r="G3" s="1985"/>
    </row>
    <row r="4" spans="1:53">
      <c r="A4" s="1346" t="s">
        <v>4709</v>
      </c>
      <c r="B4" s="1985"/>
      <c r="C4" s="1985"/>
      <c r="D4" s="1985"/>
      <c r="E4" s="1985"/>
      <c r="F4" s="1985"/>
      <c r="G4" s="1985"/>
    </row>
    <row r="5" spans="1:53" ht="14.25">
      <c r="A5" s="1984" t="s">
        <v>4771</v>
      </c>
      <c r="B5" s="1985"/>
      <c r="C5" s="1985"/>
      <c r="D5" s="1983"/>
      <c r="E5" s="1985"/>
      <c r="F5" s="1985"/>
      <c r="G5" s="1985"/>
    </row>
    <row r="6" spans="1:53" ht="5.45" customHeight="1">
      <c r="A6" s="1984"/>
      <c r="B6" s="1985"/>
      <c r="C6" s="1985"/>
      <c r="D6" s="1983"/>
      <c r="E6" s="1985"/>
      <c r="F6" s="1985"/>
      <c r="G6" s="1985"/>
      <c r="I6" s="1987">
        <v>-2.0583271309733391</v>
      </c>
    </row>
    <row r="7" spans="1:53" ht="14.25" thickBot="1">
      <c r="A7" s="1347"/>
      <c r="B7" s="1985"/>
      <c r="C7" s="1985"/>
      <c r="D7" s="1982" t="s">
        <v>4725</v>
      </c>
      <c r="E7" s="1981"/>
      <c r="F7" s="1980" t="s">
        <v>4537</v>
      </c>
      <c r="G7" s="1979"/>
    </row>
    <row r="8" spans="1:53" ht="13.15" customHeight="1">
      <c r="A8" s="1347"/>
      <c r="B8" s="1981" t="s">
        <v>108</v>
      </c>
      <c r="D8" s="1978"/>
      <c r="E8" s="1985"/>
      <c r="F8" s="1979"/>
      <c r="G8" s="1979"/>
    </row>
    <row r="9" spans="1:53" ht="12" customHeight="1">
      <c r="A9" s="1977"/>
      <c r="B9" s="1347"/>
      <c r="D9" s="1350" t="s">
        <v>4732</v>
      </c>
      <c r="E9" s="1976"/>
      <c r="F9" s="1350" t="s">
        <v>4732</v>
      </c>
      <c r="G9" s="1975"/>
    </row>
    <row r="10" spans="1:53">
      <c r="A10" s="1974" t="s">
        <v>2957</v>
      </c>
      <c r="B10" s="1347"/>
      <c r="D10" s="1973"/>
      <c r="E10" s="1988"/>
      <c r="F10" s="1988"/>
      <c r="G10" s="1988"/>
      <c r="M10" s="1348"/>
      <c r="N10" s="1348"/>
    </row>
    <row r="11" spans="1:53">
      <c r="A11" s="1351" t="s">
        <v>2</v>
      </c>
      <c r="B11" s="1972">
        <v>12</v>
      </c>
      <c r="C11" s="1971"/>
      <c r="D11" s="1970">
        <v>18747904.941672869</v>
      </c>
      <c r="E11" s="1969"/>
      <c r="F11" s="1970">
        <v>19053705</v>
      </c>
      <c r="G11" s="1968"/>
      <c r="I11" s="1987">
        <v>-305800.05832713097</v>
      </c>
      <c r="J11" s="1987" t="s">
        <v>3251</v>
      </c>
      <c r="M11" s="1348"/>
      <c r="N11" s="1348"/>
    </row>
    <row r="12" spans="1:53">
      <c r="A12" s="1351" t="s">
        <v>85</v>
      </c>
      <c r="B12" s="1972">
        <v>13</v>
      </c>
      <c r="C12" s="1971"/>
      <c r="D12" s="1970">
        <v>949</v>
      </c>
      <c r="E12" s="1969"/>
      <c r="F12" s="1970">
        <v>1144</v>
      </c>
      <c r="G12" s="1968"/>
      <c r="I12" s="1987">
        <v>-195</v>
      </c>
      <c r="J12" s="1987" t="s">
        <v>3251</v>
      </c>
    </row>
    <row r="13" spans="1:53" s="1987" customFormat="1" hidden="1">
      <c r="A13" s="1356" t="s">
        <v>1789</v>
      </c>
      <c r="B13" s="1972">
        <v>14</v>
      </c>
      <c r="C13" s="1347"/>
      <c r="D13" s="1970">
        <v>0</v>
      </c>
      <c r="E13" s="1988"/>
      <c r="F13" s="1970">
        <v>0</v>
      </c>
      <c r="G13" s="1968"/>
      <c r="I13" s="1987">
        <v>0</v>
      </c>
      <c r="J13" s="1987" t="s">
        <v>3251</v>
      </c>
      <c r="M13" s="1347"/>
      <c r="N13" s="1347"/>
      <c r="O13" s="1347"/>
      <c r="P13" s="1347"/>
      <c r="Q13" s="1347"/>
      <c r="R13" s="1347"/>
      <c r="S13" s="1347"/>
      <c r="T13" s="1347"/>
      <c r="U13" s="1347"/>
      <c r="V13" s="1347"/>
      <c r="W13" s="1347"/>
      <c r="X13" s="1347"/>
      <c r="Y13" s="1347"/>
      <c r="Z13" s="1347"/>
      <c r="AA13" s="1347"/>
      <c r="AB13" s="1347"/>
      <c r="AC13" s="1347"/>
      <c r="AD13" s="1347"/>
      <c r="AE13" s="1347"/>
      <c r="AF13" s="1347"/>
      <c r="AG13" s="1347"/>
      <c r="AH13" s="1347"/>
      <c r="AI13" s="1347"/>
      <c r="AJ13" s="1347"/>
      <c r="AK13" s="1347"/>
      <c r="AL13" s="1347"/>
      <c r="AM13" s="1347"/>
      <c r="AN13" s="1347"/>
      <c r="AO13" s="1347"/>
      <c r="AP13" s="1347"/>
      <c r="AQ13" s="1347"/>
      <c r="AR13" s="1347"/>
      <c r="AS13" s="1347"/>
      <c r="AT13" s="1347"/>
      <c r="AU13" s="1347"/>
      <c r="AV13" s="1347"/>
      <c r="AW13" s="1347"/>
      <c r="AX13" s="1347"/>
      <c r="AY13" s="1347"/>
      <c r="AZ13" s="1347"/>
      <c r="BA13" s="1347"/>
    </row>
    <row r="14" spans="1:53" s="1987" customFormat="1" ht="13.5" customHeight="1">
      <c r="A14" s="1351" t="s">
        <v>149</v>
      </c>
      <c r="B14" s="1972">
        <v>30</v>
      </c>
      <c r="C14" s="1347"/>
      <c r="D14" s="1970">
        <v>351063</v>
      </c>
      <c r="E14" s="1988"/>
      <c r="F14" s="1970">
        <v>354303</v>
      </c>
      <c r="G14" s="1968"/>
      <c r="I14" s="1985">
        <v>-3240</v>
      </c>
      <c r="J14" s="1987" t="s">
        <v>3251</v>
      </c>
      <c r="M14" s="1347"/>
      <c r="N14" s="1347"/>
      <c r="O14" s="1347"/>
      <c r="P14" s="1347"/>
      <c r="Q14" s="1347"/>
      <c r="R14" s="1347"/>
      <c r="S14" s="1347"/>
      <c r="T14" s="1347"/>
      <c r="U14" s="1347"/>
      <c r="V14" s="1347"/>
      <c r="W14" s="1347"/>
      <c r="X14" s="1347"/>
      <c r="Y14" s="1347"/>
      <c r="Z14" s="1347"/>
      <c r="AA14" s="1347"/>
      <c r="AB14" s="1347"/>
      <c r="AC14" s="1347"/>
      <c r="AD14" s="1347"/>
      <c r="AE14" s="1347"/>
      <c r="AF14" s="1347"/>
      <c r="AG14" s="1347"/>
      <c r="AH14" s="1347"/>
      <c r="AI14" s="1347"/>
      <c r="AJ14" s="1347"/>
      <c r="AK14" s="1347"/>
      <c r="AL14" s="1347"/>
      <c r="AM14" s="1347"/>
      <c r="AN14" s="1347"/>
      <c r="AO14" s="1347"/>
      <c r="AP14" s="1347"/>
      <c r="AQ14" s="1347"/>
      <c r="AR14" s="1347"/>
      <c r="AS14" s="1347"/>
      <c r="AT14" s="1347"/>
      <c r="AU14" s="1347"/>
      <c r="AV14" s="1347"/>
      <c r="AW14" s="1347"/>
      <c r="AX14" s="1347"/>
      <c r="AY14" s="1347"/>
      <c r="AZ14" s="1347"/>
      <c r="BA14" s="1347"/>
    </row>
    <row r="15" spans="1:53" s="1987" customFormat="1">
      <c r="A15" s="1356" t="s">
        <v>72</v>
      </c>
      <c r="B15" s="1972">
        <v>15</v>
      </c>
      <c r="C15" s="1347"/>
      <c r="D15" s="1970">
        <v>0</v>
      </c>
      <c r="E15" s="1988"/>
      <c r="F15" s="1970">
        <v>1211</v>
      </c>
      <c r="G15" s="1968"/>
      <c r="I15" s="1985">
        <v>-1211</v>
      </c>
      <c r="J15" s="1987" t="s">
        <v>3251</v>
      </c>
      <c r="M15" s="1347"/>
      <c r="N15" s="1347"/>
      <c r="O15" s="1347"/>
      <c r="P15" s="1347"/>
      <c r="Q15" s="1347"/>
      <c r="R15" s="1347"/>
      <c r="S15" s="1347"/>
      <c r="T15" s="1347"/>
      <c r="U15" s="1347"/>
      <c r="V15" s="1347"/>
      <c r="W15" s="1347"/>
      <c r="X15" s="1347"/>
      <c r="Y15" s="1347"/>
      <c r="Z15" s="1347"/>
      <c r="AA15" s="1347"/>
      <c r="AB15" s="1347"/>
      <c r="AC15" s="1347"/>
      <c r="AD15" s="1347"/>
      <c r="AE15" s="1347"/>
      <c r="AF15" s="1347"/>
      <c r="AG15" s="1347"/>
      <c r="AH15" s="1347"/>
      <c r="AI15" s="1347"/>
      <c r="AJ15" s="1347"/>
      <c r="AK15" s="1347"/>
      <c r="AL15" s="1347"/>
      <c r="AM15" s="1347"/>
      <c r="AN15" s="1347"/>
      <c r="AO15" s="1347"/>
      <c r="AP15" s="1347"/>
      <c r="AQ15" s="1347"/>
      <c r="AR15" s="1347"/>
      <c r="AS15" s="1347"/>
      <c r="AT15" s="1347"/>
      <c r="AU15" s="1347"/>
      <c r="AV15" s="1347"/>
      <c r="AW15" s="1347"/>
      <c r="AX15" s="1347"/>
      <c r="AY15" s="1347"/>
      <c r="AZ15" s="1347"/>
      <c r="BA15" s="1347"/>
    </row>
    <row r="16" spans="1:53" s="1987" customFormat="1">
      <c r="A16" s="1974" t="s">
        <v>170</v>
      </c>
      <c r="B16" s="1972"/>
      <c r="C16" s="1347"/>
      <c r="D16" s="1967">
        <v>19099916.941672869</v>
      </c>
      <c r="E16" s="1966"/>
      <c r="F16" s="1967">
        <v>19410363</v>
      </c>
      <c r="G16" s="1968"/>
      <c r="M16" s="1347"/>
      <c r="N16" s="1347"/>
      <c r="O16" s="1347"/>
      <c r="P16" s="1347"/>
      <c r="Q16" s="1347"/>
      <c r="R16" s="1347"/>
      <c r="S16" s="1347"/>
      <c r="T16" s="1347"/>
      <c r="U16" s="1347"/>
      <c r="V16" s="1347"/>
      <c r="W16" s="1347"/>
      <c r="X16" s="1347"/>
      <c r="Y16" s="1347"/>
      <c r="Z16" s="1347"/>
      <c r="AA16" s="1347"/>
      <c r="AB16" s="1347"/>
      <c r="AC16" s="1347"/>
      <c r="AD16" s="1347"/>
      <c r="AE16" s="1347"/>
      <c r="AF16" s="1347"/>
      <c r="AG16" s="1347"/>
      <c r="AH16" s="1347"/>
      <c r="AI16" s="1347"/>
      <c r="AJ16" s="1347"/>
      <c r="AK16" s="1347"/>
      <c r="AL16" s="1347"/>
      <c r="AM16" s="1347"/>
      <c r="AN16" s="1347"/>
      <c r="AO16" s="1347"/>
      <c r="AP16" s="1347"/>
      <c r="AQ16" s="1347"/>
      <c r="AR16" s="1347"/>
      <c r="AS16" s="1347"/>
      <c r="AT16" s="1347"/>
      <c r="AU16" s="1347"/>
      <c r="AV16" s="1347"/>
      <c r="AW16" s="1347"/>
      <c r="AX16" s="1347"/>
      <c r="AY16" s="1347"/>
      <c r="AZ16" s="1347"/>
      <c r="BA16" s="1347"/>
    </row>
    <row r="17" spans="1:16363" s="1987" customFormat="1" ht="3.6" customHeight="1">
      <c r="A17" s="1351"/>
      <c r="B17" s="1972"/>
      <c r="C17" s="1347"/>
      <c r="D17" s="1966"/>
      <c r="E17" s="1988"/>
      <c r="F17" s="1965"/>
      <c r="G17" s="1966"/>
      <c r="M17" s="1347"/>
      <c r="N17" s="1347"/>
      <c r="O17" s="1347"/>
      <c r="P17" s="1347"/>
      <c r="Q17" s="1347"/>
      <c r="R17" s="1347"/>
      <c r="S17" s="1347"/>
      <c r="T17" s="1347"/>
      <c r="U17" s="1347"/>
      <c r="V17" s="1347"/>
      <c r="W17" s="1347"/>
      <c r="X17" s="1347"/>
      <c r="Y17" s="1347"/>
      <c r="Z17" s="1347"/>
      <c r="AA17" s="1347"/>
      <c r="AB17" s="1347"/>
      <c r="AC17" s="1347"/>
      <c r="AD17" s="1347"/>
      <c r="AE17" s="1347"/>
      <c r="AF17" s="1347"/>
      <c r="AG17" s="1347"/>
      <c r="AH17" s="1347"/>
      <c r="AI17" s="1347"/>
      <c r="AJ17" s="1347"/>
      <c r="AK17" s="1347"/>
      <c r="AL17" s="1347"/>
      <c r="AM17" s="1347"/>
      <c r="AN17" s="1347"/>
      <c r="AO17" s="1347"/>
      <c r="AP17" s="1347"/>
      <c r="AQ17" s="1347"/>
      <c r="AR17" s="1347"/>
      <c r="AS17" s="1347"/>
      <c r="AT17" s="1347"/>
      <c r="AU17" s="1347"/>
      <c r="AV17" s="1347"/>
      <c r="AW17" s="1347"/>
      <c r="AX17" s="1347"/>
      <c r="AY17" s="1347"/>
      <c r="AZ17" s="1347"/>
      <c r="BA17" s="1347"/>
    </row>
    <row r="18" spans="1:16363" s="1987" customFormat="1">
      <c r="A18" s="1349"/>
      <c r="B18" s="1964"/>
      <c r="C18" s="1347"/>
      <c r="D18" s="1966"/>
      <c r="E18" s="1988"/>
      <c r="F18" s="1965"/>
      <c r="G18" s="1966"/>
      <c r="M18" s="1347"/>
      <c r="N18" s="1347"/>
      <c r="O18" s="1347"/>
      <c r="P18" s="1347"/>
      <c r="Q18" s="1347"/>
      <c r="R18" s="1347"/>
      <c r="S18" s="1347"/>
      <c r="T18" s="1347"/>
      <c r="U18" s="1347"/>
      <c r="V18" s="1347"/>
      <c r="W18" s="1347"/>
      <c r="X18" s="1347"/>
      <c r="Y18" s="1347"/>
      <c r="Z18" s="1347"/>
      <c r="AA18" s="1347"/>
      <c r="AB18" s="1347"/>
      <c r="AC18" s="1347"/>
      <c r="AD18" s="1347"/>
      <c r="AE18" s="1347"/>
      <c r="AF18" s="1347"/>
      <c r="AG18" s="1347"/>
      <c r="AH18" s="1347"/>
      <c r="AI18" s="1347"/>
      <c r="AJ18" s="1347"/>
      <c r="AK18" s="1347"/>
      <c r="AL18" s="1347"/>
      <c r="AM18" s="1347"/>
      <c r="AN18" s="1347"/>
      <c r="AO18" s="1347"/>
      <c r="AP18" s="1347"/>
      <c r="AQ18" s="1347"/>
      <c r="AR18" s="1347"/>
      <c r="AS18" s="1347"/>
      <c r="AT18" s="1347"/>
      <c r="AU18" s="1347"/>
      <c r="AV18" s="1347"/>
      <c r="AW18" s="1347"/>
      <c r="AX18" s="1347"/>
      <c r="AY18" s="1347"/>
      <c r="AZ18" s="1347"/>
      <c r="BA18" s="1347"/>
    </row>
    <row r="19" spans="1:16363" s="1987" customFormat="1">
      <c r="A19" s="1345" t="s">
        <v>524</v>
      </c>
      <c r="B19" s="1963">
        <v>17</v>
      </c>
      <c r="C19" s="1971"/>
      <c r="D19" s="1970">
        <v>2402688</v>
      </c>
      <c r="E19" s="1969"/>
      <c r="F19" s="1970">
        <v>6260483</v>
      </c>
      <c r="G19" s="1968"/>
      <c r="I19" s="1987">
        <v>-3857795</v>
      </c>
      <c r="J19" s="1987" t="s">
        <v>3251</v>
      </c>
      <c r="M19" s="1347"/>
      <c r="N19" s="1347"/>
      <c r="O19" s="1347"/>
      <c r="P19" s="1347"/>
      <c r="Q19" s="1347"/>
      <c r="R19" s="1347"/>
      <c r="S19" s="1347"/>
      <c r="T19" s="1347"/>
      <c r="U19" s="1347"/>
      <c r="V19" s="1347"/>
      <c r="W19" s="1347"/>
      <c r="X19" s="1347"/>
      <c r="Y19" s="1347"/>
      <c r="Z19" s="1347"/>
      <c r="AA19" s="1347"/>
      <c r="AB19" s="1347"/>
      <c r="AC19" s="1347"/>
      <c r="AD19" s="1347"/>
      <c r="AE19" s="1347"/>
      <c r="AF19" s="1347"/>
      <c r="AG19" s="1347"/>
      <c r="AH19" s="1347"/>
      <c r="AI19" s="1347"/>
      <c r="AJ19" s="1347"/>
      <c r="AK19" s="1347"/>
      <c r="AL19" s="1347"/>
      <c r="AM19" s="1347"/>
      <c r="AN19" s="1347"/>
      <c r="AO19" s="1347"/>
      <c r="AP19" s="1347"/>
      <c r="AQ19" s="1347"/>
      <c r="AR19" s="1347"/>
      <c r="AS19" s="1347"/>
      <c r="AT19" s="1347"/>
      <c r="AU19" s="1347"/>
      <c r="AV19" s="1347"/>
      <c r="AW19" s="1347"/>
      <c r="AX19" s="1347"/>
      <c r="AY19" s="1347"/>
      <c r="AZ19" s="1347"/>
      <c r="BA19" s="1347"/>
    </row>
    <row r="20" spans="1:16363" s="1987" customFormat="1">
      <c r="A20" s="1356" t="s">
        <v>1789</v>
      </c>
      <c r="B20" s="1972">
        <v>14</v>
      </c>
      <c r="C20" s="1962"/>
      <c r="D20" s="1970">
        <v>594555</v>
      </c>
      <c r="E20" s="1961"/>
      <c r="F20" s="1970">
        <v>606985</v>
      </c>
      <c r="G20" s="1968"/>
      <c r="H20" s="1964"/>
      <c r="I20" s="1987">
        <v>-12430</v>
      </c>
      <c r="J20" s="1987" t="s">
        <v>3251</v>
      </c>
      <c r="M20" s="1347"/>
      <c r="N20" s="1347"/>
      <c r="O20" s="1347"/>
      <c r="P20" s="1347"/>
      <c r="Q20" s="1347"/>
      <c r="R20" s="1347"/>
      <c r="S20" s="1347"/>
      <c r="T20" s="1347"/>
      <c r="U20" s="1347"/>
      <c r="V20" s="1347"/>
      <c r="W20" s="1347"/>
      <c r="X20" s="1347"/>
      <c r="Y20" s="1347"/>
      <c r="Z20" s="1347"/>
      <c r="AA20" s="1347"/>
      <c r="AB20" s="1347"/>
      <c r="AC20" s="1347"/>
      <c r="AD20" s="1347"/>
      <c r="AE20" s="1347"/>
      <c r="AF20" s="1347"/>
      <c r="AG20" s="1347"/>
      <c r="AH20" s="1347"/>
      <c r="AI20" s="1347"/>
      <c r="AJ20" s="1347"/>
      <c r="AK20" s="1347"/>
      <c r="AL20" s="1347"/>
      <c r="AM20" s="1347"/>
      <c r="AN20" s="1347"/>
      <c r="AO20" s="1347"/>
      <c r="AP20" s="1347"/>
      <c r="AQ20" s="1347"/>
      <c r="AR20" s="1347"/>
      <c r="AS20" s="1347"/>
      <c r="AT20" s="1347"/>
      <c r="AU20" s="1347"/>
      <c r="AV20" s="1347"/>
      <c r="AW20" s="1347"/>
      <c r="AX20" s="1347"/>
      <c r="AY20" s="1347"/>
      <c r="AZ20" s="1347"/>
      <c r="BA20" s="1347"/>
    </row>
    <row r="21" spans="1:16363" s="1987" customFormat="1">
      <c r="A21" s="1960" t="s">
        <v>72</v>
      </c>
      <c r="B21" s="1972">
        <v>15</v>
      </c>
      <c r="C21" s="1962"/>
      <c r="D21" s="1970">
        <v>17709675</v>
      </c>
      <c r="E21" s="1961"/>
      <c r="F21" s="1970">
        <v>20519974</v>
      </c>
      <c r="G21" s="1968"/>
      <c r="H21" s="1964"/>
      <c r="I21" s="1985">
        <v>-2810299</v>
      </c>
      <c r="J21" s="1987" t="s">
        <v>3251</v>
      </c>
      <c r="M21" s="1347"/>
      <c r="N21" s="1347"/>
      <c r="O21" s="1347"/>
      <c r="P21" s="1347"/>
      <c r="Q21" s="1347"/>
      <c r="R21" s="1347"/>
      <c r="S21" s="1347"/>
      <c r="T21" s="1347"/>
      <c r="U21" s="1347"/>
      <c r="V21" s="1347"/>
      <c r="W21" s="1347"/>
      <c r="X21" s="1347"/>
      <c r="Y21" s="1347"/>
      <c r="Z21" s="1347"/>
      <c r="AA21" s="1347"/>
      <c r="AB21" s="1347"/>
      <c r="AC21" s="1347"/>
      <c r="AD21" s="1347"/>
      <c r="AE21" s="1347"/>
      <c r="AF21" s="1347"/>
      <c r="AG21" s="1347"/>
      <c r="AH21" s="1347"/>
      <c r="AI21" s="1347"/>
      <c r="AJ21" s="1347"/>
      <c r="AK21" s="1347"/>
      <c r="AL21" s="1347"/>
      <c r="AM21" s="1347"/>
      <c r="AN21" s="1347"/>
      <c r="AO21" s="1347"/>
      <c r="AP21" s="1347"/>
      <c r="AQ21" s="1347"/>
      <c r="AR21" s="1347"/>
      <c r="AS21" s="1347"/>
      <c r="AT21" s="1347"/>
      <c r="AU21" s="1347"/>
      <c r="AV21" s="1347"/>
      <c r="AW21" s="1347"/>
      <c r="AX21" s="1347"/>
      <c r="AY21" s="1347"/>
      <c r="AZ21" s="1347"/>
      <c r="BA21" s="1347"/>
    </row>
    <row r="22" spans="1:16363" s="1987" customFormat="1">
      <c r="A22" s="1960" t="s">
        <v>4595</v>
      </c>
      <c r="B22" s="1972">
        <v>16</v>
      </c>
      <c r="C22" s="1966"/>
      <c r="D22" s="1970">
        <v>42902</v>
      </c>
      <c r="E22" s="1966"/>
      <c r="F22" s="1970">
        <v>32348</v>
      </c>
      <c r="G22" s="1966"/>
      <c r="H22" s="1966"/>
      <c r="I22" s="1966"/>
      <c r="J22" s="1966"/>
      <c r="K22" s="1966"/>
      <c r="L22" s="1966"/>
      <c r="M22" s="1966"/>
      <c r="N22" s="1966"/>
      <c r="O22" s="1966"/>
      <c r="P22" s="1966"/>
      <c r="Q22" s="1966"/>
      <c r="R22" s="1966"/>
      <c r="S22" s="1966"/>
      <c r="T22" s="1966"/>
      <c r="U22" s="1966"/>
      <c r="V22" s="1966"/>
      <c r="W22" s="1966"/>
      <c r="X22" s="1966"/>
      <c r="Y22" s="1966"/>
      <c r="Z22" s="1966"/>
      <c r="AA22" s="1966"/>
      <c r="AB22" s="1966"/>
      <c r="AC22" s="1966"/>
      <c r="AD22" s="1966"/>
      <c r="AE22" s="1966"/>
      <c r="AF22" s="1966"/>
      <c r="AG22" s="1966"/>
      <c r="AH22" s="1966"/>
      <c r="AI22" s="1966"/>
      <c r="AJ22" s="1966"/>
      <c r="AK22" s="1966"/>
      <c r="AL22" s="1966"/>
      <c r="AM22" s="1966"/>
      <c r="AN22" s="1966"/>
      <c r="AO22" s="1966"/>
      <c r="AP22" s="1966"/>
      <c r="AQ22" s="1966"/>
      <c r="AR22" s="1966"/>
      <c r="AS22" s="1966"/>
      <c r="AT22" s="1966"/>
      <c r="AU22" s="1966"/>
      <c r="AV22" s="1966"/>
      <c r="AW22" s="1966"/>
      <c r="AX22" s="1966"/>
      <c r="AY22" s="1966"/>
      <c r="AZ22" s="1966"/>
      <c r="BA22" s="1966"/>
      <c r="BB22" s="1966"/>
      <c r="BC22" s="1966"/>
      <c r="BD22" s="1966"/>
      <c r="BE22" s="1966"/>
      <c r="BF22" s="1966"/>
      <c r="BG22" s="1966"/>
      <c r="BH22" s="1966"/>
      <c r="BI22" s="1966"/>
      <c r="BJ22" s="1966"/>
      <c r="BK22" s="1966"/>
      <c r="BL22" s="1966"/>
      <c r="BM22" s="1966"/>
      <c r="BN22" s="1966"/>
      <c r="BO22" s="1966"/>
      <c r="BP22" s="1966"/>
      <c r="BQ22" s="1966"/>
      <c r="BR22" s="1966"/>
      <c r="BS22" s="1966"/>
      <c r="BT22" s="1966"/>
      <c r="BU22" s="1966"/>
      <c r="BV22" s="1966"/>
      <c r="BW22" s="1966"/>
      <c r="BX22" s="1966"/>
      <c r="BY22" s="1966"/>
      <c r="BZ22" s="1966"/>
      <c r="CA22" s="1966"/>
      <c r="CB22" s="1966"/>
      <c r="CC22" s="1966"/>
      <c r="CD22" s="1966"/>
      <c r="CE22" s="1966"/>
      <c r="CF22" s="1966"/>
      <c r="CG22" s="1966"/>
      <c r="CH22" s="1966"/>
      <c r="CI22" s="1966"/>
      <c r="CJ22" s="1966"/>
      <c r="CK22" s="1966"/>
      <c r="CL22" s="1966"/>
      <c r="CM22" s="1966"/>
      <c r="CN22" s="1966"/>
      <c r="CO22" s="1966"/>
      <c r="CP22" s="1966"/>
      <c r="CQ22" s="1966"/>
      <c r="CR22" s="1966"/>
      <c r="CS22" s="1966"/>
      <c r="CT22" s="1966"/>
      <c r="CU22" s="1966"/>
      <c r="CV22" s="1966"/>
      <c r="CW22" s="1966"/>
      <c r="CX22" s="1966"/>
      <c r="CY22" s="1966"/>
      <c r="CZ22" s="1966"/>
      <c r="DA22" s="1966"/>
      <c r="DB22" s="1966"/>
      <c r="DC22" s="1966"/>
      <c r="DD22" s="1966"/>
      <c r="DE22" s="1966"/>
      <c r="DF22" s="1966"/>
      <c r="DG22" s="1966"/>
      <c r="DH22" s="1966"/>
      <c r="DI22" s="1966"/>
      <c r="DJ22" s="1966"/>
      <c r="DK22" s="1966"/>
      <c r="DL22" s="1966"/>
      <c r="DM22" s="1966"/>
      <c r="DN22" s="1966"/>
      <c r="DO22" s="1966"/>
      <c r="DP22" s="1966"/>
      <c r="DQ22" s="1966"/>
      <c r="DR22" s="1966"/>
      <c r="DS22" s="1966"/>
      <c r="DT22" s="1966"/>
      <c r="DU22" s="1966"/>
      <c r="DV22" s="1966"/>
      <c r="DW22" s="1966"/>
      <c r="DX22" s="1966"/>
      <c r="DY22" s="1966"/>
      <c r="DZ22" s="1966"/>
      <c r="EA22" s="1966"/>
      <c r="EB22" s="1966"/>
      <c r="EC22" s="1966"/>
      <c r="ED22" s="1966"/>
      <c r="EE22" s="1966"/>
      <c r="EF22" s="1966"/>
      <c r="EG22" s="1966"/>
      <c r="EH22" s="1966"/>
      <c r="EI22" s="1966"/>
      <c r="EJ22" s="1966"/>
      <c r="EK22" s="1966"/>
      <c r="EL22" s="1966"/>
      <c r="EM22" s="1966"/>
      <c r="EN22" s="1966"/>
      <c r="EO22" s="1966"/>
      <c r="EP22" s="1966"/>
      <c r="EQ22" s="1966"/>
      <c r="ER22" s="1966"/>
      <c r="ES22" s="1966"/>
      <c r="ET22" s="1966"/>
      <c r="EU22" s="1966"/>
      <c r="EV22" s="1966"/>
      <c r="EW22" s="1966"/>
      <c r="EX22" s="1966"/>
      <c r="EY22" s="1966"/>
      <c r="EZ22" s="1966"/>
      <c r="FA22" s="1966"/>
      <c r="FB22" s="1966"/>
      <c r="FC22" s="1966"/>
      <c r="FD22" s="1966"/>
      <c r="FE22" s="1966"/>
      <c r="FF22" s="1966"/>
      <c r="FG22" s="1966"/>
      <c r="FH22" s="1966"/>
      <c r="FI22" s="1966"/>
      <c r="FJ22" s="1966"/>
      <c r="FK22" s="1966"/>
      <c r="FL22" s="1966"/>
      <c r="FM22" s="1966"/>
      <c r="FN22" s="1966"/>
      <c r="FO22" s="1966"/>
      <c r="FP22" s="1966"/>
      <c r="FQ22" s="1966"/>
      <c r="FR22" s="1966"/>
      <c r="FS22" s="1966"/>
      <c r="FT22" s="1966"/>
      <c r="FU22" s="1966"/>
      <c r="FV22" s="1966"/>
      <c r="FW22" s="1966"/>
      <c r="FX22" s="1966"/>
      <c r="FY22" s="1966"/>
      <c r="FZ22" s="1966"/>
      <c r="GA22" s="1966"/>
      <c r="GB22" s="1966"/>
      <c r="GC22" s="1966"/>
      <c r="GD22" s="1966"/>
      <c r="GE22" s="1966"/>
      <c r="GF22" s="1966"/>
      <c r="GG22" s="1966"/>
      <c r="GH22" s="1966"/>
      <c r="GI22" s="1966"/>
      <c r="GJ22" s="1966"/>
      <c r="GK22" s="1966"/>
      <c r="GL22" s="1966"/>
      <c r="GM22" s="1966"/>
      <c r="GN22" s="1966"/>
      <c r="GO22" s="1966"/>
      <c r="GP22" s="1966"/>
      <c r="GQ22" s="1966"/>
      <c r="GR22" s="1966"/>
      <c r="GS22" s="1966"/>
      <c r="GT22" s="1966"/>
      <c r="GU22" s="1966"/>
      <c r="GV22" s="1966"/>
      <c r="GW22" s="1966"/>
      <c r="GX22" s="1966"/>
      <c r="GY22" s="1966"/>
      <c r="GZ22" s="1966"/>
      <c r="HA22" s="1966"/>
      <c r="HB22" s="1966"/>
      <c r="HC22" s="1966"/>
      <c r="HD22" s="1966"/>
      <c r="HE22" s="1966"/>
      <c r="HF22" s="1966"/>
      <c r="HG22" s="1966"/>
      <c r="HH22" s="1966"/>
      <c r="HI22" s="1966"/>
      <c r="HJ22" s="1966"/>
      <c r="HK22" s="1966"/>
      <c r="HL22" s="1966"/>
      <c r="HM22" s="1966"/>
      <c r="HN22" s="1966"/>
      <c r="HO22" s="1966"/>
      <c r="HP22" s="1966"/>
      <c r="HQ22" s="1966"/>
      <c r="HR22" s="1966"/>
      <c r="HS22" s="1966"/>
      <c r="HT22" s="1966"/>
      <c r="HU22" s="1966"/>
      <c r="HV22" s="1966"/>
      <c r="HW22" s="1966"/>
      <c r="HX22" s="1966"/>
      <c r="HY22" s="1966"/>
      <c r="HZ22" s="1966"/>
      <c r="IA22" s="1966"/>
      <c r="IB22" s="1966"/>
      <c r="IC22" s="1966"/>
      <c r="ID22" s="1966"/>
      <c r="IE22" s="1966"/>
      <c r="IF22" s="1966"/>
      <c r="IG22" s="1966"/>
      <c r="IH22" s="1966"/>
      <c r="II22" s="1966"/>
      <c r="IJ22" s="1966"/>
      <c r="IK22" s="1966"/>
      <c r="IL22" s="1966"/>
      <c r="IM22" s="1966"/>
      <c r="IN22" s="1966"/>
      <c r="IO22" s="1966"/>
      <c r="IP22" s="1966"/>
      <c r="IQ22" s="1966"/>
      <c r="IR22" s="1966"/>
      <c r="IS22" s="1966"/>
      <c r="IT22" s="1966"/>
      <c r="IU22" s="1966"/>
      <c r="IV22" s="1966"/>
      <c r="IW22" s="1966"/>
      <c r="IX22" s="1966"/>
      <c r="IY22" s="1966"/>
      <c r="IZ22" s="1966"/>
      <c r="JA22" s="1966"/>
      <c r="JB22" s="1966"/>
      <c r="JC22" s="1966"/>
      <c r="JD22" s="1966"/>
      <c r="JE22" s="1966"/>
      <c r="JF22" s="1966"/>
      <c r="JG22" s="1966"/>
      <c r="JH22" s="1966"/>
      <c r="JI22" s="1966"/>
      <c r="JJ22" s="1966"/>
      <c r="JK22" s="1966"/>
      <c r="JL22" s="1966"/>
      <c r="JM22" s="1966"/>
      <c r="JN22" s="1966"/>
      <c r="JO22" s="1966"/>
      <c r="JP22" s="1966"/>
      <c r="JQ22" s="1966"/>
      <c r="JR22" s="1966"/>
      <c r="JS22" s="1966"/>
      <c r="JT22" s="1966"/>
      <c r="JU22" s="1966"/>
      <c r="JV22" s="1966"/>
      <c r="JW22" s="1966"/>
      <c r="JX22" s="1966"/>
      <c r="JY22" s="1966"/>
      <c r="JZ22" s="1966"/>
      <c r="KA22" s="1966"/>
      <c r="KB22" s="1966"/>
      <c r="KC22" s="1966"/>
      <c r="KD22" s="1966"/>
      <c r="KE22" s="1966"/>
      <c r="KF22" s="1966"/>
      <c r="KG22" s="1966"/>
      <c r="KH22" s="1966"/>
      <c r="KI22" s="1966"/>
      <c r="KJ22" s="1966"/>
      <c r="KK22" s="1966"/>
      <c r="KL22" s="1966"/>
      <c r="KM22" s="1966"/>
      <c r="KN22" s="1966"/>
      <c r="KO22" s="1966"/>
      <c r="KP22" s="1966"/>
      <c r="KQ22" s="1966"/>
      <c r="KR22" s="1966"/>
      <c r="KS22" s="1966"/>
      <c r="KT22" s="1966"/>
      <c r="KU22" s="1966"/>
      <c r="KV22" s="1966"/>
      <c r="KW22" s="1966"/>
      <c r="KX22" s="1966"/>
      <c r="KY22" s="1966"/>
      <c r="KZ22" s="1966"/>
      <c r="LA22" s="1966"/>
      <c r="LB22" s="1966"/>
      <c r="LC22" s="1966"/>
      <c r="LD22" s="1966"/>
      <c r="LE22" s="1966"/>
      <c r="LF22" s="1966"/>
      <c r="LG22" s="1966"/>
      <c r="LH22" s="1966"/>
      <c r="LI22" s="1966"/>
      <c r="LJ22" s="1966"/>
      <c r="LK22" s="1966"/>
      <c r="LL22" s="1966"/>
      <c r="LM22" s="1966"/>
      <c r="LN22" s="1966"/>
      <c r="LO22" s="1966"/>
      <c r="LP22" s="1966"/>
      <c r="LQ22" s="1966"/>
      <c r="LR22" s="1966"/>
      <c r="LS22" s="1966"/>
      <c r="LT22" s="1966"/>
      <c r="LU22" s="1966"/>
      <c r="LV22" s="1966"/>
      <c r="LW22" s="1966"/>
      <c r="LX22" s="1966"/>
      <c r="LY22" s="1966"/>
      <c r="LZ22" s="1966"/>
      <c r="MA22" s="1966"/>
      <c r="MB22" s="1966"/>
      <c r="MC22" s="1966"/>
      <c r="MD22" s="1966"/>
      <c r="ME22" s="1966"/>
      <c r="MF22" s="1966"/>
      <c r="MG22" s="1966"/>
      <c r="MH22" s="1966"/>
      <c r="MI22" s="1966"/>
      <c r="MJ22" s="1966"/>
      <c r="MK22" s="1966"/>
      <c r="ML22" s="1966"/>
      <c r="MM22" s="1966"/>
      <c r="MN22" s="1966"/>
      <c r="MO22" s="1966"/>
      <c r="MP22" s="1966"/>
      <c r="MQ22" s="1966"/>
      <c r="MR22" s="1966"/>
      <c r="MS22" s="1966"/>
      <c r="MT22" s="1966"/>
      <c r="MU22" s="1966"/>
      <c r="MV22" s="1966"/>
      <c r="MW22" s="1966"/>
      <c r="MX22" s="1966"/>
      <c r="MY22" s="1966"/>
      <c r="MZ22" s="1966"/>
      <c r="NA22" s="1966"/>
      <c r="NB22" s="1966"/>
      <c r="NC22" s="1966"/>
      <c r="ND22" s="1966"/>
      <c r="NE22" s="1966"/>
      <c r="NF22" s="1966"/>
      <c r="NG22" s="1966"/>
      <c r="NH22" s="1966"/>
      <c r="NI22" s="1966"/>
      <c r="NJ22" s="1966"/>
      <c r="NK22" s="1966"/>
      <c r="NL22" s="1966"/>
      <c r="NM22" s="1966"/>
      <c r="NN22" s="1966"/>
      <c r="NO22" s="1966"/>
      <c r="NP22" s="1966"/>
      <c r="NQ22" s="1966"/>
      <c r="NR22" s="1966"/>
      <c r="NS22" s="1966"/>
      <c r="NT22" s="1966"/>
      <c r="NU22" s="1966"/>
      <c r="NV22" s="1966"/>
      <c r="NW22" s="1966"/>
      <c r="NX22" s="1966"/>
      <c r="NY22" s="1966"/>
      <c r="NZ22" s="1966"/>
      <c r="OA22" s="1966"/>
      <c r="OB22" s="1966"/>
      <c r="OC22" s="1966"/>
      <c r="OD22" s="1966"/>
      <c r="OE22" s="1966"/>
      <c r="OF22" s="1966"/>
      <c r="OG22" s="1966"/>
      <c r="OH22" s="1966"/>
      <c r="OI22" s="1966"/>
      <c r="OJ22" s="1966"/>
      <c r="OK22" s="1966"/>
      <c r="OL22" s="1966"/>
      <c r="OM22" s="1966"/>
      <c r="ON22" s="1966"/>
      <c r="OO22" s="1966"/>
      <c r="OP22" s="1966"/>
      <c r="OQ22" s="1966"/>
      <c r="OR22" s="1966"/>
      <c r="OS22" s="1966"/>
      <c r="OT22" s="1966"/>
      <c r="OU22" s="1966"/>
      <c r="OV22" s="1966"/>
      <c r="OW22" s="1966"/>
      <c r="OX22" s="1966"/>
      <c r="OY22" s="1966"/>
      <c r="OZ22" s="1966"/>
      <c r="PA22" s="1966"/>
      <c r="PB22" s="1966"/>
      <c r="PC22" s="1966"/>
      <c r="PD22" s="1966"/>
      <c r="PE22" s="1966"/>
      <c r="PF22" s="1966"/>
      <c r="PG22" s="1966"/>
      <c r="PH22" s="1966"/>
      <c r="PI22" s="1966"/>
      <c r="PJ22" s="1966"/>
      <c r="PK22" s="1966"/>
      <c r="PL22" s="1966"/>
      <c r="PM22" s="1966"/>
      <c r="PN22" s="1966"/>
      <c r="PO22" s="1966"/>
      <c r="PP22" s="1966"/>
      <c r="PQ22" s="1966"/>
      <c r="PR22" s="1966"/>
      <c r="PS22" s="1966"/>
      <c r="PT22" s="1966"/>
      <c r="PU22" s="1966"/>
      <c r="PV22" s="1966"/>
      <c r="PW22" s="1966"/>
      <c r="PX22" s="1966"/>
      <c r="PY22" s="1966"/>
      <c r="PZ22" s="1966"/>
      <c r="QA22" s="1966"/>
      <c r="QB22" s="1966"/>
      <c r="QC22" s="1966"/>
      <c r="QD22" s="1966"/>
      <c r="QE22" s="1966"/>
      <c r="QF22" s="1966"/>
      <c r="QG22" s="1966"/>
      <c r="QH22" s="1966"/>
      <c r="QI22" s="1966"/>
      <c r="QJ22" s="1966"/>
      <c r="QK22" s="1966"/>
      <c r="QL22" s="1966"/>
      <c r="QM22" s="1966"/>
      <c r="QN22" s="1966"/>
      <c r="QO22" s="1966"/>
      <c r="QP22" s="1966"/>
      <c r="QQ22" s="1966"/>
      <c r="QR22" s="1966"/>
      <c r="QS22" s="1966"/>
      <c r="QT22" s="1966"/>
      <c r="QU22" s="1966"/>
      <c r="QV22" s="1966"/>
      <c r="QW22" s="1966"/>
      <c r="QX22" s="1966"/>
      <c r="QY22" s="1966"/>
      <c r="QZ22" s="1966"/>
      <c r="RA22" s="1966"/>
      <c r="RB22" s="1966"/>
      <c r="RC22" s="1966"/>
      <c r="RD22" s="1966"/>
      <c r="RE22" s="1966"/>
      <c r="RF22" s="1966"/>
      <c r="RG22" s="1966"/>
      <c r="RH22" s="1966"/>
      <c r="RI22" s="1966"/>
      <c r="RJ22" s="1966"/>
      <c r="RK22" s="1966"/>
      <c r="RL22" s="1966"/>
      <c r="RM22" s="1966"/>
      <c r="RN22" s="1966"/>
      <c r="RO22" s="1966"/>
      <c r="RP22" s="1966"/>
      <c r="RQ22" s="1966"/>
      <c r="RR22" s="1966"/>
      <c r="RS22" s="1966"/>
      <c r="RT22" s="1966"/>
      <c r="RU22" s="1966"/>
      <c r="RV22" s="1966"/>
      <c r="RW22" s="1966"/>
      <c r="RX22" s="1966"/>
      <c r="RY22" s="1966"/>
      <c r="RZ22" s="1966"/>
      <c r="SA22" s="1966"/>
      <c r="SB22" s="1966"/>
      <c r="SC22" s="1966"/>
      <c r="SD22" s="1966"/>
      <c r="SE22" s="1966"/>
      <c r="SF22" s="1966"/>
      <c r="SG22" s="1966"/>
      <c r="SH22" s="1966"/>
      <c r="SI22" s="1966"/>
      <c r="SJ22" s="1966"/>
      <c r="SK22" s="1966"/>
      <c r="SL22" s="1966"/>
      <c r="SM22" s="1966"/>
      <c r="SN22" s="1966"/>
      <c r="SO22" s="1966"/>
      <c r="SP22" s="1966"/>
      <c r="SQ22" s="1966"/>
      <c r="SR22" s="1966"/>
      <c r="SS22" s="1966"/>
      <c r="ST22" s="1966"/>
      <c r="SU22" s="1966"/>
      <c r="SV22" s="1966"/>
      <c r="SW22" s="1966"/>
      <c r="SX22" s="1966"/>
      <c r="SY22" s="1966"/>
      <c r="SZ22" s="1966"/>
      <c r="TA22" s="1966"/>
      <c r="TB22" s="1966"/>
      <c r="TC22" s="1966"/>
      <c r="TD22" s="1966"/>
      <c r="TE22" s="1966"/>
      <c r="TF22" s="1966"/>
      <c r="TG22" s="1966"/>
      <c r="TH22" s="1966"/>
      <c r="TI22" s="1966"/>
      <c r="TJ22" s="1966"/>
      <c r="TK22" s="1966"/>
      <c r="TL22" s="1966"/>
      <c r="TM22" s="1966"/>
      <c r="TN22" s="1966"/>
      <c r="TO22" s="1966"/>
      <c r="TP22" s="1966"/>
      <c r="TQ22" s="1966"/>
      <c r="TR22" s="1966"/>
      <c r="TS22" s="1966"/>
      <c r="TT22" s="1966"/>
      <c r="TU22" s="1966"/>
      <c r="TV22" s="1966"/>
      <c r="TW22" s="1966"/>
      <c r="TX22" s="1966"/>
      <c r="TY22" s="1966"/>
      <c r="TZ22" s="1966"/>
      <c r="UA22" s="1966"/>
      <c r="UB22" s="1966"/>
      <c r="UC22" s="1966"/>
      <c r="UD22" s="1966"/>
      <c r="UE22" s="1966"/>
      <c r="UF22" s="1966"/>
      <c r="UG22" s="1966"/>
      <c r="UH22" s="1966"/>
      <c r="UI22" s="1966"/>
      <c r="UJ22" s="1966"/>
      <c r="UK22" s="1966"/>
      <c r="UL22" s="1966"/>
      <c r="UM22" s="1966"/>
      <c r="UN22" s="1966"/>
      <c r="UO22" s="1966"/>
      <c r="UP22" s="1966"/>
      <c r="UQ22" s="1966"/>
      <c r="UR22" s="1966"/>
      <c r="US22" s="1966"/>
      <c r="UT22" s="1966"/>
      <c r="UU22" s="1966"/>
      <c r="UV22" s="1966"/>
      <c r="UW22" s="1966"/>
      <c r="UX22" s="1966"/>
      <c r="UY22" s="1966"/>
      <c r="UZ22" s="1966"/>
      <c r="VA22" s="1966"/>
      <c r="VB22" s="1966"/>
      <c r="VC22" s="1966"/>
      <c r="VD22" s="1966"/>
      <c r="VE22" s="1966"/>
      <c r="VF22" s="1966"/>
      <c r="VG22" s="1966"/>
      <c r="VH22" s="1966"/>
      <c r="VI22" s="1966"/>
      <c r="VJ22" s="1966"/>
      <c r="VK22" s="1966"/>
      <c r="VL22" s="1966"/>
      <c r="VM22" s="1966"/>
      <c r="VN22" s="1966"/>
      <c r="VO22" s="1966"/>
      <c r="VP22" s="1966"/>
      <c r="VQ22" s="1966"/>
      <c r="VR22" s="1966"/>
      <c r="VS22" s="1966"/>
      <c r="VT22" s="1966"/>
      <c r="VU22" s="1966"/>
      <c r="VV22" s="1966"/>
      <c r="VW22" s="1966"/>
      <c r="VX22" s="1966"/>
      <c r="VY22" s="1966"/>
      <c r="VZ22" s="1966"/>
      <c r="WA22" s="1966"/>
      <c r="WB22" s="1966"/>
      <c r="WC22" s="1966"/>
      <c r="WD22" s="1966"/>
      <c r="WE22" s="1966"/>
      <c r="WF22" s="1966"/>
      <c r="WG22" s="1966"/>
      <c r="WH22" s="1966"/>
      <c r="WI22" s="1966"/>
      <c r="WJ22" s="1966"/>
      <c r="WK22" s="1966"/>
      <c r="WL22" s="1966"/>
      <c r="WM22" s="1966"/>
      <c r="WN22" s="1966"/>
      <c r="WO22" s="1966"/>
      <c r="WP22" s="1966"/>
      <c r="WQ22" s="1966"/>
      <c r="WR22" s="1966"/>
      <c r="WS22" s="1966"/>
      <c r="WT22" s="1966"/>
      <c r="WU22" s="1966"/>
      <c r="WV22" s="1966"/>
      <c r="WW22" s="1966"/>
      <c r="WX22" s="1966"/>
      <c r="WY22" s="1966"/>
      <c r="WZ22" s="1966"/>
      <c r="XA22" s="1966"/>
      <c r="XB22" s="1966"/>
      <c r="XC22" s="1966"/>
      <c r="XD22" s="1966"/>
      <c r="XE22" s="1966"/>
      <c r="XF22" s="1966"/>
      <c r="XG22" s="1966"/>
      <c r="XH22" s="1966"/>
      <c r="XI22" s="1966"/>
      <c r="XJ22" s="1966"/>
      <c r="XK22" s="1966"/>
      <c r="XL22" s="1966"/>
      <c r="XM22" s="1966"/>
      <c r="XN22" s="1966"/>
      <c r="XO22" s="1966"/>
      <c r="XP22" s="1966"/>
      <c r="XQ22" s="1966"/>
      <c r="XR22" s="1966"/>
      <c r="XS22" s="1966"/>
      <c r="XT22" s="1966"/>
      <c r="XU22" s="1966"/>
      <c r="XV22" s="1966"/>
      <c r="XW22" s="1966"/>
      <c r="XX22" s="1966"/>
      <c r="XY22" s="1966"/>
      <c r="XZ22" s="1966"/>
      <c r="YA22" s="1966"/>
      <c r="YB22" s="1966"/>
      <c r="YC22" s="1966"/>
      <c r="YD22" s="1966"/>
      <c r="YE22" s="1966"/>
      <c r="YF22" s="1966"/>
      <c r="YG22" s="1966"/>
      <c r="YH22" s="1966"/>
      <c r="YI22" s="1966"/>
      <c r="YJ22" s="1966"/>
      <c r="YK22" s="1966"/>
      <c r="YL22" s="1966"/>
      <c r="YM22" s="1966"/>
      <c r="YN22" s="1966"/>
      <c r="YO22" s="1966"/>
      <c r="YP22" s="1966"/>
      <c r="YQ22" s="1966"/>
      <c r="YR22" s="1966"/>
      <c r="YS22" s="1966"/>
      <c r="YT22" s="1966"/>
      <c r="YU22" s="1966"/>
      <c r="YV22" s="1966"/>
      <c r="YW22" s="1966"/>
      <c r="YX22" s="1966"/>
      <c r="YY22" s="1966"/>
      <c r="YZ22" s="1966"/>
      <c r="ZA22" s="1966"/>
      <c r="ZB22" s="1966"/>
      <c r="ZC22" s="1966"/>
      <c r="ZD22" s="1966"/>
      <c r="ZE22" s="1966"/>
      <c r="ZF22" s="1966"/>
      <c r="ZG22" s="1966"/>
      <c r="ZH22" s="1966"/>
      <c r="ZI22" s="1966"/>
      <c r="ZJ22" s="1966"/>
      <c r="ZK22" s="1966"/>
      <c r="ZL22" s="1966"/>
      <c r="ZM22" s="1966"/>
      <c r="ZN22" s="1966"/>
      <c r="ZO22" s="1966"/>
      <c r="ZP22" s="1966"/>
      <c r="ZQ22" s="1966"/>
      <c r="ZR22" s="1966"/>
      <c r="ZS22" s="1966"/>
      <c r="ZT22" s="1966"/>
      <c r="ZU22" s="1966"/>
      <c r="ZV22" s="1966"/>
      <c r="ZW22" s="1966"/>
      <c r="ZX22" s="1966"/>
      <c r="ZY22" s="1966"/>
      <c r="ZZ22" s="1966"/>
      <c r="AAA22" s="1966"/>
      <c r="AAB22" s="1966"/>
      <c r="AAC22" s="1966"/>
      <c r="AAD22" s="1966"/>
      <c r="AAE22" s="1966"/>
      <c r="AAF22" s="1966"/>
      <c r="AAG22" s="1966"/>
      <c r="AAH22" s="1966"/>
      <c r="AAI22" s="1966"/>
      <c r="AAJ22" s="1966"/>
      <c r="AAK22" s="1966"/>
      <c r="AAL22" s="1966"/>
      <c r="AAM22" s="1966"/>
      <c r="AAN22" s="1966"/>
      <c r="AAO22" s="1966"/>
      <c r="AAP22" s="1966"/>
      <c r="AAQ22" s="1966"/>
      <c r="AAR22" s="1966"/>
      <c r="AAS22" s="1966"/>
      <c r="AAT22" s="1966"/>
      <c r="AAU22" s="1966"/>
      <c r="AAV22" s="1966"/>
      <c r="AAW22" s="1966"/>
      <c r="AAX22" s="1966"/>
      <c r="AAY22" s="1966"/>
      <c r="AAZ22" s="1966"/>
      <c r="ABA22" s="1966"/>
      <c r="ABB22" s="1966"/>
      <c r="ABC22" s="1966"/>
      <c r="ABD22" s="1966"/>
      <c r="ABE22" s="1966"/>
      <c r="ABF22" s="1966"/>
      <c r="ABG22" s="1966"/>
      <c r="ABH22" s="1966"/>
      <c r="ABI22" s="1966"/>
      <c r="ABJ22" s="1966"/>
      <c r="ABK22" s="1966"/>
      <c r="ABL22" s="1966"/>
      <c r="ABM22" s="1966"/>
      <c r="ABN22" s="1966"/>
      <c r="ABO22" s="1966"/>
      <c r="ABP22" s="1966"/>
      <c r="ABQ22" s="1966"/>
      <c r="ABR22" s="1966"/>
      <c r="ABS22" s="1966"/>
      <c r="ABT22" s="1966"/>
      <c r="ABU22" s="1966"/>
      <c r="ABV22" s="1966"/>
      <c r="ABW22" s="1966"/>
      <c r="ABX22" s="1966"/>
      <c r="ABY22" s="1966"/>
      <c r="ABZ22" s="1966"/>
      <c r="ACA22" s="1966"/>
      <c r="ACB22" s="1966"/>
      <c r="ACC22" s="1966"/>
      <c r="ACD22" s="1966"/>
      <c r="ACE22" s="1966"/>
      <c r="ACF22" s="1966"/>
      <c r="ACG22" s="1966"/>
      <c r="ACH22" s="1966"/>
      <c r="ACI22" s="1966"/>
      <c r="ACJ22" s="1966"/>
      <c r="ACK22" s="1966"/>
      <c r="ACL22" s="1966"/>
      <c r="ACM22" s="1966"/>
      <c r="ACN22" s="1966"/>
      <c r="ACO22" s="1966"/>
      <c r="ACP22" s="1966"/>
      <c r="ACQ22" s="1966"/>
      <c r="ACR22" s="1966"/>
      <c r="ACS22" s="1966"/>
      <c r="ACT22" s="1966"/>
      <c r="ACU22" s="1966"/>
      <c r="ACV22" s="1966"/>
      <c r="ACW22" s="1966"/>
      <c r="ACX22" s="1966"/>
      <c r="ACY22" s="1966"/>
      <c r="ACZ22" s="1966"/>
      <c r="ADA22" s="1966"/>
      <c r="ADB22" s="1966"/>
      <c r="ADC22" s="1966"/>
      <c r="ADD22" s="1966"/>
      <c r="ADE22" s="1966"/>
      <c r="ADF22" s="1966"/>
      <c r="ADG22" s="1966"/>
      <c r="ADH22" s="1966"/>
      <c r="ADI22" s="1966"/>
      <c r="ADJ22" s="1966"/>
      <c r="ADK22" s="1966"/>
      <c r="ADL22" s="1966"/>
      <c r="ADM22" s="1966"/>
      <c r="ADN22" s="1966"/>
      <c r="ADO22" s="1966"/>
      <c r="ADP22" s="1966"/>
      <c r="ADQ22" s="1966"/>
      <c r="ADR22" s="1966"/>
      <c r="ADS22" s="1966"/>
      <c r="ADT22" s="1966"/>
      <c r="ADU22" s="1966"/>
      <c r="ADV22" s="1966"/>
      <c r="ADW22" s="1966"/>
      <c r="ADX22" s="1966"/>
      <c r="ADY22" s="1966"/>
      <c r="ADZ22" s="1966"/>
      <c r="AEA22" s="1966"/>
      <c r="AEB22" s="1966"/>
      <c r="AEC22" s="1966"/>
      <c r="AED22" s="1966"/>
      <c r="AEE22" s="1966"/>
      <c r="AEF22" s="1966"/>
      <c r="AEG22" s="1966"/>
      <c r="AEH22" s="1966"/>
      <c r="AEI22" s="1966"/>
      <c r="AEJ22" s="1966"/>
      <c r="AEK22" s="1966"/>
      <c r="AEL22" s="1966"/>
      <c r="AEM22" s="1966"/>
      <c r="AEN22" s="1966"/>
      <c r="AEO22" s="1966"/>
      <c r="AEP22" s="1966"/>
      <c r="AEQ22" s="1966"/>
      <c r="AER22" s="1966"/>
      <c r="AES22" s="1966"/>
      <c r="AET22" s="1966"/>
      <c r="AEU22" s="1966"/>
      <c r="AEV22" s="1966"/>
      <c r="AEW22" s="1966"/>
      <c r="AEX22" s="1966"/>
      <c r="AEY22" s="1966"/>
      <c r="AEZ22" s="1966"/>
      <c r="AFA22" s="1966"/>
      <c r="AFB22" s="1966"/>
      <c r="AFC22" s="1966"/>
      <c r="AFD22" s="1966"/>
      <c r="AFE22" s="1966"/>
      <c r="AFF22" s="1966"/>
      <c r="AFG22" s="1966"/>
      <c r="AFH22" s="1966"/>
      <c r="AFI22" s="1966"/>
      <c r="AFJ22" s="1966"/>
      <c r="AFK22" s="1966"/>
      <c r="AFL22" s="1966"/>
      <c r="AFM22" s="1966"/>
      <c r="AFN22" s="1966"/>
      <c r="AFO22" s="1966"/>
      <c r="AFP22" s="1966"/>
      <c r="AFQ22" s="1966"/>
      <c r="AFR22" s="1966"/>
      <c r="AFS22" s="1966"/>
      <c r="AFT22" s="1966"/>
      <c r="AFU22" s="1966"/>
      <c r="AFV22" s="1966"/>
      <c r="AFW22" s="1966"/>
      <c r="AFX22" s="1966"/>
      <c r="AFY22" s="1966"/>
      <c r="AFZ22" s="1966"/>
      <c r="AGA22" s="1966"/>
      <c r="AGB22" s="1966"/>
      <c r="AGC22" s="1966"/>
      <c r="AGD22" s="1966"/>
      <c r="AGE22" s="1966"/>
      <c r="AGF22" s="1966"/>
      <c r="AGG22" s="1966"/>
      <c r="AGH22" s="1966"/>
      <c r="AGI22" s="1966"/>
      <c r="AGJ22" s="1966"/>
      <c r="AGK22" s="1966"/>
      <c r="AGL22" s="1966"/>
      <c r="AGM22" s="1966"/>
      <c r="AGN22" s="1966"/>
      <c r="AGO22" s="1966"/>
      <c r="AGP22" s="1966"/>
      <c r="AGQ22" s="1966"/>
      <c r="AGR22" s="1966"/>
      <c r="AGS22" s="1966"/>
      <c r="AGT22" s="1966"/>
      <c r="AGU22" s="1966"/>
      <c r="AGV22" s="1966"/>
      <c r="AGW22" s="1966"/>
      <c r="AGX22" s="1966"/>
      <c r="AGY22" s="1966"/>
      <c r="AGZ22" s="1966"/>
      <c r="AHA22" s="1966"/>
      <c r="AHB22" s="1966"/>
      <c r="AHC22" s="1966"/>
      <c r="AHD22" s="1966"/>
      <c r="AHE22" s="1966"/>
      <c r="AHF22" s="1966"/>
      <c r="AHG22" s="1966"/>
      <c r="AHH22" s="1966"/>
      <c r="AHI22" s="1966"/>
      <c r="AHJ22" s="1966"/>
      <c r="AHK22" s="1966"/>
      <c r="AHL22" s="1966"/>
      <c r="AHM22" s="1966"/>
      <c r="AHN22" s="1966"/>
      <c r="AHO22" s="1966"/>
      <c r="AHP22" s="1966"/>
      <c r="AHQ22" s="1966"/>
      <c r="AHR22" s="1966"/>
      <c r="AHS22" s="1966"/>
      <c r="AHT22" s="1966"/>
      <c r="AHU22" s="1966"/>
      <c r="AHV22" s="1966"/>
      <c r="AHW22" s="1966"/>
      <c r="AHX22" s="1966"/>
      <c r="AHY22" s="1966"/>
      <c r="AHZ22" s="1966"/>
      <c r="AIA22" s="1966"/>
      <c r="AIB22" s="1966"/>
      <c r="AIC22" s="1966"/>
      <c r="AID22" s="1966"/>
      <c r="AIE22" s="1966"/>
      <c r="AIF22" s="1966"/>
      <c r="AIG22" s="1966"/>
      <c r="AIH22" s="1966"/>
      <c r="AII22" s="1966"/>
      <c r="AIJ22" s="1966"/>
      <c r="AIK22" s="1966"/>
      <c r="AIL22" s="1966"/>
      <c r="AIM22" s="1966"/>
      <c r="AIN22" s="1966"/>
      <c r="AIO22" s="1966"/>
      <c r="AIP22" s="1966"/>
      <c r="AIQ22" s="1966"/>
      <c r="AIR22" s="1966"/>
      <c r="AIS22" s="1966"/>
      <c r="AIT22" s="1966"/>
      <c r="AIU22" s="1966"/>
      <c r="AIV22" s="1966"/>
      <c r="AIW22" s="1966"/>
      <c r="AIX22" s="1966"/>
      <c r="AIY22" s="1966"/>
      <c r="AIZ22" s="1966"/>
      <c r="AJA22" s="1966"/>
      <c r="AJB22" s="1966"/>
      <c r="AJC22" s="1966"/>
      <c r="AJD22" s="1966"/>
      <c r="AJE22" s="1966"/>
      <c r="AJF22" s="1966"/>
      <c r="AJG22" s="1966"/>
      <c r="AJH22" s="1966"/>
      <c r="AJI22" s="1966"/>
      <c r="AJJ22" s="1966"/>
      <c r="AJK22" s="1966"/>
      <c r="AJL22" s="1966"/>
      <c r="AJM22" s="1966"/>
      <c r="AJN22" s="1966"/>
      <c r="AJO22" s="1966"/>
      <c r="AJP22" s="1966"/>
      <c r="AJQ22" s="1966"/>
      <c r="AJR22" s="1966"/>
      <c r="AJS22" s="1966"/>
      <c r="AJT22" s="1966"/>
      <c r="AJU22" s="1966"/>
      <c r="AJV22" s="1966"/>
      <c r="AJW22" s="1966"/>
      <c r="AJX22" s="1966"/>
      <c r="AJY22" s="1966"/>
      <c r="AJZ22" s="1966"/>
      <c r="AKA22" s="1966"/>
      <c r="AKB22" s="1966"/>
      <c r="AKC22" s="1966"/>
      <c r="AKD22" s="1966"/>
      <c r="AKE22" s="1966"/>
      <c r="AKF22" s="1966"/>
      <c r="AKG22" s="1966"/>
      <c r="AKH22" s="1966"/>
      <c r="AKI22" s="1966"/>
      <c r="AKJ22" s="1966"/>
      <c r="AKK22" s="1966"/>
      <c r="AKL22" s="1966"/>
      <c r="AKM22" s="1966"/>
      <c r="AKN22" s="1966"/>
      <c r="AKO22" s="1966"/>
      <c r="AKP22" s="1966"/>
      <c r="AKQ22" s="1966"/>
      <c r="AKR22" s="1966"/>
      <c r="AKS22" s="1966"/>
      <c r="AKT22" s="1966"/>
      <c r="AKU22" s="1966"/>
      <c r="AKV22" s="1966"/>
      <c r="AKW22" s="1966"/>
      <c r="AKX22" s="1966"/>
      <c r="AKY22" s="1966"/>
      <c r="AKZ22" s="1966"/>
      <c r="ALA22" s="1966"/>
      <c r="ALB22" s="1966"/>
      <c r="ALC22" s="1966"/>
      <c r="ALD22" s="1966"/>
      <c r="ALE22" s="1966"/>
      <c r="ALF22" s="1966"/>
      <c r="ALG22" s="1966"/>
      <c r="ALH22" s="1966"/>
      <c r="ALI22" s="1966"/>
      <c r="ALJ22" s="1966"/>
      <c r="ALK22" s="1966"/>
      <c r="ALL22" s="1966"/>
      <c r="ALM22" s="1966"/>
      <c r="ALN22" s="1966"/>
      <c r="ALO22" s="1966"/>
      <c r="ALP22" s="1966"/>
      <c r="ALQ22" s="1966"/>
      <c r="ALR22" s="1966"/>
      <c r="ALS22" s="1966"/>
      <c r="ALT22" s="1966"/>
      <c r="ALU22" s="1966"/>
      <c r="ALV22" s="1966"/>
      <c r="ALW22" s="1966"/>
      <c r="ALX22" s="1966"/>
      <c r="ALY22" s="1966"/>
      <c r="ALZ22" s="1966"/>
      <c r="AMA22" s="1966"/>
      <c r="AMB22" s="1966"/>
      <c r="AMC22" s="1966"/>
      <c r="AMD22" s="1966"/>
      <c r="AME22" s="1966"/>
      <c r="AMF22" s="1966"/>
      <c r="AMG22" s="1966"/>
      <c r="AMH22" s="1966"/>
      <c r="AMI22" s="1966"/>
      <c r="AMJ22" s="1966"/>
      <c r="AMK22" s="1966"/>
      <c r="AML22" s="1966"/>
      <c r="AMM22" s="1966"/>
      <c r="AMN22" s="1966"/>
      <c r="AMO22" s="1966"/>
      <c r="AMP22" s="1966"/>
      <c r="AMQ22" s="1966"/>
      <c r="AMR22" s="1966"/>
      <c r="AMS22" s="1966"/>
      <c r="AMT22" s="1966"/>
      <c r="AMU22" s="1966"/>
      <c r="AMV22" s="1966"/>
      <c r="AMW22" s="1966"/>
      <c r="AMX22" s="1966"/>
      <c r="AMY22" s="1966"/>
      <c r="AMZ22" s="1966"/>
      <c r="ANA22" s="1966"/>
      <c r="ANB22" s="1966"/>
      <c r="ANC22" s="1966"/>
      <c r="AND22" s="1966"/>
      <c r="ANE22" s="1966"/>
      <c r="ANF22" s="1966"/>
      <c r="ANG22" s="1966"/>
      <c r="ANH22" s="1966"/>
      <c r="ANI22" s="1966"/>
      <c r="ANJ22" s="1966"/>
      <c r="ANK22" s="1966"/>
      <c r="ANL22" s="1966"/>
      <c r="ANM22" s="1966"/>
      <c r="ANN22" s="1966"/>
      <c r="ANO22" s="1966"/>
      <c r="ANP22" s="1966"/>
      <c r="ANQ22" s="1966"/>
      <c r="ANR22" s="1966"/>
      <c r="ANS22" s="1966"/>
      <c r="ANT22" s="1966"/>
      <c r="ANU22" s="1966"/>
      <c r="ANV22" s="1966"/>
      <c r="ANW22" s="1966"/>
      <c r="ANX22" s="1966"/>
      <c r="ANY22" s="1966"/>
      <c r="ANZ22" s="1966"/>
      <c r="AOA22" s="1966"/>
      <c r="AOB22" s="1966"/>
      <c r="AOC22" s="1966"/>
      <c r="AOD22" s="1966"/>
      <c r="AOE22" s="1966"/>
      <c r="AOF22" s="1966"/>
      <c r="AOG22" s="1966"/>
      <c r="AOH22" s="1966"/>
      <c r="AOI22" s="1966"/>
      <c r="AOJ22" s="1966"/>
      <c r="AOK22" s="1966"/>
      <c r="AOL22" s="1966"/>
      <c r="AOM22" s="1966"/>
      <c r="AON22" s="1966"/>
      <c r="AOO22" s="1966"/>
      <c r="AOP22" s="1966"/>
      <c r="AOQ22" s="1966"/>
      <c r="AOR22" s="1966"/>
      <c r="AOS22" s="1966"/>
      <c r="AOT22" s="1966"/>
      <c r="AOU22" s="1966"/>
      <c r="AOV22" s="1966"/>
      <c r="AOW22" s="1966"/>
      <c r="AOX22" s="1966"/>
      <c r="AOY22" s="1966"/>
      <c r="AOZ22" s="1966"/>
      <c r="APA22" s="1966"/>
      <c r="APB22" s="1966"/>
      <c r="APC22" s="1966"/>
      <c r="APD22" s="1966"/>
      <c r="APE22" s="1966"/>
      <c r="APF22" s="1966"/>
      <c r="APG22" s="1966"/>
      <c r="APH22" s="1966"/>
      <c r="API22" s="1966"/>
      <c r="APJ22" s="1966"/>
      <c r="APK22" s="1966"/>
      <c r="APL22" s="1966"/>
      <c r="APM22" s="1966"/>
      <c r="APN22" s="1966"/>
      <c r="APO22" s="1966"/>
      <c r="APP22" s="1966"/>
      <c r="APQ22" s="1966"/>
      <c r="APR22" s="1966"/>
      <c r="APS22" s="1966"/>
      <c r="APT22" s="1966"/>
      <c r="APU22" s="1966"/>
      <c r="APV22" s="1966"/>
      <c r="APW22" s="1966"/>
      <c r="APX22" s="1966"/>
      <c r="APY22" s="1966"/>
      <c r="APZ22" s="1966"/>
      <c r="AQA22" s="1966"/>
      <c r="AQB22" s="1966"/>
      <c r="AQC22" s="1966"/>
      <c r="AQD22" s="1966"/>
      <c r="AQE22" s="1966"/>
      <c r="AQF22" s="1966"/>
      <c r="AQG22" s="1966"/>
      <c r="AQH22" s="1966"/>
      <c r="AQI22" s="1966"/>
      <c r="AQJ22" s="1966"/>
      <c r="AQK22" s="1966"/>
      <c r="AQL22" s="1966"/>
      <c r="AQM22" s="1966"/>
      <c r="AQN22" s="1966"/>
      <c r="AQO22" s="1966"/>
      <c r="AQP22" s="1966"/>
      <c r="AQQ22" s="1966"/>
      <c r="AQR22" s="1966"/>
      <c r="AQS22" s="1966"/>
      <c r="AQT22" s="1966"/>
      <c r="AQU22" s="1966"/>
      <c r="AQV22" s="1966"/>
      <c r="AQW22" s="1966"/>
      <c r="AQX22" s="1966"/>
      <c r="AQY22" s="1966"/>
      <c r="AQZ22" s="1966"/>
      <c r="ARA22" s="1966"/>
      <c r="ARB22" s="1966"/>
      <c r="ARC22" s="1966"/>
      <c r="ARD22" s="1966"/>
      <c r="ARE22" s="1966"/>
      <c r="ARF22" s="1966"/>
      <c r="ARG22" s="1966"/>
      <c r="ARH22" s="1966"/>
      <c r="ARI22" s="1966"/>
      <c r="ARJ22" s="1966"/>
      <c r="ARK22" s="1966"/>
      <c r="ARL22" s="1966"/>
      <c r="ARM22" s="1966"/>
      <c r="ARN22" s="1966"/>
      <c r="ARO22" s="1966"/>
      <c r="ARP22" s="1966"/>
      <c r="ARQ22" s="1966"/>
      <c r="ARR22" s="1966"/>
      <c r="ARS22" s="1966"/>
      <c r="ART22" s="1966"/>
      <c r="ARU22" s="1966"/>
      <c r="ARV22" s="1966"/>
      <c r="ARW22" s="1966"/>
      <c r="ARX22" s="1966"/>
      <c r="ARY22" s="1966"/>
      <c r="ARZ22" s="1966"/>
      <c r="ASA22" s="1966"/>
      <c r="ASB22" s="1966"/>
      <c r="ASC22" s="1966"/>
      <c r="ASD22" s="1966"/>
      <c r="ASE22" s="1966"/>
      <c r="ASF22" s="1966"/>
      <c r="ASG22" s="1966"/>
      <c r="ASH22" s="1966"/>
      <c r="ASI22" s="1966"/>
      <c r="ASJ22" s="1966"/>
      <c r="ASK22" s="1966"/>
      <c r="ASL22" s="1966"/>
      <c r="ASM22" s="1966"/>
      <c r="ASN22" s="1966"/>
      <c r="ASO22" s="1966"/>
      <c r="ASP22" s="1966"/>
      <c r="ASQ22" s="1966"/>
      <c r="ASR22" s="1966"/>
      <c r="ASS22" s="1966"/>
      <c r="AST22" s="1966"/>
      <c r="ASU22" s="1966"/>
      <c r="ASV22" s="1966"/>
      <c r="ASW22" s="1966"/>
      <c r="ASX22" s="1966"/>
      <c r="ASY22" s="1966"/>
      <c r="ASZ22" s="1966"/>
      <c r="ATA22" s="1966"/>
      <c r="ATB22" s="1966"/>
      <c r="ATC22" s="1966"/>
      <c r="ATD22" s="1966"/>
      <c r="ATE22" s="1966"/>
      <c r="ATF22" s="1966"/>
      <c r="ATG22" s="1966"/>
      <c r="ATH22" s="1966"/>
      <c r="ATI22" s="1966"/>
      <c r="ATJ22" s="1966"/>
      <c r="ATK22" s="1966"/>
      <c r="ATL22" s="1966"/>
      <c r="ATM22" s="1966"/>
      <c r="ATN22" s="1966"/>
      <c r="ATO22" s="1966"/>
      <c r="ATP22" s="1966"/>
      <c r="ATQ22" s="1966"/>
      <c r="ATR22" s="1966"/>
      <c r="ATS22" s="1966"/>
      <c r="ATT22" s="1966"/>
      <c r="ATU22" s="1966"/>
      <c r="ATV22" s="1966"/>
      <c r="ATW22" s="1966"/>
      <c r="ATX22" s="1966"/>
      <c r="ATY22" s="1966"/>
      <c r="ATZ22" s="1966"/>
      <c r="AUA22" s="1966"/>
      <c r="AUB22" s="1966"/>
      <c r="AUC22" s="1966"/>
      <c r="AUD22" s="1966"/>
      <c r="AUE22" s="1966"/>
      <c r="AUF22" s="1966"/>
      <c r="AUG22" s="1966"/>
      <c r="AUH22" s="1966"/>
      <c r="AUI22" s="1966"/>
      <c r="AUJ22" s="1966"/>
      <c r="AUK22" s="1966"/>
      <c r="AUL22" s="1966"/>
      <c r="AUM22" s="1966"/>
      <c r="AUN22" s="1966"/>
      <c r="AUO22" s="1966"/>
      <c r="AUP22" s="1966"/>
      <c r="AUQ22" s="1966"/>
      <c r="AUR22" s="1966"/>
      <c r="AUS22" s="1966"/>
      <c r="AUT22" s="1966"/>
      <c r="AUU22" s="1966"/>
      <c r="AUV22" s="1966"/>
      <c r="AUW22" s="1966"/>
      <c r="AUX22" s="1966"/>
      <c r="AUY22" s="1966"/>
      <c r="AUZ22" s="1966"/>
      <c r="AVA22" s="1966"/>
      <c r="AVB22" s="1966"/>
      <c r="AVC22" s="1966"/>
      <c r="AVD22" s="1966"/>
      <c r="AVE22" s="1966"/>
      <c r="AVF22" s="1966"/>
      <c r="AVG22" s="1966"/>
      <c r="AVH22" s="1966"/>
      <c r="AVI22" s="1966"/>
      <c r="AVJ22" s="1966"/>
      <c r="AVK22" s="1966"/>
      <c r="AVL22" s="1966"/>
      <c r="AVM22" s="1966"/>
      <c r="AVN22" s="1966"/>
      <c r="AVO22" s="1966"/>
      <c r="AVP22" s="1966"/>
      <c r="AVQ22" s="1966"/>
      <c r="AVR22" s="1966"/>
      <c r="AVS22" s="1966"/>
      <c r="AVT22" s="1966"/>
      <c r="AVU22" s="1966"/>
      <c r="AVV22" s="1966"/>
      <c r="AVW22" s="1966"/>
      <c r="AVX22" s="1966"/>
      <c r="AVY22" s="1966"/>
      <c r="AVZ22" s="1966"/>
      <c r="AWA22" s="1966"/>
      <c r="AWB22" s="1966"/>
      <c r="AWC22" s="1966"/>
      <c r="AWD22" s="1966"/>
      <c r="AWE22" s="1966"/>
      <c r="AWF22" s="1966"/>
      <c r="AWG22" s="1966"/>
      <c r="AWH22" s="1966"/>
      <c r="AWI22" s="1966"/>
      <c r="AWJ22" s="1966"/>
      <c r="AWK22" s="1966"/>
      <c r="AWL22" s="1966"/>
      <c r="AWM22" s="1966"/>
      <c r="AWN22" s="1966"/>
      <c r="AWO22" s="1966"/>
      <c r="AWP22" s="1966"/>
      <c r="AWQ22" s="1966"/>
      <c r="AWR22" s="1966"/>
      <c r="AWS22" s="1966"/>
      <c r="AWT22" s="1966"/>
      <c r="AWU22" s="1966"/>
      <c r="AWV22" s="1966"/>
      <c r="AWW22" s="1966"/>
      <c r="AWX22" s="1966"/>
      <c r="AWY22" s="1966"/>
      <c r="AWZ22" s="1966"/>
      <c r="AXA22" s="1966"/>
      <c r="AXB22" s="1966"/>
      <c r="AXC22" s="1966"/>
      <c r="AXD22" s="1966"/>
      <c r="AXE22" s="1966"/>
      <c r="AXF22" s="1966"/>
      <c r="AXG22" s="1966"/>
      <c r="AXH22" s="1966"/>
      <c r="AXI22" s="1966"/>
      <c r="AXJ22" s="1966"/>
      <c r="AXK22" s="1966"/>
      <c r="AXL22" s="1966"/>
      <c r="AXM22" s="1966"/>
      <c r="AXN22" s="1966"/>
      <c r="AXO22" s="1966"/>
      <c r="AXP22" s="1966"/>
      <c r="AXQ22" s="1966"/>
      <c r="AXR22" s="1966"/>
      <c r="AXS22" s="1966"/>
      <c r="AXT22" s="1966"/>
      <c r="AXU22" s="1966"/>
      <c r="AXV22" s="1966"/>
      <c r="AXW22" s="1966"/>
      <c r="AXX22" s="1966"/>
      <c r="AXY22" s="1966"/>
      <c r="AXZ22" s="1966"/>
      <c r="AYA22" s="1966"/>
      <c r="AYB22" s="1966"/>
      <c r="AYC22" s="1966"/>
      <c r="AYD22" s="1966"/>
      <c r="AYE22" s="1966"/>
      <c r="AYF22" s="1966"/>
      <c r="AYG22" s="1966"/>
      <c r="AYH22" s="1966"/>
      <c r="AYI22" s="1966"/>
      <c r="AYJ22" s="1966"/>
      <c r="AYK22" s="1966"/>
      <c r="AYL22" s="1966"/>
      <c r="AYM22" s="1966"/>
      <c r="AYN22" s="1966"/>
      <c r="AYO22" s="1966"/>
      <c r="AYP22" s="1966"/>
      <c r="AYQ22" s="1966"/>
      <c r="AYR22" s="1966"/>
      <c r="AYS22" s="1966"/>
      <c r="AYT22" s="1966"/>
      <c r="AYU22" s="1966"/>
      <c r="AYV22" s="1966"/>
      <c r="AYW22" s="1966"/>
      <c r="AYX22" s="1966"/>
      <c r="AYY22" s="1966"/>
      <c r="AYZ22" s="1966"/>
      <c r="AZA22" s="1966"/>
      <c r="AZB22" s="1966"/>
      <c r="AZC22" s="1966"/>
      <c r="AZD22" s="1966"/>
      <c r="AZE22" s="1966"/>
      <c r="AZF22" s="1966"/>
      <c r="AZG22" s="1966"/>
      <c r="AZH22" s="1966"/>
      <c r="AZI22" s="1966"/>
      <c r="AZJ22" s="1966"/>
      <c r="AZK22" s="1966"/>
      <c r="AZL22" s="1966"/>
      <c r="AZM22" s="1966"/>
      <c r="AZN22" s="1966"/>
      <c r="AZO22" s="1966"/>
      <c r="AZP22" s="1966"/>
      <c r="AZQ22" s="1966"/>
      <c r="AZR22" s="1966"/>
      <c r="AZS22" s="1966"/>
      <c r="AZT22" s="1966"/>
      <c r="AZU22" s="1966"/>
      <c r="AZV22" s="1966"/>
      <c r="AZW22" s="1966"/>
      <c r="AZX22" s="1966"/>
      <c r="AZY22" s="1966"/>
      <c r="AZZ22" s="1966"/>
      <c r="BAA22" s="1966"/>
      <c r="BAB22" s="1966"/>
      <c r="BAC22" s="1966"/>
      <c r="BAD22" s="1966"/>
      <c r="BAE22" s="1966"/>
      <c r="BAF22" s="1966"/>
      <c r="BAG22" s="1966"/>
      <c r="BAH22" s="1966"/>
      <c r="BAI22" s="1966"/>
      <c r="BAJ22" s="1966"/>
      <c r="BAK22" s="1966"/>
      <c r="BAL22" s="1966"/>
      <c r="BAM22" s="1966"/>
      <c r="BAN22" s="1966"/>
      <c r="BAO22" s="1966"/>
      <c r="BAP22" s="1966"/>
      <c r="BAQ22" s="1966"/>
      <c r="BAR22" s="1966"/>
      <c r="BAS22" s="1966"/>
      <c r="BAT22" s="1966"/>
      <c r="BAU22" s="1966"/>
      <c r="BAV22" s="1966"/>
      <c r="BAW22" s="1966"/>
      <c r="BAX22" s="1966"/>
      <c r="BAY22" s="1966"/>
      <c r="BAZ22" s="1966"/>
      <c r="BBA22" s="1966"/>
      <c r="BBB22" s="1966"/>
      <c r="BBC22" s="1966"/>
      <c r="BBD22" s="1966"/>
      <c r="BBE22" s="1966"/>
      <c r="BBF22" s="1966"/>
      <c r="BBG22" s="1966"/>
      <c r="BBH22" s="1966"/>
      <c r="BBI22" s="1966"/>
      <c r="BBJ22" s="1966"/>
      <c r="BBK22" s="1966"/>
      <c r="BBL22" s="1966"/>
      <c r="BBM22" s="1966"/>
      <c r="BBN22" s="1966"/>
      <c r="BBO22" s="1966"/>
      <c r="BBP22" s="1966"/>
      <c r="BBQ22" s="1966"/>
      <c r="BBR22" s="1966"/>
      <c r="BBS22" s="1966"/>
      <c r="BBT22" s="1966"/>
      <c r="BBU22" s="1966"/>
      <c r="BBV22" s="1966"/>
      <c r="BBW22" s="1966"/>
      <c r="BBX22" s="1966"/>
      <c r="BBY22" s="1966"/>
      <c r="BBZ22" s="1966"/>
      <c r="BCA22" s="1966"/>
      <c r="BCB22" s="1966"/>
      <c r="BCC22" s="1966"/>
      <c r="BCD22" s="1966"/>
      <c r="BCE22" s="1966"/>
      <c r="BCF22" s="1966"/>
      <c r="BCG22" s="1966"/>
      <c r="BCH22" s="1966"/>
      <c r="BCI22" s="1966"/>
      <c r="BCJ22" s="1966"/>
      <c r="BCK22" s="1966"/>
      <c r="BCL22" s="1966"/>
      <c r="BCM22" s="1966"/>
      <c r="BCN22" s="1966"/>
      <c r="BCO22" s="1966"/>
      <c r="BCP22" s="1966"/>
      <c r="BCQ22" s="1966"/>
      <c r="BCR22" s="1966"/>
      <c r="BCS22" s="1966"/>
      <c r="BCT22" s="1966"/>
      <c r="BCU22" s="1966"/>
      <c r="BCV22" s="1966"/>
      <c r="BCW22" s="1966"/>
      <c r="BCX22" s="1966"/>
      <c r="BCY22" s="1966"/>
      <c r="BCZ22" s="1966"/>
      <c r="BDA22" s="1966"/>
      <c r="BDB22" s="1966"/>
      <c r="BDC22" s="1966"/>
      <c r="BDD22" s="1966"/>
      <c r="BDE22" s="1966"/>
      <c r="BDF22" s="1966"/>
      <c r="BDG22" s="1966"/>
      <c r="BDH22" s="1966"/>
      <c r="BDI22" s="1966"/>
      <c r="BDJ22" s="1966"/>
      <c r="BDK22" s="1966"/>
      <c r="BDL22" s="1966"/>
      <c r="BDM22" s="1966"/>
      <c r="BDN22" s="1966"/>
      <c r="BDO22" s="1966"/>
      <c r="BDP22" s="1966"/>
      <c r="BDQ22" s="1966"/>
      <c r="BDR22" s="1966"/>
      <c r="BDS22" s="1966"/>
      <c r="BDT22" s="1966"/>
      <c r="BDU22" s="1966"/>
      <c r="BDV22" s="1966"/>
      <c r="BDW22" s="1966"/>
      <c r="BDX22" s="1966"/>
      <c r="BDY22" s="1966"/>
      <c r="BDZ22" s="1966"/>
      <c r="BEA22" s="1966"/>
      <c r="BEB22" s="1966"/>
      <c r="BEC22" s="1966"/>
      <c r="BED22" s="1966"/>
      <c r="BEE22" s="1966"/>
      <c r="BEF22" s="1966"/>
      <c r="BEG22" s="1966"/>
      <c r="BEH22" s="1966"/>
      <c r="BEI22" s="1966"/>
      <c r="BEJ22" s="1966"/>
      <c r="BEK22" s="1966"/>
      <c r="BEL22" s="1966"/>
      <c r="BEM22" s="1966"/>
      <c r="BEN22" s="1966"/>
      <c r="BEO22" s="1966"/>
      <c r="BEP22" s="1966"/>
      <c r="BEQ22" s="1966"/>
      <c r="BER22" s="1966"/>
      <c r="BES22" s="1966"/>
      <c r="BET22" s="1966"/>
      <c r="BEU22" s="1966"/>
      <c r="BEV22" s="1966"/>
      <c r="BEW22" s="1966"/>
      <c r="BEX22" s="1966"/>
      <c r="BEY22" s="1966"/>
      <c r="BEZ22" s="1966"/>
      <c r="BFA22" s="1966"/>
      <c r="BFB22" s="1966"/>
      <c r="BFC22" s="1966"/>
      <c r="BFD22" s="1966"/>
      <c r="BFE22" s="1966"/>
      <c r="BFF22" s="1966"/>
      <c r="BFG22" s="1966"/>
      <c r="BFH22" s="1966"/>
      <c r="BFI22" s="1966"/>
      <c r="BFJ22" s="1966"/>
      <c r="BFK22" s="1966"/>
      <c r="BFL22" s="1966"/>
      <c r="BFM22" s="1966"/>
      <c r="BFN22" s="1966"/>
      <c r="BFO22" s="1966"/>
      <c r="BFP22" s="1966"/>
      <c r="BFQ22" s="1966"/>
      <c r="BFR22" s="1966"/>
      <c r="BFS22" s="1966"/>
      <c r="BFT22" s="1966"/>
      <c r="BFU22" s="1966"/>
      <c r="BFV22" s="1966"/>
      <c r="BFW22" s="1966"/>
      <c r="BFX22" s="1966"/>
      <c r="BFY22" s="1966"/>
      <c r="BFZ22" s="1966"/>
      <c r="BGA22" s="1966"/>
      <c r="BGB22" s="1966"/>
      <c r="BGC22" s="1966"/>
      <c r="BGD22" s="1966"/>
      <c r="BGE22" s="1966"/>
      <c r="BGF22" s="1966"/>
      <c r="BGG22" s="1966"/>
      <c r="BGH22" s="1966"/>
      <c r="BGI22" s="1966"/>
      <c r="BGJ22" s="1966"/>
      <c r="BGK22" s="1966"/>
      <c r="BGL22" s="1966"/>
      <c r="BGM22" s="1966"/>
      <c r="BGN22" s="1966"/>
      <c r="BGO22" s="1966"/>
      <c r="BGP22" s="1966"/>
      <c r="BGQ22" s="1966"/>
      <c r="BGR22" s="1966"/>
      <c r="BGS22" s="1966"/>
      <c r="BGT22" s="1966"/>
      <c r="BGU22" s="1966"/>
      <c r="BGV22" s="1966"/>
      <c r="BGW22" s="1966"/>
      <c r="BGX22" s="1966"/>
      <c r="BGY22" s="1966"/>
      <c r="BGZ22" s="1966"/>
      <c r="BHA22" s="1966"/>
      <c r="BHB22" s="1966"/>
      <c r="BHC22" s="1966"/>
      <c r="BHD22" s="1966"/>
      <c r="BHE22" s="1966"/>
      <c r="BHF22" s="1966"/>
      <c r="BHG22" s="1966"/>
      <c r="BHH22" s="1966"/>
      <c r="BHI22" s="1966"/>
      <c r="BHJ22" s="1966"/>
      <c r="BHK22" s="1966"/>
      <c r="BHL22" s="1966"/>
      <c r="BHM22" s="1966"/>
      <c r="BHN22" s="1966"/>
      <c r="BHO22" s="1966"/>
      <c r="BHP22" s="1966"/>
      <c r="BHQ22" s="1966"/>
      <c r="BHR22" s="1966"/>
      <c r="BHS22" s="1966"/>
      <c r="BHT22" s="1966"/>
      <c r="BHU22" s="1966"/>
      <c r="BHV22" s="1966"/>
      <c r="BHW22" s="1966"/>
      <c r="BHX22" s="1966"/>
      <c r="BHY22" s="1966"/>
      <c r="BHZ22" s="1966"/>
      <c r="BIA22" s="1966"/>
      <c r="BIB22" s="1966"/>
      <c r="BIC22" s="1966"/>
      <c r="BID22" s="1966"/>
      <c r="BIE22" s="1966"/>
      <c r="BIF22" s="1966"/>
      <c r="BIG22" s="1966"/>
      <c r="BIH22" s="1966"/>
      <c r="BII22" s="1966"/>
      <c r="BIJ22" s="1966"/>
      <c r="BIK22" s="1966"/>
      <c r="BIL22" s="1966"/>
      <c r="BIM22" s="1966"/>
      <c r="BIN22" s="1966"/>
      <c r="BIO22" s="1966"/>
      <c r="BIP22" s="1966"/>
      <c r="BIQ22" s="1966"/>
      <c r="BIR22" s="1966"/>
      <c r="BIS22" s="1966"/>
      <c r="BIT22" s="1966"/>
      <c r="BIU22" s="1966"/>
      <c r="BIV22" s="1966"/>
      <c r="BIW22" s="1966"/>
      <c r="BIX22" s="1966"/>
      <c r="BIY22" s="1966"/>
      <c r="BIZ22" s="1966"/>
      <c r="BJA22" s="1966"/>
      <c r="BJB22" s="1966"/>
      <c r="BJC22" s="1966"/>
      <c r="BJD22" s="1966"/>
      <c r="BJE22" s="1966"/>
      <c r="BJF22" s="1966"/>
      <c r="BJG22" s="1966"/>
      <c r="BJH22" s="1966"/>
      <c r="BJI22" s="1966"/>
      <c r="BJJ22" s="1966"/>
      <c r="BJK22" s="1966"/>
      <c r="BJL22" s="1966"/>
      <c r="BJM22" s="1966"/>
      <c r="BJN22" s="1966"/>
      <c r="BJO22" s="1966"/>
      <c r="BJP22" s="1966"/>
      <c r="BJQ22" s="1966"/>
      <c r="BJR22" s="1966"/>
      <c r="BJS22" s="1966"/>
      <c r="BJT22" s="1966"/>
      <c r="BJU22" s="1966"/>
      <c r="BJV22" s="1966"/>
      <c r="BJW22" s="1966"/>
      <c r="BJX22" s="1966"/>
      <c r="BJY22" s="1966"/>
      <c r="BJZ22" s="1966"/>
      <c r="BKA22" s="1966"/>
      <c r="BKB22" s="1966"/>
      <c r="BKC22" s="1966"/>
      <c r="BKD22" s="1966"/>
      <c r="BKE22" s="1966"/>
      <c r="BKF22" s="1966"/>
      <c r="BKG22" s="1966"/>
      <c r="BKH22" s="1966"/>
      <c r="BKI22" s="1966"/>
      <c r="BKJ22" s="1966"/>
      <c r="BKK22" s="1966"/>
      <c r="BKL22" s="1966"/>
      <c r="BKM22" s="1966"/>
      <c r="BKN22" s="1966"/>
      <c r="BKO22" s="1966"/>
      <c r="BKP22" s="1966"/>
      <c r="BKQ22" s="1966"/>
      <c r="BKR22" s="1966"/>
      <c r="BKS22" s="1966"/>
      <c r="BKT22" s="1966"/>
      <c r="BKU22" s="1966"/>
      <c r="BKV22" s="1966"/>
      <c r="BKW22" s="1966"/>
      <c r="BKX22" s="1966"/>
      <c r="BKY22" s="1966"/>
      <c r="BKZ22" s="1966"/>
      <c r="BLA22" s="1966"/>
      <c r="BLB22" s="1966"/>
      <c r="BLC22" s="1966"/>
      <c r="BLD22" s="1966"/>
      <c r="BLE22" s="1966"/>
      <c r="BLF22" s="1966"/>
      <c r="BLG22" s="1966"/>
      <c r="BLH22" s="1966"/>
      <c r="BLI22" s="1966"/>
      <c r="BLJ22" s="1966"/>
      <c r="BLK22" s="1966"/>
      <c r="BLL22" s="1966"/>
      <c r="BLM22" s="1966"/>
      <c r="BLN22" s="1966"/>
      <c r="BLO22" s="1966"/>
      <c r="BLP22" s="1966"/>
      <c r="BLQ22" s="1966"/>
      <c r="BLR22" s="1966"/>
      <c r="BLS22" s="1966"/>
      <c r="BLT22" s="1966"/>
      <c r="BLU22" s="1966"/>
      <c r="BLV22" s="1966"/>
      <c r="BLW22" s="1966"/>
      <c r="BLX22" s="1966"/>
      <c r="BLY22" s="1966"/>
      <c r="BLZ22" s="1966"/>
      <c r="BMA22" s="1966"/>
      <c r="BMB22" s="1966"/>
      <c r="BMC22" s="1966"/>
      <c r="BMD22" s="1966"/>
      <c r="BME22" s="1966"/>
      <c r="BMF22" s="1966"/>
      <c r="BMG22" s="1966"/>
      <c r="BMH22" s="1966"/>
      <c r="BMI22" s="1966"/>
      <c r="BMJ22" s="1966"/>
      <c r="BMK22" s="1966"/>
      <c r="BML22" s="1966"/>
      <c r="BMM22" s="1966"/>
      <c r="BMN22" s="1966"/>
      <c r="BMO22" s="1966"/>
      <c r="BMP22" s="1966"/>
      <c r="BMQ22" s="1966"/>
      <c r="BMR22" s="1966"/>
      <c r="BMS22" s="1966"/>
      <c r="BMT22" s="1966"/>
      <c r="BMU22" s="1966"/>
      <c r="BMV22" s="1966"/>
      <c r="BMW22" s="1966"/>
      <c r="BMX22" s="1966"/>
      <c r="BMY22" s="1966"/>
      <c r="BMZ22" s="1966"/>
      <c r="BNA22" s="1966"/>
      <c r="BNB22" s="1966"/>
      <c r="BNC22" s="1966"/>
      <c r="BND22" s="1966"/>
      <c r="BNE22" s="1966"/>
      <c r="BNF22" s="1966"/>
      <c r="BNG22" s="1966"/>
      <c r="BNH22" s="1966"/>
      <c r="BNI22" s="1966"/>
      <c r="BNJ22" s="1966"/>
      <c r="BNK22" s="1966"/>
      <c r="BNL22" s="1966"/>
      <c r="BNM22" s="1966"/>
      <c r="BNN22" s="1966"/>
      <c r="BNO22" s="1966"/>
      <c r="BNP22" s="1966"/>
      <c r="BNQ22" s="1966"/>
      <c r="BNR22" s="1966"/>
      <c r="BNS22" s="1966"/>
      <c r="BNT22" s="1966"/>
      <c r="BNU22" s="1966"/>
      <c r="BNV22" s="1966"/>
      <c r="BNW22" s="1966"/>
      <c r="BNX22" s="1966"/>
      <c r="BNY22" s="1966"/>
      <c r="BNZ22" s="1966"/>
      <c r="BOA22" s="1966"/>
      <c r="BOB22" s="1966"/>
      <c r="BOC22" s="1966"/>
      <c r="BOD22" s="1966"/>
      <c r="BOE22" s="1966"/>
      <c r="BOF22" s="1966"/>
      <c r="BOG22" s="1966"/>
      <c r="BOH22" s="1966"/>
      <c r="BOI22" s="1966"/>
      <c r="BOJ22" s="1966"/>
      <c r="BOK22" s="1966"/>
      <c r="BOL22" s="1966"/>
      <c r="BOM22" s="1966"/>
      <c r="BON22" s="1966"/>
      <c r="BOO22" s="1966"/>
      <c r="BOP22" s="1966"/>
      <c r="BOQ22" s="1966"/>
      <c r="BOR22" s="1966"/>
      <c r="BOS22" s="1966"/>
      <c r="BOT22" s="1966"/>
      <c r="BOU22" s="1966"/>
      <c r="BOV22" s="1966"/>
      <c r="BOW22" s="1966"/>
      <c r="BOX22" s="1966"/>
      <c r="BOY22" s="1966"/>
      <c r="BOZ22" s="1966"/>
      <c r="BPA22" s="1966"/>
      <c r="BPB22" s="1966"/>
      <c r="BPC22" s="1966"/>
      <c r="BPD22" s="1966"/>
      <c r="BPE22" s="1966"/>
      <c r="BPF22" s="1966"/>
      <c r="BPG22" s="1966"/>
      <c r="BPH22" s="1966"/>
      <c r="BPI22" s="1966"/>
      <c r="BPJ22" s="1966"/>
      <c r="BPK22" s="1966"/>
      <c r="BPL22" s="1966"/>
      <c r="BPM22" s="1966"/>
      <c r="BPN22" s="1966"/>
      <c r="BPO22" s="1966"/>
      <c r="BPP22" s="1966"/>
      <c r="BPQ22" s="1966"/>
      <c r="BPR22" s="1966"/>
      <c r="BPS22" s="1966"/>
      <c r="BPT22" s="1966"/>
      <c r="BPU22" s="1966"/>
      <c r="BPV22" s="1966"/>
      <c r="BPW22" s="1966"/>
      <c r="BPX22" s="1966"/>
      <c r="BPY22" s="1966"/>
      <c r="BPZ22" s="1966"/>
      <c r="BQA22" s="1966"/>
      <c r="BQB22" s="1966"/>
      <c r="BQC22" s="1966"/>
      <c r="BQD22" s="1966"/>
      <c r="BQE22" s="1966"/>
      <c r="BQF22" s="1966"/>
      <c r="BQG22" s="1966"/>
      <c r="BQH22" s="1966"/>
      <c r="BQI22" s="1966"/>
      <c r="BQJ22" s="1966"/>
      <c r="BQK22" s="1966"/>
      <c r="BQL22" s="1966"/>
      <c r="BQM22" s="1966"/>
      <c r="BQN22" s="1966"/>
      <c r="BQO22" s="1966"/>
      <c r="BQP22" s="1966"/>
      <c r="BQQ22" s="1966"/>
      <c r="BQR22" s="1966"/>
      <c r="BQS22" s="1966"/>
      <c r="BQT22" s="1966"/>
      <c r="BQU22" s="1966"/>
      <c r="BQV22" s="1966"/>
      <c r="BQW22" s="1966"/>
      <c r="BQX22" s="1966"/>
      <c r="BQY22" s="1966"/>
      <c r="BQZ22" s="1966"/>
      <c r="BRA22" s="1966"/>
      <c r="BRB22" s="1966"/>
      <c r="BRC22" s="1966"/>
      <c r="BRD22" s="1966"/>
      <c r="BRE22" s="1966"/>
      <c r="BRF22" s="1966"/>
      <c r="BRG22" s="1966"/>
      <c r="BRH22" s="1966"/>
      <c r="BRI22" s="1966"/>
      <c r="BRJ22" s="1966"/>
      <c r="BRK22" s="1966"/>
      <c r="BRL22" s="1966"/>
      <c r="BRM22" s="1966"/>
      <c r="BRN22" s="1966"/>
      <c r="BRO22" s="1966"/>
      <c r="BRP22" s="1966"/>
      <c r="BRQ22" s="1966"/>
      <c r="BRR22" s="1966"/>
      <c r="BRS22" s="1966"/>
      <c r="BRT22" s="1966"/>
      <c r="BRU22" s="1966"/>
      <c r="BRV22" s="1966"/>
      <c r="BRW22" s="1966"/>
      <c r="BRX22" s="1966"/>
      <c r="BRY22" s="1966"/>
      <c r="BRZ22" s="1966"/>
      <c r="BSA22" s="1966"/>
      <c r="BSB22" s="1966"/>
      <c r="BSC22" s="1966"/>
      <c r="BSD22" s="1966"/>
      <c r="BSE22" s="1966"/>
      <c r="BSF22" s="1966"/>
      <c r="BSG22" s="1966"/>
      <c r="BSH22" s="1966"/>
      <c r="BSI22" s="1966"/>
      <c r="BSJ22" s="1966"/>
      <c r="BSK22" s="1966"/>
      <c r="BSL22" s="1966"/>
      <c r="BSM22" s="1966"/>
      <c r="BSN22" s="1966"/>
      <c r="BSO22" s="1966"/>
      <c r="BSP22" s="1966"/>
      <c r="BSQ22" s="1966"/>
      <c r="BSR22" s="1966"/>
      <c r="BSS22" s="1966"/>
      <c r="BST22" s="1966"/>
      <c r="BSU22" s="1966"/>
      <c r="BSV22" s="1966"/>
      <c r="BSW22" s="1966"/>
      <c r="BSX22" s="1966"/>
      <c r="BSY22" s="1966"/>
      <c r="BSZ22" s="1966"/>
      <c r="BTA22" s="1966"/>
      <c r="BTB22" s="1966"/>
      <c r="BTC22" s="1966"/>
      <c r="BTD22" s="1966"/>
      <c r="BTE22" s="1966"/>
      <c r="BTF22" s="1966"/>
      <c r="BTG22" s="1966"/>
      <c r="BTH22" s="1966"/>
      <c r="BTI22" s="1966"/>
      <c r="BTJ22" s="1966"/>
      <c r="BTK22" s="1966"/>
      <c r="BTL22" s="1966"/>
      <c r="BTM22" s="1966"/>
      <c r="BTN22" s="1966"/>
      <c r="BTO22" s="1966"/>
      <c r="BTP22" s="1966"/>
      <c r="BTQ22" s="1966"/>
      <c r="BTR22" s="1966"/>
      <c r="BTS22" s="1966"/>
      <c r="BTT22" s="1966"/>
      <c r="BTU22" s="1966"/>
      <c r="BTV22" s="1966"/>
      <c r="BTW22" s="1966"/>
      <c r="BTX22" s="1966"/>
      <c r="BTY22" s="1966"/>
      <c r="BTZ22" s="1966"/>
      <c r="BUA22" s="1966"/>
      <c r="BUB22" s="1966"/>
      <c r="BUC22" s="1966"/>
      <c r="BUD22" s="1966"/>
      <c r="BUE22" s="1966"/>
      <c r="BUF22" s="1966"/>
      <c r="BUG22" s="1966"/>
      <c r="BUH22" s="1966"/>
      <c r="BUI22" s="1966"/>
      <c r="BUJ22" s="1966"/>
      <c r="BUK22" s="1966"/>
      <c r="BUL22" s="1966"/>
      <c r="BUM22" s="1966"/>
      <c r="BUN22" s="1966"/>
      <c r="BUO22" s="1966"/>
      <c r="BUP22" s="1966"/>
      <c r="BUQ22" s="1966"/>
      <c r="BUR22" s="1966"/>
      <c r="BUS22" s="1966"/>
      <c r="BUT22" s="1966"/>
      <c r="BUU22" s="1966"/>
      <c r="BUV22" s="1966"/>
      <c r="BUW22" s="1966"/>
      <c r="BUX22" s="1966"/>
      <c r="BUY22" s="1966"/>
      <c r="BUZ22" s="1966"/>
      <c r="BVA22" s="1966"/>
      <c r="BVB22" s="1966"/>
      <c r="BVC22" s="1966"/>
      <c r="BVD22" s="1966"/>
      <c r="BVE22" s="1966"/>
      <c r="BVF22" s="1966"/>
      <c r="BVG22" s="1966"/>
      <c r="BVH22" s="1966"/>
      <c r="BVI22" s="1966"/>
      <c r="BVJ22" s="1966"/>
      <c r="BVK22" s="1966"/>
      <c r="BVL22" s="1966"/>
      <c r="BVM22" s="1966"/>
      <c r="BVN22" s="1966"/>
      <c r="BVO22" s="1966"/>
      <c r="BVP22" s="1966"/>
      <c r="BVQ22" s="1966"/>
      <c r="BVR22" s="1966"/>
      <c r="BVS22" s="1966"/>
      <c r="BVT22" s="1966"/>
      <c r="BVU22" s="1966"/>
      <c r="BVV22" s="1966"/>
      <c r="BVW22" s="1966"/>
      <c r="BVX22" s="1966"/>
      <c r="BVY22" s="1966"/>
      <c r="BVZ22" s="1966"/>
      <c r="BWA22" s="1966"/>
      <c r="BWB22" s="1966"/>
      <c r="BWC22" s="1966"/>
      <c r="BWD22" s="1966"/>
      <c r="BWE22" s="1966"/>
      <c r="BWF22" s="1966"/>
      <c r="BWG22" s="1966"/>
      <c r="BWH22" s="1966"/>
      <c r="BWI22" s="1966"/>
      <c r="BWJ22" s="1966"/>
      <c r="BWK22" s="1966"/>
      <c r="BWL22" s="1966"/>
      <c r="BWM22" s="1966"/>
      <c r="BWN22" s="1966"/>
      <c r="BWO22" s="1966"/>
      <c r="BWP22" s="1966"/>
      <c r="BWQ22" s="1966"/>
      <c r="BWR22" s="1966"/>
      <c r="BWS22" s="1966"/>
      <c r="BWT22" s="1966"/>
      <c r="BWU22" s="1966"/>
      <c r="BWV22" s="1966"/>
      <c r="BWW22" s="1966"/>
      <c r="BWX22" s="1966"/>
      <c r="BWY22" s="1966"/>
      <c r="BWZ22" s="1966"/>
      <c r="BXA22" s="1966"/>
      <c r="BXB22" s="1966"/>
      <c r="BXC22" s="1966"/>
      <c r="BXD22" s="1966"/>
      <c r="BXE22" s="1966"/>
      <c r="BXF22" s="1966"/>
      <c r="BXG22" s="1966"/>
      <c r="BXH22" s="1966"/>
      <c r="BXI22" s="1966"/>
      <c r="BXJ22" s="1966"/>
      <c r="BXK22" s="1966"/>
      <c r="BXL22" s="1966"/>
      <c r="BXM22" s="1966"/>
      <c r="BXN22" s="1966"/>
      <c r="BXO22" s="1966"/>
      <c r="BXP22" s="1966"/>
      <c r="BXQ22" s="1966"/>
      <c r="BXR22" s="1966"/>
      <c r="BXS22" s="1966"/>
      <c r="BXT22" s="1966"/>
      <c r="BXU22" s="1966"/>
      <c r="BXV22" s="1966"/>
      <c r="BXW22" s="1966"/>
      <c r="BXX22" s="1966"/>
      <c r="BXY22" s="1966"/>
      <c r="BXZ22" s="1966"/>
      <c r="BYA22" s="1966"/>
      <c r="BYB22" s="1966"/>
      <c r="BYC22" s="1966"/>
      <c r="BYD22" s="1966"/>
      <c r="BYE22" s="1966"/>
      <c r="BYF22" s="1966"/>
      <c r="BYG22" s="1966"/>
      <c r="BYH22" s="1966"/>
      <c r="BYI22" s="1966"/>
      <c r="BYJ22" s="1966"/>
      <c r="BYK22" s="1966"/>
      <c r="BYL22" s="1966"/>
      <c r="BYM22" s="1966"/>
      <c r="BYN22" s="1966"/>
      <c r="BYO22" s="1966"/>
      <c r="BYP22" s="1966"/>
      <c r="BYQ22" s="1966"/>
      <c r="BYR22" s="1966"/>
      <c r="BYS22" s="1966"/>
      <c r="BYT22" s="1966"/>
      <c r="BYU22" s="1966"/>
      <c r="BYV22" s="1966"/>
      <c r="BYW22" s="1966"/>
      <c r="BYX22" s="1966"/>
      <c r="BYY22" s="1966"/>
      <c r="BYZ22" s="1966"/>
      <c r="BZA22" s="1966"/>
      <c r="BZB22" s="1966"/>
      <c r="BZC22" s="1966"/>
      <c r="BZD22" s="1966"/>
      <c r="BZE22" s="1966"/>
      <c r="BZF22" s="1966"/>
      <c r="BZG22" s="1966"/>
      <c r="BZH22" s="1966"/>
      <c r="BZI22" s="1966"/>
      <c r="BZJ22" s="1966"/>
      <c r="BZK22" s="1966"/>
      <c r="BZL22" s="1966"/>
      <c r="BZM22" s="1966"/>
      <c r="BZN22" s="1966"/>
      <c r="BZO22" s="1966"/>
      <c r="BZP22" s="1966"/>
      <c r="BZQ22" s="1966"/>
      <c r="BZR22" s="1966"/>
      <c r="BZS22" s="1966"/>
      <c r="BZT22" s="1966"/>
      <c r="BZU22" s="1966"/>
      <c r="BZV22" s="1966"/>
      <c r="BZW22" s="1966"/>
      <c r="BZX22" s="1966"/>
      <c r="BZY22" s="1966"/>
      <c r="BZZ22" s="1966"/>
      <c r="CAA22" s="1966"/>
      <c r="CAB22" s="1966"/>
      <c r="CAC22" s="1966"/>
      <c r="CAD22" s="1966"/>
      <c r="CAE22" s="1966"/>
      <c r="CAF22" s="1966"/>
      <c r="CAG22" s="1966"/>
      <c r="CAH22" s="1966"/>
      <c r="CAI22" s="1966"/>
      <c r="CAJ22" s="1966"/>
      <c r="CAK22" s="1966"/>
      <c r="CAL22" s="1966"/>
      <c r="CAM22" s="1966"/>
      <c r="CAN22" s="1966"/>
      <c r="CAO22" s="1966"/>
      <c r="CAP22" s="1966"/>
      <c r="CAQ22" s="1966"/>
      <c r="CAR22" s="1966"/>
      <c r="CAS22" s="1966"/>
      <c r="CAT22" s="1966"/>
      <c r="CAU22" s="1966"/>
      <c r="CAV22" s="1966"/>
      <c r="CAW22" s="1966"/>
      <c r="CAX22" s="1966"/>
      <c r="CAY22" s="1966"/>
      <c r="CAZ22" s="1966"/>
      <c r="CBA22" s="1966"/>
      <c r="CBB22" s="1966"/>
      <c r="CBC22" s="1966"/>
      <c r="CBD22" s="1966"/>
      <c r="CBE22" s="1966"/>
      <c r="CBF22" s="1966"/>
      <c r="CBG22" s="1966"/>
      <c r="CBH22" s="1966"/>
      <c r="CBI22" s="1966"/>
      <c r="CBJ22" s="1966"/>
      <c r="CBK22" s="1966"/>
      <c r="CBL22" s="1966"/>
      <c r="CBM22" s="1966"/>
      <c r="CBN22" s="1966"/>
      <c r="CBO22" s="1966"/>
      <c r="CBP22" s="1966"/>
      <c r="CBQ22" s="1966"/>
      <c r="CBR22" s="1966"/>
      <c r="CBS22" s="1966"/>
      <c r="CBT22" s="1966"/>
      <c r="CBU22" s="1966"/>
      <c r="CBV22" s="1966"/>
      <c r="CBW22" s="1966"/>
      <c r="CBX22" s="1966"/>
      <c r="CBY22" s="1966"/>
      <c r="CBZ22" s="1966"/>
      <c r="CCA22" s="1966"/>
      <c r="CCB22" s="1966"/>
      <c r="CCC22" s="1966"/>
      <c r="CCD22" s="1966"/>
      <c r="CCE22" s="1966"/>
      <c r="CCF22" s="1966"/>
      <c r="CCG22" s="1966"/>
      <c r="CCH22" s="1966"/>
      <c r="CCI22" s="1966"/>
      <c r="CCJ22" s="1966"/>
      <c r="CCK22" s="1966"/>
      <c r="CCL22" s="1966"/>
      <c r="CCM22" s="1966"/>
      <c r="CCN22" s="1966"/>
      <c r="CCO22" s="1966"/>
      <c r="CCP22" s="1966"/>
      <c r="CCQ22" s="1966"/>
      <c r="CCR22" s="1966"/>
      <c r="CCS22" s="1966"/>
      <c r="CCT22" s="1966"/>
      <c r="CCU22" s="1966"/>
      <c r="CCV22" s="1966"/>
      <c r="CCW22" s="1966"/>
      <c r="CCX22" s="1966"/>
      <c r="CCY22" s="1966"/>
      <c r="CCZ22" s="1966"/>
      <c r="CDA22" s="1966"/>
      <c r="CDB22" s="1966"/>
      <c r="CDC22" s="1966"/>
      <c r="CDD22" s="1966"/>
      <c r="CDE22" s="1966"/>
      <c r="CDF22" s="1966"/>
      <c r="CDG22" s="1966"/>
      <c r="CDH22" s="1966"/>
      <c r="CDI22" s="1966"/>
      <c r="CDJ22" s="1966"/>
      <c r="CDK22" s="1966"/>
      <c r="CDL22" s="1966"/>
      <c r="CDM22" s="1966"/>
      <c r="CDN22" s="1966"/>
      <c r="CDO22" s="1966"/>
      <c r="CDP22" s="1966"/>
      <c r="CDQ22" s="1966"/>
      <c r="CDR22" s="1966"/>
      <c r="CDS22" s="1966"/>
      <c r="CDT22" s="1966"/>
      <c r="CDU22" s="1966"/>
      <c r="CDV22" s="1966"/>
      <c r="CDW22" s="1966"/>
      <c r="CDX22" s="1966"/>
      <c r="CDY22" s="1966"/>
      <c r="CDZ22" s="1966"/>
      <c r="CEA22" s="1966"/>
      <c r="CEB22" s="1966"/>
      <c r="CEC22" s="1966"/>
      <c r="CED22" s="1966"/>
      <c r="CEE22" s="1966"/>
      <c r="CEF22" s="1966"/>
      <c r="CEG22" s="1966"/>
      <c r="CEH22" s="1966"/>
      <c r="CEI22" s="1966"/>
      <c r="CEJ22" s="1966"/>
      <c r="CEK22" s="1966"/>
      <c r="CEL22" s="1966"/>
      <c r="CEM22" s="1966"/>
      <c r="CEN22" s="1966"/>
      <c r="CEO22" s="1966"/>
      <c r="CEP22" s="1966"/>
      <c r="CEQ22" s="1966"/>
      <c r="CER22" s="1966"/>
      <c r="CES22" s="1966"/>
      <c r="CET22" s="1966"/>
      <c r="CEU22" s="1966"/>
      <c r="CEV22" s="1966"/>
      <c r="CEW22" s="1966"/>
      <c r="CEX22" s="1966"/>
      <c r="CEY22" s="1966"/>
      <c r="CEZ22" s="1966"/>
      <c r="CFA22" s="1966"/>
      <c r="CFB22" s="1966"/>
      <c r="CFC22" s="1966"/>
      <c r="CFD22" s="1966"/>
      <c r="CFE22" s="1966"/>
      <c r="CFF22" s="1966"/>
      <c r="CFG22" s="1966"/>
      <c r="CFH22" s="1966"/>
      <c r="CFI22" s="1966"/>
      <c r="CFJ22" s="1966"/>
      <c r="CFK22" s="1966"/>
      <c r="CFL22" s="1966"/>
      <c r="CFM22" s="1966"/>
      <c r="CFN22" s="1966"/>
      <c r="CFO22" s="1966"/>
      <c r="CFP22" s="1966"/>
      <c r="CFQ22" s="1966"/>
      <c r="CFR22" s="1966"/>
      <c r="CFS22" s="1966"/>
      <c r="CFT22" s="1966"/>
      <c r="CFU22" s="1966"/>
      <c r="CFV22" s="1966"/>
      <c r="CFW22" s="1966"/>
      <c r="CFX22" s="1966"/>
      <c r="CFY22" s="1966"/>
      <c r="CFZ22" s="1966"/>
      <c r="CGA22" s="1966"/>
      <c r="CGB22" s="1966"/>
      <c r="CGC22" s="1966"/>
      <c r="CGD22" s="1966"/>
      <c r="CGE22" s="1966"/>
      <c r="CGF22" s="1966"/>
      <c r="CGG22" s="1966"/>
      <c r="CGH22" s="1966"/>
      <c r="CGI22" s="1966"/>
      <c r="CGJ22" s="1966"/>
      <c r="CGK22" s="1966"/>
      <c r="CGL22" s="1966"/>
      <c r="CGM22" s="1966"/>
      <c r="CGN22" s="1966"/>
      <c r="CGO22" s="1966"/>
      <c r="CGP22" s="1966"/>
      <c r="CGQ22" s="1966"/>
      <c r="CGR22" s="1966"/>
      <c r="CGS22" s="1966"/>
      <c r="CGT22" s="1966"/>
      <c r="CGU22" s="1966"/>
      <c r="CGV22" s="1966"/>
      <c r="CGW22" s="1966"/>
      <c r="CGX22" s="1966"/>
      <c r="CGY22" s="1966"/>
      <c r="CGZ22" s="1966"/>
      <c r="CHA22" s="1966"/>
      <c r="CHB22" s="1966"/>
      <c r="CHC22" s="1966"/>
      <c r="CHD22" s="1966"/>
      <c r="CHE22" s="1966"/>
      <c r="CHF22" s="1966"/>
      <c r="CHG22" s="1966"/>
      <c r="CHH22" s="1966"/>
      <c r="CHI22" s="1966"/>
      <c r="CHJ22" s="1966"/>
      <c r="CHK22" s="1966"/>
      <c r="CHL22" s="1966"/>
      <c r="CHM22" s="1966"/>
      <c r="CHN22" s="1966"/>
      <c r="CHO22" s="1966"/>
      <c r="CHP22" s="1966"/>
      <c r="CHQ22" s="1966"/>
      <c r="CHR22" s="1966"/>
      <c r="CHS22" s="1966"/>
      <c r="CHT22" s="1966"/>
      <c r="CHU22" s="1966"/>
      <c r="CHV22" s="1966"/>
      <c r="CHW22" s="1966"/>
      <c r="CHX22" s="1966"/>
      <c r="CHY22" s="1966"/>
      <c r="CHZ22" s="1966"/>
      <c r="CIA22" s="1966"/>
      <c r="CIB22" s="1966"/>
      <c r="CIC22" s="1966"/>
      <c r="CID22" s="1966"/>
      <c r="CIE22" s="1966"/>
      <c r="CIF22" s="1966"/>
      <c r="CIG22" s="1966"/>
      <c r="CIH22" s="1966"/>
      <c r="CII22" s="1966"/>
      <c r="CIJ22" s="1966"/>
      <c r="CIK22" s="1966"/>
      <c r="CIL22" s="1966"/>
      <c r="CIM22" s="1966"/>
      <c r="CIN22" s="1966"/>
      <c r="CIO22" s="1966"/>
      <c r="CIP22" s="1966"/>
      <c r="CIQ22" s="1966"/>
      <c r="CIR22" s="1966"/>
      <c r="CIS22" s="1966"/>
      <c r="CIT22" s="1966"/>
      <c r="CIU22" s="1966"/>
      <c r="CIV22" s="1966"/>
      <c r="CIW22" s="1966"/>
      <c r="CIX22" s="1966"/>
      <c r="CIY22" s="1966"/>
      <c r="CIZ22" s="1966"/>
      <c r="CJA22" s="1966"/>
      <c r="CJB22" s="1966"/>
      <c r="CJC22" s="1966"/>
      <c r="CJD22" s="1966"/>
      <c r="CJE22" s="1966"/>
      <c r="CJF22" s="1966"/>
      <c r="CJG22" s="1966"/>
      <c r="CJH22" s="1966"/>
      <c r="CJI22" s="1966"/>
      <c r="CJJ22" s="1966"/>
      <c r="CJK22" s="1966"/>
      <c r="CJL22" s="1966"/>
      <c r="CJM22" s="1966"/>
      <c r="CJN22" s="1966"/>
      <c r="CJO22" s="1966"/>
      <c r="CJP22" s="1966"/>
      <c r="CJQ22" s="1966"/>
      <c r="CJR22" s="1966"/>
      <c r="CJS22" s="1966"/>
      <c r="CJT22" s="1966"/>
      <c r="CJU22" s="1966"/>
      <c r="CJV22" s="1966"/>
      <c r="CJW22" s="1966"/>
      <c r="CJX22" s="1966"/>
      <c r="CJY22" s="1966"/>
      <c r="CJZ22" s="1966"/>
      <c r="CKA22" s="1966"/>
      <c r="CKB22" s="1966"/>
      <c r="CKC22" s="1966"/>
      <c r="CKD22" s="1966"/>
      <c r="CKE22" s="1966"/>
      <c r="CKF22" s="1966"/>
      <c r="CKG22" s="1966"/>
      <c r="CKH22" s="1966"/>
      <c r="CKI22" s="1966"/>
      <c r="CKJ22" s="1966"/>
      <c r="CKK22" s="1966"/>
      <c r="CKL22" s="1966"/>
      <c r="CKM22" s="1966"/>
      <c r="CKN22" s="1966"/>
      <c r="CKO22" s="1966"/>
      <c r="CKP22" s="1966"/>
      <c r="CKQ22" s="1966"/>
      <c r="CKR22" s="1966"/>
      <c r="CKS22" s="1966"/>
      <c r="CKT22" s="1966"/>
      <c r="CKU22" s="1966"/>
      <c r="CKV22" s="1966"/>
      <c r="CKW22" s="1966"/>
      <c r="CKX22" s="1966"/>
      <c r="CKY22" s="1966"/>
      <c r="CKZ22" s="1966"/>
      <c r="CLA22" s="1966"/>
      <c r="CLB22" s="1966"/>
      <c r="CLC22" s="1966"/>
      <c r="CLD22" s="1966"/>
      <c r="CLE22" s="1966"/>
      <c r="CLF22" s="1966"/>
      <c r="CLG22" s="1966"/>
      <c r="CLH22" s="1966"/>
      <c r="CLI22" s="1966"/>
      <c r="CLJ22" s="1966"/>
      <c r="CLK22" s="1966"/>
      <c r="CLL22" s="1966"/>
      <c r="CLM22" s="1966"/>
      <c r="CLN22" s="1966"/>
      <c r="CLO22" s="1966"/>
      <c r="CLP22" s="1966"/>
      <c r="CLQ22" s="1966"/>
      <c r="CLR22" s="1966"/>
      <c r="CLS22" s="1966"/>
      <c r="CLT22" s="1966"/>
      <c r="CLU22" s="1966"/>
      <c r="CLV22" s="1966"/>
      <c r="CLW22" s="1966"/>
      <c r="CLX22" s="1966"/>
      <c r="CLY22" s="1966"/>
      <c r="CLZ22" s="1966"/>
      <c r="CMA22" s="1966"/>
      <c r="CMB22" s="1966"/>
      <c r="CMC22" s="1966"/>
      <c r="CMD22" s="1966"/>
      <c r="CME22" s="1966"/>
      <c r="CMF22" s="1966"/>
      <c r="CMG22" s="1966"/>
      <c r="CMH22" s="1966"/>
      <c r="CMI22" s="1966"/>
      <c r="CMJ22" s="1966"/>
      <c r="CMK22" s="1966"/>
      <c r="CML22" s="1966"/>
      <c r="CMM22" s="1966"/>
      <c r="CMN22" s="1966"/>
      <c r="CMO22" s="1966"/>
      <c r="CMP22" s="1966"/>
      <c r="CMQ22" s="1966"/>
      <c r="CMR22" s="1966"/>
      <c r="CMS22" s="1966"/>
      <c r="CMT22" s="1966"/>
      <c r="CMU22" s="1966"/>
      <c r="CMV22" s="1966"/>
      <c r="CMW22" s="1966"/>
      <c r="CMX22" s="1966"/>
      <c r="CMY22" s="1966"/>
      <c r="CMZ22" s="1966"/>
      <c r="CNA22" s="1966"/>
      <c r="CNB22" s="1966"/>
      <c r="CNC22" s="1966"/>
      <c r="CND22" s="1966"/>
      <c r="CNE22" s="1966"/>
      <c r="CNF22" s="1966"/>
      <c r="CNG22" s="1966"/>
      <c r="CNH22" s="1966"/>
      <c r="CNI22" s="1966"/>
      <c r="CNJ22" s="1966"/>
      <c r="CNK22" s="1966"/>
      <c r="CNL22" s="1966"/>
      <c r="CNM22" s="1966"/>
      <c r="CNN22" s="1966"/>
      <c r="CNO22" s="1966"/>
      <c r="CNP22" s="1966"/>
      <c r="CNQ22" s="1966"/>
      <c r="CNR22" s="1966"/>
      <c r="CNS22" s="1966"/>
      <c r="CNT22" s="1966"/>
      <c r="CNU22" s="1966"/>
      <c r="CNV22" s="1966"/>
      <c r="CNW22" s="1966"/>
      <c r="CNX22" s="1966"/>
      <c r="CNY22" s="1966"/>
      <c r="CNZ22" s="1966"/>
      <c r="COA22" s="1966"/>
      <c r="COB22" s="1966"/>
      <c r="COC22" s="1966"/>
      <c r="COD22" s="1966"/>
      <c r="COE22" s="1966"/>
      <c r="COF22" s="1966"/>
      <c r="COG22" s="1966"/>
      <c r="COH22" s="1966"/>
      <c r="COI22" s="1966"/>
      <c r="COJ22" s="1966"/>
      <c r="COK22" s="1966"/>
      <c r="COL22" s="1966"/>
      <c r="COM22" s="1966"/>
      <c r="CON22" s="1966"/>
      <c r="COO22" s="1966"/>
      <c r="COP22" s="1966"/>
      <c r="COQ22" s="1966"/>
      <c r="COR22" s="1966"/>
      <c r="COS22" s="1966"/>
      <c r="COT22" s="1966"/>
      <c r="COU22" s="1966"/>
      <c r="COV22" s="1966"/>
      <c r="COW22" s="1966"/>
      <c r="COX22" s="1966"/>
      <c r="COY22" s="1966"/>
      <c r="COZ22" s="1966"/>
      <c r="CPA22" s="1966"/>
      <c r="CPB22" s="1966"/>
      <c r="CPC22" s="1966"/>
      <c r="CPD22" s="1966"/>
      <c r="CPE22" s="1966"/>
      <c r="CPF22" s="1966"/>
      <c r="CPG22" s="1966"/>
      <c r="CPH22" s="1966"/>
      <c r="CPI22" s="1966"/>
      <c r="CPJ22" s="1966"/>
      <c r="CPK22" s="1966"/>
      <c r="CPL22" s="1966"/>
      <c r="CPM22" s="1966"/>
      <c r="CPN22" s="1966"/>
      <c r="CPO22" s="1966"/>
      <c r="CPP22" s="1966"/>
      <c r="CPQ22" s="1966"/>
      <c r="CPR22" s="1966"/>
      <c r="CPS22" s="1966"/>
      <c r="CPT22" s="1966"/>
      <c r="CPU22" s="1966"/>
      <c r="CPV22" s="1966"/>
      <c r="CPW22" s="1966"/>
      <c r="CPX22" s="1966"/>
      <c r="CPY22" s="1966"/>
      <c r="CPZ22" s="1966"/>
      <c r="CQA22" s="1966"/>
      <c r="CQB22" s="1966"/>
      <c r="CQC22" s="1966"/>
      <c r="CQD22" s="1966"/>
      <c r="CQE22" s="1966"/>
      <c r="CQF22" s="1966"/>
      <c r="CQG22" s="1966"/>
      <c r="CQH22" s="1966"/>
      <c r="CQI22" s="1966"/>
      <c r="CQJ22" s="1966"/>
      <c r="CQK22" s="1966"/>
      <c r="CQL22" s="1966"/>
      <c r="CQM22" s="1966"/>
      <c r="CQN22" s="1966"/>
      <c r="CQO22" s="1966"/>
      <c r="CQP22" s="1966"/>
      <c r="CQQ22" s="1966"/>
      <c r="CQR22" s="1966"/>
      <c r="CQS22" s="1966"/>
      <c r="CQT22" s="1966"/>
      <c r="CQU22" s="1966"/>
      <c r="CQV22" s="1966"/>
      <c r="CQW22" s="1966"/>
      <c r="CQX22" s="1966"/>
      <c r="CQY22" s="1966"/>
      <c r="CQZ22" s="1966"/>
      <c r="CRA22" s="1966"/>
      <c r="CRB22" s="1966"/>
      <c r="CRC22" s="1966"/>
      <c r="CRD22" s="1966"/>
      <c r="CRE22" s="1966"/>
      <c r="CRF22" s="1966"/>
      <c r="CRG22" s="1966"/>
      <c r="CRH22" s="1966"/>
      <c r="CRI22" s="1966"/>
      <c r="CRJ22" s="1966"/>
      <c r="CRK22" s="1966"/>
      <c r="CRL22" s="1966"/>
      <c r="CRM22" s="1966"/>
      <c r="CRN22" s="1966"/>
      <c r="CRO22" s="1966"/>
      <c r="CRP22" s="1966"/>
      <c r="CRQ22" s="1966"/>
      <c r="CRR22" s="1966"/>
      <c r="CRS22" s="1966"/>
      <c r="CRT22" s="1966"/>
      <c r="CRU22" s="1966"/>
      <c r="CRV22" s="1966"/>
      <c r="CRW22" s="1966"/>
      <c r="CRX22" s="1966"/>
      <c r="CRY22" s="1966"/>
      <c r="CRZ22" s="1966"/>
      <c r="CSA22" s="1966"/>
      <c r="CSB22" s="1966"/>
      <c r="CSC22" s="1966"/>
      <c r="CSD22" s="1966"/>
      <c r="CSE22" s="1966"/>
      <c r="CSF22" s="1966"/>
      <c r="CSG22" s="1966"/>
      <c r="CSH22" s="1966"/>
      <c r="CSI22" s="1966"/>
      <c r="CSJ22" s="1966"/>
      <c r="CSK22" s="1966"/>
      <c r="CSL22" s="1966"/>
      <c r="CSM22" s="1966"/>
      <c r="CSN22" s="1966"/>
      <c r="CSO22" s="1966"/>
      <c r="CSP22" s="1966"/>
      <c r="CSQ22" s="1966"/>
      <c r="CSR22" s="1966"/>
      <c r="CSS22" s="1966"/>
      <c r="CST22" s="1966"/>
      <c r="CSU22" s="1966"/>
      <c r="CSV22" s="1966"/>
      <c r="CSW22" s="1966"/>
      <c r="CSX22" s="1966"/>
      <c r="CSY22" s="1966"/>
      <c r="CSZ22" s="1966"/>
      <c r="CTA22" s="1966"/>
      <c r="CTB22" s="1966"/>
      <c r="CTC22" s="1966"/>
      <c r="CTD22" s="1966"/>
      <c r="CTE22" s="1966"/>
      <c r="CTF22" s="1966"/>
      <c r="CTG22" s="1966"/>
      <c r="CTH22" s="1966"/>
      <c r="CTI22" s="1966"/>
      <c r="CTJ22" s="1966"/>
      <c r="CTK22" s="1966"/>
      <c r="CTL22" s="1966"/>
      <c r="CTM22" s="1966"/>
      <c r="CTN22" s="1966"/>
      <c r="CTO22" s="1966"/>
      <c r="CTP22" s="1966"/>
      <c r="CTQ22" s="1966"/>
      <c r="CTR22" s="1966"/>
      <c r="CTS22" s="1966"/>
      <c r="CTT22" s="1966"/>
      <c r="CTU22" s="1966"/>
      <c r="CTV22" s="1966"/>
      <c r="CTW22" s="1966"/>
      <c r="CTX22" s="1966"/>
      <c r="CTY22" s="1966"/>
      <c r="CTZ22" s="1966"/>
      <c r="CUA22" s="1966"/>
      <c r="CUB22" s="1966"/>
      <c r="CUC22" s="1966"/>
      <c r="CUD22" s="1966"/>
      <c r="CUE22" s="1966"/>
      <c r="CUF22" s="1966"/>
      <c r="CUG22" s="1966"/>
      <c r="CUH22" s="1966"/>
      <c r="CUI22" s="1966"/>
      <c r="CUJ22" s="1966"/>
      <c r="CUK22" s="1966"/>
      <c r="CUL22" s="1966"/>
      <c r="CUM22" s="1966"/>
      <c r="CUN22" s="1966"/>
      <c r="CUO22" s="1966"/>
      <c r="CUP22" s="1966"/>
      <c r="CUQ22" s="1966"/>
      <c r="CUR22" s="1966"/>
      <c r="CUS22" s="1966"/>
      <c r="CUT22" s="1966"/>
      <c r="CUU22" s="1966"/>
      <c r="CUV22" s="1966"/>
      <c r="CUW22" s="1966"/>
      <c r="CUX22" s="1966"/>
      <c r="CUY22" s="1966"/>
      <c r="CUZ22" s="1966"/>
      <c r="CVA22" s="1966"/>
      <c r="CVB22" s="1966"/>
      <c r="CVC22" s="1966"/>
      <c r="CVD22" s="1966"/>
      <c r="CVE22" s="1966"/>
      <c r="CVF22" s="1966"/>
      <c r="CVG22" s="1966"/>
      <c r="CVH22" s="1966"/>
      <c r="CVI22" s="1966"/>
      <c r="CVJ22" s="1966"/>
      <c r="CVK22" s="1966"/>
      <c r="CVL22" s="1966"/>
      <c r="CVM22" s="1966"/>
      <c r="CVN22" s="1966"/>
      <c r="CVO22" s="1966"/>
      <c r="CVP22" s="1966"/>
      <c r="CVQ22" s="1966"/>
      <c r="CVR22" s="1966"/>
      <c r="CVS22" s="1966"/>
      <c r="CVT22" s="1966"/>
      <c r="CVU22" s="1966"/>
      <c r="CVV22" s="1966"/>
      <c r="CVW22" s="1966"/>
      <c r="CVX22" s="1966"/>
      <c r="CVY22" s="1966"/>
      <c r="CVZ22" s="1966"/>
      <c r="CWA22" s="1966"/>
      <c r="CWB22" s="1966"/>
      <c r="CWC22" s="1966"/>
      <c r="CWD22" s="1966"/>
      <c r="CWE22" s="1966"/>
      <c r="CWF22" s="1966"/>
      <c r="CWG22" s="1966"/>
      <c r="CWH22" s="1966"/>
      <c r="CWI22" s="1966"/>
      <c r="CWJ22" s="1966"/>
      <c r="CWK22" s="1966"/>
      <c r="CWL22" s="1966"/>
      <c r="CWM22" s="1966"/>
      <c r="CWN22" s="1966"/>
      <c r="CWO22" s="1966"/>
      <c r="CWP22" s="1966"/>
      <c r="CWQ22" s="1966"/>
      <c r="CWR22" s="1966"/>
      <c r="CWS22" s="1966"/>
      <c r="CWT22" s="1966"/>
      <c r="CWU22" s="1966"/>
      <c r="CWV22" s="1966"/>
      <c r="CWW22" s="1966"/>
      <c r="CWX22" s="1966"/>
      <c r="CWY22" s="1966"/>
      <c r="CWZ22" s="1966"/>
      <c r="CXA22" s="1966"/>
      <c r="CXB22" s="1966"/>
      <c r="CXC22" s="1966"/>
      <c r="CXD22" s="1966"/>
      <c r="CXE22" s="1966"/>
      <c r="CXF22" s="1966"/>
      <c r="CXG22" s="1966"/>
      <c r="CXH22" s="1966"/>
      <c r="CXI22" s="1966"/>
      <c r="CXJ22" s="1966"/>
      <c r="CXK22" s="1966"/>
      <c r="CXL22" s="1966"/>
      <c r="CXM22" s="1966"/>
      <c r="CXN22" s="1966"/>
      <c r="CXO22" s="1966"/>
      <c r="CXP22" s="1966"/>
      <c r="CXQ22" s="1966"/>
      <c r="CXR22" s="1966"/>
      <c r="CXS22" s="1966"/>
      <c r="CXT22" s="1966"/>
      <c r="CXU22" s="1966"/>
      <c r="CXV22" s="1966"/>
      <c r="CXW22" s="1966"/>
      <c r="CXX22" s="1966"/>
      <c r="CXY22" s="1966"/>
      <c r="CXZ22" s="1966"/>
      <c r="CYA22" s="1966"/>
      <c r="CYB22" s="1966"/>
      <c r="CYC22" s="1966"/>
      <c r="CYD22" s="1966"/>
      <c r="CYE22" s="1966"/>
      <c r="CYF22" s="1966"/>
      <c r="CYG22" s="1966"/>
      <c r="CYH22" s="1966"/>
      <c r="CYI22" s="1966"/>
      <c r="CYJ22" s="1966"/>
      <c r="CYK22" s="1966"/>
      <c r="CYL22" s="1966"/>
      <c r="CYM22" s="1966"/>
      <c r="CYN22" s="1966"/>
      <c r="CYO22" s="1966"/>
      <c r="CYP22" s="1966"/>
      <c r="CYQ22" s="1966"/>
      <c r="CYR22" s="1966"/>
      <c r="CYS22" s="1966"/>
      <c r="CYT22" s="1966"/>
      <c r="CYU22" s="1966"/>
      <c r="CYV22" s="1966"/>
      <c r="CYW22" s="1966"/>
      <c r="CYX22" s="1966"/>
      <c r="CYY22" s="1966"/>
      <c r="CYZ22" s="1966"/>
      <c r="CZA22" s="1966"/>
      <c r="CZB22" s="1966"/>
      <c r="CZC22" s="1966"/>
      <c r="CZD22" s="1966"/>
      <c r="CZE22" s="1966"/>
      <c r="CZF22" s="1966"/>
      <c r="CZG22" s="1966"/>
      <c r="CZH22" s="1966"/>
      <c r="CZI22" s="1966"/>
      <c r="CZJ22" s="1966"/>
      <c r="CZK22" s="1966"/>
      <c r="CZL22" s="1966"/>
      <c r="CZM22" s="1966"/>
      <c r="CZN22" s="1966"/>
      <c r="CZO22" s="1966"/>
      <c r="CZP22" s="1966"/>
      <c r="CZQ22" s="1966"/>
      <c r="CZR22" s="1966"/>
      <c r="CZS22" s="1966"/>
      <c r="CZT22" s="1966"/>
      <c r="CZU22" s="1966"/>
      <c r="CZV22" s="1966"/>
      <c r="CZW22" s="1966"/>
      <c r="CZX22" s="1966"/>
      <c r="CZY22" s="1966"/>
      <c r="CZZ22" s="1966"/>
      <c r="DAA22" s="1966"/>
      <c r="DAB22" s="1966"/>
      <c r="DAC22" s="1966"/>
      <c r="DAD22" s="1966"/>
      <c r="DAE22" s="1966"/>
      <c r="DAF22" s="1966"/>
      <c r="DAG22" s="1966"/>
      <c r="DAH22" s="1966"/>
      <c r="DAI22" s="1966"/>
      <c r="DAJ22" s="1966"/>
      <c r="DAK22" s="1966"/>
      <c r="DAL22" s="1966"/>
      <c r="DAM22" s="1966"/>
      <c r="DAN22" s="1966"/>
      <c r="DAO22" s="1966"/>
      <c r="DAP22" s="1966"/>
      <c r="DAQ22" s="1966"/>
      <c r="DAR22" s="1966"/>
      <c r="DAS22" s="1966"/>
      <c r="DAT22" s="1966"/>
      <c r="DAU22" s="1966"/>
      <c r="DAV22" s="1966"/>
      <c r="DAW22" s="1966"/>
      <c r="DAX22" s="1966"/>
      <c r="DAY22" s="1966"/>
      <c r="DAZ22" s="1966"/>
      <c r="DBA22" s="1966"/>
      <c r="DBB22" s="1966"/>
      <c r="DBC22" s="1966"/>
      <c r="DBD22" s="1966"/>
      <c r="DBE22" s="1966"/>
      <c r="DBF22" s="1966"/>
      <c r="DBG22" s="1966"/>
      <c r="DBH22" s="1966"/>
      <c r="DBI22" s="1966"/>
      <c r="DBJ22" s="1966"/>
      <c r="DBK22" s="1966"/>
      <c r="DBL22" s="1966"/>
      <c r="DBM22" s="1966"/>
      <c r="DBN22" s="1966"/>
      <c r="DBO22" s="1966"/>
      <c r="DBP22" s="1966"/>
      <c r="DBQ22" s="1966"/>
      <c r="DBR22" s="1966"/>
      <c r="DBS22" s="1966"/>
      <c r="DBT22" s="1966"/>
      <c r="DBU22" s="1966"/>
      <c r="DBV22" s="1966"/>
      <c r="DBW22" s="1966"/>
      <c r="DBX22" s="1966"/>
      <c r="DBY22" s="1966"/>
      <c r="DBZ22" s="1966"/>
      <c r="DCA22" s="1966"/>
      <c r="DCB22" s="1966"/>
      <c r="DCC22" s="1966"/>
      <c r="DCD22" s="1966"/>
      <c r="DCE22" s="1966"/>
      <c r="DCF22" s="1966"/>
      <c r="DCG22" s="1966"/>
      <c r="DCH22" s="1966"/>
      <c r="DCI22" s="1966"/>
      <c r="DCJ22" s="1966"/>
      <c r="DCK22" s="1966"/>
      <c r="DCL22" s="1966"/>
      <c r="DCM22" s="1966"/>
      <c r="DCN22" s="1966"/>
      <c r="DCO22" s="1966"/>
      <c r="DCP22" s="1966"/>
      <c r="DCQ22" s="1966"/>
      <c r="DCR22" s="1966"/>
      <c r="DCS22" s="1966"/>
      <c r="DCT22" s="1966"/>
      <c r="DCU22" s="1966"/>
      <c r="DCV22" s="1966"/>
      <c r="DCW22" s="1966"/>
      <c r="DCX22" s="1966"/>
      <c r="DCY22" s="1966"/>
      <c r="DCZ22" s="1966"/>
      <c r="DDA22" s="1966"/>
      <c r="DDB22" s="1966"/>
      <c r="DDC22" s="1966"/>
      <c r="DDD22" s="1966"/>
      <c r="DDE22" s="1966"/>
      <c r="DDF22" s="1966"/>
      <c r="DDG22" s="1966"/>
      <c r="DDH22" s="1966"/>
      <c r="DDI22" s="1966"/>
      <c r="DDJ22" s="1966"/>
      <c r="DDK22" s="1966"/>
      <c r="DDL22" s="1966"/>
      <c r="DDM22" s="1966"/>
      <c r="DDN22" s="1966"/>
      <c r="DDO22" s="1966"/>
      <c r="DDP22" s="1966"/>
      <c r="DDQ22" s="1966"/>
      <c r="DDR22" s="1966"/>
      <c r="DDS22" s="1966"/>
      <c r="DDT22" s="1966"/>
      <c r="DDU22" s="1966"/>
      <c r="DDV22" s="1966"/>
      <c r="DDW22" s="1966"/>
      <c r="DDX22" s="1966"/>
      <c r="DDY22" s="1966"/>
      <c r="DDZ22" s="1966"/>
      <c r="DEA22" s="1966"/>
      <c r="DEB22" s="1966"/>
      <c r="DEC22" s="1966"/>
      <c r="DED22" s="1966"/>
      <c r="DEE22" s="1966"/>
      <c r="DEF22" s="1966"/>
      <c r="DEG22" s="1966"/>
      <c r="DEH22" s="1966"/>
      <c r="DEI22" s="1966"/>
      <c r="DEJ22" s="1966"/>
      <c r="DEK22" s="1966"/>
      <c r="DEL22" s="1966"/>
      <c r="DEM22" s="1966"/>
      <c r="DEN22" s="1966"/>
      <c r="DEO22" s="1966"/>
      <c r="DEP22" s="1966"/>
      <c r="DEQ22" s="1966"/>
      <c r="DER22" s="1966"/>
      <c r="DES22" s="1966"/>
      <c r="DET22" s="1966"/>
      <c r="DEU22" s="1966"/>
      <c r="DEV22" s="1966"/>
      <c r="DEW22" s="1966"/>
      <c r="DEX22" s="1966"/>
      <c r="DEY22" s="1966"/>
      <c r="DEZ22" s="1966"/>
      <c r="DFA22" s="1966"/>
      <c r="DFB22" s="1966"/>
      <c r="DFC22" s="1966"/>
      <c r="DFD22" s="1966"/>
      <c r="DFE22" s="1966"/>
      <c r="DFF22" s="1966"/>
      <c r="DFG22" s="1966"/>
      <c r="DFH22" s="1966"/>
      <c r="DFI22" s="1966"/>
      <c r="DFJ22" s="1966"/>
      <c r="DFK22" s="1966"/>
      <c r="DFL22" s="1966"/>
      <c r="DFM22" s="1966"/>
      <c r="DFN22" s="1966"/>
      <c r="DFO22" s="1966"/>
      <c r="DFP22" s="1966"/>
      <c r="DFQ22" s="1966"/>
      <c r="DFR22" s="1966"/>
      <c r="DFS22" s="1966"/>
      <c r="DFT22" s="1966"/>
      <c r="DFU22" s="1966"/>
      <c r="DFV22" s="1966"/>
      <c r="DFW22" s="1966"/>
      <c r="DFX22" s="1966"/>
      <c r="DFY22" s="1966"/>
      <c r="DFZ22" s="1966"/>
      <c r="DGA22" s="1966"/>
      <c r="DGB22" s="1966"/>
      <c r="DGC22" s="1966"/>
      <c r="DGD22" s="1966"/>
      <c r="DGE22" s="1966"/>
      <c r="DGF22" s="1966"/>
      <c r="DGG22" s="1966"/>
      <c r="DGH22" s="1966"/>
      <c r="DGI22" s="1966"/>
      <c r="DGJ22" s="1966"/>
      <c r="DGK22" s="1966"/>
      <c r="DGL22" s="1966"/>
      <c r="DGM22" s="1966"/>
      <c r="DGN22" s="1966"/>
      <c r="DGO22" s="1966"/>
      <c r="DGP22" s="1966"/>
      <c r="DGQ22" s="1966"/>
      <c r="DGR22" s="1966"/>
      <c r="DGS22" s="1966"/>
      <c r="DGT22" s="1966"/>
      <c r="DGU22" s="1966"/>
      <c r="DGV22" s="1966"/>
      <c r="DGW22" s="1966"/>
      <c r="DGX22" s="1966"/>
      <c r="DGY22" s="1966"/>
      <c r="DGZ22" s="1966"/>
      <c r="DHA22" s="1966"/>
      <c r="DHB22" s="1966"/>
      <c r="DHC22" s="1966"/>
      <c r="DHD22" s="1966"/>
      <c r="DHE22" s="1966"/>
      <c r="DHF22" s="1966"/>
      <c r="DHG22" s="1966"/>
      <c r="DHH22" s="1966"/>
      <c r="DHI22" s="1966"/>
      <c r="DHJ22" s="1966"/>
      <c r="DHK22" s="1966"/>
      <c r="DHL22" s="1966"/>
      <c r="DHM22" s="1966"/>
      <c r="DHN22" s="1966"/>
      <c r="DHO22" s="1966"/>
      <c r="DHP22" s="1966"/>
      <c r="DHQ22" s="1966"/>
      <c r="DHR22" s="1966"/>
      <c r="DHS22" s="1966"/>
      <c r="DHT22" s="1966"/>
      <c r="DHU22" s="1966"/>
      <c r="DHV22" s="1966"/>
      <c r="DHW22" s="1966"/>
      <c r="DHX22" s="1966"/>
      <c r="DHY22" s="1966"/>
      <c r="DHZ22" s="1966"/>
      <c r="DIA22" s="1966"/>
      <c r="DIB22" s="1966"/>
      <c r="DIC22" s="1966"/>
      <c r="DID22" s="1966"/>
      <c r="DIE22" s="1966"/>
      <c r="DIF22" s="1966"/>
      <c r="DIG22" s="1966"/>
      <c r="DIH22" s="1966"/>
      <c r="DII22" s="1966"/>
      <c r="DIJ22" s="1966"/>
      <c r="DIK22" s="1966"/>
      <c r="DIL22" s="1966"/>
      <c r="DIM22" s="1966"/>
      <c r="DIN22" s="1966"/>
      <c r="DIO22" s="1966"/>
      <c r="DIP22" s="1966"/>
      <c r="DIQ22" s="1966"/>
      <c r="DIR22" s="1966"/>
      <c r="DIS22" s="1966"/>
      <c r="DIT22" s="1966"/>
      <c r="DIU22" s="1966"/>
      <c r="DIV22" s="1966"/>
      <c r="DIW22" s="1966"/>
      <c r="DIX22" s="1966"/>
      <c r="DIY22" s="1966"/>
      <c r="DIZ22" s="1966"/>
      <c r="DJA22" s="1966"/>
      <c r="DJB22" s="1966"/>
      <c r="DJC22" s="1966"/>
      <c r="DJD22" s="1966"/>
      <c r="DJE22" s="1966"/>
      <c r="DJF22" s="1966"/>
      <c r="DJG22" s="1966"/>
      <c r="DJH22" s="1966"/>
      <c r="DJI22" s="1966"/>
      <c r="DJJ22" s="1966"/>
      <c r="DJK22" s="1966"/>
      <c r="DJL22" s="1966"/>
      <c r="DJM22" s="1966"/>
      <c r="DJN22" s="1966"/>
      <c r="DJO22" s="1966"/>
      <c r="DJP22" s="1966"/>
      <c r="DJQ22" s="1966"/>
      <c r="DJR22" s="1966"/>
      <c r="DJS22" s="1966"/>
      <c r="DJT22" s="1966"/>
      <c r="DJU22" s="1966"/>
      <c r="DJV22" s="1966"/>
      <c r="DJW22" s="1966"/>
      <c r="DJX22" s="1966"/>
      <c r="DJY22" s="1966"/>
      <c r="DJZ22" s="1966"/>
      <c r="DKA22" s="1966"/>
      <c r="DKB22" s="1966"/>
      <c r="DKC22" s="1966"/>
      <c r="DKD22" s="1966"/>
      <c r="DKE22" s="1966"/>
      <c r="DKF22" s="1966"/>
      <c r="DKG22" s="1966"/>
      <c r="DKH22" s="1966"/>
      <c r="DKI22" s="1966"/>
      <c r="DKJ22" s="1966"/>
      <c r="DKK22" s="1966"/>
      <c r="DKL22" s="1966"/>
      <c r="DKM22" s="1966"/>
      <c r="DKN22" s="1966"/>
      <c r="DKO22" s="1966"/>
      <c r="DKP22" s="1966"/>
      <c r="DKQ22" s="1966"/>
      <c r="DKR22" s="1966"/>
      <c r="DKS22" s="1966"/>
      <c r="DKT22" s="1966"/>
      <c r="DKU22" s="1966"/>
      <c r="DKV22" s="1966"/>
      <c r="DKW22" s="1966"/>
      <c r="DKX22" s="1966"/>
      <c r="DKY22" s="1966"/>
      <c r="DKZ22" s="1966"/>
      <c r="DLA22" s="1966"/>
      <c r="DLB22" s="1966"/>
      <c r="DLC22" s="1966"/>
      <c r="DLD22" s="1966"/>
      <c r="DLE22" s="1966"/>
      <c r="DLF22" s="1966"/>
      <c r="DLG22" s="1966"/>
      <c r="DLH22" s="1966"/>
      <c r="DLI22" s="1966"/>
      <c r="DLJ22" s="1966"/>
      <c r="DLK22" s="1966"/>
      <c r="DLL22" s="1966"/>
      <c r="DLM22" s="1966"/>
      <c r="DLN22" s="1966"/>
      <c r="DLO22" s="1966"/>
      <c r="DLP22" s="1966"/>
      <c r="DLQ22" s="1966"/>
      <c r="DLR22" s="1966"/>
      <c r="DLS22" s="1966"/>
      <c r="DLT22" s="1966"/>
      <c r="DLU22" s="1966"/>
      <c r="DLV22" s="1966"/>
      <c r="DLW22" s="1966"/>
      <c r="DLX22" s="1966"/>
      <c r="DLY22" s="1966"/>
      <c r="DLZ22" s="1966"/>
      <c r="DMA22" s="1966"/>
      <c r="DMB22" s="1966"/>
      <c r="DMC22" s="1966"/>
      <c r="DMD22" s="1966"/>
      <c r="DME22" s="1966"/>
      <c r="DMF22" s="1966"/>
      <c r="DMG22" s="1966"/>
      <c r="DMH22" s="1966"/>
      <c r="DMI22" s="1966"/>
      <c r="DMJ22" s="1966"/>
      <c r="DMK22" s="1966"/>
      <c r="DML22" s="1966"/>
      <c r="DMM22" s="1966"/>
      <c r="DMN22" s="1966"/>
      <c r="DMO22" s="1966"/>
      <c r="DMP22" s="1966"/>
      <c r="DMQ22" s="1966"/>
      <c r="DMR22" s="1966"/>
      <c r="DMS22" s="1966"/>
      <c r="DMT22" s="1966"/>
      <c r="DMU22" s="1966"/>
      <c r="DMV22" s="1966"/>
      <c r="DMW22" s="1966"/>
      <c r="DMX22" s="1966"/>
      <c r="DMY22" s="1966"/>
      <c r="DMZ22" s="1966"/>
      <c r="DNA22" s="1966"/>
      <c r="DNB22" s="1966"/>
      <c r="DNC22" s="1966"/>
      <c r="DND22" s="1966"/>
      <c r="DNE22" s="1966"/>
      <c r="DNF22" s="1966"/>
      <c r="DNG22" s="1966"/>
      <c r="DNH22" s="1966"/>
      <c r="DNI22" s="1966"/>
      <c r="DNJ22" s="1966"/>
      <c r="DNK22" s="1966"/>
      <c r="DNL22" s="1966"/>
      <c r="DNM22" s="1966"/>
      <c r="DNN22" s="1966"/>
      <c r="DNO22" s="1966"/>
      <c r="DNP22" s="1966"/>
      <c r="DNQ22" s="1966"/>
      <c r="DNR22" s="1966"/>
      <c r="DNS22" s="1966"/>
      <c r="DNT22" s="1966"/>
      <c r="DNU22" s="1966"/>
      <c r="DNV22" s="1966"/>
      <c r="DNW22" s="1966"/>
      <c r="DNX22" s="1966"/>
      <c r="DNY22" s="1966"/>
      <c r="DNZ22" s="1966"/>
      <c r="DOA22" s="1966"/>
      <c r="DOB22" s="1966"/>
      <c r="DOC22" s="1966"/>
      <c r="DOD22" s="1966"/>
      <c r="DOE22" s="1966"/>
      <c r="DOF22" s="1966"/>
      <c r="DOG22" s="1966"/>
      <c r="DOH22" s="1966"/>
      <c r="DOI22" s="1966"/>
      <c r="DOJ22" s="1966"/>
      <c r="DOK22" s="1966"/>
      <c r="DOL22" s="1966"/>
      <c r="DOM22" s="1966"/>
      <c r="DON22" s="1966"/>
      <c r="DOO22" s="1966"/>
      <c r="DOP22" s="1966"/>
      <c r="DOQ22" s="1966"/>
      <c r="DOR22" s="1966"/>
      <c r="DOS22" s="1966"/>
      <c r="DOT22" s="1966"/>
      <c r="DOU22" s="1966"/>
      <c r="DOV22" s="1966"/>
      <c r="DOW22" s="1966"/>
      <c r="DOX22" s="1966"/>
      <c r="DOY22" s="1966"/>
      <c r="DOZ22" s="1966"/>
      <c r="DPA22" s="1966"/>
      <c r="DPB22" s="1966"/>
      <c r="DPC22" s="1966"/>
      <c r="DPD22" s="1966"/>
      <c r="DPE22" s="1966"/>
      <c r="DPF22" s="1966"/>
      <c r="DPG22" s="1966"/>
      <c r="DPH22" s="1966"/>
      <c r="DPI22" s="1966"/>
      <c r="DPJ22" s="1966"/>
      <c r="DPK22" s="1966"/>
      <c r="DPL22" s="1966"/>
      <c r="DPM22" s="1966"/>
      <c r="DPN22" s="1966"/>
      <c r="DPO22" s="1966"/>
      <c r="DPP22" s="1966"/>
      <c r="DPQ22" s="1966"/>
      <c r="DPR22" s="1966"/>
      <c r="DPS22" s="1966"/>
      <c r="DPT22" s="1966"/>
      <c r="DPU22" s="1966"/>
      <c r="DPV22" s="1966"/>
      <c r="DPW22" s="1966"/>
      <c r="DPX22" s="1966"/>
      <c r="DPY22" s="1966"/>
      <c r="DPZ22" s="1966"/>
      <c r="DQA22" s="1966"/>
      <c r="DQB22" s="1966"/>
      <c r="DQC22" s="1966"/>
      <c r="DQD22" s="1966"/>
      <c r="DQE22" s="1966"/>
      <c r="DQF22" s="1966"/>
      <c r="DQG22" s="1966"/>
      <c r="DQH22" s="1966"/>
      <c r="DQI22" s="1966"/>
      <c r="DQJ22" s="1966"/>
      <c r="DQK22" s="1966"/>
      <c r="DQL22" s="1966"/>
      <c r="DQM22" s="1966"/>
      <c r="DQN22" s="1966"/>
      <c r="DQO22" s="1966"/>
      <c r="DQP22" s="1966"/>
      <c r="DQQ22" s="1966"/>
      <c r="DQR22" s="1966"/>
      <c r="DQS22" s="1966"/>
      <c r="DQT22" s="1966"/>
      <c r="DQU22" s="1966"/>
      <c r="DQV22" s="1966"/>
      <c r="DQW22" s="1966"/>
      <c r="DQX22" s="1966"/>
      <c r="DQY22" s="1966"/>
      <c r="DQZ22" s="1966"/>
      <c r="DRA22" s="1966"/>
      <c r="DRB22" s="1966"/>
      <c r="DRC22" s="1966"/>
      <c r="DRD22" s="1966"/>
      <c r="DRE22" s="1966"/>
      <c r="DRF22" s="1966"/>
      <c r="DRG22" s="1966"/>
      <c r="DRH22" s="1966"/>
      <c r="DRI22" s="1966"/>
      <c r="DRJ22" s="1966"/>
      <c r="DRK22" s="1966"/>
      <c r="DRL22" s="1966"/>
      <c r="DRM22" s="1966"/>
      <c r="DRN22" s="1966"/>
      <c r="DRO22" s="1966"/>
      <c r="DRP22" s="1966"/>
      <c r="DRQ22" s="1966"/>
      <c r="DRR22" s="1966"/>
      <c r="DRS22" s="1966"/>
      <c r="DRT22" s="1966"/>
      <c r="DRU22" s="1966"/>
      <c r="DRV22" s="1966"/>
      <c r="DRW22" s="1966"/>
      <c r="DRX22" s="1966"/>
      <c r="DRY22" s="1966"/>
      <c r="DRZ22" s="1966"/>
      <c r="DSA22" s="1966"/>
      <c r="DSB22" s="1966"/>
      <c r="DSC22" s="1966"/>
      <c r="DSD22" s="1966"/>
      <c r="DSE22" s="1966"/>
      <c r="DSF22" s="1966"/>
      <c r="DSG22" s="1966"/>
      <c r="DSH22" s="1966"/>
      <c r="DSI22" s="1966"/>
      <c r="DSJ22" s="1966"/>
      <c r="DSK22" s="1966"/>
      <c r="DSL22" s="1966"/>
      <c r="DSM22" s="1966"/>
      <c r="DSN22" s="1966"/>
      <c r="DSO22" s="1966"/>
      <c r="DSP22" s="1966"/>
      <c r="DSQ22" s="1966"/>
      <c r="DSR22" s="1966"/>
      <c r="DSS22" s="1966"/>
      <c r="DST22" s="1966"/>
      <c r="DSU22" s="1966"/>
      <c r="DSV22" s="1966"/>
      <c r="DSW22" s="1966"/>
      <c r="DSX22" s="1966"/>
      <c r="DSY22" s="1966"/>
      <c r="DSZ22" s="1966"/>
      <c r="DTA22" s="1966"/>
      <c r="DTB22" s="1966"/>
      <c r="DTC22" s="1966"/>
      <c r="DTD22" s="1966"/>
      <c r="DTE22" s="1966"/>
      <c r="DTF22" s="1966"/>
      <c r="DTG22" s="1966"/>
      <c r="DTH22" s="1966"/>
      <c r="DTI22" s="1966"/>
      <c r="DTJ22" s="1966"/>
      <c r="DTK22" s="1966"/>
      <c r="DTL22" s="1966"/>
      <c r="DTM22" s="1966"/>
      <c r="DTN22" s="1966"/>
      <c r="DTO22" s="1966"/>
      <c r="DTP22" s="1966"/>
      <c r="DTQ22" s="1966"/>
      <c r="DTR22" s="1966"/>
      <c r="DTS22" s="1966"/>
      <c r="DTT22" s="1966"/>
      <c r="DTU22" s="1966"/>
      <c r="DTV22" s="1966"/>
      <c r="DTW22" s="1966"/>
      <c r="DTX22" s="1966"/>
      <c r="DTY22" s="1966"/>
      <c r="DTZ22" s="1966"/>
      <c r="DUA22" s="1966"/>
      <c r="DUB22" s="1966"/>
      <c r="DUC22" s="1966"/>
      <c r="DUD22" s="1966"/>
      <c r="DUE22" s="1966"/>
      <c r="DUF22" s="1966"/>
      <c r="DUG22" s="1966"/>
      <c r="DUH22" s="1966"/>
      <c r="DUI22" s="1966"/>
      <c r="DUJ22" s="1966"/>
      <c r="DUK22" s="1966"/>
      <c r="DUL22" s="1966"/>
      <c r="DUM22" s="1966"/>
      <c r="DUN22" s="1966"/>
      <c r="DUO22" s="1966"/>
      <c r="DUP22" s="1966"/>
      <c r="DUQ22" s="1966"/>
      <c r="DUR22" s="1966"/>
      <c r="DUS22" s="1966"/>
      <c r="DUT22" s="1966"/>
      <c r="DUU22" s="1966"/>
      <c r="DUV22" s="1966"/>
      <c r="DUW22" s="1966"/>
      <c r="DUX22" s="1966"/>
      <c r="DUY22" s="1966"/>
      <c r="DUZ22" s="1966"/>
      <c r="DVA22" s="1966"/>
      <c r="DVB22" s="1966"/>
      <c r="DVC22" s="1966"/>
      <c r="DVD22" s="1966"/>
      <c r="DVE22" s="1966"/>
      <c r="DVF22" s="1966"/>
      <c r="DVG22" s="1966"/>
      <c r="DVH22" s="1966"/>
      <c r="DVI22" s="1966"/>
      <c r="DVJ22" s="1966"/>
      <c r="DVK22" s="1966"/>
      <c r="DVL22" s="1966"/>
      <c r="DVM22" s="1966"/>
      <c r="DVN22" s="1966"/>
      <c r="DVO22" s="1966"/>
      <c r="DVP22" s="1966"/>
      <c r="DVQ22" s="1966"/>
      <c r="DVR22" s="1966"/>
      <c r="DVS22" s="1966"/>
      <c r="DVT22" s="1966"/>
      <c r="DVU22" s="1966"/>
      <c r="DVV22" s="1966"/>
      <c r="DVW22" s="1966"/>
      <c r="DVX22" s="1966"/>
      <c r="DVY22" s="1966"/>
      <c r="DVZ22" s="1966"/>
      <c r="DWA22" s="1966"/>
      <c r="DWB22" s="1966"/>
      <c r="DWC22" s="1966"/>
      <c r="DWD22" s="1966"/>
      <c r="DWE22" s="1966"/>
      <c r="DWF22" s="1966"/>
      <c r="DWG22" s="1966"/>
      <c r="DWH22" s="1966"/>
      <c r="DWI22" s="1966"/>
      <c r="DWJ22" s="1966"/>
      <c r="DWK22" s="1966"/>
      <c r="DWL22" s="1966"/>
      <c r="DWM22" s="1966"/>
      <c r="DWN22" s="1966"/>
      <c r="DWO22" s="1966"/>
      <c r="DWP22" s="1966"/>
      <c r="DWQ22" s="1966"/>
      <c r="DWR22" s="1966"/>
      <c r="DWS22" s="1966"/>
      <c r="DWT22" s="1966"/>
      <c r="DWU22" s="1966"/>
      <c r="DWV22" s="1966"/>
      <c r="DWW22" s="1966"/>
      <c r="DWX22" s="1966"/>
      <c r="DWY22" s="1966"/>
      <c r="DWZ22" s="1966"/>
      <c r="DXA22" s="1966"/>
      <c r="DXB22" s="1966"/>
      <c r="DXC22" s="1966"/>
      <c r="DXD22" s="1966"/>
      <c r="DXE22" s="1966"/>
      <c r="DXF22" s="1966"/>
      <c r="DXG22" s="1966"/>
      <c r="DXH22" s="1966"/>
      <c r="DXI22" s="1966"/>
      <c r="DXJ22" s="1966"/>
      <c r="DXK22" s="1966"/>
      <c r="DXL22" s="1966"/>
      <c r="DXM22" s="1966"/>
      <c r="DXN22" s="1966"/>
      <c r="DXO22" s="1966"/>
      <c r="DXP22" s="1966"/>
      <c r="DXQ22" s="1966"/>
      <c r="DXR22" s="1966"/>
      <c r="DXS22" s="1966"/>
      <c r="DXT22" s="1966"/>
      <c r="DXU22" s="1966"/>
      <c r="DXV22" s="1966"/>
      <c r="DXW22" s="1966"/>
      <c r="DXX22" s="1966"/>
      <c r="DXY22" s="1966"/>
      <c r="DXZ22" s="1966"/>
      <c r="DYA22" s="1966"/>
      <c r="DYB22" s="1966"/>
      <c r="DYC22" s="1966"/>
      <c r="DYD22" s="1966"/>
      <c r="DYE22" s="1966"/>
      <c r="DYF22" s="1966"/>
      <c r="DYG22" s="1966"/>
      <c r="DYH22" s="1966"/>
      <c r="DYI22" s="1966"/>
      <c r="DYJ22" s="1966"/>
      <c r="DYK22" s="1966"/>
      <c r="DYL22" s="1966"/>
      <c r="DYM22" s="1966"/>
      <c r="DYN22" s="1966"/>
      <c r="DYO22" s="1966"/>
      <c r="DYP22" s="1966"/>
      <c r="DYQ22" s="1966"/>
      <c r="DYR22" s="1966"/>
      <c r="DYS22" s="1966"/>
      <c r="DYT22" s="1966"/>
      <c r="DYU22" s="1966"/>
      <c r="DYV22" s="1966"/>
      <c r="DYW22" s="1966"/>
      <c r="DYX22" s="1966"/>
      <c r="DYY22" s="1966"/>
      <c r="DYZ22" s="1966"/>
      <c r="DZA22" s="1966"/>
      <c r="DZB22" s="1966"/>
      <c r="DZC22" s="1966"/>
      <c r="DZD22" s="1966"/>
      <c r="DZE22" s="1966"/>
      <c r="DZF22" s="1966"/>
      <c r="DZG22" s="1966"/>
      <c r="DZH22" s="1966"/>
      <c r="DZI22" s="1966"/>
      <c r="DZJ22" s="1966"/>
      <c r="DZK22" s="1966"/>
      <c r="DZL22" s="1966"/>
      <c r="DZM22" s="1966"/>
      <c r="DZN22" s="1966"/>
      <c r="DZO22" s="1966"/>
      <c r="DZP22" s="1966"/>
      <c r="DZQ22" s="1966"/>
      <c r="DZR22" s="1966"/>
      <c r="DZS22" s="1966"/>
      <c r="DZT22" s="1966"/>
      <c r="DZU22" s="1966"/>
      <c r="DZV22" s="1966"/>
      <c r="DZW22" s="1966"/>
      <c r="DZX22" s="1966"/>
      <c r="DZY22" s="1966"/>
      <c r="DZZ22" s="1966"/>
      <c r="EAA22" s="1966"/>
      <c r="EAB22" s="1966"/>
      <c r="EAC22" s="1966"/>
      <c r="EAD22" s="1966"/>
      <c r="EAE22" s="1966"/>
      <c r="EAF22" s="1966"/>
      <c r="EAG22" s="1966"/>
      <c r="EAH22" s="1966"/>
      <c r="EAI22" s="1966"/>
      <c r="EAJ22" s="1966"/>
      <c r="EAK22" s="1966"/>
      <c r="EAL22" s="1966"/>
      <c r="EAM22" s="1966"/>
      <c r="EAN22" s="1966"/>
      <c r="EAO22" s="1966"/>
      <c r="EAP22" s="1966"/>
      <c r="EAQ22" s="1966"/>
      <c r="EAR22" s="1966"/>
      <c r="EAS22" s="1966"/>
      <c r="EAT22" s="1966"/>
      <c r="EAU22" s="1966"/>
      <c r="EAV22" s="1966"/>
      <c r="EAW22" s="1966"/>
      <c r="EAX22" s="1966"/>
      <c r="EAY22" s="1966"/>
      <c r="EAZ22" s="1966"/>
      <c r="EBA22" s="1966"/>
      <c r="EBB22" s="1966"/>
      <c r="EBC22" s="1966"/>
      <c r="EBD22" s="1966"/>
      <c r="EBE22" s="1966"/>
      <c r="EBF22" s="1966"/>
      <c r="EBG22" s="1966"/>
      <c r="EBH22" s="1966"/>
      <c r="EBI22" s="1966"/>
      <c r="EBJ22" s="1966"/>
      <c r="EBK22" s="1966"/>
      <c r="EBL22" s="1966"/>
      <c r="EBM22" s="1966"/>
      <c r="EBN22" s="1966"/>
      <c r="EBO22" s="1966"/>
      <c r="EBP22" s="1966"/>
      <c r="EBQ22" s="1966"/>
      <c r="EBR22" s="1966"/>
      <c r="EBS22" s="1966"/>
      <c r="EBT22" s="1966"/>
      <c r="EBU22" s="1966"/>
      <c r="EBV22" s="1966"/>
      <c r="EBW22" s="1966"/>
      <c r="EBX22" s="1966"/>
      <c r="EBY22" s="1966"/>
      <c r="EBZ22" s="1966"/>
      <c r="ECA22" s="1966"/>
      <c r="ECB22" s="1966"/>
      <c r="ECC22" s="1966"/>
      <c r="ECD22" s="1966"/>
      <c r="ECE22" s="1966"/>
      <c r="ECF22" s="1966"/>
      <c r="ECG22" s="1966"/>
      <c r="ECH22" s="1966"/>
      <c r="ECI22" s="1966"/>
      <c r="ECJ22" s="1966"/>
      <c r="ECK22" s="1966"/>
      <c r="ECL22" s="1966"/>
      <c r="ECM22" s="1966"/>
      <c r="ECN22" s="1966"/>
      <c r="ECO22" s="1966"/>
      <c r="ECP22" s="1966"/>
      <c r="ECQ22" s="1966"/>
      <c r="ECR22" s="1966"/>
      <c r="ECS22" s="1966"/>
      <c r="ECT22" s="1966"/>
      <c r="ECU22" s="1966"/>
      <c r="ECV22" s="1966"/>
      <c r="ECW22" s="1966"/>
      <c r="ECX22" s="1966"/>
      <c r="ECY22" s="1966"/>
      <c r="ECZ22" s="1966"/>
      <c r="EDA22" s="1966"/>
      <c r="EDB22" s="1966"/>
      <c r="EDC22" s="1966"/>
      <c r="EDD22" s="1966"/>
      <c r="EDE22" s="1966"/>
      <c r="EDF22" s="1966"/>
      <c r="EDG22" s="1966"/>
      <c r="EDH22" s="1966"/>
      <c r="EDI22" s="1966"/>
      <c r="EDJ22" s="1966"/>
      <c r="EDK22" s="1966"/>
      <c r="EDL22" s="1966"/>
      <c r="EDM22" s="1966"/>
      <c r="EDN22" s="1966"/>
      <c r="EDO22" s="1966"/>
      <c r="EDP22" s="1966"/>
      <c r="EDQ22" s="1966"/>
      <c r="EDR22" s="1966"/>
      <c r="EDS22" s="1966"/>
      <c r="EDT22" s="1966"/>
      <c r="EDU22" s="1966"/>
      <c r="EDV22" s="1966"/>
      <c r="EDW22" s="1966"/>
      <c r="EDX22" s="1966"/>
      <c r="EDY22" s="1966"/>
      <c r="EDZ22" s="1966"/>
      <c r="EEA22" s="1966"/>
      <c r="EEB22" s="1966"/>
      <c r="EEC22" s="1966"/>
      <c r="EED22" s="1966"/>
      <c r="EEE22" s="1966"/>
      <c r="EEF22" s="1966"/>
      <c r="EEG22" s="1966"/>
      <c r="EEH22" s="1966"/>
      <c r="EEI22" s="1966"/>
      <c r="EEJ22" s="1966"/>
      <c r="EEK22" s="1966"/>
      <c r="EEL22" s="1966"/>
      <c r="EEM22" s="1966"/>
      <c r="EEN22" s="1966"/>
      <c r="EEO22" s="1966"/>
      <c r="EEP22" s="1966"/>
      <c r="EEQ22" s="1966"/>
      <c r="EER22" s="1966"/>
      <c r="EES22" s="1966"/>
      <c r="EET22" s="1966"/>
      <c r="EEU22" s="1966"/>
      <c r="EEV22" s="1966"/>
      <c r="EEW22" s="1966"/>
      <c r="EEX22" s="1966"/>
      <c r="EEY22" s="1966"/>
      <c r="EEZ22" s="1966"/>
      <c r="EFA22" s="1966"/>
      <c r="EFB22" s="1966"/>
      <c r="EFC22" s="1966"/>
      <c r="EFD22" s="1966"/>
      <c r="EFE22" s="1966"/>
      <c r="EFF22" s="1966"/>
      <c r="EFG22" s="1966"/>
      <c r="EFH22" s="1966"/>
      <c r="EFI22" s="1966"/>
      <c r="EFJ22" s="1966"/>
      <c r="EFK22" s="1966"/>
      <c r="EFL22" s="1966"/>
      <c r="EFM22" s="1966"/>
      <c r="EFN22" s="1966"/>
      <c r="EFO22" s="1966"/>
      <c r="EFP22" s="1966"/>
      <c r="EFQ22" s="1966"/>
      <c r="EFR22" s="1966"/>
      <c r="EFS22" s="1966"/>
      <c r="EFT22" s="1966"/>
      <c r="EFU22" s="1966"/>
      <c r="EFV22" s="1966"/>
      <c r="EFW22" s="1966"/>
      <c r="EFX22" s="1966"/>
      <c r="EFY22" s="1966"/>
      <c r="EFZ22" s="1966"/>
      <c r="EGA22" s="1966"/>
      <c r="EGB22" s="1966"/>
      <c r="EGC22" s="1966"/>
      <c r="EGD22" s="1966"/>
      <c r="EGE22" s="1966"/>
      <c r="EGF22" s="1966"/>
      <c r="EGG22" s="1966"/>
      <c r="EGH22" s="1966"/>
      <c r="EGI22" s="1966"/>
      <c r="EGJ22" s="1966"/>
      <c r="EGK22" s="1966"/>
      <c r="EGL22" s="1966"/>
      <c r="EGM22" s="1966"/>
      <c r="EGN22" s="1966"/>
      <c r="EGO22" s="1966"/>
      <c r="EGP22" s="1966"/>
      <c r="EGQ22" s="1966"/>
      <c r="EGR22" s="1966"/>
      <c r="EGS22" s="1966"/>
      <c r="EGT22" s="1966"/>
      <c r="EGU22" s="1966"/>
      <c r="EGV22" s="1966"/>
      <c r="EGW22" s="1966"/>
      <c r="EGX22" s="1966"/>
      <c r="EGY22" s="1966"/>
      <c r="EGZ22" s="1966"/>
      <c r="EHA22" s="1966"/>
      <c r="EHB22" s="1966"/>
      <c r="EHC22" s="1966"/>
      <c r="EHD22" s="1966"/>
      <c r="EHE22" s="1966"/>
      <c r="EHF22" s="1966"/>
      <c r="EHG22" s="1966"/>
      <c r="EHH22" s="1966"/>
      <c r="EHI22" s="1966"/>
      <c r="EHJ22" s="1966"/>
      <c r="EHK22" s="1966"/>
      <c r="EHL22" s="1966"/>
      <c r="EHM22" s="1966"/>
      <c r="EHN22" s="1966"/>
      <c r="EHO22" s="1966"/>
      <c r="EHP22" s="1966"/>
      <c r="EHQ22" s="1966"/>
      <c r="EHR22" s="1966"/>
      <c r="EHS22" s="1966"/>
      <c r="EHT22" s="1966"/>
      <c r="EHU22" s="1966"/>
      <c r="EHV22" s="1966"/>
      <c r="EHW22" s="1966"/>
      <c r="EHX22" s="1966"/>
      <c r="EHY22" s="1966"/>
      <c r="EHZ22" s="1966"/>
      <c r="EIA22" s="1966"/>
      <c r="EIB22" s="1966"/>
      <c r="EIC22" s="1966"/>
      <c r="EID22" s="1966"/>
      <c r="EIE22" s="1966"/>
      <c r="EIF22" s="1966"/>
      <c r="EIG22" s="1966"/>
      <c r="EIH22" s="1966"/>
      <c r="EII22" s="1966"/>
      <c r="EIJ22" s="1966"/>
      <c r="EIK22" s="1966"/>
      <c r="EIL22" s="1966"/>
      <c r="EIM22" s="1966"/>
      <c r="EIN22" s="1966"/>
      <c r="EIO22" s="1966"/>
      <c r="EIP22" s="1966"/>
      <c r="EIQ22" s="1966"/>
      <c r="EIR22" s="1966"/>
      <c r="EIS22" s="1966"/>
      <c r="EIT22" s="1966"/>
      <c r="EIU22" s="1966"/>
      <c r="EIV22" s="1966"/>
      <c r="EIW22" s="1966"/>
      <c r="EIX22" s="1966"/>
      <c r="EIY22" s="1966"/>
      <c r="EIZ22" s="1966"/>
      <c r="EJA22" s="1966"/>
      <c r="EJB22" s="1966"/>
      <c r="EJC22" s="1966"/>
      <c r="EJD22" s="1966"/>
      <c r="EJE22" s="1966"/>
      <c r="EJF22" s="1966"/>
      <c r="EJG22" s="1966"/>
      <c r="EJH22" s="1966"/>
      <c r="EJI22" s="1966"/>
      <c r="EJJ22" s="1966"/>
      <c r="EJK22" s="1966"/>
      <c r="EJL22" s="1966"/>
      <c r="EJM22" s="1966"/>
      <c r="EJN22" s="1966"/>
      <c r="EJO22" s="1966"/>
      <c r="EJP22" s="1966"/>
      <c r="EJQ22" s="1966"/>
      <c r="EJR22" s="1966"/>
      <c r="EJS22" s="1966"/>
      <c r="EJT22" s="1966"/>
      <c r="EJU22" s="1966"/>
      <c r="EJV22" s="1966"/>
      <c r="EJW22" s="1966"/>
      <c r="EJX22" s="1966"/>
      <c r="EJY22" s="1966"/>
      <c r="EJZ22" s="1966"/>
      <c r="EKA22" s="1966"/>
      <c r="EKB22" s="1966"/>
      <c r="EKC22" s="1966"/>
      <c r="EKD22" s="1966"/>
      <c r="EKE22" s="1966"/>
      <c r="EKF22" s="1966"/>
      <c r="EKG22" s="1966"/>
      <c r="EKH22" s="1966"/>
      <c r="EKI22" s="1966"/>
      <c r="EKJ22" s="1966"/>
      <c r="EKK22" s="1966"/>
      <c r="EKL22" s="1966"/>
      <c r="EKM22" s="1966"/>
      <c r="EKN22" s="1966"/>
      <c r="EKO22" s="1966"/>
      <c r="EKP22" s="1966"/>
      <c r="EKQ22" s="1966"/>
      <c r="EKR22" s="1966"/>
      <c r="EKS22" s="1966"/>
      <c r="EKT22" s="1966"/>
      <c r="EKU22" s="1966"/>
      <c r="EKV22" s="1966"/>
      <c r="EKW22" s="1966"/>
      <c r="EKX22" s="1966"/>
      <c r="EKY22" s="1966"/>
      <c r="EKZ22" s="1966"/>
      <c r="ELA22" s="1966"/>
      <c r="ELB22" s="1966"/>
      <c r="ELC22" s="1966"/>
      <c r="ELD22" s="1966"/>
      <c r="ELE22" s="1966"/>
      <c r="ELF22" s="1966"/>
      <c r="ELG22" s="1966"/>
      <c r="ELH22" s="1966"/>
      <c r="ELI22" s="1966"/>
      <c r="ELJ22" s="1966"/>
      <c r="ELK22" s="1966"/>
      <c r="ELL22" s="1966"/>
      <c r="ELM22" s="1966"/>
      <c r="ELN22" s="1966"/>
      <c r="ELO22" s="1966"/>
      <c r="ELP22" s="1966"/>
      <c r="ELQ22" s="1966"/>
      <c r="ELR22" s="1966"/>
      <c r="ELS22" s="1966"/>
      <c r="ELT22" s="1966"/>
      <c r="ELU22" s="1966"/>
      <c r="ELV22" s="1966"/>
      <c r="ELW22" s="1966"/>
      <c r="ELX22" s="1966"/>
      <c r="ELY22" s="1966"/>
      <c r="ELZ22" s="1966"/>
      <c r="EMA22" s="1966"/>
      <c r="EMB22" s="1966"/>
      <c r="EMC22" s="1966"/>
      <c r="EMD22" s="1966"/>
      <c r="EME22" s="1966"/>
      <c r="EMF22" s="1966"/>
      <c r="EMG22" s="1966"/>
      <c r="EMH22" s="1966"/>
      <c r="EMI22" s="1966"/>
      <c r="EMJ22" s="1966"/>
      <c r="EMK22" s="1966"/>
      <c r="EML22" s="1966"/>
      <c r="EMM22" s="1966"/>
      <c r="EMN22" s="1966"/>
      <c r="EMO22" s="1966"/>
      <c r="EMP22" s="1966"/>
      <c r="EMQ22" s="1966"/>
      <c r="EMR22" s="1966"/>
      <c r="EMS22" s="1966"/>
      <c r="EMT22" s="1966"/>
      <c r="EMU22" s="1966"/>
      <c r="EMV22" s="1966"/>
      <c r="EMW22" s="1966"/>
      <c r="EMX22" s="1966"/>
      <c r="EMY22" s="1966"/>
      <c r="EMZ22" s="1966"/>
      <c r="ENA22" s="1966"/>
      <c r="ENB22" s="1966"/>
      <c r="ENC22" s="1966"/>
      <c r="END22" s="1966"/>
      <c r="ENE22" s="1966"/>
      <c r="ENF22" s="1966"/>
      <c r="ENG22" s="1966"/>
      <c r="ENH22" s="1966"/>
      <c r="ENI22" s="1966"/>
      <c r="ENJ22" s="1966"/>
      <c r="ENK22" s="1966"/>
      <c r="ENL22" s="1966"/>
      <c r="ENM22" s="1966"/>
      <c r="ENN22" s="1966"/>
      <c r="ENO22" s="1966"/>
      <c r="ENP22" s="1966"/>
      <c r="ENQ22" s="1966"/>
      <c r="ENR22" s="1966"/>
      <c r="ENS22" s="1966"/>
      <c r="ENT22" s="1966"/>
      <c r="ENU22" s="1966"/>
      <c r="ENV22" s="1966"/>
      <c r="ENW22" s="1966"/>
      <c r="ENX22" s="1966"/>
      <c r="ENY22" s="1966"/>
      <c r="ENZ22" s="1966"/>
      <c r="EOA22" s="1966"/>
      <c r="EOB22" s="1966"/>
      <c r="EOC22" s="1966"/>
      <c r="EOD22" s="1966"/>
      <c r="EOE22" s="1966"/>
      <c r="EOF22" s="1966"/>
      <c r="EOG22" s="1966"/>
      <c r="EOH22" s="1966"/>
      <c r="EOI22" s="1966"/>
      <c r="EOJ22" s="1966"/>
      <c r="EOK22" s="1966"/>
      <c r="EOL22" s="1966"/>
      <c r="EOM22" s="1966"/>
      <c r="EON22" s="1966"/>
      <c r="EOO22" s="1966"/>
      <c r="EOP22" s="1966"/>
      <c r="EOQ22" s="1966"/>
      <c r="EOR22" s="1966"/>
      <c r="EOS22" s="1966"/>
      <c r="EOT22" s="1966"/>
      <c r="EOU22" s="1966"/>
      <c r="EOV22" s="1966"/>
      <c r="EOW22" s="1966"/>
      <c r="EOX22" s="1966"/>
      <c r="EOY22" s="1966"/>
      <c r="EOZ22" s="1966"/>
      <c r="EPA22" s="1966"/>
      <c r="EPB22" s="1966"/>
      <c r="EPC22" s="1966"/>
      <c r="EPD22" s="1966"/>
      <c r="EPE22" s="1966"/>
      <c r="EPF22" s="1966"/>
      <c r="EPG22" s="1966"/>
      <c r="EPH22" s="1966"/>
      <c r="EPI22" s="1966"/>
      <c r="EPJ22" s="1966"/>
      <c r="EPK22" s="1966"/>
      <c r="EPL22" s="1966"/>
      <c r="EPM22" s="1966"/>
      <c r="EPN22" s="1966"/>
      <c r="EPO22" s="1966"/>
      <c r="EPP22" s="1966"/>
      <c r="EPQ22" s="1966"/>
      <c r="EPR22" s="1966"/>
      <c r="EPS22" s="1966"/>
      <c r="EPT22" s="1966"/>
      <c r="EPU22" s="1966"/>
      <c r="EPV22" s="1966"/>
      <c r="EPW22" s="1966"/>
      <c r="EPX22" s="1966"/>
      <c r="EPY22" s="1966"/>
      <c r="EPZ22" s="1966"/>
      <c r="EQA22" s="1966"/>
      <c r="EQB22" s="1966"/>
      <c r="EQC22" s="1966"/>
      <c r="EQD22" s="1966"/>
      <c r="EQE22" s="1966"/>
      <c r="EQF22" s="1966"/>
      <c r="EQG22" s="1966"/>
      <c r="EQH22" s="1966"/>
      <c r="EQI22" s="1966"/>
      <c r="EQJ22" s="1966"/>
      <c r="EQK22" s="1966"/>
      <c r="EQL22" s="1966"/>
      <c r="EQM22" s="1966"/>
      <c r="EQN22" s="1966"/>
      <c r="EQO22" s="1966"/>
      <c r="EQP22" s="1966"/>
      <c r="EQQ22" s="1966"/>
      <c r="EQR22" s="1966"/>
      <c r="EQS22" s="1966"/>
      <c r="EQT22" s="1966"/>
      <c r="EQU22" s="1966"/>
      <c r="EQV22" s="1966"/>
      <c r="EQW22" s="1966"/>
      <c r="EQX22" s="1966"/>
      <c r="EQY22" s="1966"/>
      <c r="EQZ22" s="1966"/>
      <c r="ERA22" s="1966"/>
      <c r="ERB22" s="1966"/>
      <c r="ERC22" s="1966"/>
      <c r="ERD22" s="1966"/>
      <c r="ERE22" s="1966"/>
      <c r="ERF22" s="1966"/>
      <c r="ERG22" s="1966"/>
      <c r="ERH22" s="1966"/>
      <c r="ERI22" s="1966"/>
      <c r="ERJ22" s="1966"/>
      <c r="ERK22" s="1966"/>
      <c r="ERL22" s="1966"/>
      <c r="ERM22" s="1966"/>
      <c r="ERN22" s="1966"/>
      <c r="ERO22" s="1966"/>
      <c r="ERP22" s="1966"/>
      <c r="ERQ22" s="1966"/>
      <c r="ERR22" s="1966"/>
      <c r="ERS22" s="1966"/>
      <c r="ERT22" s="1966"/>
      <c r="ERU22" s="1966"/>
      <c r="ERV22" s="1966"/>
      <c r="ERW22" s="1966"/>
      <c r="ERX22" s="1966"/>
      <c r="ERY22" s="1966"/>
      <c r="ERZ22" s="1966"/>
      <c r="ESA22" s="1966"/>
      <c r="ESB22" s="1966"/>
      <c r="ESC22" s="1966"/>
      <c r="ESD22" s="1966"/>
      <c r="ESE22" s="1966"/>
      <c r="ESF22" s="1966"/>
      <c r="ESG22" s="1966"/>
      <c r="ESH22" s="1966"/>
      <c r="ESI22" s="1966"/>
      <c r="ESJ22" s="1966"/>
      <c r="ESK22" s="1966"/>
      <c r="ESL22" s="1966"/>
      <c r="ESM22" s="1966"/>
      <c r="ESN22" s="1966"/>
      <c r="ESO22" s="1966"/>
      <c r="ESP22" s="1966"/>
      <c r="ESQ22" s="1966"/>
      <c r="ESR22" s="1966"/>
      <c r="ESS22" s="1966"/>
      <c r="EST22" s="1966"/>
      <c r="ESU22" s="1966"/>
      <c r="ESV22" s="1966"/>
      <c r="ESW22" s="1966"/>
      <c r="ESX22" s="1966"/>
      <c r="ESY22" s="1966"/>
      <c r="ESZ22" s="1966"/>
      <c r="ETA22" s="1966"/>
      <c r="ETB22" s="1966"/>
      <c r="ETC22" s="1966"/>
      <c r="ETD22" s="1966"/>
      <c r="ETE22" s="1966"/>
      <c r="ETF22" s="1966"/>
      <c r="ETG22" s="1966"/>
      <c r="ETH22" s="1966"/>
      <c r="ETI22" s="1966"/>
      <c r="ETJ22" s="1966"/>
      <c r="ETK22" s="1966"/>
      <c r="ETL22" s="1966"/>
      <c r="ETM22" s="1966"/>
      <c r="ETN22" s="1966"/>
      <c r="ETO22" s="1966"/>
      <c r="ETP22" s="1966"/>
      <c r="ETQ22" s="1966"/>
      <c r="ETR22" s="1966"/>
      <c r="ETS22" s="1966"/>
      <c r="ETT22" s="1966"/>
      <c r="ETU22" s="1966"/>
      <c r="ETV22" s="1966"/>
      <c r="ETW22" s="1966"/>
      <c r="ETX22" s="1966"/>
      <c r="ETY22" s="1966"/>
      <c r="ETZ22" s="1966"/>
      <c r="EUA22" s="1966"/>
      <c r="EUB22" s="1966"/>
      <c r="EUC22" s="1966"/>
      <c r="EUD22" s="1966"/>
      <c r="EUE22" s="1966"/>
      <c r="EUF22" s="1966"/>
      <c r="EUG22" s="1966"/>
      <c r="EUH22" s="1966"/>
      <c r="EUI22" s="1966"/>
      <c r="EUJ22" s="1966"/>
      <c r="EUK22" s="1966"/>
      <c r="EUL22" s="1966"/>
      <c r="EUM22" s="1966"/>
      <c r="EUN22" s="1966"/>
      <c r="EUO22" s="1966"/>
      <c r="EUP22" s="1966"/>
      <c r="EUQ22" s="1966"/>
      <c r="EUR22" s="1966"/>
      <c r="EUS22" s="1966"/>
      <c r="EUT22" s="1966"/>
      <c r="EUU22" s="1966"/>
      <c r="EUV22" s="1966"/>
      <c r="EUW22" s="1966"/>
      <c r="EUX22" s="1966"/>
      <c r="EUY22" s="1966"/>
      <c r="EUZ22" s="1966"/>
      <c r="EVA22" s="1966"/>
      <c r="EVB22" s="1966"/>
      <c r="EVC22" s="1966"/>
      <c r="EVD22" s="1966"/>
      <c r="EVE22" s="1966"/>
      <c r="EVF22" s="1966"/>
      <c r="EVG22" s="1966"/>
      <c r="EVH22" s="1966"/>
      <c r="EVI22" s="1966"/>
      <c r="EVJ22" s="1966"/>
      <c r="EVK22" s="1966"/>
      <c r="EVL22" s="1966"/>
      <c r="EVM22" s="1966"/>
      <c r="EVN22" s="1966"/>
      <c r="EVO22" s="1966"/>
      <c r="EVP22" s="1966"/>
      <c r="EVQ22" s="1966"/>
      <c r="EVR22" s="1966"/>
      <c r="EVS22" s="1966"/>
      <c r="EVT22" s="1966"/>
      <c r="EVU22" s="1966"/>
      <c r="EVV22" s="1966"/>
      <c r="EVW22" s="1966"/>
      <c r="EVX22" s="1966"/>
      <c r="EVY22" s="1966"/>
      <c r="EVZ22" s="1966"/>
      <c r="EWA22" s="1966"/>
      <c r="EWB22" s="1966"/>
      <c r="EWC22" s="1966"/>
      <c r="EWD22" s="1966"/>
      <c r="EWE22" s="1966"/>
      <c r="EWF22" s="1966"/>
      <c r="EWG22" s="1966"/>
      <c r="EWH22" s="1966"/>
      <c r="EWI22" s="1966"/>
      <c r="EWJ22" s="1966"/>
      <c r="EWK22" s="1966"/>
      <c r="EWL22" s="1966"/>
      <c r="EWM22" s="1966"/>
      <c r="EWN22" s="1966"/>
      <c r="EWO22" s="1966"/>
      <c r="EWP22" s="1966"/>
      <c r="EWQ22" s="1966"/>
      <c r="EWR22" s="1966"/>
      <c r="EWS22" s="1966"/>
      <c r="EWT22" s="1966"/>
      <c r="EWU22" s="1966"/>
      <c r="EWV22" s="1966"/>
      <c r="EWW22" s="1966"/>
      <c r="EWX22" s="1966"/>
      <c r="EWY22" s="1966"/>
      <c r="EWZ22" s="1966"/>
      <c r="EXA22" s="1966"/>
      <c r="EXB22" s="1966"/>
      <c r="EXC22" s="1966"/>
      <c r="EXD22" s="1966"/>
      <c r="EXE22" s="1966"/>
      <c r="EXF22" s="1966"/>
      <c r="EXG22" s="1966"/>
      <c r="EXH22" s="1966"/>
      <c r="EXI22" s="1966"/>
      <c r="EXJ22" s="1966"/>
      <c r="EXK22" s="1966"/>
      <c r="EXL22" s="1966"/>
      <c r="EXM22" s="1966"/>
      <c r="EXN22" s="1966"/>
      <c r="EXO22" s="1966"/>
      <c r="EXP22" s="1966"/>
      <c r="EXQ22" s="1966"/>
      <c r="EXR22" s="1966"/>
      <c r="EXS22" s="1966"/>
      <c r="EXT22" s="1966"/>
      <c r="EXU22" s="1966"/>
      <c r="EXV22" s="1966"/>
      <c r="EXW22" s="1966"/>
      <c r="EXX22" s="1966"/>
      <c r="EXY22" s="1966"/>
      <c r="EXZ22" s="1966"/>
      <c r="EYA22" s="1966"/>
      <c r="EYB22" s="1966"/>
      <c r="EYC22" s="1966"/>
      <c r="EYD22" s="1966"/>
      <c r="EYE22" s="1966"/>
      <c r="EYF22" s="1966"/>
      <c r="EYG22" s="1966"/>
      <c r="EYH22" s="1966"/>
      <c r="EYI22" s="1966"/>
      <c r="EYJ22" s="1966"/>
      <c r="EYK22" s="1966"/>
      <c r="EYL22" s="1966"/>
      <c r="EYM22" s="1966"/>
      <c r="EYN22" s="1966"/>
      <c r="EYO22" s="1966"/>
      <c r="EYP22" s="1966"/>
      <c r="EYQ22" s="1966"/>
      <c r="EYR22" s="1966"/>
      <c r="EYS22" s="1966"/>
      <c r="EYT22" s="1966"/>
      <c r="EYU22" s="1966"/>
      <c r="EYV22" s="1966"/>
      <c r="EYW22" s="1966"/>
      <c r="EYX22" s="1966"/>
      <c r="EYY22" s="1966"/>
      <c r="EYZ22" s="1966"/>
      <c r="EZA22" s="1966"/>
      <c r="EZB22" s="1966"/>
      <c r="EZC22" s="1966"/>
      <c r="EZD22" s="1966"/>
      <c r="EZE22" s="1966"/>
      <c r="EZF22" s="1966"/>
      <c r="EZG22" s="1966"/>
      <c r="EZH22" s="1966"/>
      <c r="EZI22" s="1966"/>
      <c r="EZJ22" s="1966"/>
      <c r="EZK22" s="1966"/>
      <c r="EZL22" s="1966"/>
      <c r="EZM22" s="1966"/>
      <c r="EZN22" s="1966"/>
      <c r="EZO22" s="1966"/>
      <c r="EZP22" s="1966"/>
      <c r="EZQ22" s="1966"/>
      <c r="EZR22" s="1966"/>
      <c r="EZS22" s="1966"/>
      <c r="EZT22" s="1966"/>
      <c r="EZU22" s="1966"/>
      <c r="EZV22" s="1966"/>
      <c r="EZW22" s="1966"/>
      <c r="EZX22" s="1966"/>
      <c r="EZY22" s="1966"/>
      <c r="EZZ22" s="1966"/>
      <c r="FAA22" s="1966"/>
      <c r="FAB22" s="1966"/>
      <c r="FAC22" s="1966"/>
      <c r="FAD22" s="1966"/>
      <c r="FAE22" s="1966"/>
      <c r="FAF22" s="1966"/>
      <c r="FAG22" s="1966"/>
      <c r="FAH22" s="1966"/>
      <c r="FAI22" s="1966"/>
      <c r="FAJ22" s="1966"/>
      <c r="FAK22" s="1966"/>
      <c r="FAL22" s="1966"/>
      <c r="FAM22" s="1966"/>
      <c r="FAN22" s="1966"/>
      <c r="FAO22" s="1966"/>
      <c r="FAP22" s="1966"/>
      <c r="FAQ22" s="1966"/>
      <c r="FAR22" s="1966"/>
      <c r="FAS22" s="1966"/>
      <c r="FAT22" s="1966"/>
      <c r="FAU22" s="1966"/>
      <c r="FAV22" s="1966"/>
      <c r="FAW22" s="1966"/>
      <c r="FAX22" s="1966"/>
      <c r="FAY22" s="1966"/>
      <c r="FAZ22" s="1966"/>
      <c r="FBA22" s="1966"/>
      <c r="FBB22" s="1966"/>
      <c r="FBC22" s="1966"/>
      <c r="FBD22" s="1966"/>
      <c r="FBE22" s="1966"/>
      <c r="FBF22" s="1966"/>
      <c r="FBG22" s="1966"/>
      <c r="FBH22" s="1966"/>
      <c r="FBI22" s="1966"/>
      <c r="FBJ22" s="1966"/>
      <c r="FBK22" s="1966"/>
      <c r="FBL22" s="1966"/>
      <c r="FBM22" s="1966"/>
      <c r="FBN22" s="1966"/>
      <c r="FBO22" s="1966"/>
      <c r="FBP22" s="1966"/>
      <c r="FBQ22" s="1966"/>
      <c r="FBR22" s="1966"/>
      <c r="FBS22" s="1966"/>
      <c r="FBT22" s="1966"/>
      <c r="FBU22" s="1966"/>
      <c r="FBV22" s="1966"/>
      <c r="FBW22" s="1966"/>
      <c r="FBX22" s="1966"/>
      <c r="FBY22" s="1966"/>
      <c r="FBZ22" s="1966"/>
      <c r="FCA22" s="1966"/>
      <c r="FCB22" s="1966"/>
      <c r="FCC22" s="1966"/>
      <c r="FCD22" s="1966"/>
      <c r="FCE22" s="1966"/>
      <c r="FCF22" s="1966"/>
      <c r="FCG22" s="1966"/>
      <c r="FCH22" s="1966"/>
      <c r="FCI22" s="1966"/>
      <c r="FCJ22" s="1966"/>
      <c r="FCK22" s="1966"/>
      <c r="FCL22" s="1966"/>
      <c r="FCM22" s="1966"/>
      <c r="FCN22" s="1966"/>
      <c r="FCO22" s="1966"/>
      <c r="FCP22" s="1966"/>
      <c r="FCQ22" s="1966"/>
      <c r="FCR22" s="1966"/>
      <c r="FCS22" s="1966"/>
      <c r="FCT22" s="1966"/>
      <c r="FCU22" s="1966"/>
      <c r="FCV22" s="1966"/>
      <c r="FCW22" s="1966"/>
      <c r="FCX22" s="1966"/>
      <c r="FCY22" s="1966"/>
      <c r="FCZ22" s="1966"/>
      <c r="FDA22" s="1966"/>
      <c r="FDB22" s="1966"/>
      <c r="FDC22" s="1966"/>
      <c r="FDD22" s="1966"/>
      <c r="FDE22" s="1966"/>
      <c r="FDF22" s="1966"/>
      <c r="FDG22" s="1966"/>
      <c r="FDH22" s="1966"/>
      <c r="FDI22" s="1966"/>
      <c r="FDJ22" s="1966"/>
      <c r="FDK22" s="1966"/>
      <c r="FDL22" s="1966"/>
      <c r="FDM22" s="1966"/>
      <c r="FDN22" s="1966"/>
      <c r="FDO22" s="1966"/>
      <c r="FDP22" s="1966"/>
      <c r="FDQ22" s="1966"/>
      <c r="FDR22" s="1966"/>
      <c r="FDS22" s="1966"/>
      <c r="FDT22" s="1966"/>
      <c r="FDU22" s="1966"/>
      <c r="FDV22" s="1966"/>
      <c r="FDW22" s="1966"/>
      <c r="FDX22" s="1966"/>
      <c r="FDY22" s="1966"/>
      <c r="FDZ22" s="1966"/>
      <c r="FEA22" s="1966"/>
      <c r="FEB22" s="1966"/>
      <c r="FEC22" s="1966"/>
      <c r="FED22" s="1966"/>
      <c r="FEE22" s="1966"/>
      <c r="FEF22" s="1966"/>
      <c r="FEG22" s="1966"/>
      <c r="FEH22" s="1966"/>
      <c r="FEI22" s="1966"/>
      <c r="FEJ22" s="1966"/>
      <c r="FEK22" s="1966"/>
      <c r="FEL22" s="1966"/>
      <c r="FEM22" s="1966"/>
      <c r="FEN22" s="1966"/>
      <c r="FEO22" s="1966"/>
      <c r="FEP22" s="1966"/>
      <c r="FEQ22" s="1966"/>
      <c r="FER22" s="1966"/>
      <c r="FES22" s="1966"/>
      <c r="FET22" s="1966"/>
      <c r="FEU22" s="1966"/>
      <c r="FEV22" s="1966"/>
      <c r="FEW22" s="1966"/>
      <c r="FEX22" s="1966"/>
      <c r="FEY22" s="1966"/>
      <c r="FEZ22" s="1966"/>
      <c r="FFA22" s="1966"/>
      <c r="FFB22" s="1966"/>
      <c r="FFC22" s="1966"/>
      <c r="FFD22" s="1966"/>
      <c r="FFE22" s="1966"/>
      <c r="FFF22" s="1966"/>
      <c r="FFG22" s="1966"/>
      <c r="FFH22" s="1966"/>
      <c r="FFI22" s="1966"/>
      <c r="FFJ22" s="1966"/>
      <c r="FFK22" s="1966"/>
      <c r="FFL22" s="1966"/>
      <c r="FFM22" s="1966"/>
      <c r="FFN22" s="1966"/>
      <c r="FFO22" s="1966"/>
      <c r="FFP22" s="1966"/>
      <c r="FFQ22" s="1966"/>
      <c r="FFR22" s="1966"/>
      <c r="FFS22" s="1966"/>
      <c r="FFT22" s="1966"/>
      <c r="FFU22" s="1966"/>
      <c r="FFV22" s="1966"/>
      <c r="FFW22" s="1966"/>
      <c r="FFX22" s="1966"/>
      <c r="FFY22" s="1966"/>
      <c r="FFZ22" s="1966"/>
      <c r="FGA22" s="1966"/>
      <c r="FGB22" s="1966"/>
      <c r="FGC22" s="1966"/>
      <c r="FGD22" s="1966"/>
      <c r="FGE22" s="1966"/>
      <c r="FGF22" s="1966"/>
      <c r="FGG22" s="1966"/>
      <c r="FGH22" s="1966"/>
      <c r="FGI22" s="1966"/>
      <c r="FGJ22" s="1966"/>
      <c r="FGK22" s="1966"/>
      <c r="FGL22" s="1966"/>
      <c r="FGM22" s="1966"/>
      <c r="FGN22" s="1966"/>
      <c r="FGO22" s="1966"/>
      <c r="FGP22" s="1966"/>
      <c r="FGQ22" s="1966"/>
      <c r="FGR22" s="1966"/>
      <c r="FGS22" s="1966"/>
      <c r="FGT22" s="1966"/>
      <c r="FGU22" s="1966"/>
      <c r="FGV22" s="1966"/>
      <c r="FGW22" s="1966"/>
      <c r="FGX22" s="1966"/>
      <c r="FGY22" s="1966"/>
      <c r="FGZ22" s="1966"/>
      <c r="FHA22" s="1966"/>
      <c r="FHB22" s="1966"/>
      <c r="FHC22" s="1966"/>
      <c r="FHD22" s="1966"/>
      <c r="FHE22" s="1966"/>
      <c r="FHF22" s="1966"/>
      <c r="FHG22" s="1966"/>
      <c r="FHH22" s="1966"/>
      <c r="FHI22" s="1966"/>
      <c r="FHJ22" s="1966"/>
      <c r="FHK22" s="1966"/>
      <c r="FHL22" s="1966"/>
      <c r="FHM22" s="1966"/>
      <c r="FHN22" s="1966"/>
      <c r="FHO22" s="1966"/>
      <c r="FHP22" s="1966"/>
      <c r="FHQ22" s="1966"/>
      <c r="FHR22" s="1966"/>
      <c r="FHS22" s="1966"/>
      <c r="FHT22" s="1966"/>
      <c r="FHU22" s="1966"/>
      <c r="FHV22" s="1966"/>
      <c r="FHW22" s="1966"/>
      <c r="FHX22" s="1966"/>
      <c r="FHY22" s="1966"/>
      <c r="FHZ22" s="1966"/>
      <c r="FIA22" s="1966"/>
      <c r="FIB22" s="1966"/>
      <c r="FIC22" s="1966"/>
      <c r="FID22" s="1966"/>
      <c r="FIE22" s="1966"/>
      <c r="FIF22" s="1966"/>
      <c r="FIG22" s="1966"/>
      <c r="FIH22" s="1966"/>
      <c r="FII22" s="1966"/>
      <c r="FIJ22" s="1966"/>
      <c r="FIK22" s="1966"/>
      <c r="FIL22" s="1966"/>
      <c r="FIM22" s="1966"/>
      <c r="FIN22" s="1966"/>
      <c r="FIO22" s="1966"/>
      <c r="FIP22" s="1966"/>
      <c r="FIQ22" s="1966"/>
      <c r="FIR22" s="1966"/>
      <c r="FIS22" s="1966"/>
      <c r="FIT22" s="1966"/>
      <c r="FIU22" s="1966"/>
      <c r="FIV22" s="1966"/>
      <c r="FIW22" s="1966"/>
      <c r="FIX22" s="1966"/>
      <c r="FIY22" s="1966"/>
      <c r="FIZ22" s="1966"/>
      <c r="FJA22" s="1966"/>
      <c r="FJB22" s="1966"/>
      <c r="FJC22" s="1966"/>
      <c r="FJD22" s="1966"/>
      <c r="FJE22" s="1966"/>
      <c r="FJF22" s="1966"/>
      <c r="FJG22" s="1966"/>
      <c r="FJH22" s="1966"/>
      <c r="FJI22" s="1966"/>
      <c r="FJJ22" s="1966"/>
      <c r="FJK22" s="1966"/>
      <c r="FJL22" s="1966"/>
      <c r="FJM22" s="1966"/>
      <c r="FJN22" s="1966"/>
      <c r="FJO22" s="1966"/>
      <c r="FJP22" s="1966"/>
      <c r="FJQ22" s="1966"/>
      <c r="FJR22" s="1966"/>
      <c r="FJS22" s="1966"/>
      <c r="FJT22" s="1966"/>
      <c r="FJU22" s="1966"/>
      <c r="FJV22" s="1966"/>
      <c r="FJW22" s="1966"/>
      <c r="FJX22" s="1966"/>
      <c r="FJY22" s="1966"/>
      <c r="FJZ22" s="1966"/>
      <c r="FKA22" s="1966"/>
      <c r="FKB22" s="1966"/>
      <c r="FKC22" s="1966"/>
      <c r="FKD22" s="1966"/>
      <c r="FKE22" s="1966"/>
      <c r="FKF22" s="1966"/>
      <c r="FKG22" s="1966"/>
      <c r="FKH22" s="1966"/>
      <c r="FKI22" s="1966"/>
      <c r="FKJ22" s="1966"/>
      <c r="FKK22" s="1966"/>
      <c r="FKL22" s="1966"/>
      <c r="FKM22" s="1966"/>
      <c r="FKN22" s="1966"/>
      <c r="FKO22" s="1966"/>
      <c r="FKP22" s="1966"/>
      <c r="FKQ22" s="1966"/>
      <c r="FKR22" s="1966"/>
      <c r="FKS22" s="1966"/>
      <c r="FKT22" s="1966"/>
      <c r="FKU22" s="1966"/>
      <c r="FKV22" s="1966"/>
      <c r="FKW22" s="1966"/>
      <c r="FKX22" s="1966"/>
      <c r="FKY22" s="1966"/>
      <c r="FKZ22" s="1966"/>
      <c r="FLA22" s="1966"/>
      <c r="FLB22" s="1966"/>
      <c r="FLC22" s="1966"/>
      <c r="FLD22" s="1966"/>
      <c r="FLE22" s="1966"/>
      <c r="FLF22" s="1966"/>
      <c r="FLG22" s="1966"/>
      <c r="FLH22" s="1966"/>
      <c r="FLI22" s="1966"/>
      <c r="FLJ22" s="1966"/>
      <c r="FLK22" s="1966"/>
      <c r="FLL22" s="1966"/>
      <c r="FLM22" s="1966"/>
      <c r="FLN22" s="1966"/>
      <c r="FLO22" s="1966"/>
      <c r="FLP22" s="1966"/>
      <c r="FLQ22" s="1966"/>
      <c r="FLR22" s="1966"/>
      <c r="FLS22" s="1966"/>
      <c r="FLT22" s="1966"/>
      <c r="FLU22" s="1966"/>
      <c r="FLV22" s="1966"/>
      <c r="FLW22" s="1966"/>
      <c r="FLX22" s="1966"/>
      <c r="FLY22" s="1966"/>
      <c r="FLZ22" s="1966"/>
      <c r="FMA22" s="1966"/>
      <c r="FMB22" s="1966"/>
      <c r="FMC22" s="1966"/>
      <c r="FMD22" s="1966"/>
      <c r="FME22" s="1966"/>
      <c r="FMF22" s="1966"/>
      <c r="FMG22" s="1966"/>
      <c r="FMH22" s="1966"/>
      <c r="FMI22" s="1966"/>
      <c r="FMJ22" s="1966"/>
      <c r="FMK22" s="1966"/>
      <c r="FML22" s="1966"/>
      <c r="FMM22" s="1966"/>
      <c r="FMN22" s="1966"/>
      <c r="FMO22" s="1966"/>
      <c r="FMP22" s="1966"/>
      <c r="FMQ22" s="1966"/>
      <c r="FMR22" s="1966"/>
      <c r="FMS22" s="1966"/>
      <c r="FMT22" s="1966"/>
      <c r="FMU22" s="1966"/>
      <c r="FMV22" s="1966"/>
      <c r="FMW22" s="1966"/>
      <c r="FMX22" s="1966"/>
      <c r="FMY22" s="1966"/>
      <c r="FMZ22" s="1966"/>
      <c r="FNA22" s="1966"/>
      <c r="FNB22" s="1966"/>
      <c r="FNC22" s="1966"/>
      <c r="FND22" s="1966"/>
      <c r="FNE22" s="1966"/>
      <c r="FNF22" s="1966"/>
      <c r="FNG22" s="1966"/>
      <c r="FNH22" s="1966"/>
      <c r="FNI22" s="1966"/>
      <c r="FNJ22" s="1966"/>
      <c r="FNK22" s="1966"/>
      <c r="FNL22" s="1966"/>
      <c r="FNM22" s="1966"/>
      <c r="FNN22" s="1966"/>
      <c r="FNO22" s="1966"/>
      <c r="FNP22" s="1966"/>
      <c r="FNQ22" s="1966"/>
      <c r="FNR22" s="1966"/>
      <c r="FNS22" s="1966"/>
      <c r="FNT22" s="1966"/>
      <c r="FNU22" s="1966"/>
      <c r="FNV22" s="1966"/>
      <c r="FNW22" s="1966"/>
      <c r="FNX22" s="1966"/>
      <c r="FNY22" s="1966"/>
      <c r="FNZ22" s="1966"/>
      <c r="FOA22" s="1966"/>
      <c r="FOB22" s="1966"/>
      <c r="FOC22" s="1966"/>
      <c r="FOD22" s="1966"/>
      <c r="FOE22" s="1966"/>
      <c r="FOF22" s="1966"/>
      <c r="FOG22" s="1966"/>
      <c r="FOH22" s="1966"/>
      <c r="FOI22" s="1966"/>
      <c r="FOJ22" s="1966"/>
      <c r="FOK22" s="1966"/>
      <c r="FOL22" s="1966"/>
      <c r="FOM22" s="1966"/>
      <c r="FON22" s="1966"/>
      <c r="FOO22" s="1966"/>
      <c r="FOP22" s="1966"/>
      <c r="FOQ22" s="1966"/>
      <c r="FOR22" s="1966"/>
      <c r="FOS22" s="1966"/>
      <c r="FOT22" s="1966"/>
      <c r="FOU22" s="1966"/>
      <c r="FOV22" s="1966"/>
      <c r="FOW22" s="1966"/>
      <c r="FOX22" s="1966"/>
      <c r="FOY22" s="1966"/>
      <c r="FOZ22" s="1966"/>
      <c r="FPA22" s="1966"/>
      <c r="FPB22" s="1966"/>
      <c r="FPC22" s="1966"/>
      <c r="FPD22" s="1966"/>
      <c r="FPE22" s="1966"/>
      <c r="FPF22" s="1966"/>
      <c r="FPG22" s="1966"/>
      <c r="FPH22" s="1966"/>
      <c r="FPI22" s="1966"/>
      <c r="FPJ22" s="1966"/>
      <c r="FPK22" s="1966"/>
      <c r="FPL22" s="1966"/>
      <c r="FPM22" s="1966"/>
      <c r="FPN22" s="1966"/>
      <c r="FPO22" s="1966"/>
      <c r="FPP22" s="1966"/>
      <c r="FPQ22" s="1966"/>
      <c r="FPR22" s="1966"/>
      <c r="FPS22" s="1966"/>
      <c r="FPT22" s="1966"/>
      <c r="FPU22" s="1966"/>
      <c r="FPV22" s="1966"/>
      <c r="FPW22" s="1966"/>
      <c r="FPX22" s="1966"/>
      <c r="FPY22" s="1966"/>
      <c r="FPZ22" s="1966"/>
      <c r="FQA22" s="1966"/>
      <c r="FQB22" s="1966"/>
      <c r="FQC22" s="1966"/>
      <c r="FQD22" s="1966"/>
      <c r="FQE22" s="1966"/>
      <c r="FQF22" s="1966"/>
      <c r="FQG22" s="1966"/>
      <c r="FQH22" s="1966"/>
      <c r="FQI22" s="1966"/>
      <c r="FQJ22" s="1966"/>
      <c r="FQK22" s="1966"/>
      <c r="FQL22" s="1966"/>
      <c r="FQM22" s="1966"/>
      <c r="FQN22" s="1966"/>
      <c r="FQO22" s="1966"/>
      <c r="FQP22" s="1966"/>
      <c r="FQQ22" s="1966"/>
      <c r="FQR22" s="1966"/>
      <c r="FQS22" s="1966"/>
      <c r="FQT22" s="1966"/>
      <c r="FQU22" s="1966"/>
      <c r="FQV22" s="1966"/>
      <c r="FQW22" s="1966"/>
      <c r="FQX22" s="1966"/>
      <c r="FQY22" s="1966"/>
      <c r="FQZ22" s="1966"/>
      <c r="FRA22" s="1966"/>
      <c r="FRB22" s="1966"/>
      <c r="FRC22" s="1966"/>
      <c r="FRD22" s="1966"/>
      <c r="FRE22" s="1966"/>
      <c r="FRF22" s="1966"/>
      <c r="FRG22" s="1966"/>
      <c r="FRH22" s="1966"/>
      <c r="FRI22" s="1966"/>
      <c r="FRJ22" s="1966"/>
      <c r="FRK22" s="1966"/>
      <c r="FRL22" s="1966"/>
      <c r="FRM22" s="1966"/>
      <c r="FRN22" s="1966"/>
      <c r="FRO22" s="1966"/>
      <c r="FRP22" s="1966"/>
      <c r="FRQ22" s="1966"/>
      <c r="FRR22" s="1966"/>
      <c r="FRS22" s="1966"/>
      <c r="FRT22" s="1966"/>
      <c r="FRU22" s="1966"/>
      <c r="FRV22" s="1966"/>
      <c r="FRW22" s="1966"/>
      <c r="FRX22" s="1966"/>
      <c r="FRY22" s="1966"/>
      <c r="FRZ22" s="1966"/>
      <c r="FSA22" s="1966"/>
      <c r="FSB22" s="1966"/>
      <c r="FSC22" s="1966"/>
      <c r="FSD22" s="1966"/>
      <c r="FSE22" s="1966"/>
      <c r="FSF22" s="1966"/>
      <c r="FSG22" s="1966"/>
      <c r="FSH22" s="1966"/>
      <c r="FSI22" s="1966"/>
      <c r="FSJ22" s="1966"/>
      <c r="FSK22" s="1966"/>
      <c r="FSL22" s="1966"/>
      <c r="FSM22" s="1966"/>
      <c r="FSN22" s="1966"/>
      <c r="FSO22" s="1966"/>
      <c r="FSP22" s="1966"/>
      <c r="FSQ22" s="1966"/>
      <c r="FSR22" s="1966"/>
      <c r="FSS22" s="1966"/>
      <c r="FST22" s="1966"/>
      <c r="FSU22" s="1966"/>
      <c r="FSV22" s="1966"/>
      <c r="FSW22" s="1966"/>
      <c r="FSX22" s="1966"/>
      <c r="FSY22" s="1966"/>
      <c r="FSZ22" s="1966"/>
      <c r="FTA22" s="1966"/>
      <c r="FTB22" s="1966"/>
      <c r="FTC22" s="1966"/>
      <c r="FTD22" s="1966"/>
      <c r="FTE22" s="1966"/>
      <c r="FTF22" s="1966"/>
      <c r="FTG22" s="1966"/>
      <c r="FTH22" s="1966"/>
      <c r="FTI22" s="1966"/>
      <c r="FTJ22" s="1966"/>
      <c r="FTK22" s="1966"/>
      <c r="FTL22" s="1966"/>
      <c r="FTM22" s="1966"/>
      <c r="FTN22" s="1966"/>
      <c r="FTO22" s="1966"/>
      <c r="FTP22" s="1966"/>
      <c r="FTQ22" s="1966"/>
      <c r="FTR22" s="1966"/>
      <c r="FTS22" s="1966"/>
      <c r="FTT22" s="1966"/>
      <c r="FTU22" s="1966"/>
      <c r="FTV22" s="1966"/>
      <c r="FTW22" s="1966"/>
      <c r="FTX22" s="1966"/>
      <c r="FTY22" s="1966"/>
      <c r="FTZ22" s="1966"/>
      <c r="FUA22" s="1966"/>
      <c r="FUB22" s="1966"/>
      <c r="FUC22" s="1966"/>
      <c r="FUD22" s="1966"/>
      <c r="FUE22" s="1966"/>
      <c r="FUF22" s="1966"/>
      <c r="FUG22" s="1966"/>
      <c r="FUH22" s="1966"/>
      <c r="FUI22" s="1966"/>
      <c r="FUJ22" s="1966"/>
      <c r="FUK22" s="1966"/>
      <c r="FUL22" s="1966"/>
      <c r="FUM22" s="1966"/>
      <c r="FUN22" s="1966"/>
      <c r="FUO22" s="1966"/>
      <c r="FUP22" s="1966"/>
      <c r="FUQ22" s="1966"/>
      <c r="FUR22" s="1966"/>
      <c r="FUS22" s="1966"/>
      <c r="FUT22" s="1966"/>
      <c r="FUU22" s="1966"/>
      <c r="FUV22" s="1966"/>
      <c r="FUW22" s="1966"/>
      <c r="FUX22" s="1966"/>
      <c r="FUY22" s="1966"/>
      <c r="FUZ22" s="1966"/>
      <c r="FVA22" s="1966"/>
      <c r="FVB22" s="1966"/>
      <c r="FVC22" s="1966"/>
      <c r="FVD22" s="1966"/>
      <c r="FVE22" s="1966"/>
      <c r="FVF22" s="1966"/>
      <c r="FVG22" s="1966"/>
      <c r="FVH22" s="1966"/>
      <c r="FVI22" s="1966"/>
      <c r="FVJ22" s="1966"/>
      <c r="FVK22" s="1966"/>
      <c r="FVL22" s="1966"/>
      <c r="FVM22" s="1966"/>
      <c r="FVN22" s="1966"/>
      <c r="FVO22" s="1966"/>
      <c r="FVP22" s="1966"/>
      <c r="FVQ22" s="1966"/>
      <c r="FVR22" s="1966"/>
      <c r="FVS22" s="1966"/>
      <c r="FVT22" s="1966"/>
      <c r="FVU22" s="1966"/>
      <c r="FVV22" s="1966"/>
      <c r="FVW22" s="1966"/>
      <c r="FVX22" s="1966"/>
      <c r="FVY22" s="1966"/>
      <c r="FVZ22" s="1966"/>
      <c r="FWA22" s="1966"/>
      <c r="FWB22" s="1966"/>
      <c r="FWC22" s="1966"/>
      <c r="FWD22" s="1966"/>
      <c r="FWE22" s="1966"/>
      <c r="FWF22" s="1966"/>
      <c r="FWG22" s="1966"/>
      <c r="FWH22" s="1966"/>
      <c r="FWI22" s="1966"/>
      <c r="FWJ22" s="1966"/>
      <c r="FWK22" s="1966"/>
      <c r="FWL22" s="1966"/>
      <c r="FWM22" s="1966"/>
      <c r="FWN22" s="1966"/>
      <c r="FWO22" s="1966"/>
      <c r="FWP22" s="1966"/>
      <c r="FWQ22" s="1966"/>
      <c r="FWR22" s="1966"/>
      <c r="FWS22" s="1966"/>
      <c r="FWT22" s="1966"/>
      <c r="FWU22" s="1966"/>
      <c r="FWV22" s="1966"/>
      <c r="FWW22" s="1966"/>
      <c r="FWX22" s="1966"/>
      <c r="FWY22" s="1966"/>
      <c r="FWZ22" s="1966"/>
      <c r="FXA22" s="1966"/>
      <c r="FXB22" s="1966"/>
      <c r="FXC22" s="1966"/>
      <c r="FXD22" s="1966"/>
      <c r="FXE22" s="1966"/>
      <c r="FXF22" s="1966"/>
      <c r="FXG22" s="1966"/>
      <c r="FXH22" s="1966"/>
      <c r="FXI22" s="1966"/>
      <c r="FXJ22" s="1966"/>
      <c r="FXK22" s="1966"/>
      <c r="FXL22" s="1966"/>
      <c r="FXM22" s="1966"/>
      <c r="FXN22" s="1966"/>
      <c r="FXO22" s="1966"/>
      <c r="FXP22" s="1966"/>
      <c r="FXQ22" s="1966"/>
      <c r="FXR22" s="1966"/>
      <c r="FXS22" s="1966"/>
      <c r="FXT22" s="1966"/>
      <c r="FXU22" s="1966"/>
      <c r="FXV22" s="1966"/>
      <c r="FXW22" s="1966"/>
      <c r="FXX22" s="1966"/>
      <c r="FXY22" s="1966"/>
      <c r="FXZ22" s="1966"/>
      <c r="FYA22" s="1966"/>
      <c r="FYB22" s="1966"/>
      <c r="FYC22" s="1966"/>
      <c r="FYD22" s="1966"/>
      <c r="FYE22" s="1966"/>
      <c r="FYF22" s="1966"/>
      <c r="FYG22" s="1966"/>
      <c r="FYH22" s="1966"/>
      <c r="FYI22" s="1966"/>
      <c r="FYJ22" s="1966"/>
      <c r="FYK22" s="1966"/>
      <c r="FYL22" s="1966"/>
      <c r="FYM22" s="1966"/>
      <c r="FYN22" s="1966"/>
      <c r="FYO22" s="1966"/>
      <c r="FYP22" s="1966"/>
      <c r="FYQ22" s="1966"/>
      <c r="FYR22" s="1966"/>
      <c r="FYS22" s="1966"/>
      <c r="FYT22" s="1966"/>
      <c r="FYU22" s="1966"/>
      <c r="FYV22" s="1966"/>
      <c r="FYW22" s="1966"/>
      <c r="FYX22" s="1966"/>
      <c r="FYY22" s="1966"/>
      <c r="FYZ22" s="1966"/>
      <c r="FZA22" s="1966"/>
      <c r="FZB22" s="1966"/>
      <c r="FZC22" s="1966"/>
      <c r="FZD22" s="1966"/>
      <c r="FZE22" s="1966"/>
      <c r="FZF22" s="1966"/>
      <c r="FZG22" s="1966"/>
      <c r="FZH22" s="1966"/>
      <c r="FZI22" s="1966"/>
      <c r="FZJ22" s="1966"/>
      <c r="FZK22" s="1966"/>
      <c r="FZL22" s="1966"/>
      <c r="FZM22" s="1966"/>
      <c r="FZN22" s="1966"/>
      <c r="FZO22" s="1966"/>
      <c r="FZP22" s="1966"/>
      <c r="FZQ22" s="1966"/>
      <c r="FZR22" s="1966"/>
      <c r="FZS22" s="1966"/>
      <c r="FZT22" s="1966"/>
      <c r="FZU22" s="1966"/>
      <c r="FZV22" s="1966"/>
      <c r="FZW22" s="1966"/>
      <c r="FZX22" s="1966"/>
      <c r="FZY22" s="1966"/>
      <c r="FZZ22" s="1966"/>
      <c r="GAA22" s="1966"/>
      <c r="GAB22" s="1966"/>
      <c r="GAC22" s="1966"/>
      <c r="GAD22" s="1966"/>
      <c r="GAE22" s="1966"/>
      <c r="GAF22" s="1966"/>
      <c r="GAG22" s="1966"/>
      <c r="GAH22" s="1966"/>
      <c r="GAI22" s="1966"/>
      <c r="GAJ22" s="1966"/>
      <c r="GAK22" s="1966"/>
      <c r="GAL22" s="1966"/>
      <c r="GAM22" s="1966"/>
      <c r="GAN22" s="1966"/>
      <c r="GAO22" s="1966"/>
      <c r="GAP22" s="1966"/>
      <c r="GAQ22" s="1966"/>
      <c r="GAR22" s="1966"/>
      <c r="GAS22" s="1966"/>
      <c r="GAT22" s="1966"/>
      <c r="GAU22" s="1966"/>
      <c r="GAV22" s="1966"/>
      <c r="GAW22" s="1966"/>
      <c r="GAX22" s="1966"/>
      <c r="GAY22" s="1966"/>
      <c r="GAZ22" s="1966"/>
      <c r="GBA22" s="1966"/>
      <c r="GBB22" s="1966"/>
      <c r="GBC22" s="1966"/>
      <c r="GBD22" s="1966"/>
      <c r="GBE22" s="1966"/>
      <c r="GBF22" s="1966"/>
      <c r="GBG22" s="1966"/>
      <c r="GBH22" s="1966"/>
      <c r="GBI22" s="1966"/>
      <c r="GBJ22" s="1966"/>
      <c r="GBK22" s="1966"/>
      <c r="GBL22" s="1966"/>
      <c r="GBM22" s="1966"/>
      <c r="GBN22" s="1966"/>
      <c r="GBO22" s="1966"/>
      <c r="GBP22" s="1966"/>
      <c r="GBQ22" s="1966"/>
      <c r="GBR22" s="1966"/>
      <c r="GBS22" s="1966"/>
      <c r="GBT22" s="1966"/>
      <c r="GBU22" s="1966"/>
      <c r="GBV22" s="1966"/>
      <c r="GBW22" s="1966"/>
      <c r="GBX22" s="1966"/>
      <c r="GBY22" s="1966"/>
      <c r="GBZ22" s="1966"/>
      <c r="GCA22" s="1966"/>
      <c r="GCB22" s="1966"/>
      <c r="GCC22" s="1966"/>
      <c r="GCD22" s="1966"/>
      <c r="GCE22" s="1966"/>
      <c r="GCF22" s="1966"/>
      <c r="GCG22" s="1966"/>
      <c r="GCH22" s="1966"/>
      <c r="GCI22" s="1966"/>
      <c r="GCJ22" s="1966"/>
      <c r="GCK22" s="1966"/>
      <c r="GCL22" s="1966"/>
      <c r="GCM22" s="1966"/>
      <c r="GCN22" s="1966"/>
      <c r="GCO22" s="1966"/>
      <c r="GCP22" s="1966"/>
      <c r="GCQ22" s="1966"/>
      <c r="GCR22" s="1966"/>
      <c r="GCS22" s="1966"/>
      <c r="GCT22" s="1966"/>
      <c r="GCU22" s="1966"/>
      <c r="GCV22" s="1966"/>
      <c r="GCW22" s="1966"/>
      <c r="GCX22" s="1966"/>
      <c r="GCY22" s="1966"/>
      <c r="GCZ22" s="1966"/>
      <c r="GDA22" s="1966"/>
      <c r="GDB22" s="1966"/>
      <c r="GDC22" s="1966"/>
      <c r="GDD22" s="1966"/>
      <c r="GDE22" s="1966"/>
      <c r="GDF22" s="1966"/>
      <c r="GDG22" s="1966"/>
      <c r="GDH22" s="1966"/>
      <c r="GDI22" s="1966"/>
      <c r="GDJ22" s="1966"/>
      <c r="GDK22" s="1966"/>
      <c r="GDL22" s="1966"/>
      <c r="GDM22" s="1966"/>
      <c r="GDN22" s="1966"/>
      <c r="GDO22" s="1966"/>
      <c r="GDP22" s="1966"/>
      <c r="GDQ22" s="1966"/>
      <c r="GDR22" s="1966"/>
      <c r="GDS22" s="1966"/>
      <c r="GDT22" s="1966"/>
      <c r="GDU22" s="1966"/>
      <c r="GDV22" s="1966"/>
      <c r="GDW22" s="1966"/>
      <c r="GDX22" s="1966"/>
      <c r="GDY22" s="1966"/>
      <c r="GDZ22" s="1966"/>
      <c r="GEA22" s="1966"/>
      <c r="GEB22" s="1966"/>
      <c r="GEC22" s="1966"/>
      <c r="GED22" s="1966"/>
      <c r="GEE22" s="1966"/>
      <c r="GEF22" s="1966"/>
      <c r="GEG22" s="1966"/>
      <c r="GEH22" s="1966"/>
      <c r="GEI22" s="1966"/>
      <c r="GEJ22" s="1966"/>
      <c r="GEK22" s="1966"/>
      <c r="GEL22" s="1966"/>
      <c r="GEM22" s="1966"/>
      <c r="GEN22" s="1966"/>
      <c r="GEO22" s="1966"/>
      <c r="GEP22" s="1966"/>
      <c r="GEQ22" s="1966"/>
      <c r="GER22" s="1966"/>
      <c r="GES22" s="1966"/>
      <c r="GET22" s="1966"/>
      <c r="GEU22" s="1966"/>
      <c r="GEV22" s="1966"/>
      <c r="GEW22" s="1966"/>
      <c r="GEX22" s="1966"/>
      <c r="GEY22" s="1966"/>
      <c r="GEZ22" s="1966"/>
      <c r="GFA22" s="1966"/>
      <c r="GFB22" s="1966"/>
      <c r="GFC22" s="1966"/>
      <c r="GFD22" s="1966"/>
      <c r="GFE22" s="1966"/>
      <c r="GFF22" s="1966"/>
      <c r="GFG22" s="1966"/>
      <c r="GFH22" s="1966"/>
      <c r="GFI22" s="1966"/>
      <c r="GFJ22" s="1966"/>
      <c r="GFK22" s="1966"/>
      <c r="GFL22" s="1966"/>
      <c r="GFM22" s="1966"/>
      <c r="GFN22" s="1966"/>
      <c r="GFO22" s="1966"/>
      <c r="GFP22" s="1966"/>
      <c r="GFQ22" s="1966"/>
      <c r="GFR22" s="1966"/>
      <c r="GFS22" s="1966"/>
      <c r="GFT22" s="1966"/>
      <c r="GFU22" s="1966"/>
      <c r="GFV22" s="1966"/>
      <c r="GFW22" s="1966"/>
      <c r="GFX22" s="1966"/>
      <c r="GFY22" s="1966"/>
      <c r="GFZ22" s="1966"/>
      <c r="GGA22" s="1966"/>
      <c r="GGB22" s="1966"/>
      <c r="GGC22" s="1966"/>
      <c r="GGD22" s="1966"/>
      <c r="GGE22" s="1966"/>
      <c r="GGF22" s="1966"/>
      <c r="GGG22" s="1966"/>
      <c r="GGH22" s="1966"/>
      <c r="GGI22" s="1966"/>
      <c r="GGJ22" s="1966"/>
      <c r="GGK22" s="1966"/>
      <c r="GGL22" s="1966"/>
      <c r="GGM22" s="1966"/>
      <c r="GGN22" s="1966"/>
      <c r="GGO22" s="1966"/>
      <c r="GGP22" s="1966"/>
      <c r="GGQ22" s="1966"/>
      <c r="GGR22" s="1966"/>
      <c r="GGS22" s="1966"/>
      <c r="GGT22" s="1966"/>
      <c r="GGU22" s="1966"/>
      <c r="GGV22" s="1966"/>
      <c r="GGW22" s="1966"/>
      <c r="GGX22" s="1966"/>
      <c r="GGY22" s="1966"/>
      <c r="GGZ22" s="1966"/>
      <c r="GHA22" s="1966"/>
      <c r="GHB22" s="1966"/>
      <c r="GHC22" s="1966"/>
      <c r="GHD22" s="1966"/>
      <c r="GHE22" s="1966"/>
      <c r="GHF22" s="1966"/>
      <c r="GHG22" s="1966"/>
      <c r="GHH22" s="1966"/>
      <c r="GHI22" s="1966"/>
      <c r="GHJ22" s="1966"/>
      <c r="GHK22" s="1966"/>
      <c r="GHL22" s="1966"/>
      <c r="GHM22" s="1966"/>
      <c r="GHN22" s="1966"/>
      <c r="GHO22" s="1966"/>
      <c r="GHP22" s="1966"/>
      <c r="GHQ22" s="1966"/>
      <c r="GHR22" s="1966"/>
      <c r="GHS22" s="1966"/>
      <c r="GHT22" s="1966"/>
      <c r="GHU22" s="1966"/>
      <c r="GHV22" s="1966"/>
      <c r="GHW22" s="1966"/>
      <c r="GHX22" s="1966"/>
      <c r="GHY22" s="1966"/>
      <c r="GHZ22" s="1966"/>
      <c r="GIA22" s="1966"/>
      <c r="GIB22" s="1966"/>
      <c r="GIC22" s="1966"/>
      <c r="GID22" s="1966"/>
      <c r="GIE22" s="1966"/>
      <c r="GIF22" s="1966"/>
      <c r="GIG22" s="1966"/>
      <c r="GIH22" s="1966"/>
      <c r="GII22" s="1966"/>
      <c r="GIJ22" s="1966"/>
      <c r="GIK22" s="1966"/>
      <c r="GIL22" s="1966"/>
      <c r="GIM22" s="1966"/>
      <c r="GIN22" s="1966"/>
      <c r="GIO22" s="1966"/>
      <c r="GIP22" s="1966"/>
      <c r="GIQ22" s="1966"/>
      <c r="GIR22" s="1966"/>
      <c r="GIS22" s="1966"/>
      <c r="GIT22" s="1966"/>
      <c r="GIU22" s="1966"/>
      <c r="GIV22" s="1966"/>
      <c r="GIW22" s="1966"/>
      <c r="GIX22" s="1966"/>
      <c r="GIY22" s="1966"/>
      <c r="GIZ22" s="1966"/>
      <c r="GJA22" s="1966"/>
      <c r="GJB22" s="1966"/>
      <c r="GJC22" s="1966"/>
      <c r="GJD22" s="1966"/>
      <c r="GJE22" s="1966"/>
      <c r="GJF22" s="1966"/>
      <c r="GJG22" s="1966"/>
      <c r="GJH22" s="1966"/>
      <c r="GJI22" s="1966"/>
      <c r="GJJ22" s="1966"/>
      <c r="GJK22" s="1966"/>
      <c r="GJL22" s="1966"/>
      <c r="GJM22" s="1966"/>
      <c r="GJN22" s="1966"/>
      <c r="GJO22" s="1966"/>
      <c r="GJP22" s="1966"/>
      <c r="GJQ22" s="1966"/>
      <c r="GJR22" s="1966"/>
      <c r="GJS22" s="1966"/>
      <c r="GJT22" s="1966"/>
      <c r="GJU22" s="1966"/>
      <c r="GJV22" s="1966"/>
      <c r="GJW22" s="1966"/>
      <c r="GJX22" s="1966"/>
      <c r="GJY22" s="1966"/>
      <c r="GJZ22" s="1966"/>
      <c r="GKA22" s="1966"/>
      <c r="GKB22" s="1966"/>
      <c r="GKC22" s="1966"/>
      <c r="GKD22" s="1966"/>
      <c r="GKE22" s="1966"/>
      <c r="GKF22" s="1966"/>
      <c r="GKG22" s="1966"/>
      <c r="GKH22" s="1966"/>
      <c r="GKI22" s="1966"/>
      <c r="GKJ22" s="1966"/>
      <c r="GKK22" s="1966"/>
      <c r="GKL22" s="1966"/>
      <c r="GKM22" s="1966"/>
      <c r="GKN22" s="1966"/>
      <c r="GKO22" s="1966"/>
      <c r="GKP22" s="1966"/>
      <c r="GKQ22" s="1966"/>
      <c r="GKR22" s="1966"/>
      <c r="GKS22" s="1966"/>
      <c r="GKT22" s="1966"/>
      <c r="GKU22" s="1966"/>
      <c r="GKV22" s="1966"/>
      <c r="GKW22" s="1966"/>
      <c r="GKX22" s="1966"/>
      <c r="GKY22" s="1966"/>
      <c r="GKZ22" s="1966"/>
      <c r="GLA22" s="1966"/>
      <c r="GLB22" s="1966"/>
      <c r="GLC22" s="1966"/>
      <c r="GLD22" s="1966"/>
      <c r="GLE22" s="1966"/>
      <c r="GLF22" s="1966"/>
      <c r="GLG22" s="1966"/>
      <c r="GLH22" s="1966"/>
      <c r="GLI22" s="1966"/>
      <c r="GLJ22" s="1966"/>
      <c r="GLK22" s="1966"/>
      <c r="GLL22" s="1966"/>
      <c r="GLM22" s="1966"/>
      <c r="GLN22" s="1966"/>
      <c r="GLO22" s="1966"/>
      <c r="GLP22" s="1966"/>
      <c r="GLQ22" s="1966"/>
      <c r="GLR22" s="1966"/>
      <c r="GLS22" s="1966"/>
      <c r="GLT22" s="1966"/>
      <c r="GLU22" s="1966"/>
      <c r="GLV22" s="1966"/>
      <c r="GLW22" s="1966"/>
      <c r="GLX22" s="1966"/>
      <c r="GLY22" s="1966"/>
      <c r="GLZ22" s="1966"/>
      <c r="GMA22" s="1966"/>
      <c r="GMB22" s="1966"/>
      <c r="GMC22" s="1966"/>
      <c r="GMD22" s="1966"/>
      <c r="GME22" s="1966"/>
      <c r="GMF22" s="1966"/>
      <c r="GMG22" s="1966"/>
      <c r="GMH22" s="1966"/>
      <c r="GMI22" s="1966"/>
      <c r="GMJ22" s="1966"/>
      <c r="GMK22" s="1966"/>
      <c r="GML22" s="1966"/>
      <c r="GMM22" s="1966"/>
      <c r="GMN22" s="1966"/>
      <c r="GMO22" s="1966"/>
      <c r="GMP22" s="1966"/>
      <c r="GMQ22" s="1966"/>
      <c r="GMR22" s="1966"/>
      <c r="GMS22" s="1966"/>
      <c r="GMT22" s="1966"/>
      <c r="GMU22" s="1966"/>
      <c r="GMV22" s="1966"/>
      <c r="GMW22" s="1966"/>
      <c r="GMX22" s="1966"/>
      <c r="GMY22" s="1966"/>
      <c r="GMZ22" s="1966"/>
      <c r="GNA22" s="1966"/>
      <c r="GNB22" s="1966"/>
      <c r="GNC22" s="1966"/>
      <c r="GND22" s="1966"/>
      <c r="GNE22" s="1966"/>
      <c r="GNF22" s="1966"/>
      <c r="GNG22" s="1966"/>
      <c r="GNH22" s="1966"/>
      <c r="GNI22" s="1966"/>
      <c r="GNJ22" s="1966"/>
      <c r="GNK22" s="1966"/>
      <c r="GNL22" s="1966"/>
      <c r="GNM22" s="1966"/>
      <c r="GNN22" s="1966"/>
      <c r="GNO22" s="1966"/>
      <c r="GNP22" s="1966"/>
      <c r="GNQ22" s="1966"/>
      <c r="GNR22" s="1966"/>
      <c r="GNS22" s="1966"/>
      <c r="GNT22" s="1966"/>
      <c r="GNU22" s="1966"/>
      <c r="GNV22" s="1966"/>
      <c r="GNW22" s="1966"/>
      <c r="GNX22" s="1966"/>
      <c r="GNY22" s="1966"/>
      <c r="GNZ22" s="1966"/>
      <c r="GOA22" s="1966"/>
      <c r="GOB22" s="1966"/>
      <c r="GOC22" s="1966"/>
      <c r="GOD22" s="1966"/>
      <c r="GOE22" s="1966"/>
      <c r="GOF22" s="1966"/>
      <c r="GOG22" s="1966"/>
      <c r="GOH22" s="1966"/>
      <c r="GOI22" s="1966"/>
      <c r="GOJ22" s="1966"/>
      <c r="GOK22" s="1966"/>
      <c r="GOL22" s="1966"/>
      <c r="GOM22" s="1966"/>
      <c r="GON22" s="1966"/>
      <c r="GOO22" s="1966"/>
      <c r="GOP22" s="1966"/>
      <c r="GOQ22" s="1966"/>
      <c r="GOR22" s="1966"/>
      <c r="GOS22" s="1966"/>
      <c r="GOT22" s="1966"/>
      <c r="GOU22" s="1966"/>
      <c r="GOV22" s="1966"/>
      <c r="GOW22" s="1966"/>
      <c r="GOX22" s="1966"/>
      <c r="GOY22" s="1966"/>
      <c r="GOZ22" s="1966"/>
      <c r="GPA22" s="1966"/>
      <c r="GPB22" s="1966"/>
      <c r="GPC22" s="1966"/>
      <c r="GPD22" s="1966"/>
      <c r="GPE22" s="1966"/>
      <c r="GPF22" s="1966"/>
      <c r="GPG22" s="1966"/>
      <c r="GPH22" s="1966"/>
      <c r="GPI22" s="1966"/>
      <c r="GPJ22" s="1966"/>
      <c r="GPK22" s="1966"/>
      <c r="GPL22" s="1966"/>
      <c r="GPM22" s="1966"/>
      <c r="GPN22" s="1966"/>
      <c r="GPO22" s="1966"/>
      <c r="GPP22" s="1966"/>
      <c r="GPQ22" s="1966"/>
      <c r="GPR22" s="1966"/>
      <c r="GPS22" s="1966"/>
      <c r="GPT22" s="1966"/>
      <c r="GPU22" s="1966"/>
      <c r="GPV22" s="1966"/>
      <c r="GPW22" s="1966"/>
      <c r="GPX22" s="1966"/>
      <c r="GPY22" s="1966"/>
      <c r="GPZ22" s="1966"/>
      <c r="GQA22" s="1966"/>
      <c r="GQB22" s="1966"/>
      <c r="GQC22" s="1966"/>
      <c r="GQD22" s="1966"/>
      <c r="GQE22" s="1966"/>
      <c r="GQF22" s="1966"/>
      <c r="GQG22" s="1966"/>
      <c r="GQH22" s="1966"/>
      <c r="GQI22" s="1966"/>
      <c r="GQJ22" s="1966"/>
      <c r="GQK22" s="1966"/>
      <c r="GQL22" s="1966"/>
      <c r="GQM22" s="1966"/>
      <c r="GQN22" s="1966"/>
      <c r="GQO22" s="1966"/>
      <c r="GQP22" s="1966"/>
      <c r="GQQ22" s="1966"/>
      <c r="GQR22" s="1966"/>
      <c r="GQS22" s="1966"/>
      <c r="GQT22" s="1966"/>
      <c r="GQU22" s="1966"/>
      <c r="GQV22" s="1966"/>
      <c r="GQW22" s="1966"/>
      <c r="GQX22" s="1966"/>
      <c r="GQY22" s="1966"/>
      <c r="GQZ22" s="1966"/>
      <c r="GRA22" s="1966"/>
      <c r="GRB22" s="1966"/>
      <c r="GRC22" s="1966"/>
      <c r="GRD22" s="1966"/>
      <c r="GRE22" s="1966"/>
      <c r="GRF22" s="1966"/>
      <c r="GRG22" s="1966"/>
      <c r="GRH22" s="1966"/>
      <c r="GRI22" s="1966"/>
      <c r="GRJ22" s="1966"/>
      <c r="GRK22" s="1966"/>
      <c r="GRL22" s="1966"/>
      <c r="GRM22" s="1966"/>
      <c r="GRN22" s="1966"/>
      <c r="GRO22" s="1966"/>
      <c r="GRP22" s="1966"/>
      <c r="GRQ22" s="1966"/>
      <c r="GRR22" s="1966"/>
      <c r="GRS22" s="1966"/>
      <c r="GRT22" s="1966"/>
      <c r="GRU22" s="1966"/>
      <c r="GRV22" s="1966"/>
      <c r="GRW22" s="1966"/>
      <c r="GRX22" s="1966"/>
      <c r="GRY22" s="1966"/>
      <c r="GRZ22" s="1966"/>
      <c r="GSA22" s="1966"/>
      <c r="GSB22" s="1966"/>
      <c r="GSC22" s="1966"/>
      <c r="GSD22" s="1966"/>
      <c r="GSE22" s="1966"/>
      <c r="GSF22" s="1966"/>
      <c r="GSG22" s="1966"/>
      <c r="GSH22" s="1966"/>
      <c r="GSI22" s="1966"/>
      <c r="GSJ22" s="1966"/>
      <c r="GSK22" s="1966"/>
      <c r="GSL22" s="1966"/>
      <c r="GSM22" s="1966"/>
      <c r="GSN22" s="1966"/>
      <c r="GSO22" s="1966"/>
      <c r="GSP22" s="1966"/>
      <c r="GSQ22" s="1966"/>
      <c r="GSR22" s="1966"/>
      <c r="GSS22" s="1966"/>
      <c r="GST22" s="1966"/>
      <c r="GSU22" s="1966"/>
      <c r="GSV22" s="1966"/>
      <c r="GSW22" s="1966"/>
      <c r="GSX22" s="1966"/>
      <c r="GSY22" s="1966"/>
      <c r="GSZ22" s="1966"/>
      <c r="GTA22" s="1966"/>
      <c r="GTB22" s="1966"/>
      <c r="GTC22" s="1966"/>
      <c r="GTD22" s="1966"/>
      <c r="GTE22" s="1966"/>
      <c r="GTF22" s="1966"/>
      <c r="GTG22" s="1966"/>
      <c r="GTH22" s="1966"/>
      <c r="GTI22" s="1966"/>
      <c r="GTJ22" s="1966"/>
      <c r="GTK22" s="1966"/>
      <c r="GTL22" s="1966"/>
      <c r="GTM22" s="1966"/>
      <c r="GTN22" s="1966"/>
      <c r="GTO22" s="1966"/>
      <c r="GTP22" s="1966"/>
      <c r="GTQ22" s="1966"/>
      <c r="GTR22" s="1966"/>
      <c r="GTS22" s="1966"/>
      <c r="GTT22" s="1966"/>
      <c r="GTU22" s="1966"/>
      <c r="GTV22" s="1966"/>
      <c r="GTW22" s="1966"/>
      <c r="GTX22" s="1966"/>
      <c r="GTY22" s="1966"/>
      <c r="GTZ22" s="1966"/>
      <c r="GUA22" s="1966"/>
      <c r="GUB22" s="1966"/>
      <c r="GUC22" s="1966"/>
      <c r="GUD22" s="1966"/>
      <c r="GUE22" s="1966"/>
      <c r="GUF22" s="1966"/>
      <c r="GUG22" s="1966"/>
      <c r="GUH22" s="1966"/>
      <c r="GUI22" s="1966"/>
      <c r="GUJ22" s="1966"/>
      <c r="GUK22" s="1966"/>
      <c r="GUL22" s="1966"/>
      <c r="GUM22" s="1966"/>
      <c r="GUN22" s="1966"/>
      <c r="GUO22" s="1966"/>
      <c r="GUP22" s="1966"/>
      <c r="GUQ22" s="1966"/>
      <c r="GUR22" s="1966"/>
      <c r="GUS22" s="1966"/>
      <c r="GUT22" s="1966"/>
      <c r="GUU22" s="1966"/>
      <c r="GUV22" s="1966"/>
      <c r="GUW22" s="1966"/>
      <c r="GUX22" s="1966"/>
      <c r="GUY22" s="1966"/>
      <c r="GUZ22" s="1966"/>
      <c r="GVA22" s="1966"/>
      <c r="GVB22" s="1966"/>
      <c r="GVC22" s="1966"/>
      <c r="GVD22" s="1966"/>
      <c r="GVE22" s="1966"/>
      <c r="GVF22" s="1966"/>
      <c r="GVG22" s="1966"/>
      <c r="GVH22" s="1966"/>
      <c r="GVI22" s="1966"/>
      <c r="GVJ22" s="1966"/>
      <c r="GVK22" s="1966"/>
      <c r="GVL22" s="1966"/>
      <c r="GVM22" s="1966"/>
      <c r="GVN22" s="1966"/>
      <c r="GVO22" s="1966"/>
      <c r="GVP22" s="1966"/>
      <c r="GVQ22" s="1966"/>
      <c r="GVR22" s="1966"/>
      <c r="GVS22" s="1966"/>
      <c r="GVT22" s="1966"/>
      <c r="GVU22" s="1966"/>
      <c r="GVV22" s="1966"/>
      <c r="GVW22" s="1966"/>
      <c r="GVX22" s="1966"/>
      <c r="GVY22" s="1966"/>
      <c r="GVZ22" s="1966"/>
      <c r="GWA22" s="1966"/>
      <c r="GWB22" s="1966"/>
      <c r="GWC22" s="1966"/>
      <c r="GWD22" s="1966"/>
      <c r="GWE22" s="1966"/>
      <c r="GWF22" s="1966"/>
      <c r="GWG22" s="1966"/>
      <c r="GWH22" s="1966"/>
      <c r="GWI22" s="1966"/>
      <c r="GWJ22" s="1966"/>
      <c r="GWK22" s="1966"/>
      <c r="GWL22" s="1966"/>
      <c r="GWM22" s="1966"/>
      <c r="GWN22" s="1966"/>
      <c r="GWO22" s="1966"/>
      <c r="GWP22" s="1966"/>
      <c r="GWQ22" s="1966"/>
      <c r="GWR22" s="1966"/>
      <c r="GWS22" s="1966"/>
      <c r="GWT22" s="1966"/>
      <c r="GWU22" s="1966"/>
      <c r="GWV22" s="1966"/>
      <c r="GWW22" s="1966"/>
      <c r="GWX22" s="1966"/>
      <c r="GWY22" s="1966"/>
      <c r="GWZ22" s="1966"/>
      <c r="GXA22" s="1966"/>
      <c r="GXB22" s="1966"/>
      <c r="GXC22" s="1966"/>
      <c r="GXD22" s="1966"/>
      <c r="GXE22" s="1966"/>
      <c r="GXF22" s="1966"/>
      <c r="GXG22" s="1966"/>
      <c r="GXH22" s="1966"/>
      <c r="GXI22" s="1966"/>
      <c r="GXJ22" s="1966"/>
      <c r="GXK22" s="1966"/>
      <c r="GXL22" s="1966"/>
      <c r="GXM22" s="1966"/>
      <c r="GXN22" s="1966"/>
      <c r="GXO22" s="1966"/>
      <c r="GXP22" s="1966"/>
      <c r="GXQ22" s="1966"/>
      <c r="GXR22" s="1966"/>
      <c r="GXS22" s="1966"/>
      <c r="GXT22" s="1966"/>
      <c r="GXU22" s="1966"/>
      <c r="GXV22" s="1966"/>
      <c r="GXW22" s="1966"/>
      <c r="GXX22" s="1966"/>
      <c r="GXY22" s="1966"/>
      <c r="GXZ22" s="1966"/>
      <c r="GYA22" s="1966"/>
      <c r="GYB22" s="1966"/>
      <c r="GYC22" s="1966"/>
      <c r="GYD22" s="1966"/>
      <c r="GYE22" s="1966"/>
      <c r="GYF22" s="1966"/>
      <c r="GYG22" s="1966"/>
      <c r="GYH22" s="1966"/>
      <c r="GYI22" s="1966"/>
      <c r="GYJ22" s="1966"/>
      <c r="GYK22" s="1966"/>
      <c r="GYL22" s="1966"/>
      <c r="GYM22" s="1966"/>
      <c r="GYN22" s="1966"/>
      <c r="GYO22" s="1966"/>
      <c r="GYP22" s="1966"/>
      <c r="GYQ22" s="1966"/>
      <c r="GYR22" s="1966"/>
      <c r="GYS22" s="1966"/>
      <c r="GYT22" s="1966"/>
      <c r="GYU22" s="1966"/>
      <c r="GYV22" s="1966"/>
      <c r="GYW22" s="1966"/>
      <c r="GYX22" s="1966"/>
      <c r="GYY22" s="1966"/>
      <c r="GYZ22" s="1966"/>
      <c r="GZA22" s="1966"/>
      <c r="GZB22" s="1966"/>
      <c r="GZC22" s="1966"/>
      <c r="GZD22" s="1966"/>
      <c r="GZE22" s="1966"/>
      <c r="GZF22" s="1966"/>
      <c r="GZG22" s="1966"/>
      <c r="GZH22" s="1966"/>
      <c r="GZI22" s="1966"/>
      <c r="GZJ22" s="1966"/>
      <c r="GZK22" s="1966"/>
      <c r="GZL22" s="1966"/>
      <c r="GZM22" s="1966"/>
      <c r="GZN22" s="1966"/>
      <c r="GZO22" s="1966"/>
      <c r="GZP22" s="1966"/>
      <c r="GZQ22" s="1966"/>
      <c r="GZR22" s="1966"/>
      <c r="GZS22" s="1966"/>
      <c r="GZT22" s="1966"/>
      <c r="GZU22" s="1966"/>
      <c r="GZV22" s="1966"/>
      <c r="GZW22" s="1966"/>
      <c r="GZX22" s="1966"/>
      <c r="GZY22" s="1966"/>
      <c r="GZZ22" s="1966"/>
      <c r="HAA22" s="1966"/>
      <c r="HAB22" s="1966"/>
      <c r="HAC22" s="1966"/>
      <c r="HAD22" s="1966"/>
      <c r="HAE22" s="1966"/>
      <c r="HAF22" s="1966"/>
      <c r="HAG22" s="1966"/>
      <c r="HAH22" s="1966"/>
      <c r="HAI22" s="1966"/>
      <c r="HAJ22" s="1966"/>
      <c r="HAK22" s="1966"/>
      <c r="HAL22" s="1966"/>
      <c r="HAM22" s="1966"/>
      <c r="HAN22" s="1966"/>
      <c r="HAO22" s="1966"/>
      <c r="HAP22" s="1966"/>
      <c r="HAQ22" s="1966"/>
      <c r="HAR22" s="1966"/>
      <c r="HAS22" s="1966"/>
      <c r="HAT22" s="1966"/>
      <c r="HAU22" s="1966"/>
      <c r="HAV22" s="1966"/>
      <c r="HAW22" s="1966"/>
      <c r="HAX22" s="1966"/>
      <c r="HAY22" s="1966"/>
      <c r="HAZ22" s="1966"/>
      <c r="HBA22" s="1966"/>
      <c r="HBB22" s="1966"/>
      <c r="HBC22" s="1966"/>
      <c r="HBD22" s="1966"/>
      <c r="HBE22" s="1966"/>
      <c r="HBF22" s="1966"/>
      <c r="HBG22" s="1966"/>
      <c r="HBH22" s="1966"/>
      <c r="HBI22" s="1966"/>
      <c r="HBJ22" s="1966"/>
      <c r="HBK22" s="1966"/>
      <c r="HBL22" s="1966"/>
      <c r="HBM22" s="1966"/>
      <c r="HBN22" s="1966"/>
      <c r="HBO22" s="1966"/>
      <c r="HBP22" s="1966"/>
      <c r="HBQ22" s="1966"/>
      <c r="HBR22" s="1966"/>
      <c r="HBS22" s="1966"/>
      <c r="HBT22" s="1966"/>
      <c r="HBU22" s="1966"/>
      <c r="HBV22" s="1966"/>
      <c r="HBW22" s="1966"/>
      <c r="HBX22" s="1966"/>
      <c r="HBY22" s="1966"/>
      <c r="HBZ22" s="1966"/>
      <c r="HCA22" s="1966"/>
      <c r="HCB22" s="1966"/>
      <c r="HCC22" s="1966"/>
      <c r="HCD22" s="1966"/>
      <c r="HCE22" s="1966"/>
      <c r="HCF22" s="1966"/>
      <c r="HCG22" s="1966"/>
      <c r="HCH22" s="1966"/>
      <c r="HCI22" s="1966"/>
      <c r="HCJ22" s="1966"/>
      <c r="HCK22" s="1966"/>
      <c r="HCL22" s="1966"/>
      <c r="HCM22" s="1966"/>
      <c r="HCN22" s="1966"/>
      <c r="HCO22" s="1966"/>
      <c r="HCP22" s="1966"/>
      <c r="HCQ22" s="1966"/>
      <c r="HCR22" s="1966"/>
      <c r="HCS22" s="1966"/>
      <c r="HCT22" s="1966"/>
      <c r="HCU22" s="1966"/>
      <c r="HCV22" s="1966"/>
      <c r="HCW22" s="1966"/>
      <c r="HCX22" s="1966"/>
      <c r="HCY22" s="1966"/>
      <c r="HCZ22" s="1966"/>
      <c r="HDA22" s="1966"/>
      <c r="HDB22" s="1966"/>
      <c r="HDC22" s="1966"/>
      <c r="HDD22" s="1966"/>
      <c r="HDE22" s="1966"/>
      <c r="HDF22" s="1966"/>
      <c r="HDG22" s="1966"/>
      <c r="HDH22" s="1966"/>
      <c r="HDI22" s="1966"/>
      <c r="HDJ22" s="1966"/>
      <c r="HDK22" s="1966"/>
      <c r="HDL22" s="1966"/>
      <c r="HDM22" s="1966"/>
      <c r="HDN22" s="1966"/>
      <c r="HDO22" s="1966"/>
      <c r="HDP22" s="1966"/>
      <c r="HDQ22" s="1966"/>
      <c r="HDR22" s="1966"/>
      <c r="HDS22" s="1966"/>
      <c r="HDT22" s="1966"/>
      <c r="HDU22" s="1966"/>
      <c r="HDV22" s="1966"/>
      <c r="HDW22" s="1966"/>
      <c r="HDX22" s="1966"/>
      <c r="HDY22" s="1966"/>
      <c r="HDZ22" s="1966"/>
      <c r="HEA22" s="1966"/>
      <c r="HEB22" s="1966"/>
      <c r="HEC22" s="1966"/>
      <c r="HED22" s="1966"/>
      <c r="HEE22" s="1966"/>
      <c r="HEF22" s="1966"/>
      <c r="HEG22" s="1966"/>
      <c r="HEH22" s="1966"/>
      <c r="HEI22" s="1966"/>
      <c r="HEJ22" s="1966"/>
      <c r="HEK22" s="1966"/>
      <c r="HEL22" s="1966"/>
      <c r="HEM22" s="1966"/>
      <c r="HEN22" s="1966"/>
      <c r="HEO22" s="1966"/>
      <c r="HEP22" s="1966"/>
      <c r="HEQ22" s="1966"/>
      <c r="HER22" s="1966"/>
      <c r="HES22" s="1966"/>
      <c r="HET22" s="1966"/>
      <c r="HEU22" s="1966"/>
      <c r="HEV22" s="1966"/>
      <c r="HEW22" s="1966"/>
      <c r="HEX22" s="1966"/>
      <c r="HEY22" s="1966"/>
      <c r="HEZ22" s="1966"/>
      <c r="HFA22" s="1966"/>
      <c r="HFB22" s="1966"/>
      <c r="HFC22" s="1966"/>
      <c r="HFD22" s="1966"/>
      <c r="HFE22" s="1966"/>
      <c r="HFF22" s="1966"/>
      <c r="HFG22" s="1966"/>
      <c r="HFH22" s="1966"/>
      <c r="HFI22" s="1966"/>
      <c r="HFJ22" s="1966"/>
      <c r="HFK22" s="1966"/>
      <c r="HFL22" s="1966"/>
      <c r="HFM22" s="1966"/>
      <c r="HFN22" s="1966"/>
      <c r="HFO22" s="1966"/>
      <c r="HFP22" s="1966"/>
      <c r="HFQ22" s="1966"/>
      <c r="HFR22" s="1966"/>
      <c r="HFS22" s="1966"/>
      <c r="HFT22" s="1966"/>
      <c r="HFU22" s="1966"/>
      <c r="HFV22" s="1966"/>
      <c r="HFW22" s="1966"/>
      <c r="HFX22" s="1966"/>
      <c r="HFY22" s="1966"/>
      <c r="HFZ22" s="1966"/>
      <c r="HGA22" s="1966"/>
      <c r="HGB22" s="1966"/>
      <c r="HGC22" s="1966"/>
      <c r="HGD22" s="1966"/>
      <c r="HGE22" s="1966"/>
      <c r="HGF22" s="1966"/>
      <c r="HGG22" s="1966"/>
      <c r="HGH22" s="1966"/>
      <c r="HGI22" s="1966"/>
      <c r="HGJ22" s="1966"/>
      <c r="HGK22" s="1966"/>
      <c r="HGL22" s="1966"/>
      <c r="HGM22" s="1966"/>
      <c r="HGN22" s="1966"/>
      <c r="HGO22" s="1966"/>
      <c r="HGP22" s="1966"/>
      <c r="HGQ22" s="1966"/>
      <c r="HGR22" s="1966"/>
      <c r="HGS22" s="1966"/>
      <c r="HGT22" s="1966"/>
      <c r="HGU22" s="1966"/>
      <c r="HGV22" s="1966"/>
      <c r="HGW22" s="1966"/>
      <c r="HGX22" s="1966"/>
      <c r="HGY22" s="1966"/>
      <c r="HGZ22" s="1966"/>
      <c r="HHA22" s="1966"/>
      <c r="HHB22" s="1966"/>
      <c r="HHC22" s="1966"/>
      <c r="HHD22" s="1966"/>
      <c r="HHE22" s="1966"/>
      <c r="HHF22" s="1966"/>
      <c r="HHG22" s="1966"/>
      <c r="HHH22" s="1966"/>
      <c r="HHI22" s="1966"/>
      <c r="HHJ22" s="1966"/>
      <c r="HHK22" s="1966"/>
      <c r="HHL22" s="1966"/>
      <c r="HHM22" s="1966"/>
      <c r="HHN22" s="1966"/>
      <c r="HHO22" s="1966"/>
      <c r="HHP22" s="1966"/>
      <c r="HHQ22" s="1966"/>
      <c r="HHR22" s="1966"/>
      <c r="HHS22" s="1966"/>
      <c r="HHT22" s="1966"/>
      <c r="HHU22" s="1966"/>
      <c r="HHV22" s="1966"/>
      <c r="HHW22" s="1966"/>
      <c r="HHX22" s="1966"/>
      <c r="HHY22" s="1966"/>
      <c r="HHZ22" s="1966"/>
      <c r="HIA22" s="1966"/>
      <c r="HIB22" s="1966"/>
      <c r="HIC22" s="1966"/>
      <c r="HID22" s="1966"/>
      <c r="HIE22" s="1966"/>
      <c r="HIF22" s="1966"/>
      <c r="HIG22" s="1966"/>
      <c r="HIH22" s="1966"/>
      <c r="HII22" s="1966"/>
      <c r="HIJ22" s="1966"/>
      <c r="HIK22" s="1966"/>
      <c r="HIL22" s="1966"/>
      <c r="HIM22" s="1966"/>
      <c r="HIN22" s="1966"/>
      <c r="HIO22" s="1966"/>
      <c r="HIP22" s="1966"/>
      <c r="HIQ22" s="1966"/>
      <c r="HIR22" s="1966"/>
      <c r="HIS22" s="1966"/>
      <c r="HIT22" s="1966"/>
      <c r="HIU22" s="1966"/>
      <c r="HIV22" s="1966"/>
      <c r="HIW22" s="1966"/>
      <c r="HIX22" s="1966"/>
      <c r="HIY22" s="1966"/>
      <c r="HIZ22" s="1966"/>
      <c r="HJA22" s="1966"/>
      <c r="HJB22" s="1966"/>
      <c r="HJC22" s="1966"/>
      <c r="HJD22" s="1966"/>
      <c r="HJE22" s="1966"/>
      <c r="HJF22" s="1966"/>
      <c r="HJG22" s="1966"/>
      <c r="HJH22" s="1966"/>
      <c r="HJI22" s="1966"/>
      <c r="HJJ22" s="1966"/>
      <c r="HJK22" s="1966"/>
      <c r="HJL22" s="1966"/>
      <c r="HJM22" s="1966"/>
      <c r="HJN22" s="1966"/>
      <c r="HJO22" s="1966"/>
      <c r="HJP22" s="1966"/>
      <c r="HJQ22" s="1966"/>
      <c r="HJR22" s="1966"/>
      <c r="HJS22" s="1966"/>
      <c r="HJT22" s="1966"/>
      <c r="HJU22" s="1966"/>
      <c r="HJV22" s="1966"/>
      <c r="HJW22" s="1966"/>
      <c r="HJX22" s="1966"/>
      <c r="HJY22" s="1966"/>
      <c r="HJZ22" s="1966"/>
      <c r="HKA22" s="1966"/>
      <c r="HKB22" s="1966"/>
      <c r="HKC22" s="1966"/>
      <c r="HKD22" s="1966"/>
      <c r="HKE22" s="1966"/>
      <c r="HKF22" s="1966"/>
      <c r="HKG22" s="1966"/>
      <c r="HKH22" s="1966"/>
      <c r="HKI22" s="1966"/>
      <c r="HKJ22" s="1966"/>
      <c r="HKK22" s="1966"/>
      <c r="HKL22" s="1966"/>
      <c r="HKM22" s="1966"/>
      <c r="HKN22" s="1966"/>
      <c r="HKO22" s="1966"/>
      <c r="HKP22" s="1966"/>
      <c r="HKQ22" s="1966"/>
      <c r="HKR22" s="1966"/>
      <c r="HKS22" s="1966"/>
      <c r="HKT22" s="1966"/>
      <c r="HKU22" s="1966"/>
      <c r="HKV22" s="1966"/>
      <c r="HKW22" s="1966"/>
      <c r="HKX22" s="1966"/>
      <c r="HKY22" s="1966"/>
      <c r="HKZ22" s="1966"/>
      <c r="HLA22" s="1966"/>
      <c r="HLB22" s="1966"/>
      <c r="HLC22" s="1966"/>
      <c r="HLD22" s="1966"/>
      <c r="HLE22" s="1966"/>
      <c r="HLF22" s="1966"/>
      <c r="HLG22" s="1966"/>
      <c r="HLH22" s="1966"/>
      <c r="HLI22" s="1966"/>
      <c r="HLJ22" s="1966"/>
      <c r="HLK22" s="1966"/>
      <c r="HLL22" s="1966"/>
      <c r="HLM22" s="1966"/>
      <c r="HLN22" s="1966"/>
      <c r="HLO22" s="1966"/>
      <c r="HLP22" s="1966"/>
      <c r="HLQ22" s="1966"/>
      <c r="HLR22" s="1966"/>
      <c r="HLS22" s="1966"/>
      <c r="HLT22" s="1966"/>
      <c r="HLU22" s="1966"/>
      <c r="HLV22" s="1966"/>
      <c r="HLW22" s="1966"/>
      <c r="HLX22" s="1966"/>
      <c r="HLY22" s="1966"/>
      <c r="HLZ22" s="1966"/>
      <c r="HMA22" s="1966"/>
      <c r="HMB22" s="1966"/>
      <c r="HMC22" s="1966"/>
      <c r="HMD22" s="1966"/>
      <c r="HME22" s="1966"/>
      <c r="HMF22" s="1966"/>
      <c r="HMG22" s="1966"/>
      <c r="HMH22" s="1966"/>
      <c r="HMI22" s="1966"/>
      <c r="HMJ22" s="1966"/>
      <c r="HMK22" s="1966"/>
      <c r="HML22" s="1966"/>
      <c r="HMM22" s="1966"/>
      <c r="HMN22" s="1966"/>
      <c r="HMO22" s="1966"/>
      <c r="HMP22" s="1966"/>
      <c r="HMQ22" s="1966"/>
      <c r="HMR22" s="1966"/>
      <c r="HMS22" s="1966"/>
      <c r="HMT22" s="1966"/>
      <c r="HMU22" s="1966"/>
      <c r="HMV22" s="1966"/>
      <c r="HMW22" s="1966"/>
      <c r="HMX22" s="1966"/>
      <c r="HMY22" s="1966"/>
      <c r="HMZ22" s="1966"/>
      <c r="HNA22" s="1966"/>
      <c r="HNB22" s="1966"/>
      <c r="HNC22" s="1966"/>
      <c r="HND22" s="1966"/>
      <c r="HNE22" s="1966"/>
      <c r="HNF22" s="1966"/>
      <c r="HNG22" s="1966"/>
      <c r="HNH22" s="1966"/>
      <c r="HNI22" s="1966"/>
      <c r="HNJ22" s="1966"/>
      <c r="HNK22" s="1966"/>
      <c r="HNL22" s="1966"/>
      <c r="HNM22" s="1966"/>
      <c r="HNN22" s="1966"/>
      <c r="HNO22" s="1966"/>
      <c r="HNP22" s="1966"/>
      <c r="HNQ22" s="1966"/>
      <c r="HNR22" s="1966"/>
      <c r="HNS22" s="1966"/>
      <c r="HNT22" s="1966"/>
      <c r="HNU22" s="1966"/>
      <c r="HNV22" s="1966"/>
      <c r="HNW22" s="1966"/>
      <c r="HNX22" s="1966"/>
      <c r="HNY22" s="1966"/>
      <c r="HNZ22" s="1966"/>
      <c r="HOA22" s="1966"/>
      <c r="HOB22" s="1966"/>
      <c r="HOC22" s="1966"/>
      <c r="HOD22" s="1966"/>
      <c r="HOE22" s="1966"/>
      <c r="HOF22" s="1966"/>
      <c r="HOG22" s="1966"/>
      <c r="HOH22" s="1966"/>
      <c r="HOI22" s="1966"/>
      <c r="HOJ22" s="1966"/>
      <c r="HOK22" s="1966"/>
      <c r="HOL22" s="1966"/>
      <c r="HOM22" s="1966"/>
      <c r="HON22" s="1966"/>
      <c r="HOO22" s="1966"/>
      <c r="HOP22" s="1966"/>
      <c r="HOQ22" s="1966"/>
      <c r="HOR22" s="1966"/>
      <c r="HOS22" s="1966"/>
      <c r="HOT22" s="1966"/>
      <c r="HOU22" s="1966"/>
      <c r="HOV22" s="1966"/>
      <c r="HOW22" s="1966"/>
      <c r="HOX22" s="1966"/>
      <c r="HOY22" s="1966"/>
      <c r="HOZ22" s="1966"/>
      <c r="HPA22" s="1966"/>
      <c r="HPB22" s="1966"/>
      <c r="HPC22" s="1966"/>
      <c r="HPD22" s="1966"/>
      <c r="HPE22" s="1966"/>
      <c r="HPF22" s="1966"/>
      <c r="HPG22" s="1966"/>
      <c r="HPH22" s="1966"/>
      <c r="HPI22" s="1966"/>
      <c r="HPJ22" s="1966"/>
      <c r="HPK22" s="1966"/>
      <c r="HPL22" s="1966"/>
      <c r="HPM22" s="1966"/>
      <c r="HPN22" s="1966"/>
      <c r="HPO22" s="1966"/>
      <c r="HPP22" s="1966"/>
      <c r="HPQ22" s="1966"/>
      <c r="HPR22" s="1966"/>
      <c r="HPS22" s="1966"/>
      <c r="HPT22" s="1966"/>
      <c r="HPU22" s="1966"/>
      <c r="HPV22" s="1966"/>
      <c r="HPW22" s="1966"/>
      <c r="HPX22" s="1966"/>
      <c r="HPY22" s="1966"/>
      <c r="HPZ22" s="1966"/>
      <c r="HQA22" s="1966"/>
      <c r="HQB22" s="1966"/>
      <c r="HQC22" s="1966"/>
      <c r="HQD22" s="1966"/>
      <c r="HQE22" s="1966"/>
      <c r="HQF22" s="1966"/>
      <c r="HQG22" s="1966"/>
      <c r="HQH22" s="1966"/>
      <c r="HQI22" s="1966"/>
      <c r="HQJ22" s="1966"/>
      <c r="HQK22" s="1966"/>
      <c r="HQL22" s="1966"/>
      <c r="HQM22" s="1966"/>
      <c r="HQN22" s="1966"/>
      <c r="HQO22" s="1966"/>
      <c r="HQP22" s="1966"/>
      <c r="HQQ22" s="1966"/>
      <c r="HQR22" s="1966"/>
      <c r="HQS22" s="1966"/>
      <c r="HQT22" s="1966"/>
      <c r="HQU22" s="1966"/>
      <c r="HQV22" s="1966"/>
      <c r="HQW22" s="1966"/>
      <c r="HQX22" s="1966"/>
      <c r="HQY22" s="1966"/>
      <c r="HQZ22" s="1966"/>
      <c r="HRA22" s="1966"/>
      <c r="HRB22" s="1966"/>
      <c r="HRC22" s="1966"/>
      <c r="HRD22" s="1966"/>
      <c r="HRE22" s="1966"/>
      <c r="HRF22" s="1966"/>
      <c r="HRG22" s="1966"/>
      <c r="HRH22" s="1966"/>
      <c r="HRI22" s="1966"/>
      <c r="HRJ22" s="1966"/>
      <c r="HRK22" s="1966"/>
      <c r="HRL22" s="1966"/>
      <c r="HRM22" s="1966"/>
      <c r="HRN22" s="1966"/>
      <c r="HRO22" s="1966"/>
      <c r="HRP22" s="1966"/>
      <c r="HRQ22" s="1966"/>
      <c r="HRR22" s="1966"/>
      <c r="HRS22" s="1966"/>
      <c r="HRT22" s="1966"/>
      <c r="HRU22" s="1966"/>
      <c r="HRV22" s="1966"/>
      <c r="HRW22" s="1966"/>
      <c r="HRX22" s="1966"/>
      <c r="HRY22" s="1966"/>
      <c r="HRZ22" s="1966"/>
      <c r="HSA22" s="1966"/>
      <c r="HSB22" s="1966"/>
      <c r="HSC22" s="1966"/>
      <c r="HSD22" s="1966"/>
      <c r="HSE22" s="1966"/>
      <c r="HSF22" s="1966"/>
      <c r="HSG22" s="1966"/>
      <c r="HSH22" s="1966"/>
      <c r="HSI22" s="1966"/>
      <c r="HSJ22" s="1966"/>
      <c r="HSK22" s="1966"/>
      <c r="HSL22" s="1966"/>
      <c r="HSM22" s="1966"/>
      <c r="HSN22" s="1966"/>
      <c r="HSO22" s="1966"/>
      <c r="HSP22" s="1966"/>
      <c r="HSQ22" s="1966"/>
      <c r="HSR22" s="1966"/>
      <c r="HSS22" s="1966"/>
      <c r="HST22" s="1966"/>
      <c r="HSU22" s="1966"/>
      <c r="HSV22" s="1966"/>
      <c r="HSW22" s="1966"/>
      <c r="HSX22" s="1966"/>
      <c r="HSY22" s="1966"/>
      <c r="HSZ22" s="1966"/>
      <c r="HTA22" s="1966"/>
      <c r="HTB22" s="1966"/>
      <c r="HTC22" s="1966"/>
      <c r="HTD22" s="1966"/>
      <c r="HTE22" s="1966"/>
      <c r="HTF22" s="1966"/>
      <c r="HTG22" s="1966"/>
      <c r="HTH22" s="1966"/>
      <c r="HTI22" s="1966"/>
      <c r="HTJ22" s="1966"/>
      <c r="HTK22" s="1966"/>
      <c r="HTL22" s="1966"/>
      <c r="HTM22" s="1966"/>
      <c r="HTN22" s="1966"/>
      <c r="HTO22" s="1966"/>
      <c r="HTP22" s="1966"/>
      <c r="HTQ22" s="1966"/>
      <c r="HTR22" s="1966"/>
      <c r="HTS22" s="1966"/>
      <c r="HTT22" s="1966"/>
      <c r="HTU22" s="1966"/>
      <c r="HTV22" s="1966"/>
      <c r="HTW22" s="1966"/>
      <c r="HTX22" s="1966"/>
      <c r="HTY22" s="1966"/>
      <c r="HTZ22" s="1966"/>
      <c r="HUA22" s="1966"/>
      <c r="HUB22" s="1966"/>
      <c r="HUC22" s="1966"/>
      <c r="HUD22" s="1966"/>
      <c r="HUE22" s="1966"/>
      <c r="HUF22" s="1966"/>
      <c r="HUG22" s="1966"/>
      <c r="HUH22" s="1966"/>
      <c r="HUI22" s="1966"/>
      <c r="HUJ22" s="1966"/>
      <c r="HUK22" s="1966"/>
      <c r="HUL22" s="1966"/>
      <c r="HUM22" s="1966"/>
      <c r="HUN22" s="1966"/>
      <c r="HUO22" s="1966"/>
      <c r="HUP22" s="1966"/>
      <c r="HUQ22" s="1966"/>
      <c r="HUR22" s="1966"/>
      <c r="HUS22" s="1966"/>
      <c r="HUT22" s="1966"/>
      <c r="HUU22" s="1966"/>
      <c r="HUV22" s="1966"/>
      <c r="HUW22" s="1966"/>
      <c r="HUX22" s="1966"/>
      <c r="HUY22" s="1966"/>
      <c r="HUZ22" s="1966"/>
      <c r="HVA22" s="1966"/>
      <c r="HVB22" s="1966"/>
      <c r="HVC22" s="1966"/>
      <c r="HVD22" s="1966"/>
      <c r="HVE22" s="1966"/>
      <c r="HVF22" s="1966"/>
      <c r="HVG22" s="1966"/>
      <c r="HVH22" s="1966"/>
      <c r="HVI22" s="1966"/>
      <c r="HVJ22" s="1966"/>
      <c r="HVK22" s="1966"/>
      <c r="HVL22" s="1966"/>
      <c r="HVM22" s="1966"/>
      <c r="HVN22" s="1966"/>
      <c r="HVO22" s="1966"/>
      <c r="HVP22" s="1966"/>
      <c r="HVQ22" s="1966"/>
      <c r="HVR22" s="1966"/>
      <c r="HVS22" s="1966"/>
      <c r="HVT22" s="1966"/>
      <c r="HVU22" s="1966"/>
      <c r="HVV22" s="1966"/>
      <c r="HVW22" s="1966"/>
      <c r="HVX22" s="1966"/>
      <c r="HVY22" s="1966"/>
      <c r="HVZ22" s="1966"/>
      <c r="HWA22" s="1966"/>
      <c r="HWB22" s="1966"/>
      <c r="HWC22" s="1966"/>
      <c r="HWD22" s="1966"/>
      <c r="HWE22" s="1966"/>
      <c r="HWF22" s="1966"/>
      <c r="HWG22" s="1966"/>
      <c r="HWH22" s="1966"/>
      <c r="HWI22" s="1966"/>
      <c r="HWJ22" s="1966"/>
      <c r="HWK22" s="1966"/>
      <c r="HWL22" s="1966"/>
      <c r="HWM22" s="1966"/>
      <c r="HWN22" s="1966"/>
      <c r="HWO22" s="1966"/>
      <c r="HWP22" s="1966"/>
      <c r="HWQ22" s="1966"/>
      <c r="HWR22" s="1966"/>
      <c r="HWS22" s="1966"/>
      <c r="HWT22" s="1966"/>
      <c r="HWU22" s="1966"/>
      <c r="HWV22" s="1966"/>
      <c r="HWW22" s="1966"/>
      <c r="HWX22" s="1966"/>
      <c r="HWY22" s="1966"/>
      <c r="HWZ22" s="1966"/>
      <c r="HXA22" s="1966"/>
      <c r="HXB22" s="1966"/>
      <c r="HXC22" s="1966"/>
      <c r="HXD22" s="1966"/>
      <c r="HXE22" s="1966"/>
      <c r="HXF22" s="1966"/>
      <c r="HXG22" s="1966"/>
      <c r="HXH22" s="1966"/>
      <c r="HXI22" s="1966"/>
      <c r="HXJ22" s="1966"/>
      <c r="HXK22" s="1966"/>
      <c r="HXL22" s="1966"/>
      <c r="HXM22" s="1966"/>
      <c r="HXN22" s="1966"/>
      <c r="HXO22" s="1966"/>
      <c r="HXP22" s="1966"/>
      <c r="HXQ22" s="1966"/>
      <c r="HXR22" s="1966"/>
      <c r="HXS22" s="1966"/>
      <c r="HXT22" s="1966"/>
      <c r="HXU22" s="1966"/>
      <c r="HXV22" s="1966"/>
      <c r="HXW22" s="1966"/>
      <c r="HXX22" s="1966"/>
      <c r="HXY22" s="1966"/>
      <c r="HXZ22" s="1966"/>
      <c r="HYA22" s="1966"/>
      <c r="HYB22" s="1966"/>
      <c r="HYC22" s="1966"/>
      <c r="HYD22" s="1966"/>
      <c r="HYE22" s="1966"/>
      <c r="HYF22" s="1966"/>
      <c r="HYG22" s="1966"/>
      <c r="HYH22" s="1966"/>
      <c r="HYI22" s="1966"/>
      <c r="HYJ22" s="1966"/>
      <c r="HYK22" s="1966"/>
      <c r="HYL22" s="1966"/>
      <c r="HYM22" s="1966"/>
      <c r="HYN22" s="1966"/>
      <c r="HYO22" s="1966"/>
      <c r="HYP22" s="1966"/>
      <c r="HYQ22" s="1966"/>
      <c r="HYR22" s="1966"/>
      <c r="HYS22" s="1966"/>
      <c r="HYT22" s="1966"/>
      <c r="HYU22" s="1966"/>
      <c r="HYV22" s="1966"/>
      <c r="HYW22" s="1966"/>
      <c r="HYX22" s="1966"/>
      <c r="HYY22" s="1966"/>
      <c r="HYZ22" s="1966"/>
      <c r="HZA22" s="1966"/>
      <c r="HZB22" s="1966"/>
      <c r="HZC22" s="1966"/>
      <c r="HZD22" s="1966"/>
      <c r="HZE22" s="1966"/>
      <c r="HZF22" s="1966"/>
      <c r="HZG22" s="1966"/>
      <c r="HZH22" s="1966"/>
      <c r="HZI22" s="1966"/>
      <c r="HZJ22" s="1966"/>
      <c r="HZK22" s="1966"/>
      <c r="HZL22" s="1966"/>
      <c r="HZM22" s="1966"/>
      <c r="HZN22" s="1966"/>
      <c r="HZO22" s="1966"/>
      <c r="HZP22" s="1966"/>
      <c r="HZQ22" s="1966"/>
      <c r="HZR22" s="1966"/>
      <c r="HZS22" s="1966"/>
      <c r="HZT22" s="1966"/>
      <c r="HZU22" s="1966"/>
      <c r="HZV22" s="1966"/>
      <c r="HZW22" s="1966"/>
      <c r="HZX22" s="1966"/>
      <c r="HZY22" s="1966"/>
      <c r="HZZ22" s="1966"/>
      <c r="IAA22" s="1966"/>
      <c r="IAB22" s="1966"/>
      <c r="IAC22" s="1966"/>
      <c r="IAD22" s="1966"/>
      <c r="IAE22" s="1966"/>
      <c r="IAF22" s="1966"/>
      <c r="IAG22" s="1966"/>
      <c r="IAH22" s="1966"/>
      <c r="IAI22" s="1966"/>
      <c r="IAJ22" s="1966"/>
      <c r="IAK22" s="1966"/>
      <c r="IAL22" s="1966"/>
      <c r="IAM22" s="1966"/>
      <c r="IAN22" s="1966"/>
      <c r="IAO22" s="1966"/>
      <c r="IAP22" s="1966"/>
      <c r="IAQ22" s="1966"/>
      <c r="IAR22" s="1966"/>
      <c r="IAS22" s="1966"/>
      <c r="IAT22" s="1966"/>
      <c r="IAU22" s="1966"/>
      <c r="IAV22" s="1966"/>
      <c r="IAW22" s="1966"/>
      <c r="IAX22" s="1966"/>
      <c r="IAY22" s="1966"/>
      <c r="IAZ22" s="1966"/>
      <c r="IBA22" s="1966"/>
      <c r="IBB22" s="1966"/>
      <c r="IBC22" s="1966"/>
      <c r="IBD22" s="1966"/>
      <c r="IBE22" s="1966"/>
      <c r="IBF22" s="1966"/>
      <c r="IBG22" s="1966"/>
      <c r="IBH22" s="1966"/>
      <c r="IBI22" s="1966"/>
      <c r="IBJ22" s="1966"/>
      <c r="IBK22" s="1966"/>
      <c r="IBL22" s="1966"/>
      <c r="IBM22" s="1966"/>
      <c r="IBN22" s="1966"/>
      <c r="IBO22" s="1966"/>
      <c r="IBP22" s="1966"/>
      <c r="IBQ22" s="1966"/>
      <c r="IBR22" s="1966"/>
      <c r="IBS22" s="1966"/>
      <c r="IBT22" s="1966"/>
      <c r="IBU22" s="1966"/>
      <c r="IBV22" s="1966"/>
      <c r="IBW22" s="1966"/>
      <c r="IBX22" s="1966"/>
      <c r="IBY22" s="1966"/>
      <c r="IBZ22" s="1966"/>
      <c r="ICA22" s="1966"/>
      <c r="ICB22" s="1966"/>
      <c r="ICC22" s="1966"/>
      <c r="ICD22" s="1966"/>
      <c r="ICE22" s="1966"/>
      <c r="ICF22" s="1966"/>
      <c r="ICG22" s="1966"/>
      <c r="ICH22" s="1966"/>
      <c r="ICI22" s="1966"/>
      <c r="ICJ22" s="1966"/>
      <c r="ICK22" s="1966"/>
      <c r="ICL22" s="1966"/>
      <c r="ICM22" s="1966"/>
      <c r="ICN22" s="1966"/>
      <c r="ICO22" s="1966"/>
      <c r="ICP22" s="1966"/>
      <c r="ICQ22" s="1966"/>
      <c r="ICR22" s="1966"/>
      <c r="ICS22" s="1966"/>
      <c r="ICT22" s="1966"/>
      <c r="ICU22" s="1966"/>
      <c r="ICV22" s="1966"/>
      <c r="ICW22" s="1966"/>
      <c r="ICX22" s="1966"/>
      <c r="ICY22" s="1966"/>
      <c r="ICZ22" s="1966"/>
      <c r="IDA22" s="1966"/>
      <c r="IDB22" s="1966"/>
      <c r="IDC22" s="1966"/>
      <c r="IDD22" s="1966"/>
      <c r="IDE22" s="1966"/>
      <c r="IDF22" s="1966"/>
      <c r="IDG22" s="1966"/>
      <c r="IDH22" s="1966"/>
      <c r="IDI22" s="1966"/>
      <c r="IDJ22" s="1966"/>
      <c r="IDK22" s="1966"/>
      <c r="IDL22" s="1966"/>
      <c r="IDM22" s="1966"/>
      <c r="IDN22" s="1966"/>
      <c r="IDO22" s="1966"/>
      <c r="IDP22" s="1966"/>
      <c r="IDQ22" s="1966"/>
      <c r="IDR22" s="1966"/>
      <c r="IDS22" s="1966"/>
      <c r="IDT22" s="1966"/>
      <c r="IDU22" s="1966"/>
      <c r="IDV22" s="1966"/>
      <c r="IDW22" s="1966"/>
      <c r="IDX22" s="1966"/>
      <c r="IDY22" s="1966"/>
      <c r="IDZ22" s="1966"/>
      <c r="IEA22" s="1966"/>
      <c r="IEB22" s="1966"/>
      <c r="IEC22" s="1966"/>
      <c r="IED22" s="1966"/>
      <c r="IEE22" s="1966"/>
      <c r="IEF22" s="1966"/>
      <c r="IEG22" s="1966"/>
      <c r="IEH22" s="1966"/>
      <c r="IEI22" s="1966"/>
      <c r="IEJ22" s="1966"/>
      <c r="IEK22" s="1966"/>
      <c r="IEL22" s="1966"/>
      <c r="IEM22" s="1966"/>
      <c r="IEN22" s="1966"/>
      <c r="IEO22" s="1966"/>
      <c r="IEP22" s="1966"/>
      <c r="IEQ22" s="1966"/>
      <c r="IER22" s="1966"/>
      <c r="IES22" s="1966"/>
      <c r="IET22" s="1966"/>
      <c r="IEU22" s="1966"/>
      <c r="IEV22" s="1966"/>
      <c r="IEW22" s="1966"/>
      <c r="IEX22" s="1966"/>
      <c r="IEY22" s="1966"/>
      <c r="IEZ22" s="1966"/>
      <c r="IFA22" s="1966"/>
      <c r="IFB22" s="1966"/>
      <c r="IFC22" s="1966"/>
      <c r="IFD22" s="1966"/>
      <c r="IFE22" s="1966"/>
      <c r="IFF22" s="1966"/>
      <c r="IFG22" s="1966"/>
      <c r="IFH22" s="1966"/>
      <c r="IFI22" s="1966"/>
      <c r="IFJ22" s="1966"/>
      <c r="IFK22" s="1966"/>
      <c r="IFL22" s="1966"/>
      <c r="IFM22" s="1966"/>
      <c r="IFN22" s="1966"/>
      <c r="IFO22" s="1966"/>
      <c r="IFP22" s="1966"/>
      <c r="IFQ22" s="1966"/>
      <c r="IFR22" s="1966"/>
      <c r="IFS22" s="1966"/>
      <c r="IFT22" s="1966"/>
      <c r="IFU22" s="1966"/>
      <c r="IFV22" s="1966"/>
      <c r="IFW22" s="1966"/>
      <c r="IFX22" s="1966"/>
      <c r="IFY22" s="1966"/>
      <c r="IFZ22" s="1966"/>
      <c r="IGA22" s="1966"/>
      <c r="IGB22" s="1966"/>
      <c r="IGC22" s="1966"/>
      <c r="IGD22" s="1966"/>
      <c r="IGE22" s="1966"/>
      <c r="IGF22" s="1966"/>
      <c r="IGG22" s="1966"/>
      <c r="IGH22" s="1966"/>
      <c r="IGI22" s="1966"/>
      <c r="IGJ22" s="1966"/>
      <c r="IGK22" s="1966"/>
      <c r="IGL22" s="1966"/>
      <c r="IGM22" s="1966"/>
      <c r="IGN22" s="1966"/>
      <c r="IGO22" s="1966"/>
      <c r="IGP22" s="1966"/>
      <c r="IGQ22" s="1966"/>
      <c r="IGR22" s="1966"/>
      <c r="IGS22" s="1966"/>
      <c r="IGT22" s="1966"/>
      <c r="IGU22" s="1966"/>
      <c r="IGV22" s="1966"/>
      <c r="IGW22" s="1966"/>
      <c r="IGX22" s="1966"/>
      <c r="IGY22" s="1966"/>
      <c r="IGZ22" s="1966"/>
      <c r="IHA22" s="1966"/>
      <c r="IHB22" s="1966"/>
      <c r="IHC22" s="1966"/>
      <c r="IHD22" s="1966"/>
      <c r="IHE22" s="1966"/>
      <c r="IHF22" s="1966"/>
      <c r="IHG22" s="1966"/>
      <c r="IHH22" s="1966"/>
      <c r="IHI22" s="1966"/>
      <c r="IHJ22" s="1966"/>
      <c r="IHK22" s="1966"/>
      <c r="IHL22" s="1966"/>
      <c r="IHM22" s="1966"/>
      <c r="IHN22" s="1966"/>
      <c r="IHO22" s="1966"/>
      <c r="IHP22" s="1966"/>
      <c r="IHQ22" s="1966"/>
      <c r="IHR22" s="1966"/>
      <c r="IHS22" s="1966"/>
      <c r="IHT22" s="1966"/>
      <c r="IHU22" s="1966"/>
      <c r="IHV22" s="1966"/>
      <c r="IHW22" s="1966"/>
      <c r="IHX22" s="1966"/>
      <c r="IHY22" s="1966"/>
      <c r="IHZ22" s="1966"/>
      <c r="IIA22" s="1966"/>
      <c r="IIB22" s="1966"/>
      <c r="IIC22" s="1966"/>
      <c r="IID22" s="1966"/>
      <c r="IIE22" s="1966"/>
      <c r="IIF22" s="1966"/>
      <c r="IIG22" s="1966"/>
      <c r="IIH22" s="1966"/>
      <c r="III22" s="1966"/>
      <c r="IIJ22" s="1966"/>
      <c r="IIK22" s="1966"/>
      <c r="IIL22" s="1966"/>
      <c r="IIM22" s="1966"/>
      <c r="IIN22" s="1966"/>
      <c r="IIO22" s="1966"/>
      <c r="IIP22" s="1966"/>
      <c r="IIQ22" s="1966"/>
      <c r="IIR22" s="1966"/>
      <c r="IIS22" s="1966"/>
      <c r="IIT22" s="1966"/>
      <c r="IIU22" s="1966"/>
      <c r="IIV22" s="1966"/>
      <c r="IIW22" s="1966"/>
      <c r="IIX22" s="1966"/>
      <c r="IIY22" s="1966"/>
      <c r="IIZ22" s="1966"/>
      <c r="IJA22" s="1966"/>
      <c r="IJB22" s="1966"/>
      <c r="IJC22" s="1966"/>
      <c r="IJD22" s="1966"/>
      <c r="IJE22" s="1966"/>
      <c r="IJF22" s="1966"/>
      <c r="IJG22" s="1966"/>
      <c r="IJH22" s="1966"/>
      <c r="IJI22" s="1966"/>
      <c r="IJJ22" s="1966"/>
      <c r="IJK22" s="1966"/>
      <c r="IJL22" s="1966"/>
      <c r="IJM22" s="1966"/>
      <c r="IJN22" s="1966"/>
      <c r="IJO22" s="1966"/>
      <c r="IJP22" s="1966"/>
      <c r="IJQ22" s="1966"/>
      <c r="IJR22" s="1966"/>
      <c r="IJS22" s="1966"/>
      <c r="IJT22" s="1966"/>
      <c r="IJU22" s="1966"/>
      <c r="IJV22" s="1966"/>
      <c r="IJW22" s="1966"/>
      <c r="IJX22" s="1966"/>
      <c r="IJY22" s="1966"/>
      <c r="IJZ22" s="1966"/>
      <c r="IKA22" s="1966"/>
      <c r="IKB22" s="1966"/>
      <c r="IKC22" s="1966"/>
      <c r="IKD22" s="1966"/>
      <c r="IKE22" s="1966"/>
      <c r="IKF22" s="1966"/>
      <c r="IKG22" s="1966"/>
      <c r="IKH22" s="1966"/>
      <c r="IKI22" s="1966"/>
      <c r="IKJ22" s="1966"/>
      <c r="IKK22" s="1966"/>
      <c r="IKL22" s="1966"/>
      <c r="IKM22" s="1966"/>
      <c r="IKN22" s="1966"/>
      <c r="IKO22" s="1966"/>
      <c r="IKP22" s="1966"/>
      <c r="IKQ22" s="1966"/>
      <c r="IKR22" s="1966"/>
      <c r="IKS22" s="1966"/>
      <c r="IKT22" s="1966"/>
      <c r="IKU22" s="1966"/>
      <c r="IKV22" s="1966"/>
      <c r="IKW22" s="1966"/>
      <c r="IKX22" s="1966"/>
      <c r="IKY22" s="1966"/>
      <c r="IKZ22" s="1966"/>
      <c r="ILA22" s="1966"/>
      <c r="ILB22" s="1966"/>
      <c r="ILC22" s="1966"/>
      <c r="ILD22" s="1966"/>
      <c r="ILE22" s="1966"/>
      <c r="ILF22" s="1966"/>
      <c r="ILG22" s="1966"/>
      <c r="ILH22" s="1966"/>
      <c r="ILI22" s="1966"/>
      <c r="ILJ22" s="1966"/>
      <c r="ILK22" s="1966"/>
      <c r="ILL22" s="1966"/>
      <c r="ILM22" s="1966"/>
      <c r="ILN22" s="1966"/>
      <c r="ILO22" s="1966"/>
      <c r="ILP22" s="1966"/>
      <c r="ILQ22" s="1966"/>
      <c r="ILR22" s="1966"/>
      <c r="ILS22" s="1966"/>
      <c r="ILT22" s="1966"/>
      <c r="ILU22" s="1966"/>
      <c r="ILV22" s="1966"/>
      <c r="ILW22" s="1966"/>
      <c r="ILX22" s="1966"/>
      <c r="ILY22" s="1966"/>
      <c r="ILZ22" s="1966"/>
      <c r="IMA22" s="1966"/>
      <c r="IMB22" s="1966"/>
      <c r="IMC22" s="1966"/>
      <c r="IMD22" s="1966"/>
      <c r="IME22" s="1966"/>
      <c r="IMF22" s="1966"/>
      <c r="IMG22" s="1966"/>
      <c r="IMH22" s="1966"/>
      <c r="IMI22" s="1966"/>
      <c r="IMJ22" s="1966"/>
      <c r="IMK22" s="1966"/>
      <c r="IML22" s="1966"/>
      <c r="IMM22" s="1966"/>
      <c r="IMN22" s="1966"/>
      <c r="IMO22" s="1966"/>
      <c r="IMP22" s="1966"/>
      <c r="IMQ22" s="1966"/>
      <c r="IMR22" s="1966"/>
      <c r="IMS22" s="1966"/>
      <c r="IMT22" s="1966"/>
      <c r="IMU22" s="1966"/>
      <c r="IMV22" s="1966"/>
      <c r="IMW22" s="1966"/>
      <c r="IMX22" s="1966"/>
      <c r="IMY22" s="1966"/>
      <c r="IMZ22" s="1966"/>
      <c r="INA22" s="1966"/>
      <c r="INB22" s="1966"/>
      <c r="INC22" s="1966"/>
      <c r="IND22" s="1966"/>
      <c r="INE22" s="1966"/>
      <c r="INF22" s="1966"/>
      <c r="ING22" s="1966"/>
      <c r="INH22" s="1966"/>
      <c r="INI22" s="1966"/>
      <c r="INJ22" s="1966"/>
      <c r="INK22" s="1966"/>
      <c r="INL22" s="1966"/>
      <c r="INM22" s="1966"/>
      <c r="INN22" s="1966"/>
      <c r="INO22" s="1966"/>
      <c r="INP22" s="1966"/>
      <c r="INQ22" s="1966"/>
      <c r="INR22" s="1966"/>
      <c r="INS22" s="1966"/>
      <c r="INT22" s="1966"/>
      <c r="INU22" s="1966"/>
      <c r="INV22" s="1966"/>
      <c r="INW22" s="1966"/>
      <c r="INX22" s="1966"/>
      <c r="INY22" s="1966"/>
      <c r="INZ22" s="1966"/>
      <c r="IOA22" s="1966"/>
      <c r="IOB22" s="1966"/>
      <c r="IOC22" s="1966"/>
      <c r="IOD22" s="1966"/>
      <c r="IOE22" s="1966"/>
      <c r="IOF22" s="1966"/>
      <c r="IOG22" s="1966"/>
      <c r="IOH22" s="1966"/>
      <c r="IOI22" s="1966"/>
      <c r="IOJ22" s="1966"/>
      <c r="IOK22" s="1966"/>
      <c r="IOL22" s="1966"/>
      <c r="IOM22" s="1966"/>
      <c r="ION22" s="1966"/>
      <c r="IOO22" s="1966"/>
      <c r="IOP22" s="1966"/>
      <c r="IOQ22" s="1966"/>
      <c r="IOR22" s="1966"/>
      <c r="IOS22" s="1966"/>
      <c r="IOT22" s="1966"/>
      <c r="IOU22" s="1966"/>
      <c r="IOV22" s="1966"/>
      <c r="IOW22" s="1966"/>
      <c r="IOX22" s="1966"/>
      <c r="IOY22" s="1966"/>
      <c r="IOZ22" s="1966"/>
      <c r="IPA22" s="1966"/>
      <c r="IPB22" s="1966"/>
      <c r="IPC22" s="1966"/>
      <c r="IPD22" s="1966"/>
      <c r="IPE22" s="1966"/>
      <c r="IPF22" s="1966"/>
      <c r="IPG22" s="1966"/>
      <c r="IPH22" s="1966"/>
      <c r="IPI22" s="1966"/>
      <c r="IPJ22" s="1966"/>
      <c r="IPK22" s="1966"/>
      <c r="IPL22" s="1966"/>
      <c r="IPM22" s="1966"/>
      <c r="IPN22" s="1966"/>
      <c r="IPO22" s="1966"/>
      <c r="IPP22" s="1966"/>
      <c r="IPQ22" s="1966"/>
      <c r="IPR22" s="1966"/>
      <c r="IPS22" s="1966"/>
      <c r="IPT22" s="1966"/>
      <c r="IPU22" s="1966"/>
      <c r="IPV22" s="1966"/>
      <c r="IPW22" s="1966"/>
      <c r="IPX22" s="1966"/>
      <c r="IPY22" s="1966"/>
      <c r="IPZ22" s="1966"/>
      <c r="IQA22" s="1966"/>
      <c r="IQB22" s="1966"/>
      <c r="IQC22" s="1966"/>
      <c r="IQD22" s="1966"/>
      <c r="IQE22" s="1966"/>
      <c r="IQF22" s="1966"/>
      <c r="IQG22" s="1966"/>
      <c r="IQH22" s="1966"/>
      <c r="IQI22" s="1966"/>
      <c r="IQJ22" s="1966"/>
      <c r="IQK22" s="1966"/>
      <c r="IQL22" s="1966"/>
      <c r="IQM22" s="1966"/>
      <c r="IQN22" s="1966"/>
      <c r="IQO22" s="1966"/>
      <c r="IQP22" s="1966"/>
      <c r="IQQ22" s="1966"/>
      <c r="IQR22" s="1966"/>
      <c r="IQS22" s="1966"/>
      <c r="IQT22" s="1966"/>
      <c r="IQU22" s="1966"/>
      <c r="IQV22" s="1966"/>
      <c r="IQW22" s="1966"/>
      <c r="IQX22" s="1966"/>
      <c r="IQY22" s="1966"/>
      <c r="IQZ22" s="1966"/>
      <c r="IRA22" s="1966"/>
      <c r="IRB22" s="1966"/>
      <c r="IRC22" s="1966"/>
      <c r="IRD22" s="1966"/>
      <c r="IRE22" s="1966"/>
      <c r="IRF22" s="1966"/>
      <c r="IRG22" s="1966"/>
      <c r="IRH22" s="1966"/>
      <c r="IRI22" s="1966"/>
      <c r="IRJ22" s="1966"/>
      <c r="IRK22" s="1966"/>
      <c r="IRL22" s="1966"/>
      <c r="IRM22" s="1966"/>
      <c r="IRN22" s="1966"/>
      <c r="IRO22" s="1966"/>
      <c r="IRP22" s="1966"/>
      <c r="IRQ22" s="1966"/>
      <c r="IRR22" s="1966"/>
      <c r="IRS22" s="1966"/>
      <c r="IRT22" s="1966"/>
      <c r="IRU22" s="1966"/>
      <c r="IRV22" s="1966"/>
      <c r="IRW22" s="1966"/>
      <c r="IRX22" s="1966"/>
      <c r="IRY22" s="1966"/>
      <c r="IRZ22" s="1966"/>
      <c r="ISA22" s="1966"/>
      <c r="ISB22" s="1966"/>
      <c r="ISC22" s="1966"/>
      <c r="ISD22" s="1966"/>
      <c r="ISE22" s="1966"/>
      <c r="ISF22" s="1966"/>
      <c r="ISG22" s="1966"/>
      <c r="ISH22" s="1966"/>
      <c r="ISI22" s="1966"/>
      <c r="ISJ22" s="1966"/>
      <c r="ISK22" s="1966"/>
      <c r="ISL22" s="1966"/>
      <c r="ISM22" s="1966"/>
      <c r="ISN22" s="1966"/>
      <c r="ISO22" s="1966"/>
      <c r="ISP22" s="1966"/>
      <c r="ISQ22" s="1966"/>
      <c r="ISR22" s="1966"/>
      <c r="ISS22" s="1966"/>
      <c r="IST22" s="1966"/>
      <c r="ISU22" s="1966"/>
      <c r="ISV22" s="1966"/>
      <c r="ISW22" s="1966"/>
      <c r="ISX22" s="1966"/>
      <c r="ISY22" s="1966"/>
      <c r="ISZ22" s="1966"/>
      <c r="ITA22" s="1966"/>
      <c r="ITB22" s="1966"/>
      <c r="ITC22" s="1966"/>
      <c r="ITD22" s="1966"/>
      <c r="ITE22" s="1966"/>
      <c r="ITF22" s="1966"/>
      <c r="ITG22" s="1966"/>
      <c r="ITH22" s="1966"/>
      <c r="ITI22" s="1966"/>
      <c r="ITJ22" s="1966"/>
      <c r="ITK22" s="1966"/>
      <c r="ITL22" s="1966"/>
      <c r="ITM22" s="1966"/>
      <c r="ITN22" s="1966"/>
      <c r="ITO22" s="1966"/>
      <c r="ITP22" s="1966"/>
      <c r="ITQ22" s="1966"/>
      <c r="ITR22" s="1966"/>
      <c r="ITS22" s="1966"/>
      <c r="ITT22" s="1966"/>
      <c r="ITU22" s="1966"/>
      <c r="ITV22" s="1966"/>
      <c r="ITW22" s="1966"/>
      <c r="ITX22" s="1966"/>
      <c r="ITY22" s="1966"/>
      <c r="ITZ22" s="1966"/>
      <c r="IUA22" s="1966"/>
      <c r="IUB22" s="1966"/>
      <c r="IUC22" s="1966"/>
      <c r="IUD22" s="1966"/>
      <c r="IUE22" s="1966"/>
      <c r="IUF22" s="1966"/>
      <c r="IUG22" s="1966"/>
      <c r="IUH22" s="1966"/>
      <c r="IUI22" s="1966"/>
      <c r="IUJ22" s="1966"/>
      <c r="IUK22" s="1966"/>
      <c r="IUL22" s="1966"/>
      <c r="IUM22" s="1966"/>
      <c r="IUN22" s="1966"/>
      <c r="IUO22" s="1966"/>
      <c r="IUP22" s="1966"/>
      <c r="IUQ22" s="1966"/>
      <c r="IUR22" s="1966"/>
      <c r="IUS22" s="1966"/>
      <c r="IUT22" s="1966"/>
      <c r="IUU22" s="1966"/>
      <c r="IUV22" s="1966"/>
      <c r="IUW22" s="1966"/>
      <c r="IUX22" s="1966"/>
      <c r="IUY22" s="1966"/>
      <c r="IUZ22" s="1966"/>
      <c r="IVA22" s="1966"/>
      <c r="IVB22" s="1966"/>
      <c r="IVC22" s="1966"/>
      <c r="IVD22" s="1966"/>
      <c r="IVE22" s="1966"/>
      <c r="IVF22" s="1966"/>
      <c r="IVG22" s="1966"/>
      <c r="IVH22" s="1966"/>
      <c r="IVI22" s="1966"/>
      <c r="IVJ22" s="1966"/>
      <c r="IVK22" s="1966"/>
      <c r="IVL22" s="1966"/>
      <c r="IVM22" s="1966"/>
      <c r="IVN22" s="1966"/>
      <c r="IVO22" s="1966"/>
      <c r="IVP22" s="1966"/>
      <c r="IVQ22" s="1966"/>
      <c r="IVR22" s="1966"/>
      <c r="IVS22" s="1966"/>
      <c r="IVT22" s="1966"/>
      <c r="IVU22" s="1966"/>
      <c r="IVV22" s="1966"/>
      <c r="IVW22" s="1966"/>
      <c r="IVX22" s="1966"/>
      <c r="IVY22" s="1966"/>
      <c r="IVZ22" s="1966"/>
      <c r="IWA22" s="1966"/>
      <c r="IWB22" s="1966"/>
      <c r="IWC22" s="1966"/>
      <c r="IWD22" s="1966"/>
      <c r="IWE22" s="1966"/>
      <c r="IWF22" s="1966"/>
      <c r="IWG22" s="1966"/>
      <c r="IWH22" s="1966"/>
      <c r="IWI22" s="1966"/>
      <c r="IWJ22" s="1966"/>
      <c r="IWK22" s="1966"/>
      <c r="IWL22" s="1966"/>
      <c r="IWM22" s="1966"/>
      <c r="IWN22" s="1966"/>
      <c r="IWO22" s="1966"/>
      <c r="IWP22" s="1966"/>
      <c r="IWQ22" s="1966"/>
      <c r="IWR22" s="1966"/>
      <c r="IWS22" s="1966"/>
      <c r="IWT22" s="1966"/>
      <c r="IWU22" s="1966"/>
      <c r="IWV22" s="1966"/>
      <c r="IWW22" s="1966"/>
      <c r="IWX22" s="1966"/>
      <c r="IWY22" s="1966"/>
      <c r="IWZ22" s="1966"/>
      <c r="IXA22" s="1966"/>
      <c r="IXB22" s="1966"/>
      <c r="IXC22" s="1966"/>
      <c r="IXD22" s="1966"/>
      <c r="IXE22" s="1966"/>
      <c r="IXF22" s="1966"/>
      <c r="IXG22" s="1966"/>
      <c r="IXH22" s="1966"/>
      <c r="IXI22" s="1966"/>
      <c r="IXJ22" s="1966"/>
      <c r="IXK22" s="1966"/>
      <c r="IXL22" s="1966"/>
      <c r="IXM22" s="1966"/>
      <c r="IXN22" s="1966"/>
      <c r="IXO22" s="1966"/>
      <c r="IXP22" s="1966"/>
      <c r="IXQ22" s="1966"/>
      <c r="IXR22" s="1966"/>
      <c r="IXS22" s="1966"/>
      <c r="IXT22" s="1966"/>
      <c r="IXU22" s="1966"/>
      <c r="IXV22" s="1966"/>
      <c r="IXW22" s="1966"/>
      <c r="IXX22" s="1966"/>
      <c r="IXY22" s="1966"/>
      <c r="IXZ22" s="1966"/>
      <c r="IYA22" s="1966"/>
      <c r="IYB22" s="1966"/>
      <c r="IYC22" s="1966"/>
      <c r="IYD22" s="1966"/>
      <c r="IYE22" s="1966"/>
      <c r="IYF22" s="1966"/>
      <c r="IYG22" s="1966"/>
      <c r="IYH22" s="1966"/>
      <c r="IYI22" s="1966"/>
      <c r="IYJ22" s="1966"/>
      <c r="IYK22" s="1966"/>
      <c r="IYL22" s="1966"/>
      <c r="IYM22" s="1966"/>
      <c r="IYN22" s="1966"/>
      <c r="IYO22" s="1966"/>
      <c r="IYP22" s="1966"/>
      <c r="IYQ22" s="1966"/>
      <c r="IYR22" s="1966"/>
      <c r="IYS22" s="1966"/>
      <c r="IYT22" s="1966"/>
      <c r="IYU22" s="1966"/>
      <c r="IYV22" s="1966"/>
      <c r="IYW22" s="1966"/>
      <c r="IYX22" s="1966"/>
      <c r="IYY22" s="1966"/>
      <c r="IYZ22" s="1966"/>
      <c r="IZA22" s="1966"/>
      <c r="IZB22" s="1966"/>
      <c r="IZC22" s="1966"/>
      <c r="IZD22" s="1966"/>
      <c r="IZE22" s="1966"/>
      <c r="IZF22" s="1966"/>
      <c r="IZG22" s="1966"/>
      <c r="IZH22" s="1966"/>
      <c r="IZI22" s="1966"/>
      <c r="IZJ22" s="1966"/>
      <c r="IZK22" s="1966"/>
      <c r="IZL22" s="1966"/>
      <c r="IZM22" s="1966"/>
      <c r="IZN22" s="1966"/>
      <c r="IZO22" s="1966"/>
      <c r="IZP22" s="1966"/>
      <c r="IZQ22" s="1966"/>
      <c r="IZR22" s="1966"/>
      <c r="IZS22" s="1966"/>
      <c r="IZT22" s="1966"/>
      <c r="IZU22" s="1966"/>
      <c r="IZV22" s="1966"/>
      <c r="IZW22" s="1966"/>
      <c r="IZX22" s="1966"/>
      <c r="IZY22" s="1966"/>
      <c r="IZZ22" s="1966"/>
      <c r="JAA22" s="1966"/>
      <c r="JAB22" s="1966"/>
      <c r="JAC22" s="1966"/>
      <c r="JAD22" s="1966"/>
      <c r="JAE22" s="1966"/>
      <c r="JAF22" s="1966"/>
      <c r="JAG22" s="1966"/>
      <c r="JAH22" s="1966"/>
      <c r="JAI22" s="1966"/>
      <c r="JAJ22" s="1966"/>
      <c r="JAK22" s="1966"/>
      <c r="JAL22" s="1966"/>
      <c r="JAM22" s="1966"/>
      <c r="JAN22" s="1966"/>
      <c r="JAO22" s="1966"/>
      <c r="JAP22" s="1966"/>
      <c r="JAQ22" s="1966"/>
      <c r="JAR22" s="1966"/>
      <c r="JAS22" s="1966"/>
      <c r="JAT22" s="1966"/>
      <c r="JAU22" s="1966"/>
      <c r="JAV22" s="1966"/>
      <c r="JAW22" s="1966"/>
      <c r="JAX22" s="1966"/>
      <c r="JAY22" s="1966"/>
      <c r="JAZ22" s="1966"/>
      <c r="JBA22" s="1966"/>
      <c r="JBB22" s="1966"/>
      <c r="JBC22" s="1966"/>
      <c r="JBD22" s="1966"/>
      <c r="JBE22" s="1966"/>
      <c r="JBF22" s="1966"/>
      <c r="JBG22" s="1966"/>
      <c r="JBH22" s="1966"/>
      <c r="JBI22" s="1966"/>
      <c r="JBJ22" s="1966"/>
      <c r="JBK22" s="1966"/>
      <c r="JBL22" s="1966"/>
      <c r="JBM22" s="1966"/>
      <c r="JBN22" s="1966"/>
      <c r="JBO22" s="1966"/>
      <c r="JBP22" s="1966"/>
      <c r="JBQ22" s="1966"/>
      <c r="JBR22" s="1966"/>
      <c r="JBS22" s="1966"/>
      <c r="JBT22" s="1966"/>
      <c r="JBU22" s="1966"/>
      <c r="JBV22" s="1966"/>
      <c r="JBW22" s="1966"/>
      <c r="JBX22" s="1966"/>
      <c r="JBY22" s="1966"/>
      <c r="JBZ22" s="1966"/>
      <c r="JCA22" s="1966"/>
      <c r="JCB22" s="1966"/>
      <c r="JCC22" s="1966"/>
      <c r="JCD22" s="1966"/>
      <c r="JCE22" s="1966"/>
      <c r="JCF22" s="1966"/>
      <c r="JCG22" s="1966"/>
      <c r="JCH22" s="1966"/>
      <c r="JCI22" s="1966"/>
      <c r="JCJ22" s="1966"/>
      <c r="JCK22" s="1966"/>
      <c r="JCL22" s="1966"/>
      <c r="JCM22" s="1966"/>
      <c r="JCN22" s="1966"/>
      <c r="JCO22" s="1966"/>
      <c r="JCP22" s="1966"/>
      <c r="JCQ22" s="1966"/>
      <c r="JCR22" s="1966"/>
      <c r="JCS22" s="1966"/>
      <c r="JCT22" s="1966"/>
      <c r="JCU22" s="1966"/>
      <c r="JCV22" s="1966"/>
      <c r="JCW22" s="1966"/>
      <c r="JCX22" s="1966"/>
      <c r="JCY22" s="1966"/>
      <c r="JCZ22" s="1966"/>
      <c r="JDA22" s="1966"/>
      <c r="JDB22" s="1966"/>
      <c r="JDC22" s="1966"/>
      <c r="JDD22" s="1966"/>
      <c r="JDE22" s="1966"/>
      <c r="JDF22" s="1966"/>
      <c r="JDG22" s="1966"/>
      <c r="JDH22" s="1966"/>
      <c r="JDI22" s="1966"/>
      <c r="JDJ22" s="1966"/>
      <c r="JDK22" s="1966"/>
      <c r="JDL22" s="1966"/>
      <c r="JDM22" s="1966"/>
      <c r="JDN22" s="1966"/>
      <c r="JDO22" s="1966"/>
      <c r="JDP22" s="1966"/>
      <c r="JDQ22" s="1966"/>
      <c r="JDR22" s="1966"/>
      <c r="JDS22" s="1966"/>
      <c r="JDT22" s="1966"/>
      <c r="JDU22" s="1966"/>
      <c r="JDV22" s="1966"/>
      <c r="JDW22" s="1966"/>
      <c r="JDX22" s="1966"/>
      <c r="JDY22" s="1966"/>
      <c r="JDZ22" s="1966"/>
      <c r="JEA22" s="1966"/>
      <c r="JEB22" s="1966"/>
      <c r="JEC22" s="1966"/>
      <c r="JED22" s="1966"/>
      <c r="JEE22" s="1966"/>
      <c r="JEF22" s="1966"/>
      <c r="JEG22" s="1966"/>
      <c r="JEH22" s="1966"/>
      <c r="JEI22" s="1966"/>
      <c r="JEJ22" s="1966"/>
      <c r="JEK22" s="1966"/>
      <c r="JEL22" s="1966"/>
      <c r="JEM22" s="1966"/>
      <c r="JEN22" s="1966"/>
      <c r="JEO22" s="1966"/>
      <c r="JEP22" s="1966"/>
      <c r="JEQ22" s="1966"/>
      <c r="JER22" s="1966"/>
      <c r="JES22" s="1966"/>
      <c r="JET22" s="1966"/>
      <c r="JEU22" s="1966"/>
      <c r="JEV22" s="1966"/>
      <c r="JEW22" s="1966"/>
      <c r="JEX22" s="1966"/>
      <c r="JEY22" s="1966"/>
      <c r="JEZ22" s="1966"/>
      <c r="JFA22" s="1966"/>
      <c r="JFB22" s="1966"/>
      <c r="JFC22" s="1966"/>
      <c r="JFD22" s="1966"/>
      <c r="JFE22" s="1966"/>
      <c r="JFF22" s="1966"/>
      <c r="JFG22" s="1966"/>
      <c r="JFH22" s="1966"/>
      <c r="JFI22" s="1966"/>
      <c r="JFJ22" s="1966"/>
      <c r="JFK22" s="1966"/>
      <c r="JFL22" s="1966"/>
      <c r="JFM22" s="1966"/>
      <c r="JFN22" s="1966"/>
      <c r="JFO22" s="1966"/>
      <c r="JFP22" s="1966"/>
      <c r="JFQ22" s="1966"/>
      <c r="JFR22" s="1966"/>
      <c r="JFS22" s="1966"/>
      <c r="JFT22" s="1966"/>
      <c r="JFU22" s="1966"/>
      <c r="JFV22" s="1966"/>
      <c r="JFW22" s="1966"/>
      <c r="JFX22" s="1966"/>
      <c r="JFY22" s="1966"/>
      <c r="JFZ22" s="1966"/>
      <c r="JGA22" s="1966"/>
      <c r="JGB22" s="1966"/>
      <c r="JGC22" s="1966"/>
      <c r="JGD22" s="1966"/>
      <c r="JGE22" s="1966"/>
      <c r="JGF22" s="1966"/>
      <c r="JGG22" s="1966"/>
      <c r="JGH22" s="1966"/>
      <c r="JGI22" s="1966"/>
      <c r="JGJ22" s="1966"/>
      <c r="JGK22" s="1966"/>
      <c r="JGL22" s="1966"/>
      <c r="JGM22" s="1966"/>
      <c r="JGN22" s="1966"/>
      <c r="JGO22" s="1966"/>
      <c r="JGP22" s="1966"/>
      <c r="JGQ22" s="1966"/>
      <c r="JGR22" s="1966"/>
      <c r="JGS22" s="1966"/>
      <c r="JGT22" s="1966"/>
      <c r="JGU22" s="1966"/>
      <c r="JGV22" s="1966"/>
      <c r="JGW22" s="1966"/>
      <c r="JGX22" s="1966"/>
      <c r="JGY22" s="1966"/>
      <c r="JGZ22" s="1966"/>
      <c r="JHA22" s="1966"/>
      <c r="JHB22" s="1966"/>
      <c r="JHC22" s="1966"/>
      <c r="JHD22" s="1966"/>
      <c r="JHE22" s="1966"/>
      <c r="JHF22" s="1966"/>
      <c r="JHG22" s="1966"/>
      <c r="JHH22" s="1966"/>
      <c r="JHI22" s="1966"/>
      <c r="JHJ22" s="1966"/>
      <c r="JHK22" s="1966"/>
      <c r="JHL22" s="1966"/>
      <c r="JHM22" s="1966"/>
      <c r="JHN22" s="1966"/>
      <c r="JHO22" s="1966"/>
      <c r="JHP22" s="1966"/>
      <c r="JHQ22" s="1966"/>
      <c r="JHR22" s="1966"/>
      <c r="JHS22" s="1966"/>
      <c r="JHT22" s="1966"/>
      <c r="JHU22" s="1966"/>
      <c r="JHV22" s="1966"/>
      <c r="JHW22" s="1966"/>
      <c r="JHX22" s="1966"/>
      <c r="JHY22" s="1966"/>
      <c r="JHZ22" s="1966"/>
      <c r="JIA22" s="1966"/>
      <c r="JIB22" s="1966"/>
      <c r="JIC22" s="1966"/>
      <c r="JID22" s="1966"/>
      <c r="JIE22" s="1966"/>
      <c r="JIF22" s="1966"/>
      <c r="JIG22" s="1966"/>
      <c r="JIH22" s="1966"/>
      <c r="JII22" s="1966"/>
      <c r="JIJ22" s="1966"/>
      <c r="JIK22" s="1966"/>
      <c r="JIL22" s="1966"/>
      <c r="JIM22" s="1966"/>
      <c r="JIN22" s="1966"/>
      <c r="JIO22" s="1966"/>
      <c r="JIP22" s="1966"/>
      <c r="JIQ22" s="1966"/>
      <c r="JIR22" s="1966"/>
      <c r="JIS22" s="1966"/>
      <c r="JIT22" s="1966"/>
      <c r="JIU22" s="1966"/>
      <c r="JIV22" s="1966"/>
      <c r="JIW22" s="1966"/>
      <c r="JIX22" s="1966"/>
      <c r="JIY22" s="1966"/>
      <c r="JIZ22" s="1966"/>
      <c r="JJA22" s="1966"/>
      <c r="JJB22" s="1966"/>
      <c r="JJC22" s="1966"/>
      <c r="JJD22" s="1966"/>
      <c r="JJE22" s="1966"/>
      <c r="JJF22" s="1966"/>
      <c r="JJG22" s="1966"/>
      <c r="JJH22" s="1966"/>
      <c r="JJI22" s="1966"/>
      <c r="JJJ22" s="1966"/>
      <c r="JJK22" s="1966"/>
      <c r="JJL22" s="1966"/>
      <c r="JJM22" s="1966"/>
      <c r="JJN22" s="1966"/>
      <c r="JJO22" s="1966"/>
      <c r="JJP22" s="1966"/>
      <c r="JJQ22" s="1966"/>
      <c r="JJR22" s="1966"/>
      <c r="JJS22" s="1966"/>
      <c r="JJT22" s="1966"/>
      <c r="JJU22" s="1966"/>
      <c r="JJV22" s="1966"/>
      <c r="JJW22" s="1966"/>
      <c r="JJX22" s="1966"/>
      <c r="JJY22" s="1966"/>
      <c r="JJZ22" s="1966"/>
      <c r="JKA22" s="1966"/>
      <c r="JKB22" s="1966"/>
      <c r="JKC22" s="1966"/>
      <c r="JKD22" s="1966"/>
      <c r="JKE22" s="1966"/>
      <c r="JKF22" s="1966"/>
      <c r="JKG22" s="1966"/>
      <c r="JKH22" s="1966"/>
      <c r="JKI22" s="1966"/>
      <c r="JKJ22" s="1966"/>
      <c r="JKK22" s="1966"/>
      <c r="JKL22" s="1966"/>
      <c r="JKM22" s="1966"/>
      <c r="JKN22" s="1966"/>
      <c r="JKO22" s="1966"/>
      <c r="JKP22" s="1966"/>
      <c r="JKQ22" s="1966"/>
      <c r="JKR22" s="1966"/>
      <c r="JKS22" s="1966"/>
      <c r="JKT22" s="1966"/>
      <c r="JKU22" s="1966"/>
      <c r="JKV22" s="1966"/>
      <c r="JKW22" s="1966"/>
      <c r="JKX22" s="1966"/>
      <c r="JKY22" s="1966"/>
      <c r="JKZ22" s="1966"/>
      <c r="JLA22" s="1966"/>
      <c r="JLB22" s="1966"/>
      <c r="JLC22" s="1966"/>
      <c r="JLD22" s="1966"/>
      <c r="JLE22" s="1966"/>
      <c r="JLF22" s="1966"/>
      <c r="JLG22" s="1966"/>
      <c r="JLH22" s="1966"/>
      <c r="JLI22" s="1966"/>
      <c r="JLJ22" s="1966"/>
      <c r="JLK22" s="1966"/>
      <c r="JLL22" s="1966"/>
      <c r="JLM22" s="1966"/>
      <c r="JLN22" s="1966"/>
      <c r="JLO22" s="1966"/>
      <c r="JLP22" s="1966"/>
      <c r="JLQ22" s="1966"/>
      <c r="JLR22" s="1966"/>
      <c r="JLS22" s="1966"/>
      <c r="JLT22" s="1966"/>
      <c r="JLU22" s="1966"/>
      <c r="JLV22" s="1966"/>
      <c r="JLW22" s="1966"/>
      <c r="JLX22" s="1966"/>
      <c r="JLY22" s="1966"/>
      <c r="JLZ22" s="1966"/>
      <c r="JMA22" s="1966"/>
      <c r="JMB22" s="1966"/>
      <c r="JMC22" s="1966"/>
      <c r="JMD22" s="1966"/>
      <c r="JME22" s="1966"/>
      <c r="JMF22" s="1966"/>
      <c r="JMG22" s="1966"/>
      <c r="JMH22" s="1966"/>
      <c r="JMI22" s="1966"/>
      <c r="JMJ22" s="1966"/>
      <c r="JMK22" s="1966"/>
      <c r="JML22" s="1966"/>
      <c r="JMM22" s="1966"/>
      <c r="JMN22" s="1966"/>
      <c r="JMO22" s="1966"/>
      <c r="JMP22" s="1966"/>
      <c r="JMQ22" s="1966"/>
      <c r="JMR22" s="1966"/>
      <c r="JMS22" s="1966"/>
      <c r="JMT22" s="1966"/>
      <c r="JMU22" s="1966"/>
      <c r="JMV22" s="1966"/>
      <c r="JMW22" s="1966"/>
      <c r="JMX22" s="1966"/>
      <c r="JMY22" s="1966"/>
      <c r="JMZ22" s="1966"/>
      <c r="JNA22" s="1966"/>
      <c r="JNB22" s="1966"/>
      <c r="JNC22" s="1966"/>
      <c r="JND22" s="1966"/>
      <c r="JNE22" s="1966"/>
      <c r="JNF22" s="1966"/>
      <c r="JNG22" s="1966"/>
      <c r="JNH22" s="1966"/>
      <c r="JNI22" s="1966"/>
      <c r="JNJ22" s="1966"/>
      <c r="JNK22" s="1966"/>
      <c r="JNL22" s="1966"/>
      <c r="JNM22" s="1966"/>
      <c r="JNN22" s="1966"/>
      <c r="JNO22" s="1966"/>
      <c r="JNP22" s="1966"/>
      <c r="JNQ22" s="1966"/>
      <c r="JNR22" s="1966"/>
      <c r="JNS22" s="1966"/>
      <c r="JNT22" s="1966"/>
      <c r="JNU22" s="1966"/>
      <c r="JNV22" s="1966"/>
      <c r="JNW22" s="1966"/>
      <c r="JNX22" s="1966"/>
      <c r="JNY22" s="1966"/>
      <c r="JNZ22" s="1966"/>
      <c r="JOA22" s="1966"/>
      <c r="JOB22" s="1966"/>
      <c r="JOC22" s="1966"/>
      <c r="JOD22" s="1966"/>
      <c r="JOE22" s="1966"/>
      <c r="JOF22" s="1966"/>
      <c r="JOG22" s="1966"/>
      <c r="JOH22" s="1966"/>
      <c r="JOI22" s="1966"/>
      <c r="JOJ22" s="1966"/>
      <c r="JOK22" s="1966"/>
      <c r="JOL22" s="1966"/>
      <c r="JOM22" s="1966"/>
      <c r="JON22" s="1966"/>
      <c r="JOO22" s="1966"/>
      <c r="JOP22" s="1966"/>
      <c r="JOQ22" s="1966"/>
      <c r="JOR22" s="1966"/>
      <c r="JOS22" s="1966"/>
      <c r="JOT22" s="1966"/>
      <c r="JOU22" s="1966"/>
      <c r="JOV22" s="1966"/>
      <c r="JOW22" s="1966"/>
      <c r="JOX22" s="1966"/>
      <c r="JOY22" s="1966"/>
      <c r="JOZ22" s="1966"/>
      <c r="JPA22" s="1966"/>
      <c r="JPB22" s="1966"/>
      <c r="JPC22" s="1966"/>
      <c r="JPD22" s="1966"/>
      <c r="JPE22" s="1966"/>
      <c r="JPF22" s="1966"/>
      <c r="JPG22" s="1966"/>
      <c r="JPH22" s="1966"/>
      <c r="JPI22" s="1966"/>
      <c r="JPJ22" s="1966"/>
      <c r="JPK22" s="1966"/>
      <c r="JPL22" s="1966"/>
      <c r="JPM22" s="1966"/>
      <c r="JPN22" s="1966"/>
      <c r="JPO22" s="1966"/>
      <c r="JPP22" s="1966"/>
      <c r="JPQ22" s="1966"/>
      <c r="JPR22" s="1966"/>
      <c r="JPS22" s="1966"/>
      <c r="JPT22" s="1966"/>
      <c r="JPU22" s="1966"/>
      <c r="JPV22" s="1966"/>
      <c r="JPW22" s="1966"/>
      <c r="JPX22" s="1966"/>
      <c r="JPY22" s="1966"/>
      <c r="JPZ22" s="1966"/>
      <c r="JQA22" s="1966"/>
      <c r="JQB22" s="1966"/>
      <c r="JQC22" s="1966"/>
      <c r="JQD22" s="1966"/>
      <c r="JQE22" s="1966"/>
      <c r="JQF22" s="1966"/>
      <c r="JQG22" s="1966"/>
      <c r="JQH22" s="1966"/>
      <c r="JQI22" s="1966"/>
      <c r="JQJ22" s="1966"/>
      <c r="JQK22" s="1966"/>
      <c r="JQL22" s="1966"/>
      <c r="JQM22" s="1966"/>
      <c r="JQN22" s="1966"/>
      <c r="JQO22" s="1966"/>
      <c r="JQP22" s="1966"/>
      <c r="JQQ22" s="1966"/>
      <c r="JQR22" s="1966"/>
      <c r="JQS22" s="1966"/>
      <c r="JQT22" s="1966"/>
      <c r="JQU22" s="1966"/>
      <c r="JQV22" s="1966"/>
      <c r="JQW22" s="1966"/>
      <c r="JQX22" s="1966"/>
      <c r="JQY22" s="1966"/>
      <c r="JQZ22" s="1966"/>
      <c r="JRA22" s="1966"/>
      <c r="JRB22" s="1966"/>
      <c r="JRC22" s="1966"/>
      <c r="JRD22" s="1966"/>
      <c r="JRE22" s="1966"/>
      <c r="JRF22" s="1966"/>
      <c r="JRG22" s="1966"/>
      <c r="JRH22" s="1966"/>
      <c r="JRI22" s="1966"/>
      <c r="JRJ22" s="1966"/>
      <c r="JRK22" s="1966"/>
      <c r="JRL22" s="1966"/>
      <c r="JRM22" s="1966"/>
      <c r="JRN22" s="1966"/>
      <c r="JRO22" s="1966"/>
      <c r="JRP22" s="1966"/>
      <c r="JRQ22" s="1966"/>
      <c r="JRR22" s="1966"/>
      <c r="JRS22" s="1966"/>
      <c r="JRT22" s="1966"/>
      <c r="JRU22" s="1966"/>
      <c r="JRV22" s="1966"/>
      <c r="JRW22" s="1966"/>
      <c r="JRX22" s="1966"/>
      <c r="JRY22" s="1966"/>
      <c r="JRZ22" s="1966"/>
      <c r="JSA22" s="1966"/>
      <c r="JSB22" s="1966"/>
      <c r="JSC22" s="1966"/>
      <c r="JSD22" s="1966"/>
      <c r="JSE22" s="1966"/>
      <c r="JSF22" s="1966"/>
      <c r="JSG22" s="1966"/>
      <c r="JSH22" s="1966"/>
      <c r="JSI22" s="1966"/>
      <c r="JSJ22" s="1966"/>
      <c r="JSK22" s="1966"/>
      <c r="JSL22" s="1966"/>
      <c r="JSM22" s="1966"/>
      <c r="JSN22" s="1966"/>
      <c r="JSO22" s="1966"/>
      <c r="JSP22" s="1966"/>
      <c r="JSQ22" s="1966"/>
      <c r="JSR22" s="1966"/>
      <c r="JSS22" s="1966"/>
      <c r="JST22" s="1966"/>
      <c r="JSU22" s="1966"/>
      <c r="JSV22" s="1966"/>
      <c r="JSW22" s="1966"/>
      <c r="JSX22" s="1966"/>
      <c r="JSY22" s="1966"/>
      <c r="JSZ22" s="1966"/>
      <c r="JTA22" s="1966"/>
      <c r="JTB22" s="1966"/>
      <c r="JTC22" s="1966"/>
      <c r="JTD22" s="1966"/>
      <c r="JTE22" s="1966"/>
      <c r="JTF22" s="1966"/>
      <c r="JTG22" s="1966"/>
      <c r="JTH22" s="1966"/>
      <c r="JTI22" s="1966"/>
      <c r="JTJ22" s="1966"/>
      <c r="JTK22" s="1966"/>
      <c r="JTL22" s="1966"/>
      <c r="JTM22" s="1966"/>
      <c r="JTN22" s="1966"/>
      <c r="JTO22" s="1966"/>
      <c r="JTP22" s="1966"/>
      <c r="JTQ22" s="1966"/>
      <c r="JTR22" s="1966"/>
      <c r="JTS22" s="1966"/>
      <c r="JTT22" s="1966"/>
      <c r="JTU22" s="1966"/>
      <c r="JTV22" s="1966"/>
      <c r="JTW22" s="1966"/>
      <c r="JTX22" s="1966"/>
      <c r="JTY22" s="1966"/>
      <c r="JTZ22" s="1966"/>
      <c r="JUA22" s="1966"/>
      <c r="JUB22" s="1966"/>
      <c r="JUC22" s="1966"/>
      <c r="JUD22" s="1966"/>
      <c r="JUE22" s="1966"/>
      <c r="JUF22" s="1966"/>
      <c r="JUG22" s="1966"/>
      <c r="JUH22" s="1966"/>
      <c r="JUI22" s="1966"/>
      <c r="JUJ22" s="1966"/>
      <c r="JUK22" s="1966"/>
      <c r="JUL22" s="1966"/>
      <c r="JUM22" s="1966"/>
      <c r="JUN22" s="1966"/>
      <c r="JUO22" s="1966"/>
      <c r="JUP22" s="1966"/>
      <c r="JUQ22" s="1966"/>
      <c r="JUR22" s="1966"/>
      <c r="JUS22" s="1966"/>
      <c r="JUT22" s="1966"/>
      <c r="JUU22" s="1966"/>
      <c r="JUV22" s="1966"/>
      <c r="JUW22" s="1966"/>
      <c r="JUX22" s="1966"/>
      <c r="JUY22" s="1966"/>
      <c r="JUZ22" s="1966"/>
      <c r="JVA22" s="1966"/>
      <c r="JVB22" s="1966"/>
      <c r="JVC22" s="1966"/>
      <c r="JVD22" s="1966"/>
      <c r="JVE22" s="1966"/>
      <c r="JVF22" s="1966"/>
      <c r="JVG22" s="1966"/>
      <c r="JVH22" s="1966"/>
      <c r="JVI22" s="1966"/>
      <c r="JVJ22" s="1966"/>
      <c r="JVK22" s="1966"/>
      <c r="JVL22" s="1966"/>
      <c r="JVM22" s="1966"/>
      <c r="JVN22" s="1966"/>
      <c r="JVO22" s="1966"/>
      <c r="JVP22" s="1966"/>
      <c r="JVQ22" s="1966"/>
      <c r="JVR22" s="1966"/>
      <c r="JVS22" s="1966"/>
      <c r="JVT22" s="1966"/>
      <c r="JVU22" s="1966"/>
      <c r="JVV22" s="1966"/>
      <c r="JVW22" s="1966"/>
      <c r="JVX22" s="1966"/>
      <c r="JVY22" s="1966"/>
      <c r="JVZ22" s="1966"/>
      <c r="JWA22" s="1966"/>
      <c r="JWB22" s="1966"/>
      <c r="JWC22" s="1966"/>
      <c r="JWD22" s="1966"/>
      <c r="JWE22" s="1966"/>
      <c r="JWF22" s="1966"/>
      <c r="JWG22" s="1966"/>
      <c r="JWH22" s="1966"/>
      <c r="JWI22" s="1966"/>
      <c r="JWJ22" s="1966"/>
      <c r="JWK22" s="1966"/>
      <c r="JWL22" s="1966"/>
      <c r="JWM22" s="1966"/>
      <c r="JWN22" s="1966"/>
      <c r="JWO22" s="1966"/>
      <c r="JWP22" s="1966"/>
      <c r="JWQ22" s="1966"/>
      <c r="JWR22" s="1966"/>
      <c r="JWS22" s="1966"/>
      <c r="JWT22" s="1966"/>
      <c r="JWU22" s="1966"/>
      <c r="JWV22" s="1966"/>
      <c r="JWW22" s="1966"/>
      <c r="JWX22" s="1966"/>
      <c r="JWY22" s="1966"/>
      <c r="JWZ22" s="1966"/>
      <c r="JXA22" s="1966"/>
      <c r="JXB22" s="1966"/>
      <c r="JXC22" s="1966"/>
      <c r="JXD22" s="1966"/>
      <c r="JXE22" s="1966"/>
      <c r="JXF22" s="1966"/>
      <c r="JXG22" s="1966"/>
      <c r="JXH22" s="1966"/>
      <c r="JXI22" s="1966"/>
      <c r="JXJ22" s="1966"/>
      <c r="JXK22" s="1966"/>
      <c r="JXL22" s="1966"/>
      <c r="JXM22" s="1966"/>
      <c r="JXN22" s="1966"/>
      <c r="JXO22" s="1966"/>
      <c r="JXP22" s="1966"/>
      <c r="JXQ22" s="1966"/>
      <c r="JXR22" s="1966"/>
      <c r="JXS22" s="1966"/>
      <c r="JXT22" s="1966"/>
      <c r="JXU22" s="1966"/>
      <c r="JXV22" s="1966"/>
      <c r="JXW22" s="1966"/>
      <c r="JXX22" s="1966"/>
      <c r="JXY22" s="1966"/>
      <c r="JXZ22" s="1966"/>
      <c r="JYA22" s="1966"/>
      <c r="JYB22" s="1966"/>
      <c r="JYC22" s="1966"/>
      <c r="JYD22" s="1966"/>
      <c r="JYE22" s="1966"/>
      <c r="JYF22" s="1966"/>
      <c r="JYG22" s="1966"/>
      <c r="JYH22" s="1966"/>
      <c r="JYI22" s="1966"/>
      <c r="JYJ22" s="1966"/>
      <c r="JYK22" s="1966"/>
      <c r="JYL22" s="1966"/>
      <c r="JYM22" s="1966"/>
      <c r="JYN22" s="1966"/>
      <c r="JYO22" s="1966"/>
      <c r="JYP22" s="1966"/>
      <c r="JYQ22" s="1966"/>
      <c r="JYR22" s="1966"/>
      <c r="JYS22" s="1966"/>
      <c r="JYT22" s="1966"/>
      <c r="JYU22" s="1966"/>
      <c r="JYV22" s="1966"/>
      <c r="JYW22" s="1966"/>
      <c r="JYX22" s="1966"/>
      <c r="JYY22" s="1966"/>
      <c r="JYZ22" s="1966"/>
      <c r="JZA22" s="1966"/>
      <c r="JZB22" s="1966"/>
      <c r="JZC22" s="1966"/>
      <c r="JZD22" s="1966"/>
      <c r="JZE22" s="1966"/>
      <c r="JZF22" s="1966"/>
      <c r="JZG22" s="1966"/>
      <c r="JZH22" s="1966"/>
      <c r="JZI22" s="1966"/>
      <c r="JZJ22" s="1966"/>
      <c r="JZK22" s="1966"/>
      <c r="JZL22" s="1966"/>
      <c r="JZM22" s="1966"/>
      <c r="JZN22" s="1966"/>
      <c r="JZO22" s="1966"/>
      <c r="JZP22" s="1966"/>
      <c r="JZQ22" s="1966"/>
      <c r="JZR22" s="1966"/>
      <c r="JZS22" s="1966"/>
      <c r="JZT22" s="1966"/>
      <c r="JZU22" s="1966"/>
      <c r="JZV22" s="1966"/>
      <c r="JZW22" s="1966"/>
      <c r="JZX22" s="1966"/>
      <c r="JZY22" s="1966"/>
      <c r="JZZ22" s="1966"/>
      <c r="KAA22" s="1966"/>
      <c r="KAB22" s="1966"/>
      <c r="KAC22" s="1966"/>
      <c r="KAD22" s="1966"/>
      <c r="KAE22" s="1966"/>
      <c r="KAF22" s="1966"/>
      <c r="KAG22" s="1966"/>
      <c r="KAH22" s="1966"/>
      <c r="KAI22" s="1966"/>
      <c r="KAJ22" s="1966"/>
      <c r="KAK22" s="1966"/>
      <c r="KAL22" s="1966"/>
      <c r="KAM22" s="1966"/>
      <c r="KAN22" s="1966"/>
      <c r="KAO22" s="1966"/>
      <c r="KAP22" s="1966"/>
      <c r="KAQ22" s="1966"/>
      <c r="KAR22" s="1966"/>
      <c r="KAS22" s="1966"/>
      <c r="KAT22" s="1966"/>
      <c r="KAU22" s="1966"/>
      <c r="KAV22" s="1966"/>
      <c r="KAW22" s="1966"/>
      <c r="KAX22" s="1966"/>
      <c r="KAY22" s="1966"/>
      <c r="KAZ22" s="1966"/>
      <c r="KBA22" s="1966"/>
      <c r="KBB22" s="1966"/>
      <c r="KBC22" s="1966"/>
      <c r="KBD22" s="1966"/>
      <c r="KBE22" s="1966"/>
      <c r="KBF22" s="1966"/>
      <c r="KBG22" s="1966"/>
      <c r="KBH22" s="1966"/>
      <c r="KBI22" s="1966"/>
      <c r="KBJ22" s="1966"/>
      <c r="KBK22" s="1966"/>
      <c r="KBL22" s="1966"/>
      <c r="KBM22" s="1966"/>
      <c r="KBN22" s="1966"/>
      <c r="KBO22" s="1966"/>
      <c r="KBP22" s="1966"/>
      <c r="KBQ22" s="1966"/>
      <c r="KBR22" s="1966"/>
      <c r="KBS22" s="1966"/>
      <c r="KBT22" s="1966"/>
      <c r="KBU22" s="1966"/>
      <c r="KBV22" s="1966"/>
      <c r="KBW22" s="1966"/>
      <c r="KBX22" s="1966"/>
      <c r="KBY22" s="1966"/>
      <c r="KBZ22" s="1966"/>
      <c r="KCA22" s="1966"/>
      <c r="KCB22" s="1966"/>
      <c r="KCC22" s="1966"/>
      <c r="KCD22" s="1966"/>
      <c r="KCE22" s="1966"/>
      <c r="KCF22" s="1966"/>
      <c r="KCG22" s="1966"/>
      <c r="KCH22" s="1966"/>
      <c r="KCI22" s="1966"/>
      <c r="KCJ22" s="1966"/>
      <c r="KCK22" s="1966"/>
      <c r="KCL22" s="1966"/>
      <c r="KCM22" s="1966"/>
      <c r="KCN22" s="1966"/>
      <c r="KCO22" s="1966"/>
      <c r="KCP22" s="1966"/>
      <c r="KCQ22" s="1966"/>
      <c r="KCR22" s="1966"/>
      <c r="KCS22" s="1966"/>
      <c r="KCT22" s="1966"/>
      <c r="KCU22" s="1966"/>
      <c r="KCV22" s="1966"/>
      <c r="KCW22" s="1966"/>
      <c r="KCX22" s="1966"/>
      <c r="KCY22" s="1966"/>
      <c r="KCZ22" s="1966"/>
      <c r="KDA22" s="1966"/>
      <c r="KDB22" s="1966"/>
      <c r="KDC22" s="1966"/>
      <c r="KDD22" s="1966"/>
      <c r="KDE22" s="1966"/>
      <c r="KDF22" s="1966"/>
      <c r="KDG22" s="1966"/>
      <c r="KDH22" s="1966"/>
      <c r="KDI22" s="1966"/>
      <c r="KDJ22" s="1966"/>
      <c r="KDK22" s="1966"/>
      <c r="KDL22" s="1966"/>
      <c r="KDM22" s="1966"/>
      <c r="KDN22" s="1966"/>
      <c r="KDO22" s="1966"/>
      <c r="KDP22" s="1966"/>
      <c r="KDQ22" s="1966"/>
      <c r="KDR22" s="1966"/>
      <c r="KDS22" s="1966"/>
      <c r="KDT22" s="1966"/>
      <c r="KDU22" s="1966"/>
      <c r="KDV22" s="1966"/>
      <c r="KDW22" s="1966"/>
      <c r="KDX22" s="1966"/>
      <c r="KDY22" s="1966"/>
      <c r="KDZ22" s="1966"/>
      <c r="KEA22" s="1966"/>
      <c r="KEB22" s="1966"/>
      <c r="KEC22" s="1966"/>
      <c r="KED22" s="1966"/>
      <c r="KEE22" s="1966"/>
      <c r="KEF22" s="1966"/>
      <c r="KEG22" s="1966"/>
      <c r="KEH22" s="1966"/>
      <c r="KEI22" s="1966"/>
      <c r="KEJ22" s="1966"/>
      <c r="KEK22" s="1966"/>
      <c r="KEL22" s="1966"/>
      <c r="KEM22" s="1966"/>
      <c r="KEN22" s="1966"/>
      <c r="KEO22" s="1966"/>
      <c r="KEP22" s="1966"/>
      <c r="KEQ22" s="1966"/>
      <c r="KER22" s="1966"/>
      <c r="KES22" s="1966"/>
      <c r="KET22" s="1966"/>
      <c r="KEU22" s="1966"/>
      <c r="KEV22" s="1966"/>
      <c r="KEW22" s="1966"/>
      <c r="KEX22" s="1966"/>
      <c r="KEY22" s="1966"/>
      <c r="KEZ22" s="1966"/>
      <c r="KFA22" s="1966"/>
      <c r="KFB22" s="1966"/>
      <c r="KFC22" s="1966"/>
      <c r="KFD22" s="1966"/>
      <c r="KFE22" s="1966"/>
      <c r="KFF22" s="1966"/>
      <c r="KFG22" s="1966"/>
      <c r="KFH22" s="1966"/>
      <c r="KFI22" s="1966"/>
      <c r="KFJ22" s="1966"/>
      <c r="KFK22" s="1966"/>
      <c r="KFL22" s="1966"/>
      <c r="KFM22" s="1966"/>
      <c r="KFN22" s="1966"/>
      <c r="KFO22" s="1966"/>
      <c r="KFP22" s="1966"/>
      <c r="KFQ22" s="1966"/>
      <c r="KFR22" s="1966"/>
      <c r="KFS22" s="1966"/>
      <c r="KFT22" s="1966"/>
      <c r="KFU22" s="1966"/>
      <c r="KFV22" s="1966"/>
      <c r="KFW22" s="1966"/>
      <c r="KFX22" s="1966"/>
      <c r="KFY22" s="1966"/>
      <c r="KFZ22" s="1966"/>
      <c r="KGA22" s="1966"/>
      <c r="KGB22" s="1966"/>
      <c r="KGC22" s="1966"/>
      <c r="KGD22" s="1966"/>
      <c r="KGE22" s="1966"/>
      <c r="KGF22" s="1966"/>
      <c r="KGG22" s="1966"/>
      <c r="KGH22" s="1966"/>
      <c r="KGI22" s="1966"/>
      <c r="KGJ22" s="1966"/>
      <c r="KGK22" s="1966"/>
      <c r="KGL22" s="1966"/>
      <c r="KGM22" s="1966"/>
      <c r="KGN22" s="1966"/>
      <c r="KGO22" s="1966"/>
      <c r="KGP22" s="1966"/>
      <c r="KGQ22" s="1966"/>
      <c r="KGR22" s="1966"/>
      <c r="KGS22" s="1966"/>
      <c r="KGT22" s="1966"/>
      <c r="KGU22" s="1966"/>
      <c r="KGV22" s="1966"/>
      <c r="KGW22" s="1966"/>
      <c r="KGX22" s="1966"/>
      <c r="KGY22" s="1966"/>
      <c r="KGZ22" s="1966"/>
      <c r="KHA22" s="1966"/>
      <c r="KHB22" s="1966"/>
      <c r="KHC22" s="1966"/>
      <c r="KHD22" s="1966"/>
      <c r="KHE22" s="1966"/>
      <c r="KHF22" s="1966"/>
      <c r="KHG22" s="1966"/>
      <c r="KHH22" s="1966"/>
      <c r="KHI22" s="1966"/>
      <c r="KHJ22" s="1966"/>
      <c r="KHK22" s="1966"/>
      <c r="KHL22" s="1966"/>
      <c r="KHM22" s="1966"/>
      <c r="KHN22" s="1966"/>
      <c r="KHO22" s="1966"/>
      <c r="KHP22" s="1966"/>
      <c r="KHQ22" s="1966"/>
      <c r="KHR22" s="1966"/>
      <c r="KHS22" s="1966"/>
      <c r="KHT22" s="1966"/>
      <c r="KHU22" s="1966"/>
      <c r="KHV22" s="1966"/>
      <c r="KHW22" s="1966"/>
      <c r="KHX22" s="1966"/>
      <c r="KHY22" s="1966"/>
      <c r="KHZ22" s="1966"/>
      <c r="KIA22" s="1966"/>
      <c r="KIB22" s="1966"/>
      <c r="KIC22" s="1966"/>
      <c r="KID22" s="1966"/>
      <c r="KIE22" s="1966"/>
      <c r="KIF22" s="1966"/>
      <c r="KIG22" s="1966"/>
      <c r="KIH22" s="1966"/>
      <c r="KII22" s="1966"/>
      <c r="KIJ22" s="1966"/>
      <c r="KIK22" s="1966"/>
      <c r="KIL22" s="1966"/>
      <c r="KIM22" s="1966"/>
      <c r="KIN22" s="1966"/>
      <c r="KIO22" s="1966"/>
      <c r="KIP22" s="1966"/>
      <c r="KIQ22" s="1966"/>
      <c r="KIR22" s="1966"/>
      <c r="KIS22" s="1966"/>
      <c r="KIT22" s="1966"/>
      <c r="KIU22" s="1966"/>
      <c r="KIV22" s="1966"/>
      <c r="KIW22" s="1966"/>
      <c r="KIX22" s="1966"/>
      <c r="KIY22" s="1966"/>
      <c r="KIZ22" s="1966"/>
      <c r="KJA22" s="1966"/>
      <c r="KJB22" s="1966"/>
      <c r="KJC22" s="1966"/>
      <c r="KJD22" s="1966"/>
      <c r="KJE22" s="1966"/>
      <c r="KJF22" s="1966"/>
      <c r="KJG22" s="1966"/>
      <c r="KJH22" s="1966"/>
      <c r="KJI22" s="1966"/>
      <c r="KJJ22" s="1966"/>
      <c r="KJK22" s="1966"/>
      <c r="KJL22" s="1966"/>
      <c r="KJM22" s="1966"/>
      <c r="KJN22" s="1966"/>
      <c r="KJO22" s="1966"/>
      <c r="KJP22" s="1966"/>
      <c r="KJQ22" s="1966"/>
      <c r="KJR22" s="1966"/>
      <c r="KJS22" s="1966"/>
      <c r="KJT22" s="1966"/>
      <c r="KJU22" s="1966"/>
      <c r="KJV22" s="1966"/>
      <c r="KJW22" s="1966"/>
      <c r="KJX22" s="1966"/>
      <c r="KJY22" s="1966"/>
      <c r="KJZ22" s="1966"/>
      <c r="KKA22" s="1966"/>
      <c r="KKB22" s="1966"/>
      <c r="KKC22" s="1966"/>
      <c r="KKD22" s="1966"/>
      <c r="KKE22" s="1966"/>
      <c r="KKF22" s="1966"/>
      <c r="KKG22" s="1966"/>
      <c r="KKH22" s="1966"/>
      <c r="KKI22" s="1966"/>
      <c r="KKJ22" s="1966"/>
      <c r="KKK22" s="1966"/>
      <c r="KKL22" s="1966"/>
      <c r="KKM22" s="1966"/>
      <c r="KKN22" s="1966"/>
      <c r="KKO22" s="1966"/>
      <c r="KKP22" s="1966"/>
      <c r="KKQ22" s="1966"/>
      <c r="KKR22" s="1966"/>
      <c r="KKS22" s="1966"/>
      <c r="KKT22" s="1966"/>
      <c r="KKU22" s="1966"/>
      <c r="KKV22" s="1966"/>
      <c r="KKW22" s="1966"/>
      <c r="KKX22" s="1966"/>
      <c r="KKY22" s="1966"/>
      <c r="KKZ22" s="1966"/>
      <c r="KLA22" s="1966"/>
      <c r="KLB22" s="1966"/>
      <c r="KLC22" s="1966"/>
      <c r="KLD22" s="1966"/>
      <c r="KLE22" s="1966"/>
      <c r="KLF22" s="1966"/>
      <c r="KLG22" s="1966"/>
      <c r="KLH22" s="1966"/>
      <c r="KLI22" s="1966"/>
      <c r="KLJ22" s="1966"/>
      <c r="KLK22" s="1966"/>
      <c r="KLL22" s="1966"/>
      <c r="KLM22" s="1966"/>
      <c r="KLN22" s="1966"/>
      <c r="KLO22" s="1966"/>
      <c r="KLP22" s="1966"/>
      <c r="KLQ22" s="1966"/>
      <c r="KLR22" s="1966"/>
      <c r="KLS22" s="1966"/>
      <c r="KLT22" s="1966"/>
      <c r="KLU22" s="1966"/>
      <c r="KLV22" s="1966"/>
      <c r="KLW22" s="1966"/>
      <c r="KLX22" s="1966"/>
      <c r="KLY22" s="1966"/>
      <c r="KLZ22" s="1966"/>
      <c r="KMA22" s="1966"/>
      <c r="KMB22" s="1966"/>
      <c r="KMC22" s="1966"/>
      <c r="KMD22" s="1966"/>
      <c r="KME22" s="1966"/>
      <c r="KMF22" s="1966"/>
      <c r="KMG22" s="1966"/>
      <c r="KMH22" s="1966"/>
      <c r="KMI22" s="1966"/>
      <c r="KMJ22" s="1966"/>
      <c r="KMK22" s="1966"/>
      <c r="KML22" s="1966"/>
      <c r="KMM22" s="1966"/>
      <c r="KMN22" s="1966"/>
      <c r="KMO22" s="1966"/>
      <c r="KMP22" s="1966"/>
      <c r="KMQ22" s="1966"/>
      <c r="KMR22" s="1966"/>
      <c r="KMS22" s="1966"/>
      <c r="KMT22" s="1966"/>
      <c r="KMU22" s="1966"/>
      <c r="KMV22" s="1966"/>
      <c r="KMW22" s="1966"/>
      <c r="KMX22" s="1966"/>
      <c r="KMY22" s="1966"/>
      <c r="KMZ22" s="1966"/>
      <c r="KNA22" s="1966"/>
      <c r="KNB22" s="1966"/>
      <c r="KNC22" s="1966"/>
      <c r="KND22" s="1966"/>
      <c r="KNE22" s="1966"/>
      <c r="KNF22" s="1966"/>
      <c r="KNG22" s="1966"/>
      <c r="KNH22" s="1966"/>
      <c r="KNI22" s="1966"/>
      <c r="KNJ22" s="1966"/>
      <c r="KNK22" s="1966"/>
      <c r="KNL22" s="1966"/>
      <c r="KNM22" s="1966"/>
      <c r="KNN22" s="1966"/>
      <c r="KNO22" s="1966"/>
      <c r="KNP22" s="1966"/>
      <c r="KNQ22" s="1966"/>
      <c r="KNR22" s="1966"/>
      <c r="KNS22" s="1966"/>
      <c r="KNT22" s="1966"/>
      <c r="KNU22" s="1966"/>
      <c r="KNV22" s="1966"/>
      <c r="KNW22" s="1966"/>
      <c r="KNX22" s="1966"/>
      <c r="KNY22" s="1966"/>
      <c r="KNZ22" s="1966"/>
      <c r="KOA22" s="1966"/>
      <c r="KOB22" s="1966"/>
      <c r="KOC22" s="1966"/>
      <c r="KOD22" s="1966"/>
      <c r="KOE22" s="1966"/>
      <c r="KOF22" s="1966"/>
      <c r="KOG22" s="1966"/>
      <c r="KOH22" s="1966"/>
      <c r="KOI22" s="1966"/>
      <c r="KOJ22" s="1966"/>
      <c r="KOK22" s="1966"/>
      <c r="KOL22" s="1966"/>
      <c r="KOM22" s="1966"/>
      <c r="KON22" s="1966"/>
      <c r="KOO22" s="1966"/>
      <c r="KOP22" s="1966"/>
      <c r="KOQ22" s="1966"/>
      <c r="KOR22" s="1966"/>
      <c r="KOS22" s="1966"/>
      <c r="KOT22" s="1966"/>
      <c r="KOU22" s="1966"/>
      <c r="KOV22" s="1966"/>
      <c r="KOW22" s="1966"/>
      <c r="KOX22" s="1966"/>
      <c r="KOY22" s="1966"/>
      <c r="KOZ22" s="1966"/>
      <c r="KPA22" s="1966"/>
      <c r="KPB22" s="1966"/>
      <c r="KPC22" s="1966"/>
      <c r="KPD22" s="1966"/>
      <c r="KPE22" s="1966"/>
      <c r="KPF22" s="1966"/>
      <c r="KPG22" s="1966"/>
      <c r="KPH22" s="1966"/>
      <c r="KPI22" s="1966"/>
      <c r="KPJ22" s="1966"/>
      <c r="KPK22" s="1966"/>
      <c r="KPL22" s="1966"/>
      <c r="KPM22" s="1966"/>
      <c r="KPN22" s="1966"/>
      <c r="KPO22" s="1966"/>
      <c r="KPP22" s="1966"/>
      <c r="KPQ22" s="1966"/>
      <c r="KPR22" s="1966"/>
      <c r="KPS22" s="1966"/>
      <c r="KPT22" s="1966"/>
      <c r="KPU22" s="1966"/>
      <c r="KPV22" s="1966"/>
      <c r="KPW22" s="1966"/>
      <c r="KPX22" s="1966"/>
      <c r="KPY22" s="1966"/>
      <c r="KPZ22" s="1966"/>
      <c r="KQA22" s="1966"/>
      <c r="KQB22" s="1966"/>
      <c r="KQC22" s="1966"/>
      <c r="KQD22" s="1966"/>
      <c r="KQE22" s="1966"/>
      <c r="KQF22" s="1966"/>
      <c r="KQG22" s="1966"/>
      <c r="KQH22" s="1966"/>
      <c r="KQI22" s="1966"/>
      <c r="KQJ22" s="1966"/>
      <c r="KQK22" s="1966"/>
      <c r="KQL22" s="1966"/>
      <c r="KQM22" s="1966"/>
      <c r="KQN22" s="1966"/>
      <c r="KQO22" s="1966"/>
      <c r="KQP22" s="1966"/>
      <c r="KQQ22" s="1966"/>
      <c r="KQR22" s="1966"/>
      <c r="KQS22" s="1966"/>
      <c r="KQT22" s="1966"/>
      <c r="KQU22" s="1966"/>
      <c r="KQV22" s="1966"/>
      <c r="KQW22" s="1966"/>
      <c r="KQX22" s="1966"/>
      <c r="KQY22" s="1966"/>
      <c r="KQZ22" s="1966"/>
      <c r="KRA22" s="1966"/>
      <c r="KRB22" s="1966"/>
      <c r="KRC22" s="1966"/>
      <c r="KRD22" s="1966"/>
      <c r="KRE22" s="1966"/>
      <c r="KRF22" s="1966"/>
      <c r="KRG22" s="1966"/>
      <c r="KRH22" s="1966"/>
      <c r="KRI22" s="1966"/>
      <c r="KRJ22" s="1966"/>
      <c r="KRK22" s="1966"/>
      <c r="KRL22" s="1966"/>
      <c r="KRM22" s="1966"/>
      <c r="KRN22" s="1966"/>
      <c r="KRO22" s="1966"/>
      <c r="KRP22" s="1966"/>
      <c r="KRQ22" s="1966"/>
      <c r="KRR22" s="1966"/>
      <c r="KRS22" s="1966"/>
      <c r="KRT22" s="1966"/>
      <c r="KRU22" s="1966"/>
      <c r="KRV22" s="1966"/>
      <c r="KRW22" s="1966"/>
      <c r="KRX22" s="1966"/>
      <c r="KRY22" s="1966"/>
      <c r="KRZ22" s="1966"/>
      <c r="KSA22" s="1966"/>
      <c r="KSB22" s="1966"/>
      <c r="KSC22" s="1966"/>
      <c r="KSD22" s="1966"/>
      <c r="KSE22" s="1966"/>
      <c r="KSF22" s="1966"/>
      <c r="KSG22" s="1966"/>
      <c r="KSH22" s="1966"/>
      <c r="KSI22" s="1966"/>
      <c r="KSJ22" s="1966"/>
      <c r="KSK22" s="1966"/>
      <c r="KSL22" s="1966"/>
      <c r="KSM22" s="1966"/>
      <c r="KSN22" s="1966"/>
      <c r="KSO22" s="1966"/>
      <c r="KSP22" s="1966"/>
      <c r="KSQ22" s="1966"/>
      <c r="KSR22" s="1966"/>
      <c r="KSS22" s="1966"/>
      <c r="KST22" s="1966"/>
      <c r="KSU22" s="1966"/>
      <c r="KSV22" s="1966"/>
      <c r="KSW22" s="1966"/>
      <c r="KSX22" s="1966"/>
      <c r="KSY22" s="1966"/>
      <c r="KSZ22" s="1966"/>
      <c r="KTA22" s="1966"/>
      <c r="KTB22" s="1966"/>
      <c r="KTC22" s="1966"/>
      <c r="KTD22" s="1966"/>
      <c r="KTE22" s="1966"/>
      <c r="KTF22" s="1966"/>
      <c r="KTG22" s="1966"/>
      <c r="KTH22" s="1966"/>
      <c r="KTI22" s="1966"/>
      <c r="KTJ22" s="1966"/>
      <c r="KTK22" s="1966"/>
      <c r="KTL22" s="1966"/>
      <c r="KTM22" s="1966"/>
      <c r="KTN22" s="1966"/>
      <c r="KTO22" s="1966"/>
      <c r="KTP22" s="1966"/>
      <c r="KTQ22" s="1966"/>
      <c r="KTR22" s="1966"/>
      <c r="KTS22" s="1966"/>
      <c r="KTT22" s="1966"/>
      <c r="KTU22" s="1966"/>
      <c r="KTV22" s="1966"/>
      <c r="KTW22" s="1966"/>
      <c r="KTX22" s="1966"/>
      <c r="KTY22" s="1966"/>
      <c r="KTZ22" s="1966"/>
      <c r="KUA22" s="1966"/>
      <c r="KUB22" s="1966"/>
      <c r="KUC22" s="1966"/>
      <c r="KUD22" s="1966"/>
      <c r="KUE22" s="1966"/>
      <c r="KUF22" s="1966"/>
      <c r="KUG22" s="1966"/>
      <c r="KUH22" s="1966"/>
      <c r="KUI22" s="1966"/>
      <c r="KUJ22" s="1966"/>
      <c r="KUK22" s="1966"/>
      <c r="KUL22" s="1966"/>
      <c r="KUM22" s="1966"/>
      <c r="KUN22" s="1966"/>
      <c r="KUO22" s="1966"/>
      <c r="KUP22" s="1966"/>
      <c r="KUQ22" s="1966"/>
      <c r="KUR22" s="1966"/>
      <c r="KUS22" s="1966"/>
      <c r="KUT22" s="1966"/>
      <c r="KUU22" s="1966"/>
      <c r="KUV22" s="1966"/>
      <c r="KUW22" s="1966"/>
      <c r="KUX22" s="1966"/>
      <c r="KUY22" s="1966"/>
      <c r="KUZ22" s="1966"/>
      <c r="KVA22" s="1966"/>
      <c r="KVB22" s="1966"/>
      <c r="KVC22" s="1966"/>
      <c r="KVD22" s="1966"/>
      <c r="KVE22" s="1966"/>
      <c r="KVF22" s="1966"/>
      <c r="KVG22" s="1966"/>
      <c r="KVH22" s="1966"/>
      <c r="KVI22" s="1966"/>
      <c r="KVJ22" s="1966"/>
      <c r="KVK22" s="1966"/>
      <c r="KVL22" s="1966"/>
      <c r="KVM22" s="1966"/>
      <c r="KVN22" s="1966"/>
      <c r="KVO22" s="1966"/>
      <c r="KVP22" s="1966"/>
      <c r="KVQ22" s="1966"/>
      <c r="KVR22" s="1966"/>
      <c r="KVS22" s="1966"/>
      <c r="KVT22" s="1966"/>
      <c r="KVU22" s="1966"/>
      <c r="KVV22" s="1966"/>
      <c r="KVW22" s="1966"/>
      <c r="KVX22" s="1966"/>
      <c r="KVY22" s="1966"/>
      <c r="KVZ22" s="1966"/>
      <c r="KWA22" s="1966"/>
      <c r="KWB22" s="1966"/>
      <c r="KWC22" s="1966"/>
      <c r="KWD22" s="1966"/>
      <c r="KWE22" s="1966"/>
      <c r="KWF22" s="1966"/>
      <c r="KWG22" s="1966"/>
      <c r="KWH22" s="1966"/>
      <c r="KWI22" s="1966"/>
      <c r="KWJ22" s="1966"/>
      <c r="KWK22" s="1966"/>
      <c r="KWL22" s="1966"/>
      <c r="KWM22" s="1966"/>
      <c r="KWN22" s="1966"/>
      <c r="KWO22" s="1966"/>
      <c r="KWP22" s="1966"/>
      <c r="KWQ22" s="1966"/>
      <c r="KWR22" s="1966"/>
      <c r="KWS22" s="1966"/>
      <c r="KWT22" s="1966"/>
      <c r="KWU22" s="1966"/>
      <c r="KWV22" s="1966"/>
      <c r="KWW22" s="1966"/>
      <c r="KWX22" s="1966"/>
      <c r="KWY22" s="1966"/>
      <c r="KWZ22" s="1966"/>
      <c r="KXA22" s="1966"/>
      <c r="KXB22" s="1966"/>
      <c r="KXC22" s="1966"/>
      <c r="KXD22" s="1966"/>
      <c r="KXE22" s="1966"/>
      <c r="KXF22" s="1966"/>
      <c r="KXG22" s="1966"/>
      <c r="KXH22" s="1966"/>
      <c r="KXI22" s="1966"/>
      <c r="KXJ22" s="1966"/>
      <c r="KXK22" s="1966"/>
      <c r="KXL22" s="1966"/>
      <c r="KXM22" s="1966"/>
      <c r="KXN22" s="1966"/>
      <c r="KXO22" s="1966"/>
      <c r="KXP22" s="1966"/>
      <c r="KXQ22" s="1966"/>
      <c r="KXR22" s="1966"/>
      <c r="KXS22" s="1966"/>
      <c r="KXT22" s="1966"/>
      <c r="KXU22" s="1966"/>
      <c r="KXV22" s="1966"/>
      <c r="KXW22" s="1966"/>
      <c r="KXX22" s="1966"/>
      <c r="KXY22" s="1966"/>
      <c r="KXZ22" s="1966"/>
      <c r="KYA22" s="1966"/>
      <c r="KYB22" s="1966"/>
      <c r="KYC22" s="1966"/>
      <c r="KYD22" s="1966"/>
      <c r="KYE22" s="1966"/>
      <c r="KYF22" s="1966"/>
      <c r="KYG22" s="1966"/>
      <c r="KYH22" s="1966"/>
      <c r="KYI22" s="1966"/>
      <c r="KYJ22" s="1966"/>
      <c r="KYK22" s="1966"/>
      <c r="KYL22" s="1966"/>
      <c r="KYM22" s="1966"/>
      <c r="KYN22" s="1966"/>
      <c r="KYO22" s="1966"/>
      <c r="KYP22" s="1966"/>
      <c r="KYQ22" s="1966"/>
      <c r="KYR22" s="1966"/>
      <c r="KYS22" s="1966"/>
      <c r="KYT22" s="1966"/>
      <c r="KYU22" s="1966"/>
      <c r="KYV22" s="1966"/>
      <c r="KYW22" s="1966"/>
      <c r="KYX22" s="1966"/>
      <c r="KYY22" s="1966"/>
      <c r="KYZ22" s="1966"/>
      <c r="KZA22" s="1966"/>
      <c r="KZB22" s="1966"/>
      <c r="KZC22" s="1966"/>
      <c r="KZD22" s="1966"/>
      <c r="KZE22" s="1966"/>
      <c r="KZF22" s="1966"/>
      <c r="KZG22" s="1966"/>
      <c r="KZH22" s="1966"/>
      <c r="KZI22" s="1966"/>
      <c r="KZJ22" s="1966"/>
      <c r="KZK22" s="1966"/>
      <c r="KZL22" s="1966"/>
      <c r="KZM22" s="1966"/>
      <c r="KZN22" s="1966"/>
      <c r="KZO22" s="1966"/>
      <c r="KZP22" s="1966"/>
      <c r="KZQ22" s="1966"/>
      <c r="KZR22" s="1966"/>
      <c r="KZS22" s="1966"/>
      <c r="KZT22" s="1966"/>
      <c r="KZU22" s="1966"/>
      <c r="KZV22" s="1966"/>
      <c r="KZW22" s="1966"/>
      <c r="KZX22" s="1966"/>
      <c r="KZY22" s="1966"/>
      <c r="KZZ22" s="1966"/>
      <c r="LAA22" s="1966"/>
      <c r="LAB22" s="1966"/>
      <c r="LAC22" s="1966"/>
      <c r="LAD22" s="1966"/>
      <c r="LAE22" s="1966"/>
      <c r="LAF22" s="1966"/>
      <c r="LAG22" s="1966"/>
      <c r="LAH22" s="1966"/>
      <c r="LAI22" s="1966"/>
      <c r="LAJ22" s="1966"/>
      <c r="LAK22" s="1966"/>
      <c r="LAL22" s="1966"/>
      <c r="LAM22" s="1966"/>
      <c r="LAN22" s="1966"/>
      <c r="LAO22" s="1966"/>
      <c r="LAP22" s="1966"/>
      <c r="LAQ22" s="1966"/>
      <c r="LAR22" s="1966"/>
      <c r="LAS22" s="1966"/>
      <c r="LAT22" s="1966"/>
      <c r="LAU22" s="1966"/>
      <c r="LAV22" s="1966"/>
      <c r="LAW22" s="1966"/>
      <c r="LAX22" s="1966"/>
      <c r="LAY22" s="1966"/>
      <c r="LAZ22" s="1966"/>
      <c r="LBA22" s="1966"/>
      <c r="LBB22" s="1966"/>
      <c r="LBC22" s="1966"/>
      <c r="LBD22" s="1966"/>
      <c r="LBE22" s="1966"/>
      <c r="LBF22" s="1966"/>
      <c r="LBG22" s="1966"/>
      <c r="LBH22" s="1966"/>
      <c r="LBI22" s="1966"/>
      <c r="LBJ22" s="1966"/>
      <c r="LBK22" s="1966"/>
      <c r="LBL22" s="1966"/>
      <c r="LBM22" s="1966"/>
      <c r="LBN22" s="1966"/>
      <c r="LBO22" s="1966"/>
      <c r="LBP22" s="1966"/>
      <c r="LBQ22" s="1966"/>
      <c r="LBR22" s="1966"/>
      <c r="LBS22" s="1966"/>
      <c r="LBT22" s="1966"/>
      <c r="LBU22" s="1966"/>
      <c r="LBV22" s="1966"/>
      <c r="LBW22" s="1966"/>
      <c r="LBX22" s="1966"/>
      <c r="LBY22" s="1966"/>
      <c r="LBZ22" s="1966"/>
      <c r="LCA22" s="1966"/>
      <c r="LCB22" s="1966"/>
      <c r="LCC22" s="1966"/>
      <c r="LCD22" s="1966"/>
      <c r="LCE22" s="1966"/>
      <c r="LCF22" s="1966"/>
      <c r="LCG22" s="1966"/>
      <c r="LCH22" s="1966"/>
      <c r="LCI22" s="1966"/>
      <c r="LCJ22" s="1966"/>
      <c r="LCK22" s="1966"/>
      <c r="LCL22" s="1966"/>
      <c r="LCM22" s="1966"/>
      <c r="LCN22" s="1966"/>
      <c r="LCO22" s="1966"/>
      <c r="LCP22" s="1966"/>
      <c r="LCQ22" s="1966"/>
      <c r="LCR22" s="1966"/>
      <c r="LCS22" s="1966"/>
      <c r="LCT22" s="1966"/>
      <c r="LCU22" s="1966"/>
      <c r="LCV22" s="1966"/>
      <c r="LCW22" s="1966"/>
      <c r="LCX22" s="1966"/>
      <c r="LCY22" s="1966"/>
      <c r="LCZ22" s="1966"/>
      <c r="LDA22" s="1966"/>
      <c r="LDB22" s="1966"/>
      <c r="LDC22" s="1966"/>
      <c r="LDD22" s="1966"/>
      <c r="LDE22" s="1966"/>
      <c r="LDF22" s="1966"/>
      <c r="LDG22" s="1966"/>
      <c r="LDH22" s="1966"/>
      <c r="LDI22" s="1966"/>
      <c r="LDJ22" s="1966"/>
      <c r="LDK22" s="1966"/>
      <c r="LDL22" s="1966"/>
      <c r="LDM22" s="1966"/>
      <c r="LDN22" s="1966"/>
      <c r="LDO22" s="1966"/>
      <c r="LDP22" s="1966"/>
      <c r="LDQ22" s="1966"/>
      <c r="LDR22" s="1966"/>
      <c r="LDS22" s="1966"/>
      <c r="LDT22" s="1966"/>
      <c r="LDU22" s="1966"/>
      <c r="LDV22" s="1966"/>
      <c r="LDW22" s="1966"/>
      <c r="LDX22" s="1966"/>
      <c r="LDY22" s="1966"/>
      <c r="LDZ22" s="1966"/>
      <c r="LEA22" s="1966"/>
      <c r="LEB22" s="1966"/>
      <c r="LEC22" s="1966"/>
      <c r="LED22" s="1966"/>
      <c r="LEE22" s="1966"/>
      <c r="LEF22" s="1966"/>
      <c r="LEG22" s="1966"/>
      <c r="LEH22" s="1966"/>
      <c r="LEI22" s="1966"/>
      <c r="LEJ22" s="1966"/>
      <c r="LEK22" s="1966"/>
      <c r="LEL22" s="1966"/>
      <c r="LEM22" s="1966"/>
      <c r="LEN22" s="1966"/>
      <c r="LEO22" s="1966"/>
      <c r="LEP22" s="1966"/>
      <c r="LEQ22" s="1966"/>
      <c r="LER22" s="1966"/>
      <c r="LES22" s="1966"/>
      <c r="LET22" s="1966"/>
      <c r="LEU22" s="1966"/>
      <c r="LEV22" s="1966"/>
      <c r="LEW22" s="1966"/>
      <c r="LEX22" s="1966"/>
      <c r="LEY22" s="1966"/>
      <c r="LEZ22" s="1966"/>
      <c r="LFA22" s="1966"/>
      <c r="LFB22" s="1966"/>
      <c r="LFC22" s="1966"/>
      <c r="LFD22" s="1966"/>
      <c r="LFE22" s="1966"/>
      <c r="LFF22" s="1966"/>
      <c r="LFG22" s="1966"/>
      <c r="LFH22" s="1966"/>
      <c r="LFI22" s="1966"/>
      <c r="LFJ22" s="1966"/>
      <c r="LFK22" s="1966"/>
      <c r="LFL22" s="1966"/>
      <c r="LFM22" s="1966"/>
      <c r="LFN22" s="1966"/>
      <c r="LFO22" s="1966"/>
      <c r="LFP22" s="1966"/>
      <c r="LFQ22" s="1966"/>
      <c r="LFR22" s="1966"/>
      <c r="LFS22" s="1966"/>
      <c r="LFT22" s="1966"/>
      <c r="LFU22" s="1966"/>
      <c r="LFV22" s="1966"/>
      <c r="LFW22" s="1966"/>
      <c r="LFX22" s="1966"/>
      <c r="LFY22" s="1966"/>
      <c r="LFZ22" s="1966"/>
      <c r="LGA22" s="1966"/>
      <c r="LGB22" s="1966"/>
      <c r="LGC22" s="1966"/>
      <c r="LGD22" s="1966"/>
      <c r="LGE22" s="1966"/>
      <c r="LGF22" s="1966"/>
      <c r="LGG22" s="1966"/>
      <c r="LGH22" s="1966"/>
      <c r="LGI22" s="1966"/>
      <c r="LGJ22" s="1966"/>
      <c r="LGK22" s="1966"/>
      <c r="LGL22" s="1966"/>
      <c r="LGM22" s="1966"/>
      <c r="LGN22" s="1966"/>
      <c r="LGO22" s="1966"/>
      <c r="LGP22" s="1966"/>
      <c r="LGQ22" s="1966"/>
      <c r="LGR22" s="1966"/>
      <c r="LGS22" s="1966"/>
      <c r="LGT22" s="1966"/>
      <c r="LGU22" s="1966"/>
      <c r="LGV22" s="1966"/>
      <c r="LGW22" s="1966"/>
      <c r="LGX22" s="1966"/>
      <c r="LGY22" s="1966"/>
      <c r="LGZ22" s="1966"/>
      <c r="LHA22" s="1966"/>
      <c r="LHB22" s="1966"/>
      <c r="LHC22" s="1966"/>
      <c r="LHD22" s="1966"/>
      <c r="LHE22" s="1966"/>
      <c r="LHF22" s="1966"/>
      <c r="LHG22" s="1966"/>
      <c r="LHH22" s="1966"/>
      <c r="LHI22" s="1966"/>
      <c r="LHJ22" s="1966"/>
      <c r="LHK22" s="1966"/>
      <c r="LHL22" s="1966"/>
      <c r="LHM22" s="1966"/>
      <c r="LHN22" s="1966"/>
      <c r="LHO22" s="1966"/>
      <c r="LHP22" s="1966"/>
      <c r="LHQ22" s="1966"/>
      <c r="LHR22" s="1966"/>
      <c r="LHS22" s="1966"/>
      <c r="LHT22" s="1966"/>
      <c r="LHU22" s="1966"/>
      <c r="LHV22" s="1966"/>
      <c r="LHW22" s="1966"/>
      <c r="LHX22" s="1966"/>
      <c r="LHY22" s="1966"/>
      <c r="LHZ22" s="1966"/>
      <c r="LIA22" s="1966"/>
      <c r="LIB22" s="1966"/>
      <c r="LIC22" s="1966"/>
      <c r="LID22" s="1966"/>
      <c r="LIE22" s="1966"/>
      <c r="LIF22" s="1966"/>
      <c r="LIG22" s="1966"/>
      <c r="LIH22" s="1966"/>
      <c r="LII22" s="1966"/>
      <c r="LIJ22" s="1966"/>
      <c r="LIK22" s="1966"/>
      <c r="LIL22" s="1966"/>
      <c r="LIM22" s="1966"/>
      <c r="LIN22" s="1966"/>
      <c r="LIO22" s="1966"/>
      <c r="LIP22" s="1966"/>
      <c r="LIQ22" s="1966"/>
      <c r="LIR22" s="1966"/>
      <c r="LIS22" s="1966"/>
      <c r="LIT22" s="1966"/>
      <c r="LIU22" s="1966"/>
      <c r="LIV22" s="1966"/>
      <c r="LIW22" s="1966"/>
      <c r="LIX22" s="1966"/>
      <c r="LIY22" s="1966"/>
      <c r="LIZ22" s="1966"/>
      <c r="LJA22" s="1966"/>
      <c r="LJB22" s="1966"/>
      <c r="LJC22" s="1966"/>
      <c r="LJD22" s="1966"/>
      <c r="LJE22" s="1966"/>
      <c r="LJF22" s="1966"/>
      <c r="LJG22" s="1966"/>
      <c r="LJH22" s="1966"/>
      <c r="LJI22" s="1966"/>
      <c r="LJJ22" s="1966"/>
      <c r="LJK22" s="1966"/>
      <c r="LJL22" s="1966"/>
      <c r="LJM22" s="1966"/>
      <c r="LJN22" s="1966"/>
      <c r="LJO22" s="1966"/>
      <c r="LJP22" s="1966"/>
      <c r="LJQ22" s="1966"/>
      <c r="LJR22" s="1966"/>
      <c r="LJS22" s="1966"/>
      <c r="LJT22" s="1966"/>
      <c r="LJU22" s="1966"/>
      <c r="LJV22" s="1966"/>
      <c r="LJW22" s="1966"/>
      <c r="LJX22" s="1966"/>
      <c r="LJY22" s="1966"/>
      <c r="LJZ22" s="1966"/>
      <c r="LKA22" s="1966"/>
      <c r="LKB22" s="1966"/>
      <c r="LKC22" s="1966"/>
      <c r="LKD22" s="1966"/>
      <c r="LKE22" s="1966"/>
      <c r="LKF22" s="1966"/>
      <c r="LKG22" s="1966"/>
      <c r="LKH22" s="1966"/>
      <c r="LKI22" s="1966"/>
      <c r="LKJ22" s="1966"/>
      <c r="LKK22" s="1966"/>
      <c r="LKL22" s="1966"/>
      <c r="LKM22" s="1966"/>
      <c r="LKN22" s="1966"/>
      <c r="LKO22" s="1966"/>
      <c r="LKP22" s="1966"/>
      <c r="LKQ22" s="1966"/>
      <c r="LKR22" s="1966"/>
      <c r="LKS22" s="1966"/>
      <c r="LKT22" s="1966"/>
      <c r="LKU22" s="1966"/>
      <c r="LKV22" s="1966"/>
      <c r="LKW22" s="1966"/>
      <c r="LKX22" s="1966"/>
      <c r="LKY22" s="1966"/>
      <c r="LKZ22" s="1966"/>
      <c r="LLA22" s="1966"/>
      <c r="LLB22" s="1966"/>
      <c r="LLC22" s="1966"/>
      <c r="LLD22" s="1966"/>
      <c r="LLE22" s="1966"/>
      <c r="LLF22" s="1966"/>
      <c r="LLG22" s="1966"/>
      <c r="LLH22" s="1966"/>
      <c r="LLI22" s="1966"/>
      <c r="LLJ22" s="1966"/>
      <c r="LLK22" s="1966"/>
      <c r="LLL22" s="1966"/>
      <c r="LLM22" s="1966"/>
      <c r="LLN22" s="1966"/>
      <c r="LLO22" s="1966"/>
      <c r="LLP22" s="1966"/>
      <c r="LLQ22" s="1966"/>
      <c r="LLR22" s="1966"/>
      <c r="LLS22" s="1966"/>
      <c r="LLT22" s="1966"/>
      <c r="LLU22" s="1966"/>
      <c r="LLV22" s="1966"/>
      <c r="LLW22" s="1966"/>
      <c r="LLX22" s="1966"/>
      <c r="LLY22" s="1966"/>
      <c r="LLZ22" s="1966"/>
      <c r="LMA22" s="1966"/>
      <c r="LMB22" s="1966"/>
      <c r="LMC22" s="1966"/>
      <c r="LMD22" s="1966"/>
      <c r="LME22" s="1966"/>
      <c r="LMF22" s="1966"/>
      <c r="LMG22" s="1966"/>
      <c r="LMH22" s="1966"/>
      <c r="LMI22" s="1966"/>
      <c r="LMJ22" s="1966"/>
      <c r="LMK22" s="1966"/>
      <c r="LML22" s="1966"/>
      <c r="LMM22" s="1966"/>
      <c r="LMN22" s="1966"/>
      <c r="LMO22" s="1966"/>
      <c r="LMP22" s="1966"/>
      <c r="LMQ22" s="1966"/>
      <c r="LMR22" s="1966"/>
      <c r="LMS22" s="1966"/>
      <c r="LMT22" s="1966"/>
      <c r="LMU22" s="1966"/>
      <c r="LMV22" s="1966"/>
      <c r="LMW22" s="1966"/>
      <c r="LMX22" s="1966"/>
      <c r="LMY22" s="1966"/>
      <c r="LMZ22" s="1966"/>
      <c r="LNA22" s="1966"/>
      <c r="LNB22" s="1966"/>
      <c r="LNC22" s="1966"/>
      <c r="LND22" s="1966"/>
      <c r="LNE22" s="1966"/>
      <c r="LNF22" s="1966"/>
      <c r="LNG22" s="1966"/>
      <c r="LNH22" s="1966"/>
      <c r="LNI22" s="1966"/>
      <c r="LNJ22" s="1966"/>
      <c r="LNK22" s="1966"/>
      <c r="LNL22" s="1966"/>
      <c r="LNM22" s="1966"/>
      <c r="LNN22" s="1966"/>
      <c r="LNO22" s="1966"/>
      <c r="LNP22" s="1966"/>
      <c r="LNQ22" s="1966"/>
      <c r="LNR22" s="1966"/>
      <c r="LNS22" s="1966"/>
      <c r="LNT22" s="1966"/>
      <c r="LNU22" s="1966"/>
      <c r="LNV22" s="1966"/>
      <c r="LNW22" s="1966"/>
      <c r="LNX22" s="1966"/>
      <c r="LNY22" s="1966"/>
      <c r="LNZ22" s="1966"/>
      <c r="LOA22" s="1966"/>
      <c r="LOB22" s="1966"/>
      <c r="LOC22" s="1966"/>
      <c r="LOD22" s="1966"/>
      <c r="LOE22" s="1966"/>
      <c r="LOF22" s="1966"/>
      <c r="LOG22" s="1966"/>
      <c r="LOH22" s="1966"/>
      <c r="LOI22" s="1966"/>
      <c r="LOJ22" s="1966"/>
      <c r="LOK22" s="1966"/>
      <c r="LOL22" s="1966"/>
      <c r="LOM22" s="1966"/>
      <c r="LON22" s="1966"/>
      <c r="LOO22" s="1966"/>
      <c r="LOP22" s="1966"/>
      <c r="LOQ22" s="1966"/>
      <c r="LOR22" s="1966"/>
      <c r="LOS22" s="1966"/>
      <c r="LOT22" s="1966"/>
      <c r="LOU22" s="1966"/>
      <c r="LOV22" s="1966"/>
      <c r="LOW22" s="1966"/>
      <c r="LOX22" s="1966"/>
      <c r="LOY22" s="1966"/>
      <c r="LOZ22" s="1966"/>
      <c r="LPA22" s="1966"/>
      <c r="LPB22" s="1966"/>
      <c r="LPC22" s="1966"/>
      <c r="LPD22" s="1966"/>
      <c r="LPE22" s="1966"/>
      <c r="LPF22" s="1966"/>
      <c r="LPG22" s="1966"/>
      <c r="LPH22" s="1966"/>
      <c r="LPI22" s="1966"/>
      <c r="LPJ22" s="1966"/>
      <c r="LPK22" s="1966"/>
      <c r="LPL22" s="1966"/>
      <c r="LPM22" s="1966"/>
      <c r="LPN22" s="1966"/>
      <c r="LPO22" s="1966"/>
      <c r="LPP22" s="1966"/>
      <c r="LPQ22" s="1966"/>
      <c r="LPR22" s="1966"/>
      <c r="LPS22" s="1966"/>
      <c r="LPT22" s="1966"/>
      <c r="LPU22" s="1966"/>
      <c r="LPV22" s="1966"/>
      <c r="LPW22" s="1966"/>
      <c r="LPX22" s="1966"/>
      <c r="LPY22" s="1966"/>
      <c r="LPZ22" s="1966"/>
      <c r="LQA22" s="1966"/>
      <c r="LQB22" s="1966"/>
      <c r="LQC22" s="1966"/>
      <c r="LQD22" s="1966"/>
      <c r="LQE22" s="1966"/>
      <c r="LQF22" s="1966"/>
      <c r="LQG22" s="1966"/>
      <c r="LQH22" s="1966"/>
      <c r="LQI22" s="1966"/>
      <c r="LQJ22" s="1966"/>
      <c r="LQK22" s="1966"/>
      <c r="LQL22" s="1966"/>
      <c r="LQM22" s="1966"/>
      <c r="LQN22" s="1966"/>
      <c r="LQO22" s="1966"/>
      <c r="LQP22" s="1966"/>
      <c r="LQQ22" s="1966"/>
      <c r="LQR22" s="1966"/>
      <c r="LQS22" s="1966"/>
      <c r="LQT22" s="1966"/>
      <c r="LQU22" s="1966"/>
      <c r="LQV22" s="1966"/>
      <c r="LQW22" s="1966"/>
      <c r="LQX22" s="1966"/>
      <c r="LQY22" s="1966"/>
      <c r="LQZ22" s="1966"/>
      <c r="LRA22" s="1966"/>
      <c r="LRB22" s="1966"/>
      <c r="LRC22" s="1966"/>
      <c r="LRD22" s="1966"/>
      <c r="LRE22" s="1966"/>
      <c r="LRF22" s="1966"/>
      <c r="LRG22" s="1966"/>
      <c r="LRH22" s="1966"/>
      <c r="LRI22" s="1966"/>
      <c r="LRJ22" s="1966"/>
      <c r="LRK22" s="1966"/>
      <c r="LRL22" s="1966"/>
      <c r="LRM22" s="1966"/>
      <c r="LRN22" s="1966"/>
      <c r="LRO22" s="1966"/>
      <c r="LRP22" s="1966"/>
      <c r="LRQ22" s="1966"/>
      <c r="LRR22" s="1966"/>
      <c r="LRS22" s="1966"/>
      <c r="LRT22" s="1966"/>
      <c r="LRU22" s="1966"/>
      <c r="LRV22" s="1966"/>
      <c r="LRW22" s="1966"/>
      <c r="LRX22" s="1966"/>
      <c r="LRY22" s="1966"/>
      <c r="LRZ22" s="1966"/>
      <c r="LSA22" s="1966"/>
      <c r="LSB22" s="1966"/>
      <c r="LSC22" s="1966"/>
      <c r="LSD22" s="1966"/>
      <c r="LSE22" s="1966"/>
      <c r="LSF22" s="1966"/>
      <c r="LSG22" s="1966"/>
      <c r="LSH22" s="1966"/>
      <c r="LSI22" s="1966"/>
      <c r="LSJ22" s="1966"/>
      <c r="LSK22" s="1966"/>
      <c r="LSL22" s="1966"/>
      <c r="LSM22" s="1966"/>
      <c r="LSN22" s="1966"/>
      <c r="LSO22" s="1966"/>
      <c r="LSP22" s="1966"/>
      <c r="LSQ22" s="1966"/>
      <c r="LSR22" s="1966"/>
      <c r="LSS22" s="1966"/>
      <c r="LST22" s="1966"/>
      <c r="LSU22" s="1966"/>
      <c r="LSV22" s="1966"/>
      <c r="LSW22" s="1966"/>
      <c r="LSX22" s="1966"/>
      <c r="LSY22" s="1966"/>
      <c r="LSZ22" s="1966"/>
      <c r="LTA22" s="1966"/>
      <c r="LTB22" s="1966"/>
      <c r="LTC22" s="1966"/>
      <c r="LTD22" s="1966"/>
      <c r="LTE22" s="1966"/>
      <c r="LTF22" s="1966"/>
      <c r="LTG22" s="1966"/>
      <c r="LTH22" s="1966"/>
      <c r="LTI22" s="1966"/>
      <c r="LTJ22" s="1966"/>
      <c r="LTK22" s="1966"/>
      <c r="LTL22" s="1966"/>
      <c r="LTM22" s="1966"/>
      <c r="LTN22" s="1966"/>
      <c r="LTO22" s="1966"/>
      <c r="LTP22" s="1966"/>
      <c r="LTQ22" s="1966"/>
      <c r="LTR22" s="1966"/>
      <c r="LTS22" s="1966"/>
      <c r="LTT22" s="1966"/>
      <c r="LTU22" s="1966"/>
      <c r="LTV22" s="1966"/>
      <c r="LTW22" s="1966"/>
      <c r="LTX22" s="1966"/>
      <c r="LTY22" s="1966"/>
      <c r="LTZ22" s="1966"/>
      <c r="LUA22" s="1966"/>
      <c r="LUB22" s="1966"/>
      <c r="LUC22" s="1966"/>
      <c r="LUD22" s="1966"/>
      <c r="LUE22" s="1966"/>
      <c r="LUF22" s="1966"/>
      <c r="LUG22" s="1966"/>
      <c r="LUH22" s="1966"/>
      <c r="LUI22" s="1966"/>
      <c r="LUJ22" s="1966"/>
      <c r="LUK22" s="1966"/>
      <c r="LUL22" s="1966"/>
      <c r="LUM22" s="1966"/>
      <c r="LUN22" s="1966"/>
      <c r="LUO22" s="1966"/>
      <c r="LUP22" s="1966"/>
      <c r="LUQ22" s="1966"/>
      <c r="LUR22" s="1966"/>
      <c r="LUS22" s="1966"/>
      <c r="LUT22" s="1966"/>
      <c r="LUU22" s="1966"/>
      <c r="LUV22" s="1966"/>
      <c r="LUW22" s="1966"/>
      <c r="LUX22" s="1966"/>
      <c r="LUY22" s="1966"/>
      <c r="LUZ22" s="1966"/>
      <c r="LVA22" s="1966"/>
      <c r="LVB22" s="1966"/>
      <c r="LVC22" s="1966"/>
      <c r="LVD22" s="1966"/>
      <c r="LVE22" s="1966"/>
      <c r="LVF22" s="1966"/>
      <c r="LVG22" s="1966"/>
      <c r="LVH22" s="1966"/>
      <c r="LVI22" s="1966"/>
      <c r="LVJ22" s="1966"/>
      <c r="LVK22" s="1966"/>
      <c r="LVL22" s="1966"/>
      <c r="LVM22" s="1966"/>
      <c r="LVN22" s="1966"/>
      <c r="LVO22" s="1966"/>
      <c r="LVP22" s="1966"/>
      <c r="LVQ22" s="1966"/>
      <c r="LVR22" s="1966"/>
      <c r="LVS22" s="1966"/>
      <c r="LVT22" s="1966"/>
      <c r="LVU22" s="1966"/>
      <c r="LVV22" s="1966"/>
      <c r="LVW22" s="1966"/>
      <c r="LVX22" s="1966"/>
      <c r="LVY22" s="1966"/>
      <c r="LVZ22" s="1966"/>
      <c r="LWA22" s="1966"/>
      <c r="LWB22" s="1966"/>
      <c r="LWC22" s="1966"/>
      <c r="LWD22" s="1966"/>
      <c r="LWE22" s="1966"/>
      <c r="LWF22" s="1966"/>
      <c r="LWG22" s="1966"/>
      <c r="LWH22" s="1966"/>
      <c r="LWI22" s="1966"/>
      <c r="LWJ22" s="1966"/>
      <c r="LWK22" s="1966"/>
      <c r="LWL22" s="1966"/>
      <c r="LWM22" s="1966"/>
      <c r="LWN22" s="1966"/>
      <c r="LWO22" s="1966"/>
      <c r="LWP22" s="1966"/>
      <c r="LWQ22" s="1966"/>
      <c r="LWR22" s="1966"/>
      <c r="LWS22" s="1966"/>
      <c r="LWT22" s="1966"/>
      <c r="LWU22" s="1966"/>
      <c r="LWV22" s="1966"/>
      <c r="LWW22" s="1966"/>
      <c r="LWX22" s="1966"/>
      <c r="LWY22" s="1966"/>
      <c r="LWZ22" s="1966"/>
      <c r="LXA22" s="1966"/>
      <c r="LXB22" s="1966"/>
      <c r="LXC22" s="1966"/>
      <c r="LXD22" s="1966"/>
      <c r="LXE22" s="1966"/>
      <c r="LXF22" s="1966"/>
      <c r="LXG22" s="1966"/>
      <c r="LXH22" s="1966"/>
      <c r="LXI22" s="1966"/>
      <c r="LXJ22" s="1966"/>
      <c r="LXK22" s="1966"/>
      <c r="LXL22" s="1966"/>
      <c r="LXM22" s="1966"/>
      <c r="LXN22" s="1966"/>
      <c r="LXO22" s="1966"/>
      <c r="LXP22" s="1966"/>
      <c r="LXQ22" s="1966"/>
      <c r="LXR22" s="1966"/>
      <c r="LXS22" s="1966"/>
      <c r="LXT22" s="1966"/>
      <c r="LXU22" s="1966"/>
      <c r="LXV22" s="1966"/>
      <c r="LXW22" s="1966"/>
      <c r="LXX22" s="1966"/>
      <c r="LXY22" s="1966"/>
      <c r="LXZ22" s="1966"/>
      <c r="LYA22" s="1966"/>
      <c r="LYB22" s="1966"/>
      <c r="LYC22" s="1966"/>
      <c r="LYD22" s="1966"/>
      <c r="LYE22" s="1966"/>
      <c r="LYF22" s="1966"/>
      <c r="LYG22" s="1966"/>
      <c r="LYH22" s="1966"/>
      <c r="LYI22" s="1966"/>
      <c r="LYJ22" s="1966"/>
      <c r="LYK22" s="1966"/>
      <c r="LYL22" s="1966"/>
      <c r="LYM22" s="1966"/>
      <c r="LYN22" s="1966"/>
      <c r="LYO22" s="1966"/>
      <c r="LYP22" s="1966"/>
      <c r="LYQ22" s="1966"/>
      <c r="LYR22" s="1966"/>
      <c r="LYS22" s="1966"/>
      <c r="LYT22" s="1966"/>
      <c r="LYU22" s="1966"/>
      <c r="LYV22" s="1966"/>
      <c r="LYW22" s="1966"/>
      <c r="LYX22" s="1966"/>
      <c r="LYY22" s="1966"/>
      <c r="LYZ22" s="1966"/>
      <c r="LZA22" s="1966"/>
      <c r="LZB22" s="1966"/>
      <c r="LZC22" s="1966"/>
      <c r="LZD22" s="1966"/>
      <c r="LZE22" s="1966"/>
      <c r="LZF22" s="1966"/>
      <c r="LZG22" s="1966"/>
      <c r="LZH22" s="1966"/>
      <c r="LZI22" s="1966"/>
      <c r="LZJ22" s="1966"/>
      <c r="LZK22" s="1966"/>
      <c r="LZL22" s="1966"/>
      <c r="LZM22" s="1966"/>
      <c r="LZN22" s="1966"/>
      <c r="LZO22" s="1966"/>
      <c r="LZP22" s="1966"/>
      <c r="LZQ22" s="1966"/>
      <c r="LZR22" s="1966"/>
      <c r="LZS22" s="1966"/>
      <c r="LZT22" s="1966"/>
      <c r="LZU22" s="1966"/>
      <c r="LZV22" s="1966"/>
      <c r="LZW22" s="1966"/>
      <c r="LZX22" s="1966"/>
      <c r="LZY22" s="1966"/>
      <c r="LZZ22" s="1966"/>
      <c r="MAA22" s="1966"/>
      <c r="MAB22" s="1966"/>
      <c r="MAC22" s="1966"/>
      <c r="MAD22" s="1966"/>
      <c r="MAE22" s="1966"/>
      <c r="MAF22" s="1966"/>
      <c r="MAG22" s="1966"/>
      <c r="MAH22" s="1966"/>
      <c r="MAI22" s="1966"/>
      <c r="MAJ22" s="1966"/>
      <c r="MAK22" s="1966"/>
      <c r="MAL22" s="1966"/>
      <c r="MAM22" s="1966"/>
      <c r="MAN22" s="1966"/>
      <c r="MAO22" s="1966"/>
      <c r="MAP22" s="1966"/>
      <c r="MAQ22" s="1966"/>
      <c r="MAR22" s="1966"/>
      <c r="MAS22" s="1966"/>
      <c r="MAT22" s="1966"/>
      <c r="MAU22" s="1966"/>
      <c r="MAV22" s="1966"/>
      <c r="MAW22" s="1966"/>
      <c r="MAX22" s="1966"/>
      <c r="MAY22" s="1966"/>
      <c r="MAZ22" s="1966"/>
      <c r="MBA22" s="1966"/>
      <c r="MBB22" s="1966"/>
      <c r="MBC22" s="1966"/>
      <c r="MBD22" s="1966"/>
      <c r="MBE22" s="1966"/>
      <c r="MBF22" s="1966"/>
      <c r="MBG22" s="1966"/>
      <c r="MBH22" s="1966"/>
      <c r="MBI22" s="1966"/>
      <c r="MBJ22" s="1966"/>
      <c r="MBK22" s="1966"/>
      <c r="MBL22" s="1966"/>
      <c r="MBM22" s="1966"/>
      <c r="MBN22" s="1966"/>
      <c r="MBO22" s="1966"/>
      <c r="MBP22" s="1966"/>
      <c r="MBQ22" s="1966"/>
      <c r="MBR22" s="1966"/>
      <c r="MBS22" s="1966"/>
      <c r="MBT22" s="1966"/>
      <c r="MBU22" s="1966"/>
      <c r="MBV22" s="1966"/>
      <c r="MBW22" s="1966"/>
      <c r="MBX22" s="1966"/>
      <c r="MBY22" s="1966"/>
      <c r="MBZ22" s="1966"/>
      <c r="MCA22" s="1966"/>
      <c r="MCB22" s="1966"/>
      <c r="MCC22" s="1966"/>
      <c r="MCD22" s="1966"/>
      <c r="MCE22" s="1966"/>
      <c r="MCF22" s="1966"/>
      <c r="MCG22" s="1966"/>
      <c r="MCH22" s="1966"/>
      <c r="MCI22" s="1966"/>
      <c r="MCJ22" s="1966"/>
      <c r="MCK22" s="1966"/>
      <c r="MCL22" s="1966"/>
      <c r="MCM22" s="1966"/>
      <c r="MCN22" s="1966"/>
      <c r="MCO22" s="1966"/>
      <c r="MCP22" s="1966"/>
      <c r="MCQ22" s="1966"/>
      <c r="MCR22" s="1966"/>
      <c r="MCS22" s="1966"/>
      <c r="MCT22" s="1966"/>
      <c r="MCU22" s="1966"/>
      <c r="MCV22" s="1966"/>
      <c r="MCW22" s="1966"/>
      <c r="MCX22" s="1966"/>
      <c r="MCY22" s="1966"/>
      <c r="MCZ22" s="1966"/>
      <c r="MDA22" s="1966"/>
      <c r="MDB22" s="1966"/>
      <c r="MDC22" s="1966"/>
      <c r="MDD22" s="1966"/>
      <c r="MDE22" s="1966"/>
      <c r="MDF22" s="1966"/>
      <c r="MDG22" s="1966"/>
      <c r="MDH22" s="1966"/>
      <c r="MDI22" s="1966"/>
      <c r="MDJ22" s="1966"/>
      <c r="MDK22" s="1966"/>
      <c r="MDL22" s="1966"/>
      <c r="MDM22" s="1966"/>
      <c r="MDN22" s="1966"/>
      <c r="MDO22" s="1966"/>
      <c r="MDP22" s="1966"/>
      <c r="MDQ22" s="1966"/>
      <c r="MDR22" s="1966"/>
      <c r="MDS22" s="1966"/>
      <c r="MDT22" s="1966"/>
      <c r="MDU22" s="1966"/>
      <c r="MDV22" s="1966"/>
      <c r="MDW22" s="1966"/>
      <c r="MDX22" s="1966"/>
      <c r="MDY22" s="1966"/>
      <c r="MDZ22" s="1966"/>
      <c r="MEA22" s="1966"/>
      <c r="MEB22" s="1966"/>
      <c r="MEC22" s="1966"/>
      <c r="MED22" s="1966"/>
      <c r="MEE22" s="1966"/>
      <c r="MEF22" s="1966"/>
      <c r="MEG22" s="1966"/>
      <c r="MEH22" s="1966"/>
      <c r="MEI22" s="1966"/>
      <c r="MEJ22" s="1966"/>
      <c r="MEK22" s="1966"/>
      <c r="MEL22" s="1966"/>
      <c r="MEM22" s="1966"/>
      <c r="MEN22" s="1966"/>
      <c r="MEO22" s="1966"/>
      <c r="MEP22" s="1966"/>
      <c r="MEQ22" s="1966"/>
      <c r="MER22" s="1966"/>
      <c r="MES22" s="1966"/>
      <c r="MET22" s="1966"/>
      <c r="MEU22" s="1966"/>
      <c r="MEV22" s="1966"/>
      <c r="MEW22" s="1966"/>
      <c r="MEX22" s="1966"/>
      <c r="MEY22" s="1966"/>
      <c r="MEZ22" s="1966"/>
      <c r="MFA22" s="1966"/>
      <c r="MFB22" s="1966"/>
      <c r="MFC22" s="1966"/>
      <c r="MFD22" s="1966"/>
      <c r="MFE22" s="1966"/>
      <c r="MFF22" s="1966"/>
      <c r="MFG22" s="1966"/>
      <c r="MFH22" s="1966"/>
      <c r="MFI22" s="1966"/>
      <c r="MFJ22" s="1966"/>
      <c r="MFK22" s="1966"/>
      <c r="MFL22" s="1966"/>
      <c r="MFM22" s="1966"/>
      <c r="MFN22" s="1966"/>
      <c r="MFO22" s="1966"/>
      <c r="MFP22" s="1966"/>
      <c r="MFQ22" s="1966"/>
      <c r="MFR22" s="1966"/>
      <c r="MFS22" s="1966"/>
      <c r="MFT22" s="1966"/>
      <c r="MFU22" s="1966"/>
      <c r="MFV22" s="1966"/>
      <c r="MFW22" s="1966"/>
      <c r="MFX22" s="1966"/>
      <c r="MFY22" s="1966"/>
      <c r="MFZ22" s="1966"/>
      <c r="MGA22" s="1966"/>
      <c r="MGB22" s="1966"/>
      <c r="MGC22" s="1966"/>
      <c r="MGD22" s="1966"/>
      <c r="MGE22" s="1966"/>
      <c r="MGF22" s="1966"/>
      <c r="MGG22" s="1966"/>
      <c r="MGH22" s="1966"/>
      <c r="MGI22" s="1966"/>
      <c r="MGJ22" s="1966"/>
      <c r="MGK22" s="1966"/>
      <c r="MGL22" s="1966"/>
      <c r="MGM22" s="1966"/>
      <c r="MGN22" s="1966"/>
      <c r="MGO22" s="1966"/>
      <c r="MGP22" s="1966"/>
      <c r="MGQ22" s="1966"/>
      <c r="MGR22" s="1966"/>
      <c r="MGS22" s="1966"/>
      <c r="MGT22" s="1966"/>
      <c r="MGU22" s="1966"/>
      <c r="MGV22" s="1966"/>
      <c r="MGW22" s="1966"/>
      <c r="MGX22" s="1966"/>
      <c r="MGY22" s="1966"/>
      <c r="MGZ22" s="1966"/>
      <c r="MHA22" s="1966"/>
      <c r="MHB22" s="1966"/>
      <c r="MHC22" s="1966"/>
      <c r="MHD22" s="1966"/>
      <c r="MHE22" s="1966"/>
      <c r="MHF22" s="1966"/>
      <c r="MHG22" s="1966"/>
      <c r="MHH22" s="1966"/>
      <c r="MHI22" s="1966"/>
      <c r="MHJ22" s="1966"/>
      <c r="MHK22" s="1966"/>
      <c r="MHL22" s="1966"/>
      <c r="MHM22" s="1966"/>
      <c r="MHN22" s="1966"/>
      <c r="MHO22" s="1966"/>
      <c r="MHP22" s="1966"/>
      <c r="MHQ22" s="1966"/>
      <c r="MHR22" s="1966"/>
      <c r="MHS22" s="1966"/>
      <c r="MHT22" s="1966"/>
      <c r="MHU22" s="1966"/>
      <c r="MHV22" s="1966"/>
      <c r="MHW22" s="1966"/>
      <c r="MHX22" s="1966"/>
      <c r="MHY22" s="1966"/>
      <c r="MHZ22" s="1966"/>
      <c r="MIA22" s="1966"/>
      <c r="MIB22" s="1966"/>
      <c r="MIC22" s="1966"/>
      <c r="MID22" s="1966"/>
      <c r="MIE22" s="1966"/>
      <c r="MIF22" s="1966"/>
      <c r="MIG22" s="1966"/>
      <c r="MIH22" s="1966"/>
      <c r="MII22" s="1966"/>
      <c r="MIJ22" s="1966"/>
      <c r="MIK22" s="1966"/>
      <c r="MIL22" s="1966"/>
      <c r="MIM22" s="1966"/>
      <c r="MIN22" s="1966"/>
      <c r="MIO22" s="1966"/>
      <c r="MIP22" s="1966"/>
      <c r="MIQ22" s="1966"/>
      <c r="MIR22" s="1966"/>
      <c r="MIS22" s="1966"/>
      <c r="MIT22" s="1966"/>
      <c r="MIU22" s="1966"/>
      <c r="MIV22" s="1966"/>
      <c r="MIW22" s="1966"/>
      <c r="MIX22" s="1966"/>
      <c r="MIY22" s="1966"/>
      <c r="MIZ22" s="1966"/>
      <c r="MJA22" s="1966"/>
      <c r="MJB22" s="1966"/>
      <c r="MJC22" s="1966"/>
      <c r="MJD22" s="1966"/>
      <c r="MJE22" s="1966"/>
      <c r="MJF22" s="1966"/>
      <c r="MJG22" s="1966"/>
      <c r="MJH22" s="1966"/>
      <c r="MJI22" s="1966"/>
      <c r="MJJ22" s="1966"/>
      <c r="MJK22" s="1966"/>
      <c r="MJL22" s="1966"/>
      <c r="MJM22" s="1966"/>
      <c r="MJN22" s="1966"/>
      <c r="MJO22" s="1966"/>
      <c r="MJP22" s="1966"/>
      <c r="MJQ22" s="1966"/>
      <c r="MJR22" s="1966"/>
      <c r="MJS22" s="1966"/>
      <c r="MJT22" s="1966"/>
      <c r="MJU22" s="1966"/>
      <c r="MJV22" s="1966"/>
      <c r="MJW22" s="1966"/>
      <c r="MJX22" s="1966"/>
      <c r="MJY22" s="1966"/>
      <c r="MJZ22" s="1966"/>
      <c r="MKA22" s="1966"/>
      <c r="MKB22" s="1966"/>
      <c r="MKC22" s="1966"/>
      <c r="MKD22" s="1966"/>
      <c r="MKE22" s="1966"/>
      <c r="MKF22" s="1966"/>
      <c r="MKG22" s="1966"/>
      <c r="MKH22" s="1966"/>
      <c r="MKI22" s="1966"/>
      <c r="MKJ22" s="1966"/>
      <c r="MKK22" s="1966"/>
      <c r="MKL22" s="1966"/>
      <c r="MKM22" s="1966"/>
      <c r="MKN22" s="1966"/>
      <c r="MKO22" s="1966"/>
      <c r="MKP22" s="1966"/>
      <c r="MKQ22" s="1966"/>
      <c r="MKR22" s="1966"/>
      <c r="MKS22" s="1966"/>
      <c r="MKT22" s="1966"/>
      <c r="MKU22" s="1966"/>
      <c r="MKV22" s="1966"/>
      <c r="MKW22" s="1966"/>
      <c r="MKX22" s="1966"/>
      <c r="MKY22" s="1966"/>
      <c r="MKZ22" s="1966"/>
      <c r="MLA22" s="1966"/>
      <c r="MLB22" s="1966"/>
      <c r="MLC22" s="1966"/>
      <c r="MLD22" s="1966"/>
      <c r="MLE22" s="1966"/>
      <c r="MLF22" s="1966"/>
      <c r="MLG22" s="1966"/>
      <c r="MLH22" s="1966"/>
      <c r="MLI22" s="1966"/>
      <c r="MLJ22" s="1966"/>
      <c r="MLK22" s="1966"/>
      <c r="MLL22" s="1966"/>
      <c r="MLM22" s="1966"/>
      <c r="MLN22" s="1966"/>
      <c r="MLO22" s="1966"/>
      <c r="MLP22" s="1966"/>
      <c r="MLQ22" s="1966"/>
      <c r="MLR22" s="1966"/>
      <c r="MLS22" s="1966"/>
      <c r="MLT22" s="1966"/>
      <c r="MLU22" s="1966"/>
      <c r="MLV22" s="1966"/>
      <c r="MLW22" s="1966"/>
      <c r="MLX22" s="1966"/>
      <c r="MLY22" s="1966"/>
      <c r="MLZ22" s="1966"/>
      <c r="MMA22" s="1966"/>
      <c r="MMB22" s="1966"/>
      <c r="MMC22" s="1966"/>
      <c r="MMD22" s="1966"/>
      <c r="MME22" s="1966"/>
      <c r="MMF22" s="1966"/>
      <c r="MMG22" s="1966"/>
      <c r="MMH22" s="1966"/>
      <c r="MMI22" s="1966"/>
      <c r="MMJ22" s="1966"/>
      <c r="MMK22" s="1966"/>
      <c r="MML22" s="1966"/>
      <c r="MMM22" s="1966"/>
      <c r="MMN22" s="1966"/>
      <c r="MMO22" s="1966"/>
      <c r="MMP22" s="1966"/>
      <c r="MMQ22" s="1966"/>
      <c r="MMR22" s="1966"/>
      <c r="MMS22" s="1966"/>
      <c r="MMT22" s="1966"/>
      <c r="MMU22" s="1966"/>
      <c r="MMV22" s="1966"/>
      <c r="MMW22" s="1966"/>
      <c r="MMX22" s="1966"/>
      <c r="MMY22" s="1966"/>
      <c r="MMZ22" s="1966"/>
      <c r="MNA22" s="1966"/>
      <c r="MNB22" s="1966"/>
      <c r="MNC22" s="1966"/>
      <c r="MND22" s="1966"/>
      <c r="MNE22" s="1966"/>
      <c r="MNF22" s="1966"/>
      <c r="MNG22" s="1966"/>
      <c r="MNH22" s="1966"/>
      <c r="MNI22" s="1966"/>
      <c r="MNJ22" s="1966"/>
      <c r="MNK22" s="1966"/>
      <c r="MNL22" s="1966"/>
      <c r="MNM22" s="1966"/>
      <c r="MNN22" s="1966"/>
      <c r="MNO22" s="1966"/>
      <c r="MNP22" s="1966"/>
      <c r="MNQ22" s="1966"/>
      <c r="MNR22" s="1966"/>
      <c r="MNS22" s="1966"/>
      <c r="MNT22" s="1966"/>
      <c r="MNU22" s="1966"/>
      <c r="MNV22" s="1966"/>
      <c r="MNW22" s="1966"/>
      <c r="MNX22" s="1966"/>
      <c r="MNY22" s="1966"/>
      <c r="MNZ22" s="1966"/>
      <c r="MOA22" s="1966"/>
      <c r="MOB22" s="1966"/>
      <c r="MOC22" s="1966"/>
      <c r="MOD22" s="1966"/>
      <c r="MOE22" s="1966"/>
      <c r="MOF22" s="1966"/>
      <c r="MOG22" s="1966"/>
      <c r="MOH22" s="1966"/>
      <c r="MOI22" s="1966"/>
      <c r="MOJ22" s="1966"/>
      <c r="MOK22" s="1966"/>
      <c r="MOL22" s="1966"/>
      <c r="MOM22" s="1966"/>
      <c r="MON22" s="1966"/>
      <c r="MOO22" s="1966"/>
      <c r="MOP22" s="1966"/>
      <c r="MOQ22" s="1966"/>
      <c r="MOR22" s="1966"/>
      <c r="MOS22" s="1966"/>
      <c r="MOT22" s="1966"/>
      <c r="MOU22" s="1966"/>
      <c r="MOV22" s="1966"/>
      <c r="MOW22" s="1966"/>
      <c r="MOX22" s="1966"/>
      <c r="MOY22" s="1966"/>
      <c r="MOZ22" s="1966"/>
      <c r="MPA22" s="1966"/>
      <c r="MPB22" s="1966"/>
      <c r="MPC22" s="1966"/>
      <c r="MPD22" s="1966"/>
      <c r="MPE22" s="1966"/>
      <c r="MPF22" s="1966"/>
      <c r="MPG22" s="1966"/>
      <c r="MPH22" s="1966"/>
      <c r="MPI22" s="1966"/>
      <c r="MPJ22" s="1966"/>
      <c r="MPK22" s="1966"/>
      <c r="MPL22" s="1966"/>
      <c r="MPM22" s="1966"/>
      <c r="MPN22" s="1966"/>
      <c r="MPO22" s="1966"/>
      <c r="MPP22" s="1966"/>
      <c r="MPQ22" s="1966"/>
      <c r="MPR22" s="1966"/>
      <c r="MPS22" s="1966"/>
      <c r="MPT22" s="1966"/>
      <c r="MPU22" s="1966"/>
      <c r="MPV22" s="1966"/>
      <c r="MPW22" s="1966"/>
      <c r="MPX22" s="1966"/>
      <c r="MPY22" s="1966"/>
      <c r="MPZ22" s="1966"/>
      <c r="MQA22" s="1966"/>
      <c r="MQB22" s="1966"/>
      <c r="MQC22" s="1966"/>
      <c r="MQD22" s="1966"/>
      <c r="MQE22" s="1966"/>
      <c r="MQF22" s="1966"/>
      <c r="MQG22" s="1966"/>
      <c r="MQH22" s="1966"/>
      <c r="MQI22" s="1966"/>
      <c r="MQJ22" s="1966"/>
      <c r="MQK22" s="1966"/>
      <c r="MQL22" s="1966"/>
      <c r="MQM22" s="1966"/>
      <c r="MQN22" s="1966"/>
      <c r="MQO22" s="1966"/>
      <c r="MQP22" s="1966"/>
      <c r="MQQ22" s="1966"/>
      <c r="MQR22" s="1966"/>
      <c r="MQS22" s="1966"/>
      <c r="MQT22" s="1966"/>
      <c r="MQU22" s="1966"/>
      <c r="MQV22" s="1966"/>
      <c r="MQW22" s="1966"/>
      <c r="MQX22" s="1966"/>
      <c r="MQY22" s="1966"/>
      <c r="MQZ22" s="1966"/>
      <c r="MRA22" s="1966"/>
      <c r="MRB22" s="1966"/>
      <c r="MRC22" s="1966"/>
      <c r="MRD22" s="1966"/>
      <c r="MRE22" s="1966"/>
      <c r="MRF22" s="1966"/>
      <c r="MRG22" s="1966"/>
      <c r="MRH22" s="1966"/>
      <c r="MRI22" s="1966"/>
      <c r="MRJ22" s="1966"/>
      <c r="MRK22" s="1966"/>
      <c r="MRL22" s="1966"/>
      <c r="MRM22" s="1966"/>
      <c r="MRN22" s="1966"/>
      <c r="MRO22" s="1966"/>
      <c r="MRP22" s="1966"/>
      <c r="MRQ22" s="1966"/>
      <c r="MRR22" s="1966"/>
      <c r="MRS22" s="1966"/>
      <c r="MRT22" s="1966"/>
      <c r="MRU22" s="1966"/>
      <c r="MRV22" s="1966"/>
      <c r="MRW22" s="1966"/>
      <c r="MRX22" s="1966"/>
      <c r="MRY22" s="1966"/>
      <c r="MRZ22" s="1966"/>
      <c r="MSA22" s="1966"/>
      <c r="MSB22" s="1966"/>
      <c r="MSC22" s="1966"/>
      <c r="MSD22" s="1966"/>
      <c r="MSE22" s="1966"/>
      <c r="MSF22" s="1966"/>
      <c r="MSG22" s="1966"/>
      <c r="MSH22" s="1966"/>
      <c r="MSI22" s="1966"/>
      <c r="MSJ22" s="1966"/>
      <c r="MSK22" s="1966"/>
      <c r="MSL22" s="1966"/>
      <c r="MSM22" s="1966"/>
      <c r="MSN22" s="1966"/>
      <c r="MSO22" s="1966"/>
      <c r="MSP22" s="1966"/>
      <c r="MSQ22" s="1966"/>
      <c r="MSR22" s="1966"/>
      <c r="MSS22" s="1966"/>
      <c r="MST22" s="1966"/>
      <c r="MSU22" s="1966"/>
      <c r="MSV22" s="1966"/>
      <c r="MSW22" s="1966"/>
      <c r="MSX22" s="1966"/>
      <c r="MSY22" s="1966"/>
      <c r="MSZ22" s="1966"/>
      <c r="MTA22" s="1966"/>
      <c r="MTB22" s="1966"/>
      <c r="MTC22" s="1966"/>
      <c r="MTD22" s="1966"/>
      <c r="MTE22" s="1966"/>
      <c r="MTF22" s="1966"/>
      <c r="MTG22" s="1966"/>
      <c r="MTH22" s="1966"/>
      <c r="MTI22" s="1966"/>
      <c r="MTJ22" s="1966"/>
      <c r="MTK22" s="1966"/>
      <c r="MTL22" s="1966"/>
      <c r="MTM22" s="1966"/>
      <c r="MTN22" s="1966"/>
      <c r="MTO22" s="1966"/>
      <c r="MTP22" s="1966"/>
      <c r="MTQ22" s="1966"/>
      <c r="MTR22" s="1966"/>
      <c r="MTS22" s="1966"/>
      <c r="MTT22" s="1966"/>
      <c r="MTU22" s="1966"/>
      <c r="MTV22" s="1966"/>
      <c r="MTW22" s="1966"/>
      <c r="MTX22" s="1966"/>
      <c r="MTY22" s="1966"/>
      <c r="MTZ22" s="1966"/>
      <c r="MUA22" s="1966"/>
      <c r="MUB22" s="1966"/>
      <c r="MUC22" s="1966"/>
      <c r="MUD22" s="1966"/>
      <c r="MUE22" s="1966"/>
      <c r="MUF22" s="1966"/>
      <c r="MUG22" s="1966"/>
      <c r="MUH22" s="1966"/>
      <c r="MUI22" s="1966"/>
      <c r="MUJ22" s="1966"/>
      <c r="MUK22" s="1966"/>
      <c r="MUL22" s="1966"/>
      <c r="MUM22" s="1966"/>
      <c r="MUN22" s="1966"/>
      <c r="MUO22" s="1966"/>
      <c r="MUP22" s="1966"/>
      <c r="MUQ22" s="1966"/>
      <c r="MUR22" s="1966"/>
      <c r="MUS22" s="1966"/>
      <c r="MUT22" s="1966"/>
      <c r="MUU22" s="1966"/>
      <c r="MUV22" s="1966"/>
      <c r="MUW22" s="1966"/>
      <c r="MUX22" s="1966"/>
      <c r="MUY22" s="1966"/>
      <c r="MUZ22" s="1966"/>
      <c r="MVA22" s="1966"/>
      <c r="MVB22" s="1966"/>
      <c r="MVC22" s="1966"/>
      <c r="MVD22" s="1966"/>
      <c r="MVE22" s="1966"/>
      <c r="MVF22" s="1966"/>
      <c r="MVG22" s="1966"/>
      <c r="MVH22" s="1966"/>
      <c r="MVI22" s="1966"/>
      <c r="MVJ22" s="1966"/>
      <c r="MVK22" s="1966"/>
      <c r="MVL22" s="1966"/>
      <c r="MVM22" s="1966"/>
      <c r="MVN22" s="1966"/>
      <c r="MVO22" s="1966"/>
      <c r="MVP22" s="1966"/>
      <c r="MVQ22" s="1966"/>
      <c r="MVR22" s="1966"/>
      <c r="MVS22" s="1966"/>
      <c r="MVT22" s="1966"/>
      <c r="MVU22" s="1966"/>
      <c r="MVV22" s="1966"/>
      <c r="MVW22" s="1966"/>
      <c r="MVX22" s="1966"/>
      <c r="MVY22" s="1966"/>
      <c r="MVZ22" s="1966"/>
      <c r="MWA22" s="1966"/>
      <c r="MWB22" s="1966"/>
      <c r="MWC22" s="1966"/>
      <c r="MWD22" s="1966"/>
      <c r="MWE22" s="1966"/>
      <c r="MWF22" s="1966"/>
      <c r="MWG22" s="1966"/>
      <c r="MWH22" s="1966"/>
      <c r="MWI22" s="1966"/>
      <c r="MWJ22" s="1966"/>
      <c r="MWK22" s="1966"/>
      <c r="MWL22" s="1966"/>
      <c r="MWM22" s="1966"/>
      <c r="MWN22" s="1966"/>
      <c r="MWO22" s="1966"/>
      <c r="MWP22" s="1966"/>
      <c r="MWQ22" s="1966"/>
      <c r="MWR22" s="1966"/>
      <c r="MWS22" s="1966"/>
      <c r="MWT22" s="1966"/>
      <c r="MWU22" s="1966"/>
      <c r="MWV22" s="1966"/>
      <c r="MWW22" s="1966"/>
      <c r="MWX22" s="1966"/>
      <c r="MWY22" s="1966"/>
      <c r="MWZ22" s="1966"/>
      <c r="MXA22" s="1966"/>
      <c r="MXB22" s="1966"/>
      <c r="MXC22" s="1966"/>
      <c r="MXD22" s="1966"/>
      <c r="MXE22" s="1966"/>
      <c r="MXF22" s="1966"/>
      <c r="MXG22" s="1966"/>
      <c r="MXH22" s="1966"/>
      <c r="MXI22" s="1966"/>
      <c r="MXJ22" s="1966"/>
      <c r="MXK22" s="1966"/>
      <c r="MXL22" s="1966"/>
      <c r="MXM22" s="1966"/>
      <c r="MXN22" s="1966"/>
      <c r="MXO22" s="1966"/>
      <c r="MXP22" s="1966"/>
      <c r="MXQ22" s="1966"/>
      <c r="MXR22" s="1966"/>
      <c r="MXS22" s="1966"/>
      <c r="MXT22" s="1966"/>
      <c r="MXU22" s="1966"/>
      <c r="MXV22" s="1966"/>
      <c r="MXW22" s="1966"/>
      <c r="MXX22" s="1966"/>
      <c r="MXY22" s="1966"/>
      <c r="MXZ22" s="1966"/>
      <c r="MYA22" s="1966"/>
      <c r="MYB22" s="1966"/>
      <c r="MYC22" s="1966"/>
      <c r="MYD22" s="1966"/>
      <c r="MYE22" s="1966"/>
      <c r="MYF22" s="1966"/>
      <c r="MYG22" s="1966"/>
      <c r="MYH22" s="1966"/>
      <c r="MYI22" s="1966"/>
      <c r="MYJ22" s="1966"/>
      <c r="MYK22" s="1966"/>
      <c r="MYL22" s="1966"/>
      <c r="MYM22" s="1966"/>
      <c r="MYN22" s="1966"/>
      <c r="MYO22" s="1966"/>
      <c r="MYP22" s="1966"/>
      <c r="MYQ22" s="1966"/>
      <c r="MYR22" s="1966"/>
      <c r="MYS22" s="1966"/>
      <c r="MYT22" s="1966"/>
      <c r="MYU22" s="1966"/>
      <c r="MYV22" s="1966"/>
      <c r="MYW22" s="1966"/>
      <c r="MYX22" s="1966"/>
      <c r="MYY22" s="1966"/>
      <c r="MYZ22" s="1966"/>
      <c r="MZA22" s="1966"/>
      <c r="MZB22" s="1966"/>
      <c r="MZC22" s="1966"/>
      <c r="MZD22" s="1966"/>
      <c r="MZE22" s="1966"/>
      <c r="MZF22" s="1966"/>
      <c r="MZG22" s="1966"/>
      <c r="MZH22" s="1966"/>
      <c r="MZI22" s="1966"/>
      <c r="MZJ22" s="1966"/>
      <c r="MZK22" s="1966"/>
      <c r="MZL22" s="1966"/>
      <c r="MZM22" s="1966"/>
      <c r="MZN22" s="1966"/>
      <c r="MZO22" s="1966"/>
      <c r="MZP22" s="1966"/>
      <c r="MZQ22" s="1966"/>
      <c r="MZR22" s="1966"/>
      <c r="MZS22" s="1966"/>
      <c r="MZT22" s="1966"/>
      <c r="MZU22" s="1966"/>
      <c r="MZV22" s="1966"/>
      <c r="MZW22" s="1966"/>
      <c r="MZX22" s="1966"/>
      <c r="MZY22" s="1966"/>
      <c r="MZZ22" s="1966"/>
      <c r="NAA22" s="1966"/>
      <c r="NAB22" s="1966"/>
      <c r="NAC22" s="1966"/>
      <c r="NAD22" s="1966"/>
      <c r="NAE22" s="1966"/>
      <c r="NAF22" s="1966"/>
      <c r="NAG22" s="1966"/>
      <c r="NAH22" s="1966"/>
      <c r="NAI22" s="1966"/>
      <c r="NAJ22" s="1966"/>
      <c r="NAK22" s="1966"/>
      <c r="NAL22" s="1966"/>
      <c r="NAM22" s="1966"/>
      <c r="NAN22" s="1966"/>
      <c r="NAO22" s="1966"/>
      <c r="NAP22" s="1966"/>
      <c r="NAQ22" s="1966"/>
      <c r="NAR22" s="1966"/>
      <c r="NAS22" s="1966"/>
      <c r="NAT22" s="1966"/>
      <c r="NAU22" s="1966"/>
      <c r="NAV22" s="1966"/>
      <c r="NAW22" s="1966"/>
      <c r="NAX22" s="1966"/>
      <c r="NAY22" s="1966"/>
      <c r="NAZ22" s="1966"/>
      <c r="NBA22" s="1966"/>
      <c r="NBB22" s="1966"/>
      <c r="NBC22" s="1966"/>
      <c r="NBD22" s="1966"/>
      <c r="NBE22" s="1966"/>
      <c r="NBF22" s="1966"/>
      <c r="NBG22" s="1966"/>
      <c r="NBH22" s="1966"/>
      <c r="NBI22" s="1966"/>
      <c r="NBJ22" s="1966"/>
      <c r="NBK22" s="1966"/>
      <c r="NBL22" s="1966"/>
      <c r="NBM22" s="1966"/>
      <c r="NBN22" s="1966"/>
      <c r="NBO22" s="1966"/>
      <c r="NBP22" s="1966"/>
      <c r="NBQ22" s="1966"/>
      <c r="NBR22" s="1966"/>
      <c r="NBS22" s="1966"/>
      <c r="NBT22" s="1966"/>
      <c r="NBU22" s="1966"/>
      <c r="NBV22" s="1966"/>
      <c r="NBW22" s="1966"/>
      <c r="NBX22" s="1966"/>
      <c r="NBY22" s="1966"/>
      <c r="NBZ22" s="1966"/>
      <c r="NCA22" s="1966"/>
      <c r="NCB22" s="1966"/>
      <c r="NCC22" s="1966"/>
      <c r="NCD22" s="1966"/>
      <c r="NCE22" s="1966"/>
      <c r="NCF22" s="1966"/>
      <c r="NCG22" s="1966"/>
      <c r="NCH22" s="1966"/>
      <c r="NCI22" s="1966"/>
      <c r="NCJ22" s="1966"/>
      <c r="NCK22" s="1966"/>
      <c r="NCL22" s="1966"/>
      <c r="NCM22" s="1966"/>
      <c r="NCN22" s="1966"/>
      <c r="NCO22" s="1966"/>
      <c r="NCP22" s="1966"/>
      <c r="NCQ22" s="1966"/>
      <c r="NCR22" s="1966"/>
      <c r="NCS22" s="1966"/>
      <c r="NCT22" s="1966"/>
      <c r="NCU22" s="1966"/>
      <c r="NCV22" s="1966"/>
      <c r="NCW22" s="1966"/>
      <c r="NCX22" s="1966"/>
      <c r="NCY22" s="1966"/>
      <c r="NCZ22" s="1966"/>
      <c r="NDA22" s="1966"/>
      <c r="NDB22" s="1966"/>
      <c r="NDC22" s="1966"/>
      <c r="NDD22" s="1966"/>
      <c r="NDE22" s="1966"/>
      <c r="NDF22" s="1966"/>
      <c r="NDG22" s="1966"/>
      <c r="NDH22" s="1966"/>
      <c r="NDI22" s="1966"/>
      <c r="NDJ22" s="1966"/>
      <c r="NDK22" s="1966"/>
      <c r="NDL22" s="1966"/>
      <c r="NDM22" s="1966"/>
      <c r="NDN22" s="1966"/>
      <c r="NDO22" s="1966"/>
      <c r="NDP22" s="1966"/>
      <c r="NDQ22" s="1966"/>
      <c r="NDR22" s="1966"/>
      <c r="NDS22" s="1966"/>
      <c r="NDT22" s="1966"/>
      <c r="NDU22" s="1966"/>
      <c r="NDV22" s="1966"/>
      <c r="NDW22" s="1966"/>
      <c r="NDX22" s="1966"/>
      <c r="NDY22" s="1966"/>
      <c r="NDZ22" s="1966"/>
      <c r="NEA22" s="1966"/>
      <c r="NEB22" s="1966"/>
      <c r="NEC22" s="1966"/>
      <c r="NED22" s="1966"/>
      <c r="NEE22" s="1966"/>
      <c r="NEF22" s="1966"/>
      <c r="NEG22" s="1966"/>
      <c r="NEH22" s="1966"/>
      <c r="NEI22" s="1966"/>
      <c r="NEJ22" s="1966"/>
      <c r="NEK22" s="1966"/>
      <c r="NEL22" s="1966"/>
      <c r="NEM22" s="1966"/>
      <c r="NEN22" s="1966"/>
      <c r="NEO22" s="1966"/>
      <c r="NEP22" s="1966"/>
      <c r="NEQ22" s="1966"/>
      <c r="NER22" s="1966"/>
      <c r="NES22" s="1966"/>
      <c r="NET22" s="1966"/>
      <c r="NEU22" s="1966"/>
      <c r="NEV22" s="1966"/>
      <c r="NEW22" s="1966"/>
      <c r="NEX22" s="1966"/>
      <c r="NEY22" s="1966"/>
      <c r="NEZ22" s="1966"/>
      <c r="NFA22" s="1966"/>
      <c r="NFB22" s="1966"/>
      <c r="NFC22" s="1966"/>
      <c r="NFD22" s="1966"/>
      <c r="NFE22" s="1966"/>
      <c r="NFF22" s="1966"/>
      <c r="NFG22" s="1966"/>
      <c r="NFH22" s="1966"/>
      <c r="NFI22" s="1966"/>
      <c r="NFJ22" s="1966"/>
      <c r="NFK22" s="1966"/>
      <c r="NFL22" s="1966"/>
      <c r="NFM22" s="1966"/>
      <c r="NFN22" s="1966"/>
      <c r="NFO22" s="1966"/>
      <c r="NFP22" s="1966"/>
      <c r="NFQ22" s="1966"/>
      <c r="NFR22" s="1966"/>
      <c r="NFS22" s="1966"/>
      <c r="NFT22" s="1966"/>
      <c r="NFU22" s="1966"/>
      <c r="NFV22" s="1966"/>
      <c r="NFW22" s="1966"/>
      <c r="NFX22" s="1966"/>
      <c r="NFY22" s="1966"/>
      <c r="NFZ22" s="1966"/>
      <c r="NGA22" s="1966"/>
      <c r="NGB22" s="1966"/>
      <c r="NGC22" s="1966"/>
      <c r="NGD22" s="1966"/>
      <c r="NGE22" s="1966"/>
      <c r="NGF22" s="1966"/>
      <c r="NGG22" s="1966"/>
      <c r="NGH22" s="1966"/>
      <c r="NGI22" s="1966"/>
      <c r="NGJ22" s="1966"/>
      <c r="NGK22" s="1966"/>
      <c r="NGL22" s="1966"/>
      <c r="NGM22" s="1966"/>
      <c r="NGN22" s="1966"/>
      <c r="NGO22" s="1966"/>
      <c r="NGP22" s="1966"/>
      <c r="NGQ22" s="1966"/>
      <c r="NGR22" s="1966"/>
      <c r="NGS22" s="1966"/>
      <c r="NGT22" s="1966"/>
      <c r="NGU22" s="1966"/>
      <c r="NGV22" s="1966"/>
      <c r="NGW22" s="1966"/>
      <c r="NGX22" s="1966"/>
      <c r="NGY22" s="1966"/>
      <c r="NGZ22" s="1966"/>
      <c r="NHA22" s="1966"/>
      <c r="NHB22" s="1966"/>
      <c r="NHC22" s="1966"/>
      <c r="NHD22" s="1966"/>
      <c r="NHE22" s="1966"/>
      <c r="NHF22" s="1966"/>
      <c r="NHG22" s="1966"/>
      <c r="NHH22" s="1966"/>
      <c r="NHI22" s="1966"/>
      <c r="NHJ22" s="1966"/>
      <c r="NHK22" s="1966"/>
      <c r="NHL22" s="1966"/>
      <c r="NHM22" s="1966"/>
      <c r="NHN22" s="1966"/>
      <c r="NHO22" s="1966"/>
      <c r="NHP22" s="1966"/>
      <c r="NHQ22" s="1966"/>
      <c r="NHR22" s="1966"/>
      <c r="NHS22" s="1966"/>
      <c r="NHT22" s="1966"/>
      <c r="NHU22" s="1966"/>
      <c r="NHV22" s="1966"/>
      <c r="NHW22" s="1966"/>
      <c r="NHX22" s="1966"/>
      <c r="NHY22" s="1966"/>
      <c r="NHZ22" s="1966"/>
      <c r="NIA22" s="1966"/>
      <c r="NIB22" s="1966"/>
      <c r="NIC22" s="1966"/>
      <c r="NID22" s="1966"/>
      <c r="NIE22" s="1966"/>
      <c r="NIF22" s="1966"/>
      <c r="NIG22" s="1966"/>
      <c r="NIH22" s="1966"/>
      <c r="NII22" s="1966"/>
      <c r="NIJ22" s="1966"/>
      <c r="NIK22" s="1966"/>
      <c r="NIL22" s="1966"/>
      <c r="NIM22" s="1966"/>
      <c r="NIN22" s="1966"/>
      <c r="NIO22" s="1966"/>
      <c r="NIP22" s="1966"/>
      <c r="NIQ22" s="1966"/>
      <c r="NIR22" s="1966"/>
      <c r="NIS22" s="1966"/>
      <c r="NIT22" s="1966"/>
      <c r="NIU22" s="1966"/>
      <c r="NIV22" s="1966"/>
      <c r="NIW22" s="1966"/>
      <c r="NIX22" s="1966"/>
      <c r="NIY22" s="1966"/>
      <c r="NIZ22" s="1966"/>
      <c r="NJA22" s="1966"/>
      <c r="NJB22" s="1966"/>
      <c r="NJC22" s="1966"/>
      <c r="NJD22" s="1966"/>
      <c r="NJE22" s="1966"/>
      <c r="NJF22" s="1966"/>
      <c r="NJG22" s="1966"/>
      <c r="NJH22" s="1966"/>
      <c r="NJI22" s="1966"/>
      <c r="NJJ22" s="1966"/>
      <c r="NJK22" s="1966"/>
      <c r="NJL22" s="1966"/>
      <c r="NJM22" s="1966"/>
      <c r="NJN22" s="1966"/>
      <c r="NJO22" s="1966"/>
      <c r="NJP22" s="1966"/>
      <c r="NJQ22" s="1966"/>
      <c r="NJR22" s="1966"/>
      <c r="NJS22" s="1966"/>
      <c r="NJT22" s="1966"/>
      <c r="NJU22" s="1966"/>
      <c r="NJV22" s="1966"/>
      <c r="NJW22" s="1966"/>
      <c r="NJX22" s="1966"/>
      <c r="NJY22" s="1966"/>
      <c r="NJZ22" s="1966"/>
      <c r="NKA22" s="1966"/>
      <c r="NKB22" s="1966"/>
      <c r="NKC22" s="1966"/>
      <c r="NKD22" s="1966"/>
      <c r="NKE22" s="1966"/>
      <c r="NKF22" s="1966"/>
      <c r="NKG22" s="1966"/>
      <c r="NKH22" s="1966"/>
      <c r="NKI22" s="1966"/>
      <c r="NKJ22" s="1966"/>
      <c r="NKK22" s="1966"/>
      <c r="NKL22" s="1966"/>
      <c r="NKM22" s="1966"/>
      <c r="NKN22" s="1966"/>
      <c r="NKO22" s="1966"/>
      <c r="NKP22" s="1966"/>
      <c r="NKQ22" s="1966"/>
      <c r="NKR22" s="1966"/>
      <c r="NKS22" s="1966"/>
      <c r="NKT22" s="1966"/>
      <c r="NKU22" s="1966"/>
      <c r="NKV22" s="1966"/>
      <c r="NKW22" s="1966"/>
      <c r="NKX22" s="1966"/>
      <c r="NKY22" s="1966"/>
      <c r="NKZ22" s="1966"/>
      <c r="NLA22" s="1966"/>
      <c r="NLB22" s="1966"/>
      <c r="NLC22" s="1966"/>
      <c r="NLD22" s="1966"/>
      <c r="NLE22" s="1966"/>
      <c r="NLF22" s="1966"/>
      <c r="NLG22" s="1966"/>
      <c r="NLH22" s="1966"/>
      <c r="NLI22" s="1966"/>
      <c r="NLJ22" s="1966"/>
      <c r="NLK22" s="1966"/>
      <c r="NLL22" s="1966"/>
      <c r="NLM22" s="1966"/>
      <c r="NLN22" s="1966"/>
      <c r="NLO22" s="1966"/>
      <c r="NLP22" s="1966"/>
      <c r="NLQ22" s="1966"/>
      <c r="NLR22" s="1966"/>
      <c r="NLS22" s="1966"/>
      <c r="NLT22" s="1966"/>
      <c r="NLU22" s="1966"/>
      <c r="NLV22" s="1966"/>
      <c r="NLW22" s="1966"/>
      <c r="NLX22" s="1966"/>
      <c r="NLY22" s="1966"/>
      <c r="NLZ22" s="1966"/>
      <c r="NMA22" s="1966"/>
      <c r="NMB22" s="1966"/>
      <c r="NMC22" s="1966"/>
      <c r="NMD22" s="1966"/>
      <c r="NME22" s="1966"/>
      <c r="NMF22" s="1966"/>
      <c r="NMG22" s="1966"/>
      <c r="NMH22" s="1966"/>
      <c r="NMI22" s="1966"/>
      <c r="NMJ22" s="1966"/>
      <c r="NMK22" s="1966"/>
      <c r="NML22" s="1966"/>
      <c r="NMM22" s="1966"/>
      <c r="NMN22" s="1966"/>
      <c r="NMO22" s="1966"/>
      <c r="NMP22" s="1966"/>
      <c r="NMQ22" s="1966"/>
      <c r="NMR22" s="1966"/>
      <c r="NMS22" s="1966"/>
      <c r="NMT22" s="1966"/>
      <c r="NMU22" s="1966"/>
      <c r="NMV22" s="1966"/>
      <c r="NMW22" s="1966"/>
      <c r="NMX22" s="1966"/>
      <c r="NMY22" s="1966"/>
      <c r="NMZ22" s="1966"/>
      <c r="NNA22" s="1966"/>
      <c r="NNB22" s="1966"/>
      <c r="NNC22" s="1966"/>
      <c r="NND22" s="1966"/>
      <c r="NNE22" s="1966"/>
      <c r="NNF22" s="1966"/>
      <c r="NNG22" s="1966"/>
      <c r="NNH22" s="1966"/>
      <c r="NNI22" s="1966"/>
      <c r="NNJ22" s="1966"/>
      <c r="NNK22" s="1966"/>
      <c r="NNL22" s="1966"/>
      <c r="NNM22" s="1966"/>
      <c r="NNN22" s="1966"/>
      <c r="NNO22" s="1966"/>
      <c r="NNP22" s="1966"/>
      <c r="NNQ22" s="1966"/>
      <c r="NNR22" s="1966"/>
      <c r="NNS22" s="1966"/>
      <c r="NNT22" s="1966"/>
      <c r="NNU22" s="1966"/>
      <c r="NNV22" s="1966"/>
      <c r="NNW22" s="1966"/>
      <c r="NNX22" s="1966"/>
      <c r="NNY22" s="1966"/>
      <c r="NNZ22" s="1966"/>
      <c r="NOA22" s="1966"/>
      <c r="NOB22" s="1966"/>
      <c r="NOC22" s="1966"/>
      <c r="NOD22" s="1966"/>
      <c r="NOE22" s="1966"/>
      <c r="NOF22" s="1966"/>
      <c r="NOG22" s="1966"/>
      <c r="NOH22" s="1966"/>
      <c r="NOI22" s="1966"/>
      <c r="NOJ22" s="1966"/>
      <c r="NOK22" s="1966"/>
      <c r="NOL22" s="1966"/>
      <c r="NOM22" s="1966"/>
      <c r="NON22" s="1966"/>
      <c r="NOO22" s="1966"/>
      <c r="NOP22" s="1966"/>
      <c r="NOQ22" s="1966"/>
      <c r="NOR22" s="1966"/>
      <c r="NOS22" s="1966"/>
      <c r="NOT22" s="1966"/>
      <c r="NOU22" s="1966"/>
      <c r="NOV22" s="1966"/>
      <c r="NOW22" s="1966"/>
      <c r="NOX22" s="1966"/>
      <c r="NOY22" s="1966"/>
      <c r="NOZ22" s="1966"/>
      <c r="NPA22" s="1966"/>
      <c r="NPB22" s="1966"/>
      <c r="NPC22" s="1966"/>
      <c r="NPD22" s="1966"/>
      <c r="NPE22" s="1966"/>
      <c r="NPF22" s="1966"/>
      <c r="NPG22" s="1966"/>
      <c r="NPH22" s="1966"/>
      <c r="NPI22" s="1966"/>
      <c r="NPJ22" s="1966"/>
      <c r="NPK22" s="1966"/>
      <c r="NPL22" s="1966"/>
      <c r="NPM22" s="1966"/>
      <c r="NPN22" s="1966"/>
      <c r="NPO22" s="1966"/>
      <c r="NPP22" s="1966"/>
      <c r="NPQ22" s="1966"/>
      <c r="NPR22" s="1966"/>
      <c r="NPS22" s="1966"/>
      <c r="NPT22" s="1966"/>
      <c r="NPU22" s="1966"/>
      <c r="NPV22" s="1966"/>
      <c r="NPW22" s="1966"/>
      <c r="NPX22" s="1966"/>
      <c r="NPY22" s="1966"/>
      <c r="NPZ22" s="1966"/>
      <c r="NQA22" s="1966"/>
      <c r="NQB22" s="1966"/>
      <c r="NQC22" s="1966"/>
      <c r="NQD22" s="1966"/>
      <c r="NQE22" s="1966"/>
      <c r="NQF22" s="1966"/>
      <c r="NQG22" s="1966"/>
      <c r="NQH22" s="1966"/>
      <c r="NQI22" s="1966"/>
      <c r="NQJ22" s="1966"/>
      <c r="NQK22" s="1966"/>
      <c r="NQL22" s="1966"/>
      <c r="NQM22" s="1966"/>
      <c r="NQN22" s="1966"/>
      <c r="NQO22" s="1966"/>
      <c r="NQP22" s="1966"/>
      <c r="NQQ22" s="1966"/>
      <c r="NQR22" s="1966"/>
      <c r="NQS22" s="1966"/>
      <c r="NQT22" s="1966"/>
      <c r="NQU22" s="1966"/>
      <c r="NQV22" s="1966"/>
      <c r="NQW22" s="1966"/>
      <c r="NQX22" s="1966"/>
      <c r="NQY22" s="1966"/>
      <c r="NQZ22" s="1966"/>
      <c r="NRA22" s="1966"/>
      <c r="NRB22" s="1966"/>
      <c r="NRC22" s="1966"/>
      <c r="NRD22" s="1966"/>
      <c r="NRE22" s="1966"/>
      <c r="NRF22" s="1966"/>
      <c r="NRG22" s="1966"/>
      <c r="NRH22" s="1966"/>
      <c r="NRI22" s="1966"/>
      <c r="NRJ22" s="1966"/>
      <c r="NRK22" s="1966"/>
      <c r="NRL22" s="1966"/>
      <c r="NRM22" s="1966"/>
      <c r="NRN22" s="1966"/>
      <c r="NRO22" s="1966"/>
      <c r="NRP22" s="1966"/>
      <c r="NRQ22" s="1966"/>
      <c r="NRR22" s="1966"/>
      <c r="NRS22" s="1966"/>
      <c r="NRT22" s="1966"/>
      <c r="NRU22" s="1966"/>
      <c r="NRV22" s="1966"/>
      <c r="NRW22" s="1966"/>
      <c r="NRX22" s="1966"/>
      <c r="NRY22" s="1966"/>
      <c r="NRZ22" s="1966"/>
      <c r="NSA22" s="1966"/>
      <c r="NSB22" s="1966"/>
      <c r="NSC22" s="1966"/>
      <c r="NSD22" s="1966"/>
      <c r="NSE22" s="1966"/>
      <c r="NSF22" s="1966"/>
      <c r="NSG22" s="1966"/>
      <c r="NSH22" s="1966"/>
      <c r="NSI22" s="1966"/>
      <c r="NSJ22" s="1966"/>
      <c r="NSK22" s="1966"/>
      <c r="NSL22" s="1966"/>
      <c r="NSM22" s="1966"/>
      <c r="NSN22" s="1966"/>
      <c r="NSO22" s="1966"/>
      <c r="NSP22" s="1966"/>
      <c r="NSQ22" s="1966"/>
      <c r="NSR22" s="1966"/>
      <c r="NSS22" s="1966"/>
      <c r="NST22" s="1966"/>
      <c r="NSU22" s="1966"/>
      <c r="NSV22" s="1966"/>
      <c r="NSW22" s="1966"/>
      <c r="NSX22" s="1966"/>
      <c r="NSY22" s="1966"/>
      <c r="NSZ22" s="1966"/>
      <c r="NTA22" s="1966"/>
      <c r="NTB22" s="1966"/>
      <c r="NTC22" s="1966"/>
      <c r="NTD22" s="1966"/>
      <c r="NTE22" s="1966"/>
      <c r="NTF22" s="1966"/>
      <c r="NTG22" s="1966"/>
      <c r="NTH22" s="1966"/>
      <c r="NTI22" s="1966"/>
      <c r="NTJ22" s="1966"/>
      <c r="NTK22" s="1966"/>
      <c r="NTL22" s="1966"/>
      <c r="NTM22" s="1966"/>
      <c r="NTN22" s="1966"/>
      <c r="NTO22" s="1966"/>
      <c r="NTP22" s="1966"/>
      <c r="NTQ22" s="1966"/>
      <c r="NTR22" s="1966"/>
      <c r="NTS22" s="1966"/>
      <c r="NTT22" s="1966"/>
      <c r="NTU22" s="1966"/>
      <c r="NTV22" s="1966"/>
      <c r="NTW22" s="1966"/>
      <c r="NTX22" s="1966"/>
      <c r="NTY22" s="1966"/>
      <c r="NTZ22" s="1966"/>
      <c r="NUA22" s="1966"/>
      <c r="NUB22" s="1966"/>
      <c r="NUC22" s="1966"/>
      <c r="NUD22" s="1966"/>
      <c r="NUE22" s="1966"/>
      <c r="NUF22" s="1966"/>
      <c r="NUG22" s="1966"/>
      <c r="NUH22" s="1966"/>
      <c r="NUI22" s="1966"/>
      <c r="NUJ22" s="1966"/>
      <c r="NUK22" s="1966"/>
      <c r="NUL22" s="1966"/>
      <c r="NUM22" s="1966"/>
      <c r="NUN22" s="1966"/>
      <c r="NUO22" s="1966"/>
      <c r="NUP22" s="1966"/>
      <c r="NUQ22" s="1966"/>
      <c r="NUR22" s="1966"/>
      <c r="NUS22" s="1966"/>
      <c r="NUT22" s="1966"/>
      <c r="NUU22" s="1966"/>
      <c r="NUV22" s="1966"/>
      <c r="NUW22" s="1966"/>
      <c r="NUX22" s="1966"/>
      <c r="NUY22" s="1966"/>
      <c r="NUZ22" s="1966"/>
      <c r="NVA22" s="1966"/>
      <c r="NVB22" s="1966"/>
      <c r="NVC22" s="1966"/>
      <c r="NVD22" s="1966"/>
      <c r="NVE22" s="1966"/>
      <c r="NVF22" s="1966"/>
      <c r="NVG22" s="1966"/>
      <c r="NVH22" s="1966"/>
      <c r="NVI22" s="1966"/>
      <c r="NVJ22" s="1966"/>
      <c r="NVK22" s="1966"/>
      <c r="NVL22" s="1966"/>
      <c r="NVM22" s="1966"/>
      <c r="NVN22" s="1966"/>
      <c r="NVO22" s="1966"/>
      <c r="NVP22" s="1966"/>
      <c r="NVQ22" s="1966"/>
      <c r="NVR22" s="1966"/>
      <c r="NVS22" s="1966"/>
      <c r="NVT22" s="1966"/>
      <c r="NVU22" s="1966"/>
      <c r="NVV22" s="1966"/>
      <c r="NVW22" s="1966"/>
      <c r="NVX22" s="1966"/>
      <c r="NVY22" s="1966"/>
      <c r="NVZ22" s="1966"/>
      <c r="NWA22" s="1966"/>
      <c r="NWB22" s="1966"/>
      <c r="NWC22" s="1966"/>
      <c r="NWD22" s="1966"/>
      <c r="NWE22" s="1966"/>
      <c r="NWF22" s="1966"/>
      <c r="NWG22" s="1966"/>
      <c r="NWH22" s="1966"/>
      <c r="NWI22" s="1966"/>
      <c r="NWJ22" s="1966"/>
      <c r="NWK22" s="1966"/>
      <c r="NWL22" s="1966"/>
      <c r="NWM22" s="1966"/>
      <c r="NWN22" s="1966"/>
      <c r="NWO22" s="1966"/>
      <c r="NWP22" s="1966"/>
      <c r="NWQ22" s="1966"/>
      <c r="NWR22" s="1966"/>
      <c r="NWS22" s="1966"/>
      <c r="NWT22" s="1966"/>
      <c r="NWU22" s="1966"/>
      <c r="NWV22" s="1966"/>
      <c r="NWW22" s="1966"/>
      <c r="NWX22" s="1966"/>
      <c r="NWY22" s="1966"/>
      <c r="NWZ22" s="1966"/>
      <c r="NXA22" s="1966"/>
      <c r="NXB22" s="1966"/>
      <c r="NXC22" s="1966"/>
      <c r="NXD22" s="1966"/>
      <c r="NXE22" s="1966"/>
      <c r="NXF22" s="1966"/>
      <c r="NXG22" s="1966"/>
      <c r="NXH22" s="1966"/>
      <c r="NXI22" s="1966"/>
      <c r="NXJ22" s="1966"/>
      <c r="NXK22" s="1966"/>
      <c r="NXL22" s="1966"/>
      <c r="NXM22" s="1966"/>
      <c r="NXN22" s="1966"/>
      <c r="NXO22" s="1966"/>
      <c r="NXP22" s="1966"/>
      <c r="NXQ22" s="1966"/>
      <c r="NXR22" s="1966"/>
      <c r="NXS22" s="1966"/>
      <c r="NXT22" s="1966"/>
      <c r="NXU22" s="1966"/>
      <c r="NXV22" s="1966"/>
      <c r="NXW22" s="1966"/>
      <c r="NXX22" s="1966"/>
      <c r="NXY22" s="1966"/>
      <c r="NXZ22" s="1966"/>
      <c r="NYA22" s="1966"/>
      <c r="NYB22" s="1966"/>
      <c r="NYC22" s="1966"/>
      <c r="NYD22" s="1966"/>
      <c r="NYE22" s="1966"/>
      <c r="NYF22" s="1966"/>
      <c r="NYG22" s="1966"/>
      <c r="NYH22" s="1966"/>
      <c r="NYI22" s="1966"/>
      <c r="NYJ22" s="1966"/>
      <c r="NYK22" s="1966"/>
      <c r="NYL22" s="1966"/>
      <c r="NYM22" s="1966"/>
      <c r="NYN22" s="1966"/>
      <c r="NYO22" s="1966"/>
      <c r="NYP22" s="1966"/>
      <c r="NYQ22" s="1966"/>
      <c r="NYR22" s="1966"/>
      <c r="NYS22" s="1966"/>
      <c r="NYT22" s="1966"/>
      <c r="NYU22" s="1966"/>
      <c r="NYV22" s="1966"/>
      <c r="NYW22" s="1966"/>
      <c r="NYX22" s="1966"/>
      <c r="NYY22" s="1966"/>
      <c r="NYZ22" s="1966"/>
      <c r="NZA22" s="1966"/>
      <c r="NZB22" s="1966"/>
      <c r="NZC22" s="1966"/>
      <c r="NZD22" s="1966"/>
      <c r="NZE22" s="1966"/>
      <c r="NZF22" s="1966"/>
      <c r="NZG22" s="1966"/>
      <c r="NZH22" s="1966"/>
      <c r="NZI22" s="1966"/>
      <c r="NZJ22" s="1966"/>
      <c r="NZK22" s="1966"/>
      <c r="NZL22" s="1966"/>
      <c r="NZM22" s="1966"/>
      <c r="NZN22" s="1966"/>
      <c r="NZO22" s="1966"/>
      <c r="NZP22" s="1966"/>
      <c r="NZQ22" s="1966"/>
      <c r="NZR22" s="1966"/>
      <c r="NZS22" s="1966"/>
      <c r="NZT22" s="1966"/>
      <c r="NZU22" s="1966"/>
      <c r="NZV22" s="1966"/>
      <c r="NZW22" s="1966"/>
      <c r="NZX22" s="1966"/>
      <c r="NZY22" s="1966"/>
      <c r="NZZ22" s="1966"/>
      <c r="OAA22" s="1966"/>
      <c r="OAB22" s="1966"/>
      <c r="OAC22" s="1966"/>
      <c r="OAD22" s="1966"/>
      <c r="OAE22" s="1966"/>
      <c r="OAF22" s="1966"/>
      <c r="OAG22" s="1966"/>
      <c r="OAH22" s="1966"/>
      <c r="OAI22" s="1966"/>
      <c r="OAJ22" s="1966"/>
      <c r="OAK22" s="1966"/>
      <c r="OAL22" s="1966"/>
      <c r="OAM22" s="1966"/>
      <c r="OAN22" s="1966"/>
      <c r="OAO22" s="1966"/>
      <c r="OAP22" s="1966"/>
      <c r="OAQ22" s="1966"/>
      <c r="OAR22" s="1966"/>
      <c r="OAS22" s="1966"/>
      <c r="OAT22" s="1966"/>
      <c r="OAU22" s="1966"/>
      <c r="OAV22" s="1966"/>
      <c r="OAW22" s="1966"/>
      <c r="OAX22" s="1966"/>
      <c r="OAY22" s="1966"/>
      <c r="OAZ22" s="1966"/>
      <c r="OBA22" s="1966"/>
      <c r="OBB22" s="1966"/>
      <c r="OBC22" s="1966"/>
      <c r="OBD22" s="1966"/>
      <c r="OBE22" s="1966"/>
      <c r="OBF22" s="1966"/>
      <c r="OBG22" s="1966"/>
      <c r="OBH22" s="1966"/>
      <c r="OBI22" s="1966"/>
      <c r="OBJ22" s="1966"/>
      <c r="OBK22" s="1966"/>
      <c r="OBL22" s="1966"/>
      <c r="OBM22" s="1966"/>
      <c r="OBN22" s="1966"/>
      <c r="OBO22" s="1966"/>
      <c r="OBP22" s="1966"/>
      <c r="OBQ22" s="1966"/>
      <c r="OBR22" s="1966"/>
      <c r="OBS22" s="1966"/>
      <c r="OBT22" s="1966"/>
      <c r="OBU22" s="1966"/>
      <c r="OBV22" s="1966"/>
      <c r="OBW22" s="1966"/>
      <c r="OBX22" s="1966"/>
      <c r="OBY22" s="1966"/>
      <c r="OBZ22" s="1966"/>
      <c r="OCA22" s="1966"/>
      <c r="OCB22" s="1966"/>
      <c r="OCC22" s="1966"/>
      <c r="OCD22" s="1966"/>
      <c r="OCE22" s="1966"/>
      <c r="OCF22" s="1966"/>
      <c r="OCG22" s="1966"/>
      <c r="OCH22" s="1966"/>
      <c r="OCI22" s="1966"/>
      <c r="OCJ22" s="1966"/>
      <c r="OCK22" s="1966"/>
      <c r="OCL22" s="1966"/>
      <c r="OCM22" s="1966"/>
      <c r="OCN22" s="1966"/>
      <c r="OCO22" s="1966"/>
      <c r="OCP22" s="1966"/>
      <c r="OCQ22" s="1966"/>
      <c r="OCR22" s="1966"/>
      <c r="OCS22" s="1966"/>
      <c r="OCT22" s="1966"/>
      <c r="OCU22" s="1966"/>
      <c r="OCV22" s="1966"/>
      <c r="OCW22" s="1966"/>
      <c r="OCX22" s="1966"/>
      <c r="OCY22" s="1966"/>
      <c r="OCZ22" s="1966"/>
      <c r="ODA22" s="1966"/>
      <c r="ODB22" s="1966"/>
      <c r="ODC22" s="1966"/>
      <c r="ODD22" s="1966"/>
      <c r="ODE22" s="1966"/>
      <c r="ODF22" s="1966"/>
      <c r="ODG22" s="1966"/>
      <c r="ODH22" s="1966"/>
      <c r="ODI22" s="1966"/>
      <c r="ODJ22" s="1966"/>
      <c r="ODK22" s="1966"/>
      <c r="ODL22" s="1966"/>
      <c r="ODM22" s="1966"/>
      <c r="ODN22" s="1966"/>
      <c r="ODO22" s="1966"/>
      <c r="ODP22" s="1966"/>
      <c r="ODQ22" s="1966"/>
      <c r="ODR22" s="1966"/>
      <c r="ODS22" s="1966"/>
      <c r="ODT22" s="1966"/>
      <c r="ODU22" s="1966"/>
      <c r="ODV22" s="1966"/>
      <c r="ODW22" s="1966"/>
      <c r="ODX22" s="1966"/>
      <c r="ODY22" s="1966"/>
      <c r="ODZ22" s="1966"/>
      <c r="OEA22" s="1966"/>
      <c r="OEB22" s="1966"/>
      <c r="OEC22" s="1966"/>
      <c r="OED22" s="1966"/>
      <c r="OEE22" s="1966"/>
      <c r="OEF22" s="1966"/>
      <c r="OEG22" s="1966"/>
      <c r="OEH22" s="1966"/>
      <c r="OEI22" s="1966"/>
      <c r="OEJ22" s="1966"/>
      <c r="OEK22" s="1966"/>
      <c r="OEL22" s="1966"/>
      <c r="OEM22" s="1966"/>
      <c r="OEN22" s="1966"/>
      <c r="OEO22" s="1966"/>
      <c r="OEP22" s="1966"/>
      <c r="OEQ22" s="1966"/>
      <c r="OER22" s="1966"/>
      <c r="OES22" s="1966"/>
      <c r="OET22" s="1966"/>
      <c r="OEU22" s="1966"/>
      <c r="OEV22" s="1966"/>
      <c r="OEW22" s="1966"/>
      <c r="OEX22" s="1966"/>
      <c r="OEY22" s="1966"/>
      <c r="OEZ22" s="1966"/>
      <c r="OFA22" s="1966"/>
      <c r="OFB22" s="1966"/>
      <c r="OFC22" s="1966"/>
      <c r="OFD22" s="1966"/>
      <c r="OFE22" s="1966"/>
      <c r="OFF22" s="1966"/>
      <c r="OFG22" s="1966"/>
      <c r="OFH22" s="1966"/>
      <c r="OFI22" s="1966"/>
      <c r="OFJ22" s="1966"/>
      <c r="OFK22" s="1966"/>
      <c r="OFL22" s="1966"/>
      <c r="OFM22" s="1966"/>
      <c r="OFN22" s="1966"/>
      <c r="OFO22" s="1966"/>
      <c r="OFP22" s="1966"/>
      <c r="OFQ22" s="1966"/>
      <c r="OFR22" s="1966"/>
      <c r="OFS22" s="1966"/>
      <c r="OFT22" s="1966"/>
      <c r="OFU22" s="1966"/>
      <c r="OFV22" s="1966"/>
      <c r="OFW22" s="1966"/>
      <c r="OFX22" s="1966"/>
      <c r="OFY22" s="1966"/>
      <c r="OFZ22" s="1966"/>
      <c r="OGA22" s="1966"/>
      <c r="OGB22" s="1966"/>
      <c r="OGC22" s="1966"/>
      <c r="OGD22" s="1966"/>
      <c r="OGE22" s="1966"/>
      <c r="OGF22" s="1966"/>
      <c r="OGG22" s="1966"/>
      <c r="OGH22" s="1966"/>
      <c r="OGI22" s="1966"/>
      <c r="OGJ22" s="1966"/>
      <c r="OGK22" s="1966"/>
      <c r="OGL22" s="1966"/>
      <c r="OGM22" s="1966"/>
      <c r="OGN22" s="1966"/>
      <c r="OGO22" s="1966"/>
      <c r="OGP22" s="1966"/>
      <c r="OGQ22" s="1966"/>
      <c r="OGR22" s="1966"/>
      <c r="OGS22" s="1966"/>
      <c r="OGT22" s="1966"/>
      <c r="OGU22" s="1966"/>
      <c r="OGV22" s="1966"/>
      <c r="OGW22" s="1966"/>
      <c r="OGX22" s="1966"/>
      <c r="OGY22" s="1966"/>
      <c r="OGZ22" s="1966"/>
      <c r="OHA22" s="1966"/>
      <c r="OHB22" s="1966"/>
      <c r="OHC22" s="1966"/>
      <c r="OHD22" s="1966"/>
      <c r="OHE22" s="1966"/>
      <c r="OHF22" s="1966"/>
      <c r="OHG22" s="1966"/>
      <c r="OHH22" s="1966"/>
      <c r="OHI22" s="1966"/>
      <c r="OHJ22" s="1966"/>
      <c r="OHK22" s="1966"/>
      <c r="OHL22" s="1966"/>
      <c r="OHM22" s="1966"/>
      <c r="OHN22" s="1966"/>
      <c r="OHO22" s="1966"/>
      <c r="OHP22" s="1966"/>
      <c r="OHQ22" s="1966"/>
      <c r="OHR22" s="1966"/>
      <c r="OHS22" s="1966"/>
      <c r="OHT22" s="1966"/>
      <c r="OHU22" s="1966"/>
      <c r="OHV22" s="1966"/>
      <c r="OHW22" s="1966"/>
      <c r="OHX22" s="1966"/>
      <c r="OHY22" s="1966"/>
      <c r="OHZ22" s="1966"/>
      <c r="OIA22" s="1966"/>
      <c r="OIB22" s="1966"/>
      <c r="OIC22" s="1966"/>
      <c r="OID22" s="1966"/>
      <c r="OIE22" s="1966"/>
      <c r="OIF22" s="1966"/>
      <c r="OIG22" s="1966"/>
      <c r="OIH22" s="1966"/>
      <c r="OII22" s="1966"/>
      <c r="OIJ22" s="1966"/>
      <c r="OIK22" s="1966"/>
      <c r="OIL22" s="1966"/>
      <c r="OIM22" s="1966"/>
      <c r="OIN22" s="1966"/>
      <c r="OIO22" s="1966"/>
      <c r="OIP22" s="1966"/>
      <c r="OIQ22" s="1966"/>
      <c r="OIR22" s="1966"/>
      <c r="OIS22" s="1966"/>
      <c r="OIT22" s="1966"/>
      <c r="OIU22" s="1966"/>
      <c r="OIV22" s="1966"/>
      <c r="OIW22" s="1966"/>
      <c r="OIX22" s="1966"/>
      <c r="OIY22" s="1966"/>
      <c r="OIZ22" s="1966"/>
      <c r="OJA22" s="1966"/>
      <c r="OJB22" s="1966"/>
      <c r="OJC22" s="1966"/>
      <c r="OJD22" s="1966"/>
      <c r="OJE22" s="1966"/>
      <c r="OJF22" s="1966"/>
      <c r="OJG22" s="1966"/>
      <c r="OJH22" s="1966"/>
      <c r="OJI22" s="1966"/>
      <c r="OJJ22" s="1966"/>
      <c r="OJK22" s="1966"/>
      <c r="OJL22" s="1966"/>
      <c r="OJM22" s="1966"/>
      <c r="OJN22" s="1966"/>
      <c r="OJO22" s="1966"/>
      <c r="OJP22" s="1966"/>
      <c r="OJQ22" s="1966"/>
      <c r="OJR22" s="1966"/>
      <c r="OJS22" s="1966"/>
      <c r="OJT22" s="1966"/>
      <c r="OJU22" s="1966"/>
      <c r="OJV22" s="1966"/>
      <c r="OJW22" s="1966"/>
      <c r="OJX22" s="1966"/>
      <c r="OJY22" s="1966"/>
      <c r="OJZ22" s="1966"/>
      <c r="OKA22" s="1966"/>
      <c r="OKB22" s="1966"/>
      <c r="OKC22" s="1966"/>
      <c r="OKD22" s="1966"/>
      <c r="OKE22" s="1966"/>
      <c r="OKF22" s="1966"/>
      <c r="OKG22" s="1966"/>
      <c r="OKH22" s="1966"/>
      <c r="OKI22" s="1966"/>
      <c r="OKJ22" s="1966"/>
      <c r="OKK22" s="1966"/>
      <c r="OKL22" s="1966"/>
      <c r="OKM22" s="1966"/>
      <c r="OKN22" s="1966"/>
      <c r="OKO22" s="1966"/>
      <c r="OKP22" s="1966"/>
      <c r="OKQ22" s="1966"/>
      <c r="OKR22" s="1966"/>
      <c r="OKS22" s="1966"/>
      <c r="OKT22" s="1966"/>
      <c r="OKU22" s="1966"/>
      <c r="OKV22" s="1966"/>
      <c r="OKW22" s="1966"/>
      <c r="OKX22" s="1966"/>
      <c r="OKY22" s="1966"/>
      <c r="OKZ22" s="1966"/>
      <c r="OLA22" s="1966"/>
      <c r="OLB22" s="1966"/>
      <c r="OLC22" s="1966"/>
      <c r="OLD22" s="1966"/>
      <c r="OLE22" s="1966"/>
      <c r="OLF22" s="1966"/>
      <c r="OLG22" s="1966"/>
      <c r="OLH22" s="1966"/>
      <c r="OLI22" s="1966"/>
      <c r="OLJ22" s="1966"/>
      <c r="OLK22" s="1966"/>
      <c r="OLL22" s="1966"/>
      <c r="OLM22" s="1966"/>
      <c r="OLN22" s="1966"/>
      <c r="OLO22" s="1966"/>
      <c r="OLP22" s="1966"/>
      <c r="OLQ22" s="1966"/>
      <c r="OLR22" s="1966"/>
      <c r="OLS22" s="1966"/>
      <c r="OLT22" s="1966"/>
      <c r="OLU22" s="1966"/>
      <c r="OLV22" s="1966"/>
      <c r="OLW22" s="1966"/>
      <c r="OLX22" s="1966"/>
      <c r="OLY22" s="1966"/>
      <c r="OLZ22" s="1966"/>
      <c r="OMA22" s="1966"/>
      <c r="OMB22" s="1966"/>
      <c r="OMC22" s="1966"/>
      <c r="OMD22" s="1966"/>
      <c r="OME22" s="1966"/>
      <c r="OMF22" s="1966"/>
      <c r="OMG22" s="1966"/>
      <c r="OMH22" s="1966"/>
      <c r="OMI22" s="1966"/>
      <c r="OMJ22" s="1966"/>
      <c r="OMK22" s="1966"/>
      <c r="OML22" s="1966"/>
      <c r="OMM22" s="1966"/>
      <c r="OMN22" s="1966"/>
      <c r="OMO22" s="1966"/>
      <c r="OMP22" s="1966"/>
      <c r="OMQ22" s="1966"/>
      <c r="OMR22" s="1966"/>
      <c r="OMS22" s="1966"/>
      <c r="OMT22" s="1966"/>
      <c r="OMU22" s="1966"/>
      <c r="OMV22" s="1966"/>
      <c r="OMW22" s="1966"/>
      <c r="OMX22" s="1966"/>
      <c r="OMY22" s="1966"/>
      <c r="OMZ22" s="1966"/>
      <c r="ONA22" s="1966"/>
      <c r="ONB22" s="1966"/>
      <c r="ONC22" s="1966"/>
      <c r="OND22" s="1966"/>
      <c r="ONE22" s="1966"/>
      <c r="ONF22" s="1966"/>
      <c r="ONG22" s="1966"/>
      <c r="ONH22" s="1966"/>
      <c r="ONI22" s="1966"/>
      <c r="ONJ22" s="1966"/>
      <c r="ONK22" s="1966"/>
      <c r="ONL22" s="1966"/>
      <c r="ONM22" s="1966"/>
      <c r="ONN22" s="1966"/>
      <c r="ONO22" s="1966"/>
      <c r="ONP22" s="1966"/>
      <c r="ONQ22" s="1966"/>
      <c r="ONR22" s="1966"/>
      <c r="ONS22" s="1966"/>
      <c r="ONT22" s="1966"/>
      <c r="ONU22" s="1966"/>
      <c r="ONV22" s="1966"/>
      <c r="ONW22" s="1966"/>
      <c r="ONX22" s="1966"/>
      <c r="ONY22" s="1966"/>
      <c r="ONZ22" s="1966"/>
      <c r="OOA22" s="1966"/>
      <c r="OOB22" s="1966"/>
      <c r="OOC22" s="1966"/>
      <c r="OOD22" s="1966"/>
      <c r="OOE22" s="1966"/>
      <c r="OOF22" s="1966"/>
      <c r="OOG22" s="1966"/>
      <c r="OOH22" s="1966"/>
      <c r="OOI22" s="1966"/>
      <c r="OOJ22" s="1966"/>
      <c r="OOK22" s="1966"/>
      <c r="OOL22" s="1966"/>
      <c r="OOM22" s="1966"/>
      <c r="OON22" s="1966"/>
      <c r="OOO22" s="1966"/>
      <c r="OOP22" s="1966"/>
      <c r="OOQ22" s="1966"/>
      <c r="OOR22" s="1966"/>
      <c r="OOS22" s="1966"/>
      <c r="OOT22" s="1966"/>
      <c r="OOU22" s="1966"/>
      <c r="OOV22" s="1966"/>
      <c r="OOW22" s="1966"/>
      <c r="OOX22" s="1966"/>
      <c r="OOY22" s="1966"/>
      <c r="OOZ22" s="1966"/>
      <c r="OPA22" s="1966"/>
      <c r="OPB22" s="1966"/>
      <c r="OPC22" s="1966"/>
      <c r="OPD22" s="1966"/>
      <c r="OPE22" s="1966"/>
      <c r="OPF22" s="1966"/>
      <c r="OPG22" s="1966"/>
      <c r="OPH22" s="1966"/>
      <c r="OPI22" s="1966"/>
      <c r="OPJ22" s="1966"/>
      <c r="OPK22" s="1966"/>
      <c r="OPL22" s="1966"/>
      <c r="OPM22" s="1966"/>
      <c r="OPN22" s="1966"/>
      <c r="OPO22" s="1966"/>
      <c r="OPP22" s="1966"/>
      <c r="OPQ22" s="1966"/>
      <c r="OPR22" s="1966"/>
      <c r="OPS22" s="1966"/>
      <c r="OPT22" s="1966"/>
      <c r="OPU22" s="1966"/>
      <c r="OPV22" s="1966"/>
      <c r="OPW22" s="1966"/>
      <c r="OPX22" s="1966"/>
      <c r="OPY22" s="1966"/>
      <c r="OPZ22" s="1966"/>
      <c r="OQA22" s="1966"/>
      <c r="OQB22" s="1966"/>
      <c r="OQC22" s="1966"/>
      <c r="OQD22" s="1966"/>
      <c r="OQE22" s="1966"/>
      <c r="OQF22" s="1966"/>
      <c r="OQG22" s="1966"/>
      <c r="OQH22" s="1966"/>
      <c r="OQI22" s="1966"/>
      <c r="OQJ22" s="1966"/>
      <c r="OQK22" s="1966"/>
      <c r="OQL22" s="1966"/>
      <c r="OQM22" s="1966"/>
      <c r="OQN22" s="1966"/>
      <c r="OQO22" s="1966"/>
      <c r="OQP22" s="1966"/>
      <c r="OQQ22" s="1966"/>
      <c r="OQR22" s="1966"/>
      <c r="OQS22" s="1966"/>
      <c r="OQT22" s="1966"/>
      <c r="OQU22" s="1966"/>
      <c r="OQV22" s="1966"/>
      <c r="OQW22" s="1966"/>
      <c r="OQX22" s="1966"/>
      <c r="OQY22" s="1966"/>
      <c r="OQZ22" s="1966"/>
      <c r="ORA22" s="1966"/>
      <c r="ORB22" s="1966"/>
      <c r="ORC22" s="1966"/>
      <c r="ORD22" s="1966"/>
      <c r="ORE22" s="1966"/>
      <c r="ORF22" s="1966"/>
      <c r="ORG22" s="1966"/>
      <c r="ORH22" s="1966"/>
      <c r="ORI22" s="1966"/>
      <c r="ORJ22" s="1966"/>
      <c r="ORK22" s="1966"/>
      <c r="ORL22" s="1966"/>
      <c r="ORM22" s="1966"/>
      <c r="ORN22" s="1966"/>
      <c r="ORO22" s="1966"/>
      <c r="ORP22" s="1966"/>
      <c r="ORQ22" s="1966"/>
      <c r="ORR22" s="1966"/>
      <c r="ORS22" s="1966"/>
      <c r="ORT22" s="1966"/>
      <c r="ORU22" s="1966"/>
      <c r="ORV22" s="1966"/>
      <c r="ORW22" s="1966"/>
      <c r="ORX22" s="1966"/>
      <c r="ORY22" s="1966"/>
      <c r="ORZ22" s="1966"/>
      <c r="OSA22" s="1966"/>
      <c r="OSB22" s="1966"/>
      <c r="OSC22" s="1966"/>
      <c r="OSD22" s="1966"/>
      <c r="OSE22" s="1966"/>
      <c r="OSF22" s="1966"/>
      <c r="OSG22" s="1966"/>
      <c r="OSH22" s="1966"/>
      <c r="OSI22" s="1966"/>
      <c r="OSJ22" s="1966"/>
      <c r="OSK22" s="1966"/>
      <c r="OSL22" s="1966"/>
      <c r="OSM22" s="1966"/>
      <c r="OSN22" s="1966"/>
      <c r="OSO22" s="1966"/>
      <c r="OSP22" s="1966"/>
      <c r="OSQ22" s="1966"/>
      <c r="OSR22" s="1966"/>
      <c r="OSS22" s="1966"/>
      <c r="OST22" s="1966"/>
      <c r="OSU22" s="1966"/>
      <c r="OSV22" s="1966"/>
      <c r="OSW22" s="1966"/>
      <c r="OSX22" s="1966"/>
      <c r="OSY22" s="1966"/>
      <c r="OSZ22" s="1966"/>
      <c r="OTA22" s="1966"/>
      <c r="OTB22" s="1966"/>
      <c r="OTC22" s="1966"/>
      <c r="OTD22" s="1966"/>
      <c r="OTE22" s="1966"/>
      <c r="OTF22" s="1966"/>
      <c r="OTG22" s="1966"/>
      <c r="OTH22" s="1966"/>
      <c r="OTI22" s="1966"/>
      <c r="OTJ22" s="1966"/>
      <c r="OTK22" s="1966"/>
      <c r="OTL22" s="1966"/>
      <c r="OTM22" s="1966"/>
      <c r="OTN22" s="1966"/>
      <c r="OTO22" s="1966"/>
      <c r="OTP22" s="1966"/>
      <c r="OTQ22" s="1966"/>
      <c r="OTR22" s="1966"/>
      <c r="OTS22" s="1966"/>
      <c r="OTT22" s="1966"/>
      <c r="OTU22" s="1966"/>
      <c r="OTV22" s="1966"/>
      <c r="OTW22" s="1966"/>
      <c r="OTX22" s="1966"/>
      <c r="OTY22" s="1966"/>
      <c r="OTZ22" s="1966"/>
      <c r="OUA22" s="1966"/>
      <c r="OUB22" s="1966"/>
      <c r="OUC22" s="1966"/>
      <c r="OUD22" s="1966"/>
      <c r="OUE22" s="1966"/>
      <c r="OUF22" s="1966"/>
      <c r="OUG22" s="1966"/>
      <c r="OUH22" s="1966"/>
      <c r="OUI22" s="1966"/>
      <c r="OUJ22" s="1966"/>
      <c r="OUK22" s="1966"/>
      <c r="OUL22" s="1966"/>
      <c r="OUM22" s="1966"/>
      <c r="OUN22" s="1966"/>
      <c r="OUO22" s="1966"/>
      <c r="OUP22" s="1966"/>
      <c r="OUQ22" s="1966"/>
      <c r="OUR22" s="1966"/>
      <c r="OUS22" s="1966"/>
      <c r="OUT22" s="1966"/>
      <c r="OUU22" s="1966"/>
      <c r="OUV22" s="1966"/>
      <c r="OUW22" s="1966"/>
      <c r="OUX22" s="1966"/>
      <c r="OUY22" s="1966"/>
      <c r="OUZ22" s="1966"/>
      <c r="OVA22" s="1966"/>
      <c r="OVB22" s="1966"/>
      <c r="OVC22" s="1966"/>
      <c r="OVD22" s="1966"/>
      <c r="OVE22" s="1966"/>
      <c r="OVF22" s="1966"/>
      <c r="OVG22" s="1966"/>
      <c r="OVH22" s="1966"/>
      <c r="OVI22" s="1966"/>
      <c r="OVJ22" s="1966"/>
      <c r="OVK22" s="1966"/>
      <c r="OVL22" s="1966"/>
      <c r="OVM22" s="1966"/>
      <c r="OVN22" s="1966"/>
      <c r="OVO22" s="1966"/>
      <c r="OVP22" s="1966"/>
      <c r="OVQ22" s="1966"/>
      <c r="OVR22" s="1966"/>
      <c r="OVS22" s="1966"/>
      <c r="OVT22" s="1966"/>
      <c r="OVU22" s="1966"/>
      <c r="OVV22" s="1966"/>
      <c r="OVW22" s="1966"/>
      <c r="OVX22" s="1966"/>
      <c r="OVY22" s="1966"/>
      <c r="OVZ22" s="1966"/>
      <c r="OWA22" s="1966"/>
      <c r="OWB22" s="1966"/>
      <c r="OWC22" s="1966"/>
      <c r="OWD22" s="1966"/>
      <c r="OWE22" s="1966"/>
      <c r="OWF22" s="1966"/>
      <c r="OWG22" s="1966"/>
      <c r="OWH22" s="1966"/>
      <c r="OWI22" s="1966"/>
      <c r="OWJ22" s="1966"/>
      <c r="OWK22" s="1966"/>
      <c r="OWL22" s="1966"/>
      <c r="OWM22" s="1966"/>
      <c r="OWN22" s="1966"/>
      <c r="OWO22" s="1966"/>
      <c r="OWP22" s="1966"/>
      <c r="OWQ22" s="1966"/>
      <c r="OWR22" s="1966"/>
      <c r="OWS22" s="1966"/>
      <c r="OWT22" s="1966"/>
      <c r="OWU22" s="1966"/>
      <c r="OWV22" s="1966"/>
      <c r="OWW22" s="1966"/>
      <c r="OWX22" s="1966"/>
      <c r="OWY22" s="1966"/>
      <c r="OWZ22" s="1966"/>
      <c r="OXA22" s="1966"/>
      <c r="OXB22" s="1966"/>
      <c r="OXC22" s="1966"/>
      <c r="OXD22" s="1966"/>
      <c r="OXE22" s="1966"/>
      <c r="OXF22" s="1966"/>
      <c r="OXG22" s="1966"/>
      <c r="OXH22" s="1966"/>
      <c r="OXI22" s="1966"/>
      <c r="OXJ22" s="1966"/>
      <c r="OXK22" s="1966"/>
      <c r="OXL22" s="1966"/>
      <c r="OXM22" s="1966"/>
      <c r="OXN22" s="1966"/>
      <c r="OXO22" s="1966"/>
      <c r="OXP22" s="1966"/>
      <c r="OXQ22" s="1966"/>
      <c r="OXR22" s="1966"/>
      <c r="OXS22" s="1966"/>
      <c r="OXT22" s="1966"/>
      <c r="OXU22" s="1966"/>
      <c r="OXV22" s="1966"/>
      <c r="OXW22" s="1966"/>
      <c r="OXX22" s="1966"/>
      <c r="OXY22" s="1966"/>
      <c r="OXZ22" s="1966"/>
      <c r="OYA22" s="1966"/>
      <c r="OYB22" s="1966"/>
      <c r="OYC22" s="1966"/>
      <c r="OYD22" s="1966"/>
      <c r="OYE22" s="1966"/>
      <c r="OYF22" s="1966"/>
      <c r="OYG22" s="1966"/>
      <c r="OYH22" s="1966"/>
      <c r="OYI22" s="1966"/>
      <c r="OYJ22" s="1966"/>
      <c r="OYK22" s="1966"/>
      <c r="OYL22" s="1966"/>
      <c r="OYM22" s="1966"/>
      <c r="OYN22" s="1966"/>
      <c r="OYO22" s="1966"/>
      <c r="OYP22" s="1966"/>
      <c r="OYQ22" s="1966"/>
      <c r="OYR22" s="1966"/>
      <c r="OYS22" s="1966"/>
      <c r="OYT22" s="1966"/>
      <c r="OYU22" s="1966"/>
      <c r="OYV22" s="1966"/>
      <c r="OYW22" s="1966"/>
      <c r="OYX22" s="1966"/>
      <c r="OYY22" s="1966"/>
      <c r="OYZ22" s="1966"/>
      <c r="OZA22" s="1966"/>
      <c r="OZB22" s="1966"/>
      <c r="OZC22" s="1966"/>
      <c r="OZD22" s="1966"/>
      <c r="OZE22" s="1966"/>
      <c r="OZF22" s="1966"/>
      <c r="OZG22" s="1966"/>
      <c r="OZH22" s="1966"/>
      <c r="OZI22" s="1966"/>
      <c r="OZJ22" s="1966"/>
      <c r="OZK22" s="1966"/>
      <c r="OZL22" s="1966"/>
      <c r="OZM22" s="1966"/>
      <c r="OZN22" s="1966"/>
      <c r="OZO22" s="1966"/>
      <c r="OZP22" s="1966"/>
      <c r="OZQ22" s="1966"/>
      <c r="OZR22" s="1966"/>
      <c r="OZS22" s="1966"/>
      <c r="OZT22" s="1966"/>
      <c r="OZU22" s="1966"/>
      <c r="OZV22" s="1966"/>
      <c r="OZW22" s="1966"/>
      <c r="OZX22" s="1966"/>
      <c r="OZY22" s="1966"/>
      <c r="OZZ22" s="1966"/>
      <c r="PAA22" s="1966"/>
      <c r="PAB22" s="1966"/>
      <c r="PAC22" s="1966"/>
      <c r="PAD22" s="1966"/>
      <c r="PAE22" s="1966"/>
      <c r="PAF22" s="1966"/>
      <c r="PAG22" s="1966"/>
      <c r="PAH22" s="1966"/>
      <c r="PAI22" s="1966"/>
      <c r="PAJ22" s="1966"/>
      <c r="PAK22" s="1966"/>
      <c r="PAL22" s="1966"/>
      <c r="PAM22" s="1966"/>
      <c r="PAN22" s="1966"/>
      <c r="PAO22" s="1966"/>
      <c r="PAP22" s="1966"/>
      <c r="PAQ22" s="1966"/>
      <c r="PAR22" s="1966"/>
      <c r="PAS22" s="1966"/>
      <c r="PAT22" s="1966"/>
      <c r="PAU22" s="1966"/>
      <c r="PAV22" s="1966"/>
      <c r="PAW22" s="1966"/>
      <c r="PAX22" s="1966"/>
      <c r="PAY22" s="1966"/>
      <c r="PAZ22" s="1966"/>
      <c r="PBA22" s="1966"/>
      <c r="PBB22" s="1966"/>
      <c r="PBC22" s="1966"/>
      <c r="PBD22" s="1966"/>
      <c r="PBE22" s="1966"/>
      <c r="PBF22" s="1966"/>
      <c r="PBG22" s="1966"/>
      <c r="PBH22" s="1966"/>
      <c r="PBI22" s="1966"/>
      <c r="PBJ22" s="1966"/>
      <c r="PBK22" s="1966"/>
      <c r="PBL22" s="1966"/>
      <c r="PBM22" s="1966"/>
      <c r="PBN22" s="1966"/>
      <c r="PBO22" s="1966"/>
      <c r="PBP22" s="1966"/>
      <c r="PBQ22" s="1966"/>
      <c r="PBR22" s="1966"/>
      <c r="PBS22" s="1966"/>
      <c r="PBT22" s="1966"/>
      <c r="PBU22" s="1966"/>
      <c r="PBV22" s="1966"/>
      <c r="PBW22" s="1966"/>
      <c r="PBX22" s="1966"/>
      <c r="PBY22" s="1966"/>
      <c r="PBZ22" s="1966"/>
      <c r="PCA22" s="1966"/>
      <c r="PCB22" s="1966"/>
      <c r="PCC22" s="1966"/>
      <c r="PCD22" s="1966"/>
      <c r="PCE22" s="1966"/>
      <c r="PCF22" s="1966"/>
      <c r="PCG22" s="1966"/>
      <c r="PCH22" s="1966"/>
      <c r="PCI22" s="1966"/>
      <c r="PCJ22" s="1966"/>
      <c r="PCK22" s="1966"/>
      <c r="PCL22" s="1966"/>
      <c r="PCM22" s="1966"/>
      <c r="PCN22" s="1966"/>
      <c r="PCO22" s="1966"/>
      <c r="PCP22" s="1966"/>
      <c r="PCQ22" s="1966"/>
      <c r="PCR22" s="1966"/>
      <c r="PCS22" s="1966"/>
      <c r="PCT22" s="1966"/>
      <c r="PCU22" s="1966"/>
      <c r="PCV22" s="1966"/>
      <c r="PCW22" s="1966"/>
      <c r="PCX22" s="1966"/>
      <c r="PCY22" s="1966"/>
      <c r="PCZ22" s="1966"/>
      <c r="PDA22" s="1966"/>
      <c r="PDB22" s="1966"/>
      <c r="PDC22" s="1966"/>
      <c r="PDD22" s="1966"/>
      <c r="PDE22" s="1966"/>
      <c r="PDF22" s="1966"/>
      <c r="PDG22" s="1966"/>
      <c r="PDH22" s="1966"/>
      <c r="PDI22" s="1966"/>
      <c r="PDJ22" s="1966"/>
      <c r="PDK22" s="1966"/>
      <c r="PDL22" s="1966"/>
      <c r="PDM22" s="1966"/>
      <c r="PDN22" s="1966"/>
      <c r="PDO22" s="1966"/>
      <c r="PDP22" s="1966"/>
      <c r="PDQ22" s="1966"/>
      <c r="PDR22" s="1966"/>
      <c r="PDS22" s="1966"/>
      <c r="PDT22" s="1966"/>
      <c r="PDU22" s="1966"/>
      <c r="PDV22" s="1966"/>
      <c r="PDW22" s="1966"/>
      <c r="PDX22" s="1966"/>
      <c r="PDY22" s="1966"/>
      <c r="PDZ22" s="1966"/>
      <c r="PEA22" s="1966"/>
      <c r="PEB22" s="1966"/>
      <c r="PEC22" s="1966"/>
      <c r="PED22" s="1966"/>
      <c r="PEE22" s="1966"/>
      <c r="PEF22" s="1966"/>
      <c r="PEG22" s="1966"/>
      <c r="PEH22" s="1966"/>
      <c r="PEI22" s="1966"/>
      <c r="PEJ22" s="1966"/>
      <c r="PEK22" s="1966"/>
      <c r="PEL22" s="1966"/>
      <c r="PEM22" s="1966"/>
      <c r="PEN22" s="1966"/>
      <c r="PEO22" s="1966"/>
      <c r="PEP22" s="1966"/>
      <c r="PEQ22" s="1966"/>
      <c r="PER22" s="1966"/>
      <c r="PES22" s="1966"/>
      <c r="PET22" s="1966"/>
      <c r="PEU22" s="1966"/>
      <c r="PEV22" s="1966"/>
      <c r="PEW22" s="1966"/>
      <c r="PEX22" s="1966"/>
      <c r="PEY22" s="1966"/>
      <c r="PEZ22" s="1966"/>
      <c r="PFA22" s="1966"/>
      <c r="PFB22" s="1966"/>
      <c r="PFC22" s="1966"/>
      <c r="PFD22" s="1966"/>
      <c r="PFE22" s="1966"/>
      <c r="PFF22" s="1966"/>
      <c r="PFG22" s="1966"/>
      <c r="PFH22" s="1966"/>
      <c r="PFI22" s="1966"/>
      <c r="PFJ22" s="1966"/>
      <c r="PFK22" s="1966"/>
      <c r="PFL22" s="1966"/>
      <c r="PFM22" s="1966"/>
      <c r="PFN22" s="1966"/>
      <c r="PFO22" s="1966"/>
      <c r="PFP22" s="1966"/>
      <c r="PFQ22" s="1966"/>
      <c r="PFR22" s="1966"/>
      <c r="PFS22" s="1966"/>
      <c r="PFT22" s="1966"/>
      <c r="PFU22" s="1966"/>
      <c r="PFV22" s="1966"/>
      <c r="PFW22" s="1966"/>
      <c r="PFX22" s="1966"/>
      <c r="PFY22" s="1966"/>
      <c r="PFZ22" s="1966"/>
      <c r="PGA22" s="1966"/>
      <c r="PGB22" s="1966"/>
      <c r="PGC22" s="1966"/>
      <c r="PGD22" s="1966"/>
      <c r="PGE22" s="1966"/>
      <c r="PGF22" s="1966"/>
      <c r="PGG22" s="1966"/>
      <c r="PGH22" s="1966"/>
      <c r="PGI22" s="1966"/>
      <c r="PGJ22" s="1966"/>
      <c r="PGK22" s="1966"/>
      <c r="PGL22" s="1966"/>
      <c r="PGM22" s="1966"/>
      <c r="PGN22" s="1966"/>
      <c r="PGO22" s="1966"/>
      <c r="PGP22" s="1966"/>
      <c r="PGQ22" s="1966"/>
      <c r="PGR22" s="1966"/>
      <c r="PGS22" s="1966"/>
      <c r="PGT22" s="1966"/>
      <c r="PGU22" s="1966"/>
      <c r="PGV22" s="1966"/>
      <c r="PGW22" s="1966"/>
      <c r="PGX22" s="1966"/>
      <c r="PGY22" s="1966"/>
      <c r="PGZ22" s="1966"/>
      <c r="PHA22" s="1966"/>
      <c r="PHB22" s="1966"/>
      <c r="PHC22" s="1966"/>
      <c r="PHD22" s="1966"/>
      <c r="PHE22" s="1966"/>
      <c r="PHF22" s="1966"/>
      <c r="PHG22" s="1966"/>
      <c r="PHH22" s="1966"/>
      <c r="PHI22" s="1966"/>
      <c r="PHJ22" s="1966"/>
      <c r="PHK22" s="1966"/>
      <c r="PHL22" s="1966"/>
      <c r="PHM22" s="1966"/>
      <c r="PHN22" s="1966"/>
      <c r="PHO22" s="1966"/>
      <c r="PHP22" s="1966"/>
      <c r="PHQ22" s="1966"/>
      <c r="PHR22" s="1966"/>
      <c r="PHS22" s="1966"/>
      <c r="PHT22" s="1966"/>
      <c r="PHU22" s="1966"/>
      <c r="PHV22" s="1966"/>
      <c r="PHW22" s="1966"/>
      <c r="PHX22" s="1966"/>
      <c r="PHY22" s="1966"/>
      <c r="PHZ22" s="1966"/>
      <c r="PIA22" s="1966"/>
      <c r="PIB22" s="1966"/>
      <c r="PIC22" s="1966"/>
      <c r="PID22" s="1966"/>
      <c r="PIE22" s="1966"/>
      <c r="PIF22" s="1966"/>
      <c r="PIG22" s="1966"/>
      <c r="PIH22" s="1966"/>
      <c r="PII22" s="1966"/>
      <c r="PIJ22" s="1966"/>
      <c r="PIK22" s="1966"/>
      <c r="PIL22" s="1966"/>
      <c r="PIM22" s="1966"/>
      <c r="PIN22" s="1966"/>
      <c r="PIO22" s="1966"/>
      <c r="PIP22" s="1966"/>
      <c r="PIQ22" s="1966"/>
      <c r="PIR22" s="1966"/>
      <c r="PIS22" s="1966"/>
      <c r="PIT22" s="1966"/>
      <c r="PIU22" s="1966"/>
      <c r="PIV22" s="1966"/>
      <c r="PIW22" s="1966"/>
      <c r="PIX22" s="1966"/>
      <c r="PIY22" s="1966"/>
      <c r="PIZ22" s="1966"/>
      <c r="PJA22" s="1966"/>
      <c r="PJB22" s="1966"/>
      <c r="PJC22" s="1966"/>
      <c r="PJD22" s="1966"/>
      <c r="PJE22" s="1966"/>
      <c r="PJF22" s="1966"/>
      <c r="PJG22" s="1966"/>
      <c r="PJH22" s="1966"/>
      <c r="PJI22" s="1966"/>
      <c r="PJJ22" s="1966"/>
      <c r="PJK22" s="1966"/>
      <c r="PJL22" s="1966"/>
      <c r="PJM22" s="1966"/>
      <c r="PJN22" s="1966"/>
      <c r="PJO22" s="1966"/>
      <c r="PJP22" s="1966"/>
      <c r="PJQ22" s="1966"/>
      <c r="PJR22" s="1966"/>
      <c r="PJS22" s="1966"/>
      <c r="PJT22" s="1966"/>
      <c r="PJU22" s="1966"/>
      <c r="PJV22" s="1966"/>
      <c r="PJW22" s="1966"/>
      <c r="PJX22" s="1966"/>
      <c r="PJY22" s="1966"/>
      <c r="PJZ22" s="1966"/>
      <c r="PKA22" s="1966"/>
      <c r="PKB22" s="1966"/>
      <c r="PKC22" s="1966"/>
      <c r="PKD22" s="1966"/>
      <c r="PKE22" s="1966"/>
      <c r="PKF22" s="1966"/>
      <c r="PKG22" s="1966"/>
      <c r="PKH22" s="1966"/>
      <c r="PKI22" s="1966"/>
      <c r="PKJ22" s="1966"/>
      <c r="PKK22" s="1966"/>
      <c r="PKL22" s="1966"/>
      <c r="PKM22" s="1966"/>
      <c r="PKN22" s="1966"/>
      <c r="PKO22" s="1966"/>
      <c r="PKP22" s="1966"/>
      <c r="PKQ22" s="1966"/>
      <c r="PKR22" s="1966"/>
      <c r="PKS22" s="1966"/>
      <c r="PKT22" s="1966"/>
      <c r="PKU22" s="1966"/>
      <c r="PKV22" s="1966"/>
      <c r="PKW22" s="1966"/>
      <c r="PKX22" s="1966"/>
      <c r="PKY22" s="1966"/>
      <c r="PKZ22" s="1966"/>
      <c r="PLA22" s="1966"/>
      <c r="PLB22" s="1966"/>
      <c r="PLC22" s="1966"/>
      <c r="PLD22" s="1966"/>
      <c r="PLE22" s="1966"/>
      <c r="PLF22" s="1966"/>
      <c r="PLG22" s="1966"/>
      <c r="PLH22" s="1966"/>
      <c r="PLI22" s="1966"/>
      <c r="PLJ22" s="1966"/>
      <c r="PLK22" s="1966"/>
      <c r="PLL22" s="1966"/>
      <c r="PLM22" s="1966"/>
      <c r="PLN22" s="1966"/>
      <c r="PLO22" s="1966"/>
      <c r="PLP22" s="1966"/>
      <c r="PLQ22" s="1966"/>
      <c r="PLR22" s="1966"/>
      <c r="PLS22" s="1966"/>
      <c r="PLT22" s="1966"/>
      <c r="PLU22" s="1966"/>
      <c r="PLV22" s="1966"/>
      <c r="PLW22" s="1966"/>
      <c r="PLX22" s="1966"/>
      <c r="PLY22" s="1966"/>
      <c r="PLZ22" s="1966"/>
      <c r="PMA22" s="1966"/>
      <c r="PMB22" s="1966"/>
      <c r="PMC22" s="1966"/>
      <c r="PMD22" s="1966"/>
      <c r="PME22" s="1966"/>
      <c r="PMF22" s="1966"/>
      <c r="PMG22" s="1966"/>
      <c r="PMH22" s="1966"/>
      <c r="PMI22" s="1966"/>
      <c r="PMJ22" s="1966"/>
      <c r="PMK22" s="1966"/>
      <c r="PML22" s="1966"/>
      <c r="PMM22" s="1966"/>
      <c r="PMN22" s="1966"/>
      <c r="PMO22" s="1966"/>
      <c r="PMP22" s="1966"/>
      <c r="PMQ22" s="1966"/>
      <c r="PMR22" s="1966"/>
      <c r="PMS22" s="1966"/>
      <c r="PMT22" s="1966"/>
      <c r="PMU22" s="1966"/>
      <c r="PMV22" s="1966"/>
      <c r="PMW22" s="1966"/>
      <c r="PMX22" s="1966"/>
      <c r="PMY22" s="1966"/>
      <c r="PMZ22" s="1966"/>
      <c r="PNA22" s="1966"/>
      <c r="PNB22" s="1966"/>
      <c r="PNC22" s="1966"/>
      <c r="PND22" s="1966"/>
      <c r="PNE22" s="1966"/>
      <c r="PNF22" s="1966"/>
      <c r="PNG22" s="1966"/>
      <c r="PNH22" s="1966"/>
      <c r="PNI22" s="1966"/>
      <c r="PNJ22" s="1966"/>
      <c r="PNK22" s="1966"/>
      <c r="PNL22" s="1966"/>
      <c r="PNM22" s="1966"/>
      <c r="PNN22" s="1966"/>
      <c r="PNO22" s="1966"/>
      <c r="PNP22" s="1966"/>
      <c r="PNQ22" s="1966"/>
      <c r="PNR22" s="1966"/>
      <c r="PNS22" s="1966"/>
      <c r="PNT22" s="1966"/>
      <c r="PNU22" s="1966"/>
      <c r="PNV22" s="1966"/>
      <c r="PNW22" s="1966"/>
      <c r="PNX22" s="1966"/>
      <c r="PNY22" s="1966"/>
      <c r="PNZ22" s="1966"/>
      <c r="POA22" s="1966"/>
      <c r="POB22" s="1966"/>
      <c r="POC22" s="1966"/>
      <c r="POD22" s="1966"/>
      <c r="POE22" s="1966"/>
      <c r="POF22" s="1966"/>
      <c r="POG22" s="1966"/>
      <c r="POH22" s="1966"/>
      <c r="POI22" s="1966"/>
      <c r="POJ22" s="1966"/>
      <c r="POK22" s="1966"/>
      <c r="POL22" s="1966"/>
      <c r="POM22" s="1966"/>
      <c r="PON22" s="1966"/>
      <c r="POO22" s="1966"/>
      <c r="POP22" s="1966"/>
      <c r="POQ22" s="1966"/>
      <c r="POR22" s="1966"/>
      <c r="POS22" s="1966"/>
      <c r="POT22" s="1966"/>
      <c r="POU22" s="1966"/>
      <c r="POV22" s="1966"/>
      <c r="POW22" s="1966"/>
      <c r="POX22" s="1966"/>
      <c r="POY22" s="1966"/>
      <c r="POZ22" s="1966"/>
      <c r="PPA22" s="1966"/>
      <c r="PPB22" s="1966"/>
      <c r="PPC22" s="1966"/>
      <c r="PPD22" s="1966"/>
      <c r="PPE22" s="1966"/>
      <c r="PPF22" s="1966"/>
      <c r="PPG22" s="1966"/>
      <c r="PPH22" s="1966"/>
      <c r="PPI22" s="1966"/>
      <c r="PPJ22" s="1966"/>
      <c r="PPK22" s="1966"/>
      <c r="PPL22" s="1966"/>
      <c r="PPM22" s="1966"/>
      <c r="PPN22" s="1966"/>
      <c r="PPO22" s="1966"/>
      <c r="PPP22" s="1966"/>
      <c r="PPQ22" s="1966"/>
      <c r="PPR22" s="1966"/>
      <c r="PPS22" s="1966"/>
      <c r="PPT22" s="1966"/>
      <c r="PPU22" s="1966"/>
      <c r="PPV22" s="1966"/>
      <c r="PPW22" s="1966"/>
      <c r="PPX22" s="1966"/>
      <c r="PPY22" s="1966"/>
      <c r="PPZ22" s="1966"/>
      <c r="PQA22" s="1966"/>
      <c r="PQB22" s="1966"/>
      <c r="PQC22" s="1966"/>
      <c r="PQD22" s="1966"/>
      <c r="PQE22" s="1966"/>
      <c r="PQF22" s="1966"/>
      <c r="PQG22" s="1966"/>
      <c r="PQH22" s="1966"/>
      <c r="PQI22" s="1966"/>
      <c r="PQJ22" s="1966"/>
      <c r="PQK22" s="1966"/>
      <c r="PQL22" s="1966"/>
      <c r="PQM22" s="1966"/>
      <c r="PQN22" s="1966"/>
      <c r="PQO22" s="1966"/>
      <c r="PQP22" s="1966"/>
      <c r="PQQ22" s="1966"/>
      <c r="PQR22" s="1966"/>
      <c r="PQS22" s="1966"/>
      <c r="PQT22" s="1966"/>
      <c r="PQU22" s="1966"/>
      <c r="PQV22" s="1966"/>
      <c r="PQW22" s="1966"/>
      <c r="PQX22" s="1966"/>
      <c r="PQY22" s="1966"/>
      <c r="PQZ22" s="1966"/>
      <c r="PRA22" s="1966"/>
      <c r="PRB22" s="1966"/>
      <c r="PRC22" s="1966"/>
      <c r="PRD22" s="1966"/>
      <c r="PRE22" s="1966"/>
      <c r="PRF22" s="1966"/>
      <c r="PRG22" s="1966"/>
      <c r="PRH22" s="1966"/>
      <c r="PRI22" s="1966"/>
      <c r="PRJ22" s="1966"/>
      <c r="PRK22" s="1966"/>
      <c r="PRL22" s="1966"/>
      <c r="PRM22" s="1966"/>
      <c r="PRN22" s="1966"/>
      <c r="PRO22" s="1966"/>
      <c r="PRP22" s="1966"/>
      <c r="PRQ22" s="1966"/>
      <c r="PRR22" s="1966"/>
      <c r="PRS22" s="1966"/>
      <c r="PRT22" s="1966"/>
      <c r="PRU22" s="1966"/>
      <c r="PRV22" s="1966"/>
      <c r="PRW22" s="1966"/>
      <c r="PRX22" s="1966"/>
      <c r="PRY22" s="1966"/>
      <c r="PRZ22" s="1966"/>
      <c r="PSA22" s="1966"/>
      <c r="PSB22" s="1966"/>
      <c r="PSC22" s="1966"/>
      <c r="PSD22" s="1966"/>
      <c r="PSE22" s="1966"/>
      <c r="PSF22" s="1966"/>
      <c r="PSG22" s="1966"/>
      <c r="PSH22" s="1966"/>
      <c r="PSI22" s="1966"/>
      <c r="PSJ22" s="1966"/>
      <c r="PSK22" s="1966"/>
      <c r="PSL22" s="1966"/>
      <c r="PSM22" s="1966"/>
      <c r="PSN22" s="1966"/>
      <c r="PSO22" s="1966"/>
      <c r="PSP22" s="1966"/>
      <c r="PSQ22" s="1966"/>
      <c r="PSR22" s="1966"/>
      <c r="PSS22" s="1966"/>
      <c r="PST22" s="1966"/>
      <c r="PSU22" s="1966"/>
      <c r="PSV22" s="1966"/>
      <c r="PSW22" s="1966"/>
      <c r="PSX22" s="1966"/>
      <c r="PSY22" s="1966"/>
      <c r="PSZ22" s="1966"/>
      <c r="PTA22" s="1966"/>
      <c r="PTB22" s="1966"/>
      <c r="PTC22" s="1966"/>
      <c r="PTD22" s="1966"/>
      <c r="PTE22" s="1966"/>
      <c r="PTF22" s="1966"/>
      <c r="PTG22" s="1966"/>
      <c r="PTH22" s="1966"/>
      <c r="PTI22" s="1966"/>
      <c r="PTJ22" s="1966"/>
      <c r="PTK22" s="1966"/>
      <c r="PTL22" s="1966"/>
      <c r="PTM22" s="1966"/>
      <c r="PTN22" s="1966"/>
      <c r="PTO22" s="1966"/>
      <c r="PTP22" s="1966"/>
      <c r="PTQ22" s="1966"/>
      <c r="PTR22" s="1966"/>
      <c r="PTS22" s="1966"/>
      <c r="PTT22" s="1966"/>
      <c r="PTU22" s="1966"/>
      <c r="PTV22" s="1966"/>
      <c r="PTW22" s="1966"/>
      <c r="PTX22" s="1966"/>
      <c r="PTY22" s="1966"/>
      <c r="PTZ22" s="1966"/>
      <c r="PUA22" s="1966"/>
      <c r="PUB22" s="1966"/>
      <c r="PUC22" s="1966"/>
      <c r="PUD22" s="1966"/>
      <c r="PUE22" s="1966"/>
      <c r="PUF22" s="1966"/>
      <c r="PUG22" s="1966"/>
      <c r="PUH22" s="1966"/>
      <c r="PUI22" s="1966"/>
      <c r="PUJ22" s="1966"/>
      <c r="PUK22" s="1966"/>
      <c r="PUL22" s="1966"/>
      <c r="PUM22" s="1966"/>
      <c r="PUN22" s="1966"/>
      <c r="PUO22" s="1966"/>
      <c r="PUP22" s="1966"/>
      <c r="PUQ22" s="1966"/>
      <c r="PUR22" s="1966"/>
      <c r="PUS22" s="1966"/>
      <c r="PUT22" s="1966"/>
      <c r="PUU22" s="1966"/>
      <c r="PUV22" s="1966"/>
      <c r="PUW22" s="1966"/>
      <c r="PUX22" s="1966"/>
      <c r="PUY22" s="1966"/>
      <c r="PUZ22" s="1966"/>
      <c r="PVA22" s="1966"/>
      <c r="PVB22" s="1966"/>
      <c r="PVC22" s="1966"/>
      <c r="PVD22" s="1966"/>
      <c r="PVE22" s="1966"/>
      <c r="PVF22" s="1966"/>
      <c r="PVG22" s="1966"/>
      <c r="PVH22" s="1966"/>
      <c r="PVI22" s="1966"/>
      <c r="PVJ22" s="1966"/>
      <c r="PVK22" s="1966"/>
      <c r="PVL22" s="1966"/>
      <c r="PVM22" s="1966"/>
      <c r="PVN22" s="1966"/>
      <c r="PVO22" s="1966"/>
      <c r="PVP22" s="1966"/>
      <c r="PVQ22" s="1966"/>
      <c r="PVR22" s="1966"/>
      <c r="PVS22" s="1966"/>
      <c r="PVT22" s="1966"/>
      <c r="PVU22" s="1966"/>
      <c r="PVV22" s="1966"/>
      <c r="PVW22" s="1966"/>
      <c r="PVX22" s="1966"/>
      <c r="PVY22" s="1966"/>
      <c r="PVZ22" s="1966"/>
      <c r="PWA22" s="1966"/>
      <c r="PWB22" s="1966"/>
      <c r="PWC22" s="1966"/>
      <c r="PWD22" s="1966"/>
      <c r="PWE22" s="1966"/>
      <c r="PWF22" s="1966"/>
      <c r="PWG22" s="1966"/>
      <c r="PWH22" s="1966"/>
      <c r="PWI22" s="1966"/>
      <c r="PWJ22" s="1966"/>
      <c r="PWK22" s="1966"/>
      <c r="PWL22" s="1966"/>
      <c r="PWM22" s="1966"/>
      <c r="PWN22" s="1966"/>
      <c r="PWO22" s="1966"/>
      <c r="PWP22" s="1966"/>
      <c r="PWQ22" s="1966"/>
      <c r="PWR22" s="1966"/>
      <c r="PWS22" s="1966"/>
      <c r="PWT22" s="1966"/>
      <c r="PWU22" s="1966"/>
      <c r="PWV22" s="1966"/>
      <c r="PWW22" s="1966"/>
      <c r="PWX22" s="1966"/>
      <c r="PWY22" s="1966"/>
      <c r="PWZ22" s="1966"/>
      <c r="PXA22" s="1966"/>
      <c r="PXB22" s="1966"/>
      <c r="PXC22" s="1966"/>
      <c r="PXD22" s="1966"/>
      <c r="PXE22" s="1966"/>
      <c r="PXF22" s="1966"/>
      <c r="PXG22" s="1966"/>
      <c r="PXH22" s="1966"/>
      <c r="PXI22" s="1966"/>
      <c r="PXJ22" s="1966"/>
      <c r="PXK22" s="1966"/>
      <c r="PXL22" s="1966"/>
      <c r="PXM22" s="1966"/>
      <c r="PXN22" s="1966"/>
      <c r="PXO22" s="1966"/>
      <c r="PXP22" s="1966"/>
      <c r="PXQ22" s="1966"/>
      <c r="PXR22" s="1966"/>
      <c r="PXS22" s="1966"/>
      <c r="PXT22" s="1966"/>
      <c r="PXU22" s="1966"/>
      <c r="PXV22" s="1966"/>
      <c r="PXW22" s="1966"/>
      <c r="PXX22" s="1966"/>
      <c r="PXY22" s="1966"/>
      <c r="PXZ22" s="1966"/>
      <c r="PYA22" s="1966"/>
      <c r="PYB22" s="1966"/>
      <c r="PYC22" s="1966"/>
      <c r="PYD22" s="1966"/>
      <c r="PYE22" s="1966"/>
      <c r="PYF22" s="1966"/>
      <c r="PYG22" s="1966"/>
      <c r="PYH22" s="1966"/>
      <c r="PYI22" s="1966"/>
      <c r="PYJ22" s="1966"/>
      <c r="PYK22" s="1966"/>
      <c r="PYL22" s="1966"/>
      <c r="PYM22" s="1966"/>
      <c r="PYN22" s="1966"/>
      <c r="PYO22" s="1966"/>
      <c r="PYP22" s="1966"/>
      <c r="PYQ22" s="1966"/>
      <c r="PYR22" s="1966"/>
      <c r="PYS22" s="1966"/>
      <c r="PYT22" s="1966"/>
      <c r="PYU22" s="1966"/>
      <c r="PYV22" s="1966"/>
      <c r="PYW22" s="1966"/>
      <c r="PYX22" s="1966"/>
      <c r="PYY22" s="1966"/>
      <c r="PYZ22" s="1966"/>
      <c r="PZA22" s="1966"/>
      <c r="PZB22" s="1966"/>
      <c r="PZC22" s="1966"/>
      <c r="PZD22" s="1966"/>
      <c r="PZE22" s="1966"/>
      <c r="PZF22" s="1966"/>
      <c r="PZG22" s="1966"/>
      <c r="PZH22" s="1966"/>
      <c r="PZI22" s="1966"/>
      <c r="PZJ22" s="1966"/>
      <c r="PZK22" s="1966"/>
      <c r="PZL22" s="1966"/>
      <c r="PZM22" s="1966"/>
      <c r="PZN22" s="1966"/>
      <c r="PZO22" s="1966"/>
      <c r="PZP22" s="1966"/>
      <c r="PZQ22" s="1966"/>
      <c r="PZR22" s="1966"/>
      <c r="PZS22" s="1966"/>
      <c r="PZT22" s="1966"/>
      <c r="PZU22" s="1966"/>
      <c r="PZV22" s="1966"/>
      <c r="PZW22" s="1966"/>
      <c r="PZX22" s="1966"/>
      <c r="PZY22" s="1966"/>
      <c r="PZZ22" s="1966"/>
      <c r="QAA22" s="1966"/>
      <c r="QAB22" s="1966"/>
      <c r="QAC22" s="1966"/>
      <c r="QAD22" s="1966"/>
      <c r="QAE22" s="1966"/>
      <c r="QAF22" s="1966"/>
      <c r="QAG22" s="1966"/>
      <c r="QAH22" s="1966"/>
      <c r="QAI22" s="1966"/>
      <c r="QAJ22" s="1966"/>
      <c r="QAK22" s="1966"/>
      <c r="QAL22" s="1966"/>
      <c r="QAM22" s="1966"/>
      <c r="QAN22" s="1966"/>
      <c r="QAO22" s="1966"/>
      <c r="QAP22" s="1966"/>
      <c r="QAQ22" s="1966"/>
      <c r="QAR22" s="1966"/>
      <c r="QAS22" s="1966"/>
      <c r="QAT22" s="1966"/>
      <c r="QAU22" s="1966"/>
      <c r="QAV22" s="1966"/>
      <c r="QAW22" s="1966"/>
      <c r="QAX22" s="1966"/>
      <c r="QAY22" s="1966"/>
      <c r="QAZ22" s="1966"/>
      <c r="QBA22" s="1966"/>
      <c r="QBB22" s="1966"/>
      <c r="QBC22" s="1966"/>
      <c r="QBD22" s="1966"/>
      <c r="QBE22" s="1966"/>
      <c r="QBF22" s="1966"/>
      <c r="QBG22" s="1966"/>
      <c r="QBH22" s="1966"/>
      <c r="QBI22" s="1966"/>
      <c r="QBJ22" s="1966"/>
      <c r="QBK22" s="1966"/>
      <c r="QBL22" s="1966"/>
      <c r="QBM22" s="1966"/>
      <c r="QBN22" s="1966"/>
      <c r="QBO22" s="1966"/>
      <c r="QBP22" s="1966"/>
      <c r="QBQ22" s="1966"/>
      <c r="QBR22" s="1966"/>
      <c r="QBS22" s="1966"/>
      <c r="QBT22" s="1966"/>
      <c r="QBU22" s="1966"/>
      <c r="QBV22" s="1966"/>
      <c r="QBW22" s="1966"/>
      <c r="QBX22" s="1966"/>
      <c r="QBY22" s="1966"/>
      <c r="QBZ22" s="1966"/>
      <c r="QCA22" s="1966"/>
      <c r="QCB22" s="1966"/>
      <c r="QCC22" s="1966"/>
      <c r="QCD22" s="1966"/>
      <c r="QCE22" s="1966"/>
      <c r="QCF22" s="1966"/>
      <c r="QCG22" s="1966"/>
      <c r="QCH22" s="1966"/>
      <c r="QCI22" s="1966"/>
      <c r="QCJ22" s="1966"/>
      <c r="QCK22" s="1966"/>
      <c r="QCL22" s="1966"/>
      <c r="QCM22" s="1966"/>
      <c r="QCN22" s="1966"/>
      <c r="QCO22" s="1966"/>
      <c r="QCP22" s="1966"/>
      <c r="QCQ22" s="1966"/>
      <c r="QCR22" s="1966"/>
      <c r="QCS22" s="1966"/>
      <c r="QCT22" s="1966"/>
      <c r="QCU22" s="1966"/>
      <c r="QCV22" s="1966"/>
      <c r="QCW22" s="1966"/>
      <c r="QCX22" s="1966"/>
      <c r="QCY22" s="1966"/>
      <c r="QCZ22" s="1966"/>
      <c r="QDA22" s="1966"/>
      <c r="QDB22" s="1966"/>
      <c r="QDC22" s="1966"/>
      <c r="QDD22" s="1966"/>
      <c r="QDE22" s="1966"/>
      <c r="QDF22" s="1966"/>
      <c r="QDG22" s="1966"/>
      <c r="QDH22" s="1966"/>
      <c r="QDI22" s="1966"/>
      <c r="QDJ22" s="1966"/>
      <c r="QDK22" s="1966"/>
      <c r="QDL22" s="1966"/>
      <c r="QDM22" s="1966"/>
      <c r="QDN22" s="1966"/>
      <c r="QDO22" s="1966"/>
      <c r="QDP22" s="1966"/>
      <c r="QDQ22" s="1966"/>
      <c r="QDR22" s="1966"/>
      <c r="QDS22" s="1966"/>
      <c r="QDT22" s="1966"/>
      <c r="QDU22" s="1966"/>
      <c r="QDV22" s="1966"/>
      <c r="QDW22" s="1966"/>
      <c r="QDX22" s="1966"/>
      <c r="QDY22" s="1966"/>
      <c r="QDZ22" s="1966"/>
      <c r="QEA22" s="1966"/>
      <c r="QEB22" s="1966"/>
      <c r="QEC22" s="1966"/>
      <c r="QED22" s="1966"/>
      <c r="QEE22" s="1966"/>
      <c r="QEF22" s="1966"/>
      <c r="QEG22" s="1966"/>
      <c r="QEH22" s="1966"/>
      <c r="QEI22" s="1966"/>
      <c r="QEJ22" s="1966"/>
      <c r="QEK22" s="1966"/>
      <c r="QEL22" s="1966"/>
      <c r="QEM22" s="1966"/>
      <c r="QEN22" s="1966"/>
      <c r="QEO22" s="1966"/>
      <c r="QEP22" s="1966"/>
      <c r="QEQ22" s="1966"/>
      <c r="QER22" s="1966"/>
      <c r="QES22" s="1966"/>
      <c r="QET22" s="1966"/>
      <c r="QEU22" s="1966"/>
      <c r="QEV22" s="1966"/>
      <c r="QEW22" s="1966"/>
      <c r="QEX22" s="1966"/>
      <c r="QEY22" s="1966"/>
      <c r="QEZ22" s="1966"/>
      <c r="QFA22" s="1966"/>
      <c r="QFB22" s="1966"/>
      <c r="QFC22" s="1966"/>
      <c r="QFD22" s="1966"/>
      <c r="QFE22" s="1966"/>
      <c r="QFF22" s="1966"/>
      <c r="QFG22" s="1966"/>
      <c r="QFH22" s="1966"/>
      <c r="QFI22" s="1966"/>
      <c r="QFJ22" s="1966"/>
      <c r="QFK22" s="1966"/>
      <c r="QFL22" s="1966"/>
      <c r="QFM22" s="1966"/>
      <c r="QFN22" s="1966"/>
      <c r="QFO22" s="1966"/>
      <c r="QFP22" s="1966"/>
      <c r="QFQ22" s="1966"/>
      <c r="QFR22" s="1966"/>
      <c r="QFS22" s="1966"/>
      <c r="QFT22" s="1966"/>
      <c r="QFU22" s="1966"/>
      <c r="QFV22" s="1966"/>
      <c r="QFW22" s="1966"/>
      <c r="QFX22" s="1966"/>
      <c r="QFY22" s="1966"/>
      <c r="QFZ22" s="1966"/>
      <c r="QGA22" s="1966"/>
      <c r="QGB22" s="1966"/>
      <c r="QGC22" s="1966"/>
      <c r="QGD22" s="1966"/>
      <c r="QGE22" s="1966"/>
      <c r="QGF22" s="1966"/>
      <c r="QGG22" s="1966"/>
      <c r="QGH22" s="1966"/>
      <c r="QGI22" s="1966"/>
      <c r="QGJ22" s="1966"/>
      <c r="QGK22" s="1966"/>
      <c r="QGL22" s="1966"/>
      <c r="QGM22" s="1966"/>
      <c r="QGN22" s="1966"/>
      <c r="QGO22" s="1966"/>
      <c r="QGP22" s="1966"/>
      <c r="QGQ22" s="1966"/>
      <c r="QGR22" s="1966"/>
      <c r="QGS22" s="1966"/>
      <c r="QGT22" s="1966"/>
      <c r="QGU22" s="1966"/>
      <c r="QGV22" s="1966"/>
      <c r="QGW22" s="1966"/>
      <c r="QGX22" s="1966"/>
      <c r="QGY22" s="1966"/>
      <c r="QGZ22" s="1966"/>
      <c r="QHA22" s="1966"/>
      <c r="QHB22" s="1966"/>
      <c r="QHC22" s="1966"/>
      <c r="QHD22" s="1966"/>
      <c r="QHE22" s="1966"/>
      <c r="QHF22" s="1966"/>
      <c r="QHG22" s="1966"/>
      <c r="QHH22" s="1966"/>
      <c r="QHI22" s="1966"/>
      <c r="QHJ22" s="1966"/>
      <c r="QHK22" s="1966"/>
      <c r="QHL22" s="1966"/>
      <c r="QHM22" s="1966"/>
      <c r="QHN22" s="1966"/>
      <c r="QHO22" s="1966"/>
      <c r="QHP22" s="1966"/>
      <c r="QHQ22" s="1966"/>
      <c r="QHR22" s="1966"/>
      <c r="QHS22" s="1966"/>
      <c r="QHT22" s="1966"/>
      <c r="QHU22" s="1966"/>
      <c r="QHV22" s="1966"/>
      <c r="QHW22" s="1966"/>
      <c r="QHX22" s="1966"/>
      <c r="QHY22" s="1966"/>
      <c r="QHZ22" s="1966"/>
      <c r="QIA22" s="1966"/>
      <c r="QIB22" s="1966"/>
      <c r="QIC22" s="1966"/>
      <c r="QID22" s="1966"/>
      <c r="QIE22" s="1966"/>
      <c r="QIF22" s="1966"/>
      <c r="QIG22" s="1966"/>
      <c r="QIH22" s="1966"/>
      <c r="QII22" s="1966"/>
      <c r="QIJ22" s="1966"/>
      <c r="QIK22" s="1966"/>
      <c r="QIL22" s="1966"/>
      <c r="QIM22" s="1966"/>
      <c r="QIN22" s="1966"/>
      <c r="QIO22" s="1966"/>
      <c r="QIP22" s="1966"/>
      <c r="QIQ22" s="1966"/>
      <c r="QIR22" s="1966"/>
      <c r="QIS22" s="1966"/>
      <c r="QIT22" s="1966"/>
      <c r="QIU22" s="1966"/>
      <c r="QIV22" s="1966"/>
      <c r="QIW22" s="1966"/>
      <c r="QIX22" s="1966"/>
      <c r="QIY22" s="1966"/>
      <c r="QIZ22" s="1966"/>
      <c r="QJA22" s="1966"/>
      <c r="QJB22" s="1966"/>
      <c r="QJC22" s="1966"/>
      <c r="QJD22" s="1966"/>
      <c r="QJE22" s="1966"/>
      <c r="QJF22" s="1966"/>
      <c r="QJG22" s="1966"/>
      <c r="QJH22" s="1966"/>
      <c r="QJI22" s="1966"/>
      <c r="QJJ22" s="1966"/>
      <c r="QJK22" s="1966"/>
      <c r="QJL22" s="1966"/>
      <c r="QJM22" s="1966"/>
      <c r="QJN22" s="1966"/>
      <c r="QJO22" s="1966"/>
      <c r="QJP22" s="1966"/>
      <c r="QJQ22" s="1966"/>
      <c r="QJR22" s="1966"/>
      <c r="QJS22" s="1966"/>
      <c r="QJT22" s="1966"/>
      <c r="QJU22" s="1966"/>
      <c r="QJV22" s="1966"/>
      <c r="QJW22" s="1966"/>
      <c r="QJX22" s="1966"/>
      <c r="QJY22" s="1966"/>
      <c r="QJZ22" s="1966"/>
      <c r="QKA22" s="1966"/>
      <c r="QKB22" s="1966"/>
      <c r="QKC22" s="1966"/>
      <c r="QKD22" s="1966"/>
      <c r="QKE22" s="1966"/>
      <c r="QKF22" s="1966"/>
      <c r="QKG22" s="1966"/>
      <c r="QKH22" s="1966"/>
      <c r="QKI22" s="1966"/>
      <c r="QKJ22" s="1966"/>
      <c r="QKK22" s="1966"/>
      <c r="QKL22" s="1966"/>
      <c r="QKM22" s="1966"/>
      <c r="QKN22" s="1966"/>
      <c r="QKO22" s="1966"/>
      <c r="QKP22" s="1966"/>
      <c r="QKQ22" s="1966"/>
      <c r="QKR22" s="1966"/>
      <c r="QKS22" s="1966"/>
      <c r="QKT22" s="1966"/>
      <c r="QKU22" s="1966"/>
      <c r="QKV22" s="1966"/>
      <c r="QKW22" s="1966"/>
      <c r="QKX22" s="1966"/>
      <c r="QKY22" s="1966"/>
      <c r="QKZ22" s="1966"/>
      <c r="QLA22" s="1966"/>
      <c r="QLB22" s="1966"/>
      <c r="QLC22" s="1966"/>
      <c r="QLD22" s="1966"/>
      <c r="QLE22" s="1966"/>
      <c r="QLF22" s="1966"/>
      <c r="QLG22" s="1966"/>
      <c r="QLH22" s="1966"/>
      <c r="QLI22" s="1966"/>
      <c r="QLJ22" s="1966"/>
      <c r="QLK22" s="1966"/>
      <c r="QLL22" s="1966"/>
      <c r="QLM22" s="1966"/>
      <c r="QLN22" s="1966"/>
      <c r="QLO22" s="1966"/>
      <c r="QLP22" s="1966"/>
      <c r="QLQ22" s="1966"/>
      <c r="QLR22" s="1966"/>
      <c r="QLS22" s="1966"/>
      <c r="QLT22" s="1966"/>
      <c r="QLU22" s="1966"/>
      <c r="QLV22" s="1966"/>
      <c r="QLW22" s="1966"/>
      <c r="QLX22" s="1966"/>
      <c r="QLY22" s="1966"/>
      <c r="QLZ22" s="1966"/>
      <c r="QMA22" s="1966"/>
      <c r="QMB22" s="1966"/>
      <c r="QMC22" s="1966"/>
      <c r="QMD22" s="1966"/>
      <c r="QME22" s="1966"/>
      <c r="QMF22" s="1966"/>
      <c r="QMG22" s="1966"/>
      <c r="QMH22" s="1966"/>
      <c r="QMI22" s="1966"/>
      <c r="QMJ22" s="1966"/>
      <c r="QMK22" s="1966"/>
      <c r="QML22" s="1966"/>
      <c r="QMM22" s="1966"/>
      <c r="QMN22" s="1966"/>
      <c r="QMO22" s="1966"/>
      <c r="QMP22" s="1966"/>
      <c r="QMQ22" s="1966"/>
      <c r="QMR22" s="1966"/>
      <c r="QMS22" s="1966"/>
      <c r="QMT22" s="1966"/>
      <c r="QMU22" s="1966"/>
      <c r="QMV22" s="1966"/>
      <c r="QMW22" s="1966"/>
      <c r="QMX22" s="1966"/>
      <c r="QMY22" s="1966"/>
      <c r="QMZ22" s="1966"/>
      <c r="QNA22" s="1966"/>
      <c r="QNB22" s="1966"/>
      <c r="QNC22" s="1966"/>
      <c r="QND22" s="1966"/>
      <c r="QNE22" s="1966"/>
      <c r="QNF22" s="1966"/>
      <c r="QNG22" s="1966"/>
      <c r="QNH22" s="1966"/>
      <c r="QNI22" s="1966"/>
      <c r="QNJ22" s="1966"/>
      <c r="QNK22" s="1966"/>
      <c r="QNL22" s="1966"/>
      <c r="QNM22" s="1966"/>
      <c r="QNN22" s="1966"/>
      <c r="QNO22" s="1966"/>
      <c r="QNP22" s="1966"/>
      <c r="QNQ22" s="1966"/>
      <c r="QNR22" s="1966"/>
      <c r="QNS22" s="1966"/>
      <c r="QNT22" s="1966"/>
      <c r="QNU22" s="1966"/>
      <c r="QNV22" s="1966"/>
      <c r="QNW22" s="1966"/>
      <c r="QNX22" s="1966"/>
      <c r="QNY22" s="1966"/>
      <c r="QNZ22" s="1966"/>
      <c r="QOA22" s="1966"/>
      <c r="QOB22" s="1966"/>
      <c r="QOC22" s="1966"/>
      <c r="QOD22" s="1966"/>
      <c r="QOE22" s="1966"/>
      <c r="QOF22" s="1966"/>
      <c r="QOG22" s="1966"/>
      <c r="QOH22" s="1966"/>
      <c r="QOI22" s="1966"/>
      <c r="QOJ22" s="1966"/>
      <c r="QOK22" s="1966"/>
      <c r="QOL22" s="1966"/>
      <c r="QOM22" s="1966"/>
      <c r="QON22" s="1966"/>
      <c r="QOO22" s="1966"/>
      <c r="QOP22" s="1966"/>
      <c r="QOQ22" s="1966"/>
      <c r="QOR22" s="1966"/>
      <c r="QOS22" s="1966"/>
      <c r="QOT22" s="1966"/>
      <c r="QOU22" s="1966"/>
      <c r="QOV22" s="1966"/>
      <c r="QOW22" s="1966"/>
      <c r="QOX22" s="1966"/>
      <c r="QOY22" s="1966"/>
      <c r="QOZ22" s="1966"/>
      <c r="QPA22" s="1966"/>
      <c r="QPB22" s="1966"/>
      <c r="QPC22" s="1966"/>
      <c r="QPD22" s="1966"/>
      <c r="QPE22" s="1966"/>
      <c r="QPF22" s="1966"/>
      <c r="QPG22" s="1966"/>
      <c r="QPH22" s="1966"/>
      <c r="QPI22" s="1966"/>
      <c r="QPJ22" s="1966"/>
      <c r="QPK22" s="1966"/>
      <c r="QPL22" s="1966"/>
      <c r="QPM22" s="1966"/>
      <c r="QPN22" s="1966"/>
      <c r="QPO22" s="1966"/>
      <c r="QPP22" s="1966"/>
      <c r="QPQ22" s="1966"/>
      <c r="QPR22" s="1966"/>
      <c r="QPS22" s="1966"/>
      <c r="QPT22" s="1966"/>
      <c r="QPU22" s="1966"/>
      <c r="QPV22" s="1966"/>
      <c r="QPW22" s="1966"/>
      <c r="QPX22" s="1966"/>
      <c r="QPY22" s="1966"/>
      <c r="QPZ22" s="1966"/>
      <c r="QQA22" s="1966"/>
      <c r="QQB22" s="1966"/>
      <c r="QQC22" s="1966"/>
      <c r="QQD22" s="1966"/>
      <c r="QQE22" s="1966"/>
      <c r="QQF22" s="1966"/>
      <c r="QQG22" s="1966"/>
      <c r="QQH22" s="1966"/>
      <c r="QQI22" s="1966"/>
      <c r="QQJ22" s="1966"/>
      <c r="QQK22" s="1966"/>
      <c r="QQL22" s="1966"/>
      <c r="QQM22" s="1966"/>
      <c r="QQN22" s="1966"/>
      <c r="QQO22" s="1966"/>
      <c r="QQP22" s="1966"/>
      <c r="QQQ22" s="1966"/>
      <c r="QQR22" s="1966"/>
      <c r="QQS22" s="1966"/>
      <c r="QQT22" s="1966"/>
      <c r="QQU22" s="1966"/>
      <c r="QQV22" s="1966"/>
      <c r="QQW22" s="1966"/>
      <c r="QQX22" s="1966"/>
      <c r="QQY22" s="1966"/>
      <c r="QQZ22" s="1966"/>
      <c r="QRA22" s="1966"/>
      <c r="QRB22" s="1966"/>
      <c r="QRC22" s="1966"/>
      <c r="QRD22" s="1966"/>
      <c r="QRE22" s="1966"/>
      <c r="QRF22" s="1966"/>
      <c r="QRG22" s="1966"/>
      <c r="QRH22" s="1966"/>
      <c r="QRI22" s="1966"/>
      <c r="QRJ22" s="1966"/>
      <c r="QRK22" s="1966"/>
      <c r="QRL22" s="1966"/>
      <c r="QRM22" s="1966"/>
      <c r="QRN22" s="1966"/>
      <c r="QRO22" s="1966"/>
      <c r="QRP22" s="1966"/>
      <c r="QRQ22" s="1966"/>
      <c r="QRR22" s="1966"/>
      <c r="QRS22" s="1966"/>
      <c r="QRT22" s="1966"/>
      <c r="QRU22" s="1966"/>
      <c r="QRV22" s="1966"/>
      <c r="QRW22" s="1966"/>
      <c r="QRX22" s="1966"/>
      <c r="QRY22" s="1966"/>
      <c r="QRZ22" s="1966"/>
      <c r="QSA22" s="1966"/>
      <c r="QSB22" s="1966"/>
      <c r="QSC22" s="1966"/>
      <c r="QSD22" s="1966"/>
      <c r="QSE22" s="1966"/>
      <c r="QSF22" s="1966"/>
      <c r="QSG22" s="1966"/>
      <c r="QSH22" s="1966"/>
      <c r="QSI22" s="1966"/>
      <c r="QSJ22" s="1966"/>
      <c r="QSK22" s="1966"/>
      <c r="QSL22" s="1966"/>
      <c r="QSM22" s="1966"/>
      <c r="QSN22" s="1966"/>
      <c r="QSO22" s="1966"/>
      <c r="QSP22" s="1966"/>
      <c r="QSQ22" s="1966"/>
      <c r="QSR22" s="1966"/>
      <c r="QSS22" s="1966"/>
      <c r="QST22" s="1966"/>
      <c r="QSU22" s="1966"/>
      <c r="QSV22" s="1966"/>
      <c r="QSW22" s="1966"/>
      <c r="QSX22" s="1966"/>
      <c r="QSY22" s="1966"/>
      <c r="QSZ22" s="1966"/>
      <c r="QTA22" s="1966"/>
      <c r="QTB22" s="1966"/>
      <c r="QTC22" s="1966"/>
      <c r="QTD22" s="1966"/>
      <c r="QTE22" s="1966"/>
      <c r="QTF22" s="1966"/>
      <c r="QTG22" s="1966"/>
      <c r="QTH22" s="1966"/>
      <c r="QTI22" s="1966"/>
      <c r="QTJ22" s="1966"/>
      <c r="QTK22" s="1966"/>
      <c r="QTL22" s="1966"/>
      <c r="QTM22" s="1966"/>
      <c r="QTN22" s="1966"/>
      <c r="QTO22" s="1966"/>
      <c r="QTP22" s="1966"/>
      <c r="QTQ22" s="1966"/>
      <c r="QTR22" s="1966"/>
      <c r="QTS22" s="1966"/>
      <c r="QTT22" s="1966"/>
      <c r="QTU22" s="1966"/>
      <c r="QTV22" s="1966"/>
      <c r="QTW22" s="1966"/>
      <c r="QTX22" s="1966"/>
      <c r="QTY22" s="1966"/>
      <c r="QTZ22" s="1966"/>
      <c r="QUA22" s="1966"/>
      <c r="QUB22" s="1966"/>
      <c r="QUC22" s="1966"/>
      <c r="QUD22" s="1966"/>
      <c r="QUE22" s="1966"/>
      <c r="QUF22" s="1966"/>
      <c r="QUG22" s="1966"/>
      <c r="QUH22" s="1966"/>
      <c r="QUI22" s="1966"/>
      <c r="QUJ22" s="1966"/>
      <c r="QUK22" s="1966"/>
      <c r="QUL22" s="1966"/>
      <c r="QUM22" s="1966"/>
      <c r="QUN22" s="1966"/>
      <c r="QUO22" s="1966"/>
      <c r="QUP22" s="1966"/>
      <c r="QUQ22" s="1966"/>
      <c r="QUR22" s="1966"/>
      <c r="QUS22" s="1966"/>
      <c r="QUT22" s="1966"/>
      <c r="QUU22" s="1966"/>
      <c r="QUV22" s="1966"/>
      <c r="QUW22" s="1966"/>
      <c r="QUX22" s="1966"/>
      <c r="QUY22" s="1966"/>
      <c r="QUZ22" s="1966"/>
      <c r="QVA22" s="1966"/>
      <c r="QVB22" s="1966"/>
      <c r="QVC22" s="1966"/>
      <c r="QVD22" s="1966"/>
      <c r="QVE22" s="1966"/>
      <c r="QVF22" s="1966"/>
      <c r="QVG22" s="1966"/>
      <c r="QVH22" s="1966"/>
      <c r="QVI22" s="1966"/>
      <c r="QVJ22" s="1966"/>
      <c r="QVK22" s="1966"/>
      <c r="QVL22" s="1966"/>
      <c r="QVM22" s="1966"/>
      <c r="QVN22" s="1966"/>
      <c r="QVO22" s="1966"/>
      <c r="QVP22" s="1966"/>
      <c r="QVQ22" s="1966"/>
      <c r="QVR22" s="1966"/>
      <c r="QVS22" s="1966"/>
      <c r="QVT22" s="1966"/>
      <c r="QVU22" s="1966"/>
      <c r="QVV22" s="1966"/>
      <c r="QVW22" s="1966"/>
      <c r="QVX22" s="1966"/>
      <c r="QVY22" s="1966"/>
      <c r="QVZ22" s="1966"/>
      <c r="QWA22" s="1966"/>
      <c r="QWB22" s="1966"/>
      <c r="QWC22" s="1966"/>
      <c r="QWD22" s="1966"/>
      <c r="QWE22" s="1966"/>
      <c r="QWF22" s="1966"/>
      <c r="QWG22" s="1966"/>
      <c r="QWH22" s="1966"/>
      <c r="QWI22" s="1966"/>
      <c r="QWJ22" s="1966"/>
      <c r="QWK22" s="1966"/>
      <c r="QWL22" s="1966"/>
      <c r="QWM22" s="1966"/>
      <c r="QWN22" s="1966"/>
      <c r="QWO22" s="1966"/>
      <c r="QWP22" s="1966"/>
      <c r="QWQ22" s="1966"/>
      <c r="QWR22" s="1966"/>
      <c r="QWS22" s="1966"/>
      <c r="QWT22" s="1966"/>
      <c r="QWU22" s="1966"/>
      <c r="QWV22" s="1966"/>
      <c r="QWW22" s="1966"/>
      <c r="QWX22" s="1966"/>
      <c r="QWY22" s="1966"/>
      <c r="QWZ22" s="1966"/>
      <c r="QXA22" s="1966"/>
      <c r="QXB22" s="1966"/>
      <c r="QXC22" s="1966"/>
      <c r="QXD22" s="1966"/>
      <c r="QXE22" s="1966"/>
      <c r="QXF22" s="1966"/>
      <c r="QXG22" s="1966"/>
      <c r="QXH22" s="1966"/>
      <c r="QXI22" s="1966"/>
      <c r="QXJ22" s="1966"/>
      <c r="QXK22" s="1966"/>
      <c r="QXL22" s="1966"/>
      <c r="QXM22" s="1966"/>
      <c r="QXN22" s="1966"/>
      <c r="QXO22" s="1966"/>
      <c r="QXP22" s="1966"/>
      <c r="QXQ22" s="1966"/>
      <c r="QXR22" s="1966"/>
      <c r="QXS22" s="1966"/>
      <c r="QXT22" s="1966"/>
      <c r="QXU22" s="1966"/>
      <c r="QXV22" s="1966"/>
      <c r="QXW22" s="1966"/>
      <c r="QXX22" s="1966"/>
      <c r="QXY22" s="1966"/>
      <c r="QXZ22" s="1966"/>
      <c r="QYA22" s="1966"/>
      <c r="QYB22" s="1966"/>
      <c r="QYC22" s="1966"/>
      <c r="QYD22" s="1966"/>
      <c r="QYE22" s="1966"/>
      <c r="QYF22" s="1966"/>
      <c r="QYG22" s="1966"/>
      <c r="QYH22" s="1966"/>
      <c r="QYI22" s="1966"/>
      <c r="QYJ22" s="1966"/>
      <c r="QYK22" s="1966"/>
      <c r="QYL22" s="1966"/>
      <c r="QYM22" s="1966"/>
      <c r="QYN22" s="1966"/>
      <c r="QYO22" s="1966"/>
      <c r="QYP22" s="1966"/>
      <c r="QYQ22" s="1966"/>
      <c r="QYR22" s="1966"/>
      <c r="QYS22" s="1966"/>
      <c r="QYT22" s="1966"/>
      <c r="QYU22" s="1966"/>
      <c r="QYV22" s="1966"/>
      <c r="QYW22" s="1966"/>
      <c r="QYX22" s="1966"/>
      <c r="QYY22" s="1966"/>
      <c r="QYZ22" s="1966"/>
      <c r="QZA22" s="1966"/>
      <c r="QZB22" s="1966"/>
      <c r="QZC22" s="1966"/>
      <c r="QZD22" s="1966"/>
      <c r="QZE22" s="1966"/>
      <c r="QZF22" s="1966"/>
      <c r="QZG22" s="1966"/>
      <c r="QZH22" s="1966"/>
      <c r="QZI22" s="1966"/>
      <c r="QZJ22" s="1966"/>
      <c r="QZK22" s="1966"/>
      <c r="QZL22" s="1966"/>
      <c r="QZM22" s="1966"/>
      <c r="QZN22" s="1966"/>
      <c r="QZO22" s="1966"/>
      <c r="QZP22" s="1966"/>
      <c r="QZQ22" s="1966"/>
      <c r="QZR22" s="1966"/>
      <c r="QZS22" s="1966"/>
      <c r="QZT22" s="1966"/>
      <c r="QZU22" s="1966"/>
      <c r="QZV22" s="1966"/>
      <c r="QZW22" s="1966"/>
      <c r="QZX22" s="1966"/>
      <c r="QZY22" s="1966"/>
      <c r="QZZ22" s="1966"/>
      <c r="RAA22" s="1966"/>
      <c r="RAB22" s="1966"/>
      <c r="RAC22" s="1966"/>
      <c r="RAD22" s="1966"/>
      <c r="RAE22" s="1966"/>
      <c r="RAF22" s="1966"/>
      <c r="RAG22" s="1966"/>
      <c r="RAH22" s="1966"/>
      <c r="RAI22" s="1966"/>
      <c r="RAJ22" s="1966"/>
      <c r="RAK22" s="1966"/>
      <c r="RAL22" s="1966"/>
      <c r="RAM22" s="1966"/>
      <c r="RAN22" s="1966"/>
      <c r="RAO22" s="1966"/>
      <c r="RAP22" s="1966"/>
      <c r="RAQ22" s="1966"/>
      <c r="RAR22" s="1966"/>
      <c r="RAS22" s="1966"/>
      <c r="RAT22" s="1966"/>
      <c r="RAU22" s="1966"/>
      <c r="RAV22" s="1966"/>
      <c r="RAW22" s="1966"/>
      <c r="RAX22" s="1966"/>
      <c r="RAY22" s="1966"/>
      <c r="RAZ22" s="1966"/>
      <c r="RBA22" s="1966"/>
      <c r="RBB22" s="1966"/>
      <c r="RBC22" s="1966"/>
      <c r="RBD22" s="1966"/>
      <c r="RBE22" s="1966"/>
      <c r="RBF22" s="1966"/>
      <c r="RBG22" s="1966"/>
      <c r="RBH22" s="1966"/>
      <c r="RBI22" s="1966"/>
      <c r="RBJ22" s="1966"/>
      <c r="RBK22" s="1966"/>
      <c r="RBL22" s="1966"/>
      <c r="RBM22" s="1966"/>
      <c r="RBN22" s="1966"/>
      <c r="RBO22" s="1966"/>
      <c r="RBP22" s="1966"/>
      <c r="RBQ22" s="1966"/>
      <c r="RBR22" s="1966"/>
      <c r="RBS22" s="1966"/>
      <c r="RBT22" s="1966"/>
      <c r="RBU22" s="1966"/>
      <c r="RBV22" s="1966"/>
      <c r="RBW22" s="1966"/>
      <c r="RBX22" s="1966"/>
      <c r="RBY22" s="1966"/>
      <c r="RBZ22" s="1966"/>
      <c r="RCA22" s="1966"/>
      <c r="RCB22" s="1966"/>
      <c r="RCC22" s="1966"/>
      <c r="RCD22" s="1966"/>
      <c r="RCE22" s="1966"/>
      <c r="RCF22" s="1966"/>
      <c r="RCG22" s="1966"/>
      <c r="RCH22" s="1966"/>
      <c r="RCI22" s="1966"/>
      <c r="RCJ22" s="1966"/>
      <c r="RCK22" s="1966"/>
      <c r="RCL22" s="1966"/>
      <c r="RCM22" s="1966"/>
      <c r="RCN22" s="1966"/>
      <c r="RCO22" s="1966"/>
      <c r="RCP22" s="1966"/>
      <c r="RCQ22" s="1966"/>
      <c r="RCR22" s="1966"/>
      <c r="RCS22" s="1966"/>
      <c r="RCT22" s="1966"/>
      <c r="RCU22" s="1966"/>
      <c r="RCV22" s="1966"/>
      <c r="RCW22" s="1966"/>
      <c r="RCX22" s="1966"/>
      <c r="RCY22" s="1966"/>
      <c r="RCZ22" s="1966"/>
      <c r="RDA22" s="1966"/>
      <c r="RDB22" s="1966"/>
      <c r="RDC22" s="1966"/>
      <c r="RDD22" s="1966"/>
      <c r="RDE22" s="1966"/>
      <c r="RDF22" s="1966"/>
      <c r="RDG22" s="1966"/>
      <c r="RDH22" s="1966"/>
      <c r="RDI22" s="1966"/>
      <c r="RDJ22" s="1966"/>
      <c r="RDK22" s="1966"/>
      <c r="RDL22" s="1966"/>
      <c r="RDM22" s="1966"/>
      <c r="RDN22" s="1966"/>
      <c r="RDO22" s="1966"/>
      <c r="RDP22" s="1966"/>
      <c r="RDQ22" s="1966"/>
      <c r="RDR22" s="1966"/>
      <c r="RDS22" s="1966"/>
      <c r="RDT22" s="1966"/>
      <c r="RDU22" s="1966"/>
      <c r="RDV22" s="1966"/>
      <c r="RDW22" s="1966"/>
      <c r="RDX22" s="1966"/>
      <c r="RDY22" s="1966"/>
      <c r="RDZ22" s="1966"/>
      <c r="REA22" s="1966"/>
      <c r="REB22" s="1966"/>
      <c r="REC22" s="1966"/>
      <c r="RED22" s="1966"/>
      <c r="REE22" s="1966"/>
      <c r="REF22" s="1966"/>
      <c r="REG22" s="1966"/>
      <c r="REH22" s="1966"/>
      <c r="REI22" s="1966"/>
      <c r="REJ22" s="1966"/>
      <c r="REK22" s="1966"/>
      <c r="REL22" s="1966"/>
      <c r="REM22" s="1966"/>
      <c r="REN22" s="1966"/>
      <c r="REO22" s="1966"/>
      <c r="REP22" s="1966"/>
      <c r="REQ22" s="1966"/>
      <c r="RER22" s="1966"/>
      <c r="RES22" s="1966"/>
      <c r="RET22" s="1966"/>
      <c r="REU22" s="1966"/>
      <c r="REV22" s="1966"/>
      <c r="REW22" s="1966"/>
      <c r="REX22" s="1966"/>
      <c r="REY22" s="1966"/>
      <c r="REZ22" s="1966"/>
      <c r="RFA22" s="1966"/>
      <c r="RFB22" s="1966"/>
      <c r="RFC22" s="1966"/>
      <c r="RFD22" s="1966"/>
      <c r="RFE22" s="1966"/>
      <c r="RFF22" s="1966"/>
      <c r="RFG22" s="1966"/>
      <c r="RFH22" s="1966"/>
      <c r="RFI22" s="1966"/>
      <c r="RFJ22" s="1966"/>
      <c r="RFK22" s="1966"/>
      <c r="RFL22" s="1966"/>
      <c r="RFM22" s="1966"/>
      <c r="RFN22" s="1966"/>
      <c r="RFO22" s="1966"/>
      <c r="RFP22" s="1966"/>
      <c r="RFQ22" s="1966"/>
      <c r="RFR22" s="1966"/>
      <c r="RFS22" s="1966"/>
      <c r="RFT22" s="1966"/>
      <c r="RFU22" s="1966"/>
      <c r="RFV22" s="1966"/>
      <c r="RFW22" s="1966"/>
      <c r="RFX22" s="1966"/>
      <c r="RFY22" s="1966"/>
      <c r="RFZ22" s="1966"/>
      <c r="RGA22" s="1966"/>
      <c r="RGB22" s="1966"/>
      <c r="RGC22" s="1966"/>
      <c r="RGD22" s="1966"/>
      <c r="RGE22" s="1966"/>
      <c r="RGF22" s="1966"/>
      <c r="RGG22" s="1966"/>
      <c r="RGH22" s="1966"/>
      <c r="RGI22" s="1966"/>
      <c r="RGJ22" s="1966"/>
      <c r="RGK22" s="1966"/>
      <c r="RGL22" s="1966"/>
      <c r="RGM22" s="1966"/>
      <c r="RGN22" s="1966"/>
      <c r="RGO22" s="1966"/>
      <c r="RGP22" s="1966"/>
      <c r="RGQ22" s="1966"/>
      <c r="RGR22" s="1966"/>
      <c r="RGS22" s="1966"/>
      <c r="RGT22" s="1966"/>
      <c r="RGU22" s="1966"/>
      <c r="RGV22" s="1966"/>
      <c r="RGW22" s="1966"/>
      <c r="RGX22" s="1966"/>
      <c r="RGY22" s="1966"/>
      <c r="RGZ22" s="1966"/>
      <c r="RHA22" s="1966"/>
      <c r="RHB22" s="1966"/>
      <c r="RHC22" s="1966"/>
      <c r="RHD22" s="1966"/>
      <c r="RHE22" s="1966"/>
      <c r="RHF22" s="1966"/>
      <c r="RHG22" s="1966"/>
      <c r="RHH22" s="1966"/>
      <c r="RHI22" s="1966"/>
      <c r="RHJ22" s="1966"/>
      <c r="RHK22" s="1966"/>
      <c r="RHL22" s="1966"/>
      <c r="RHM22" s="1966"/>
      <c r="RHN22" s="1966"/>
      <c r="RHO22" s="1966"/>
      <c r="RHP22" s="1966"/>
      <c r="RHQ22" s="1966"/>
      <c r="RHR22" s="1966"/>
      <c r="RHS22" s="1966"/>
      <c r="RHT22" s="1966"/>
      <c r="RHU22" s="1966"/>
      <c r="RHV22" s="1966"/>
      <c r="RHW22" s="1966"/>
      <c r="RHX22" s="1966"/>
      <c r="RHY22" s="1966"/>
      <c r="RHZ22" s="1966"/>
      <c r="RIA22" s="1966"/>
      <c r="RIB22" s="1966"/>
      <c r="RIC22" s="1966"/>
      <c r="RID22" s="1966"/>
      <c r="RIE22" s="1966"/>
      <c r="RIF22" s="1966"/>
      <c r="RIG22" s="1966"/>
      <c r="RIH22" s="1966"/>
      <c r="RII22" s="1966"/>
      <c r="RIJ22" s="1966"/>
      <c r="RIK22" s="1966"/>
      <c r="RIL22" s="1966"/>
      <c r="RIM22" s="1966"/>
      <c r="RIN22" s="1966"/>
      <c r="RIO22" s="1966"/>
      <c r="RIP22" s="1966"/>
      <c r="RIQ22" s="1966"/>
      <c r="RIR22" s="1966"/>
      <c r="RIS22" s="1966"/>
      <c r="RIT22" s="1966"/>
      <c r="RIU22" s="1966"/>
      <c r="RIV22" s="1966"/>
      <c r="RIW22" s="1966"/>
      <c r="RIX22" s="1966"/>
      <c r="RIY22" s="1966"/>
      <c r="RIZ22" s="1966"/>
      <c r="RJA22" s="1966"/>
      <c r="RJB22" s="1966"/>
      <c r="RJC22" s="1966"/>
      <c r="RJD22" s="1966"/>
      <c r="RJE22" s="1966"/>
      <c r="RJF22" s="1966"/>
      <c r="RJG22" s="1966"/>
      <c r="RJH22" s="1966"/>
      <c r="RJI22" s="1966"/>
      <c r="RJJ22" s="1966"/>
      <c r="RJK22" s="1966"/>
      <c r="RJL22" s="1966"/>
      <c r="RJM22" s="1966"/>
      <c r="RJN22" s="1966"/>
      <c r="RJO22" s="1966"/>
      <c r="RJP22" s="1966"/>
      <c r="RJQ22" s="1966"/>
      <c r="RJR22" s="1966"/>
      <c r="RJS22" s="1966"/>
      <c r="RJT22" s="1966"/>
      <c r="RJU22" s="1966"/>
      <c r="RJV22" s="1966"/>
      <c r="RJW22" s="1966"/>
      <c r="RJX22" s="1966"/>
      <c r="RJY22" s="1966"/>
      <c r="RJZ22" s="1966"/>
      <c r="RKA22" s="1966"/>
      <c r="RKB22" s="1966"/>
      <c r="RKC22" s="1966"/>
      <c r="RKD22" s="1966"/>
      <c r="RKE22" s="1966"/>
      <c r="RKF22" s="1966"/>
      <c r="RKG22" s="1966"/>
      <c r="RKH22" s="1966"/>
      <c r="RKI22" s="1966"/>
      <c r="RKJ22" s="1966"/>
      <c r="RKK22" s="1966"/>
      <c r="RKL22" s="1966"/>
      <c r="RKM22" s="1966"/>
      <c r="RKN22" s="1966"/>
      <c r="RKO22" s="1966"/>
      <c r="RKP22" s="1966"/>
      <c r="RKQ22" s="1966"/>
      <c r="RKR22" s="1966"/>
      <c r="RKS22" s="1966"/>
      <c r="RKT22" s="1966"/>
      <c r="RKU22" s="1966"/>
      <c r="RKV22" s="1966"/>
      <c r="RKW22" s="1966"/>
      <c r="RKX22" s="1966"/>
      <c r="RKY22" s="1966"/>
      <c r="RKZ22" s="1966"/>
      <c r="RLA22" s="1966"/>
      <c r="RLB22" s="1966"/>
      <c r="RLC22" s="1966"/>
      <c r="RLD22" s="1966"/>
      <c r="RLE22" s="1966"/>
      <c r="RLF22" s="1966"/>
      <c r="RLG22" s="1966"/>
      <c r="RLH22" s="1966"/>
      <c r="RLI22" s="1966"/>
      <c r="RLJ22" s="1966"/>
      <c r="RLK22" s="1966"/>
      <c r="RLL22" s="1966"/>
      <c r="RLM22" s="1966"/>
      <c r="RLN22" s="1966"/>
      <c r="RLO22" s="1966"/>
      <c r="RLP22" s="1966"/>
      <c r="RLQ22" s="1966"/>
      <c r="RLR22" s="1966"/>
      <c r="RLS22" s="1966"/>
      <c r="RLT22" s="1966"/>
      <c r="RLU22" s="1966"/>
      <c r="RLV22" s="1966"/>
      <c r="RLW22" s="1966"/>
      <c r="RLX22" s="1966"/>
      <c r="RLY22" s="1966"/>
      <c r="RLZ22" s="1966"/>
      <c r="RMA22" s="1966"/>
      <c r="RMB22" s="1966"/>
      <c r="RMC22" s="1966"/>
      <c r="RMD22" s="1966"/>
      <c r="RME22" s="1966"/>
      <c r="RMF22" s="1966"/>
      <c r="RMG22" s="1966"/>
      <c r="RMH22" s="1966"/>
      <c r="RMI22" s="1966"/>
      <c r="RMJ22" s="1966"/>
      <c r="RMK22" s="1966"/>
      <c r="RML22" s="1966"/>
      <c r="RMM22" s="1966"/>
      <c r="RMN22" s="1966"/>
      <c r="RMO22" s="1966"/>
      <c r="RMP22" s="1966"/>
      <c r="RMQ22" s="1966"/>
      <c r="RMR22" s="1966"/>
      <c r="RMS22" s="1966"/>
      <c r="RMT22" s="1966"/>
      <c r="RMU22" s="1966"/>
      <c r="RMV22" s="1966"/>
      <c r="RMW22" s="1966"/>
      <c r="RMX22" s="1966"/>
      <c r="RMY22" s="1966"/>
      <c r="RMZ22" s="1966"/>
      <c r="RNA22" s="1966"/>
      <c r="RNB22" s="1966"/>
      <c r="RNC22" s="1966"/>
      <c r="RND22" s="1966"/>
      <c r="RNE22" s="1966"/>
      <c r="RNF22" s="1966"/>
      <c r="RNG22" s="1966"/>
      <c r="RNH22" s="1966"/>
      <c r="RNI22" s="1966"/>
      <c r="RNJ22" s="1966"/>
      <c r="RNK22" s="1966"/>
      <c r="RNL22" s="1966"/>
      <c r="RNM22" s="1966"/>
      <c r="RNN22" s="1966"/>
      <c r="RNO22" s="1966"/>
      <c r="RNP22" s="1966"/>
      <c r="RNQ22" s="1966"/>
      <c r="RNR22" s="1966"/>
      <c r="RNS22" s="1966"/>
      <c r="RNT22" s="1966"/>
      <c r="RNU22" s="1966"/>
      <c r="RNV22" s="1966"/>
      <c r="RNW22" s="1966"/>
      <c r="RNX22" s="1966"/>
      <c r="RNY22" s="1966"/>
      <c r="RNZ22" s="1966"/>
      <c r="ROA22" s="1966"/>
      <c r="ROB22" s="1966"/>
      <c r="ROC22" s="1966"/>
      <c r="ROD22" s="1966"/>
      <c r="ROE22" s="1966"/>
      <c r="ROF22" s="1966"/>
      <c r="ROG22" s="1966"/>
      <c r="ROH22" s="1966"/>
      <c r="ROI22" s="1966"/>
      <c r="ROJ22" s="1966"/>
      <c r="ROK22" s="1966"/>
      <c r="ROL22" s="1966"/>
      <c r="ROM22" s="1966"/>
      <c r="RON22" s="1966"/>
      <c r="ROO22" s="1966"/>
      <c r="ROP22" s="1966"/>
      <c r="ROQ22" s="1966"/>
      <c r="ROR22" s="1966"/>
      <c r="ROS22" s="1966"/>
      <c r="ROT22" s="1966"/>
      <c r="ROU22" s="1966"/>
      <c r="ROV22" s="1966"/>
      <c r="ROW22" s="1966"/>
      <c r="ROX22" s="1966"/>
      <c r="ROY22" s="1966"/>
      <c r="ROZ22" s="1966"/>
      <c r="RPA22" s="1966"/>
      <c r="RPB22" s="1966"/>
      <c r="RPC22" s="1966"/>
      <c r="RPD22" s="1966"/>
      <c r="RPE22" s="1966"/>
      <c r="RPF22" s="1966"/>
      <c r="RPG22" s="1966"/>
      <c r="RPH22" s="1966"/>
      <c r="RPI22" s="1966"/>
      <c r="RPJ22" s="1966"/>
      <c r="RPK22" s="1966"/>
      <c r="RPL22" s="1966"/>
      <c r="RPM22" s="1966"/>
      <c r="RPN22" s="1966"/>
      <c r="RPO22" s="1966"/>
      <c r="RPP22" s="1966"/>
      <c r="RPQ22" s="1966"/>
      <c r="RPR22" s="1966"/>
      <c r="RPS22" s="1966"/>
      <c r="RPT22" s="1966"/>
      <c r="RPU22" s="1966"/>
      <c r="RPV22" s="1966"/>
      <c r="RPW22" s="1966"/>
      <c r="RPX22" s="1966"/>
      <c r="RPY22" s="1966"/>
      <c r="RPZ22" s="1966"/>
      <c r="RQA22" s="1966"/>
      <c r="RQB22" s="1966"/>
      <c r="RQC22" s="1966"/>
      <c r="RQD22" s="1966"/>
      <c r="RQE22" s="1966"/>
      <c r="RQF22" s="1966"/>
      <c r="RQG22" s="1966"/>
      <c r="RQH22" s="1966"/>
      <c r="RQI22" s="1966"/>
      <c r="RQJ22" s="1966"/>
      <c r="RQK22" s="1966"/>
      <c r="RQL22" s="1966"/>
      <c r="RQM22" s="1966"/>
      <c r="RQN22" s="1966"/>
      <c r="RQO22" s="1966"/>
      <c r="RQP22" s="1966"/>
      <c r="RQQ22" s="1966"/>
      <c r="RQR22" s="1966"/>
      <c r="RQS22" s="1966"/>
      <c r="RQT22" s="1966"/>
      <c r="RQU22" s="1966"/>
      <c r="RQV22" s="1966"/>
      <c r="RQW22" s="1966"/>
      <c r="RQX22" s="1966"/>
      <c r="RQY22" s="1966"/>
      <c r="RQZ22" s="1966"/>
      <c r="RRA22" s="1966"/>
      <c r="RRB22" s="1966"/>
      <c r="RRC22" s="1966"/>
      <c r="RRD22" s="1966"/>
      <c r="RRE22" s="1966"/>
      <c r="RRF22" s="1966"/>
      <c r="RRG22" s="1966"/>
      <c r="RRH22" s="1966"/>
      <c r="RRI22" s="1966"/>
      <c r="RRJ22" s="1966"/>
      <c r="RRK22" s="1966"/>
      <c r="RRL22" s="1966"/>
      <c r="RRM22" s="1966"/>
      <c r="RRN22" s="1966"/>
      <c r="RRO22" s="1966"/>
      <c r="RRP22" s="1966"/>
      <c r="RRQ22" s="1966"/>
      <c r="RRR22" s="1966"/>
      <c r="RRS22" s="1966"/>
      <c r="RRT22" s="1966"/>
      <c r="RRU22" s="1966"/>
      <c r="RRV22" s="1966"/>
      <c r="RRW22" s="1966"/>
      <c r="RRX22" s="1966"/>
      <c r="RRY22" s="1966"/>
      <c r="RRZ22" s="1966"/>
      <c r="RSA22" s="1966"/>
      <c r="RSB22" s="1966"/>
      <c r="RSC22" s="1966"/>
      <c r="RSD22" s="1966"/>
      <c r="RSE22" s="1966"/>
      <c r="RSF22" s="1966"/>
      <c r="RSG22" s="1966"/>
      <c r="RSH22" s="1966"/>
      <c r="RSI22" s="1966"/>
      <c r="RSJ22" s="1966"/>
      <c r="RSK22" s="1966"/>
      <c r="RSL22" s="1966"/>
      <c r="RSM22" s="1966"/>
      <c r="RSN22" s="1966"/>
      <c r="RSO22" s="1966"/>
      <c r="RSP22" s="1966"/>
      <c r="RSQ22" s="1966"/>
      <c r="RSR22" s="1966"/>
      <c r="RSS22" s="1966"/>
      <c r="RST22" s="1966"/>
      <c r="RSU22" s="1966"/>
      <c r="RSV22" s="1966"/>
      <c r="RSW22" s="1966"/>
      <c r="RSX22" s="1966"/>
      <c r="RSY22" s="1966"/>
      <c r="RSZ22" s="1966"/>
      <c r="RTA22" s="1966"/>
      <c r="RTB22" s="1966"/>
      <c r="RTC22" s="1966"/>
      <c r="RTD22" s="1966"/>
      <c r="RTE22" s="1966"/>
      <c r="RTF22" s="1966"/>
      <c r="RTG22" s="1966"/>
      <c r="RTH22" s="1966"/>
      <c r="RTI22" s="1966"/>
      <c r="RTJ22" s="1966"/>
      <c r="RTK22" s="1966"/>
      <c r="RTL22" s="1966"/>
      <c r="RTM22" s="1966"/>
      <c r="RTN22" s="1966"/>
      <c r="RTO22" s="1966"/>
      <c r="RTP22" s="1966"/>
      <c r="RTQ22" s="1966"/>
      <c r="RTR22" s="1966"/>
      <c r="RTS22" s="1966"/>
      <c r="RTT22" s="1966"/>
      <c r="RTU22" s="1966"/>
      <c r="RTV22" s="1966"/>
      <c r="RTW22" s="1966"/>
      <c r="RTX22" s="1966"/>
      <c r="RTY22" s="1966"/>
      <c r="RTZ22" s="1966"/>
      <c r="RUA22" s="1966"/>
      <c r="RUB22" s="1966"/>
      <c r="RUC22" s="1966"/>
      <c r="RUD22" s="1966"/>
      <c r="RUE22" s="1966"/>
      <c r="RUF22" s="1966"/>
      <c r="RUG22" s="1966"/>
      <c r="RUH22" s="1966"/>
      <c r="RUI22" s="1966"/>
      <c r="RUJ22" s="1966"/>
      <c r="RUK22" s="1966"/>
      <c r="RUL22" s="1966"/>
      <c r="RUM22" s="1966"/>
      <c r="RUN22" s="1966"/>
      <c r="RUO22" s="1966"/>
      <c r="RUP22" s="1966"/>
      <c r="RUQ22" s="1966"/>
      <c r="RUR22" s="1966"/>
      <c r="RUS22" s="1966"/>
      <c r="RUT22" s="1966"/>
      <c r="RUU22" s="1966"/>
      <c r="RUV22" s="1966"/>
      <c r="RUW22" s="1966"/>
      <c r="RUX22" s="1966"/>
      <c r="RUY22" s="1966"/>
      <c r="RUZ22" s="1966"/>
      <c r="RVA22" s="1966"/>
      <c r="RVB22" s="1966"/>
      <c r="RVC22" s="1966"/>
      <c r="RVD22" s="1966"/>
      <c r="RVE22" s="1966"/>
      <c r="RVF22" s="1966"/>
      <c r="RVG22" s="1966"/>
      <c r="RVH22" s="1966"/>
      <c r="RVI22" s="1966"/>
      <c r="RVJ22" s="1966"/>
      <c r="RVK22" s="1966"/>
      <c r="RVL22" s="1966"/>
      <c r="RVM22" s="1966"/>
      <c r="RVN22" s="1966"/>
      <c r="RVO22" s="1966"/>
      <c r="RVP22" s="1966"/>
      <c r="RVQ22" s="1966"/>
      <c r="RVR22" s="1966"/>
      <c r="RVS22" s="1966"/>
      <c r="RVT22" s="1966"/>
      <c r="RVU22" s="1966"/>
      <c r="RVV22" s="1966"/>
      <c r="RVW22" s="1966"/>
      <c r="RVX22" s="1966"/>
      <c r="RVY22" s="1966"/>
      <c r="RVZ22" s="1966"/>
      <c r="RWA22" s="1966"/>
      <c r="RWB22" s="1966"/>
      <c r="RWC22" s="1966"/>
      <c r="RWD22" s="1966"/>
      <c r="RWE22" s="1966"/>
      <c r="RWF22" s="1966"/>
      <c r="RWG22" s="1966"/>
      <c r="RWH22" s="1966"/>
      <c r="RWI22" s="1966"/>
      <c r="RWJ22" s="1966"/>
      <c r="RWK22" s="1966"/>
      <c r="RWL22" s="1966"/>
      <c r="RWM22" s="1966"/>
      <c r="RWN22" s="1966"/>
      <c r="RWO22" s="1966"/>
      <c r="RWP22" s="1966"/>
      <c r="RWQ22" s="1966"/>
      <c r="RWR22" s="1966"/>
      <c r="RWS22" s="1966"/>
      <c r="RWT22" s="1966"/>
      <c r="RWU22" s="1966"/>
      <c r="RWV22" s="1966"/>
      <c r="RWW22" s="1966"/>
      <c r="RWX22" s="1966"/>
      <c r="RWY22" s="1966"/>
      <c r="RWZ22" s="1966"/>
      <c r="RXA22" s="1966"/>
      <c r="RXB22" s="1966"/>
      <c r="RXC22" s="1966"/>
      <c r="RXD22" s="1966"/>
      <c r="RXE22" s="1966"/>
      <c r="RXF22" s="1966"/>
      <c r="RXG22" s="1966"/>
      <c r="RXH22" s="1966"/>
      <c r="RXI22" s="1966"/>
      <c r="RXJ22" s="1966"/>
      <c r="RXK22" s="1966"/>
      <c r="RXL22" s="1966"/>
      <c r="RXM22" s="1966"/>
      <c r="RXN22" s="1966"/>
      <c r="RXO22" s="1966"/>
      <c r="RXP22" s="1966"/>
      <c r="RXQ22" s="1966"/>
      <c r="RXR22" s="1966"/>
      <c r="RXS22" s="1966"/>
      <c r="RXT22" s="1966"/>
      <c r="RXU22" s="1966"/>
      <c r="RXV22" s="1966"/>
      <c r="RXW22" s="1966"/>
      <c r="RXX22" s="1966"/>
      <c r="RXY22" s="1966"/>
      <c r="RXZ22" s="1966"/>
      <c r="RYA22" s="1966"/>
      <c r="RYB22" s="1966"/>
      <c r="RYC22" s="1966"/>
      <c r="RYD22" s="1966"/>
      <c r="RYE22" s="1966"/>
      <c r="RYF22" s="1966"/>
      <c r="RYG22" s="1966"/>
      <c r="RYH22" s="1966"/>
      <c r="RYI22" s="1966"/>
      <c r="RYJ22" s="1966"/>
      <c r="RYK22" s="1966"/>
      <c r="RYL22" s="1966"/>
      <c r="RYM22" s="1966"/>
      <c r="RYN22" s="1966"/>
      <c r="RYO22" s="1966"/>
      <c r="RYP22" s="1966"/>
      <c r="RYQ22" s="1966"/>
      <c r="RYR22" s="1966"/>
      <c r="RYS22" s="1966"/>
      <c r="RYT22" s="1966"/>
      <c r="RYU22" s="1966"/>
      <c r="RYV22" s="1966"/>
      <c r="RYW22" s="1966"/>
      <c r="RYX22" s="1966"/>
      <c r="RYY22" s="1966"/>
      <c r="RYZ22" s="1966"/>
      <c r="RZA22" s="1966"/>
      <c r="RZB22" s="1966"/>
      <c r="RZC22" s="1966"/>
      <c r="RZD22" s="1966"/>
      <c r="RZE22" s="1966"/>
      <c r="RZF22" s="1966"/>
      <c r="RZG22" s="1966"/>
      <c r="RZH22" s="1966"/>
      <c r="RZI22" s="1966"/>
      <c r="RZJ22" s="1966"/>
      <c r="RZK22" s="1966"/>
      <c r="RZL22" s="1966"/>
      <c r="RZM22" s="1966"/>
      <c r="RZN22" s="1966"/>
      <c r="RZO22" s="1966"/>
      <c r="RZP22" s="1966"/>
      <c r="RZQ22" s="1966"/>
      <c r="RZR22" s="1966"/>
      <c r="RZS22" s="1966"/>
      <c r="RZT22" s="1966"/>
      <c r="RZU22" s="1966"/>
      <c r="RZV22" s="1966"/>
      <c r="RZW22" s="1966"/>
      <c r="RZX22" s="1966"/>
      <c r="RZY22" s="1966"/>
      <c r="RZZ22" s="1966"/>
      <c r="SAA22" s="1966"/>
      <c r="SAB22" s="1966"/>
      <c r="SAC22" s="1966"/>
      <c r="SAD22" s="1966"/>
      <c r="SAE22" s="1966"/>
      <c r="SAF22" s="1966"/>
      <c r="SAG22" s="1966"/>
      <c r="SAH22" s="1966"/>
      <c r="SAI22" s="1966"/>
      <c r="SAJ22" s="1966"/>
      <c r="SAK22" s="1966"/>
      <c r="SAL22" s="1966"/>
      <c r="SAM22" s="1966"/>
      <c r="SAN22" s="1966"/>
      <c r="SAO22" s="1966"/>
      <c r="SAP22" s="1966"/>
      <c r="SAQ22" s="1966"/>
      <c r="SAR22" s="1966"/>
      <c r="SAS22" s="1966"/>
      <c r="SAT22" s="1966"/>
      <c r="SAU22" s="1966"/>
      <c r="SAV22" s="1966"/>
      <c r="SAW22" s="1966"/>
      <c r="SAX22" s="1966"/>
      <c r="SAY22" s="1966"/>
      <c r="SAZ22" s="1966"/>
      <c r="SBA22" s="1966"/>
      <c r="SBB22" s="1966"/>
      <c r="SBC22" s="1966"/>
      <c r="SBD22" s="1966"/>
      <c r="SBE22" s="1966"/>
      <c r="SBF22" s="1966"/>
      <c r="SBG22" s="1966"/>
      <c r="SBH22" s="1966"/>
      <c r="SBI22" s="1966"/>
      <c r="SBJ22" s="1966"/>
      <c r="SBK22" s="1966"/>
      <c r="SBL22" s="1966"/>
      <c r="SBM22" s="1966"/>
      <c r="SBN22" s="1966"/>
      <c r="SBO22" s="1966"/>
      <c r="SBP22" s="1966"/>
      <c r="SBQ22" s="1966"/>
      <c r="SBR22" s="1966"/>
      <c r="SBS22" s="1966"/>
      <c r="SBT22" s="1966"/>
      <c r="SBU22" s="1966"/>
      <c r="SBV22" s="1966"/>
      <c r="SBW22" s="1966"/>
      <c r="SBX22" s="1966"/>
      <c r="SBY22" s="1966"/>
      <c r="SBZ22" s="1966"/>
      <c r="SCA22" s="1966"/>
      <c r="SCB22" s="1966"/>
      <c r="SCC22" s="1966"/>
      <c r="SCD22" s="1966"/>
      <c r="SCE22" s="1966"/>
      <c r="SCF22" s="1966"/>
      <c r="SCG22" s="1966"/>
      <c r="SCH22" s="1966"/>
      <c r="SCI22" s="1966"/>
      <c r="SCJ22" s="1966"/>
      <c r="SCK22" s="1966"/>
      <c r="SCL22" s="1966"/>
      <c r="SCM22" s="1966"/>
      <c r="SCN22" s="1966"/>
      <c r="SCO22" s="1966"/>
      <c r="SCP22" s="1966"/>
      <c r="SCQ22" s="1966"/>
      <c r="SCR22" s="1966"/>
      <c r="SCS22" s="1966"/>
      <c r="SCT22" s="1966"/>
      <c r="SCU22" s="1966"/>
      <c r="SCV22" s="1966"/>
      <c r="SCW22" s="1966"/>
      <c r="SCX22" s="1966"/>
      <c r="SCY22" s="1966"/>
      <c r="SCZ22" s="1966"/>
      <c r="SDA22" s="1966"/>
      <c r="SDB22" s="1966"/>
      <c r="SDC22" s="1966"/>
      <c r="SDD22" s="1966"/>
      <c r="SDE22" s="1966"/>
      <c r="SDF22" s="1966"/>
      <c r="SDG22" s="1966"/>
      <c r="SDH22" s="1966"/>
      <c r="SDI22" s="1966"/>
      <c r="SDJ22" s="1966"/>
      <c r="SDK22" s="1966"/>
      <c r="SDL22" s="1966"/>
      <c r="SDM22" s="1966"/>
      <c r="SDN22" s="1966"/>
      <c r="SDO22" s="1966"/>
      <c r="SDP22" s="1966"/>
      <c r="SDQ22" s="1966"/>
      <c r="SDR22" s="1966"/>
      <c r="SDS22" s="1966"/>
      <c r="SDT22" s="1966"/>
      <c r="SDU22" s="1966"/>
      <c r="SDV22" s="1966"/>
      <c r="SDW22" s="1966"/>
      <c r="SDX22" s="1966"/>
      <c r="SDY22" s="1966"/>
      <c r="SDZ22" s="1966"/>
      <c r="SEA22" s="1966"/>
      <c r="SEB22" s="1966"/>
      <c r="SEC22" s="1966"/>
      <c r="SED22" s="1966"/>
      <c r="SEE22" s="1966"/>
      <c r="SEF22" s="1966"/>
      <c r="SEG22" s="1966"/>
      <c r="SEH22" s="1966"/>
      <c r="SEI22" s="1966"/>
      <c r="SEJ22" s="1966"/>
      <c r="SEK22" s="1966"/>
      <c r="SEL22" s="1966"/>
      <c r="SEM22" s="1966"/>
      <c r="SEN22" s="1966"/>
      <c r="SEO22" s="1966"/>
      <c r="SEP22" s="1966"/>
      <c r="SEQ22" s="1966"/>
      <c r="SER22" s="1966"/>
      <c r="SES22" s="1966"/>
      <c r="SET22" s="1966"/>
      <c r="SEU22" s="1966"/>
      <c r="SEV22" s="1966"/>
      <c r="SEW22" s="1966"/>
      <c r="SEX22" s="1966"/>
      <c r="SEY22" s="1966"/>
      <c r="SEZ22" s="1966"/>
      <c r="SFA22" s="1966"/>
      <c r="SFB22" s="1966"/>
      <c r="SFC22" s="1966"/>
      <c r="SFD22" s="1966"/>
      <c r="SFE22" s="1966"/>
      <c r="SFF22" s="1966"/>
      <c r="SFG22" s="1966"/>
      <c r="SFH22" s="1966"/>
      <c r="SFI22" s="1966"/>
      <c r="SFJ22" s="1966"/>
      <c r="SFK22" s="1966"/>
      <c r="SFL22" s="1966"/>
      <c r="SFM22" s="1966"/>
      <c r="SFN22" s="1966"/>
      <c r="SFO22" s="1966"/>
      <c r="SFP22" s="1966"/>
      <c r="SFQ22" s="1966"/>
      <c r="SFR22" s="1966"/>
      <c r="SFS22" s="1966"/>
      <c r="SFT22" s="1966"/>
      <c r="SFU22" s="1966"/>
      <c r="SFV22" s="1966"/>
      <c r="SFW22" s="1966"/>
      <c r="SFX22" s="1966"/>
      <c r="SFY22" s="1966"/>
      <c r="SFZ22" s="1966"/>
      <c r="SGA22" s="1966"/>
      <c r="SGB22" s="1966"/>
      <c r="SGC22" s="1966"/>
      <c r="SGD22" s="1966"/>
      <c r="SGE22" s="1966"/>
      <c r="SGF22" s="1966"/>
      <c r="SGG22" s="1966"/>
      <c r="SGH22" s="1966"/>
      <c r="SGI22" s="1966"/>
      <c r="SGJ22" s="1966"/>
      <c r="SGK22" s="1966"/>
      <c r="SGL22" s="1966"/>
      <c r="SGM22" s="1966"/>
      <c r="SGN22" s="1966"/>
      <c r="SGO22" s="1966"/>
      <c r="SGP22" s="1966"/>
      <c r="SGQ22" s="1966"/>
      <c r="SGR22" s="1966"/>
      <c r="SGS22" s="1966"/>
      <c r="SGT22" s="1966"/>
      <c r="SGU22" s="1966"/>
      <c r="SGV22" s="1966"/>
      <c r="SGW22" s="1966"/>
      <c r="SGX22" s="1966"/>
      <c r="SGY22" s="1966"/>
      <c r="SGZ22" s="1966"/>
      <c r="SHA22" s="1966"/>
      <c r="SHB22" s="1966"/>
      <c r="SHC22" s="1966"/>
      <c r="SHD22" s="1966"/>
      <c r="SHE22" s="1966"/>
      <c r="SHF22" s="1966"/>
      <c r="SHG22" s="1966"/>
      <c r="SHH22" s="1966"/>
      <c r="SHI22" s="1966"/>
      <c r="SHJ22" s="1966"/>
      <c r="SHK22" s="1966"/>
      <c r="SHL22" s="1966"/>
      <c r="SHM22" s="1966"/>
      <c r="SHN22" s="1966"/>
      <c r="SHO22" s="1966"/>
      <c r="SHP22" s="1966"/>
      <c r="SHQ22" s="1966"/>
      <c r="SHR22" s="1966"/>
      <c r="SHS22" s="1966"/>
      <c r="SHT22" s="1966"/>
      <c r="SHU22" s="1966"/>
      <c r="SHV22" s="1966"/>
      <c r="SHW22" s="1966"/>
      <c r="SHX22" s="1966"/>
      <c r="SHY22" s="1966"/>
      <c r="SHZ22" s="1966"/>
      <c r="SIA22" s="1966"/>
      <c r="SIB22" s="1966"/>
      <c r="SIC22" s="1966"/>
      <c r="SID22" s="1966"/>
      <c r="SIE22" s="1966"/>
      <c r="SIF22" s="1966"/>
      <c r="SIG22" s="1966"/>
      <c r="SIH22" s="1966"/>
      <c r="SII22" s="1966"/>
      <c r="SIJ22" s="1966"/>
      <c r="SIK22" s="1966"/>
      <c r="SIL22" s="1966"/>
      <c r="SIM22" s="1966"/>
      <c r="SIN22" s="1966"/>
      <c r="SIO22" s="1966"/>
      <c r="SIP22" s="1966"/>
      <c r="SIQ22" s="1966"/>
      <c r="SIR22" s="1966"/>
      <c r="SIS22" s="1966"/>
      <c r="SIT22" s="1966"/>
      <c r="SIU22" s="1966"/>
      <c r="SIV22" s="1966"/>
      <c r="SIW22" s="1966"/>
      <c r="SIX22" s="1966"/>
      <c r="SIY22" s="1966"/>
      <c r="SIZ22" s="1966"/>
      <c r="SJA22" s="1966"/>
      <c r="SJB22" s="1966"/>
      <c r="SJC22" s="1966"/>
      <c r="SJD22" s="1966"/>
      <c r="SJE22" s="1966"/>
      <c r="SJF22" s="1966"/>
      <c r="SJG22" s="1966"/>
      <c r="SJH22" s="1966"/>
      <c r="SJI22" s="1966"/>
      <c r="SJJ22" s="1966"/>
      <c r="SJK22" s="1966"/>
      <c r="SJL22" s="1966"/>
      <c r="SJM22" s="1966"/>
      <c r="SJN22" s="1966"/>
      <c r="SJO22" s="1966"/>
      <c r="SJP22" s="1966"/>
      <c r="SJQ22" s="1966"/>
      <c r="SJR22" s="1966"/>
      <c r="SJS22" s="1966"/>
      <c r="SJT22" s="1966"/>
      <c r="SJU22" s="1966"/>
      <c r="SJV22" s="1966"/>
      <c r="SJW22" s="1966"/>
      <c r="SJX22" s="1966"/>
      <c r="SJY22" s="1966"/>
      <c r="SJZ22" s="1966"/>
      <c r="SKA22" s="1966"/>
      <c r="SKB22" s="1966"/>
      <c r="SKC22" s="1966"/>
      <c r="SKD22" s="1966"/>
      <c r="SKE22" s="1966"/>
      <c r="SKF22" s="1966"/>
      <c r="SKG22" s="1966"/>
      <c r="SKH22" s="1966"/>
      <c r="SKI22" s="1966"/>
      <c r="SKJ22" s="1966"/>
      <c r="SKK22" s="1966"/>
      <c r="SKL22" s="1966"/>
      <c r="SKM22" s="1966"/>
      <c r="SKN22" s="1966"/>
      <c r="SKO22" s="1966"/>
      <c r="SKP22" s="1966"/>
      <c r="SKQ22" s="1966"/>
      <c r="SKR22" s="1966"/>
      <c r="SKS22" s="1966"/>
      <c r="SKT22" s="1966"/>
      <c r="SKU22" s="1966"/>
      <c r="SKV22" s="1966"/>
      <c r="SKW22" s="1966"/>
      <c r="SKX22" s="1966"/>
      <c r="SKY22" s="1966"/>
      <c r="SKZ22" s="1966"/>
      <c r="SLA22" s="1966"/>
      <c r="SLB22" s="1966"/>
      <c r="SLC22" s="1966"/>
      <c r="SLD22" s="1966"/>
      <c r="SLE22" s="1966"/>
      <c r="SLF22" s="1966"/>
      <c r="SLG22" s="1966"/>
      <c r="SLH22" s="1966"/>
      <c r="SLI22" s="1966"/>
      <c r="SLJ22" s="1966"/>
      <c r="SLK22" s="1966"/>
      <c r="SLL22" s="1966"/>
      <c r="SLM22" s="1966"/>
      <c r="SLN22" s="1966"/>
      <c r="SLO22" s="1966"/>
      <c r="SLP22" s="1966"/>
      <c r="SLQ22" s="1966"/>
      <c r="SLR22" s="1966"/>
      <c r="SLS22" s="1966"/>
      <c r="SLT22" s="1966"/>
      <c r="SLU22" s="1966"/>
      <c r="SLV22" s="1966"/>
      <c r="SLW22" s="1966"/>
      <c r="SLX22" s="1966"/>
      <c r="SLY22" s="1966"/>
      <c r="SLZ22" s="1966"/>
      <c r="SMA22" s="1966"/>
      <c r="SMB22" s="1966"/>
      <c r="SMC22" s="1966"/>
      <c r="SMD22" s="1966"/>
      <c r="SME22" s="1966"/>
      <c r="SMF22" s="1966"/>
      <c r="SMG22" s="1966"/>
      <c r="SMH22" s="1966"/>
      <c r="SMI22" s="1966"/>
      <c r="SMJ22" s="1966"/>
      <c r="SMK22" s="1966"/>
      <c r="SML22" s="1966"/>
      <c r="SMM22" s="1966"/>
      <c r="SMN22" s="1966"/>
      <c r="SMO22" s="1966"/>
      <c r="SMP22" s="1966"/>
      <c r="SMQ22" s="1966"/>
      <c r="SMR22" s="1966"/>
      <c r="SMS22" s="1966"/>
      <c r="SMT22" s="1966"/>
      <c r="SMU22" s="1966"/>
      <c r="SMV22" s="1966"/>
      <c r="SMW22" s="1966"/>
      <c r="SMX22" s="1966"/>
      <c r="SMY22" s="1966"/>
      <c r="SMZ22" s="1966"/>
      <c r="SNA22" s="1966"/>
      <c r="SNB22" s="1966"/>
      <c r="SNC22" s="1966"/>
      <c r="SND22" s="1966"/>
      <c r="SNE22" s="1966"/>
      <c r="SNF22" s="1966"/>
      <c r="SNG22" s="1966"/>
      <c r="SNH22" s="1966"/>
      <c r="SNI22" s="1966"/>
      <c r="SNJ22" s="1966"/>
      <c r="SNK22" s="1966"/>
      <c r="SNL22" s="1966"/>
      <c r="SNM22" s="1966"/>
      <c r="SNN22" s="1966"/>
      <c r="SNO22" s="1966"/>
      <c r="SNP22" s="1966"/>
      <c r="SNQ22" s="1966"/>
      <c r="SNR22" s="1966"/>
      <c r="SNS22" s="1966"/>
      <c r="SNT22" s="1966"/>
      <c r="SNU22" s="1966"/>
      <c r="SNV22" s="1966"/>
      <c r="SNW22" s="1966"/>
      <c r="SNX22" s="1966"/>
      <c r="SNY22" s="1966"/>
      <c r="SNZ22" s="1966"/>
      <c r="SOA22" s="1966"/>
      <c r="SOB22" s="1966"/>
      <c r="SOC22" s="1966"/>
      <c r="SOD22" s="1966"/>
      <c r="SOE22" s="1966"/>
      <c r="SOF22" s="1966"/>
      <c r="SOG22" s="1966"/>
      <c r="SOH22" s="1966"/>
      <c r="SOI22" s="1966"/>
      <c r="SOJ22" s="1966"/>
      <c r="SOK22" s="1966"/>
      <c r="SOL22" s="1966"/>
      <c r="SOM22" s="1966"/>
      <c r="SON22" s="1966"/>
      <c r="SOO22" s="1966"/>
      <c r="SOP22" s="1966"/>
      <c r="SOQ22" s="1966"/>
      <c r="SOR22" s="1966"/>
      <c r="SOS22" s="1966"/>
      <c r="SOT22" s="1966"/>
      <c r="SOU22" s="1966"/>
      <c r="SOV22" s="1966"/>
      <c r="SOW22" s="1966"/>
      <c r="SOX22" s="1966"/>
      <c r="SOY22" s="1966"/>
      <c r="SOZ22" s="1966"/>
      <c r="SPA22" s="1966"/>
      <c r="SPB22" s="1966"/>
      <c r="SPC22" s="1966"/>
      <c r="SPD22" s="1966"/>
      <c r="SPE22" s="1966"/>
      <c r="SPF22" s="1966"/>
      <c r="SPG22" s="1966"/>
      <c r="SPH22" s="1966"/>
      <c r="SPI22" s="1966"/>
      <c r="SPJ22" s="1966"/>
      <c r="SPK22" s="1966"/>
      <c r="SPL22" s="1966"/>
      <c r="SPM22" s="1966"/>
      <c r="SPN22" s="1966"/>
      <c r="SPO22" s="1966"/>
      <c r="SPP22" s="1966"/>
      <c r="SPQ22" s="1966"/>
      <c r="SPR22" s="1966"/>
      <c r="SPS22" s="1966"/>
      <c r="SPT22" s="1966"/>
      <c r="SPU22" s="1966"/>
      <c r="SPV22" s="1966"/>
      <c r="SPW22" s="1966"/>
      <c r="SPX22" s="1966"/>
      <c r="SPY22" s="1966"/>
      <c r="SPZ22" s="1966"/>
      <c r="SQA22" s="1966"/>
      <c r="SQB22" s="1966"/>
      <c r="SQC22" s="1966"/>
      <c r="SQD22" s="1966"/>
      <c r="SQE22" s="1966"/>
      <c r="SQF22" s="1966"/>
      <c r="SQG22" s="1966"/>
      <c r="SQH22" s="1966"/>
      <c r="SQI22" s="1966"/>
      <c r="SQJ22" s="1966"/>
      <c r="SQK22" s="1966"/>
      <c r="SQL22" s="1966"/>
      <c r="SQM22" s="1966"/>
      <c r="SQN22" s="1966"/>
      <c r="SQO22" s="1966"/>
      <c r="SQP22" s="1966"/>
      <c r="SQQ22" s="1966"/>
      <c r="SQR22" s="1966"/>
      <c r="SQS22" s="1966"/>
      <c r="SQT22" s="1966"/>
      <c r="SQU22" s="1966"/>
      <c r="SQV22" s="1966"/>
      <c r="SQW22" s="1966"/>
      <c r="SQX22" s="1966"/>
      <c r="SQY22" s="1966"/>
      <c r="SQZ22" s="1966"/>
      <c r="SRA22" s="1966"/>
      <c r="SRB22" s="1966"/>
      <c r="SRC22" s="1966"/>
      <c r="SRD22" s="1966"/>
      <c r="SRE22" s="1966"/>
      <c r="SRF22" s="1966"/>
      <c r="SRG22" s="1966"/>
      <c r="SRH22" s="1966"/>
      <c r="SRI22" s="1966"/>
      <c r="SRJ22" s="1966"/>
      <c r="SRK22" s="1966"/>
      <c r="SRL22" s="1966"/>
      <c r="SRM22" s="1966"/>
      <c r="SRN22" s="1966"/>
      <c r="SRO22" s="1966"/>
      <c r="SRP22" s="1966"/>
      <c r="SRQ22" s="1966"/>
      <c r="SRR22" s="1966"/>
      <c r="SRS22" s="1966"/>
      <c r="SRT22" s="1966"/>
      <c r="SRU22" s="1966"/>
      <c r="SRV22" s="1966"/>
      <c r="SRW22" s="1966"/>
      <c r="SRX22" s="1966"/>
      <c r="SRY22" s="1966"/>
      <c r="SRZ22" s="1966"/>
      <c r="SSA22" s="1966"/>
      <c r="SSB22" s="1966"/>
      <c r="SSC22" s="1966"/>
      <c r="SSD22" s="1966"/>
      <c r="SSE22" s="1966"/>
      <c r="SSF22" s="1966"/>
      <c r="SSG22" s="1966"/>
      <c r="SSH22" s="1966"/>
      <c r="SSI22" s="1966"/>
      <c r="SSJ22" s="1966"/>
      <c r="SSK22" s="1966"/>
      <c r="SSL22" s="1966"/>
      <c r="SSM22" s="1966"/>
      <c r="SSN22" s="1966"/>
      <c r="SSO22" s="1966"/>
      <c r="SSP22" s="1966"/>
      <c r="SSQ22" s="1966"/>
      <c r="SSR22" s="1966"/>
      <c r="SSS22" s="1966"/>
      <c r="SST22" s="1966"/>
      <c r="SSU22" s="1966"/>
      <c r="SSV22" s="1966"/>
      <c r="SSW22" s="1966"/>
      <c r="SSX22" s="1966"/>
      <c r="SSY22" s="1966"/>
      <c r="SSZ22" s="1966"/>
      <c r="STA22" s="1966"/>
      <c r="STB22" s="1966"/>
      <c r="STC22" s="1966"/>
      <c r="STD22" s="1966"/>
      <c r="STE22" s="1966"/>
      <c r="STF22" s="1966"/>
      <c r="STG22" s="1966"/>
      <c r="STH22" s="1966"/>
      <c r="STI22" s="1966"/>
      <c r="STJ22" s="1966"/>
      <c r="STK22" s="1966"/>
      <c r="STL22" s="1966"/>
      <c r="STM22" s="1966"/>
      <c r="STN22" s="1966"/>
      <c r="STO22" s="1966"/>
      <c r="STP22" s="1966"/>
      <c r="STQ22" s="1966"/>
      <c r="STR22" s="1966"/>
      <c r="STS22" s="1966"/>
      <c r="STT22" s="1966"/>
      <c r="STU22" s="1966"/>
      <c r="STV22" s="1966"/>
      <c r="STW22" s="1966"/>
      <c r="STX22" s="1966"/>
      <c r="STY22" s="1966"/>
      <c r="STZ22" s="1966"/>
      <c r="SUA22" s="1966"/>
      <c r="SUB22" s="1966"/>
      <c r="SUC22" s="1966"/>
      <c r="SUD22" s="1966"/>
      <c r="SUE22" s="1966"/>
      <c r="SUF22" s="1966"/>
      <c r="SUG22" s="1966"/>
      <c r="SUH22" s="1966"/>
      <c r="SUI22" s="1966"/>
      <c r="SUJ22" s="1966"/>
      <c r="SUK22" s="1966"/>
      <c r="SUL22" s="1966"/>
      <c r="SUM22" s="1966"/>
      <c r="SUN22" s="1966"/>
      <c r="SUO22" s="1966"/>
      <c r="SUP22" s="1966"/>
      <c r="SUQ22" s="1966"/>
      <c r="SUR22" s="1966"/>
      <c r="SUS22" s="1966"/>
      <c r="SUT22" s="1966"/>
      <c r="SUU22" s="1966"/>
      <c r="SUV22" s="1966"/>
      <c r="SUW22" s="1966"/>
      <c r="SUX22" s="1966"/>
      <c r="SUY22" s="1966"/>
      <c r="SUZ22" s="1966"/>
      <c r="SVA22" s="1966"/>
      <c r="SVB22" s="1966"/>
      <c r="SVC22" s="1966"/>
      <c r="SVD22" s="1966"/>
      <c r="SVE22" s="1966"/>
      <c r="SVF22" s="1966"/>
      <c r="SVG22" s="1966"/>
      <c r="SVH22" s="1966"/>
      <c r="SVI22" s="1966"/>
      <c r="SVJ22" s="1966"/>
      <c r="SVK22" s="1966"/>
      <c r="SVL22" s="1966"/>
      <c r="SVM22" s="1966"/>
      <c r="SVN22" s="1966"/>
      <c r="SVO22" s="1966"/>
      <c r="SVP22" s="1966"/>
      <c r="SVQ22" s="1966"/>
      <c r="SVR22" s="1966"/>
      <c r="SVS22" s="1966"/>
      <c r="SVT22" s="1966"/>
      <c r="SVU22" s="1966"/>
      <c r="SVV22" s="1966"/>
      <c r="SVW22" s="1966"/>
      <c r="SVX22" s="1966"/>
      <c r="SVY22" s="1966"/>
      <c r="SVZ22" s="1966"/>
      <c r="SWA22" s="1966"/>
      <c r="SWB22" s="1966"/>
      <c r="SWC22" s="1966"/>
      <c r="SWD22" s="1966"/>
      <c r="SWE22" s="1966"/>
      <c r="SWF22" s="1966"/>
      <c r="SWG22" s="1966"/>
      <c r="SWH22" s="1966"/>
      <c r="SWI22" s="1966"/>
      <c r="SWJ22" s="1966"/>
      <c r="SWK22" s="1966"/>
      <c r="SWL22" s="1966"/>
      <c r="SWM22" s="1966"/>
      <c r="SWN22" s="1966"/>
      <c r="SWO22" s="1966"/>
      <c r="SWP22" s="1966"/>
      <c r="SWQ22" s="1966"/>
      <c r="SWR22" s="1966"/>
      <c r="SWS22" s="1966"/>
      <c r="SWT22" s="1966"/>
      <c r="SWU22" s="1966"/>
      <c r="SWV22" s="1966"/>
      <c r="SWW22" s="1966"/>
      <c r="SWX22" s="1966"/>
      <c r="SWY22" s="1966"/>
      <c r="SWZ22" s="1966"/>
      <c r="SXA22" s="1966"/>
      <c r="SXB22" s="1966"/>
      <c r="SXC22" s="1966"/>
      <c r="SXD22" s="1966"/>
      <c r="SXE22" s="1966"/>
      <c r="SXF22" s="1966"/>
      <c r="SXG22" s="1966"/>
      <c r="SXH22" s="1966"/>
      <c r="SXI22" s="1966"/>
      <c r="SXJ22" s="1966"/>
      <c r="SXK22" s="1966"/>
      <c r="SXL22" s="1966"/>
      <c r="SXM22" s="1966"/>
      <c r="SXN22" s="1966"/>
      <c r="SXO22" s="1966"/>
      <c r="SXP22" s="1966"/>
      <c r="SXQ22" s="1966"/>
      <c r="SXR22" s="1966"/>
      <c r="SXS22" s="1966"/>
      <c r="SXT22" s="1966"/>
      <c r="SXU22" s="1966"/>
      <c r="SXV22" s="1966"/>
      <c r="SXW22" s="1966"/>
      <c r="SXX22" s="1966"/>
      <c r="SXY22" s="1966"/>
      <c r="SXZ22" s="1966"/>
      <c r="SYA22" s="1966"/>
      <c r="SYB22" s="1966"/>
      <c r="SYC22" s="1966"/>
      <c r="SYD22" s="1966"/>
      <c r="SYE22" s="1966"/>
      <c r="SYF22" s="1966"/>
      <c r="SYG22" s="1966"/>
      <c r="SYH22" s="1966"/>
      <c r="SYI22" s="1966"/>
      <c r="SYJ22" s="1966"/>
      <c r="SYK22" s="1966"/>
      <c r="SYL22" s="1966"/>
      <c r="SYM22" s="1966"/>
      <c r="SYN22" s="1966"/>
      <c r="SYO22" s="1966"/>
      <c r="SYP22" s="1966"/>
      <c r="SYQ22" s="1966"/>
      <c r="SYR22" s="1966"/>
      <c r="SYS22" s="1966"/>
      <c r="SYT22" s="1966"/>
      <c r="SYU22" s="1966"/>
      <c r="SYV22" s="1966"/>
      <c r="SYW22" s="1966"/>
      <c r="SYX22" s="1966"/>
      <c r="SYY22" s="1966"/>
      <c r="SYZ22" s="1966"/>
      <c r="SZA22" s="1966"/>
      <c r="SZB22" s="1966"/>
      <c r="SZC22" s="1966"/>
      <c r="SZD22" s="1966"/>
      <c r="SZE22" s="1966"/>
      <c r="SZF22" s="1966"/>
      <c r="SZG22" s="1966"/>
      <c r="SZH22" s="1966"/>
      <c r="SZI22" s="1966"/>
      <c r="SZJ22" s="1966"/>
      <c r="SZK22" s="1966"/>
      <c r="SZL22" s="1966"/>
      <c r="SZM22" s="1966"/>
      <c r="SZN22" s="1966"/>
      <c r="SZO22" s="1966"/>
      <c r="SZP22" s="1966"/>
      <c r="SZQ22" s="1966"/>
      <c r="SZR22" s="1966"/>
      <c r="SZS22" s="1966"/>
      <c r="SZT22" s="1966"/>
      <c r="SZU22" s="1966"/>
      <c r="SZV22" s="1966"/>
      <c r="SZW22" s="1966"/>
      <c r="SZX22" s="1966"/>
      <c r="SZY22" s="1966"/>
      <c r="SZZ22" s="1966"/>
      <c r="TAA22" s="1966"/>
      <c r="TAB22" s="1966"/>
      <c r="TAC22" s="1966"/>
      <c r="TAD22" s="1966"/>
      <c r="TAE22" s="1966"/>
      <c r="TAF22" s="1966"/>
      <c r="TAG22" s="1966"/>
      <c r="TAH22" s="1966"/>
      <c r="TAI22" s="1966"/>
      <c r="TAJ22" s="1966"/>
      <c r="TAK22" s="1966"/>
      <c r="TAL22" s="1966"/>
      <c r="TAM22" s="1966"/>
      <c r="TAN22" s="1966"/>
      <c r="TAO22" s="1966"/>
      <c r="TAP22" s="1966"/>
      <c r="TAQ22" s="1966"/>
      <c r="TAR22" s="1966"/>
      <c r="TAS22" s="1966"/>
      <c r="TAT22" s="1966"/>
      <c r="TAU22" s="1966"/>
      <c r="TAV22" s="1966"/>
      <c r="TAW22" s="1966"/>
      <c r="TAX22" s="1966"/>
      <c r="TAY22" s="1966"/>
      <c r="TAZ22" s="1966"/>
      <c r="TBA22" s="1966"/>
      <c r="TBB22" s="1966"/>
      <c r="TBC22" s="1966"/>
      <c r="TBD22" s="1966"/>
      <c r="TBE22" s="1966"/>
      <c r="TBF22" s="1966"/>
      <c r="TBG22" s="1966"/>
      <c r="TBH22" s="1966"/>
      <c r="TBI22" s="1966"/>
      <c r="TBJ22" s="1966"/>
      <c r="TBK22" s="1966"/>
      <c r="TBL22" s="1966"/>
      <c r="TBM22" s="1966"/>
      <c r="TBN22" s="1966"/>
      <c r="TBO22" s="1966"/>
      <c r="TBP22" s="1966"/>
      <c r="TBQ22" s="1966"/>
      <c r="TBR22" s="1966"/>
      <c r="TBS22" s="1966"/>
      <c r="TBT22" s="1966"/>
      <c r="TBU22" s="1966"/>
      <c r="TBV22" s="1966"/>
      <c r="TBW22" s="1966"/>
      <c r="TBX22" s="1966"/>
      <c r="TBY22" s="1966"/>
      <c r="TBZ22" s="1966"/>
      <c r="TCA22" s="1966"/>
      <c r="TCB22" s="1966"/>
      <c r="TCC22" s="1966"/>
      <c r="TCD22" s="1966"/>
      <c r="TCE22" s="1966"/>
      <c r="TCF22" s="1966"/>
      <c r="TCG22" s="1966"/>
      <c r="TCH22" s="1966"/>
      <c r="TCI22" s="1966"/>
      <c r="TCJ22" s="1966"/>
      <c r="TCK22" s="1966"/>
      <c r="TCL22" s="1966"/>
      <c r="TCM22" s="1966"/>
      <c r="TCN22" s="1966"/>
      <c r="TCO22" s="1966"/>
      <c r="TCP22" s="1966"/>
      <c r="TCQ22" s="1966"/>
      <c r="TCR22" s="1966"/>
      <c r="TCS22" s="1966"/>
      <c r="TCT22" s="1966"/>
      <c r="TCU22" s="1966"/>
      <c r="TCV22" s="1966"/>
      <c r="TCW22" s="1966"/>
      <c r="TCX22" s="1966"/>
      <c r="TCY22" s="1966"/>
      <c r="TCZ22" s="1966"/>
      <c r="TDA22" s="1966"/>
      <c r="TDB22" s="1966"/>
      <c r="TDC22" s="1966"/>
      <c r="TDD22" s="1966"/>
      <c r="TDE22" s="1966"/>
      <c r="TDF22" s="1966"/>
      <c r="TDG22" s="1966"/>
      <c r="TDH22" s="1966"/>
      <c r="TDI22" s="1966"/>
      <c r="TDJ22" s="1966"/>
      <c r="TDK22" s="1966"/>
      <c r="TDL22" s="1966"/>
      <c r="TDM22" s="1966"/>
      <c r="TDN22" s="1966"/>
      <c r="TDO22" s="1966"/>
      <c r="TDP22" s="1966"/>
      <c r="TDQ22" s="1966"/>
      <c r="TDR22" s="1966"/>
      <c r="TDS22" s="1966"/>
      <c r="TDT22" s="1966"/>
      <c r="TDU22" s="1966"/>
      <c r="TDV22" s="1966"/>
      <c r="TDW22" s="1966"/>
      <c r="TDX22" s="1966"/>
      <c r="TDY22" s="1966"/>
      <c r="TDZ22" s="1966"/>
      <c r="TEA22" s="1966"/>
      <c r="TEB22" s="1966"/>
      <c r="TEC22" s="1966"/>
      <c r="TED22" s="1966"/>
      <c r="TEE22" s="1966"/>
      <c r="TEF22" s="1966"/>
      <c r="TEG22" s="1966"/>
      <c r="TEH22" s="1966"/>
      <c r="TEI22" s="1966"/>
      <c r="TEJ22" s="1966"/>
      <c r="TEK22" s="1966"/>
      <c r="TEL22" s="1966"/>
      <c r="TEM22" s="1966"/>
      <c r="TEN22" s="1966"/>
      <c r="TEO22" s="1966"/>
      <c r="TEP22" s="1966"/>
      <c r="TEQ22" s="1966"/>
      <c r="TER22" s="1966"/>
      <c r="TES22" s="1966"/>
      <c r="TET22" s="1966"/>
      <c r="TEU22" s="1966"/>
      <c r="TEV22" s="1966"/>
      <c r="TEW22" s="1966"/>
      <c r="TEX22" s="1966"/>
      <c r="TEY22" s="1966"/>
      <c r="TEZ22" s="1966"/>
      <c r="TFA22" s="1966"/>
      <c r="TFB22" s="1966"/>
      <c r="TFC22" s="1966"/>
      <c r="TFD22" s="1966"/>
      <c r="TFE22" s="1966"/>
      <c r="TFF22" s="1966"/>
      <c r="TFG22" s="1966"/>
      <c r="TFH22" s="1966"/>
      <c r="TFI22" s="1966"/>
      <c r="TFJ22" s="1966"/>
      <c r="TFK22" s="1966"/>
      <c r="TFL22" s="1966"/>
      <c r="TFM22" s="1966"/>
      <c r="TFN22" s="1966"/>
      <c r="TFO22" s="1966"/>
      <c r="TFP22" s="1966"/>
      <c r="TFQ22" s="1966"/>
      <c r="TFR22" s="1966"/>
      <c r="TFS22" s="1966"/>
      <c r="TFT22" s="1966"/>
      <c r="TFU22" s="1966"/>
      <c r="TFV22" s="1966"/>
      <c r="TFW22" s="1966"/>
      <c r="TFX22" s="1966"/>
      <c r="TFY22" s="1966"/>
      <c r="TFZ22" s="1966"/>
      <c r="TGA22" s="1966"/>
      <c r="TGB22" s="1966"/>
      <c r="TGC22" s="1966"/>
      <c r="TGD22" s="1966"/>
      <c r="TGE22" s="1966"/>
      <c r="TGF22" s="1966"/>
      <c r="TGG22" s="1966"/>
      <c r="TGH22" s="1966"/>
      <c r="TGI22" s="1966"/>
      <c r="TGJ22" s="1966"/>
      <c r="TGK22" s="1966"/>
      <c r="TGL22" s="1966"/>
      <c r="TGM22" s="1966"/>
      <c r="TGN22" s="1966"/>
      <c r="TGO22" s="1966"/>
      <c r="TGP22" s="1966"/>
      <c r="TGQ22" s="1966"/>
      <c r="TGR22" s="1966"/>
      <c r="TGS22" s="1966"/>
      <c r="TGT22" s="1966"/>
      <c r="TGU22" s="1966"/>
      <c r="TGV22" s="1966"/>
      <c r="TGW22" s="1966"/>
      <c r="TGX22" s="1966"/>
      <c r="TGY22" s="1966"/>
      <c r="TGZ22" s="1966"/>
      <c r="THA22" s="1966"/>
      <c r="THB22" s="1966"/>
      <c r="THC22" s="1966"/>
      <c r="THD22" s="1966"/>
      <c r="THE22" s="1966"/>
      <c r="THF22" s="1966"/>
      <c r="THG22" s="1966"/>
      <c r="THH22" s="1966"/>
      <c r="THI22" s="1966"/>
      <c r="THJ22" s="1966"/>
      <c r="THK22" s="1966"/>
      <c r="THL22" s="1966"/>
      <c r="THM22" s="1966"/>
      <c r="THN22" s="1966"/>
      <c r="THO22" s="1966"/>
      <c r="THP22" s="1966"/>
      <c r="THQ22" s="1966"/>
      <c r="THR22" s="1966"/>
      <c r="THS22" s="1966"/>
      <c r="THT22" s="1966"/>
      <c r="THU22" s="1966"/>
      <c r="THV22" s="1966"/>
      <c r="THW22" s="1966"/>
      <c r="THX22" s="1966"/>
      <c r="THY22" s="1966"/>
      <c r="THZ22" s="1966"/>
      <c r="TIA22" s="1966"/>
      <c r="TIB22" s="1966"/>
      <c r="TIC22" s="1966"/>
      <c r="TID22" s="1966"/>
      <c r="TIE22" s="1966"/>
      <c r="TIF22" s="1966"/>
      <c r="TIG22" s="1966"/>
      <c r="TIH22" s="1966"/>
      <c r="TII22" s="1966"/>
      <c r="TIJ22" s="1966"/>
      <c r="TIK22" s="1966"/>
      <c r="TIL22" s="1966"/>
      <c r="TIM22" s="1966"/>
      <c r="TIN22" s="1966"/>
      <c r="TIO22" s="1966"/>
      <c r="TIP22" s="1966"/>
      <c r="TIQ22" s="1966"/>
      <c r="TIR22" s="1966"/>
      <c r="TIS22" s="1966"/>
      <c r="TIT22" s="1966"/>
      <c r="TIU22" s="1966"/>
      <c r="TIV22" s="1966"/>
      <c r="TIW22" s="1966"/>
      <c r="TIX22" s="1966"/>
      <c r="TIY22" s="1966"/>
      <c r="TIZ22" s="1966"/>
      <c r="TJA22" s="1966"/>
      <c r="TJB22" s="1966"/>
      <c r="TJC22" s="1966"/>
      <c r="TJD22" s="1966"/>
      <c r="TJE22" s="1966"/>
      <c r="TJF22" s="1966"/>
      <c r="TJG22" s="1966"/>
      <c r="TJH22" s="1966"/>
      <c r="TJI22" s="1966"/>
      <c r="TJJ22" s="1966"/>
      <c r="TJK22" s="1966"/>
      <c r="TJL22" s="1966"/>
      <c r="TJM22" s="1966"/>
      <c r="TJN22" s="1966"/>
      <c r="TJO22" s="1966"/>
      <c r="TJP22" s="1966"/>
      <c r="TJQ22" s="1966"/>
      <c r="TJR22" s="1966"/>
      <c r="TJS22" s="1966"/>
      <c r="TJT22" s="1966"/>
      <c r="TJU22" s="1966"/>
      <c r="TJV22" s="1966"/>
      <c r="TJW22" s="1966"/>
      <c r="TJX22" s="1966"/>
      <c r="TJY22" s="1966"/>
      <c r="TJZ22" s="1966"/>
      <c r="TKA22" s="1966"/>
      <c r="TKB22" s="1966"/>
      <c r="TKC22" s="1966"/>
      <c r="TKD22" s="1966"/>
      <c r="TKE22" s="1966"/>
      <c r="TKF22" s="1966"/>
      <c r="TKG22" s="1966"/>
      <c r="TKH22" s="1966"/>
      <c r="TKI22" s="1966"/>
      <c r="TKJ22" s="1966"/>
      <c r="TKK22" s="1966"/>
      <c r="TKL22" s="1966"/>
      <c r="TKM22" s="1966"/>
      <c r="TKN22" s="1966"/>
      <c r="TKO22" s="1966"/>
      <c r="TKP22" s="1966"/>
      <c r="TKQ22" s="1966"/>
      <c r="TKR22" s="1966"/>
      <c r="TKS22" s="1966"/>
      <c r="TKT22" s="1966"/>
      <c r="TKU22" s="1966"/>
      <c r="TKV22" s="1966"/>
      <c r="TKW22" s="1966"/>
      <c r="TKX22" s="1966"/>
      <c r="TKY22" s="1966"/>
      <c r="TKZ22" s="1966"/>
      <c r="TLA22" s="1966"/>
      <c r="TLB22" s="1966"/>
      <c r="TLC22" s="1966"/>
      <c r="TLD22" s="1966"/>
      <c r="TLE22" s="1966"/>
      <c r="TLF22" s="1966"/>
      <c r="TLG22" s="1966"/>
      <c r="TLH22" s="1966"/>
      <c r="TLI22" s="1966"/>
      <c r="TLJ22" s="1966"/>
      <c r="TLK22" s="1966"/>
      <c r="TLL22" s="1966"/>
      <c r="TLM22" s="1966"/>
      <c r="TLN22" s="1966"/>
      <c r="TLO22" s="1966"/>
      <c r="TLP22" s="1966"/>
      <c r="TLQ22" s="1966"/>
      <c r="TLR22" s="1966"/>
      <c r="TLS22" s="1966"/>
      <c r="TLT22" s="1966"/>
      <c r="TLU22" s="1966"/>
      <c r="TLV22" s="1966"/>
      <c r="TLW22" s="1966"/>
      <c r="TLX22" s="1966"/>
      <c r="TLY22" s="1966"/>
      <c r="TLZ22" s="1966"/>
      <c r="TMA22" s="1966"/>
      <c r="TMB22" s="1966"/>
      <c r="TMC22" s="1966"/>
      <c r="TMD22" s="1966"/>
      <c r="TME22" s="1966"/>
      <c r="TMF22" s="1966"/>
      <c r="TMG22" s="1966"/>
      <c r="TMH22" s="1966"/>
      <c r="TMI22" s="1966"/>
      <c r="TMJ22" s="1966"/>
      <c r="TMK22" s="1966"/>
      <c r="TML22" s="1966"/>
      <c r="TMM22" s="1966"/>
      <c r="TMN22" s="1966"/>
      <c r="TMO22" s="1966"/>
      <c r="TMP22" s="1966"/>
      <c r="TMQ22" s="1966"/>
      <c r="TMR22" s="1966"/>
      <c r="TMS22" s="1966"/>
      <c r="TMT22" s="1966"/>
      <c r="TMU22" s="1966"/>
      <c r="TMV22" s="1966"/>
      <c r="TMW22" s="1966"/>
      <c r="TMX22" s="1966"/>
      <c r="TMY22" s="1966"/>
      <c r="TMZ22" s="1966"/>
      <c r="TNA22" s="1966"/>
      <c r="TNB22" s="1966"/>
      <c r="TNC22" s="1966"/>
      <c r="TND22" s="1966"/>
      <c r="TNE22" s="1966"/>
      <c r="TNF22" s="1966"/>
      <c r="TNG22" s="1966"/>
      <c r="TNH22" s="1966"/>
      <c r="TNI22" s="1966"/>
      <c r="TNJ22" s="1966"/>
      <c r="TNK22" s="1966"/>
      <c r="TNL22" s="1966"/>
      <c r="TNM22" s="1966"/>
      <c r="TNN22" s="1966"/>
      <c r="TNO22" s="1966"/>
      <c r="TNP22" s="1966"/>
      <c r="TNQ22" s="1966"/>
      <c r="TNR22" s="1966"/>
      <c r="TNS22" s="1966"/>
      <c r="TNT22" s="1966"/>
      <c r="TNU22" s="1966"/>
      <c r="TNV22" s="1966"/>
      <c r="TNW22" s="1966"/>
      <c r="TNX22" s="1966"/>
      <c r="TNY22" s="1966"/>
      <c r="TNZ22" s="1966"/>
      <c r="TOA22" s="1966"/>
      <c r="TOB22" s="1966"/>
      <c r="TOC22" s="1966"/>
      <c r="TOD22" s="1966"/>
      <c r="TOE22" s="1966"/>
      <c r="TOF22" s="1966"/>
      <c r="TOG22" s="1966"/>
      <c r="TOH22" s="1966"/>
      <c r="TOI22" s="1966"/>
      <c r="TOJ22" s="1966"/>
      <c r="TOK22" s="1966"/>
      <c r="TOL22" s="1966"/>
      <c r="TOM22" s="1966"/>
      <c r="TON22" s="1966"/>
      <c r="TOO22" s="1966"/>
      <c r="TOP22" s="1966"/>
      <c r="TOQ22" s="1966"/>
      <c r="TOR22" s="1966"/>
      <c r="TOS22" s="1966"/>
      <c r="TOT22" s="1966"/>
      <c r="TOU22" s="1966"/>
      <c r="TOV22" s="1966"/>
      <c r="TOW22" s="1966"/>
      <c r="TOX22" s="1966"/>
      <c r="TOY22" s="1966"/>
      <c r="TOZ22" s="1966"/>
      <c r="TPA22" s="1966"/>
      <c r="TPB22" s="1966"/>
      <c r="TPC22" s="1966"/>
      <c r="TPD22" s="1966"/>
      <c r="TPE22" s="1966"/>
      <c r="TPF22" s="1966"/>
      <c r="TPG22" s="1966"/>
      <c r="TPH22" s="1966"/>
      <c r="TPI22" s="1966"/>
      <c r="TPJ22" s="1966"/>
      <c r="TPK22" s="1966"/>
      <c r="TPL22" s="1966"/>
      <c r="TPM22" s="1966"/>
      <c r="TPN22" s="1966"/>
      <c r="TPO22" s="1966"/>
      <c r="TPP22" s="1966"/>
      <c r="TPQ22" s="1966"/>
      <c r="TPR22" s="1966"/>
      <c r="TPS22" s="1966"/>
      <c r="TPT22" s="1966"/>
      <c r="TPU22" s="1966"/>
      <c r="TPV22" s="1966"/>
      <c r="TPW22" s="1966"/>
      <c r="TPX22" s="1966"/>
      <c r="TPY22" s="1966"/>
      <c r="TPZ22" s="1966"/>
      <c r="TQA22" s="1966"/>
      <c r="TQB22" s="1966"/>
      <c r="TQC22" s="1966"/>
      <c r="TQD22" s="1966"/>
      <c r="TQE22" s="1966"/>
      <c r="TQF22" s="1966"/>
      <c r="TQG22" s="1966"/>
      <c r="TQH22" s="1966"/>
      <c r="TQI22" s="1966"/>
      <c r="TQJ22" s="1966"/>
      <c r="TQK22" s="1966"/>
      <c r="TQL22" s="1966"/>
      <c r="TQM22" s="1966"/>
      <c r="TQN22" s="1966"/>
      <c r="TQO22" s="1966"/>
      <c r="TQP22" s="1966"/>
      <c r="TQQ22" s="1966"/>
      <c r="TQR22" s="1966"/>
      <c r="TQS22" s="1966"/>
      <c r="TQT22" s="1966"/>
      <c r="TQU22" s="1966"/>
      <c r="TQV22" s="1966"/>
      <c r="TQW22" s="1966"/>
      <c r="TQX22" s="1966"/>
      <c r="TQY22" s="1966"/>
      <c r="TQZ22" s="1966"/>
      <c r="TRA22" s="1966"/>
      <c r="TRB22" s="1966"/>
      <c r="TRC22" s="1966"/>
      <c r="TRD22" s="1966"/>
      <c r="TRE22" s="1966"/>
      <c r="TRF22" s="1966"/>
      <c r="TRG22" s="1966"/>
      <c r="TRH22" s="1966"/>
      <c r="TRI22" s="1966"/>
      <c r="TRJ22" s="1966"/>
      <c r="TRK22" s="1966"/>
      <c r="TRL22" s="1966"/>
      <c r="TRM22" s="1966"/>
      <c r="TRN22" s="1966"/>
      <c r="TRO22" s="1966"/>
      <c r="TRP22" s="1966"/>
      <c r="TRQ22" s="1966"/>
      <c r="TRR22" s="1966"/>
      <c r="TRS22" s="1966"/>
      <c r="TRT22" s="1966"/>
      <c r="TRU22" s="1966"/>
      <c r="TRV22" s="1966"/>
      <c r="TRW22" s="1966"/>
      <c r="TRX22" s="1966"/>
      <c r="TRY22" s="1966"/>
      <c r="TRZ22" s="1966"/>
      <c r="TSA22" s="1966"/>
      <c r="TSB22" s="1966"/>
      <c r="TSC22" s="1966"/>
      <c r="TSD22" s="1966"/>
      <c r="TSE22" s="1966"/>
      <c r="TSF22" s="1966"/>
      <c r="TSG22" s="1966"/>
      <c r="TSH22" s="1966"/>
      <c r="TSI22" s="1966"/>
      <c r="TSJ22" s="1966"/>
      <c r="TSK22" s="1966"/>
      <c r="TSL22" s="1966"/>
      <c r="TSM22" s="1966"/>
      <c r="TSN22" s="1966"/>
      <c r="TSO22" s="1966"/>
      <c r="TSP22" s="1966"/>
      <c r="TSQ22" s="1966"/>
      <c r="TSR22" s="1966"/>
      <c r="TSS22" s="1966"/>
      <c r="TST22" s="1966"/>
      <c r="TSU22" s="1966"/>
      <c r="TSV22" s="1966"/>
      <c r="TSW22" s="1966"/>
      <c r="TSX22" s="1966"/>
      <c r="TSY22" s="1966"/>
      <c r="TSZ22" s="1966"/>
      <c r="TTA22" s="1966"/>
      <c r="TTB22" s="1966"/>
      <c r="TTC22" s="1966"/>
      <c r="TTD22" s="1966"/>
      <c r="TTE22" s="1966"/>
      <c r="TTF22" s="1966"/>
      <c r="TTG22" s="1966"/>
      <c r="TTH22" s="1966"/>
      <c r="TTI22" s="1966"/>
      <c r="TTJ22" s="1966"/>
      <c r="TTK22" s="1966"/>
      <c r="TTL22" s="1966"/>
      <c r="TTM22" s="1966"/>
      <c r="TTN22" s="1966"/>
      <c r="TTO22" s="1966"/>
      <c r="TTP22" s="1966"/>
      <c r="TTQ22" s="1966"/>
      <c r="TTR22" s="1966"/>
      <c r="TTS22" s="1966"/>
      <c r="TTT22" s="1966"/>
      <c r="TTU22" s="1966"/>
      <c r="TTV22" s="1966"/>
      <c r="TTW22" s="1966"/>
      <c r="TTX22" s="1966"/>
      <c r="TTY22" s="1966"/>
      <c r="TTZ22" s="1966"/>
      <c r="TUA22" s="1966"/>
      <c r="TUB22" s="1966"/>
      <c r="TUC22" s="1966"/>
      <c r="TUD22" s="1966"/>
      <c r="TUE22" s="1966"/>
      <c r="TUF22" s="1966"/>
      <c r="TUG22" s="1966"/>
      <c r="TUH22" s="1966"/>
      <c r="TUI22" s="1966"/>
      <c r="TUJ22" s="1966"/>
      <c r="TUK22" s="1966"/>
      <c r="TUL22" s="1966"/>
      <c r="TUM22" s="1966"/>
      <c r="TUN22" s="1966"/>
      <c r="TUO22" s="1966"/>
      <c r="TUP22" s="1966"/>
      <c r="TUQ22" s="1966"/>
      <c r="TUR22" s="1966"/>
      <c r="TUS22" s="1966"/>
      <c r="TUT22" s="1966"/>
      <c r="TUU22" s="1966"/>
      <c r="TUV22" s="1966"/>
      <c r="TUW22" s="1966"/>
      <c r="TUX22" s="1966"/>
      <c r="TUY22" s="1966"/>
      <c r="TUZ22" s="1966"/>
      <c r="TVA22" s="1966"/>
      <c r="TVB22" s="1966"/>
      <c r="TVC22" s="1966"/>
      <c r="TVD22" s="1966"/>
      <c r="TVE22" s="1966"/>
      <c r="TVF22" s="1966"/>
      <c r="TVG22" s="1966"/>
      <c r="TVH22" s="1966"/>
      <c r="TVI22" s="1966"/>
      <c r="TVJ22" s="1966"/>
      <c r="TVK22" s="1966"/>
      <c r="TVL22" s="1966"/>
      <c r="TVM22" s="1966"/>
      <c r="TVN22" s="1966"/>
      <c r="TVO22" s="1966"/>
      <c r="TVP22" s="1966"/>
      <c r="TVQ22" s="1966"/>
      <c r="TVR22" s="1966"/>
      <c r="TVS22" s="1966"/>
      <c r="TVT22" s="1966"/>
      <c r="TVU22" s="1966"/>
      <c r="TVV22" s="1966"/>
      <c r="TVW22" s="1966"/>
      <c r="TVX22" s="1966"/>
      <c r="TVY22" s="1966"/>
      <c r="TVZ22" s="1966"/>
      <c r="TWA22" s="1966"/>
      <c r="TWB22" s="1966"/>
      <c r="TWC22" s="1966"/>
      <c r="TWD22" s="1966"/>
      <c r="TWE22" s="1966"/>
      <c r="TWF22" s="1966"/>
      <c r="TWG22" s="1966"/>
      <c r="TWH22" s="1966"/>
      <c r="TWI22" s="1966"/>
      <c r="TWJ22" s="1966"/>
      <c r="TWK22" s="1966"/>
      <c r="TWL22" s="1966"/>
      <c r="TWM22" s="1966"/>
      <c r="TWN22" s="1966"/>
      <c r="TWO22" s="1966"/>
      <c r="TWP22" s="1966"/>
      <c r="TWQ22" s="1966"/>
      <c r="TWR22" s="1966"/>
      <c r="TWS22" s="1966"/>
      <c r="TWT22" s="1966"/>
      <c r="TWU22" s="1966"/>
      <c r="TWV22" s="1966"/>
      <c r="TWW22" s="1966"/>
      <c r="TWX22" s="1966"/>
      <c r="TWY22" s="1966"/>
      <c r="TWZ22" s="1966"/>
      <c r="TXA22" s="1966"/>
      <c r="TXB22" s="1966"/>
      <c r="TXC22" s="1966"/>
      <c r="TXD22" s="1966"/>
      <c r="TXE22" s="1966"/>
      <c r="TXF22" s="1966"/>
      <c r="TXG22" s="1966"/>
      <c r="TXH22" s="1966"/>
      <c r="TXI22" s="1966"/>
      <c r="TXJ22" s="1966"/>
      <c r="TXK22" s="1966"/>
      <c r="TXL22" s="1966"/>
      <c r="TXM22" s="1966"/>
      <c r="TXN22" s="1966"/>
      <c r="TXO22" s="1966"/>
      <c r="TXP22" s="1966"/>
      <c r="TXQ22" s="1966"/>
      <c r="TXR22" s="1966"/>
      <c r="TXS22" s="1966"/>
      <c r="TXT22" s="1966"/>
      <c r="TXU22" s="1966"/>
      <c r="TXV22" s="1966"/>
      <c r="TXW22" s="1966"/>
      <c r="TXX22" s="1966"/>
      <c r="TXY22" s="1966"/>
      <c r="TXZ22" s="1966"/>
      <c r="TYA22" s="1966"/>
      <c r="TYB22" s="1966"/>
      <c r="TYC22" s="1966"/>
      <c r="TYD22" s="1966"/>
      <c r="TYE22" s="1966"/>
      <c r="TYF22" s="1966"/>
      <c r="TYG22" s="1966"/>
      <c r="TYH22" s="1966"/>
      <c r="TYI22" s="1966"/>
      <c r="TYJ22" s="1966"/>
      <c r="TYK22" s="1966"/>
      <c r="TYL22" s="1966"/>
      <c r="TYM22" s="1966"/>
      <c r="TYN22" s="1966"/>
      <c r="TYO22" s="1966"/>
      <c r="TYP22" s="1966"/>
      <c r="TYQ22" s="1966"/>
      <c r="TYR22" s="1966"/>
      <c r="TYS22" s="1966"/>
      <c r="TYT22" s="1966"/>
      <c r="TYU22" s="1966"/>
      <c r="TYV22" s="1966"/>
      <c r="TYW22" s="1966"/>
      <c r="TYX22" s="1966"/>
      <c r="TYY22" s="1966"/>
      <c r="TYZ22" s="1966"/>
      <c r="TZA22" s="1966"/>
      <c r="TZB22" s="1966"/>
      <c r="TZC22" s="1966"/>
      <c r="TZD22" s="1966"/>
      <c r="TZE22" s="1966"/>
      <c r="TZF22" s="1966"/>
      <c r="TZG22" s="1966"/>
      <c r="TZH22" s="1966"/>
      <c r="TZI22" s="1966"/>
      <c r="TZJ22" s="1966"/>
      <c r="TZK22" s="1966"/>
      <c r="TZL22" s="1966"/>
      <c r="TZM22" s="1966"/>
      <c r="TZN22" s="1966"/>
      <c r="TZO22" s="1966"/>
      <c r="TZP22" s="1966"/>
      <c r="TZQ22" s="1966"/>
      <c r="TZR22" s="1966"/>
      <c r="TZS22" s="1966"/>
      <c r="TZT22" s="1966"/>
      <c r="TZU22" s="1966"/>
      <c r="TZV22" s="1966"/>
      <c r="TZW22" s="1966"/>
      <c r="TZX22" s="1966"/>
      <c r="TZY22" s="1966"/>
      <c r="TZZ22" s="1966"/>
      <c r="UAA22" s="1966"/>
      <c r="UAB22" s="1966"/>
      <c r="UAC22" s="1966"/>
      <c r="UAD22" s="1966"/>
      <c r="UAE22" s="1966"/>
      <c r="UAF22" s="1966"/>
      <c r="UAG22" s="1966"/>
      <c r="UAH22" s="1966"/>
      <c r="UAI22" s="1966"/>
      <c r="UAJ22" s="1966"/>
      <c r="UAK22" s="1966"/>
      <c r="UAL22" s="1966"/>
      <c r="UAM22" s="1966"/>
      <c r="UAN22" s="1966"/>
      <c r="UAO22" s="1966"/>
      <c r="UAP22" s="1966"/>
      <c r="UAQ22" s="1966"/>
      <c r="UAR22" s="1966"/>
      <c r="UAS22" s="1966"/>
      <c r="UAT22" s="1966"/>
      <c r="UAU22" s="1966"/>
      <c r="UAV22" s="1966"/>
      <c r="UAW22" s="1966"/>
      <c r="UAX22" s="1966"/>
      <c r="UAY22" s="1966"/>
      <c r="UAZ22" s="1966"/>
      <c r="UBA22" s="1966"/>
      <c r="UBB22" s="1966"/>
      <c r="UBC22" s="1966"/>
      <c r="UBD22" s="1966"/>
      <c r="UBE22" s="1966"/>
      <c r="UBF22" s="1966"/>
      <c r="UBG22" s="1966"/>
      <c r="UBH22" s="1966"/>
      <c r="UBI22" s="1966"/>
      <c r="UBJ22" s="1966"/>
      <c r="UBK22" s="1966"/>
      <c r="UBL22" s="1966"/>
      <c r="UBM22" s="1966"/>
      <c r="UBN22" s="1966"/>
      <c r="UBO22" s="1966"/>
      <c r="UBP22" s="1966"/>
      <c r="UBQ22" s="1966"/>
      <c r="UBR22" s="1966"/>
      <c r="UBS22" s="1966"/>
      <c r="UBT22" s="1966"/>
      <c r="UBU22" s="1966"/>
      <c r="UBV22" s="1966"/>
      <c r="UBW22" s="1966"/>
      <c r="UBX22" s="1966"/>
      <c r="UBY22" s="1966"/>
      <c r="UBZ22" s="1966"/>
      <c r="UCA22" s="1966"/>
      <c r="UCB22" s="1966"/>
      <c r="UCC22" s="1966"/>
      <c r="UCD22" s="1966"/>
      <c r="UCE22" s="1966"/>
      <c r="UCF22" s="1966"/>
      <c r="UCG22" s="1966"/>
      <c r="UCH22" s="1966"/>
      <c r="UCI22" s="1966"/>
      <c r="UCJ22" s="1966"/>
      <c r="UCK22" s="1966"/>
      <c r="UCL22" s="1966"/>
      <c r="UCM22" s="1966"/>
      <c r="UCN22" s="1966"/>
      <c r="UCO22" s="1966"/>
      <c r="UCP22" s="1966"/>
      <c r="UCQ22" s="1966"/>
      <c r="UCR22" s="1966"/>
      <c r="UCS22" s="1966"/>
      <c r="UCT22" s="1966"/>
      <c r="UCU22" s="1966"/>
      <c r="UCV22" s="1966"/>
      <c r="UCW22" s="1966"/>
      <c r="UCX22" s="1966"/>
      <c r="UCY22" s="1966"/>
      <c r="UCZ22" s="1966"/>
      <c r="UDA22" s="1966"/>
      <c r="UDB22" s="1966"/>
      <c r="UDC22" s="1966"/>
      <c r="UDD22" s="1966"/>
      <c r="UDE22" s="1966"/>
      <c r="UDF22" s="1966"/>
      <c r="UDG22" s="1966"/>
      <c r="UDH22" s="1966"/>
      <c r="UDI22" s="1966"/>
      <c r="UDJ22" s="1966"/>
      <c r="UDK22" s="1966"/>
      <c r="UDL22" s="1966"/>
      <c r="UDM22" s="1966"/>
      <c r="UDN22" s="1966"/>
      <c r="UDO22" s="1966"/>
      <c r="UDP22" s="1966"/>
      <c r="UDQ22" s="1966"/>
      <c r="UDR22" s="1966"/>
      <c r="UDS22" s="1966"/>
      <c r="UDT22" s="1966"/>
      <c r="UDU22" s="1966"/>
      <c r="UDV22" s="1966"/>
      <c r="UDW22" s="1966"/>
      <c r="UDX22" s="1966"/>
      <c r="UDY22" s="1966"/>
      <c r="UDZ22" s="1966"/>
      <c r="UEA22" s="1966"/>
      <c r="UEB22" s="1966"/>
      <c r="UEC22" s="1966"/>
      <c r="UED22" s="1966"/>
      <c r="UEE22" s="1966"/>
      <c r="UEF22" s="1966"/>
      <c r="UEG22" s="1966"/>
      <c r="UEH22" s="1966"/>
      <c r="UEI22" s="1966"/>
      <c r="UEJ22" s="1966"/>
      <c r="UEK22" s="1966"/>
      <c r="UEL22" s="1966"/>
      <c r="UEM22" s="1966"/>
      <c r="UEN22" s="1966"/>
      <c r="UEO22" s="1966"/>
      <c r="UEP22" s="1966"/>
      <c r="UEQ22" s="1966"/>
      <c r="UER22" s="1966"/>
      <c r="UES22" s="1966"/>
      <c r="UET22" s="1966"/>
      <c r="UEU22" s="1966"/>
      <c r="UEV22" s="1966"/>
      <c r="UEW22" s="1966"/>
      <c r="UEX22" s="1966"/>
      <c r="UEY22" s="1966"/>
      <c r="UEZ22" s="1966"/>
      <c r="UFA22" s="1966"/>
      <c r="UFB22" s="1966"/>
      <c r="UFC22" s="1966"/>
      <c r="UFD22" s="1966"/>
      <c r="UFE22" s="1966"/>
      <c r="UFF22" s="1966"/>
      <c r="UFG22" s="1966"/>
      <c r="UFH22" s="1966"/>
      <c r="UFI22" s="1966"/>
      <c r="UFJ22" s="1966"/>
      <c r="UFK22" s="1966"/>
      <c r="UFL22" s="1966"/>
      <c r="UFM22" s="1966"/>
      <c r="UFN22" s="1966"/>
      <c r="UFO22" s="1966"/>
      <c r="UFP22" s="1966"/>
      <c r="UFQ22" s="1966"/>
      <c r="UFR22" s="1966"/>
      <c r="UFS22" s="1966"/>
      <c r="UFT22" s="1966"/>
      <c r="UFU22" s="1966"/>
      <c r="UFV22" s="1966"/>
      <c r="UFW22" s="1966"/>
      <c r="UFX22" s="1966"/>
      <c r="UFY22" s="1966"/>
      <c r="UFZ22" s="1966"/>
      <c r="UGA22" s="1966"/>
      <c r="UGB22" s="1966"/>
      <c r="UGC22" s="1966"/>
      <c r="UGD22" s="1966"/>
      <c r="UGE22" s="1966"/>
      <c r="UGF22" s="1966"/>
      <c r="UGG22" s="1966"/>
      <c r="UGH22" s="1966"/>
      <c r="UGI22" s="1966"/>
      <c r="UGJ22" s="1966"/>
      <c r="UGK22" s="1966"/>
      <c r="UGL22" s="1966"/>
      <c r="UGM22" s="1966"/>
      <c r="UGN22" s="1966"/>
      <c r="UGO22" s="1966"/>
      <c r="UGP22" s="1966"/>
      <c r="UGQ22" s="1966"/>
      <c r="UGR22" s="1966"/>
      <c r="UGS22" s="1966"/>
      <c r="UGT22" s="1966"/>
      <c r="UGU22" s="1966"/>
      <c r="UGV22" s="1966"/>
      <c r="UGW22" s="1966"/>
      <c r="UGX22" s="1966"/>
      <c r="UGY22" s="1966"/>
      <c r="UGZ22" s="1966"/>
      <c r="UHA22" s="1966"/>
      <c r="UHB22" s="1966"/>
      <c r="UHC22" s="1966"/>
      <c r="UHD22" s="1966"/>
      <c r="UHE22" s="1966"/>
      <c r="UHF22" s="1966"/>
      <c r="UHG22" s="1966"/>
      <c r="UHH22" s="1966"/>
      <c r="UHI22" s="1966"/>
      <c r="UHJ22" s="1966"/>
      <c r="UHK22" s="1966"/>
      <c r="UHL22" s="1966"/>
      <c r="UHM22" s="1966"/>
      <c r="UHN22" s="1966"/>
      <c r="UHO22" s="1966"/>
      <c r="UHP22" s="1966"/>
      <c r="UHQ22" s="1966"/>
      <c r="UHR22" s="1966"/>
      <c r="UHS22" s="1966"/>
      <c r="UHT22" s="1966"/>
      <c r="UHU22" s="1966"/>
      <c r="UHV22" s="1966"/>
      <c r="UHW22" s="1966"/>
      <c r="UHX22" s="1966"/>
      <c r="UHY22" s="1966"/>
      <c r="UHZ22" s="1966"/>
      <c r="UIA22" s="1966"/>
      <c r="UIB22" s="1966"/>
      <c r="UIC22" s="1966"/>
      <c r="UID22" s="1966"/>
      <c r="UIE22" s="1966"/>
      <c r="UIF22" s="1966"/>
      <c r="UIG22" s="1966"/>
      <c r="UIH22" s="1966"/>
      <c r="UII22" s="1966"/>
      <c r="UIJ22" s="1966"/>
      <c r="UIK22" s="1966"/>
      <c r="UIL22" s="1966"/>
      <c r="UIM22" s="1966"/>
      <c r="UIN22" s="1966"/>
      <c r="UIO22" s="1966"/>
      <c r="UIP22" s="1966"/>
      <c r="UIQ22" s="1966"/>
      <c r="UIR22" s="1966"/>
      <c r="UIS22" s="1966"/>
      <c r="UIT22" s="1966"/>
      <c r="UIU22" s="1966"/>
      <c r="UIV22" s="1966"/>
      <c r="UIW22" s="1966"/>
      <c r="UIX22" s="1966"/>
      <c r="UIY22" s="1966"/>
      <c r="UIZ22" s="1966"/>
      <c r="UJA22" s="1966"/>
      <c r="UJB22" s="1966"/>
      <c r="UJC22" s="1966"/>
      <c r="UJD22" s="1966"/>
      <c r="UJE22" s="1966"/>
      <c r="UJF22" s="1966"/>
      <c r="UJG22" s="1966"/>
      <c r="UJH22" s="1966"/>
      <c r="UJI22" s="1966"/>
      <c r="UJJ22" s="1966"/>
      <c r="UJK22" s="1966"/>
      <c r="UJL22" s="1966"/>
      <c r="UJM22" s="1966"/>
      <c r="UJN22" s="1966"/>
      <c r="UJO22" s="1966"/>
      <c r="UJP22" s="1966"/>
      <c r="UJQ22" s="1966"/>
      <c r="UJR22" s="1966"/>
      <c r="UJS22" s="1966"/>
      <c r="UJT22" s="1966"/>
      <c r="UJU22" s="1966"/>
      <c r="UJV22" s="1966"/>
      <c r="UJW22" s="1966"/>
      <c r="UJX22" s="1966"/>
      <c r="UJY22" s="1966"/>
      <c r="UJZ22" s="1966"/>
      <c r="UKA22" s="1966"/>
      <c r="UKB22" s="1966"/>
      <c r="UKC22" s="1966"/>
      <c r="UKD22" s="1966"/>
      <c r="UKE22" s="1966"/>
      <c r="UKF22" s="1966"/>
      <c r="UKG22" s="1966"/>
      <c r="UKH22" s="1966"/>
      <c r="UKI22" s="1966"/>
      <c r="UKJ22" s="1966"/>
      <c r="UKK22" s="1966"/>
      <c r="UKL22" s="1966"/>
      <c r="UKM22" s="1966"/>
      <c r="UKN22" s="1966"/>
      <c r="UKO22" s="1966"/>
      <c r="UKP22" s="1966"/>
      <c r="UKQ22" s="1966"/>
      <c r="UKR22" s="1966"/>
      <c r="UKS22" s="1966"/>
      <c r="UKT22" s="1966"/>
      <c r="UKU22" s="1966"/>
      <c r="UKV22" s="1966"/>
      <c r="UKW22" s="1966"/>
      <c r="UKX22" s="1966"/>
      <c r="UKY22" s="1966"/>
      <c r="UKZ22" s="1966"/>
      <c r="ULA22" s="1966"/>
      <c r="ULB22" s="1966"/>
      <c r="ULC22" s="1966"/>
      <c r="ULD22" s="1966"/>
      <c r="ULE22" s="1966"/>
      <c r="ULF22" s="1966"/>
      <c r="ULG22" s="1966"/>
      <c r="ULH22" s="1966"/>
      <c r="ULI22" s="1966"/>
      <c r="ULJ22" s="1966"/>
      <c r="ULK22" s="1966"/>
      <c r="ULL22" s="1966"/>
      <c r="ULM22" s="1966"/>
      <c r="ULN22" s="1966"/>
      <c r="ULO22" s="1966"/>
      <c r="ULP22" s="1966"/>
      <c r="ULQ22" s="1966"/>
      <c r="ULR22" s="1966"/>
      <c r="ULS22" s="1966"/>
      <c r="ULT22" s="1966"/>
      <c r="ULU22" s="1966"/>
      <c r="ULV22" s="1966"/>
      <c r="ULW22" s="1966"/>
      <c r="ULX22" s="1966"/>
      <c r="ULY22" s="1966"/>
      <c r="ULZ22" s="1966"/>
      <c r="UMA22" s="1966"/>
      <c r="UMB22" s="1966"/>
      <c r="UMC22" s="1966"/>
      <c r="UMD22" s="1966"/>
      <c r="UME22" s="1966"/>
      <c r="UMF22" s="1966"/>
      <c r="UMG22" s="1966"/>
      <c r="UMH22" s="1966"/>
      <c r="UMI22" s="1966"/>
      <c r="UMJ22" s="1966"/>
      <c r="UMK22" s="1966"/>
      <c r="UML22" s="1966"/>
      <c r="UMM22" s="1966"/>
      <c r="UMN22" s="1966"/>
      <c r="UMO22" s="1966"/>
      <c r="UMP22" s="1966"/>
      <c r="UMQ22" s="1966"/>
      <c r="UMR22" s="1966"/>
      <c r="UMS22" s="1966"/>
      <c r="UMT22" s="1966"/>
      <c r="UMU22" s="1966"/>
      <c r="UMV22" s="1966"/>
      <c r="UMW22" s="1966"/>
      <c r="UMX22" s="1966"/>
      <c r="UMY22" s="1966"/>
      <c r="UMZ22" s="1966"/>
      <c r="UNA22" s="1966"/>
      <c r="UNB22" s="1966"/>
      <c r="UNC22" s="1966"/>
      <c r="UND22" s="1966"/>
      <c r="UNE22" s="1966"/>
      <c r="UNF22" s="1966"/>
      <c r="UNG22" s="1966"/>
      <c r="UNH22" s="1966"/>
      <c r="UNI22" s="1966"/>
      <c r="UNJ22" s="1966"/>
      <c r="UNK22" s="1966"/>
      <c r="UNL22" s="1966"/>
      <c r="UNM22" s="1966"/>
      <c r="UNN22" s="1966"/>
      <c r="UNO22" s="1966"/>
      <c r="UNP22" s="1966"/>
      <c r="UNQ22" s="1966"/>
      <c r="UNR22" s="1966"/>
      <c r="UNS22" s="1966"/>
      <c r="UNT22" s="1966"/>
      <c r="UNU22" s="1966"/>
      <c r="UNV22" s="1966"/>
      <c r="UNW22" s="1966"/>
      <c r="UNX22" s="1966"/>
      <c r="UNY22" s="1966"/>
      <c r="UNZ22" s="1966"/>
      <c r="UOA22" s="1966"/>
      <c r="UOB22" s="1966"/>
      <c r="UOC22" s="1966"/>
      <c r="UOD22" s="1966"/>
      <c r="UOE22" s="1966"/>
      <c r="UOF22" s="1966"/>
      <c r="UOG22" s="1966"/>
      <c r="UOH22" s="1966"/>
      <c r="UOI22" s="1966"/>
      <c r="UOJ22" s="1966"/>
      <c r="UOK22" s="1966"/>
      <c r="UOL22" s="1966"/>
      <c r="UOM22" s="1966"/>
      <c r="UON22" s="1966"/>
      <c r="UOO22" s="1966"/>
      <c r="UOP22" s="1966"/>
      <c r="UOQ22" s="1966"/>
      <c r="UOR22" s="1966"/>
      <c r="UOS22" s="1966"/>
      <c r="UOT22" s="1966"/>
      <c r="UOU22" s="1966"/>
      <c r="UOV22" s="1966"/>
      <c r="UOW22" s="1966"/>
      <c r="UOX22" s="1966"/>
      <c r="UOY22" s="1966"/>
      <c r="UOZ22" s="1966"/>
      <c r="UPA22" s="1966"/>
      <c r="UPB22" s="1966"/>
      <c r="UPC22" s="1966"/>
      <c r="UPD22" s="1966"/>
      <c r="UPE22" s="1966"/>
      <c r="UPF22" s="1966"/>
      <c r="UPG22" s="1966"/>
      <c r="UPH22" s="1966"/>
      <c r="UPI22" s="1966"/>
      <c r="UPJ22" s="1966"/>
      <c r="UPK22" s="1966"/>
      <c r="UPL22" s="1966"/>
      <c r="UPM22" s="1966"/>
      <c r="UPN22" s="1966"/>
      <c r="UPO22" s="1966"/>
      <c r="UPP22" s="1966"/>
      <c r="UPQ22" s="1966"/>
      <c r="UPR22" s="1966"/>
      <c r="UPS22" s="1966"/>
      <c r="UPT22" s="1966"/>
      <c r="UPU22" s="1966"/>
      <c r="UPV22" s="1966"/>
      <c r="UPW22" s="1966"/>
      <c r="UPX22" s="1966"/>
      <c r="UPY22" s="1966"/>
      <c r="UPZ22" s="1966"/>
      <c r="UQA22" s="1966"/>
      <c r="UQB22" s="1966"/>
      <c r="UQC22" s="1966"/>
      <c r="UQD22" s="1966"/>
      <c r="UQE22" s="1966"/>
      <c r="UQF22" s="1966"/>
      <c r="UQG22" s="1966"/>
      <c r="UQH22" s="1966"/>
      <c r="UQI22" s="1966"/>
      <c r="UQJ22" s="1966"/>
      <c r="UQK22" s="1966"/>
      <c r="UQL22" s="1966"/>
      <c r="UQM22" s="1966"/>
      <c r="UQN22" s="1966"/>
      <c r="UQO22" s="1966"/>
      <c r="UQP22" s="1966"/>
      <c r="UQQ22" s="1966"/>
      <c r="UQR22" s="1966"/>
      <c r="UQS22" s="1966"/>
      <c r="UQT22" s="1966"/>
      <c r="UQU22" s="1966"/>
      <c r="UQV22" s="1966"/>
      <c r="UQW22" s="1966"/>
      <c r="UQX22" s="1966"/>
      <c r="UQY22" s="1966"/>
      <c r="UQZ22" s="1966"/>
      <c r="URA22" s="1966"/>
      <c r="URB22" s="1966"/>
      <c r="URC22" s="1966"/>
      <c r="URD22" s="1966"/>
      <c r="URE22" s="1966"/>
      <c r="URF22" s="1966"/>
      <c r="URG22" s="1966"/>
      <c r="URH22" s="1966"/>
      <c r="URI22" s="1966"/>
      <c r="URJ22" s="1966"/>
      <c r="URK22" s="1966"/>
      <c r="URL22" s="1966"/>
      <c r="URM22" s="1966"/>
      <c r="URN22" s="1966"/>
      <c r="URO22" s="1966"/>
      <c r="URP22" s="1966"/>
      <c r="URQ22" s="1966"/>
      <c r="URR22" s="1966"/>
      <c r="URS22" s="1966"/>
      <c r="URT22" s="1966"/>
      <c r="URU22" s="1966"/>
      <c r="URV22" s="1966"/>
      <c r="URW22" s="1966"/>
      <c r="URX22" s="1966"/>
      <c r="URY22" s="1966"/>
      <c r="URZ22" s="1966"/>
      <c r="USA22" s="1966"/>
      <c r="USB22" s="1966"/>
      <c r="USC22" s="1966"/>
      <c r="USD22" s="1966"/>
      <c r="USE22" s="1966"/>
      <c r="USF22" s="1966"/>
      <c r="USG22" s="1966"/>
      <c r="USH22" s="1966"/>
      <c r="USI22" s="1966"/>
      <c r="USJ22" s="1966"/>
      <c r="USK22" s="1966"/>
      <c r="USL22" s="1966"/>
      <c r="USM22" s="1966"/>
      <c r="USN22" s="1966"/>
      <c r="USO22" s="1966"/>
      <c r="USP22" s="1966"/>
      <c r="USQ22" s="1966"/>
      <c r="USR22" s="1966"/>
      <c r="USS22" s="1966"/>
      <c r="UST22" s="1966"/>
      <c r="USU22" s="1966"/>
      <c r="USV22" s="1966"/>
      <c r="USW22" s="1966"/>
      <c r="USX22" s="1966"/>
      <c r="USY22" s="1966"/>
      <c r="USZ22" s="1966"/>
      <c r="UTA22" s="1966"/>
      <c r="UTB22" s="1966"/>
      <c r="UTC22" s="1966"/>
      <c r="UTD22" s="1966"/>
      <c r="UTE22" s="1966"/>
      <c r="UTF22" s="1966"/>
      <c r="UTG22" s="1966"/>
      <c r="UTH22" s="1966"/>
      <c r="UTI22" s="1966"/>
      <c r="UTJ22" s="1966"/>
      <c r="UTK22" s="1966"/>
      <c r="UTL22" s="1966"/>
      <c r="UTM22" s="1966"/>
      <c r="UTN22" s="1966"/>
      <c r="UTO22" s="1966"/>
      <c r="UTP22" s="1966"/>
      <c r="UTQ22" s="1966"/>
      <c r="UTR22" s="1966"/>
      <c r="UTS22" s="1966"/>
      <c r="UTT22" s="1966"/>
      <c r="UTU22" s="1966"/>
      <c r="UTV22" s="1966"/>
      <c r="UTW22" s="1966"/>
      <c r="UTX22" s="1966"/>
      <c r="UTY22" s="1966"/>
      <c r="UTZ22" s="1966"/>
      <c r="UUA22" s="1966"/>
      <c r="UUB22" s="1966"/>
      <c r="UUC22" s="1966"/>
      <c r="UUD22" s="1966"/>
      <c r="UUE22" s="1966"/>
      <c r="UUF22" s="1966"/>
      <c r="UUG22" s="1966"/>
      <c r="UUH22" s="1966"/>
      <c r="UUI22" s="1966"/>
      <c r="UUJ22" s="1966"/>
      <c r="UUK22" s="1966"/>
      <c r="UUL22" s="1966"/>
      <c r="UUM22" s="1966"/>
      <c r="UUN22" s="1966"/>
      <c r="UUO22" s="1966"/>
      <c r="UUP22" s="1966"/>
      <c r="UUQ22" s="1966"/>
      <c r="UUR22" s="1966"/>
      <c r="UUS22" s="1966"/>
      <c r="UUT22" s="1966"/>
      <c r="UUU22" s="1966"/>
      <c r="UUV22" s="1966"/>
      <c r="UUW22" s="1966"/>
      <c r="UUX22" s="1966"/>
      <c r="UUY22" s="1966"/>
      <c r="UUZ22" s="1966"/>
      <c r="UVA22" s="1966"/>
      <c r="UVB22" s="1966"/>
      <c r="UVC22" s="1966"/>
      <c r="UVD22" s="1966"/>
      <c r="UVE22" s="1966"/>
      <c r="UVF22" s="1966"/>
      <c r="UVG22" s="1966"/>
      <c r="UVH22" s="1966"/>
      <c r="UVI22" s="1966"/>
      <c r="UVJ22" s="1966"/>
      <c r="UVK22" s="1966"/>
      <c r="UVL22" s="1966"/>
      <c r="UVM22" s="1966"/>
      <c r="UVN22" s="1966"/>
      <c r="UVO22" s="1966"/>
      <c r="UVP22" s="1966"/>
      <c r="UVQ22" s="1966"/>
      <c r="UVR22" s="1966"/>
      <c r="UVS22" s="1966"/>
      <c r="UVT22" s="1966"/>
      <c r="UVU22" s="1966"/>
      <c r="UVV22" s="1966"/>
      <c r="UVW22" s="1966"/>
      <c r="UVX22" s="1966"/>
      <c r="UVY22" s="1966"/>
      <c r="UVZ22" s="1966"/>
      <c r="UWA22" s="1966"/>
      <c r="UWB22" s="1966"/>
      <c r="UWC22" s="1966"/>
      <c r="UWD22" s="1966"/>
      <c r="UWE22" s="1966"/>
      <c r="UWF22" s="1966"/>
      <c r="UWG22" s="1966"/>
      <c r="UWH22" s="1966"/>
      <c r="UWI22" s="1966"/>
      <c r="UWJ22" s="1966"/>
      <c r="UWK22" s="1966"/>
      <c r="UWL22" s="1966"/>
      <c r="UWM22" s="1966"/>
      <c r="UWN22" s="1966"/>
      <c r="UWO22" s="1966"/>
      <c r="UWP22" s="1966"/>
      <c r="UWQ22" s="1966"/>
      <c r="UWR22" s="1966"/>
      <c r="UWS22" s="1966"/>
      <c r="UWT22" s="1966"/>
      <c r="UWU22" s="1966"/>
      <c r="UWV22" s="1966"/>
      <c r="UWW22" s="1966"/>
      <c r="UWX22" s="1966"/>
      <c r="UWY22" s="1966"/>
      <c r="UWZ22" s="1966"/>
      <c r="UXA22" s="1966"/>
      <c r="UXB22" s="1966"/>
      <c r="UXC22" s="1966"/>
      <c r="UXD22" s="1966"/>
      <c r="UXE22" s="1966"/>
      <c r="UXF22" s="1966"/>
      <c r="UXG22" s="1966"/>
      <c r="UXH22" s="1966"/>
      <c r="UXI22" s="1966"/>
      <c r="UXJ22" s="1966"/>
      <c r="UXK22" s="1966"/>
      <c r="UXL22" s="1966"/>
      <c r="UXM22" s="1966"/>
      <c r="UXN22" s="1966"/>
      <c r="UXO22" s="1966"/>
      <c r="UXP22" s="1966"/>
      <c r="UXQ22" s="1966"/>
      <c r="UXR22" s="1966"/>
      <c r="UXS22" s="1966"/>
      <c r="UXT22" s="1966"/>
      <c r="UXU22" s="1966"/>
      <c r="UXV22" s="1966"/>
      <c r="UXW22" s="1966"/>
      <c r="UXX22" s="1966"/>
      <c r="UXY22" s="1966"/>
      <c r="UXZ22" s="1966"/>
      <c r="UYA22" s="1966"/>
      <c r="UYB22" s="1966"/>
      <c r="UYC22" s="1966"/>
      <c r="UYD22" s="1966"/>
      <c r="UYE22" s="1966"/>
      <c r="UYF22" s="1966"/>
      <c r="UYG22" s="1966"/>
      <c r="UYH22" s="1966"/>
      <c r="UYI22" s="1966"/>
      <c r="UYJ22" s="1966"/>
      <c r="UYK22" s="1966"/>
      <c r="UYL22" s="1966"/>
      <c r="UYM22" s="1966"/>
      <c r="UYN22" s="1966"/>
      <c r="UYO22" s="1966"/>
      <c r="UYP22" s="1966"/>
      <c r="UYQ22" s="1966"/>
      <c r="UYR22" s="1966"/>
      <c r="UYS22" s="1966"/>
      <c r="UYT22" s="1966"/>
      <c r="UYU22" s="1966"/>
      <c r="UYV22" s="1966"/>
      <c r="UYW22" s="1966"/>
      <c r="UYX22" s="1966"/>
      <c r="UYY22" s="1966"/>
      <c r="UYZ22" s="1966"/>
      <c r="UZA22" s="1966"/>
      <c r="UZB22" s="1966"/>
      <c r="UZC22" s="1966"/>
      <c r="UZD22" s="1966"/>
      <c r="UZE22" s="1966"/>
      <c r="UZF22" s="1966"/>
      <c r="UZG22" s="1966"/>
      <c r="UZH22" s="1966"/>
      <c r="UZI22" s="1966"/>
      <c r="UZJ22" s="1966"/>
      <c r="UZK22" s="1966"/>
      <c r="UZL22" s="1966"/>
      <c r="UZM22" s="1966"/>
      <c r="UZN22" s="1966"/>
      <c r="UZO22" s="1966"/>
      <c r="UZP22" s="1966"/>
      <c r="UZQ22" s="1966"/>
      <c r="UZR22" s="1966"/>
      <c r="UZS22" s="1966"/>
      <c r="UZT22" s="1966"/>
      <c r="UZU22" s="1966"/>
      <c r="UZV22" s="1966"/>
      <c r="UZW22" s="1966"/>
      <c r="UZX22" s="1966"/>
      <c r="UZY22" s="1966"/>
      <c r="UZZ22" s="1966"/>
      <c r="VAA22" s="1966"/>
      <c r="VAB22" s="1966"/>
      <c r="VAC22" s="1966"/>
      <c r="VAD22" s="1966"/>
      <c r="VAE22" s="1966"/>
      <c r="VAF22" s="1966"/>
      <c r="VAG22" s="1966"/>
      <c r="VAH22" s="1966"/>
      <c r="VAI22" s="1966"/>
      <c r="VAJ22" s="1966"/>
      <c r="VAK22" s="1966"/>
      <c r="VAL22" s="1966"/>
      <c r="VAM22" s="1966"/>
      <c r="VAN22" s="1966"/>
      <c r="VAO22" s="1966"/>
      <c r="VAP22" s="1966"/>
      <c r="VAQ22" s="1966"/>
      <c r="VAR22" s="1966"/>
      <c r="VAS22" s="1966"/>
      <c r="VAT22" s="1966"/>
      <c r="VAU22" s="1966"/>
      <c r="VAV22" s="1966"/>
      <c r="VAW22" s="1966"/>
      <c r="VAX22" s="1966"/>
      <c r="VAY22" s="1966"/>
      <c r="VAZ22" s="1966"/>
      <c r="VBA22" s="1966"/>
      <c r="VBB22" s="1966"/>
      <c r="VBC22" s="1966"/>
      <c r="VBD22" s="1966"/>
      <c r="VBE22" s="1966"/>
      <c r="VBF22" s="1966"/>
      <c r="VBG22" s="1966"/>
      <c r="VBH22" s="1966"/>
      <c r="VBI22" s="1966"/>
      <c r="VBJ22" s="1966"/>
      <c r="VBK22" s="1966"/>
      <c r="VBL22" s="1966"/>
      <c r="VBM22" s="1966"/>
      <c r="VBN22" s="1966"/>
      <c r="VBO22" s="1966"/>
      <c r="VBP22" s="1966"/>
      <c r="VBQ22" s="1966"/>
      <c r="VBR22" s="1966"/>
      <c r="VBS22" s="1966"/>
      <c r="VBT22" s="1966"/>
      <c r="VBU22" s="1966"/>
      <c r="VBV22" s="1966"/>
      <c r="VBW22" s="1966"/>
      <c r="VBX22" s="1966"/>
      <c r="VBY22" s="1966"/>
      <c r="VBZ22" s="1966"/>
      <c r="VCA22" s="1966"/>
      <c r="VCB22" s="1966"/>
      <c r="VCC22" s="1966"/>
      <c r="VCD22" s="1966"/>
      <c r="VCE22" s="1966"/>
      <c r="VCF22" s="1966"/>
      <c r="VCG22" s="1966"/>
      <c r="VCH22" s="1966"/>
      <c r="VCI22" s="1966"/>
      <c r="VCJ22" s="1966"/>
      <c r="VCK22" s="1966"/>
      <c r="VCL22" s="1966"/>
      <c r="VCM22" s="1966"/>
      <c r="VCN22" s="1966"/>
      <c r="VCO22" s="1966"/>
      <c r="VCP22" s="1966"/>
      <c r="VCQ22" s="1966"/>
      <c r="VCR22" s="1966"/>
      <c r="VCS22" s="1966"/>
      <c r="VCT22" s="1966"/>
      <c r="VCU22" s="1966"/>
      <c r="VCV22" s="1966"/>
      <c r="VCW22" s="1966"/>
      <c r="VCX22" s="1966"/>
      <c r="VCY22" s="1966"/>
      <c r="VCZ22" s="1966"/>
      <c r="VDA22" s="1966"/>
      <c r="VDB22" s="1966"/>
      <c r="VDC22" s="1966"/>
      <c r="VDD22" s="1966"/>
      <c r="VDE22" s="1966"/>
      <c r="VDF22" s="1966"/>
      <c r="VDG22" s="1966"/>
      <c r="VDH22" s="1966"/>
      <c r="VDI22" s="1966"/>
      <c r="VDJ22" s="1966"/>
      <c r="VDK22" s="1966"/>
      <c r="VDL22" s="1966"/>
      <c r="VDM22" s="1966"/>
      <c r="VDN22" s="1966"/>
      <c r="VDO22" s="1966"/>
      <c r="VDP22" s="1966"/>
      <c r="VDQ22" s="1966"/>
      <c r="VDR22" s="1966"/>
      <c r="VDS22" s="1966"/>
      <c r="VDT22" s="1966"/>
      <c r="VDU22" s="1966"/>
      <c r="VDV22" s="1966"/>
      <c r="VDW22" s="1966"/>
      <c r="VDX22" s="1966"/>
      <c r="VDY22" s="1966"/>
      <c r="VDZ22" s="1966"/>
      <c r="VEA22" s="1966"/>
      <c r="VEB22" s="1966"/>
      <c r="VEC22" s="1966"/>
      <c r="VED22" s="1966"/>
      <c r="VEE22" s="1966"/>
      <c r="VEF22" s="1966"/>
      <c r="VEG22" s="1966"/>
      <c r="VEH22" s="1966"/>
      <c r="VEI22" s="1966"/>
      <c r="VEJ22" s="1966"/>
      <c r="VEK22" s="1966"/>
      <c r="VEL22" s="1966"/>
      <c r="VEM22" s="1966"/>
      <c r="VEN22" s="1966"/>
      <c r="VEO22" s="1966"/>
      <c r="VEP22" s="1966"/>
      <c r="VEQ22" s="1966"/>
      <c r="VER22" s="1966"/>
      <c r="VES22" s="1966"/>
      <c r="VET22" s="1966"/>
      <c r="VEU22" s="1966"/>
      <c r="VEV22" s="1966"/>
      <c r="VEW22" s="1966"/>
      <c r="VEX22" s="1966"/>
      <c r="VEY22" s="1966"/>
      <c r="VEZ22" s="1966"/>
      <c r="VFA22" s="1966"/>
      <c r="VFB22" s="1966"/>
      <c r="VFC22" s="1966"/>
      <c r="VFD22" s="1966"/>
      <c r="VFE22" s="1966"/>
      <c r="VFF22" s="1966"/>
      <c r="VFG22" s="1966"/>
      <c r="VFH22" s="1966"/>
      <c r="VFI22" s="1966"/>
      <c r="VFJ22" s="1966"/>
      <c r="VFK22" s="1966"/>
      <c r="VFL22" s="1966"/>
      <c r="VFM22" s="1966"/>
      <c r="VFN22" s="1966"/>
      <c r="VFO22" s="1966"/>
      <c r="VFP22" s="1966"/>
      <c r="VFQ22" s="1966"/>
      <c r="VFR22" s="1966"/>
      <c r="VFS22" s="1966"/>
      <c r="VFT22" s="1966"/>
      <c r="VFU22" s="1966"/>
      <c r="VFV22" s="1966"/>
      <c r="VFW22" s="1966"/>
      <c r="VFX22" s="1966"/>
      <c r="VFY22" s="1966"/>
      <c r="VFZ22" s="1966"/>
      <c r="VGA22" s="1966"/>
      <c r="VGB22" s="1966"/>
      <c r="VGC22" s="1966"/>
      <c r="VGD22" s="1966"/>
      <c r="VGE22" s="1966"/>
      <c r="VGF22" s="1966"/>
      <c r="VGG22" s="1966"/>
      <c r="VGH22" s="1966"/>
      <c r="VGI22" s="1966"/>
      <c r="VGJ22" s="1966"/>
      <c r="VGK22" s="1966"/>
      <c r="VGL22" s="1966"/>
      <c r="VGM22" s="1966"/>
      <c r="VGN22" s="1966"/>
      <c r="VGO22" s="1966"/>
      <c r="VGP22" s="1966"/>
      <c r="VGQ22" s="1966"/>
      <c r="VGR22" s="1966"/>
      <c r="VGS22" s="1966"/>
      <c r="VGT22" s="1966"/>
      <c r="VGU22" s="1966"/>
      <c r="VGV22" s="1966"/>
      <c r="VGW22" s="1966"/>
      <c r="VGX22" s="1966"/>
      <c r="VGY22" s="1966"/>
      <c r="VGZ22" s="1966"/>
      <c r="VHA22" s="1966"/>
      <c r="VHB22" s="1966"/>
      <c r="VHC22" s="1966"/>
      <c r="VHD22" s="1966"/>
      <c r="VHE22" s="1966"/>
      <c r="VHF22" s="1966"/>
      <c r="VHG22" s="1966"/>
      <c r="VHH22" s="1966"/>
      <c r="VHI22" s="1966"/>
      <c r="VHJ22" s="1966"/>
      <c r="VHK22" s="1966"/>
      <c r="VHL22" s="1966"/>
      <c r="VHM22" s="1966"/>
      <c r="VHN22" s="1966"/>
      <c r="VHO22" s="1966"/>
      <c r="VHP22" s="1966"/>
      <c r="VHQ22" s="1966"/>
      <c r="VHR22" s="1966"/>
      <c r="VHS22" s="1966"/>
      <c r="VHT22" s="1966"/>
      <c r="VHU22" s="1966"/>
      <c r="VHV22" s="1966"/>
      <c r="VHW22" s="1966"/>
      <c r="VHX22" s="1966"/>
      <c r="VHY22" s="1966"/>
      <c r="VHZ22" s="1966"/>
      <c r="VIA22" s="1966"/>
      <c r="VIB22" s="1966"/>
      <c r="VIC22" s="1966"/>
      <c r="VID22" s="1966"/>
      <c r="VIE22" s="1966"/>
      <c r="VIF22" s="1966"/>
      <c r="VIG22" s="1966"/>
      <c r="VIH22" s="1966"/>
      <c r="VII22" s="1966"/>
      <c r="VIJ22" s="1966"/>
      <c r="VIK22" s="1966"/>
      <c r="VIL22" s="1966"/>
      <c r="VIM22" s="1966"/>
      <c r="VIN22" s="1966"/>
      <c r="VIO22" s="1966"/>
      <c r="VIP22" s="1966"/>
      <c r="VIQ22" s="1966"/>
      <c r="VIR22" s="1966"/>
      <c r="VIS22" s="1966"/>
      <c r="VIT22" s="1966"/>
      <c r="VIU22" s="1966"/>
      <c r="VIV22" s="1966"/>
      <c r="VIW22" s="1966"/>
      <c r="VIX22" s="1966"/>
      <c r="VIY22" s="1966"/>
      <c r="VIZ22" s="1966"/>
      <c r="VJA22" s="1966"/>
      <c r="VJB22" s="1966"/>
      <c r="VJC22" s="1966"/>
      <c r="VJD22" s="1966"/>
      <c r="VJE22" s="1966"/>
      <c r="VJF22" s="1966"/>
      <c r="VJG22" s="1966"/>
      <c r="VJH22" s="1966"/>
      <c r="VJI22" s="1966"/>
      <c r="VJJ22" s="1966"/>
      <c r="VJK22" s="1966"/>
      <c r="VJL22" s="1966"/>
      <c r="VJM22" s="1966"/>
      <c r="VJN22" s="1966"/>
      <c r="VJO22" s="1966"/>
      <c r="VJP22" s="1966"/>
      <c r="VJQ22" s="1966"/>
      <c r="VJR22" s="1966"/>
      <c r="VJS22" s="1966"/>
      <c r="VJT22" s="1966"/>
      <c r="VJU22" s="1966"/>
      <c r="VJV22" s="1966"/>
      <c r="VJW22" s="1966"/>
      <c r="VJX22" s="1966"/>
      <c r="VJY22" s="1966"/>
      <c r="VJZ22" s="1966"/>
      <c r="VKA22" s="1966"/>
      <c r="VKB22" s="1966"/>
      <c r="VKC22" s="1966"/>
      <c r="VKD22" s="1966"/>
      <c r="VKE22" s="1966"/>
      <c r="VKF22" s="1966"/>
      <c r="VKG22" s="1966"/>
      <c r="VKH22" s="1966"/>
      <c r="VKI22" s="1966"/>
      <c r="VKJ22" s="1966"/>
      <c r="VKK22" s="1966"/>
      <c r="VKL22" s="1966"/>
      <c r="VKM22" s="1966"/>
      <c r="VKN22" s="1966"/>
      <c r="VKO22" s="1966"/>
      <c r="VKP22" s="1966"/>
      <c r="VKQ22" s="1966"/>
      <c r="VKR22" s="1966"/>
      <c r="VKS22" s="1966"/>
      <c r="VKT22" s="1966"/>
      <c r="VKU22" s="1966"/>
      <c r="VKV22" s="1966"/>
      <c r="VKW22" s="1966"/>
      <c r="VKX22" s="1966"/>
      <c r="VKY22" s="1966"/>
      <c r="VKZ22" s="1966"/>
      <c r="VLA22" s="1966"/>
      <c r="VLB22" s="1966"/>
      <c r="VLC22" s="1966"/>
      <c r="VLD22" s="1966"/>
      <c r="VLE22" s="1966"/>
      <c r="VLF22" s="1966"/>
      <c r="VLG22" s="1966"/>
      <c r="VLH22" s="1966"/>
      <c r="VLI22" s="1966"/>
      <c r="VLJ22" s="1966"/>
      <c r="VLK22" s="1966"/>
      <c r="VLL22" s="1966"/>
      <c r="VLM22" s="1966"/>
      <c r="VLN22" s="1966"/>
      <c r="VLO22" s="1966"/>
      <c r="VLP22" s="1966"/>
      <c r="VLQ22" s="1966"/>
      <c r="VLR22" s="1966"/>
      <c r="VLS22" s="1966"/>
      <c r="VLT22" s="1966"/>
      <c r="VLU22" s="1966"/>
      <c r="VLV22" s="1966"/>
      <c r="VLW22" s="1966"/>
      <c r="VLX22" s="1966"/>
      <c r="VLY22" s="1966"/>
      <c r="VLZ22" s="1966"/>
      <c r="VMA22" s="1966"/>
      <c r="VMB22" s="1966"/>
      <c r="VMC22" s="1966"/>
      <c r="VMD22" s="1966"/>
      <c r="VME22" s="1966"/>
      <c r="VMF22" s="1966"/>
      <c r="VMG22" s="1966"/>
      <c r="VMH22" s="1966"/>
      <c r="VMI22" s="1966"/>
      <c r="VMJ22" s="1966"/>
      <c r="VMK22" s="1966"/>
      <c r="VML22" s="1966"/>
      <c r="VMM22" s="1966"/>
      <c r="VMN22" s="1966"/>
      <c r="VMO22" s="1966"/>
      <c r="VMP22" s="1966"/>
      <c r="VMQ22" s="1966"/>
      <c r="VMR22" s="1966"/>
      <c r="VMS22" s="1966"/>
      <c r="VMT22" s="1966"/>
      <c r="VMU22" s="1966"/>
      <c r="VMV22" s="1966"/>
      <c r="VMW22" s="1966"/>
      <c r="VMX22" s="1966"/>
      <c r="VMY22" s="1966"/>
      <c r="VMZ22" s="1966"/>
      <c r="VNA22" s="1966"/>
      <c r="VNB22" s="1966"/>
      <c r="VNC22" s="1966"/>
      <c r="VND22" s="1966"/>
      <c r="VNE22" s="1966"/>
      <c r="VNF22" s="1966"/>
      <c r="VNG22" s="1966"/>
      <c r="VNH22" s="1966"/>
      <c r="VNI22" s="1966"/>
      <c r="VNJ22" s="1966"/>
      <c r="VNK22" s="1966"/>
      <c r="VNL22" s="1966"/>
      <c r="VNM22" s="1966"/>
      <c r="VNN22" s="1966"/>
      <c r="VNO22" s="1966"/>
      <c r="VNP22" s="1966"/>
      <c r="VNQ22" s="1966"/>
      <c r="VNR22" s="1966"/>
      <c r="VNS22" s="1966"/>
      <c r="VNT22" s="1966"/>
      <c r="VNU22" s="1966"/>
      <c r="VNV22" s="1966"/>
      <c r="VNW22" s="1966"/>
      <c r="VNX22" s="1966"/>
      <c r="VNY22" s="1966"/>
      <c r="VNZ22" s="1966"/>
      <c r="VOA22" s="1966"/>
      <c r="VOB22" s="1966"/>
      <c r="VOC22" s="1966"/>
      <c r="VOD22" s="1966"/>
      <c r="VOE22" s="1966"/>
      <c r="VOF22" s="1966"/>
      <c r="VOG22" s="1966"/>
      <c r="VOH22" s="1966"/>
      <c r="VOI22" s="1966"/>
      <c r="VOJ22" s="1966"/>
      <c r="VOK22" s="1966"/>
      <c r="VOL22" s="1966"/>
      <c r="VOM22" s="1966"/>
      <c r="VON22" s="1966"/>
      <c r="VOO22" s="1966"/>
      <c r="VOP22" s="1966"/>
      <c r="VOQ22" s="1966"/>
      <c r="VOR22" s="1966"/>
      <c r="VOS22" s="1966"/>
      <c r="VOT22" s="1966"/>
      <c r="VOU22" s="1966"/>
      <c r="VOV22" s="1966"/>
      <c r="VOW22" s="1966"/>
      <c r="VOX22" s="1966"/>
      <c r="VOY22" s="1966"/>
      <c r="VOZ22" s="1966"/>
      <c r="VPA22" s="1966"/>
      <c r="VPB22" s="1966"/>
      <c r="VPC22" s="1966"/>
      <c r="VPD22" s="1966"/>
      <c r="VPE22" s="1966"/>
      <c r="VPF22" s="1966"/>
      <c r="VPG22" s="1966"/>
      <c r="VPH22" s="1966"/>
      <c r="VPI22" s="1966"/>
      <c r="VPJ22" s="1966"/>
      <c r="VPK22" s="1966"/>
      <c r="VPL22" s="1966"/>
      <c r="VPM22" s="1966"/>
      <c r="VPN22" s="1966"/>
      <c r="VPO22" s="1966"/>
      <c r="VPP22" s="1966"/>
      <c r="VPQ22" s="1966"/>
      <c r="VPR22" s="1966"/>
      <c r="VPS22" s="1966"/>
      <c r="VPT22" s="1966"/>
      <c r="VPU22" s="1966"/>
      <c r="VPV22" s="1966"/>
      <c r="VPW22" s="1966"/>
      <c r="VPX22" s="1966"/>
      <c r="VPY22" s="1966"/>
      <c r="VPZ22" s="1966"/>
      <c r="VQA22" s="1966"/>
      <c r="VQB22" s="1966"/>
      <c r="VQC22" s="1966"/>
      <c r="VQD22" s="1966"/>
      <c r="VQE22" s="1966"/>
      <c r="VQF22" s="1966"/>
      <c r="VQG22" s="1966"/>
      <c r="VQH22" s="1966"/>
      <c r="VQI22" s="1966"/>
      <c r="VQJ22" s="1966"/>
      <c r="VQK22" s="1966"/>
      <c r="VQL22" s="1966"/>
      <c r="VQM22" s="1966"/>
      <c r="VQN22" s="1966"/>
      <c r="VQO22" s="1966"/>
      <c r="VQP22" s="1966"/>
      <c r="VQQ22" s="1966"/>
      <c r="VQR22" s="1966"/>
      <c r="VQS22" s="1966"/>
      <c r="VQT22" s="1966"/>
      <c r="VQU22" s="1966"/>
      <c r="VQV22" s="1966"/>
      <c r="VQW22" s="1966"/>
      <c r="VQX22" s="1966"/>
      <c r="VQY22" s="1966"/>
      <c r="VQZ22" s="1966"/>
      <c r="VRA22" s="1966"/>
      <c r="VRB22" s="1966"/>
      <c r="VRC22" s="1966"/>
      <c r="VRD22" s="1966"/>
      <c r="VRE22" s="1966"/>
      <c r="VRF22" s="1966"/>
      <c r="VRG22" s="1966"/>
      <c r="VRH22" s="1966"/>
      <c r="VRI22" s="1966"/>
      <c r="VRJ22" s="1966"/>
      <c r="VRK22" s="1966"/>
      <c r="VRL22" s="1966"/>
      <c r="VRM22" s="1966"/>
      <c r="VRN22" s="1966"/>
      <c r="VRO22" s="1966"/>
      <c r="VRP22" s="1966"/>
      <c r="VRQ22" s="1966"/>
      <c r="VRR22" s="1966"/>
      <c r="VRS22" s="1966"/>
      <c r="VRT22" s="1966"/>
      <c r="VRU22" s="1966"/>
      <c r="VRV22" s="1966"/>
      <c r="VRW22" s="1966"/>
      <c r="VRX22" s="1966"/>
      <c r="VRY22" s="1966"/>
      <c r="VRZ22" s="1966"/>
      <c r="VSA22" s="1966"/>
      <c r="VSB22" s="1966"/>
      <c r="VSC22" s="1966"/>
      <c r="VSD22" s="1966"/>
      <c r="VSE22" s="1966"/>
      <c r="VSF22" s="1966"/>
      <c r="VSG22" s="1966"/>
      <c r="VSH22" s="1966"/>
      <c r="VSI22" s="1966"/>
      <c r="VSJ22" s="1966"/>
      <c r="VSK22" s="1966"/>
      <c r="VSL22" s="1966"/>
      <c r="VSM22" s="1966"/>
      <c r="VSN22" s="1966"/>
      <c r="VSO22" s="1966"/>
      <c r="VSP22" s="1966"/>
      <c r="VSQ22" s="1966"/>
      <c r="VSR22" s="1966"/>
      <c r="VSS22" s="1966"/>
      <c r="VST22" s="1966"/>
      <c r="VSU22" s="1966"/>
      <c r="VSV22" s="1966"/>
      <c r="VSW22" s="1966"/>
      <c r="VSX22" s="1966"/>
      <c r="VSY22" s="1966"/>
      <c r="VSZ22" s="1966"/>
      <c r="VTA22" s="1966"/>
      <c r="VTB22" s="1966"/>
      <c r="VTC22" s="1966"/>
      <c r="VTD22" s="1966"/>
      <c r="VTE22" s="1966"/>
      <c r="VTF22" s="1966"/>
      <c r="VTG22" s="1966"/>
      <c r="VTH22" s="1966"/>
      <c r="VTI22" s="1966"/>
      <c r="VTJ22" s="1966"/>
      <c r="VTK22" s="1966"/>
      <c r="VTL22" s="1966"/>
      <c r="VTM22" s="1966"/>
      <c r="VTN22" s="1966"/>
      <c r="VTO22" s="1966"/>
      <c r="VTP22" s="1966"/>
      <c r="VTQ22" s="1966"/>
      <c r="VTR22" s="1966"/>
      <c r="VTS22" s="1966"/>
      <c r="VTT22" s="1966"/>
      <c r="VTU22" s="1966"/>
      <c r="VTV22" s="1966"/>
      <c r="VTW22" s="1966"/>
      <c r="VTX22" s="1966"/>
      <c r="VTY22" s="1966"/>
      <c r="VTZ22" s="1966"/>
      <c r="VUA22" s="1966"/>
      <c r="VUB22" s="1966"/>
      <c r="VUC22" s="1966"/>
      <c r="VUD22" s="1966"/>
      <c r="VUE22" s="1966"/>
      <c r="VUF22" s="1966"/>
      <c r="VUG22" s="1966"/>
      <c r="VUH22" s="1966"/>
      <c r="VUI22" s="1966"/>
      <c r="VUJ22" s="1966"/>
      <c r="VUK22" s="1966"/>
      <c r="VUL22" s="1966"/>
      <c r="VUM22" s="1966"/>
      <c r="VUN22" s="1966"/>
      <c r="VUO22" s="1966"/>
      <c r="VUP22" s="1966"/>
      <c r="VUQ22" s="1966"/>
      <c r="VUR22" s="1966"/>
      <c r="VUS22" s="1966"/>
      <c r="VUT22" s="1966"/>
      <c r="VUU22" s="1966"/>
      <c r="VUV22" s="1966"/>
      <c r="VUW22" s="1966"/>
      <c r="VUX22" s="1966"/>
      <c r="VUY22" s="1966"/>
      <c r="VUZ22" s="1966"/>
      <c r="VVA22" s="1966"/>
      <c r="VVB22" s="1966"/>
      <c r="VVC22" s="1966"/>
      <c r="VVD22" s="1966"/>
      <c r="VVE22" s="1966"/>
      <c r="VVF22" s="1966"/>
      <c r="VVG22" s="1966"/>
      <c r="VVH22" s="1966"/>
      <c r="VVI22" s="1966"/>
      <c r="VVJ22" s="1966"/>
      <c r="VVK22" s="1966"/>
      <c r="VVL22" s="1966"/>
      <c r="VVM22" s="1966"/>
      <c r="VVN22" s="1966"/>
      <c r="VVO22" s="1966"/>
      <c r="VVP22" s="1966"/>
      <c r="VVQ22" s="1966"/>
      <c r="VVR22" s="1966"/>
      <c r="VVS22" s="1966"/>
      <c r="VVT22" s="1966"/>
      <c r="VVU22" s="1966"/>
      <c r="VVV22" s="1966"/>
      <c r="VVW22" s="1966"/>
      <c r="VVX22" s="1966"/>
      <c r="VVY22" s="1966"/>
      <c r="VVZ22" s="1966"/>
      <c r="VWA22" s="1966"/>
      <c r="VWB22" s="1966"/>
      <c r="VWC22" s="1966"/>
      <c r="VWD22" s="1966"/>
      <c r="VWE22" s="1966"/>
      <c r="VWF22" s="1966"/>
      <c r="VWG22" s="1966"/>
      <c r="VWH22" s="1966"/>
      <c r="VWI22" s="1966"/>
      <c r="VWJ22" s="1966"/>
      <c r="VWK22" s="1966"/>
      <c r="VWL22" s="1966"/>
      <c r="VWM22" s="1966"/>
      <c r="VWN22" s="1966"/>
      <c r="VWO22" s="1966"/>
      <c r="VWP22" s="1966"/>
      <c r="VWQ22" s="1966"/>
      <c r="VWR22" s="1966"/>
      <c r="VWS22" s="1966"/>
      <c r="VWT22" s="1966"/>
      <c r="VWU22" s="1966"/>
      <c r="VWV22" s="1966"/>
      <c r="VWW22" s="1966"/>
      <c r="VWX22" s="1966"/>
      <c r="VWY22" s="1966"/>
      <c r="VWZ22" s="1966"/>
      <c r="VXA22" s="1966"/>
      <c r="VXB22" s="1966"/>
      <c r="VXC22" s="1966"/>
      <c r="VXD22" s="1966"/>
      <c r="VXE22" s="1966"/>
      <c r="VXF22" s="1966"/>
      <c r="VXG22" s="1966"/>
      <c r="VXH22" s="1966"/>
      <c r="VXI22" s="1966"/>
      <c r="VXJ22" s="1966"/>
      <c r="VXK22" s="1966"/>
      <c r="VXL22" s="1966"/>
      <c r="VXM22" s="1966"/>
      <c r="VXN22" s="1966"/>
      <c r="VXO22" s="1966"/>
      <c r="VXP22" s="1966"/>
      <c r="VXQ22" s="1966"/>
      <c r="VXR22" s="1966"/>
      <c r="VXS22" s="1966"/>
      <c r="VXT22" s="1966"/>
      <c r="VXU22" s="1966"/>
      <c r="VXV22" s="1966"/>
      <c r="VXW22" s="1966"/>
      <c r="VXX22" s="1966"/>
      <c r="VXY22" s="1966"/>
      <c r="VXZ22" s="1966"/>
      <c r="VYA22" s="1966"/>
      <c r="VYB22" s="1966"/>
      <c r="VYC22" s="1966"/>
      <c r="VYD22" s="1966"/>
      <c r="VYE22" s="1966"/>
      <c r="VYF22" s="1966"/>
      <c r="VYG22" s="1966"/>
      <c r="VYH22" s="1966"/>
      <c r="VYI22" s="1966"/>
      <c r="VYJ22" s="1966"/>
      <c r="VYK22" s="1966"/>
      <c r="VYL22" s="1966"/>
      <c r="VYM22" s="1966"/>
      <c r="VYN22" s="1966"/>
      <c r="VYO22" s="1966"/>
      <c r="VYP22" s="1966"/>
      <c r="VYQ22" s="1966"/>
      <c r="VYR22" s="1966"/>
      <c r="VYS22" s="1966"/>
      <c r="VYT22" s="1966"/>
      <c r="VYU22" s="1966"/>
      <c r="VYV22" s="1966"/>
      <c r="VYW22" s="1966"/>
      <c r="VYX22" s="1966"/>
      <c r="VYY22" s="1966"/>
      <c r="VYZ22" s="1966"/>
      <c r="VZA22" s="1966"/>
      <c r="VZB22" s="1966"/>
      <c r="VZC22" s="1966"/>
      <c r="VZD22" s="1966"/>
      <c r="VZE22" s="1966"/>
      <c r="VZF22" s="1966"/>
      <c r="VZG22" s="1966"/>
      <c r="VZH22" s="1966"/>
      <c r="VZI22" s="1966"/>
      <c r="VZJ22" s="1966"/>
      <c r="VZK22" s="1966"/>
      <c r="VZL22" s="1966"/>
      <c r="VZM22" s="1966"/>
      <c r="VZN22" s="1966"/>
      <c r="VZO22" s="1966"/>
      <c r="VZP22" s="1966"/>
      <c r="VZQ22" s="1966"/>
      <c r="VZR22" s="1966"/>
      <c r="VZS22" s="1966"/>
      <c r="VZT22" s="1966"/>
      <c r="VZU22" s="1966"/>
      <c r="VZV22" s="1966"/>
      <c r="VZW22" s="1966"/>
      <c r="VZX22" s="1966"/>
      <c r="VZY22" s="1966"/>
      <c r="VZZ22" s="1966"/>
      <c r="WAA22" s="1966"/>
      <c r="WAB22" s="1966"/>
      <c r="WAC22" s="1966"/>
      <c r="WAD22" s="1966"/>
      <c r="WAE22" s="1966"/>
      <c r="WAF22" s="1966"/>
      <c r="WAG22" s="1966"/>
      <c r="WAH22" s="1966"/>
      <c r="WAI22" s="1966"/>
      <c r="WAJ22" s="1966"/>
      <c r="WAK22" s="1966"/>
      <c r="WAL22" s="1966"/>
      <c r="WAM22" s="1966"/>
      <c r="WAN22" s="1966"/>
      <c r="WAO22" s="1966"/>
      <c r="WAP22" s="1966"/>
      <c r="WAQ22" s="1966"/>
      <c r="WAR22" s="1966"/>
      <c r="WAS22" s="1966"/>
      <c r="WAT22" s="1966"/>
      <c r="WAU22" s="1966"/>
      <c r="WAV22" s="1966"/>
      <c r="WAW22" s="1966"/>
      <c r="WAX22" s="1966"/>
      <c r="WAY22" s="1966"/>
      <c r="WAZ22" s="1966"/>
      <c r="WBA22" s="1966"/>
      <c r="WBB22" s="1966"/>
      <c r="WBC22" s="1966"/>
      <c r="WBD22" s="1966"/>
      <c r="WBE22" s="1966"/>
      <c r="WBF22" s="1966"/>
      <c r="WBG22" s="1966"/>
      <c r="WBH22" s="1966"/>
      <c r="WBI22" s="1966"/>
      <c r="WBJ22" s="1966"/>
      <c r="WBK22" s="1966"/>
      <c r="WBL22" s="1966"/>
      <c r="WBM22" s="1966"/>
      <c r="WBN22" s="1966"/>
      <c r="WBO22" s="1966"/>
      <c r="WBP22" s="1966"/>
      <c r="WBQ22" s="1966"/>
      <c r="WBR22" s="1966"/>
      <c r="WBS22" s="1966"/>
      <c r="WBT22" s="1966"/>
      <c r="WBU22" s="1966"/>
      <c r="WBV22" s="1966"/>
      <c r="WBW22" s="1966"/>
      <c r="WBX22" s="1966"/>
      <c r="WBY22" s="1966"/>
      <c r="WBZ22" s="1966"/>
      <c r="WCA22" s="1966"/>
      <c r="WCB22" s="1966"/>
      <c r="WCC22" s="1966"/>
      <c r="WCD22" s="1966"/>
      <c r="WCE22" s="1966"/>
      <c r="WCF22" s="1966"/>
      <c r="WCG22" s="1966"/>
      <c r="WCH22" s="1966"/>
      <c r="WCI22" s="1966"/>
      <c r="WCJ22" s="1966"/>
      <c r="WCK22" s="1966"/>
      <c r="WCL22" s="1966"/>
      <c r="WCM22" s="1966"/>
      <c r="WCN22" s="1966"/>
      <c r="WCO22" s="1966"/>
      <c r="WCP22" s="1966"/>
      <c r="WCQ22" s="1966"/>
      <c r="WCR22" s="1966"/>
      <c r="WCS22" s="1966"/>
      <c r="WCT22" s="1966"/>
      <c r="WCU22" s="1966"/>
      <c r="WCV22" s="1966"/>
      <c r="WCW22" s="1966"/>
      <c r="WCX22" s="1966"/>
      <c r="WCY22" s="1966"/>
      <c r="WCZ22" s="1966"/>
      <c r="WDA22" s="1966"/>
      <c r="WDB22" s="1966"/>
      <c r="WDC22" s="1966"/>
      <c r="WDD22" s="1966"/>
      <c r="WDE22" s="1966"/>
      <c r="WDF22" s="1966"/>
      <c r="WDG22" s="1966"/>
      <c r="WDH22" s="1966"/>
      <c r="WDI22" s="1966"/>
      <c r="WDJ22" s="1966"/>
      <c r="WDK22" s="1966"/>
      <c r="WDL22" s="1966"/>
      <c r="WDM22" s="1966"/>
      <c r="WDN22" s="1966"/>
      <c r="WDO22" s="1966"/>
      <c r="WDP22" s="1966"/>
      <c r="WDQ22" s="1966"/>
      <c r="WDR22" s="1966"/>
      <c r="WDS22" s="1966"/>
      <c r="WDT22" s="1966"/>
      <c r="WDU22" s="1966"/>
      <c r="WDV22" s="1966"/>
      <c r="WDW22" s="1966"/>
      <c r="WDX22" s="1966"/>
      <c r="WDY22" s="1966"/>
      <c r="WDZ22" s="1966"/>
      <c r="WEA22" s="1966"/>
      <c r="WEB22" s="1966"/>
      <c r="WEC22" s="1966"/>
      <c r="WED22" s="1966"/>
      <c r="WEE22" s="1966"/>
      <c r="WEF22" s="1966"/>
      <c r="WEG22" s="1966"/>
      <c r="WEH22" s="1966"/>
      <c r="WEI22" s="1966"/>
      <c r="WEJ22" s="1966"/>
      <c r="WEK22" s="1966"/>
      <c r="WEL22" s="1966"/>
      <c r="WEM22" s="1966"/>
      <c r="WEN22" s="1966"/>
      <c r="WEO22" s="1966"/>
      <c r="WEP22" s="1966"/>
      <c r="WEQ22" s="1966"/>
      <c r="WER22" s="1966"/>
      <c r="WES22" s="1966"/>
      <c r="WET22" s="1966"/>
      <c r="WEU22" s="1966"/>
      <c r="WEV22" s="1966"/>
      <c r="WEW22" s="1966"/>
      <c r="WEX22" s="1966"/>
      <c r="WEY22" s="1966"/>
      <c r="WEZ22" s="1966"/>
      <c r="WFA22" s="1966"/>
      <c r="WFB22" s="1966"/>
      <c r="WFC22" s="1966"/>
      <c r="WFD22" s="1966"/>
      <c r="WFE22" s="1966"/>
      <c r="WFF22" s="1966"/>
      <c r="WFG22" s="1966"/>
      <c r="WFH22" s="1966"/>
      <c r="WFI22" s="1966"/>
      <c r="WFJ22" s="1966"/>
      <c r="WFK22" s="1966"/>
      <c r="WFL22" s="1966"/>
      <c r="WFM22" s="1966"/>
      <c r="WFN22" s="1966"/>
      <c r="WFO22" s="1966"/>
      <c r="WFP22" s="1966"/>
      <c r="WFQ22" s="1966"/>
      <c r="WFR22" s="1966"/>
      <c r="WFS22" s="1966"/>
      <c r="WFT22" s="1966"/>
      <c r="WFU22" s="1966"/>
      <c r="WFV22" s="1966"/>
      <c r="WFW22" s="1966"/>
      <c r="WFX22" s="1966"/>
      <c r="WFY22" s="1966"/>
      <c r="WFZ22" s="1966"/>
      <c r="WGA22" s="1966"/>
      <c r="WGB22" s="1966"/>
      <c r="WGC22" s="1966"/>
      <c r="WGD22" s="1966"/>
      <c r="WGE22" s="1966"/>
      <c r="WGF22" s="1966"/>
      <c r="WGG22" s="1966"/>
      <c r="WGH22" s="1966"/>
      <c r="WGI22" s="1966"/>
      <c r="WGJ22" s="1966"/>
      <c r="WGK22" s="1966"/>
      <c r="WGL22" s="1966"/>
      <c r="WGM22" s="1966"/>
      <c r="WGN22" s="1966"/>
      <c r="WGO22" s="1966"/>
      <c r="WGP22" s="1966"/>
      <c r="WGQ22" s="1966"/>
      <c r="WGR22" s="1966"/>
      <c r="WGS22" s="1966"/>
      <c r="WGT22" s="1966"/>
      <c r="WGU22" s="1966"/>
      <c r="WGV22" s="1966"/>
      <c r="WGW22" s="1966"/>
      <c r="WGX22" s="1966"/>
      <c r="WGY22" s="1966"/>
      <c r="WGZ22" s="1966"/>
      <c r="WHA22" s="1966"/>
      <c r="WHB22" s="1966"/>
      <c r="WHC22" s="1966"/>
      <c r="WHD22" s="1966"/>
      <c r="WHE22" s="1966"/>
      <c r="WHF22" s="1966"/>
      <c r="WHG22" s="1966"/>
      <c r="WHH22" s="1966"/>
      <c r="WHI22" s="1966"/>
      <c r="WHJ22" s="1966"/>
      <c r="WHK22" s="1966"/>
      <c r="WHL22" s="1966"/>
      <c r="WHM22" s="1966"/>
      <c r="WHN22" s="1966"/>
      <c r="WHO22" s="1966"/>
      <c r="WHP22" s="1966"/>
      <c r="WHQ22" s="1966"/>
      <c r="WHR22" s="1966"/>
      <c r="WHS22" s="1966"/>
      <c r="WHT22" s="1966"/>
      <c r="WHU22" s="1966"/>
      <c r="WHV22" s="1966"/>
      <c r="WHW22" s="1966"/>
      <c r="WHX22" s="1966"/>
      <c r="WHY22" s="1966"/>
      <c r="WHZ22" s="1966"/>
      <c r="WIA22" s="1966"/>
      <c r="WIB22" s="1966"/>
      <c r="WIC22" s="1966"/>
      <c r="WID22" s="1966"/>
      <c r="WIE22" s="1966"/>
      <c r="WIF22" s="1966"/>
      <c r="WIG22" s="1966"/>
      <c r="WIH22" s="1966"/>
      <c r="WII22" s="1966"/>
      <c r="WIJ22" s="1966"/>
      <c r="WIK22" s="1966"/>
      <c r="WIL22" s="1966"/>
      <c r="WIM22" s="1966"/>
      <c r="WIN22" s="1966"/>
      <c r="WIO22" s="1966"/>
      <c r="WIP22" s="1966"/>
      <c r="WIQ22" s="1966"/>
      <c r="WIR22" s="1966"/>
      <c r="WIS22" s="1966"/>
      <c r="WIT22" s="1966"/>
      <c r="WIU22" s="1966"/>
      <c r="WIV22" s="1966"/>
      <c r="WIW22" s="1966"/>
      <c r="WIX22" s="1966"/>
      <c r="WIY22" s="1966"/>
      <c r="WIZ22" s="1966"/>
      <c r="WJA22" s="1966"/>
      <c r="WJB22" s="1966"/>
      <c r="WJC22" s="1966"/>
      <c r="WJD22" s="1966"/>
      <c r="WJE22" s="1966"/>
      <c r="WJF22" s="1966"/>
      <c r="WJG22" s="1966"/>
      <c r="WJH22" s="1966"/>
      <c r="WJI22" s="1966"/>
      <c r="WJJ22" s="1966"/>
      <c r="WJK22" s="1966"/>
      <c r="WJL22" s="1966"/>
      <c r="WJM22" s="1966"/>
      <c r="WJN22" s="1966"/>
      <c r="WJO22" s="1966"/>
      <c r="WJP22" s="1966"/>
      <c r="WJQ22" s="1966"/>
      <c r="WJR22" s="1966"/>
      <c r="WJS22" s="1966"/>
      <c r="WJT22" s="1966"/>
      <c r="WJU22" s="1966"/>
      <c r="WJV22" s="1966"/>
      <c r="WJW22" s="1966"/>
      <c r="WJX22" s="1966"/>
      <c r="WJY22" s="1966"/>
      <c r="WJZ22" s="1966"/>
      <c r="WKA22" s="1966"/>
      <c r="WKB22" s="1966"/>
      <c r="WKC22" s="1966"/>
      <c r="WKD22" s="1966"/>
      <c r="WKE22" s="1966"/>
      <c r="WKF22" s="1966"/>
      <c r="WKG22" s="1966"/>
      <c r="WKH22" s="1966"/>
      <c r="WKI22" s="1966"/>
      <c r="WKJ22" s="1966"/>
      <c r="WKK22" s="1966"/>
      <c r="WKL22" s="1966"/>
      <c r="WKM22" s="1966"/>
      <c r="WKN22" s="1966"/>
      <c r="WKO22" s="1966"/>
      <c r="WKP22" s="1966"/>
      <c r="WKQ22" s="1966"/>
      <c r="WKR22" s="1966"/>
      <c r="WKS22" s="1966"/>
      <c r="WKT22" s="1966"/>
      <c r="WKU22" s="1966"/>
      <c r="WKV22" s="1966"/>
      <c r="WKW22" s="1966"/>
      <c r="WKX22" s="1966"/>
      <c r="WKY22" s="1966"/>
      <c r="WKZ22" s="1966"/>
      <c r="WLA22" s="1966"/>
      <c r="WLB22" s="1966"/>
      <c r="WLC22" s="1966"/>
      <c r="WLD22" s="1966"/>
      <c r="WLE22" s="1966"/>
      <c r="WLF22" s="1966"/>
      <c r="WLG22" s="1966"/>
      <c r="WLH22" s="1966"/>
      <c r="WLI22" s="1966"/>
      <c r="WLJ22" s="1966"/>
      <c r="WLK22" s="1966"/>
      <c r="WLL22" s="1966"/>
      <c r="WLM22" s="1966"/>
      <c r="WLN22" s="1966"/>
      <c r="WLO22" s="1966"/>
      <c r="WLP22" s="1966"/>
      <c r="WLQ22" s="1966"/>
      <c r="WLR22" s="1966"/>
      <c r="WLS22" s="1966"/>
      <c r="WLT22" s="1966"/>
      <c r="WLU22" s="1966"/>
      <c r="WLV22" s="1966"/>
      <c r="WLW22" s="1966"/>
      <c r="WLX22" s="1966"/>
      <c r="WLY22" s="1966"/>
      <c r="WLZ22" s="1966"/>
      <c r="WMA22" s="1966"/>
      <c r="WMB22" s="1966"/>
      <c r="WMC22" s="1966"/>
      <c r="WMD22" s="1966"/>
      <c r="WME22" s="1966"/>
      <c r="WMF22" s="1966"/>
      <c r="WMG22" s="1966"/>
      <c r="WMH22" s="1966"/>
      <c r="WMI22" s="1966"/>
      <c r="WMJ22" s="1966"/>
      <c r="WMK22" s="1966"/>
      <c r="WML22" s="1966"/>
      <c r="WMM22" s="1966"/>
      <c r="WMN22" s="1966"/>
      <c r="WMO22" s="1966"/>
      <c r="WMP22" s="1966"/>
      <c r="WMQ22" s="1966"/>
      <c r="WMR22" s="1966"/>
      <c r="WMS22" s="1966"/>
      <c r="WMT22" s="1966"/>
      <c r="WMU22" s="1966"/>
      <c r="WMV22" s="1966"/>
      <c r="WMW22" s="1966"/>
      <c r="WMX22" s="1966"/>
      <c r="WMY22" s="1966"/>
      <c r="WMZ22" s="1966"/>
      <c r="WNA22" s="1966"/>
      <c r="WNB22" s="1966"/>
      <c r="WNC22" s="1966"/>
      <c r="WND22" s="1966"/>
      <c r="WNE22" s="1966"/>
      <c r="WNF22" s="1966"/>
      <c r="WNG22" s="1966"/>
      <c r="WNH22" s="1966"/>
      <c r="WNI22" s="1966"/>
      <c r="WNJ22" s="1966"/>
      <c r="WNK22" s="1966"/>
      <c r="WNL22" s="1966"/>
      <c r="WNM22" s="1966"/>
      <c r="WNN22" s="1966"/>
      <c r="WNO22" s="1966"/>
      <c r="WNP22" s="1966"/>
      <c r="WNQ22" s="1966"/>
      <c r="WNR22" s="1966"/>
      <c r="WNS22" s="1966"/>
      <c r="WNT22" s="1966"/>
      <c r="WNU22" s="1966"/>
      <c r="WNV22" s="1966"/>
      <c r="WNW22" s="1966"/>
      <c r="WNX22" s="1966"/>
      <c r="WNY22" s="1966"/>
      <c r="WNZ22" s="1966"/>
      <c r="WOA22" s="1966"/>
      <c r="WOB22" s="1966"/>
      <c r="WOC22" s="1966"/>
      <c r="WOD22" s="1966"/>
      <c r="WOE22" s="1966"/>
      <c r="WOF22" s="1966"/>
      <c r="WOG22" s="1966"/>
      <c r="WOH22" s="1966"/>
      <c r="WOI22" s="1966"/>
      <c r="WOJ22" s="1966"/>
      <c r="WOK22" s="1966"/>
      <c r="WOL22" s="1966"/>
      <c r="WOM22" s="1966"/>
      <c r="WON22" s="1966"/>
      <c r="WOO22" s="1966"/>
      <c r="WOP22" s="1966"/>
      <c r="WOQ22" s="1966"/>
      <c r="WOR22" s="1966"/>
      <c r="WOS22" s="1966"/>
      <c r="WOT22" s="1966"/>
      <c r="WOU22" s="1966"/>
      <c r="WOV22" s="1966"/>
      <c r="WOW22" s="1966"/>
      <c r="WOX22" s="1966"/>
      <c r="WOY22" s="1966"/>
      <c r="WOZ22" s="1966"/>
      <c r="WPA22" s="1966"/>
      <c r="WPB22" s="1966"/>
      <c r="WPC22" s="1966"/>
      <c r="WPD22" s="1966"/>
      <c r="WPE22" s="1966"/>
      <c r="WPF22" s="1966"/>
      <c r="WPG22" s="1966"/>
      <c r="WPH22" s="1966"/>
      <c r="WPI22" s="1966"/>
      <c r="WPJ22" s="1966"/>
      <c r="WPK22" s="1966"/>
      <c r="WPL22" s="1966"/>
      <c r="WPM22" s="1966"/>
      <c r="WPN22" s="1966"/>
      <c r="WPO22" s="1966"/>
      <c r="WPP22" s="1966"/>
      <c r="WPQ22" s="1966"/>
      <c r="WPR22" s="1966"/>
      <c r="WPS22" s="1966"/>
      <c r="WPT22" s="1966"/>
      <c r="WPU22" s="1966"/>
      <c r="WPV22" s="1966"/>
      <c r="WPW22" s="1966"/>
      <c r="WPX22" s="1966"/>
      <c r="WPY22" s="1966"/>
      <c r="WPZ22" s="1966"/>
      <c r="WQA22" s="1966"/>
      <c r="WQB22" s="1966"/>
      <c r="WQC22" s="1966"/>
      <c r="WQD22" s="1966"/>
      <c r="WQE22" s="1966"/>
      <c r="WQF22" s="1966"/>
      <c r="WQG22" s="1966"/>
      <c r="WQH22" s="1966"/>
      <c r="WQI22" s="1966"/>
      <c r="WQJ22" s="1966"/>
      <c r="WQK22" s="1966"/>
      <c r="WQL22" s="1966"/>
      <c r="WQM22" s="1966"/>
      <c r="WQN22" s="1966"/>
      <c r="WQO22" s="1966"/>
      <c r="WQP22" s="1966"/>
      <c r="WQQ22" s="1966"/>
      <c r="WQR22" s="1966"/>
      <c r="WQS22" s="1966"/>
      <c r="WQT22" s="1966"/>
      <c r="WQU22" s="1966"/>
      <c r="WQV22" s="1966"/>
      <c r="WQW22" s="1966"/>
      <c r="WQX22" s="1966"/>
      <c r="WQY22" s="1966"/>
      <c r="WQZ22" s="1966"/>
      <c r="WRA22" s="1966"/>
      <c r="WRB22" s="1966"/>
      <c r="WRC22" s="1966"/>
      <c r="WRD22" s="1966"/>
      <c r="WRE22" s="1966"/>
      <c r="WRF22" s="1966"/>
      <c r="WRG22" s="1966"/>
      <c r="WRH22" s="1966"/>
      <c r="WRI22" s="1966"/>
      <c r="WRJ22" s="1966"/>
      <c r="WRK22" s="1966"/>
      <c r="WRL22" s="1966"/>
      <c r="WRM22" s="1966"/>
      <c r="WRN22" s="1966"/>
      <c r="WRO22" s="1966"/>
      <c r="WRP22" s="1966"/>
      <c r="WRQ22" s="1966"/>
      <c r="WRR22" s="1966"/>
      <c r="WRS22" s="1966"/>
      <c r="WRT22" s="1966"/>
      <c r="WRU22" s="1966"/>
      <c r="WRV22" s="1966"/>
      <c r="WRW22" s="1966"/>
      <c r="WRX22" s="1966"/>
      <c r="WRY22" s="1966"/>
      <c r="WRZ22" s="1966"/>
      <c r="WSA22" s="1966"/>
      <c r="WSB22" s="1966"/>
      <c r="WSC22" s="1966"/>
      <c r="WSD22" s="1966"/>
      <c r="WSE22" s="1966"/>
      <c r="WSF22" s="1966"/>
      <c r="WSG22" s="1966"/>
      <c r="WSH22" s="1966"/>
      <c r="WSI22" s="1966"/>
      <c r="WSJ22" s="1966"/>
      <c r="WSK22" s="1966"/>
      <c r="WSL22" s="1966"/>
      <c r="WSM22" s="1966"/>
      <c r="WSN22" s="1966"/>
      <c r="WSO22" s="1966"/>
      <c r="WSP22" s="1966"/>
      <c r="WSQ22" s="1966"/>
      <c r="WSR22" s="1966"/>
      <c r="WSS22" s="1966"/>
      <c r="WST22" s="1966"/>
      <c r="WSU22" s="1966"/>
      <c r="WSV22" s="1966"/>
      <c r="WSW22" s="1966"/>
      <c r="WSX22" s="1966"/>
      <c r="WSY22" s="1966"/>
      <c r="WSZ22" s="1966"/>
      <c r="WTA22" s="1966"/>
      <c r="WTB22" s="1966"/>
      <c r="WTC22" s="1966"/>
      <c r="WTD22" s="1966"/>
      <c r="WTE22" s="1966"/>
      <c r="WTF22" s="1966"/>
      <c r="WTG22" s="1966"/>
      <c r="WTH22" s="1966"/>
      <c r="WTI22" s="1966"/>
      <c r="WTJ22" s="1966"/>
      <c r="WTK22" s="1966"/>
      <c r="WTL22" s="1966"/>
      <c r="WTM22" s="1966"/>
      <c r="WTN22" s="1966"/>
      <c r="WTO22" s="1966"/>
      <c r="WTP22" s="1966"/>
      <c r="WTQ22" s="1966"/>
      <c r="WTR22" s="1966"/>
      <c r="WTS22" s="1966"/>
      <c r="WTT22" s="1966"/>
      <c r="WTU22" s="1966"/>
      <c r="WTV22" s="1966"/>
      <c r="WTW22" s="1966"/>
      <c r="WTX22" s="1966"/>
      <c r="WTY22" s="1966"/>
      <c r="WTZ22" s="1966"/>
      <c r="WUA22" s="1966"/>
      <c r="WUB22" s="1966"/>
      <c r="WUC22" s="1966"/>
      <c r="WUD22" s="1966"/>
      <c r="WUE22" s="1966"/>
      <c r="WUF22" s="1966"/>
      <c r="WUG22" s="1966"/>
      <c r="WUH22" s="1966"/>
      <c r="WUI22" s="1966"/>
      <c r="WUJ22" s="1966"/>
      <c r="WUK22" s="1966"/>
      <c r="WUL22" s="1966"/>
      <c r="WUM22" s="1966"/>
      <c r="WUN22" s="1966"/>
      <c r="WUO22" s="1966"/>
      <c r="WUP22" s="1966"/>
      <c r="WUQ22" s="1966"/>
      <c r="WUR22" s="1966"/>
      <c r="WUS22" s="1966"/>
      <c r="WUT22" s="1966"/>
      <c r="WUU22" s="1966"/>
      <c r="WUV22" s="1966"/>
      <c r="WUW22" s="1966"/>
      <c r="WUX22" s="1966"/>
      <c r="WUY22" s="1966"/>
      <c r="WUZ22" s="1966"/>
      <c r="WVA22" s="1966"/>
      <c r="WVB22" s="1966"/>
      <c r="WVC22" s="1966"/>
      <c r="WVD22" s="1966"/>
      <c r="WVE22" s="1966"/>
      <c r="WVF22" s="1966"/>
      <c r="WVG22" s="1966"/>
      <c r="WVH22" s="1966"/>
      <c r="WVI22" s="1966"/>
      <c r="WVJ22" s="1966"/>
      <c r="WVK22" s="1966"/>
      <c r="WVL22" s="1966"/>
      <c r="WVM22" s="1966"/>
      <c r="WVN22" s="1966"/>
      <c r="WVO22" s="1966"/>
      <c r="WVP22" s="1966"/>
      <c r="WVQ22" s="1966"/>
      <c r="WVR22" s="1966"/>
      <c r="WVS22" s="1966"/>
      <c r="WVT22" s="1966"/>
      <c r="WVU22" s="1966"/>
      <c r="WVV22" s="1966"/>
      <c r="WVW22" s="1966"/>
      <c r="WVX22" s="1966"/>
      <c r="WVY22" s="1966"/>
      <c r="WVZ22" s="1966"/>
      <c r="WWA22" s="1966"/>
      <c r="WWB22" s="1966"/>
      <c r="WWC22" s="1966"/>
      <c r="WWD22" s="1966"/>
      <c r="WWE22" s="1966"/>
      <c r="WWF22" s="1966"/>
      <c r="WWG22" s="1966"/>
      <c r="WWH22" s="1966"/>
      <c r="WWI22" s="1966"/>
      <c r="WWJ22" s="1966"/>
      <c r="WWK22" s="1966"/>
      <c r="WWL22" s="1966"/>
      <c r="WWM22" s="1966"/>
      <c r="WWN22" s="1966"/>
      <c r="WWO22" s="1966"/>
      <c r="WWP22" s="1966"/>
      <c r="WWQ22" s="1966"/>
      <c r="WWR22" s="1966"/>
      <c r="WWS22" s="1966"/>
      <c r="WWT22" s="1966"/>
      <c r="WWU22" s="1966"/>
      <c r="WWV22" s="1966"/>
      <c r="WWW22" s="1966"/>
      <c r="WWX22" s="1966"/>
      <c r="WWY22" s="1966"/>
      <c r="WWZ22" s="1966"/>
      <c r="WXA22" s="1966"/>
      <c r="WXB22" s="1966"/>
      <c r="WXC22" s="1966"/>
      <c r="WXD22" s="1966"/>
      <c r="WXE22" s="1966"/>
      <c r="WXF22" s="1966"/>
      <c r="WXG22" s="1966"/>
      <c r="WXH22" s="1966"/>
      <c r="WXI22" s="1966"/>
      <c r="WXJ22" s="1966"/>
      <c r="WXK22" s="1966"/>
      <c r="WXL22" s="1966"/>
      <c r="WXM22" s="1966"/>
      <c r="WXN22" s="1966"/>
      <c r="WXO22" s="1966"/>
      <c r="WXP22" s="1966"/>
      <c r="WXQ22" s="1966"/>
      <c r="WXR22" s="1966"/>
      <c r="WXS22" s="1966"/>
      <c r="WXT22" s="1966"/>
      <c r="WXU22" s="1966"/>
      <c r="WXV22" s="1966"/>
      <c r="WXW22" s="1966"/>
      <c r="WXX22" s="1966"/>
      <c r="WXY22" s="1966"/>
      <c r="WXZ22" s="1966"/>
      <c r="WYA22" s="1966"/>
      <c r="WYB22" s="1966"/>
      <c r="WYC22" s="1966"/>
      <c r="WYD22" s="1966"/>
      <c r="WYE22" s="1966"/>
      <c r="WYF22" s="1966"/>
      <c r="WYG22" s="1966"/>
      <c r="WYH22" s="1966"/>
      <c r="WYI22" s="1966"/>
      <c r="WYJ22" s="1966"/>
      <c r="WYK22" s="1966"/>
      <c r="WYL22" s="1966"/>
      <c r="WYM22" s="1966"/>
      <c r="WYN22" s="1966"/>
      <c r="WYO22" s="1966"/>
      <c r="WYP22" s="1966"/>
      <c r="WYQ22" s="1966"/>
      <c r="WYR22" s="1966"/>
      <c r="WYS22" s="1966"/>
      <c r="WYT22" s="1966"/>
      <c r="WYU22" s="1966"/>
      <c r="WYV22" s="1966"/>
      <c r="WYW22" s="1966"/>
      <c r="WYX22" s="1966"/>
      <c r="WYY22" s="1966"/>
      <c r="WYZ22" s="1966"/>
      <c r="WZA22" s="1966"/>
      <c r="WZB22" s="1966"/>
      <c r="WZC22" s="1966"/>
      <c r="WZD22" s="1966"/>
      <c r="WZE22" s="1966"/>
      <c r="WZF22" s="1966"/>
      <c r="WZG22" s="1966"/>
      <c r="WZH22" s="1966"/>
      <c r="WZI22" s="1966"/>
      <c r="WZJ22" s="1966"/>
      <c r="WZK22" s="1966"/>
      <c r="WZL22" s="1966"/>
      <c r="WZM22" s="1966"/>
      <c r="WZN22" s="1966"/>
      <c r="WZO22" s="1966"/>
      <c r="WZP22" s="1966"/>
      <c r="WZQ22" s="1966"/>
      <c r="WZR22" s="1966"/>
      <c r="WZS22" s="1966"/>
      <c r="WZT22" s="1966"/>
      <c r="WZU22" s="1966"/>
      <c r="WZV22" s="1966"/>
      <c r="WZW22" s="1966"/>
      <c r="WZX22" s="1966"/>
      <c r="WZY22" s="1966"/>
      <c r="WZZ22" s="1966"/>
      <c r="XAA22" s="1966"/>
      <c r="XAB22" s="1966"/>
      <c r="XAC22" s="1966"/>
      <c r="XAD22" s="1966"/>
      <c r="XAE22" s="1966"/>
      <c r="XAF22" s="1966"/>
      <c r="XAG22" s="1966"/>
      <c r="XAH22" s="1966"/>
      <c r="XAI22" s="1966"/>
      <c r="XAJ22" s="1966"/>
      <c r="XAK22" s="1966"/>
      <c r="XAL22" s="1966"/>
      <c r="XAM22" s="1966"/>
      <c r="XAN22" s="1966"/>
      <c r="XAO22" s="1966"/>
      <c r="XAP22" s="1966"/>
      <c r="XAQ22" s="1966"/>
      <c r="XAR22" s="1966"/>
      <c r="XAS22" s="1966"/>
      <c r="XAT22" s="1966"/>
      <c r="XAU22" s="1966"/>
      <c r="XAV22" s="1966"/>
      <c r="XAW22" s="1966"/>
      <c r="XAX22" s="1966"/>
      <c r="XAY22" s="1966"/>
      <c r="XAZ22" s="1966"/>
      <c r="XBA22" s="1966"/>
      <c r="XBB22" s="1966"/>
      <c r="XBC22" s="1966"/>
      <c r="XBD22" s="1966"/>
      <c r="XBE22" s="1966"/>
      <c r="XBF22" s="1966"/>
      <c r="XBG22" s="1966"/>
      <c r="XBH22" s="1966"/>
      <c r="XBI22" s="1966"/>
      <c r="XBJ22" s="1966"/>
      <c r="XBK22" s="1966"/>
      <c r="XBL22" s="1966"/>
      <c r="XBM22" s="1966"/>
      <c r="XBN22" s="1966"/>
      <c r="XBO22" s="1966"/>
      <c r="XBP22" s="1966"/>
      <c r="XBQ22" s="1966"/>
      <c r="XBR22" s="1966"/>
      <c r="XBS22" s="1966"/>
      <c r="XBT22" s="1966"/>
      <c r="XBU22" s="1966"/>
      <c r="XBV22" s="1966"/>
      <c r="XBW22" s="1966"/>
      <c r="XBX22" s="1966"/>
      <c r="XBY22" s="1966"/>
      <c r="XBZ22" s="1966"/>
      <c r="XCA22" s="1966"/>
      <c r="XCB22" s="1966"/>
      <c r="XCC22" s="1966"/>
      <c r="XCD22" s="1966"/>
      <c r="XCE22" s="1966"/>
      <c r="XCF22" s="1966"/>
      <c r="XCG22" s="1966"/>
      <c r="XCH22" s="1966"/>
      <c r="XCI22" s="1966"/>
      <c r="XCJ22" s="1966"/>
      <c r="XCK22" s="1966"/>
      <c r="XCL22" s="1966"/>
      <c r="XCM22" s="1966"/>
      <c r="XCN22" s="1966"/>
      <c r="XCO22" s="1966"/>
      <c r="XCP22" s="1966"/>
      <c r="XCQ22" s="1966"/>
      <c r="XCR22" s="1966"/>
      <c r="XCS22" s="1966"/>
      <c r="XCT22" s="1966"/>
      <c r="XCU22" s="1966"/>
      <c r="XCV22" s="1966"/>
      <c r="XCW22" s="1966"/>
      <c r="XCX22" s="1966"/>
      <c r="XCY22" s="1966"/>
      <c r="XCZ22" s="1966"/>
      <c r="XDA22" s="1966"/>
      <c r="XDB22" s="1966"/>
      <c r="XDC22" s="1966"/>
      <c r="XDD22" s="1966"/>
      <c r="XDE22" s="1966"/>
      <c r="XDF22" s="1966"/>
      <c r="XDG22" s="1966"/>
      <c r="XDH22" s="1966"/>
      <c r="XDI22" s="1966"/>
      <c r="XDJ22" s="1966"/>
      <c r="XDK22" s="1966"/>
      <c r="XDL22" s="1966"/>
      <c r="XDM22" s="1966"/>
      <c r="XDN22" s="1966"/>
      <c r="XDO22" s="1966"/>
      <c r="XDP22" s="1966"/>
      <c r="XDQ22" s="1966"/>
      <c r="XDR22" s="1966"/>
      <c r="XDS22" s="1966"/>
      <c r="XDT22" s="1966"/>
      <c r="XDU22" s="1966"/>
      <c r="XDV22" s="1966"/>
      <c r="XDW22" s="1966"/>
      <c r="XDX22" s="1966"/>
      <c r="XDY22" s="1966"/>
      <c r="XDZ22" s="1966"/>
      <c r="XEA22" s="1966"/>
      <c r="XEB22" s="1966"/>
      <c r="XEC22" s="1966"/>
      <c r="XED22" s="1966"/>
      <c r="XEE22" s="1966"/>
      <c r="XEF22" s="1966"/>
      <c r="XEG22" s="1966"/>
      <c r="XEH22" s="1966"/>
      <c r="XEI22" s="1966"/>
    </row>
    <row r="23" spans="1:16363" s="1987" customFormat="1">
      <c r="A23" s="1345" t="s">
        <v>641</v>
      </c>
      <c r="B23" s="1972">
        <v>30</v>
      </c>
      <c r="C23" s="1972"/>
      <c r="D23" s="1970">
        <v>356145</v>
      </c>
      <c r="E23" s="1961"/>
      <c r="F23" s="1970">
        <v>289191</v>
      </c>
      <c r="G23" s="1968"/>
      <c r="H23" s="1964"/>
      <c r="I23" s="1985">
        <v>66954</v>
      </c>
      <c r="J23" s="1987" t="s">
        <v>3251</v>
      </c>
      <c r="M23" s="1347"/>
      <c r="N23" s="1347"/>
      <c r="O23" s="1347"/>
      <c r="P23" s="1347"/>
      <c r="Q23" s="1347"/>
      <c r="R23" s="1347"/>
      <c r="S23" s="1347"/>
      <c r="T23" s="1347"/>
      <c r="U23" s="1347"/>
      <c r="V23" s="1347"/>
      <c r="W23" s="1347"/>
      <c r="X23" s="1347"/>
      <c r="Y23" s="1347"/>
      <c r="Z23" s="1347"/>
      <c r="AA23" s="1347"/>
      <c r="AB23" s="1347"/>
      <c r="AC23" s="1347"/>
      <c r="AD23" s="1347"/>
      <c r="AE23" s="1347"/>
      <c r="AF23" s="1347"/>
      <c r="AG23" s="1347"/>
      <c r="AH23" s="1347"/>
      <c r="AI23" s="1347"/>
      <c r="AJ23" s="1347"/>
      <c r="AK23" s="1347"/>
      <c r="AL23" s="1347"/>
      <c r="AM23" s="1347"/>
      <c r="AN23" s="1347"/>
      <c r="AO23" s="1347"/>
      <c r="AP23" s="1347"/>
      <c r="AQ23" s="1347"/>
      <c r="AR23" s="1347"/>
      <c r="AS23" s="1347"/>
      <c r="AT23" s="1347"/>
      <c r="AU23" s="1347"/>
      <c r="AV23" s="1347"/>
      <c r="AW23" s="1347"/>
      <c r="AX23" s="1347"/>
      <c r="AY23" s="1347"/>
      <c r="AZ23" s="1347"/>
      <c r="BA23" s="1347"/>
    </row>
    <row r="24" spans="1:16363" s="1987" customFormat="1">
      <c r="A24" s="1351" t="s">
        <v>14</v>
      </c>
      <c r="B24" s="1972">
        <v>18</v>
      </c>
      <c r="C24" s="1972"/>
      <c r="D24" s="1970">
        <v>26313158</v>
      </c>
      <c r="E24" s="1961"/>
      <c r="F24" s="1970">
        <v>19774397</v>
      </c>
      <c r="G24" s="1968"/>
      <c r="H24" s="1964"/>
      <c r="I24" s="1987">
        <v>6538761</v>
      </c>
      <c r="J24" s="1964"/>
      <c r="M24" s="1347"/>
      <c r="N24" s="1347"/>
      <c r="O24" s="1347"/>
      <c r="P24" s="1347"/>
      <c r="Q24" s="1347"/>
      <c r="R24" s="1347"/>
      <c r="S24" s="1347"/>
      <c r="T24" s="1347"/>
      <c r="U24" s="1347"/>
      <c r="V24" s="1347"/>
      <c r="W24" s="1347"/>
      <c r="X24" s="1347"/>
      <c r="Y24" s="1347"/>
      <c r="Z24" s="1347"/>
      <c r="AA24" s="1347"/>
      <c r="AB24" s="1347"/>
      <c r="AC24" s="1347"/>
      <c r="AD24" s="1347"/>
      <c r="AE24" s="1347"/>
      <c r="AF24" s="1347"/>
      <c r="AG24" s="1347"/>
      <c r="AH24" s="1347"/>
      <c r="AI24" s="1347"/>
      <c r="AJ24" s="1347"/>
      <c r="AK24" s="1347"/>
      <c r="AL24" s="1347"/>
      <c r="AM24" s="1347"/>
      <c r="AN24" s="1347"/>
      <c r="AO24" s="1347"/>
      <c r="AP24" s="1347"/>
      <c r="AQ24" s="1347"/>
      <c r="AR24" s="1347"/>
      <c r="AS24" s="1347"/>
      <c r="AT24" s="1347"/>
      <c r="AU24" s="1347"/>
      <c r="AV24" s="1347"/>
      <c r="AW24" s="1347"/>
      <c r="AX24" s="1347"/>
      <c r="AY24" s="1347"/>
      <c r="AZ24" s="1347"/>
      <c r="BA24" s="1347"/>
    </row>
    <row r="25" spans="1:16363">
      <c r="A25" s="1349" t="s">
        <v>171</v>
      </c>
      <c r="B25" s="1962"/>
      <c r="C25" s="1962"/>
      <c r="D25" s="1967">
        <v>47419123</v>
      </c>
      <c r="E25" s="1959">
        <v>0</v>
      </c>
      <c r="F25" s="1967">
        <v>47483378</v>
      </c>
      <c r="G25" s="1958"/>
      <c r="H25" s="1964"/>
      <c r="I25" s="1964"/>
      <c r="J25" s="1964"/>
    </row>
    <row r="26" spans="1:16363">
      <c r="A26" s="1957"/>
      <c r="B26" s="1962"/>
      <c r="C26" s="1962"/>
      <c r="D26" s="1956"/>
      <c r="E26" s="1955"/>
      <c r="F26" s="1954"/>
      <c r="G26" s="1976"/>
      <c r="H26" s="1964"/>
      <c r="I26" s="1964"/>
      <c r="J26" s="1964"/>
    </row>
    <row r="27" spans="1:16363" hidden="1">
      <c r="A27" s="1957"/>
      <c r="B27" s="1962"/>
      <c r="C27" s="1971"/>
      <c r="D27" s="1973"/>
      <c r="E27" s="1953"/>
      <c r="F27" s="1952"/>
      <c r="G27" s="1988"/>
    </row>
    <row r="28" spans="1:16363" ht="16.899999999999999" customHeight="1" thickBot="1">
      <c r="A28" s="1359" t="s">
        <v>3</v>
      </c>
      <c r="D28" s="1951">
        <v>66519039.941672869</v>
      </c>
      <c r="E28" s="1950"/>
      <c r="F28" s="1951">
        <v>66893741</v>
      </c>
      <c r="H28" s="1948"/>
      <c r="I28" s="1950">
        <v>0</v>
      </c>
      <c r="J28" s="1948"/>
      <c r="K28" s="1948"/>
      <c r="L28" s="1948"/>
      <c r="AX28" s="1947">
        <v>66519039.941672869</v>
      </c>
      <c r="AY28" s="1347" t="e">
        <v>#REF!</v>
      </c>
    </row>
    <row r="29" spans="1:16363" ht="14.25" thickTop="1">
      <c r="D29" s="1966"/>
      <c r="E29" s="1946"/>
      <c r="F29" s="1965"/>
      <c r="G29" s="1966"/>
      <c r="H29" s="1945"/>
      <c r="I29" s="1945"/>
      <c r="J29" s="1945"/>
      <c r="K29" s="1945"/>
      <c r="L29" s="1945"/>
    </row>
    <row r="30" spans="1:16363">
      <c r="A30" s="1974" t="s">
        <v>98</v>
      </c>
      <c r="D30" s="1973"/>
      <c r="E30" s="1988"/>
      <c r="F30" s="1952"/>
      <c r="I30" s="1988">
        <v>66519039.941672869</v>
      </c>
      <c r="K30" s="1987">
        <v>0</v>
      </c>
    </row>
    <row r="31" spans="1:16363">
      <c r="A31" s="1360" t="s">
        <v>5</v>
      </c>
      <c r="B31" s="1972">
        <v>19</v>
      </c>
      <c r="D31" s="1970">
        <v>126994</v>
      </c>
      <c r="E31" s="1969"/>
      <c r="F31" s="1970">
        <v>126994</v>
      </c>
      <c r="G31" s="1968"/>
    </row>
    <row r="32" spans="1:16363">
      <c r="A32" s="1360" t="s">
        <v>38</v>
      </c>
      <c r="D32" s="1970">
        <v>21213693</v>
      </c>
      <c r="E32" s="1969"/>
      <c r="F32" s="1970">
        <v>20850330</v>
      </c>
      <c r="G32" s="1968"/>
      <c r="I32" s="1987">
        <v>363363</v>
      </c>
    </row>
    <row r="33" spans="1:11">
      <c r="A33" s="1957"/>
      <c r="B33" s="1962"/>
      <c r="C33" s="1971"/>
      <c r="D33" s="1944"/>
      <c r="E33" s="1953"/>
      <c r="F33" s="1943"/>
      <c r="G33" s="1942"/>
    </row>
    <row r="34" spans="1:11" ht="16.899999999999999" customHeight="1" thickBot="1">
      <c r="A34" s="1974" t="s">
        <v>6</v>
      </c>
      <c r="D34" s="1951">
        <v>21340687</v>
      </c>
      <c r="E34" s="1941">
        <v>0</v>
      </c>
      <c r="F34" s="1951">
        <v>20977324</v>
      </c>
      <c r="G34" s="1950"/>
      <c r="K34" s="1987">
        <v>7566643.0894099995</v>
      </c>
    </row>
    <row r="35" spans="1:11" ht="14.25" thickTop="1">
      <c r="A35" s="1974"/>
      <c r="D35" s="1941"/>
      <c r="E35" s="1946"/>
      <c r="F35" s="1940" t="s">
        <v>10</v>
      </c>
      <c r="G35" s="1941"/>
    </row>
    <row r="36" spans="1:11" hidden="1">
      <c r="D36" s="1941"/>
      <c r="E36" s="1946"/>
      <c r="F36" s="1940"/>
      <c r="G36" s="1941"/>
    </row>
    <row r="37" spans="1:11">
      <c r="A37" s="1974" t="s">
        <v>76</v>
      </c>
      <c r="D37" s="1973"/>
      <c r="E37" s="1988"/>
      <c r="F37" s="1952"/>
      <c r="G37" s="1988"/>
      <c r="K37" s="1987">
        <v>3.1082868576049805E-2</v>
      </c>
    </row>
    <row r="38" spans="1:11" ht="3.75" customHeight="1">
      <c r="A38" s="1957"/>
      <c r="D38" s="1968"/>
      <c r="E38" s="1988"/>
      <c r="F38" s="1968"/>
      <c r="G38" s="1968"/>
    </row>
    <row r="39" spans="1:11">
      <c r="A39" s="1351" t="s">
        <v>84</v>
      </c>
      <c r="B39" s="1972">
        <v>20</v>
      </c>
      <c r="C39" s="1972"/>
      <c r="D39" s="1970">
        <v>13774</v>
      </c>
      <c r="E39" s="1939"/>
      <c r="F39" s="1970">
        <v>12618</v>
      </c>
      <c r="G39" s="1968"/>
      <c r="I39" s="1987">
        <v>1156</v>
      </c>
    </row>
    <row r="40" spans="1:11">
      <c r="A40" s="1351" t="s">
        <v>3154</v>
      </c>
      <c r="C40" s="1972"/>
      <c r="D40" s="1970">
        <v>5312099</v>
      </c>
      <c r="E40" s="1939"/>
      <c r="F40" s="1970">
        <v>5312099</v>
      </c>
      <c r="G40" s="1968"/>
      <c r="I40" s="1987">
        <v>0</v>
      </c>
    </row>
    <row r="41" spans="1:11" hidden="1">
      <c r="A41" s="1351"/>
      <c r="C41" s="1972"/>
      <c r="D41" s="1970"/>
      <c r="E41" s="1939"/>
      <c r="F41" s="1938"/>
      <c r="G41" s="1970"/>
    </row>
    <row r="42" spans="1:11">
      <c r="A42" s="1974" t="s">
        <v>172</v>
      </c>
      <c r="C42" s="1972"/>
      <c r="D42" s="1967">
        <v>5325873</v>
      </c>
      <c r="E42" s="1937"/>
      <c r="F42" s="1967">
        <v>5324717</v>
      </c>
      <c r="G42" s="1970"/>
    </row>
    <row r="43" spans="1:11">
      <c r="A43" s="1349"/>
      <c r="C43" s="1972"/>
      <c r="D43" s="1937"/>
      <c r="E43" s="1939"/>
      <c r="F43" s="1936"/>
      <c r="G43" s="1937"/>
    </row>
    <row r="44" spans="1:11">
      <c r="A44" s="1351" t="s">
        <v>34</v>
      </c>
      <c r="B44" s="1963">
        <v>21</v>
      </c>
      <c r="C44" s="1972"/>
      <c r="D44" s="1970">
        <v>1581293</v>
      </c>
      <c r="E44" s="1939"/>
      <c r="F44" s="1970">
        <v>1573485</v>
      </c>
      <c r="G44" s="1968"/>
      <c r="I44" s="1987">
        <v>7808</v>
      </c>
      <c r="J44" s="1987" t="s">
        <v>3251</v>
      </c>
    </row>
    <row r="45" spans="1:11">
      <c r="A45" s="1351" t="s">
        <v>37</v>
      </c>
      <c r="B45" s="1972" t="s">
        <v>4818</v>
      </c>
      <c r="C45" s="1972"/>
      <c r="D45" s="1970">
        <v>395637</v>
      </c>
      <c r="E45" s="1939"/>
      <c r="F45" s="1970">
        <v>399889</v>
      </c>
      <c r="G45" s="1968"/>
      <c r="I45" s="1987">
        <v>-4252</v>
      </c>
    </row>
    <row r="46" spans="1:11">
      <c r="A46" s="1935" t="s">
        <v>82</v>
      </c>
      <c r="B46" s="1972">
        <v>23</v>
      </c>
      <c r="C46" s="1972"/>
      <c r="D46" s="1970">
        <v>21595863</v>
      </c>
      <c r="E46" s="1939"/>
      <c r="F46" s="1970">
        <v>21226030</v>
      </c>
      <c r="G46" s="1968"/>
      <c r="I46" s="1987">
        <v>369833</v>
      </c>
    </row>
    <row r="47" spans="1:11">
      <c r="A47" s="1351" t="s">
        <v>256</v>
      </c>
      <c r="B47" s="1972">
        <v>24</v>
      </c>
      <c r="C47" s="1972"/>
      <c r="D47" s="1970">
        <v>15024732</v>
      </c>
      <c r="E47" s="1939"/>
      <c r="F47" s="1970">
        <v>16400466</v>
      </c>
      <c r="G47" s="1968"/>
      <c r="I47" s="1987">
        <v>-1375734</v>
      </c>
    </row>
    <row r="48" spans="1:11">
      <c r="A48" s="1351" t="s">
        <v>36</v>
      </c>
      <c r="B48" s="1972" t="s">
        <v>3256</v>
      </c>
      <c r="C48" s="1972"/>
      <c r="D48" s="1970">
        <v>1254954.91059</v>
      </c>
      <c r="E48" s="1939"/>
      <c r="F48" s="1970">
        <v>991830</v>
      </c>
      <c r="G48" s="1968"/>
      <c r="I48" s="1987">
        <v>263124.91058999998</v>
      </c>
      <c r="J48" s="1987" t="s">
        <v>3251</v>
      </c>
    </row>
    <row r="49" spans="1:51" hidden="1">
      <c r="D49" s="1944"/>
      <c r="F49" s="1934"/>
      <c r="G49" s="1933"/>
      <c r="M49" s="1987"/>
    </row>
    <row r="50" spans="1:51">
      <c r="A50" s="1359" t="s">
        <v>173</v>
      </c>
      <c r="C50" s="1972"/>
      <c r="D50" s="1967">
        <v>39852479.91059</v>
      </c>
      <c r="E50" s="1937"/>
      <c r="F50" s="1967">
        <v>40591700</v>
      </c>
      <c r="G50" s="1970"/>
    </row>
    <row r="51" spans="1:51">
      <c r="D51" s="1932"/>
      <c r="E51" s="1347"/>
      <c r="F51" s="1931"/>
      <c r="G51" s="1347"/>
    </row>
    <row r="52" spans="1:51" ht="14.25" thickBot="1">
      <c r="A52" s="1359" t="s">
        <v>4</v>
      </c>
      <c r="B52" s="1972">
        <v>3.1082868576049805E-2</v>
      </c>
      <c r="C52" s="1972"/>
      <c r="D52" s="1951">
        <v>45178352.91059</v>
      </c>
      <c r="E52" s="1930">
        <v>0</v>
      </c>
      <c r="F52" s="1951">
        <v>45916417</v>
      </c>
      <c r="G52" s="1929"/>
      <c r="H52" s="1948"/>
      <c r="I52" s="1948"/>
      <c r="J52" s="1948"/>
      <c r="K52" s="1948"/>
      <c r="L52" s="1948"/>
      <c r="AX52" s="1947" t="e">
        <v>#REF!</v>
      </c>
      <c r="AY52" s="1347">
        <v>45178352.91059</v>
      </c>
    </row>
    <row r="53" spans="1:51" ht="10.15" customHeight="1" thickTop="1">
      <c r="C53" s="1972"/>
      <c r="D53" s="1936"/>
      <c r="E53" s="1928"/>
      <c r="F53" s="1936"/>
      <c r="G53" s="1928"/>
      <c r="H53" s="1945"/>
      <c r="I53" s="1945"/>
      <c r="J53" s="1945"/>
      <c r="K53" s="1945"/>
      <c r="L53" s="1945"/>
    </row>
    <row r="54" spans="1:51" ht="14.25" thickBot="1">
      <c r="A54" s="1974" t="s">
        <v>7</v>
      </c>
      <c r="C54" s="1972"/>
      <c r="D54" s="1951">
        <v>66519039.91059</v>
      </c>
      <c r="E54" s="1930">
        <v>0</v>
      </c>
      <c r="F54" s="1951">
        <v>66893741</v>
      </c>
      <c r="G54" s="1929"/>
      <c r="H54" s="1927"/>
      <c r="I54" s="1927"/>
      <c r="J54" s="1927"/>
      <c r="K54" s="1927"/>
      <c r="L54" s="1927"/>
      <c r="AX54" s="1926">
        <v>-3.1082868576049805E-2</v>
      </c>
      <c r="AY54" s="1347" t="e">
        <v>#REF!</v>
      </c>
    </row>
    <row r="55" spans="1:51" ht="10.15" customHeight="1" thickTop="1">
      <c r="C55" s="1972"/>
      <c r="D55" s="1925"/>
      <c r="E55" s="1925"/>
      <c r="F55" s="1925"/>
      <c r="G55" s="1925"/>
    </row>
    <row r="56" spans="1:51">
      <c r="A56" s="1924" t="s">
        <v>4773</v>
      </c>
      <c r="G56" s="1949" t="e">
        <v>#REF!</v>
      </c>
    </row>
    <row r="57" spans="1:51" ht="7.9" customHeight="1">
      <c r="A57" s="1347"/>
      <c r="D57" s="1937"/>
      <c r="E57" s="1923"/>
      <c r="F57" s="1937"/>
      <c r="G57" s="1937"/>
    </row>
    <row r="58" spans="1:51" ht="28.9" customHeight="1">
      <c r="A58" s="1922"/>
      <c r="B58" s="2222" t="s">
        <v>4683</v>
      </c>
      <c r="C58" s="2222"/>
      <c r="D58" s="2222"/>
      <c r="E58" s="2222"/>
      <c r="F58" s="2222"/>
      <c r="G58" s="1924"/>
      <c r="H58" s="1347"/>
      <c r="I58" s="1347"/>
      <c r="J58" s="1347"/>
      <c r="K58" s="1347"/>
      <c r="L58" s="1347"/>
      <c r="O58" s="1966"/>
      <c r="P58" s="1966"/>
      <c r="Q58" s="1966"/>
      <c r="R58" s="1966"/>
      <c r="S58" s="1966"/>
      <c r="T58" s="1966"/>
      <c r="U58" s="1966"/>
      <c r="V58" s="1966"/>
      <c r="W58" s="1966"/>
      <c r="X58" s="1966"/>
      <c r="Y58" s="1966"/>
      <c r="Z58" s="1966"/>
      <c r="AA58" s="1966"/>
      <c r="AB58" s="1966"/>
      <c r="AC58" s="1966"/>
      <c r="AD58" s="1966"/>
      <c r="AE58" s="1966"/>
      <c r="AF58" s="1966"/>
      <c r="AG58" s="1966"/>
      <c r="AH58" s="1966"/>
      <c r="AI58" s="1966"/>
      <c r="AJ58" s="1966"/>
      <c r="AK58" s="1966"/>
      <c r="AL58" s="1966"/>
      <c r="AM58" s="1966"/>
      <c r="AN58" s="1966"/>
      <c r="AO58" s="1966"/>
      <c r="AP58" s="1966"/>
      <c r="AQ58" s="1966"/>
      <c r="AR58" s="1966"/>
      <c r="AS58" s="1966"/>
      <c r="AT58" s="1966"/>
      <c r="AU58" s="1966"/>
      <c r="AV58" s="1966"/>
      <c r="AW58" s="1966"/>
    </row>
    <row r="59" spans="1:51" ht="4.9000000000000004" customHeight="1">
      <c r="A59" s="1347"/>
      <c r="B59" s="1921"/>
      <c r="C59" s="1921"/>
      <c r="D59" s="1921"/>
      <c r="E59" s="1921"/>
      <c r="F59" s="1921"/>
      <c r="G59" s="1924"/>
      <c r="H59" s="1347"/>
      <c r="I59" s="1347"/>
      <c r="J59" s="1347"/>
      <c r="K59" s="1347"/>
      <c r="L59" s="1347"/>
      <c r="O59" s="1966"/>
      <c r="P59" s="1966"/>
      <c r="Q59" s="1966"/>
      <c r="R59" s="1966"/>
      <c r="S59" s="1966"/>
      <c r="T59" s="1966"/>
      <c r="U59" s="1966"/>
      <c r="V59" s="1966"/>
      <c r="W59" s="1966"/>
      <c r="X59" s="1966"/>
      <c r="Y59" s="1966"/>
      <c r="Z59" s="1966"/>
      <c r="AA59" s="1966"/>
      <c r="AB59" s="1966"/>
      <c r="AC59" s="1966"/>
      <c r="AD59" s="1966"/>
      <c r="AE59" s="1966"/>
      <c r="AF59" s="1966"/>
      <c r="AG59" s="1966"/>
      <c r="AH59" s="1966"/>
      <c r="AI59" s="1966"/>
      <c r="AJ59" s="1966"/>
      <c r="AK59" s="1966"/>
      <c r="AL59" s="1966"/>
      <c r="AM59" s="1966"/>
      <c r="AN59" s="1966"/>
      <c r="AO59" s="1966"/>
      <c r="AP59" s="1966"/>
      <c r="AQ59" s="1966"/>
      <c r="AR59" s="1966"/>
      <c r="AS59" s="1966"/>
      <c r="AT59" s="1966"/>
      <c r="AU59" s="1966"/>
      <c r="AV59" s="1966"/>
      <c r="AW59" s="1966"/>
    </row>
    <row r="60" spans="1:51" ht="27" customHeight="1">
      <c r="A60" s="1922"/>
      <c r="B60" s="2222" t="s">
        <v>4682</v>
      </c>
      <c r="C60" s="2222"/>
      <c r="D60" s="2222"/>
      <c r="E60" s="2222"/>
      <c r="F60" s="2222"/>
      <c r="G60" s="1921"/>
      <c r="H60" s="1347"/>
      <c r="I60" s="1347"/>
      <c r="J60" s="1347"/>
      <c r="K60" s="1347"/>
      <c r="L60" s="1347"/>
      <c r="O60" s="1966"/>
      <c r="P60" s="1966"/>
      <c r="Q60" s="1966"/>
      <c r="R60" s="1966"/>
      <c r="S60" s="1966"/>
      <c r="T60" s="1966"/>
      <c r="U60" s="1966"/>
      <c r="V60" s="1966"/>
      <c r="W60" s="1966"/>
      <c r="X60" s="1966"/>
      <c r="Y60" s="1966"/>
      <c r="Z60" s="1966"/>
      <c r="AA60" s="1966"/>
      <c r="AB60" s="1966"/>
      <c r="AC60" s="1966"/>
      <c r="AD60" s="1966"/>
      <c r="AE60" s="1966"/>
      <c r="AF60" s="1966"/>
      <c r="AG60" s="1966"/>
      <c r="AH60" s="1966"/>
      <c r="AI60" s="1966"/>
      <c r="AJ60" s="1966"/>
      <c r="AK60" s="1966"/>
      <c r="AL60" s="1966"/>
      <c r="AM60" s="1966"/>
      <c r="AN60" s="1966"/>
      <c r="AO60" s="1966"/>
      <c r="AP60" s="1966"/>
      <c r="AQ60" s="1966"/>
      <c r="AR60" s="1966"/>
      <c r="AS60" s="1966"/>
      <c r="AT60" s="1966"/>
      <c r="AU60" s="1966"/>
      <c r="AV60" s="1966"/>
      <c r="AW60" s="1966"/>
    </row>
    <row r="61" spans="1:51" ht="3.6" customHeight="1">
      <c r="A61" s="1347"/>
      <c r="B61" s="1920"/>
      <c r="C61" s="1920"/>
      <c r="D61" s="1920"/>
      <c r="E61" s="1920"/>
      <c r="F61" s="1920"/>
      <c r="G61" s="1921"/>
      <c r="H61" s="1347"/>
      <c r="I61" s="1347"/>
      <c r="J61" s="1347"/>
      <c r="K61" s="1347"/>
      <c r="L61" s="1347"/>
      <c r="O61" s="1966"/>
      <c r="P61" s="1966"/>
      <c r="Q61" s="1966"/>
      <c r="R61" s="1966"/>
      <c r="S61" s="1966"/>
      <c r="T61" s="1966"/>
      <c r="U61" s="1966"/>
      <c r="V61" s="1966"/>
      <c r="W61" s="1966"/>
      <c r="X61" s="1966"/>
      <c r="Y61" s="1966"/>
      <c r="Z61" s="1966"/>
      <c r="AA61" s="1966"/>
      <c r="AB61" s="1966"/>
      <c r="AC61" s="1966"/>
      <c r="AD61" s="1966"/>
      <c r="AE61" s="1966"/>
      <c r="AF61" s="1966"/>
      <c r="AG61" s="1966"/>
      <c r="AH61" s="1966"/>
      <c r="AI61" s="1966"/>
      <c r="AJ61" s="1966"/>
      <c r="AK61" s="1966"/>
      <c r="AL61" s="1966"/>
      <c r="AM61" s="1966"/>
      <c r="AN61" s="1966"/>
      <c r="AO61" s="1966"/>
      <c r="AP61" s="1966"/>
      <c r="AQ61" s="1966"/>
      <c r="AR61" s="1966"/>
      <c r="AS61" s="1966"/>
      <c r="AT61" s="1966"/>
      <c r="AU61" s="1966"/>
      <c r="AV61" s="1966"/>
      <c r="AW61" s="1966"/>
    </row>
    <row r="62" spans="1:51" ht="27" customHeight="1">
      <c r="A62" s="1922"/>
      <c r="B62" s="2222" t="s">
        <v>4686</v>
      </c>
      <c r="C62" s="2222"/>
      <c r="D62" s="2222"/>
      <c r="E62" s="2222"/>
      <c r="F62" s="2222"/>
      <c r="G62" s="1921"/>
      <c r="H62" s="1347"/>
      <c r="I62" s="1347"/>
      <c r="J62" s="1347"/>
      <c r="K62" s="1347"/>
      <c r="L62" s="1347"/>
      <c r="O62" s="1966"/>
      <c r="P62" s="1966"/>
      <c r="Q62" s="1966"/>
      <c r="R62" s="1966"/>
      <c r="S62" s="1966"/>
      <c r="T62" s="1966"/>
      <c r="U62" s="1966"/>
      <c r="V62" s="1966"/>
      <c r="W62" s="1966"/>
      <c r="X62" s="1966"/>
      <c r="Y62" s="1966"/>
      <c r="Z62" s="1966"/>
      <c r="AA62" s="1966"/>
      <c r="AB62" s="1966"/>
      <c r="AC62" s="1966"/>
      <c r="AD62" s="1966"/>
      <c r="AE62" s="1966"/>
      <c r="AF62" s="1966"/>
      <c r="AG62" s="1966"/>
      <c r="AH62" s="1966"/>
      <c r="AI62" s="1966"/>
      <c r="AJ62" s="1966"/>
      <c r="AK62" s="1966"/>
      <c r="AL62" s="1966"/>
      <c r="AM62" s="1966"/>
      <c r="AN62" s="1966"/>
      <c r="AO62" s="1966"/>
      <c r="AP62" s="1966"/>
      <c r="AQ62" s="1966"/>
      <c r="AR62" s="1966"/>
      <c r="AS62" s="1966"/>
      <c r="AT62" s="1966"/>
      <c r="AU62" s="1966"/>
      <c r="AV62" s="1966"/>
      <c r="AW62" s="1966"/>
    </row>
    <row r="63" spans="1:51" ht="12" customHeight="1">
      <c r="A63" s="1347"/>
      <c r="B63" s="1924"/>
      <c r="C63" s="1924"/>
      <c r="E63" s="1924"/>
      <c r="F63" s="1924"/>
      <c r="G63" s="1924"/>
      <c r="H63" s="1347"/>
      <c r="I63" s="1347"/>
      <c r="J63" s="1347"/>
      <c r="K63" s="1347"/>
      <c r="L63" s="1347"/>
      <c r="O63" s="1966"/>
      <c r="P63" s="1966"/>
      <c r="Q63" s="1966"/>
      <c r="R63" s="1966"/>
      <c r="S63" s="1966"/>
      <c r="T63" s="1966"/>
      <c r="U63" s="1966"/>
      <c r="V63" s="1966"/>
      <c r="W63" s="1966"/>
      <c r="X63" s="1966"/>
      <c r="Y63" s="1966"/>
      <c r="Z63" s="1966"/>
      <c r="AA63" s="1966"/>
      <c r="AB63" s="1966"/>
      <c r="AC63" s="1966"/>
      <c r="AD63" s="1966"/>
      <c r="AE63" s="1966"/>
      <c r="AF63" s="1966"/>
      <c r="AG63" s="1966"/>
      <c r="AH63" s="1966"/>
      <c r="AI63" s="1966"/>
      <c r="AJ63" s="1966"/>
      <c r="AK63" s="1966"/>
      <c r="AL63" s="1966"/>
      <c r="AM63" s="1966"/>
      <c r="AN63" s="1966"/>
      <c r="AO63" s="1966"/>
      <c r="AP63" s="1966"/>
      <c r="AQ63" s="1966"/>
      <c r="AR63" s="1966"/>
      <c r="AS63" s="1966"/>
      <c r="AT63" s="1966"/>
      <c r="AU63" s="1966"/>
      <c r="AV63" s="1966"/>
      <c r="AW63" s="1966"/>
    </row>
    <row r="64" spans="1:51">
      <c r="A64" s="1924" t="s">
        <v>4661</v>
      </c>
      <c r="D64" s="1937"/>
      <c r="E64" s="1923"/>
      <c r="F64" s="1937"/>
      <c r="G64" s="1937"/>
      <c r="H64" s="1347"/>
      <c r="I64" s="1347"/>
      <c r="J64" s="1347"/>
      <c r="K64" s="1347"/>
      <c r="L64" s="1347"/>
      <c r="O64" s="1966"/>
      <c r="P64" s="1966"/>
      <c r="Q64" s="1966"/>
      <c r="R64" s="1966"/>
      <c r="S64" s="1966"/>
      <c r="T64" s="1966"/>
      <c r="U64" s="1966"/>
      <c r="V64" s="1966"/>
      <c r="W64" s="1966"/>
      <c r="X64" s="1966"/>
      <c r="Y64" s="1966"/>
      <c r="Z64" s="1966"/>
      <c r="AA64" s="1966"/>
      <c r="AB64" s="1966"/>
      <c r="AC64" s="1966"/>
      <c r="AD64" s="1966"/>
      <c r="AE64" s="1966"/>
      <c r="AF64" s="1966"/>
      <c r="AG64" s="1966"/>
      <c r="AH64" s="1966"/>
      <c r="AI64" s="1966"/>
      <c r="AJ64" s="1966"/>
      <c r="AK64" s="1966"/>
      <c r="AL64" s="1966"/>
      <c r="AM64" s="1966"/>
      <c r="AN64" s="1966"/>
      <c r="AO64" s="1966"/>
      <c r="AP64" s="1966"/>
      <c r="AQ64" s="1966"/>
      <c r="AR64" s="1966"/>
      <c r="AS64" s="1966"/>
      <c r="AT64" s="1966"/>
      <c r="AU64" s="1966"/>
      <c r="AV64" s="1966"/>
      <c r="AW64" s="1966"/>
    </row>
    <row r="65" spans="1:49">
      <c r="A65" s="1347"/>
      <c r="D65" s="1937"/>
      <c r="E65" s="1923"/>
      <c r="F65" s="1937"/>
      <c r="G65" s="1937"/>
      <c r="H65" s="1347"/>
      <c r="I65" s="1347"/>
      <c r="J65" s="1347"/>
      <c r="K65" s="1347"/>
      <c r="L65" s="1347"/>
      <c r="O65" s="1966"/>
      <c r="P65" s="1966"/>
      <c r="Q65" s="1966"/>
      <c r="R65" s="1966"/>
      <c r="S65" s="1966"/>
      <c r="T65" s="1966"/>
      <c r="U65" s="1966"/>
      <c r="V65" s="1966"/>
      <c r="W65" s="1966"/>
      <c r="X65" s="1966"/>
      <c r="Y65" s="1966"/>
      <c r="Z65" s="1966"/>
      <c r="AA65" s="1966"/>
      <c r="AB65" s="1966"/>
      <c r="AC65" s="1966"/>
      <c r="AD65" s="1966"/>
      <c r="AE65" s="1966"/>
      <c r="AF65" s="1966"/>
      <c r="AG65" s="1966"/>
      <c r="AH65" s="1966"/>
      <c r="AI65" s="1966"/>
      <c r="AJ65" s="1966"/>
      <c r="AK65" s="1966"/>
      <c r="AL65" s="1966"/>
      <c r="AM65" s="1966"/>
      <c r="AN65" s="1966"/>
      <c r="AO65" s="1966"/>
      <c r="AP65" s="1966"/>
      <c r="AQ65" s="1966"/>
      <c r="AR65" s="1966"/>
      <c r="AS65" s="1966"/>
      <c r="AT65" s="1966"/>
      <c r="AU65" s="1966"/>
      <c r="AV65" s="1966"/>
      <c r="AW65" s="1966"/>
    </row>
    <row r="66" spans="1:49">
      <c r="A66" s="1347"/>
      <c r="D66" s="1937"/>
      <c r="E66" s="1923"/>
      <c r="F66" s="1937"/>
      <c r="G66" s="1937"/>
      <c r="H66" s="1347"/>
      <c r="I66" s="1347"/>
      <c r="J66" s="1347"/>
      <c r="K66" s="1347"/>
      <c r="L66" s="1347"/>
      <c r="O66" s="1966"/>
      <c r="P66" s="1966"/>
      <c r="Q66" s="1966"/>
      <c r="R66" s="1966"/>
      <c r="S66" s="1966"/>
      <c r="T66" s="1966"/>
      <c r="U66" s="1966"/>
      <c r="V66" s="1966"/>
      <c r="W66" s="1966"/>
      <c r="X66" s="1966"/>
      <c r="Y66" s="1966"/>
      <c r="Z66" s="1966"/>
      <c r="AA66" s="1966"/>
      <c r="AB66" s="1966"/>
      <c r="AC66" s="1966"/>
      <c r="AD66" s="1966"/>
      <c r="AE66" s="1966"/>
      <c r="AF66" s="1966"/>
      <c r="AG66" s="1966"/>
      <c r="AH66" s="1966"/>
      <c r="AI66" s="1966"/>
      <c r="AJ66" s="1966"/>
      <c r="AK66" s="1966"/>
      <c r="AL66" s="1966"/>
      <c r="AM66" s="1966"/>
      <c r="AN66" s="1966"/>
      <c r="AO66" s="1966"/>
      <c r="AP66" s="1966"/>
      <c r="AQ66" s="1966"/>
      <c r="AR66" s="1966"/>
      <c r="AS66" s="1966"/>
      <c r="AT66" s="1966"/>
      <c r="AU66" s="1966"/>
      <c r="AV66" s="1966"/>
      <c r="AW66" s="1966"/>
    </row>
    <row r="67" spans="1:49">
      <c r="A67" s="1347"/>
      <c r="D67" s="1937"/>
      <c r="E67" s="1923"/>
      <c r="F67" s="1937"/>
      <c r="G67" s="1937"/>
      <c r="H67" s="1347"/>
      <c r="I67" s="1347"/>
      <c r="J67" s="1347"/>
      <c r="K67" s="1347"/>
      <c r="L67" s="1347"/>
      <c r="O67" s="1966"/>
      <c r="P67" s="1966"/>
      <c r="Q67" s="1966"/>
      <c r="R67" s="1966"/>
      <c r="S67" s="1966"/>
      <c r="T67" s="1966"/>
      <c r="U67" s="1966"/>
      <c r="V67" s="1966"/>
      <c r="W67" s="1966"/>
      <c r="X67" s="1966"/>
      <c r="Y67" s="1966"/>
      <c r="Z67" s="1966"/>
      <c r="AA67" s="1966"/>
      <c r="AB67" s="1966"/>
      <c r="AC67" s="1966"/>
      <c r="AD67" s="1966"/>
      <c r="AE67" s="1966"/>
      <c r="AF67" s="1966"/>
      <c r="AG67" s="1966"/>
      <c r="AH67" s="1966"/>
      <c r="AI67" s="1966"/>
      <c r="AJ67" s="1966"/>
      <c r="AK67" s="1966"/>
      <c r="AL67" s="1966"/>
      <c r="AM67" s="1966"/>
      <c r="AN67" s="1966"/>
      <c r="AO67" s="1966"/>
      <c r="AP67" s="1966"/>
      <c r="AQ67" s="1966"/>
      <c r="AR67" s="1966"/>
      <c r="AS67" s="1966"/>
      <c r="AT67" s="1966"/>
      <c r="AU67" s="1966"/>
      <c r="AV67" s="1966"/>
      <c r="AW67" s="1966"/>
    </row>
    <row r="68" spans="1:49">
      <c r="A68" s="1347"/>
      <c r="D68" s="1923"/>
      <c r="E68" s="1923"/>
      <c r="F68" s="1923"/>
      <c r="G68" s="1923"/>
      <c r="H68" s="1347"/>
      <c r="I68" s="1347"/>
      <c r="J68" s="1347"/>
      <c r="K68" s="1347"/>
      <c r="L68" s="1347"/>
      <c r="O68" s="1966"/>
      <c r="P68" s="1966"/>
      <c r="Q68" s="1966"/>
      <c r="R68" s="1966"/>
      <c r="S68" s="1966"/>
      <c r="T68" s="1966"/>
      <c r="U68" s="1966"/>
      <c r="V68" s="1966"/>
      <c r="W68" s="1966"/>
      <c r="X68" s="1966"/>
      <c r="Y68" s="1966"/>
      <c r="Z68" s="1966"/>
      <c r="AA68" s="1966"/>
      <c r="AB68" s="1966"/>
      <c r="AC68" s="1966"/>
      <c r="AD68" s="1966"/>
      <c r="AE68" s="1966"/>
      <c r="AF68" s="1966"/>
      <c r="AG68" s="1966"/>
      <c r="AH68" s="1966"/>
      <c r="AI68" s="1966"/>
      <c r="AJ68" s="1966"/>
      <c r="AK68" s="1966"/>
      <c r="AL68" s="1966"/>
      <c r="AM68" s="1966"/>
      <c r="AN68" s="1966"/>
      <c r="AO68" s="1966"/>
      <c r="AP68" s="1966"/>
      <c r="AQ68" s="1966"/>
      <c r="AR68" s="1966"/>
      <c r="AS68" s="1966"/>
      <c r="AT68" s="1966"/>
      <c r="AU68" s="1966"/>
      <c r="AV68" s="1966"/>
      <c r="AW68" s="1966"/>
    </row>
    <row r="69" spans="1:49">
      <c r="A69" s="1347"/>
      <c r="D69" s="1923"/>
      <c r="E69" s="1923"/>
      <c r="F69" s="1923"/>
      <c r="G69" s="1923"/>
      <c r="H69" s="1347"/>
      <c r="I69" s="1347"/>
      <c r="J69" s="1347"/>
      <c r="K69" s="1347"/>
      <c r="L69" s="1347"/>
      <c r="O69" s="1966"/>
      <c r="P69" s="1966"/>
      <c r="Q69" s="1966"/>
      <c r="R69" s="1966"/>
      <c r="S69" s="1966"/>
      <c r="T69" s="1966"/>
      <c r="U69" s="1966"/>
      <c r="V69" s="1966"/>
      <c r="W69" s="1966"/>
      <c r="X69" s="1966"/>
      <c r="Y69" s="1966"/>
      <c r="Z69" s="1966"/>
      <c r="AA69" s="1966"/>
      <c r="AB69" s="1966"/>
      <c r="AC69" s="1966"/>
      <c r="AD69" s="1966"/>
      <c r="AE69" s="1966"/>
      <c r="AF69" s="1966"/>
      <c r="AG69" s="1966"/>
      <c r="AH69" s="1966"/>
      <c r="AI69" s="1966"/>
      <c r="AJ69" s="1966"/>
      <c r="AK69" s="1966"/>
      <c r="AL69" s="1966"/>
      <c r="AM69" s="1966"/>
      <c r="AN69" s="1966"/>
      <c r="AO69" s="1966"/>
      <c r="AP69" s="1966"/>
      <c r="AQ69" s="1966"/>
      <c r="AR69" s="1966"/>
      <c r="AS69" s="1966"/>
      <c r="AT69" s="1966"/>
      <c r="AU69" s="1966"/>
      <c r="AV69" s="1966"/>
      <c r="AW69" s="1966"/>
    </row>
    <row r="70" spans="1:49">
      <c r="A70" s="1347"/>
      <c r="D70" s="1923"/>
      <c r="E70" s="1923"/>
      <c r="F70" s="1923"/>
      <c r="G70" s="1923"/>
      <c r="H70" s="1347"/>
      <c r="I70" s="1347"/>
      <c r="J70" s="1347"/>
      <c r="K70" s="1347"/>
      <c r="L70" s="1347"/>
      <c r="O70" s="1966"/>
      <c r="P70" s="1966"/>
      <c r="Q70" s="1966"/>
      <c r="R70" s="1966"/>
      <c r="S70" s="1966"/>
      <c r="T70" s="1966"/>
      <c r="U70" s="1966"/>
      <c r="V70" s="1966"/>
      <c r="W70" s="1966"/>
      <c r="X70" s="1966"/>
      <c r="Y70" s="1966"/>
      <c r="Z70" s="1966"/>
      <c r="AA70" s="1966"/>
      <c r="AB70" s="1966"/>
      <c r="AC70" s="1966"/>
      <c r="AD70" s="1966"/>
      <c r="AE70" s="1966"/>
      <c r="AF70" s="1966"/>
      <c r="AG70" s="1966"/>
      <c r="AH70" s="1966"/>
      <c r="AI70" s="1966"/>
      <c r="AJ70" s="1966"/>
      <c r="AK70" s="1966"/>
      <c r="AL70" s="1966"/>
      <c r="AM70" s="1966"/>
      <c r="AN70" s="1966"/>
      <c r="AO70" s="1966"/>
      <c r="AP70" s="1966"/>
      <c r="AQ70" s="1966"/>
      <c r="AR70" s="1966"/>
      <c r="AS70" s="1966"/>
      <c r="AT70" s="1966"/>
      <c r="AU70" s="1966"/>
      <c r="AV70" s="1966"/>
      <c r="AW70" s="1966"/>
    </row>
    <row r="71" spans="1:49">
      <c r="A71" s="1347"/>
      <c r="D71" s="1923"/>
      <c r="E71" s="1923"/>
      <c r="F71" s="1923"/>
      <c r="G71" s="1923"/>
      <c r="H71" s="1347"/>
      <c r="I71" s="1347"/>
      <c r="J71" s="1347"/>
      <c r="K71" s="1347"/>
      <c r="L71" s="1347"/>
      <c r="O71" s="1966"/>
      <c r="P71" s="1966"/>
      <c r="Q71" s="1966"/>
      <c r="R71" s="1966"/>
      <c r="S71" s="1966"/>
      <c r="T71" s="1966"/>
      <c r="U71" s="1966"/>
      <c r="V71" s="1966"/>
      <c r="W71" s="1966"/>
      <c r="X71" s="1966"/>
      <c r="Y71" s="1966"/>
      <c r="Z71" s="1966"/>
      <c r="AA71" s="1966"/>
      <c r="AB71" s="1966"/>
      <c r="AC71" s="1966"/>
      <c r="AD71" s="1966"/>
      <c r="AE71" s="1966"/>
      <c r="AF71" s="1966"/>
      <c r="AG71" s="1966"/>
      <c r="AH71" s="1966"/>
      <c r="AI71" s="1966"/>
      <c r="AJ71" s="1966"/>
      <c r="AK71" s="1966"/>
      <c r="AL71" s="1966"/>
      <c r="AM71" s="1966"/>
      <c r="AN71" s="1966"/>
      <c r="AO71" s="1966"/>
      <c r="AP71" s="1966"/>
      <c r="AQ71" s="1966"/>
      <c r="AR71" s="1966"/>
      <c r="AS71" s="1966"/>
      <c r="AT71" s="1966"/>
      <c r="AU71" s="1966"/>
      <c r="AV71" s="1966"/>
      <c r="AW71" s="1966"/>
    </row>
    <row r="72" spans="1:49">
      <c r="A72" s="1347"/>
      <c r="D72" s="1923"/>
      <c r="E72" s="1923"/>
      <c r="F72" s="1923"/>
      <c r="G72" s="1923"/>
      <c r="H72" s="1347"/>
      <c r="I72" s="1347"/>
      <c r="J72" s="1347"/>
      <c r="K72" s="1347"/>
      <c r="L72" s="1347"/>
      <c r="O72" s="1966"/>
      <c r="P72" s="1966"/>
      <c r="Q72" s="1966"/>
      <c r="R72" s="1966"/>
      <c r="S72" s="1966"/>
      <c r="T72" s="1966"/>
      <c r="U72" s="1966"/>
      <c r="V72" s="1966"/>
      <c r="W72" s="1966"/>
      <c r="X72" s="1966"/>
      <c r="Y72" s="1966"/>
      <c r="Z72" s="1966"/>
      <c r="AA72" s="1966"/>
      <c r="AB72" s="1966"/>
      <c r="AC72" s="1966"/>
      <c r="AD72" s="1966"/>
      <c r="AE72" s="1966"/>
      <c r="AF72" s="1966"/>
      <c r="AG72" s="1966"/>
      <c r="AH72" s="1966"/>
      <c r="AI72" s="1966"/>
      <c r="AJ72" s="1966"/>
      <c r="AK72" s="1966"/>
      <c r="AL72" s="1966"/>
      <c r="AM72" s="1966"/>
      <c r="AN72" s="1966"/>
      <c r="AO72" s="1966"/>
      <c r="AP72" s="1966"/>
      <c r="AQ72" s="1966"/>
      <c r="AR72" s="1966"/>
      <c r="AS72" s="1966"/>
      <c r="AT72" s="1966"/>
      <c r="AU72" s="1966"/>
      <c r="AV72" s="1966"/>
      <c r="AW72" s="1966"/>
    </row>
    <row r="73" spans="1:49">
      <c r="A73" s="1347"/>
      <c r="D73" s="1923"/>
      <c r="E73" s="1923"/>
      <c r="F73" s="1923"/>
      <c r="G73" s="1923"/>
      <c r="H73" s="1347"/>
      <c r="I73" s="1347"/>
      <c r="J73" s="1347"/>
      <c r="K73" s="1347"/>
      <c r="L73" s="1347"/>
      <c r="O73" s="1966"/>
      <c r="P73" s="1966"/>
      <c r="Q73" s="1966"/>
      <c r="R73" s="1966"/>
      <c r="S73" s="1966"/>
      <c r="T73" s="1966"/>
      <c r="U73" s="1966"/>
      <c r="V73" s="1966"/>
      <c r="W73" s="1966"/>
      <c r="X73" s="1966"/>
      <c r="Y73" s="1966"/>
      <c r="Z73" s="1966"/>
      <c r="AA73" s="1966"/>
      <c r="AB73" s="1966"/>
      <c r="AC73" s="1966"/>
      <c r="AD73" s="1966"/>
      <c r="AE73" s="1966"/>
      <c r="AF73" s="1966"/>
      <c r="AG73" s="1966"/>
      <c r="AH73" s="1966"/>
      <c r="AI73" s="1966"/>
      <c r="AJ73" s="1966"/>
      <c r="AK73" s="1966"/>
      <c r="AL73" s="1966"/>
      <c r="AM73" s="1966"/>
      <c r="AN73" s="1966"/>
      <c r="AO73" s="1966"/>
      <c r="AP73" s="1966"/>
      <c r="AQ73" s="1966"/>
      <c r="AR73" s="1966"/>
      <c r="AS73" s="1966"/>
      <c r="AT73" s="1966"/>
      <c r="AU73" s="1966"/>
      <c r="AV73" s="1966"/>
      <c r="AW73" s="1966"/>
    </row>
    <row r="74" spans="1:49">
      <c r="A74" s="1347"/>
      <c r="D74" s="1923"/>
      <c r="E74" s="1923"/>
      <c r="F74" s="1923"/>
      <c r="G74" s="1923"/>
      <c r="H74" s="1347"/>
      <c r="I74" s="1347"/>
      <c r="J74" s="1347"/>
      <c r="K74" s="1347"/>
      <c r="L74" s="1347"/>
      <c r="O74" s="1966"/>
      <c r="P74" s="1966"/>
      <c r="Q74" s="1966"/>
      <c r="R74" s="1966"/>
      <c r="S74" s="1966"/>
      <c r="T74" s="1966"/>
      <c r="U74" s="1966"/>
      <c r="V74" s="1966"/>
      <c r="W74" s="1966"/>
      <c r="X74" s="1966"/>
      <c r="Y74" s="1966"/>
      <c r="Z74" s="1966"/>
      <c r="AA74" s="1966"/>
      <c r="AB74" s="1966"/>
      <c r="AC74" s="1966"/>
      <c r="AD74" s="1966"/>
      <c r="AE74" s="1966"/>
      <c r="AF74" s="1966"/>
      <c r="AG74" s="1966"/>
      <c r="AH74" s="1966"/>
      <c r="AI74" s="1966"/>
      <c r="AJ74" s="1966"/>
      <c r="AK74" s="1966"/>
      <c r="AL74" s="1966"/>
      <c r="AM74" s="1966"/>
      <c r="AN74" s="1966"/>
      <c r="AO74" s="1966"/>
      <c r="AP74" s="1966"/>
      <c r="AQ74" s="1966"/>
      <c r="AR74" s="1966"/>
      <c r="AS74" s="1966"/>
      <c r="AT74" s="1966"/>
      <c r="AU74" s="1966"/>
      <c r="AV74" s="1966"/>
      <c r="AW74" s="1966"/>
    </row>
    <row r="75" spans="1:49">
      <c r="A75" s="1347"/>
      <c r="D75" s="1923"/>
      <c r="E75" s="1923"/>
      <c r="F75" s="1923"/>
      <c r="G75" s="1923"/>
      <c r="H75" s="1347"/>
      <c r="I75" s="1347"/>
      <c r="J75" s="1347"/>
      <c r="K75" s="1347"/>
      <c r="L75" s="1347"/>
      <c r="O75" s="1966"/>
      <c r="P75" s="1966"/>
      <c r="Q75" s="1966"/>
      <c r="R75" s="1966"/>
      <c r="S75" s="1966"/>
      <c r="T75" s="1966"/>
      <c r="U75" s="1966"/>
      <c r="V75" s="1966"/>
      <c r="W75" s="1966"/>
      <c r="X75" s="1966"/>
      <c r="Y75" s="1966"/>
      <c r="Z75" s="1966"/>
      <c r="AA75" s="1966"/>
      <c r="AB75" s="1966"/>
      <c r="AC75" s="1966"/>
      <c r="AD75" s="1966"/>
      <c r="AE75" s="1966"/>
      <c r="AF75" s="1966"/>
      <c r="AG75" s="1966"/>
      <c r="AH75" s="1966"/>
      <c r="AI75" s="1966"/>
      <c r="AJ75" s="1966"/>
      <c r="AK75" s="1966"/>
      <c r="AL75" s="1966"/>
      <c r="AM75" s="1966"/>
      <c r="AN75" s="1966"/>
      <c r="AO75" s="1966"/>
      <c r="AP75" s="1966"/>
      <c r="AQ75" s="1966"/>
      <c r="AR75" s="1966"/>
      <c r="AS75" s="1966"/>
      <c r="AT75" s="1966"/>
      <c r="AU75" s="1966"/>
      <c r="AV75" s="1966"/>
      <c r="AW75" s="1966"/>
    </row>
    <row r="76" spans="1:49">
      <c r="A76" s="1347"/>
      <c r="D76" s="1923"/>
      <c r="E76" s="1923"/>
      <c r="F76" s="1923"/>
      <c r="G76" s="1923"/>
      <c r="H76" s="1347"/>
      <c r="I76" s="1347"/>
      <c r="J76" s="1347"/>
      <c r="K76" s="1347"/>
      <c r="L76" s="1347"/>
      <c r="O76" s="1966"/>
      <c r="P76" s="1966"/>
      <c r="Q76" s="1966"/>
      <c r="R76" s="1966"/>
      <c r="S76" s="1966"/>
      <c r="T76" s="1966"/>
      <c r="U76" s="1966"/>
      <c r="V76" s="1966"/>
      <c r="W76" s="1966"/>
      <c r="X76" s="1966"/>
      <c r="Y76" s="1966"/>
      <c r="Z76" s="1966"/>
      <c r="AA76" s="1966"/>
      <c r="AB76" s="1966"/>
      <c r="AC76" s="1966"/>
      <c r="AD76" s="1966"/>
      <c r="AE76" s="1966"/>
      <c r="AF76" s="1966"/>
      <c r="AG76" s="1966"/>
      <c r="AH76" s="1966"/>
      <c r="AI76" s="1966"/>
      <c r="AJ76" s="1966"/>
      <c r="AK76" s="1966"/>
      <c r="AL76" s="1966"/>
      <c r="AM76" s="1966"/>
      <c r="AN76" s="1966"/>
      <c r="AO76" s="1966"/>
      <c r="AP76" s="1966"/>
      <c r="AQ76" s="1966"/>
      <c r="AR76" s="1966"/>
      <c r="AS76" s="1966"/>
      <c r="AT76" s="1966"/>
      <c r="AU76" s="1966"/>
      <c r="AV76" s="1966"/>
      <c r="AW76" s="1966"/>
    </row>
    <row r="77" spans="1:49">
      <c r="A77" s="1347"/>
      <c r="D77" s="1923"/>
      <c r="E77" s="1923"/>
      <c r="F77" s="1923"/>
      <c r="G77" s="1923"/>
      <c r="H77" s="1347"/>
      <c r="I77" s="1347"/>
      <c r="J77" s="1347"/>
      <c r="K77" s="1347"/>
      <c r="L77" s="1347"/>
      <c r="O77" s="1966"/>
      <c r="P77" s="1966"/>
      <c r="Q77" s="1966"/>
      <c r="R77" s="1966"/>
      <c r="S77" s="1966"/>
      <c r="T77" s="1966"/>
      <c r="U77" s="1966"/>
      <c r="V77" s="1966"/>
      <c r="W77" s="1966"/>
      <c r="X77" s="1966"/>
      <c r="Y77" s="1966"/>
      <c r="Z77" s="1966"/>
      <c r="AA77" s="1966"/>
      <c r="AB77" s="1966"/>
      <c r="AC77" s="1966"/>
      <c r="AD77" s="1966"/>
      <c r="AE77" s="1966"/>
      <c r="AF77" s="1966"/>
      <c r="AG77" s="1966"/>
      <c r="AH77" s="1966"/>
      <c r="AI77" s="1966"/>
      <c r="AJ77" s="1966"/>
      <c r="AK77" s="1966"/>
      <c r="AL77" s="1966"/>
      <c r="AM77" s="1966"/>
      <c r="AN77" s="1966"/>
      <c r="AO77" s="1966"/>
      <c r="AP77" s="1966"/>
      <c r="AQ77" s="1966"/>
      <c r="AR77" s="1966"/>
      <c r="AS77" s="1966"/>
      <c r="AT77" s="1966"/>
      <c r="AU77" s="1966"/>
      <c r="AV77" s="1966"/>
      <c r="AW77" s="1966"/>
    </row>
    <row r="78" spans="1:49">
      <c r="A78" s="1347"/>
      <c r="D78" s="1923"/>
      <c r="E78" s="1923"/>
      <c r="F78" s="1923"/>
      <c r="G78" s="1923"/>
      <c r="H78" s="1347"/>
      <c r="I78" s="1347"/>
      <c r="J78" s="1347"/>
      <c r="K78" s="1347"/>
      <c r="L78" s="1347"/>
      <c r="O78" s="1966"/>
      <c r="P78" s="1966"/>
      <c r="Q78" s="1966"/>
      <c r="R78" s="1966"/>
      <c r="S78" s="1966"/>
      <c r="T78" s="1966"/>
      <c r="U78" s="1966"/>
      <c r="V78" s="1966"/>
      <c r="W78" s="1966"/>
      <c r="X78" s="1966"/>
      <c r="Y78" s="1966"/>
      <c r="Z78" s="1966"/>
      <c r="AA78" s="1966"/>
      <c r="AB78" s="1966"/>
      <c r="AC78" s="1966"/>
      <c r="AD78" s="1966"/>
      <c r="AE78" s="1966"/>
      <c r="AF78" s="1966"/>
      <c r="AG78" s="1966"/>
      <c r="AH78" s="1966"/>
      <c r="AI78" s="1966"/>
      <c r="AJ78" s="1966"/>
      <c r="AK78" s="1966"/>
      <c r="AL78" s="1966"/>
      <c r="AM78" s="1966"/>
      <c r="AN78" s="1966"/>
      <c r="AO78" s="1966"/>
      <c r="AP78" s="1966"/>
      <c r="AQ78" s="1966"/>
      <c r="AR78" s="1966"/>
      <c r="AS78" s="1966"/>
      <c r="AT78" s="1966"/>
      <c r="AU78" s="1966"/>
      <c r="AV78" s="1966"/>
      <c r="AW78" s="1966"/>
    </row>
    <row r="79" spans="1:49">
      <c r="A79" s="1347"/>
      <c r="D79" s="1923"/>
      <c r="E79" s="1923"/>
      <c r="F79" s="1923"/>
      <c r="G79" s="1923"/>
      <c r="H79" s="1347"/>
      <c r="I79" s="1347"/>
      <c r="J79" s="1347"/>
      <c r="K79" s="1347"/>
      <c r="L79" s="1347"/>
      <c r="O79" s="1966"/>
      <c r="P79" s="1966"/>
      <c r="Q79" s="1966"/>
      <c r="R79" s="1966"/>
      <c r="S79" s="1966"/>
      <c r="T79" s="1966"/>
      <c r="U79" s="1966"/>
      <c r="V79" s="1966"/>
      <c r="W79" s="1966"/>
      <c r="X79" s="1966"/>
      <c r="Y79" s="1966"/>
      <c r="Z79" s="1966"/>
      <c r="AA79" s="1966"/>
      <c r="AB79" s="1966"/>
      <c r="AC79" s="1966"/>
      <c r="AD79" s="1966"/>
      <c r="AE79" s="1966"/>
      <c r="AF79" s="1966"/>
      <c r="AG79" s="1966"/>
      <c r="AH79" s="1966"/>
      <c r="AI79" s="1966"/>
      <c r="AJ79" s="1966"/>
      <c r="AK79" s="1966"/>
      <c r="AL79" s="1966"/>
      <c r="AM79" s="1966"/>
      <c r="AN79" s="1966"/>
      <c r="AO79" s="1966"/>
      <c r="AP79" s="1966"/>
      <c r="AQ79" s="1966"/>
      <c r="AR79" s="1966"/>
      <c r="AS79" s="1966"/>
      <c r="AT79" s="1966"/>
      <c r="AU79" s="1966"/>
      <c r="AV79" s="1966"/>
      <c r="AW79" s="1966"/>
    </row>
    <row r="80" spans="1:49">
      <c r="A80" s="1347"/>
      <c r="D80" s="1923"/>
      <c r="E80" s="1923"/>
      <c r="F80" s="1923"/>
      <c r="G80" s="1923"/>
      <c r="H80" s="1347"/>
      <c r="I80" s="1347"/>
      <c r="J80" s="1347"/>
      <c r="K80" s="1347"/>
      <c r="L80" s="1347"/>
      <c r="O80" s="1966"/>
      <c r="P80" s="1966"/>
      <c r="Q80" s="1966"/>
      <c r="R80" s="1966"/>
      <c r="S80" s="1966"/>
      <c r="T80" s="1966"/>
      <c r="U80" s="1966"/>
      <c r="V80" s="1966"/>
      <c r="W80" s="1966"/>
      <c r="X80" s="1966"/>
      <c r="Y80" s="1966"/>
      <c r="Z80" s="1966"/>
      <c r="AA80" s="1966"/>
      <c r="AB80" s="1966"/>
      <c r="AC80" s="1966"/>
      <c r="AD80" s="1966"/>
      <c r="AE80" s="1966"/>
      <c r="AF80" s="1966"/>
      <c r="AG80" s="1966"/>
      <c r="AH80" s="1966"/>
      <c r="AI80" s="1966"/>
      <c r="AJ80" s="1966"/>
      <c r="AK80" s="1966"/>
      <c r="AL80" s="1966"/>
      <c r="AM80" s="1966"/>
      <c r="AN80" s="1966"/>
      <c r="AO80" s="1966"/>
      <c r="AP80" s="1966"/>
      <c r="AQ80" s="1966"/>
      <c r="AR80" s="1966"/>
      <c r="AS80" s="1966"/>
      <c r="AT80" s="1966"/>
      <c r="AU80" s="1966"/>
      <c r="AV80" s="1966"/>
      <c r="AW80" s="1966"/>
    </row>
    <row r="81" spans="1:49">
      <c r="A81" s="1347"/>
      <c r="D81" s="1923"/>
      <c r="E81" s="1923"/>
      <c r="F81" s="1923"/>
      <c r="G81" s="1923"/>
      <c r="H81" s="1347"/>
      <c r="I81" s="1347"/>
      <c r="J81" s="1347"/>
      <c r="K81" s="1347"/>
      <c r="L81" s="1347"/>
      <c r="O81" s="1966"/>
      <c r="P81" s="1966"/>
      <c r="Q81" s="1966"/>
      <c r="R81" s="1966"/>
      <c r="S81" s="1966"/>
      <c r="T81" s="1966"/>
      <c r="U81" s="1966"/>
      <c r="V81" s="1966"/>
      <c r="W81" s="1966"/>
      <c r="X81" s="1966"/>
      <c r="Y81" s="1966"/>
      <c r="Z81" s="1966"/>
      <c r="AA81" s="1966"/>
      <c r="AB81" s="1966"/>
      <c r="AC81" s="1966"/>
      <c r="AD81" s="1966"/>
      <c r="AE81" s="1966"/>
      <c r="AF81" s="1966"/>
      <c r="AG81" s="1966"/>
      <c r="AH81" s="1966"/>
      <c r="AI81" s="1966"/>
      <c r="AJ81" s="1966"/>
      <c r="AK81" s="1966"/>
      <c r="AL81" s="1966"/>
      <c r="AM81" s="1966"/>
      <c r="AN81" s="1966"/>
      <c r="AO81" s="1966"/>
      <c r="AP81" s="1966"/>
      <c r="AQ81" s="1966"/>
      <c r="AR81" s="1966"/>
      <c r="AS81" s="1966"/>
      <c r="AT81" s="1966"/>
      <c r="AU81" s="1966"/>
      <c r="AV81" s="1966"/>
      <c r="AW81" s="1966"/>
    </row>
    <row r="82" spans="1:49">
      <c r="A82" s="1347"/>
      <c r="D82" s="1923"/>
      <c r="E82" s="1923"/>
      <c r="F82" s="1923"/>
      <c r="G82" s="1923"/>
      <c r="H82" s="1347"/>
      <c r="I82" s="1347"/>
      <c r="J82" s="1347"/>
      <c r="K82" s="1347"/>
      <c r="L82" s="1347"/>
      <c r="O82" s="1966"/>
      <c r="P82" s="1966"/>
      <c r="Q82" s="1966"/>
      <c r="R82" s="1966"/>
      <c r="S82" s="1966"/>
      <c r="T82" s="1966"/>
      <c r="U82" s="1966"/>
      <c r="V82" s="1966"/>
      <c r="W82" s="1966"/>
      <c r="X82" s="1966"/>
      <c r="Y82" s="1966"/>
      <c r="Z82" s="1966"/>
      <c r="AA82" s="1966"/>
      <c r="AB82" s="1966"/>
      <c r="AC82" s="1966"/>
      <c r="AD82" s="1966"/>
      <c r="AE82" s="1966"/>
      <c r="AF82" s="1966"/>
      <c r="AG82" s="1966"/>
      <c r="AH82" s="1966"/>
      <c r="AI82" s="1966"/>
      <c r="AJ82" s="1966"/>
      <c r="AK82" s="1966"/>
      <c r="AL82" s="1966"/>
      <c r="AM82" s="1966"/>
      <c r="AN82" s="1966"/>
      <c r="AO82" s="1966"/>
      <c r="AP82" s="1966"/>
      <c r="AQ82" s="1966"/>
      <c r="AR82" s="1966"/>
      <c r="AS82" s="1966"/>
      <c r="AT82" s="1966"/>
      <c r="AU82" s="1966"/>
      <c r="AV82" s="1966"/>
      <c r="AW82" s="1966"/>
    </row>
    <row r="83" spans="1:49">
      <c r="A83" s="1347"/>
      <c r="D83" s="1923"/>
      <c r="E83" s="1923"/>
      <c r="F83" s="1923"/>
      <c r="G83" s="1923"/>
      <c r="H83" s="1347"/>
      <c r="I83" s="1347"/>
      <c r="J83" s="1347"/>
      <c r="K83" s="1347"/>
      <c r="L83" s="1347"/>
      <c r="O83" s="1966"/>
      <c r="P83" s="1966"/>
      <c r="Q83" s="1966"/>
      <c r="R83" s="1966"/>
      <c r="S83" s="1966"/>
      <c r="T83" s="1966"/>
      <c r="U83" s="1966"/>
      <c r="V83" s="1966"/>
      <c r="W83" s="1966"/>
      <c r="X83" s="1966"/>
      <c r="Y83" s="1966"/>
      <c r="Z83" s="1966"/>
      <c r="AA83" s="1966"/>
      <c r="AB83" s="1966"/>
      <c r="AC83" s="1966"/>
      <c r="AD83" s="1966"/>
      <c r="AE83" s="1966"/>
      <c r="AF83" s="1966"/>
      <c r="AG83" s="1966"/>
      <c r="AH83" s="1966"/>
      <c r="AI83" s="1966"/>
      <c r="AJ83" s="1966"/>
      <c r="AK83" s="1966"/>
      <c r="AL83" s="1966"/>
      <c r="AM83" s="1966"/>
      <c r="AN83" s="1966"/>
      <c r="AO83" s="1966"/>
      <c r="AP83" s="1966"/>
      <c r="AQ83" s="1966"/>
      <c r="AR83" s="1966"/>
      <c r="AS83" s="1966"/>
      <c r="AT83" s="1966"/>
      <c r="AU83" s="1966"/>
      <c r="AV83" s="1966"/>
      <c r="AW83" s="1966"/>
    </row>
    <row r="84" spans="1:49">
      <c r="A84" s="1347"/>
      <c r="D84" s="1923"/>
      <c r="E84" s="1923"/>
      <c r="F84" s="1923"/>
      <c r="G84" s="1923"/>
      <c r="H84" s="1347"/>
      <c r="I84" s="1347"/>
      <c r="J84" s="1347"/>
      <c r="K84" s="1347"/>
      <c r="L84" s="1347"/>
      <c r="O84" s="1966"/>
      <c r="P84" s="1966"/>
      <c r="Q84" s="1966"/>
      <c r="R84" s="1966"/>
      <c r="S84" s="1966"/>
      <c r="T84" s="1966"/>
      <c r="U84" s="1966"/>
      <c r="V84" s="1966"/>
      <c r="W84" s="1966"/>
      <c r="X84" s="1966"/>
      <c r="Y84" s="1966"/>
      <c r="Z84" s="1966"/>
      <c r="AA84" s="1966"/>
      <c r="AB84" s="1966"/>
      <c r="AC84" s="1966"/>
      <c r="AD84" s="1966"/>
      <c r="AE84" s="1966"/>
      <c r="AF84" s="1966"/>
      <c r="AG84" s="1966"/>
      <c r="AH84" s="1966"/>
      <c r="AI84" s="1966"/>
      <c r="AJ84" s="1966"/>
      <c r="AK84" s="1966"/>
      <c r="AL84" s="1966"/>
      <c r="AM84" s="1966"/>
      <c r="AN84" s="1966"/>
      <c r="AO84" s="1966"/>
      <c r="AP84" s="1966"/>
      <c r="AQ84" s="1966"/>
      <c r="AR84" s="1966"/>
      <c r="AS84" s="1966"/>
      <c r="AT84" s="1966"/>
      <c r="AU84" s="1966"/>
      <c r="AV84" s="1966"/>
      <c r="AW84" s="1966"/>
    </row>
    <row r="85" spans="1:49">
      <c r="A85" s="1347"/>
      <c r="D85" s="1923"/>
      <c r="E85" s="1923"/>
      <c r="F85" s="1923"/>
      <c r="G85" s="1923"/>
      <c r="H85" s="1347"/>
      <c r="I85" s="1347"/>
      <c r="J85" s="1347"/>
      <c r="K85" s="1347"/>
      <c r="L85" s="1347"/>
      <c r="O85" s="1966"/>
      <c r="P85" s="1966"/>
      <c r="Q85" s="1966"/>
      <c r="R85" s="1966"/>
      <c r="S85" s="1966"/>
      <c r="T85" s="1966"/>
      <c r="U85" s="1966"/>
      <c r="V85" s="1966"/>
      <c r="W85" s="1966"/>
      <c r="X85" s="1966"/>
      <c r="Y85" s="1966"/>
      <c r="Z85" s="1966"/>
      <c r="AA85" s="1966"/>
      <c r="AB85" s="1966"/>
      <c r="AC85" s="1966"/>
      <c r="AD85" s="1966"/>
      <c r="AE85" s="1966"/>
      <c r="AF85" s="1966"/>
      <c r="AG85" s="1966"/>
      <c r="AH85" s="1966"/>
      <c r="AI85" s="1966"/>
      <c r="AJ85" s="1966"/>
      <c r="AK85" s="1966"/>
      <c r="AL85" s="1966"/>
      <c r="AM85" s="1966"/>
      <c r="AN85" s="1966"/>
      <c r="AO85" s="1966"/>
      <c r="AP85" s="1966"/>
      <c r="AQ85" s="1966"/>
      <c r="AR85" s="1966"/>
      <c r="AS85" s="1966"/>
      <c r="AT85" s="1966"/>
      <c r="AU85" s="1966"/>
      <c r="AV85" s="1966"/>
      <c r="AW85" s="1966"/>
    </row>
    <row r="86" spans="1:49">
      <c r="A86" s="1347"/>
      <c r="D86" s="1923"/>
      <c r="E86" s="1923"/>
      <c r="F86" s="1923"/>
      <c r="G86" s="1923"/>
      <c r="H86" s="1347"/>
      <c r="I86" s="1347"/>
      <c r="J86" s="1347"/>
      <c r="K86" s="1347"/>
      <c r="L86" s="1347"/>
      <c r="O86" s="1966"/>
      <c r="P86" s="1966"/>
      <c r="Q86" s="1966"/>
      <c r="R86" s="1966"/>
      <c r="S86" s="1966"/>
      <c r="T86" s="1966"/>
      <c r="U86" s="1966"/>
      <c r="V86" s="1966"/>
      <c r="W86" s="1966"/>
      <c r="X86" s="1966"/>
      <c r="Y86" s="1966"/>
      <c r="Z86" s="1966"/>
      <c r="AA86" s="1966"/>
      <c r="AB86" s="1966"/>
      <c r="AC86" s="1966"/>
      <c r="AD86" s="1966"/>
      <c r="AE86" s="1966"/>
      <c r="AF86" s="1966"/>
      <c r="AG86" s="1966"/>
      <c r="AH86" s="1966"/>
      <c r="AI86" s="1966"/>
      <c r="AJ86" s="1966"/>
      <c r="AK86" s="1966"/>
      <c r="AL86" s="1966"/>
      <c r="AM86" s="1966"/>
      <c r="AN86" s="1966"/>
      <c r="AO86" s="1966"/>
      <c r="AP86" s="1966"/>
      <c r="AQ86" s="1966"/>
      <c r="AR86" s="1966"/>
      <c r="AS86" s="1966"/>
      <c r="AT86" s="1966"/>
      <c r="AU86" s="1966"/>
      <c r="AV86" s="1966"/>
      <c r="AW86" s="1966"/>
    </row>
    <row r="87" spans="1:49">
      <c r="A87" s="1347"/>
      <c r="D87" s="1923"/>
      <c r="E87" s="1923"/>
      <c r="F87" s="1923"/>
      <c r="G87" s="1923"/>
      <c r="H87" s="1347"/>
      <c r="I87" s="1347"/>
      <c r="J87" s="1347"/>
      <c r="K87" s="1347"/>
      <c r="L87" s="1347"/>
      <c r="O87" s="1966"/>
      <c r="P87" s="1966"/>
      <c r="Q87" s="1966"/>
      <c r="R87" s="1966"/>
      <c r="S87" s="1966"/>
      <c r="T87" s="1966"/>
      <c r="U87" s="1966"/>
      <c r="V87" s="1966"/>
      <c r="W87" s="1966"/>
      <c r="X87" s="1966"/>
      <c r="Y87" s="1966"/>
      <c r="Z87" s="1966"/>
      <c r="AA87" s="1966"/>
      <c r="AB87" s="1966"/>
      <c r="AC87" s="1966"/>
      <c r="AD87" s="1966"/>
      <c r="AE87" s="1966"/>
      <c r="AF87" s="1966"/>
      <c r="AG87" s="1966"/>
      <c r="AH87" s="1966"/>
      <c r="AI87" s="1966"/>
      <c r="AJ87" s="1966"/>
      <c r="AK87" s="1966"/>
      <c r="AL87" s="1966"/>
      <c r="AM87" s="1966"/>
      <c r="AN87" s="1966"/>
      <c r="AO87" s="1966"/>
      <c r="AP87" s="1966"/>
      <c r="AQ87" s="1966"/>
      <c r="AR87" s="1966"/>
      <c r="AS87" s="1966"/>
      <c r="AT87" s="1966"/>
      <c r="AU87" s="1966"/>
      <c r="AV87" s="1966"/>
      <c r="AW87" s="1966"/>
    </row>
    <row r="88" spans="1:49">
      <c r="A88" s="1347"/>
      <c r="D88" s="1923"/>
      <c r="E88" s="1923"/>
      <c r="F88" s="1923"/>
      <c r="G88" s="1923"/>
      <c r="H88" s="1347"/>
      <c r="I88" s="1347"/>
      <c r="J88" s="1347"/>
      <c r="K88" s="1347"/>
      <c r="L88" s="1347"/>
      <c r="O88" s="1966"/>
      <c r="P88" s="1966"/>
      <c r="Q88" s="1966"/>
      <c r="R88" s="1966"/>
      <c r="S88" s="1966"/>
      <c r="T88" s="1966"/>
      <c r="U88" s="1966"/>
      <c r="V88" s="1966"/>
      <c r="W88" s="1966"/>
      <c r="X88" s="1966"/>
      <c r="Y88" s="1966"/>
      <c r="Z88" s="1966"/>
      <c r="AA88" s="1966"/>
      <c r="AB88" s="1966"/>
      <c r="AC88" s="1966"/>
      <c r="AD88" s="1966"/>
      <c r="AE88" s="1966"/>
      <c r="AF88" s="1966"/>
      <c r="AG88" s="1966"/>
      <c r="AH88" s="1966"/>
      <c r="AI88" s="1966"/>
      <c r="AJ88" s="1966"/>
      <c r="AK88" s="1966"/>
      <c r="AL88" s="1966"/>
      <c r="AM88" s="1966"/>
      <c r="AN88" s="1966"/>
      <c r="AO88" s="1966"/>
      <c r="AP88" s="1966"/>
      <c r="AQ88" s="1966"/>
      <c r="AR88" s="1966"/>
      <c r="AS88" s="1966"/>
      <c r="AT88" s="1966"/>
      <c r="AU88" s="1966"/>
      <c r="AV88" s="1966"/>
      <c r="AW88" s="1966"/>
    </row>
    <row r="89" spans="1:49">
      <c r="A89" s="1347"/>
      <c r="D89" s="1923"/>
      <c r="E89" s="1923"/>
      <c r="F89" s="1923"/>
      <c r="G89" s="1923"/>
      <c r="H89" s="1347"/>
      <c r="I89" s="1347"/>
      <c r="J89" s="1347"/>
      <c r="K89" s="1347"/>
      <c r="L89" s="1347"/>
      <c r="O89" s="1966"/>
      <c r="P89" s="1966"/>
      <c r="Q89" s="1966"/>
      <c r="R89" s="1966"/>
      <c r="S89" s="1966"/>
      <c r="T89" s="1966"/>
      <c r="U89" s="1966"/>
      <c r="V89" s="1966"/>
      <c r="W89" s="1966"/>
      <c r="X89" s="1966"/>
      <c r="Y89" s="1966"/>
      <c r="Z89" s="1966"/>
      <c r="AA89" s="1966"/>
      <c r="AB89" s="1966"/>
      <c r="AC89" s="1966"/>
      <c r="AD89" s="1966"/>
      <c r="AE89" s="1966"/>
      <c r="AF89" s="1966"/>
      <c r="AG89" s="1966"/>
      <c r="AH89" s="1966"/>
      <c r="AI89" s="1966"/>
      <c r="AJ89" s="1966"/>
      <c r="AK89" s="1966"/>
      <c r="AL89" s="1966"/>
      <c r="AM89" s="1966"/>
      <c r="AN89" s="1966"/>
      <c r="AO89" s="1966"/>
      <c r="AP89" s="1966"/>
      <c r="AQ89" s="1966"/>
      <c r="AR89" s="1966"/>
      <c r="AS89" s="1966"/>
      <c r="AT89" s="1966"/>
      <c r="AU89" s="1966"/>
      <c r="AV89" s="1966"/>
      <c r="AW89" s="1966"/>
    </row>
    <row r="90" spans="1:49">
      <c r="A90" s="1347"/>
      <c r="D90" s="1923"/>
      <c r="E90" s="1923"/>
      <c r="F90" s="1923"/>
      <c r="G90" s="1923"/>
      <c r="H90" s="1347"/>
      <c r="I90" s="1347"/>
      <c r="J90" s="1347"/>
      <c r="K90" s="1347"/>
      <c r="L90" s="1347"/>
      <c r="O90" s="1966"/>
      <c r="P90" s="1966"/>
      <c r="Q90" s="1966"/>
      <c r="R90" s="1966"/>
      <c r="S90" s="1966"/>
      <c r="T90" s="1966"/>
      <c r="U90" s="1966"/>
      <c r="V90" s="1966"/>
      <c r="W90" s="1966"/>
      <c r="X90" s="1966"/>
      <c r="Y90" s="1966"/>
      <c r="Z90" s="1966"/>
      <c r="AA90" s="1966"/>
      <c r="AB90" s="1966"/>
      <c r="AC90" s="1966"/>
      <c r="AD90" s="1966"/>
      <c r="AE90" s="1966"/>
      <c r="AF90" s="1966"/>
      <c r="AG90" s="1966"/>
      <c r="AH90" s="1966"/>
      <c r="AI90" s="1966"/>
      <c r="AJ90" s="1966"/>
      <c r="AK90" s="1966"/>
      <c r="AL90" s="1966"/>
      <c r="AM90" s="1966"/>
      <c r="AN90" s="1966"/>
      <c r="AO90" s="1966"/>
      <c r="AP90" s="1966"/>
      <c r="AQ90" s="1966"/>
      <c r="AR90" s="1966"/>
      <c r="AS90" s="1966"/>
      <c r="AT90" s="1966"/>
      <c r="AU90" s="1966"/>
      <c r="AV90" s="1966"/>
      <c r="AW90" s="1966"/>
    </row>
    <row r="91" spans="1:49">
      <c r="A91" s="1347"/>
      <c r="D91" s="1923"/>
      <c r="E91" s="1923"/>
      <c r="F91" s="1923"/>
      <c r="G91" s="1923"/>
      <c r="H91" s="1347"/>
      <c r="I91" s="1347"/>
      <c r="J91" s="1347"/>
      <c r="K91" s="1347"/>
      <c r="L91" s="1347"/>
      <c r="O91" s="1966"/>
      <c r="P91" s="1966"/>
      <c r="Q91" s="1966"/>
      <c r="R91" s="1966"/>
      <c r="S91" s="1966"/>
      <c r="T91" s="1966"/>
      <c r="U91" s="1966"/>
      <c r="V91" s="1966"/>
      <c r="W91" s="1966"/>
      <c r="X91" s="1966"/>
      <c r="Y91" s="1966"/>
      <c r="Z91" s="1966"/>
      <c r="AA91" s="1966"/>
      <c r="AB91" s="1966"/>
      <c r="AC91" s="1966"/>
      <c r="AD91" s="1966"/>
      <c r="AE91" s="1966"/>
      <c r="AF91" s="1966"/>
      <c r="AG91" s="1966"/>
      <c r="AH91" s="1966"/>
      <c r="AI91" s="1966"/>
      <c r="AJ91" s="1966"/>
      <c r="AK91" s="1966"/>
      <c r="AL91" s="1966"/>
      <c r="AM91" s="1966"/>
      <c r="AN91" s="1966"/>
      <c r="AO91" s="1966"/>
      <c r="AP91" s="1966"/>
      <c r="AQ91" s="1966"/>
      <c r="AR91" s="1966"/>
      <c r="AS91" s="1966"/>
      <c r="AT91" s="1966"/>
      <c r="AU91" s="1966"/>
      <c r="AV91" s="1966"/>
      <c r="AW91" s="1966"/>
    </row>
    <row r="92" spans="1:49">
      <c r="A92" s="1347"/>
      <c r="D92" s="1923"/>
      <c r="E92" s="1923"/>
      <c r="F92" s="1923"/>
      <c r="G92" s="1923"/>
      <c r="H92" s="1347"/>
      <c r="I92" s="1347"/>
      <c r="J92" s="1347"/>
      <c r="K92" s="1347"/>
      <c r="L92" s="1347"/>
      <c r="O92" s="1966"/>
      <c r="P92" s="1966"/>
      <c r="Q92" s="1966"/>
      <c r="R92" s="1966"/>
      <c r="S92" s="1966"/>
      <c r="T92" s="1966"/>
      <c r="U92" s="1966"/>
      <c r="V92" s="1966"/>
      <c r="W92" s="1966"/>
      <c r="X92" s="1966"/>
      <c r="Y92" s="1966"/>
      <c r="Z92" s="1966"/>
      <c r="AA92" s="1966"/>
      <c r="AB92" s="1966"/>
      <c r="AC92" s="1966"/>
      <c r="AD92" s="1966"/>
      <c r="AE92" s="1966"/>
      <c r="AF92" s="1966"/>
      <c r="AG92" s="1966"/>
      <c r="AH92" s="1966"/>
      <c r="AI92" s="1966"/>
      <c r="AJ92" s="1966"/>
      <c r="AK92" s="1966"/>
      <c r="AL92" s="1966"/>
      <c r="AM92" s="1966"/>
      <c r="AN92" s="1966"/>
      <c r="AO92" s="1966"/>
      <c r="AP92" s="1966"/>
      <c r="AQ92" s="1966"/>
      <c r="AR92" s="1966"/>
      <c r="AS92" s="1966"/>
      <c r="AT92" s="1966"/>
      <c r="AU92" s="1966"/>
      <c r="AV92" s="1966"/>
      <c r="AW92" s="1966"/>
    </row>
    <row r="93" spans="1:49">
      <c r="A93" s="1347"/>
      <c r="D93" s="1923"/>
      <c r="E93" s="1923"/>
      <c r="F93" s="1923"/>
      <c r="G93" s="1923"/>
      <c r="H93" s="1347"/>
      <c r="I93" s="1347"/>
      <c r="J93" s="1347"/>
      <c r="K93" s="1347"/>
      <c r="L93" s="1347"/>
      <c r="O93" s="1966"/>
      <c r="P93" s="1966"/>
      <c r="Q93" s="1966"/>
      <c r="R93" s="1966"/>
      <c r="S93" s="1966"/>
      <c r="T93" s="1966"/>
      <c r="U93" s="1966"/>
      <c r="V93" s="1966"/>
      <c r="W93" s="1966"/>
      <c r="X93" s="1966"/>
      <c r="Y93" s="1966"/>
      <c r="Z93" s="1966"/>
      <c r="AA93" s="1966"/>
      <c r="AB93" s="1966"/>
      <c r="AC93" s="1966"/>
      <c r="AD93" s="1966"/>
      <c r="AE93" s="1966"/>
      <c r="AF93" s="1966"/>
      <c r="AG93" s="1966"/>
      <c r="AH93" s="1966"/>
      <c r="AI93" s="1966"/>
      <c r="AJ93" s="1966"/>
      <c r="AK93" s="1966"/>
      <c r="AL93" s="1966"/>
      <c r="AM93" s="1966"/>
      <c r="AN93" s="1966"/>
      <c r="AO93" s="1966"/>
      <c r="AP93" s="1966"/>
      <c r="AQ93" s="1966"/>
      <c r="AR93" s="1966"/>
      <c r="AS93" s="1966"/>
      <c r="AT93" s="1966"/>
      <c r="AU93" s="1966"/>
      <c r="AV93" s="1966"/>
      <c r="AW93" s="1966"/>
    </row>
    <row r="94" spans="1:49">
      <c r="A94" s="1347"/>
      <c r="D94" s="1923"/>
      <c r="E94" s="1923"/>
      <c r="F94" s="1923"/>
      <c r="G94" s="1923"/>
      <c r="H94" s="1347"/>
      <c r="I94" s="1347"/>
      <c r="J94" s="1347"/>
      <c r="K94" s="1347"/>
      <c r="L94" s="1347"/>
      <c r="O94" s="1966"/>
      <c r="P94" s="1966"/>
      <c r="Q94" s="1966"/>
      <c r="R94" s="1966"/>
      <c r="S94" s="1966"/>
      <c r="T94" s="1966"/>
      <c r="U94" s="1966"/>
      <c r="V94" s="1966"/>
      <c r="W94" s="1966"/>
      <c r="X94" s="1966"/>
      <c r="Y94" s="1966"/>
      <c r="Z94" s="1966"/>
      <c r="AA94" s="1966"/>
      <c r="AB94" s="1966"/>
      <c r="AC94" s="1966"/>
      <c r="AD94" s="1966"/>
      <c r="AE94" s="1966"/>
      <c r="AF94" s="1966"/>
      <c r="AG94" s="1966"/>
      <c r="AH94" s="1966"/>
      <c r="AI94" s="1966"/>
      <c r="AJ94" s="1966"/>
      <c r="AK94" s="1966"/>
      <c r="AL94" s="1966"/>
      <c r="AM94" s="1966"/>
      <c r="AN94" s="1966"/>
      <c r="AO94" s="1966"/>
      <c r="AP94" s="1966"/>
      <c r="AQ94" s="1966"/>
      <c r="AR94" s="1966"/>
      <c r="AS94" s="1966"/>
      <c r="AT94" s="1966"/>
      <c r="AU94" s="1966"/>
      <c r="AV94" s="1966"/>
      <c r="AW94" s="1966"/>
    </row>
    <row r="95" spans="1:49">
      <c r="A95" s="1347"/>
      <c r="D95" s="1923"/>
      <c r="E95" s="1923"/>
      <c r="F95" s="1923"/>
      <c r="G95" s="1923"/>
      <c r="H95" s="1347"/>
      <c r="I95" s="1347"/>
      <c r="J95" s="1347"/>
      <c r="K95" s="1347"/>
      <c r="L95" s="1347"/>
      <c r="O95" s="1919"/>
      <c r="P95" s="1919"/>
      <c r="Q95" s="1919"/>
      <c r="R95" s="1919"/>
      <c r="S95" s="1919"/>
      <c r="T95" s="1919"/>
      <c r="U95" s="1919"/>
      <c r="V95" s="1919"/>
      <c r="W95" s="1919"/>
      <c r="X95" s="1919"/>
      <c r="Y95" s="1919"/>
      <c r="Z95" s="1919"/>
      <c r="AA95" s="1919"/>
      <c r="AB95" s="1919"/>
      <c r="AC95" s="1919"/>
      <c r="AD95" s="1919"/>
      <c r="AE95" s="1919"/>
      <c r="AF95" s="1919"/>
      <c r="AG95" s="1919"/>
      <c r="AH95" s="1919"/>
      <c r="AI95" s="1919"/>
      <c r="AJ95" s="1919"/>
      <c r="AK95" s="1919"/>
      <c r="AL95" s="1919"/>
      <c r="AM95" s="1919"/>
      <c r="AN95" s="1919"/>
      <c r="AO95" s="1919"/>
      <c r="AP95" s="1919"/>
      <c r="AQ95" s="1919"/>
      <c r="AR95" s="1919"/>
      <c r="AS95" s="1919"/>
      <c r="AT95" s="1919"/>
      <c r="AU95" s="1919"/>
      <c r="AV95" s="1919"/>
      <c r="AW95" s="1919"/>
    </row>
    <row r="96" spans="1:49">
      <c r="A96" s="1347"/>
      <c r="D96" s="1923"/>
      <c r="E96" s="1923"/>
      <c r="F96" s="1923"/>
      <c r="G96" s="1923"/>
      <c r="H96" s="1347"/>
      <c r="I96" s="1347"/>
      <c r="J96" s="1347"/>
      <c r="K96" s="1347"/>
      <c r="L96" s="1347"/>
      <c r="O96" s="1918"/>
      <c r="P96" s="1918"/>
      <c r="Q96" s="1918"/>
      <c r="R96" s="1918"/>
      <c r="S96" s="1918"/>
      <c r="T96" s="1918"/>
      <c r="U96" s="1918"/>
      <c r="V96" s="1918"/>
      <c r="W96" s="1918"/>
      <c r="X96" s="1918"/>
      <c r="Y96" s="1918"/>
      <c r="Z96" s="1918"/>
      <c r="AA96" s="1918"/>
      <c r="AB96" s="1918"/>
      <c r="AC96" s="1918"/>
      <c r="AD96" s="1918"/>
      <c r="AE96" s="1918"/>
      <c r="AF96" s="1918"/>
      <c r="AG96" s="1918"/>
      <c r="AH96" s="1918"/>
      <c r="AI96" s="1918"/>
      <c r="AJ96" s="1918"/>
      <c r="AK96" s="1918"/>
      <c r="AL96" s="1918"/>
      <c r="AM96" s="1918"/>
      <c r="AN96" s="1918"/>
      <c r="AO96" s="1918"/>
      <c r="AP96" s="1918"/>
      <c r="AQ96" s="1918"/>
      <c r="AR96" s="1918"/>
      <c r="AS96" s="1918"/>
      <c r="AT96" s="1918"/>
      <c r="AU96" s="1918"/>
      <c r="AV96" s="1918"/>
      <c r="AW96" s="1918"/>
    </row>
    <row r="97" spans="1:49">
      <c r="A97" s="1347"/>
      <c r="D97" s="1923"/>
      <c r="E97" s="1923"/>
      <c r="F97" s="1923"/>
      <c r="G97" s="1923"/>
      <c r="H97" s="1347"/>
      <c r="I97" s="1347"/>
      <c r="J97" s="1347"/>
      <c r="K97" s="1347"/>
      <c r="L97" s="1347"/>
      <c r="O97" s="1918"/>
      <c r="P97" s="1918"/>
      <c r="Q97" s="1918"/>
      <c r="R97" s="1918"/>
      <c r="S97" s="1918"/>
      <c r="T97" s="1918"/>
      <c r="U97" s="1918"/>
      <c r="V97" s="1918"/>
      <c r="W97" s="1918"/>
      <c r="X97" s="1918"/>
      <c r="Y97" s="1918"/>
      <c r="Z97" s="1918"/>
      <c r="AA97" s="1918"/>
      <c r="AB97" s="1918"/>
      <c r="AC97" s="1918"/>
      <c r="AD97" s="1918"/>
      <c r="AE97" s="1918"/>
      <c r="AF97" s="1918"/>
      <c r="AG97" s="1918"/>
      <c r="AH97" s="1918"/>
      <c r="AI97" s="1918"/>
      <c r="AJ97" s="1918"/>
      <c r="AK97" s="1918"/>
      <c r="AL97" s="1918"/>
      <c r="AM97" s="1918"/>
      <c r="AN97" s="1918"/>
      <c r="AO97" s="1918"/>
      <c r="AP97" s="1918"/>
      <c r="AQ97" s="1918"/>
      <c r="AR97" s="1918"/>
      <c r="AS97" s="1918"/>
      <c r="AT97" s="1918"/>
      <c r="AU97" s="1918"/>
      <c r="AV97" s="1918"/>
      <c r="AW97" s="1918"/>
    </row>
    <row r="98" spans="1:49">
      <c r="A98" s="1347"/>
      <c r="D98" s="1923"/>
      <c r="E98" s="1923"/>
      <c r="F98" s="1923"/>
      <c r="G98" s="1923"/>
      <c r="H98" s="1347"/>
      <c r="I98" s="1347"/>
      <c r="J98" s="1347"/>
      <c r="K98" s="1347"/>
      <c r="L98" s="1347"/>
      <c r="O98" s="1918"/>
      <c r="P98" s="1918"/>
      <c r="Q98" s="1918"/>
      <c r="R98" s="1918"/>
      <c r="S98" s="1918"/>
      <c r="T98" s="1918"/>
      <c r="U98" s="1918"/>
      <c r="V98" s="1918"/>
      <c r="W98" s="1918"/>
      <c r="X98" s="1918"/>
      <c r="Y98" s="1918"/>
      <c r="Z98" s="1918"/>
      <c r="AA98" s="1918"/>
      <c r="AB98" s="1918"/>
      <c r="AC98" s="1918"/>
      <c r="AD98" s="1918"/>
      <c r="AE98" s="1918"/>
      <c r="AF98" s="1918"/>
      <c r="AG98" s="1918"/>
      <c r="AH98" s="1918"/>
      <c r="AI98" s="1918"/>
      <c r="AJ98" s="1918"/>
      <c r="AK98" s="1918"/>
      <c r="AL98" s="1918"/>
      <c r="AM98" s="1918"/>
      <c r="AN98" s="1918"/>
      <c r="AO98" s="1918"/>
      <c r="AP98" s="1918"/>
      <c r="AQ98" s="1918"/>
      <c r="AR98" s="1918"/>
      <c r="AS98" s="1918"/>
      <c r="AT98" s="1918"/>
      <c r="AU98" s="1918"/>
      <c r="AV98" s="1918"/>
      <c r="AW98" s="1918"/>
    </row>
    <row r="99" spans="1:49">
      <c r="A99" s="1347"/>
      <c r="D99" s="1923"/>
      <c r="E99" s="1923"/>
      <c r="F99" s="1923"/>
      <c r="G99" s="1923"/>
      <c r="H99" s="1347"/>
      <c r="I99" s="1347"/>
      <c r="J99" s="1347"/>
      <c r="K99" s="1347"/>
      <c r="L99" s="1347"/>
      <c r="O99" s="1918"/>
      <c r="P99" s="1918"/>
      <c r="Q99" s="1918"/>
      <c r="R99" s="1918"/>
      <c r="S99" s="1918"/>
      <c r="T99" s="1918"/>
      <c r="U99" s="1918"/>
      <c r="V99" s="1918"/>
      <c r="W99" s="1918"/>
      <c r="X99" s="1918"/>
      <c r="Y99" s="1918"/>
      <c r="Z99" s="1918"/>
      <c r="AA99" s="1918"/>
      <c r="AB99" s="1918"/>
      <c r="AC99" s="1918"/>
      <c r="AD99" s="1918"/>
      <c r="AE99" s="1918"/>
      <c r="AF99" s="1918"/>
      <c r="AG99" s="1918"/>
      <c r="AH99" s="1918"/>
      <c r="AI99" s="1918"/>
      <c r="AJ99" s="1918"/>
      <c r="AK99" s="1918"/>
      <c r="AL99" s="1918"/>
      <c r="AM99" s="1918"/>
      <c r="AN99" s="1918"/>
      <c r="AO99" s="1918"/>
      <c r="AP99" s="1918"/>
      <c r="AQ99" s="1918"/>
      <c r="AR99" s="1918"/>
      <c r="AS99" s="1918"/>
      <c r="AT99" s="1918"/>
      <c r="AU99" s="1918"/>
      <c r="AV99" s="1918"/>
      <c r="AW99" s="1918"/>
    </row>
    <row r="100" spans="1:49">
      <c r="A100" s="1347"/>
      <c r="D100" s="1923"/>
      <c r="E100" s="1923"/>
      <c r="F100" s="1923"/>
      <c r="G100" s="1923"/>
      <c r="H100" s="1347"/>
      <c r="I100" s="1347"/>
      <c r="J100" s="1347"/>
      <c r="K100" s="1347"/>
      <c r="L100" s="1347"/>
      <c r="O100" s="1919"/>
      <c r="P100" s="1919"/>
      <c r="Q100" s="1919"/>
      <c r="R100" s="1919"/>
      <c r="S100" s="1919"/>
      <c r="T100" s="1919"/>
      <c r="U100" s="1919"/>
      <c r="V100" s="1919"/>
      <c r="W100" s="1919"/>
      <c r="X100" s="1919"/>
      <c r="Y100" s="1919"/>
      <c r="Z100" s="1919"/>
      <c r="AA100" s="1919"/>
      <c r="AB100" s="1919"/>
      <c r="AC100" s="1919"/>
      <c r="AD100" s="1919"/>
      <c r="AE100" s="1919"/>
      <c r="AF100" s="1919"/>
      <c r="AG100" s="1919"/>
      <c r="AH100" s="1919"/>
      <c r="AI100" s="1919"/>
      <c r="AJ100" s="1919"/>
      <c r="AK100" s="1919"/>
      <c r="AL100" s="1919"/>
      <c r="AM100" s="1919"/>
      <c r="AN100" s="1919"/>
      <c r="AO100" s="1919"/>
      <c r="AP100" s="1919"/>
      <c r="AQ100" s="1919"/>
      <c r="AR100" s="1919"/>
      <c r="AS100" s="1919"/>
      <c r="AT100" s="1919"/>
      <c r="AU100" s="1919"/>
      <c r="AV100" s="1919"/>
      <c r="AW100" s="1919"/>
    </row>
    <row r="101" spans="1:49">
      <c r="A101" s="1347"/>
      <c r="D101" s="1923"/>
      <c r="E101" s="1923"/>
      <c r="F101" s="1923"/>
      <c r="G101" s="1923"/>
      <c r="H101" s="1347"/>
      <c r="I101" s="1347"/>
      <c r="J101" s="1347"/>
      <c r="K101" s="1347"/>
      <c r="L101" s="1347"/>
      <c r="O101" s="1919"/>
      <c r="P101" s="1919"/>
      <c r="Q101" s="1919"/>
      <c r="R101" s="1919"/>
      <c r="S101" s="1919"/>
      <c r="T101" s="1919"/>
      <c r="U101" s="1919"/>
      <c r="V101" s="1919"/>
      <c r="W101" s="1919"/>
      <c r="X101" s="1919"/>
      <c r="Y101" s="1919"/>
      <c r="Z101" s="1919"/>
      <c r="AA101" s="1919"/>
      <c r="AB101" s="1919"/>
      <c r="AC101" s="1919"/>
      <c r="AD101" s="1919"/>
      <c r="AE101" s="1919"/>
      <c r="AF101" s="1919"/>
      <c r="AG101" s="1919"/>
      <c r="AH101" s="1919"/>
      <c r="AI101" s="1919"/>
      <c r="AJ101" s="1919"/>
      <c r="AK101" s="1919"/>
      <c r="AL101" s="1919"/>
      <c r="AM101" s="1919"/>
      <c r="AN101" s="1919"/>
      <c r="AO101" s="1919"/>
      <c r="AP101" s="1919"/>
      <c r="AQ101" s="1919"/>
      <c r="AR101" s="1919"/>
      <c r="AS101" s="1919"/>
      <c r="AT101" s="1919"/>
      <c r="AU101" s="1919"/>
      <c r="AV101" s="1919"/>
      <c r="AW101" s="1919"/>
    </row>
    <row r="102" spans="1:49">
      <c r="A102" s="1347"/>
      <c r="D102" s="1923"/>
      <c r="E102" s="1923"/>
      <c r="F102" s="1923"/>
      <c r="G102" s="1923"/>
      <c r="H102" s="1347"/>
      <c r="I102" s="1347"/>
      <c r="J102" s="1347"/>
      <c r="K102" s="1347"/>
      <c r="L102" s="1347"/>
      <c r="O102" s="1919"/>
      <c r="P102" s="1919"/>
      <c r="Q102" s="1919"/>
      <c r="R102" s="1919"/>
      <c r="S102" s="1919"/>
      <c r="T102" s="1919"/>
      <c r="U102" s="1919"/>
      <c r="V102" s="1919"/>
      <c r="W102" s="1919"/>
      <c r="X102" s="1919"/>
      <c r="Y102" s="1919"/>
      <c r="Z102" s="1919"/>
      <c r="AA102" s="1919"/>
      <c r="AB102" s="1919"/>
      <c r="AC102" s="1919"/>
      <c r="AD102" s="1919"/>
      <c r="AE102" s="1919"/>
      <c r="AF102" s="1919"/>
      <c r="AG102" s="1919"/>
      <c r="AH102" s="1919"/>
      <c r="AI102" s="1919"/>
      <c r="AJ102" s="1919"/>
      <c r="AK102" s="1919"/>
      <c r="AL102" s="1919"/>
      <c r="AM102" s="1919"/>
      <c r="AN102" s="1919"/>
      <c r="AO102" s="1919"/>
      <c r="AP102" s="1919"/>
      <c r="AQ102" s="1919"/>
      <c r="AR102" s="1919"/>
      <c r="AS102" s="1919"/>
      <c r="AT102" s="1919"/>
      <c r="AU102" s="1919"/>
      <c r="AV102" s="1919"/>
      <c r="AW102" s="1919"/>
    </row>
    <row r="103" spans="1:49">
      <c r="A103" s="1347"/>
      <c r="D103" s="1923"/>
      <c r="E103" s="1923"/>
      <c r="F103" s="1923"/>
      <c r="G103" s="1923"/>
      <c r="H103" s="1347"/>
      <c r="I103" s="1347"/>
      <c r="J103" s="1347"/>
      <c r="K103" s="1347"/>
      <c r="L103" s="1347"/>
      <c r="O103" s="1919"/>
      <c r="P103" s="1919"/>
      <c r="Q103" s="1919"/>
      <c r="R103" s="1919"/>
      <c r="S103" s="1919"/>
      <c r="T103" s="1919"/>
      <c r="U103" s="1919"/>
      <c r="V103" s="1919"/>
      <c r="W103" s="1919"/>
      <c r="X103" s="1919"/>
      <c r="Y103" s="1919"/>
      <c r="Z103" s="1919"/>
      <c r="AA103" s="1919"/>
      <c r="AB103" s="1919"/>
      <c r="AC103" s="1919"/>
      <c r="AD103" s="1919"/>
      <c r="AE103" s="1919"/>
      <c r="AF103" s="1919"/>
      <c r="AG103" s="1919"/>
      <c r="AH103" s="1919"/>
      <c r="AI103" s="1919"/>
      <c r="AJ103" s="1919"/>
      <c r="AK103" s="1919"/>
      <c r="AL103" s="1919"/>
      <c r="AM103" s="1919"/>
      <c r="AN103" s="1919"/>
      <c r="AO103" s="1919"/>
      <c r="AP103" s="1919"/>
      <c r="AQ103" s="1919"/>
      <c r="AR103" s="1919"/>
      <c r="AS103" s="1919"/>
      <c r="AT103" s="1919"/>
      <c r="AU103" s="1919"/>
      <c r="AV103" s="1919"/>
      <c r="AW103" s="1919"/>
    </row>
    <row r="104" spans="1:49">
      <c r="A104" s="1347"/>
      <c r="D104" s="1923"/>
      <c r="E104" s="1923"/>
      <c r="F104" s="1923"/>
      <c r="G104" s="1923"/>
      <c r="H104" s="1347"/>
      <c r="I104" s="1347"/>
      <c r="J104" s="1347"/>
      <c r="K104" s="1347"/>
      <c r="L104" s="1347"/>
      <c r="O104" s="1919"/>
      <c r="P104" s="1919"/>
      <c r="Q104" s="1919"/>
      <c r="R104" s="1919"/>
      <c r="S104" s="1919"/>
      <c r="T104" s="1919"/>
      <c r="U104" s="1919"/>
      <c r="V104" s="1919"/>
      <c r="W104" s="1919"/>
      <c r="X104" s="1919"/>
      <c r="Y104" s="1919"/>
      <c r="Z104" s="1919"/>
      <c r="AA104" s="1919"/>
      <c r="AB104" s="1919"/>
      <c r="AC104" s="1919"/>
      <c r="AD104" s="1919"/>
      <c r="AE104" s="1919"/>
      <c r="AF104" s="1919"/>
      <c r="AG104" s="1919"/>
      <c r="AH104" s="1919"/>
      <c r="AI104" s="1919"/>
      <c r="AJ104" s="1919"/>
      <c r="AK104" s="1919"/>
      <c r="AL104" s="1919"/>
      <c r="AM104" s="1919"/>
      <c r="AN104" s="1919"/>
      <c r="AO104" s="1919"/>
      <c r="AP104" s="1919"/>
      <c r="AQ104" s="1919"/>
      <c r="AR104" s="1919"/>
      <c r="AS104" s="1919"/>
      <c r="AT104" s="1919"/>
      <c r="AU104" s="1919"/>
      <c r="AV104" s="1919"/>
      <c r="AW104" s="1919"/>
    </row>
    <row r="105" spans="1:49">
      <c r="A105" s="1347"/>
      <c r="D105" s="1923"/>
      <c r="E105" s="1923"/>
      <c r="F105" s="1923"/>
      <c r="G105" s="1923"/>
      <c r="H105" s="1347"/>
      <c r="I105" s="1347"/>
      <c r="J105" s="1347"/>
      <c r="K105" s="1347"/>
      <c r="L105" s="1347"/>
      <c r="O105" s="1919"/>
      <c r="P105" s="1919"/>
      <c r="Q105" s="1919"/>
      <c r="R105" s="1919"/>
      <c r="S105" s="1919"/>
      <c r="T105" s="1919"/>
      <c r="U105" s="1919"/>
      <c r="V105" s="1919"/>
      <c r="W105" s="1919"/>
      <c r="X105" s="1919"/>
      <c r="Y105" s="1919"/>
      <c r="Z105" s="1919"/>
      <c r="AA105" s="1919"/>
      <c r="AB105" s="1919"/>
      <c r="AC105" s="1919"/>
      <c r="AD105" s="1919"/>
      <c r="AE105" s="1919"/>
      <c r="AF105" s="1919"/>
      <c r="AG105" s="1919"/>
      <c r="AH105" s="1919"/>
      <c r="AI105" s="1919"/>
      <c r="AJ105" s="1919"/>
      <c r="AK105" s="1919"/>
      <c r="AL105" s="1919"/>
      <c r="AM105" s="1919"/>
      <c r="AN105" s="1919"/>
      <c r="AO105" s="1919"/>
      <c r="AP105" s="1919"/>
      <c r="AQ105" s="1919"/>
      <c r="AR105" s="1919"/>
      <c r="AS105" s="1919"/>
      <c r="AT105" s="1919"/>
      <c r="AU105" s="1919"/>
      <c r="AV105" s="1919"/>
      <c r="AW105" s="1919"/>
    </row>
    <row r="106" spans="1:49">
      <c r="A106" s="1347"/>
      <c r="D106" s="1923"/>
      <c r="E106" s="1923"/>
      <c r="F106" s="1923"/>
      <c r="G106" s="1923"/>
      <c r="H106" s="1347"/>
      <c r="I106" s="1347"/>
      <c r="J106" s="1347"/>
      <c r="K106" s="1347"/>
      <c r="L106" s="1347"/>
      <c r="O106" s="1917"/>
      <c r="P106" s="1917"/>
      <c r="Q106" s="1917"/>
      <c r="R106" s="1917"/>
      <c r="S106" s="1917"/>
      <c r="T106" s="1917"/>
      <c r="U106" s="1917"/>
      <c r="V106" s="1917"/>
      <c r="W106" s="1917"/>
      <c r="X106" s="1917"/>
      <c r="Y106" s="1917"/>
      <c r="Z106" s="1917"/>
      <c r="AA106" s="1917"/>
      <c r="AB106" s="1917"/>
      <c r="AC106" s="1917"/>
      <c r="AD106" s="1917"/>
      <c r="AE106" s="1917"/>
      <c r="AF106" s="1917"/>
      <c r="AG106" s="1917"/>
      <c r="AH106" s="1917"/>
      <c r="AI106" s="1917"/>
      <c r="AJ106" s="1917"/>
      <c r="AK106" s="1917"/>
      <c r="AL106" s="1917"/>
      <c r="AM106" s="1917"/>
      <c r="AN106" s="1917"/>
      <c r="AO106" s="1917"/>
      <c r="AP106" s="1917"/>
      <c r="AQ106" s="1917"/>
      <c r="AR106" s="1917"/>
      <c r="AS106" s="1917"/>
      <c r="AT106" s="1917"/>
      <c r="AU106" s="1917"/>
      <c r="AV106" s="1917"/>
      <c r="AW106" s="1917"/>
    </row>
    <row r="107" spans="1:49">
      <c r="A107" s="1347"/>
      <c r="D107" s="1923"/>
      <c r="E107" s="1923"/>
      <c r="F107" s="1923"/>
      <c r="G107" s="1923"/>
      <c r="H107" s="1347"/>
      <c r="I107" s="1347"/>
      <c r="J107" s="1347"/>
      <c r="K107" s="1347"/>
      <c r="L107" s="1347"/>
      <c r="O107" s="1988"/>
      <c r="P107" s="1988"/>
      <c r="Q107" s="1988"/>
      <c r="R107" s="1988"/>
      <c r="S107" s="1988"/>
      <c r="T107" s="1988"/>
      <c r="U107" s="1988"/>
      <c r="V107" s="1988"/>
      <c r="W107" s="1988"/>
      <c r="X107" s="1988"/>
      <c r="Y107" s="1988"/>
      <c r="Z107" s="1988"/>
      <c r="AA107" s="1988"/>
      <c r="AB107" s="1988"/>
      <c r="AC107" s="1988"/>
      <c r="AD107" s="1988"/>
      <c r="AE107" s="1988"/>
      <c r="AF107" s="1988"/>
      <c r="AG107" s="1988"/>
      <c r="AH107" s="1988"/>
      <c r="AI107" s="1988"/>
      <c r="AJ107" s="1988"/>
      <c r="AK107" s="1988"/>
      <c r="AL107" s="1988"/>
      <c r="AM107" s="1988"/>
      <c r="AN107" s="1988"/>
      <c r="AO107" s="1988"/>
      <c r="AP107" s="1988"/>
      <c r="AQ107" s="1988"/>
      <c r="AR107" s="1988"/>
      <c r="AS107" s="1988"/>
      <c r="AT107" s="1988"/>
      <c r="AU107" s="1988"/>
      <c r="AV107" s="1988"/>
      <c r="AW107" s="1988"/>
    </row>
    <row r="108" spans="1:49">
      <c r="A108" s="1347"/>
      <c r="D108" s="1923"/>
      <c r="E108" s="1923"/>
      <c r="F108" s="1923"/>
      <c r="G108" s="1923"/>
      <c r="H108" s="1347"/>
      <c r="I108" s="1347"/>
      <c r="J108" s="1347"/>
      <c r="K108" s="1347"/>
      <c r="L108" s="1347"/>
    </row>
    <row r="109" spans="1:49">
      <c r="A109" s="1347"/>
      <c r="D109" s="1923"/>
      <c r="E109" s="1923"/>
      <c r="F109" s="1923"/>
      <c r="G109" s="1923"/>
      <c r="H109" s="1347"/>
      <c r="I109" s="1347"/>
      <c r="J109" s="1347"/>
      <c r="K109" s="1347"/>
      <c r="L109" s="1347"/>
    </row>
    <row r="110" spans="1:49">
      <c r="A110" s="1347"/>
      <c r="D110" s="1923"/>
      <c r="E110" s="1923"/>
      <c r="F110" s="1923"/>
      <c r="G110" s="1923"/>
      <c r="H110" s="1347"/>
      <c r="I110" s="1347"/>
      <c r="J110" s="1347"/>
      <c r="K110" s="1347"/>
      <c r="L110" s="1347"/>
    </row>
    <row r="111" spans="1:49">
      <c r="A111" s="1347"/>
      <c r="D111" s="1923"/>
      <c r="E111" s="1923"/>
      <c r="F111" s="1923"/>
      <c r="G111" s="1923"/>
      <c r="H111" s="1347"/>
      <c r="I111" s="1347"/>
      <c r="J111" s="1347"/>
      <c r="K111" s="1347"/>
      <c r="L111" s="1347"/>
    </row>
    <row r="112" spans="1:49">
      <c r="A112" s="1347"/>
      <c r="D112" s="1923"/>
      <c r="E112" s="1923"/>
      <c r="F112" s="1923"/>
      <c r="G112" s="1923"/>
      <c r="H112" s="1347"/>
      <c r="I112" s="1347"/>
      <c r="J112" s="1347"/>
      <c r="K112" s="1347"/>
      <c r="L112" s="1347"/>
    </row>
    <row r="113" spans="1:49">
      <c r="A113" s="1347"/>
      <c r="D113" s="1923"/>
      <c r="E113" s="1923"/>
      <c r="F113" s="1923"/>
      <c r="G113" s="1923"/>
      <c r="H113" s="1347"/>
      <c r="I113" s="1347"/>
      <c r="J113" s="1347"/>
      <c r="K113" s="1347"/>
      <c r="L113" s="1347"/>
    </row>
    <row r="114" spans="1:49">
      <c r="A114" s="1347"/>
      <c r="D114" s="1923"/>
      <c r="E114" s="1923"/>
      <c r="F114" s="1923"/>
      <c r="G114" s="1923"/>
      <c r="H114" s="1347"/>
      <c r="I114" s="1347"/>
      <c r="J114" s="1347"/>
      <c r="K114" s="1347"/>
      <c r="L114" s="1347"/>
    </row>
    <row r="115" spans="1:49">
      <c r="A115" s="1347"/>
      <c r="D115" s="1923"/>
      <c r="E115" s="1923"/>
      <c r="F115" s="1923"/>
      <c r="G115" s="1923"/>
      <c r="H115" s="1347"/>
      <c r="I115" s="1347"/>
      <c r="J115" s="1347"/>
      <c r="K115" s="1347"/>
      <c r="L115" s="1347"/>
    </row>
    <row r="116" spans="1:49">
      <c r="A116" s="1347"/>
      <c r="D116" s="1923"/>
      <c r="E116" s="1923"/>
      <c r="F116" s="1923"/>
      <c r="G116" s="1923"/>
      <c r="H116" s="1347"/>
      <c r="I116" s="1347"/>
      <c r="J116" s="1347"/>
      <c r="K116" s="1347"/>
      <c r="L116" s="1347"/>
    </row>
    <row r="117" spans="1:49">
      <c r="A117" s="1347"/>
      <c r="D117" s="1923"/>
      <c r="E117" s="1923"/>
      <c r="F117" s="1923"/>
      <c r="G117" s="1923"/>
      <c r="H117" s="1988"/>
      <c r="I117" s="1988"/>
      <c r="J117" s="1988"/>
      <c r="K117" s="1988"/>
      <c r="L117" s="1988"/>
      <c r="O117" s="1966"/>
      <c r="P117" s="1966"/>
      <c r="Q117" s="1966"/>
      <c r="R117" s="1966"/>
      <c r="S117" s="1966"/>
      <c r="T117" s="1966"/>
      <c r="U117" s="1966"/>
      <c r="V117" s="1966"/>
      <c r="W117" s="1966"/>
      <c r="X117" s="1966"/>
      <c r="Y117" s="1966"/>
      <c r="Z117" s="1966"/>
      <c r="AA117" s="1966"/>
      <c r="AB117" s="1966"/>
      <c r="AC117" s="1966"/>
      <c r="AD117" s="1966"/>
      <c r="AE117" s="1966"/>
      <c r="AF117" s="1966"/>
      <c r="AG117" s="1966"/>
      <c r="AH117" s="1966"/>
      <c r="AI117" s="1966"/>
      <c r="AJ117" s="1966"/>
      <c r="AK117" s="1966"/>
      <c r="AL117" s="1966"/>
      <c r="AM117" s="1966"/>
      <c r="AN117" s="1966"/>
      <c r="AO117" s="1966"/>
      <c r="AP117" s="1966"/>
      <c r="AQ117" s="1966"/>
      <c r="AR117" s="1966"/>
      <c r="AS117" s="1966"/>
      <c r="AT117" s="1966"/>
      <c r="AU117" s="1966"/>
      <c r="AV117" s="1966"/>
      <c r="AW117" s="1966"/>
    </row>
    <row r="118" spans="1:49">
      <c r="A118" s="1347"/>
      <c r="D118" s="1923"/>
      <c r="E118" s="1923"/>
      <c r="F118" s="1923"/>
      <c r="G118" s="1923"/>
      <c r="H118" s="1347"/>
      <c r="I118" s="1347"/>
      <c r="J118" s="1347"/>
      <c r="K118" s="1347"/>
      <c r="L118" s="1347"/>
      <c r="O118" s="1966"/>
      <c r="P118" s="1966"/>
      <c r="Q118" s="1966"/>
      <c r="R118" s="1966"/>
      <c r="S118" s="1966"/>
      <c r="T118" s="1966"/>
      <c r="U118" s="1966"/>
      <c r="V118" s="1966"/>
      <c r="W118" s="1966"/>
      <c r="X118" s="1966"/>
      <c r="Y118" s="1966"/>
      <c r="Z118" s="1966"/>
      <c r="AA118" s="1966"/>
      <c r="AB118" s="1966"/>
      <c r="AC118" s="1966"/>
      <c r="AD118" s="1966"/>
      <c r="AE118" s="1966"/>
      <c r="AF118" s="1966"/>
      <c r="AG118" s="1966"/>
      <c r="AH118" s="1966"/>
      <c r="AI118" s="1966"/>
      <c r="AJ118" s="1966"/>
      <c r="AK118" s="1966"/>
      <c r="AL118" s="1966"/>
      <c r="AM118" s="1966"/>
      <c r="AN118" s="1966"/>
      <c r="AO118" s="1966"/>
      <c r="AP118" s="1966"/>
      <c r="AQ118" s="1966"/>
      <c r="AR118" s="1966"/>
      <c r="AS118" s="1966"/>
      <c r="AT118" s="1966"/>
      <c r="AU118" s="1966"/>
      <c r="AV118" s="1966"/>
      <c r="AW118" s="1966"/>
    </row>
    <row r="119" spans="1:49">
      <c r="A119" s="1347"/>
      <c r="D119" s="1923"/>
      <c r="E119" s="1923"/>
      <c r="F119" s="1923"/>
      <c r="G119" s="1923"/>
      <c r="H119" s="1347"/>
      <c r="I119" s="1347"/>
      <c r="J119" s="1347"/>
      <c r="K119" s="1347"/>
      <c r="L119" s="1347"/>
      <c r="O119" s="1966"/>
      <c r="P119" s="1966"/>
      <c r="Q119" s="1966"/>
      <c r="R119" s="1966"/>
      <c r="S119" s="1966"/>
      <c r="T119" s="1966"/>
      <c r="U119" s="1966"/>
      <c r="V119" s="1966"/>
      <c r="W119" s="1966"/>
      <c r="X119" s="1966"/>
      <c r="Y119" s="1966"/>
      <c r="Z119" s="1966"/>
      <c r="AA119" s="1966"/>
      <c r="AB119" s="1966"/>
      <c r="AC119" s="1966"/>
      <c r="AD119" s="1966"/>
      <c r="AE119" s="1966"/>
      <c r="AF119" s="1966"/>
      <c r="AG119" s="1966"/>
      <c r="AH119" s="1966"/>
      <c r="AI119" s="1966"/>
      <c r="AJ119" s="1966"/>
      <c r="AK119" s="1966"/>
      <c r="AL119" s="1966"/>
      <c r="AM119" s="1966"/>
      <c r="AN119" s="1966"/>
      <c r="AO119" s="1966"/>
      <c r="AP119" s="1966"/>
      <c r="AQ119" s="1966"/>
      <c r="AR119" s="1966"/>
      <c r="AS119" s="1966"/>
      <c r="AT119" s="1966"/>
      <c r="AU119" s="1966"/>
      <c r="AV119" s="1966"/>
      <c r="AW119" s="1966"/>
    </row>
    <row r="120" spans="1:49">
      <c r="A120" s="1347"/>
      <c r="D120" s="1923"/>
      <c r="E120" s="1923"/>
      <c r="F120" s="1923"/>
      <c r="G120" s="1923"/>
      <c r="H120" s="1347"/>
      <c r="I120" s="1347"/>
      <c r="J120" s="1347"/>
      <c r="K120" s="1347"/>
      <c r="L120" s="1347"/>
      <c r="O120" s="1966"/>
      <c r="P120" s="1966"/>
      <c r="Q120" s="1966"/>
      <c r="R120" s="1966"/>
      <c r="S120" s="1966"/>
      <c r="T120" s="1966"/>
      <c r="U120" s="1966"/>
      <c r="V120" s="1966"/>
      <c r="W120" s="1966"/>
      <c r="X120" s="1966"/>
      <c r="Y120" s="1966"/>
      <c r="Z120" s="1966"/>
      <c r="AA120" s="1966"/>
      <c r="AB120" s="1966"/>
      <c r="AC120" s="1966"/>
      <c r="AD120" s="1966"/>
      <c r="AE120" s="1966"/>
      <c r="AF120" s="1966"/>
      <c r="AG120" s="1966"/>
      <c r="AH120" s="1966"/>
      <c r="AI120" s="1966"/>
      <c r="AJ120" s="1966"/>
      <c r="AK120" s="1966"/>
      <c r="AL120" s="1966"/>
      <c r="AM120" s="1966"/>
      <c r="AN120" s="1966"/>
      <c r="AO120" s="1966"/>
      <c r="AP120" s="1966"/>
      <c r="AQ120" s="1966"/>
      <c r="AR120" s="1966"/>
      <c r="AS120" s="1966"/>
      <c r="AT120" s="1966"/>
      <c r="AU120" s="1966"/>
      <c r="AV120" s="1966"/>
      <c r="AW120" s="1966"/>
    </row>
    <row r="121" spans="1:49">
      <c r="A121" s="1347"/>
      <c r="D121" s="1923"/>
      <c r="E121" s="1923"/>
      <c r="F121" s="1923"/>
      <c r="G121" s="1923"/>
      <c r="H121" s="1347"/>
      <c r="I121" s="1347"/>
      <c r="J121" s="1347"/>
      <c r="K121" s="1347"/>
      <c r="L121" s="1347"/>
      <c r="O121" s="1966"/>
      <c r="P121" s="1966"/>
      <c r="Q121" s="1966"/>
      <c r="R121" s="1966"/>
      <c r="S121" s="1966"/>
      <c r="T121" s="1966"/>
      <c r="U121" s="1966"/>
      <c r="V121" s="1966"/>
      <c r="W121" s="1966"/>
      <c r="X121" s="1966"/>
      <c r="Y121" s="1966"/>
      <c r="Z121" s="1966"/>
      <c r="AA121" s="1966"/>
      <c r="AB121" s="1966"/>
      <c r="AC121" s="1966"/>
      <c r="AD121" s="1966"/>
      <c r="AE121" s="1966"/>
      <c r="AF121" s="1966"/>
      <c r="AG121" s="1966"/>
      <c r="AH121" s="1966"/>
      <c r="AI121" s="1966"/>
      <c r="AJ121" s="1966"/>
      <c r="AK121" s="1966"/>
      <c r="AL121" s="1966"/>
      <c r="AM121" s="1966"/>
      <c r="AN121" s="1966"/>
      <c r="AO121" s="1966"/>
      <c r="AP121" s="1966"/>
      <c r="AQ121" s="1966"/>
      <c r="AR121" s="1966"/>
      <c r="AS121" s="1966"/>
      <c r="AT121" s="1966"/>
      <c r="AU121" s="1966"/>
      <c r="AV121" s="1966"/>
      <c r="AW121" s="1966"/>
    </row>
    <row r="122" spans="1:49">
      <c r="A122" s="1347"/>
      <c r="D122" s="1923"/>
      <c r="E122" s="1923"/>
      <c r="F122" s="1923"/>
      <c r="G122" s="1923"/>
      <c r="H122" s="1347"/>
      <c r="I122" s="1347"/>
      <c r="J122" s="1347"/>
      <c r="K122" s="1347"/>
      <c r="L122" s="1347"/>
      <c r="O122" s="1966"/>
      <c r="P122" s="1966"/>
      <c r="Q122" s="1966"/>
      <c r="R122" s="1966"/>
      <c r="S122" s="1966"/>
      <c r="T122" s="1966"/>
      <c r="U122" s="1966"/>
      <c r="V122" s="1966"/>
      <c r="W122" s="1966"/>
      <c r="X122" s="1966"/>
      <c r="Y122" s="1966"/>
      <c r="Z122" s="1966"/>
      <c r="AA122" s="1966"/>
      <c r="AB122" s="1966"/>
      <c r="AC122" s="1966"/>
      <c r="AD122" s="1966"/>
      <c r="AE122" s="1966"/>
      <c r="AF122" s="1966"/>
      <c r="AG122" s="1966"/>
      <c r="AH122" s="1966"/>
      <c r="AI122" s="1966"/>
      <c r="AJ122" s="1966"/>
      <c r="AK122" s="1966"/>
      <c r="AL122" s="1966"/>
      <c r="AM122" s="1966"/>
      <c r="AN122" s="1966"/>
      <c r="AO122" s="1966"/>
      <c r="AP122" s="1966"/>
      <c r="AQ122" s="1966"/>
      <c r="AR122" s="1966"/>
      <c r="AS122" s="1966"/>
      <c r="AT122" s="1966"/>
      <c r="AU122" s="1966"/>
      <c r="AV122" s="1966"/>
      <c r="AW122" s="1966"/>
    </row>
    <row r="123" spans="1:49">
      <c r="A123" s="1347"/>
      <c r="D123" s="1923"/>
      <c r="E123" s="1923"/>
      <c r="F123" s="1923"/>
      <c r="G123" s="1923"/>
      <c r="H123" s="1347"/>
      <c r="I123" s="1347"/>
      <c r="J123" s="1347"/>
      <c r="K123" s="1347"/>
      <c r="L123" s="1347"/>
      <c r="O123" s="1966"/>
      <c r="P123" s="1966"/>
      <c r="Q123" s="1966"/>
      <c r="R123" s="1966"/>
      <c r="S123" s="1966"/>
      <c r="T123" s="1966"/>
      <c r="U123" s="1966"/>
      <c r="V123" s="1966"/>
      <c r="W123" s="1966"/>
      <c r="X123" s="1966"/>
      <c r="Y123" s="1966"/>
      <c r="Z123" s="1966"/>
      <c r="AA123" s="1966"/>
      <c r="AB123" s="1966"/>
      <c r="AC123" s="1966"/>
      <c r="AD123" s="1966"/>
      <c r="AE123" s="1966"/>
      <c r="AF123" s="1966"/>
      <c r="AG123" s="1966"/>
      <c r="AH123" s="1966"/>
      <c r="AI123" s="1966"/>
      <c r="AJ123" s="1966"/>
      <c r="AK123" s="1966"/>
      <c r="AL123" s="1966"/>
      <c r="AM123" s="1966"/>
      <c r="AN123" s="1966"/>
      <c r="AO123" s="1966"/>
      <c r="AP123" s="1966"/>
      <c r="AQ123" s="1966"/>
      <c r="AR123" s="1966"/>
      <c r="AS123" s="1966"/>
      <c r="AT123" s="1966"/>
      <c r="AU123" s="1966"/>
      <c r="AV123" s="1966"/>
      <c r="AW123" s="1966"/>
    </row>
    <row r="124" spans="1:49">
      <c r="A124" s="1347"/>
      <c r="D124" s="1923"/>
      <c r="E124" s="1923"/>
      <c r="F124" s="1923"/>
      <c r="G124" s="1923"/>
      <c r="H124" s="1347"/>
      <c r="I124" s="1347"/>
      <c r="J124" s="1347"/>
      <c r="K124" s="1347"/>
      <c r="L124" s="1347"/>
      <c r="O124" s="1966"/>
      <c r="P124" s="1966"/>
      <c r="Q124" s="1966"/>
      <c r="R124" s="1966"/>
      <c r="S124" s="1966"/>
      <c r="T124" s="1966"/>
      <c r="U124" s="1966"/>
      <c r="V124" s="1966"/>
      <c r="W124" s="1966"/>
      <c r="X124" s="1966"/>
      <c r="Y124" s="1966"/>
      <c r="Z124" s="1966"/>
      <c r="AA124" s="1966"/>
      <c r="AB124" s="1966"/>
      <c r="AC124" s="1966"/>
      <c r="AD124" s="1966"/>
      <c r="AE124" s="1966"/>
      <c r="AF124" s="1966"/>
      <c r="AG124" s="1966"/>
      <c r="AH124" s="1966"/>
      <c r="AI124" s="1966"/>
      <c r="AJ124" s="1966"/>
      <c r="AK124" s="1966"/>
      <c r="AL124" s="1966"/>
      <c r="AM124" s="1966"/>
      <c r="AN124" s="1966"/>
      <c r="AO124" s="1966"/>
      <c r="AP124" s="1966"/>
      <c r="AQ124" s="1966"/>
      <c r="AR124" s="1966"/>
      <c r="AS124" s="1966"/>
      <c r="AT124" s="1966"/>
      <c r="AU124" s="1966"/>
      <c r="AV124" s="1966"/>
      <c r="AW124" s="1966"/>
    </row>
    <row r="125" spans="1:49">
      <c r="A125" s="1347"/>
      <c r="D125" s="1923"/>
      <c r="E125" s="1923"/>
      <c r="F125" s="1923"/>
      <c r="G125" s="1923"/>
      <c r="H125" s="1347"/>
      <c r="I125" s="1347"/>
      <c r="J125" s="1347"/>
      <c r="K125" s="1347"/>
      <c r="L125" s="1347"/>
      <c r="O125" s="1966"/>
      <c r="P125" s="1966"/>
      <c r="Q125" s="1966"/>
      <c r="R125" s="1966"/>
      <c r="S125" s="1966"/>
      <c r="T125" s="1966"/>
      <c r="U125" s="1966"/>
      <c r="V125" s="1966"/>
      <c r="W125" s="1966"/>
      <c r="X125" s="1966"/>
      <c r="Y125" s="1966"/>
      <c r="Z125" s="1966"/>
      <c r="AA125" s="1966"/>
      <c r="AB125" s="1966"/>
      <c r="AC125" s="1966"/>
      <c r="AD125" s="1966"/>
      <c r="AE125" s="1966"/>
      <c r="AF125" s="1966"/>
      <c r="AG125" s="1966"/>
      <c r="AH125" s="1966"/>
      <c r="AI125" s="1966"/>
      <c r="AJ125" s="1966"/>
      <c r="AK125" s="1966"/>
      <c r="AL125" s="1966"/>
      <c r="AM125" s="1966"/>
      <c r="AN125" s="1966"/>
      <c r="AO125" s="1966"/>
      <c r="AP125" s="1966"/>
      <c r="AQ125" s="1966"/>
      <c r="AR125" s="1966"/>
      <c r="AS125" s="1966"/>
      <c r="AT125" s="1966"/>
      <c r="AU125" s="1966"/>
      <c r="AV125" s="1966"/>
      <c r="AW125" s="1966"/>
    </row>
    <row r="126" spans="1:49">
      <c r="A126" s="1347"/>
      <c r="D126" s="1923"/>
      <c r="E126" s="1923"/>
      <c r="F126" s="1923"/>
      <c r="G126" s="1923"/>
      <c r="H126" s="1347"/>
      <c r="I126" s="1347"/>
      <c r="J126" s="1347"/>
      <c r="K126" s="1347"/>
      <c r="L126" s="1347"/>
      <c r="O126" s="1966"/>
      <c r="P126" s="1966"/>
      <c r="Q126" s="1966"/>
      <c r="R126" s="1966"/>
      <c r="S126" s="1966"/>
      <c r="T126" s="1966"/>
      <c r="U126" s="1966"/>
      <c r="V126" s="1966"/>
      <c r="W126" s="1966"/>
      <c r="X126" s="1966"/>
      <c r="Y126" s="1966"/>
      <c r="Z126" s="1966"/>
      <c r="AA126" s="1966"/>
      <c r="AB126" s="1966"/>
      <c r="AC126" s="1966"/>
      <c r="AD126" s="1966"/>
      <c r="AE126" s="1966"/>
      <c r="AF126" s="1966"/>
      <c r="AG126" s="1966"/>
      <c r="AH126" s="1966"/>
      <c r="AI126" s="1966"/>
      <c r="AJ126" s="1966"/>
      <c r="AK126" s="1966"/>
      <c r="AL126" s="1966"/>
      <c r="AM126" s="1966"/>
      <c r="AN126" s="1966"/>
      <c r="AO126" s="1966"/>
      <c r="AP126" s="1966"/>
      <c r="AQ126" s="1966"/>
      <c r="AR126" s="1966"/>
      <c r="AS126" s="1966"/>
      <c r="AT126" s="1966"/>
      <c r="AU126" s="1966"/>
      <c r="AV126" s="1966"/>
      <c r="AW126" s="1966"/>
    </row>
    <row r="127" spans="1:49">
      <c r="A127" s="1347"/>
      <c r="D127" s="1923"/>
      <c r="E127" s="1923"/>
      <c r="F127" s="1923"/>
      <c r="G127" s="1923"/>
      <c r="H127" s="1347"/>
      <c r="I127" s="1347"/>
      <c r="J127" s="1347"/>
      <c r="K127" s="1347"/>
      <c r="L127" s="1347"/>
      <c r="O127" s="1966"/>
      <c r="P127" s="1966"/>
      <c r="Q127" s="1966"/>
      <c r="R127" s="1966"/>
      <c r="S127" s="1966"/>
      <c r="T127" s="1966"/>
      <c r="U127" s="1966"/>
      <c r="V127" s="1966"/>
      <c r="W127" s="1966"/>
      <c r="X127" s="1966"/>
      <c r="Y127" s="1966"/>
      <c r="Z127" s="1966"/>
      <c r="AA127" s="1966"/>
      <c r="AB127" s="1966"/>
      <c r="AC127" s="1966"/>
      <c r="AD127" s="1966"/>
      <c r="AE127" s="1966"/>
      <c r="AF127" s="1966"/>
      <c r="AG127" s="1966"/>
      <c r="AH127" s="1966"/>
      <c r="AI127" s="1966"/>
      <c r="AJ127" s="1966"/>
      <c r="AK127" s="1966"/>
      <c r="AL127" s="1966"/>
      <c r="AM127" s="1966"/>
      <c r="AN127" s="1966"/>
      <c r="AO127" s="1966"/>
      <c r="AP127" s="1966"/>
      <c r="AQ127" s="1966"/>
      <c r="AR127" s="1966"/>
      <c r="AS127" s="1966"/>
      <c r="AT127" s="1966"/>
      <c r="AU127" s="1966"/>
      <c r="AV127" s="1966"/>
      <c r="AW127" s="1966"/>
    </row>
    <row r="128" spans="1:49">
      <c r="A128" s="1347"/>
      <c r="D128" s="1923"/>
      <c r="E128" s="1923"/>
      <c r="F128" s="1923"/>
      <c r="G128" s="1923"/>
      <c r="H128" s="1347"/>
      <c r="I128" s="1347"/>
      <c r="J128" s="1347"/>
      <c r="K128" s="1347"/>
      <c r="L128" s="1347"/>
      <c r="O128" s="1966"/>
      <c r="P128" s="1966"/>
      <c r="Q128" s="1966"/>
      <c r="R128" s="1966"/>
      <c r="S128" s="1966"/>
      <c r="T128" s="1966"/>
      <c r="U128" s="1966"/>
      <c r="V128" s="1966"/>
      <c r="W128" s="1966"/>
      <c r="X128" s="1966"/>
      <c r="Y128" s="1966"/>
      <c r="Z128" s="1966"/>
      <c r="AA128" s="1966"/>
      <c r="AB128" s="1966"/>
      <c r="AC128" s="1966"/>
      <c r="AD128" s="1966"/>
      <c r="AE128" s="1966"/>
      <c r="AF128" s="1966"/>
      <c r="AG128" s="1966"/>
      <c r="AH128" s="1966"/>
      <c r="AI128" s="1966"/>
      <c r="AJ128" s="1966"/>
      <c r="AK128" s="1966"/>
      <c r="AL128" s="1966"/>
      <c r="AM128" s="1966"/>
      <c r="AN128" s="1966"/>
      <c r="AO128" s="1966"/>
      <c r="AP128" s="1966"/>
      <c r="AQ128" s="1966"/>
      <c r="AR128" s="1966"/>
      <c r="AS128" s="1966"/>
      <c r="AT128" s="1966"/>
      <c r="AU128" s="1966"/>
      <c r="AV128" s="1966"/>
      <c r="AW128" s="1966"/>
    </row>
    <row r="129" spans="1:49">
      <c r="A129" s="1347"/>
      <c r="D129" s="1923"/>
      <c r="E129" s="1923"/>
      <c r="F129" s="1923"/>
      <c r="G129" s="1923"/>
      <c r="H129" s="1347"/>
      <c r="I129" s="1347"/>
      <c r="J129" s="1347"/>
      <c r="K129" s="1347"/>
      <c r="L129" s="1347"/>
      <c r="O129" s="1966"/>
      <c r="P129" s="1966"/>
      <c r="Q129" s="1966"/>
      <c r="R129" s="1966"/>
      <c r="S129" s="1966"/>
      <c r="T129" s="1966"/>
      <c r="U129" s="1966"/>
      <c r="V129" s="1966"/>
      <c r="W129" s="1966"/>
      <c r="X129" s="1966"/>
      <c r="Y129" s="1966"/>
      <c r="Z129" s="1966"/>
      <c r="AA129" s="1966"/>
      <c r="AB129" s="1966"/>
      <c r="AC129" s="1966"/>
      <c r="AD129" s="1966"/>
      <c r="AE129" s="1966"/>
      <c r="AF129" s="1966"/>
      <c r="AG129" s="1966"/>
      <c r="AH129" s="1966"/>
      <c r="AI129" s="1966"/>
      <c r="AJ129" s="1966"/>
      <c r="AK129" s="1966"/>
      <c r="AL129" s="1966"/>
      <c r="AM129" s="1966"/>
      <c r="AN129" s="1966"/>
      <c r="AO129" s="1966"/>
      <c r="AP129" s="1966"/>
      <c r="AQ129" s="1966"/>
      <c r="AR129" s="1966"/>
      <c r="AS129" s="1966"/>
      <c r="AT129" s="1966"/>
      <c r="AU129" s="1966"/>
      <c r="AV129" s="1966"/>
      <c r="AW129" s="1966"/>
    </row>
    <row r="130" spans="1:49">
      <c r="A130" s="1347"/>
      <c r="D130" s="1923"/>
      <c r="E130" s="1923"/>
      <c r="F130" s="1923"/>
      <c r="G130" s="1923"/>
      <c r="H130" s="1347"/>
      <c r="I130" s="1347"/>
      <c r="J130" s="1347"/>
      <c r="K130" s="1347"/>
      <c r="L130" s="1347"/>
      <c r="O130" s="1966"/>
      <c r="P130" s="1966"/>
      <c r="Q130" s="1966"/>
      <c r="R130" s="1966"/>
      <c r="S130" s="1966"/>
      <c r="T130" s="1966"/>
      <c r="U130" s="1966"/>
      <c r="V130" s="1966"/>
      <c r="W130" s="1966"/>
      <c r="X130" s="1966"/>
      <c r="Y130" s="1966"/>
      <c r="Z130" s="1966"/>
      <c r="AA130" s="1966"/>
      <c r="AB130" s="1966"/>
      <c r="AC130" s="1966"/>
      <c r="AD130" s="1966"/>
      <c r="AE130" s="1966"/>
      <c r="AF130" s="1966"/>
      <c r="AG130" s="1966"/>
      <c r="AH130" s="1966"/>
      <c r="AI130" s="1966"/>
      <c r="AJ130" s="1966"/>
      <c r="AK130" s="1966"/>
      <c r="AL130" s="1966"/>
      <c r="AM130" s="1966"/>
      <c r="AN130" s="1966"/>
      <c r="AO130" s="1966"/>
      <c r="AP130" s="1966"/>
      <c r="AQ130" s="1966"/>
      <c r="AR130" s="1966"/>
      <c r="AS130" s="1966"/>
      <c r="AT130" s="1966"/>
      <c r="AU130" s="1966"/>
      <c r="AV130" s="1966"/>
      <c r="AW130" s="1966"/>
    </row>
    <row r="131" spans="1:49">
      <c r="A131" s="1347"/>
      <c r="D131" s="1923"/>
      <c r="E131" s="1923"/>
      <c r="F131" s="1923"/>
      <c r="G131" s="1923"/>
      <c r="H131" s="1347"/>
      <c r="I131" s="1347"/>
      <c r="J131" s="1347"/>
      <c r="K131" s="1347"/>
      <c r="L131" s="1347"/>
      <c r="O131" s="1966"/>
      <c r="P131" s="1966"/>
      <c r="Q131" s="1966"/>
      <c r="R131" s="1966"/>
      <c r="S131" s="1966"/>
      <c r="T131" s="1966"/>
      <c r="U131" s="1966"/>
      <c r="V131" s="1966"/>
      <c r="W131" s="1966"/>
      <c r="X131" s="1966"/>
      <c r="Y131" s="1966"/>
      <c r="Z131" s="1966"/>
      <c r="AA131" s="1966"/>
      <c r="AB131" s="1966"/>
      <c r="AC131" s="1966"/>
      <c r="AD131" s="1966"/>
      <c r="AE131" s="1966"/>
      <c r="AF131" s="1966"/>
      <c r="AG131" s="1966"/>
      <c r="AH131" s="1966"/>
      <c r="AI131" s="1966"/>
      <c r="AJ131" s="1966"/>
      <c r="AK131" s="1966"/>
      <c r="AL131" s="1966"/>
      <c r="AM131" s="1966"/>
      <c r="AN131" s="1966"/>
      <c r="AO131" s="1966"/>
      <c r="AP131" s="1966"/>
      <c r="AQ131" s="1966"/>
      <c r="AR131" s="1966"/>
      <c r="AS131" s="1966"/>
      <c r="AT131" s="1966"/>
      <c r="AU131" s="1966"/>
      <c r="AV131" s="1966"/>
      <c r="AW131" s="1966"/>
    </row>
    <row r="132" spans="1:49">
      <c r="A132" s="1347"/>
      <c r="D132" s="1923"/>
      <c r="E132" s="1923"/>
      <c r="F132" s="1923"/>
      <c r="G132" s="1923"/>
      <c r="H132" s="1347"/>
      <c r="I132" s="1347"/>
      <c r="J132" s="1347"/>
      <c r="K132" s="1347"/>
      <c r="L132" s="1347"/>
      <c r="O132" s="1966"/>
      <c r="P132" s="1966"/>
      <c r="Q132" s="1966"/>
      <c r="R132" s="1966"/>
      <c r="S132" s="1966"/>
      <c r="T132" s="1966"/>
      <c r="U132" s="1966"/>
      <c r="V132" s="1966"/>
      <c r="W132" s="1966"/>
      <c r="X132" s="1966"/>
      <c r="Y132" s="1966"/>
      <c r="Z132" s="1966"/>
      <c r="AA132" s="1966"/>
      <c r="AB132" s="1966"/>
      <c r="AC132" s="1966"/>
      <c r="AD132" s="1966"/>
      <c r="AE132" s="1966"/>
      <c r="AF132" s="1966"/>
      <c r="AG132" s="1966"/>
      <c r="AH132" s="1966"/>
      <c r="AI132" s="1966"/>
      <c r="AJ132" s="1966"/>
      <c r="AK132" s="1966"/>
      <c r="AL132" s="1966"/>
      <c r="AM132" s="1966"/>
      <c r="AN132" s="1966"/>
      <c r="AO132" s="1966"/>
      <c r="AP132" s="1966"/>
      <c r="AQ132" s="1966"/>
      <c r="AR132" s="1966"/>
      <c r="AS132" s="1966"/>
      <c r="AT132" s="1966"/>
      <c r="AU132" s="1966"/>
      <c r="AV132" s="1966"/>
      <c r="AW132" s="1966"/>
    </row>
    <row r="133" spans="1:49">
      <c r="A133" s="1347"/>
      <c r="D133" s="1923"/>
      <c r="E133" s="1923"/>
      <c r="F133" s="1923"/>
      <c r="G133" s="1923"/>
      <c r="H133" s="1347"/>
      <c r="I133" s="1347"/>
      <c r="J133" s="1347"/>
      <c r="K133" s="1347"/>
      <c r="L133" s="1347"/>
      <c r="O133" s="1966"/>
      <c r="P133" s="1966"/>
      <c r="Q133" s="1966"/>
      <c r="R133" s="1966"/>
      <c r="S133" s="1966"/>
      <c r="T133" s="1966"/>
      <c r="U133" s="1966"/>
      <c r="V133" s="1966"/>
      <c r="W133" s="1966"/>
      <c r="X133" s="1966"/>
      <c r="Y133" s="1966"/>
      <c r="Z133" s="1966"/>
      <c r="AA133" s="1966"/>
      <c r="AB133" s="1966"/>
      <c r="AC133" s="1966"/>
      <c r="AD133" s="1966"/>
      <c r="AE133" s="1966"/>
      <c r="AF133" s="1966"/>
      <c r="AG133" s="1966"/>
      <c r="AH133" s="1966"/>
      <c r="AI133" s="1966"/>
      <c r="AJ133" s="1966"/>
      <c r="AK133" s="1966"/>
      <c r="AL133" s="1966"/>
      <c r="AM133" s="1966"/>
      <c r="AN133" s="1966"/>
      <c r="AO133" s="1966"/>
      <c r="AP133" s="1966"/>
      <c r="AQ133" s="1966"/>
      <c r="AR133" s="1966"/>
      <c r="AS133" s="1966"/>
      <c r="AT133" s="1966"/>
      <c r="AU133" s="1966"/>
      <c r="AV133" s="1966"/>
      <c r="AW133" s="1966"/>
    </row>
    <row r="134" spans="1:49">
      <c r="A134" s="1347"/>
      <c r="D134" s="1923"/>
      <c r="E134" s="1923"/>
      <c r="F134" s="1923"/>
      <c r="G134" s="1923"/>
      <c r="H134" s="1347"/>
      <c r="I134" s="1347"/>
      <c r="J134" s="1347"/>
      <c r="K134" s="1347"/>
      <c r="L134" s="1347"/>
      <c r="O134" s="1966"/>
      <c r="P134" s="1966"/>
      <c r="Q134" s="1966"/>
      <c r="R134" s="1966"/>
      <c r="S134" s="1966"/>
      <c r="T134" s="1966"/>
      <c r="U134" s="1966"/>
      <c r="V134" s="1966"/>
      <c r="W134" s="1966"/>
      <c r="X134" s="1966"/>
      <c r="Y134" s="1966"/>
      <c r="Z134" s="1966"/>
      <c r="AA134" s="1966"/>
      <c r="AB134" s="1966"/>
      <c r="AC134" s="1966"/>
      <c r="AD134" s="1966"/>
      <c r="AE134" s="1966"/>
      <c r="AF134" s="1966"/>
      <c r="AG134" s="1966"/>
      <c r="AH134" s="1966"/>
      <c r="AI134" s="1966"/>
      <c r="AJ134" s="1966"/>
      <c r="AK134" s="1966"/>
      <c r="AL134" s="1966"/>
      <c r="AM134" s="1966"/>
      <c r="AN134" s="1966"/>
      <c r="AO134" s="1966"/>
      <c r="AP134" s="1966"/>
      <c r="AQ134" s="1966"/>
      <c r="AR134" s="1966"/>
      <c r="AS134" s="1966"/>
      <c r="AT134" s="1966"/>
      <c r="AU134" s="1966"/>
      <c r="AV134" s="1966"/>
      <c r="AW134" s="1966"/>
    </row>
    <row r="135" spans="1:49">
      <c r="A135" s="1347"/>
      <c r="D135" s="1923"/>
      <c r="E135" s="1923"/>
      <c r="F135" s="1923"/>
      <c r="G135" s="1923"/>
      <c r="H135" s="1347"/>
      <c r="I135" s="1347"/>
      <c r="J135" s="1347"/>
      <c r="K135" s="1347"/>
      <c r="L135" s="1347"/>
      <c r="O135" s="1966"/>
      <c r="P135" s="1966"/>
      <c r="Q135" s="1966"/>
      <c r="R135" s="1966"/>
      <c r="S135" s="1966"/>
      <c r="T135" s="1966"/>
      <c r="U135" s="1966"/>
      <c r="V135" s="1966"/>
      <c r="W135" s="1966"/>
      <c r="X135" s="1966"/>
      <c r="Y135" s="1966"/>
      <c r="Z135" s="1966"/>
      <c r="AA135" s="1966"/>
      <c r="AB135" s="1966"/>
      <c r="AC135" s="1966"/>
      <c r="AD135" s="1966"/>
      <c r="AE135" s="1966"/>
      <c r="AF135" s="1966"/>
      <c r="AG135" s="1966"/>
      <c r="AH135" s="1966"/>
      <c r="AI135" s="1966"/>
      <c r="AJ135" s="1966"/>
      <c r="AK135" s="1966"/>
      <c r="AL135" s="1966"/>
      <c r="AM135" s="1966"/>
      <c r="AN135" s="1966"/>
      <c r="AO135" s="1966"/>
      <c r="AP135" s="1966"/>
      <c r="AQ135" s="1966"/>
      <c r="AR135" s="1966"/>
      <c r="AS135" s="1966"/>
      <c r="AT135" s="1966"/>
      <c r="AU135" s="1966"/>
      <c r="AV135" s="1966"/>
      <c r="AW135" s="1966"/>
    </row>
    <row r="136" spans="1:49">
      <c r="A136" s="1347"/>
      <c r="D136" s="1923"/>
      <c r="E136" s="1923"/>
      <c r="F136" s="1923"/>
      <c r="G136" s="1923"/>
      <c r="H136" s="1347"/>
      <c r="I136" s="1347"/>
      <c r="J136" s="1347"/>
      <c r="K136" s="1347"/>
      <c r="L136" s="1347"/>
      <c r="O136" s="1966"/>
      <c r="P136" s="1966"/>
      <c r="Q136" s="1966"/>
      <c r="R136" s="1966"/>
      <c r="S136" s="1966"/>
      <c r="T136" s="1966"/>
      <c r="U136" s="1966"/>
      <c r="V136" s="1966"/>
      <c r="W136" s="1966"/>
      <c r="X136" s="1966"/>
      <c r="Y136" s="1966"/>
      <c r="Z136" s="1966"/>
      <c r="AA136" s="1966"/>
      <c r="AB136" s="1966"/>
      <c r="AC136" s="1966"/>
      <c r="AD136" s="1966"/>
      <c r="AE136" s="1966"/>
      <c r="AF136" s="1966"/>
      <c r="AG136" s="1966"/>
      <c r="AH136" s="1966"/>
      <c r="AI136" s="1966"/>
      <c r="AJ136" s="1966"/>
      <c r="AK136" s="1966"/>
      <c r="AL136" s="1966"/>
      <c r="AM136" s="1966"/>
      <c r="AN136" s="1966"/>
      <c r="AO136" s="1966"/>
      <c r="AP136" s="1966"/>
      <c r="AQ136" s="1966"/>
      <c r="AR136" s="1966"/>
      <c r="AS136" s="1966"/>
      <c r="AT136" s="1966"/>
      <c r="AU136" s="1966"/>
      <c r="AV136" s="1966"/>
      <c r="AW136" s="1966"/>
    </row>
    <row r="137" spans="1:49">
      <c r="A137" s="1347"/>
      <c r="D137" s="1923"/>
      <c r="E137" s="1923"/>
      <c r="F137" s="1923"/>
      <c r="G137" s="1923"/>
      <c r="H137" s="1347"/>
      <c r="I137" s="1347"/>
      <c r="J137" s="1347"/>
      <c r="K137" s="1347"/>
      <c r="L137" s="1347"/>
      <c r="O137" s="1966"/>
      <c r="P137" s="1966"/>
      <c r="Q137" s="1966"/>
      <c r="R137" s="1966"/>
      <c r="S137" s="1966"/>
      <c r="T137" s="1966"/>
      <c r="U137" s="1966"/>
      <c r="V137" s="1966"/>
      <c r="W137" s="1966"/>
      <c r="X137" s="1966"/>
      <c r="Y137" s="1966"/>
      <c r="Z137" s="1966"/>
      <c r="AA137" s="1966"/>
      <c r="AB137" s="1966"/>
      <c r="AC137" s="1966"/>
      <c r="AD137" s="1966"/>
      <c r="AE137" s="1966"/>
      <c r="AF137" s="1966"/>
      <c r="AG137" s="1966"/>
      <c r="AH137" s="1966"/>
      <c r="AI137" s="1966"/>
      <c r="AJ137" s="1966"/>
      <c r="AK137" s="1966"/>
      <c r="AL137" s="1966"/>
      <c r="AM137" s="1966"/>
      <c r="AN137" s="1966"/>
      <c r="AO137" s="1966"/>
      <c r="AP137" s="1966"/>
      <c r="AQ137" s="1966"/>
      <c r="AR137" s="1966"/>
      <c r="AS137" s="1966"/>
      <c r="AT137" s="1966"/>
      <c r="AU137" s="1966"/>
      <c r="AV137" s="1966"/>
      <c r="AW137" s="1966"/>
    </row>
    <row r="138" spans="1:49">
      <c r="A138" s="1347"/>
      <c r="D138" s="1923"/>
      <c r="E138" s="1923"/>
      <c r="F138" s="1923"/>
      <c r="G138" s="1923"/>
      <c r="H138" s="1347"/>
      <c r="I138" s="1347"/>
      <c r="J138" s="1347"/>
      <c r="K138" s="1347"/>
      <c r="L138" s="1347"/>
      <c r="O138" s="1966"/>
      <c r="P138" s="1966"/>
      <c r="Q138" s="1966"/>
      <c r="R138" s="1966"/>
      <c r="S138" s="1966"/>
      <c r="T138" s="1966"/>
      <c r="U138" s="1966"/>
      <c r="V138" s="1966"/>
      <c r="W138" s="1966"/>
      <c r="X138" s="1966"/>
      <c r="Y138" s="1966"/>
      <c r="Z138" s="1966"/>
      <c r="AA138" s="1966"/>
      <c r="AB138" s="1966"/>
      <c r="AC138" s="1966"/>
      <c r="AD138" s="1966"/>
      <c r="AE138" s="1966"/>
      <c r="AF138" s="1966"/>
      <c r="AG138" s="1966"/>
      <c r="AH138" s="1966"/>
      <c r="AI138" s="1966"/>
      <c r="AJ138" s="1966"/>
      <c r="AK138" s="1966"/>
      <c r="AL138" s="1966"/>
      <c r="AM138" s="1966"/>
      <c r="AN138" s="1966"/>
      <c r="AO138" s="1966"/>
      <c r="AP138" s="1966"/>
      <c r="AQ138" s="1966"/>
      <c r="AR138" s="1966"/>
      <c r="AS138" s="1966"/>
      <c r="AT138" s="1966"/>
      <c r="AU138" s="1966"/>
      <c r="AV138" s="1966"/>
      <c r="AW138" s="1966"/>
    </row>
    <row r="139" spans="1:49">
      <c r="A139" s="1347"/>
      <c r="D139" s="1923"/>
      <c r="E139" s="1923"/>
      <c r="F139" s="1923"/>
      <c r="G139" s="1923"/>
      <c r="H139" s="1347"/>
      <c r="I139" s="1347"/>
      <c r="J139" s="1347"/>
      <c r="K139" s="1347"/>
      <c r="L139" s="1347"/>
      <c r="O139" s="1966"/>
      <c r="P139" s="1966"/>
      <c r="Q139" s="1966"/>
      <c r="R139" s="1966"/>
      <c r="S139" s="1966"/>
      <c r="T139" s="1966"/>
      <c r="U139" s="1966"/>
      <c r="V139" s="1966"/>
      <c r="W139" s="1966"/>
      <c r="X139" s="1966"/>
      <c r="Y139" s="1966"/>
      <c r="Z139" s="1966"/>
      <c r="AA139" s="1966"/>
      <c r="AB139" s="1966"/>
      <c r="AC139" s="1966"/>
      <c r="AD139" s="1966"/>
      <c r="AE139" s="1966"/>
      <c r="AF139" s="1966"/>
      <c r="AG139" s="1966"/>
      <c r="AH139" s="1966"/>
      <c r="AI139" s="1966"/>
      <c r="AJ139" s="1966"/>
      <c r="AK139" s="1966"/>
      <c r="AL139" s="1966"/>
      <c r="AM139" s="1966"/>
      <c r="AN139" s="1966"/>
      <c r="AO139" s="1966"/>
      <c r="AP139" s="1966"/>
      <c r="AQ139" s="1966"/>
      <c r="AR139" s="1966"/>
      <c r="AS139" s="1966"/>
      <c r="AT139" s="1966"/>
      <c r="AU139" s="1966"/>
      <c r="AV139" s="1966"/>
      <c r="AW139" s="1966"/>
    </row>
    <row r="140" spans="1:49">
      <c r="A140" s="1347"/>
      <c r="D140" s="1923"/>
      <c r="E140" s="1923"/>
      <c r="F140" s="1923"/>
      <c r="G140" s="1923"/>
      <c r="H140" s="1347"/>
      <c r="I140" s="1347"/>
      <c r="J140" s="1347"/>
      <c r="K140" s="1347"/>
      <c r="L140" s="1347"/>
      <c r="O140" s="1966"/>
      <c r="P140" s="1966"/>
      <c r="Q140" s="1966"/>
      <c r="R140" s="1966"/>
      <c r="S140" s="1966"/>
      <c r="T140" s="1966"/>
      <c r="U140" s="1966"/>
      <c r="V140" s="1966"/>
      <c r="W140" s="1966"/>
      <c r="X140" s="1966"/>
      <c r="Y140" s="1966"/>
      <c r="Z140" s="1966"/>
      <c r="AA140" s="1966"/>
      <c r="AB140" s="1966"/>
      <c r="AC140" s="1966"/>
      <c r="AD140" s="1966"/>
      <c r="AE140" s="1966"/>
      <c r="AF140" s="1966"/>
      <c r="AG140" s="1966"/>
      <c r="AH140" s="1966"/>
      <c r="AI140" s="1966"/>
      <c r="AJ140" s="1966"/>
      <c r="AK140" s="1966"/>
      <c r="AL140" s="1966"/>
      <c r="AM140" s="1966"/>
      <c r="AN140" s="1966"/>
      <c r="AO140" s="1966"/>
      <c r="AP140" s="1966"/>
      <c r="AQ140" s="1966"/>
      <c r="AR140" s="1966"/>
      <c r="AS140" s="1966"/>
      <c r="AT140" s="1966"/>
      <c r="AU140" s="1966"/>
      <c r="AV140" s="1966"/>
      <c r="AW140" s="1966"/>
    </row>
    <row r="141" spans="1:49">
      <c r="A141" s="1347"/>
      <c r="D141" s="1923"/>
      <c r="E141" s="1923"/>
      <c r="F141" s="1923"/>
      <c r="G141" s="1923"/>
      <c r="H141" s="1347"/>
      <c r="I141" s="1347"/>
      <c r="J141" s="1347"/>
      <c r="K141" s="1347"/>
      <c r="L141" s="1347"/>
      <c r="O141" s="1966"/>
      <c r="P141" s="1966"/>
      <c r="Q141" s="1966"/>
      <c r="R141" s="1966"/>
      <c r="S141" s="1966"/>
      <c r="T141" s="1966"/>
      <c r="U141" s="1966"/>
      <c r="V141" s="1966"/>
      <c r="W141" s="1966"/>
      <c r="X141" s="1966"/>
      <c r="Y141" s="1966"/>
      <c r="Z141" s="1966"/>
      <c r="AA141" s="1966"/>
      <c r="AB141" s="1966"/>
      <c r="AC141" s="1966"/>
      <c r="AD141" s="1966"/>
      <c r="AE141" s="1966"/>
      <c r="AF141" s="1966"/>
      <c r="AG141" s="1966"/>
      <c r="AH141" s="1966"/>
      <c r="AI141" s="1966"/>
      <c r="AJ141" s="1966"/>
      <c r="AK141" s="1966"/>
      <c r="AL141" s="1966"/>
      <c r="AM141" s="1966"/>
      <c r="AN141" s="1966"/>
      <c r="AO141" s="1966"/>
      <c r="AP141" s="1966"/>
      <c r="AQ141" s="1966"/>
      <c r="AR141" s="1966"/>
      <c r="AS141" s="1966"/>
      <c r="AT141" s="1966"/>
      <c r="AU141" s="1966"/>
      <c r="AV141" s="1966"/>
      <c r="AW141" s="1966"/>
    </row>
    <row r="142" spans="1:49">
      <c r="A142" s="1347"/>
      <c r="D142" s="1923"/>
      <c r="E142" s="1923"/>
      <c r="F142" s="1923"/>
      <c r="G142" s="1923"/>
      <c r="H142" s="1347"/>
      <c r="I142" s="1347"/>
      <c r="J142" s="1347"/>
      <c r="K142" s="1347"/>
      <c r="L142" s="1347"/>
      <c r="O142" s="1966"/>
      <c r="P142" s="1966"/>
      <c r="Q142" s="1966"/>
      <c r="R142" s="1966"/>
      <c r="S142" s="1966"/>
      <c r="T142" s="1966"/>
      <c r="U142" s="1966"/>
      <c r="V142" s="1966"/>
      <c r="W142" s="1966"/>
      <c r="X142" s="1966"/>
      <c r="Y142" s="1966"/>
      <c r="Z142" s="1966"/>
      <c r="AA142" s="1966"/>
      <c r="AB142" s="1966"/>
      <c r="AC142" s="1966"/>
      <c r="AD142" s="1966"/>
      <c r="AE142" s="1966"/>
      <c r="AF142" s="1966"/>
      <c r="AG142" s="1966"/>
      <c r="AH142" s="1966"/>
      <c r="AI142" s="1966"/>
      <c r="AJ142" s="1966"/>
      <c r="AK142" s="1966"/>
      <c r="AL142" s="1966"/>
      <c r="AM142" s="1966"/>
      <c r="AN142" s="1966"/>
      <c r="AO142" s="1966"/>
      <c r="AP142" s="1966"/>
      <c r="AQ142" s="1966"/>
      <c r="AR142" s="1966"/>
      <c r="AS142" s="1966"/>
      <c r="AT142" s="1966"/>
      <c r="AU142" s="1966"/>
      <c r="AV142" s="1966"/>
      <c r="AW142" s="1966"/>
    </row>
    <row r="143" spans="1:49">
      <c r="A143" s="1347"/>
      <c r="D143" s="1923"/>
      <c r="E143" s="1923"/>
      <c r="F143" s="1923"/>
      <c r="G143" s="1923"/>
      <c r="H143" s="1347"/>
      <c r="I143" s="1347"/>
      <c r="J143" s="1347"/>
      <c r="K143" s="1347"/>
      <c r="L143" s="1347"/>
      <c r="O143" s="1966"/>
      <c r="P143" s="1966"/>
      <c r="Q143" s="1966"/>
      <c r="R143" s="1966"/>
      <c r="S143" s="1966"/>
      <c r="T143" s="1966"/>
      <c r="U143" s="1966"/>
      <c r="V143" s="1966"/>
      <c r="W143" s="1966"/>
      <c r="X143" s="1966"/>
      <c r="Y143" s="1966"/>
      <c r="Z143" s="1966"/>
      <c r="AA143" s="1966"/>
      <c r="AB143" s="1966"/>
      <c r="AC143" s="1966"/>
      <c r="AD143" s="1966"/>
      <c r="AE143" s="1966"/>
      <c r="AF143" s="1966"/>
      <c r="AG143" s="1966"/>
      <c r="AH143" s="1966"/>
      <c r="AI143" s="1966"/>
      <c r="AJ143" s="1966"/>
      <c r="AK143" s="1966"/>
      <c r="AL143" s="1966"/>
      <c r="AM143" s="1966"/>
      <c r="AN143" s="1966"/>
      <c r="AO143" s="1966"/>
      <c r="AP143" s="1966"/>
      <c r="AQ143" s="1966"/>
      <c r="AR143" s="1966"/>
      <c r="AS143" s="1966"/>
      <c r="AT143" s="1966"/>
      <c r="AU143" s="1966"/>
      <c r="AV143" s="1966"/>
      <c r="AW143" s="1966"/>
    </row>
    <row r="144" spans="1:49">
      <c r="A144" s="1347"/>
      <c r="D144" s="1923"/>
      <c r="E144" s="1923"/>
      <c r="F144" s="1923"/>
      <c r="G144" s="1923"/>
      <c r="H144" s="1347"/>
      <c r="I144" s="1347"/>
      <c r="J144" s="1347"/>
      <c r="K144" s="1347"/>
      <c r="L144" s="1347"/>
      <c r="O144" s="1966"/>
      <c r="P144" s="1966"/>
      <c r="Q144" s="1966"/>
      <c r="R144" s="1966"/>
      <c r="S144" s="1966"/>
      <c r="T144" s="1966"/>
      <c r="U144" s="1966"/>
      <c r="V144" s="1966"/>
      <c r="W144" s="1966"/>
      <c r="X144" s="1966"/>
      <c r="Y144" s="1966"/>
      <c r="Z144" s="1966"/>
      <c r="AA144" s="1966"/>
      <c r="AB144" s="1966"/>
      <c r="AC144" s="1966"/>
      <c r="AD144" s="1966"/>
      <c r="AE144" s="1966"/>
      <c r="AF144" s="1966"/>
      <c r="AG144" s="1966"/>
      <c r="AH144" s="1966"/>
      <c r="AI144" s="1966"/>
      <c r="AJ144" s="1966"/>
      <c r="AK144" s="1966"/>
      <c r="AL144" s="1966"/>
      <c r="AM144" s="1966"/>
      <c r="AN144" s="1966"/>
      <c r="AO144" s="1966"/>
      <c r="AP144" s="1966"/>
      <c r="AQ144" s="1966"/>
      <c r="AR144" s="1966"/>
      <c r="AS144" s="1966"/>
      <c r="AT144" s="1966"/>
      <c r="AU144" s="1966"/>
      <c r="AV144" s="1966"/>
      <c r="AW144" s="1966"/>
    </row>
    <row r="145" spans="1:49">
      <c r="A145" s="1347"/>
      <c r="D145" s="1923"/>
      <c r="E145" s="1923"/>
      <c r="F145" s="1923"/>
      <c r="G145" s="1923"/>
      <c r="H145" s="1347"/>
      <c r="I145" s="1347"/>
      <c r="J145" s="1347"/>
      <c r="K145" s="1347"/>
      <c r="L145" s="1347"/>
      <c r="O145" s="1966"/>
      <c r="P145" s="1966"/>
      <c r="Q145" s="1966"/>
      <c r="R145" s="1966"/>
      <c r="S145" s="1966"/>
      <c r="T145" s="1966"/>
      <c r="U145" s="1966"/>
      <c r="V145" s="1966"/>
      <c r="W145" s="1966"/>
      <c r="X145" s="1966"/>
      <c r="Y145" s="1966"/>
      <c r="Z145" s="1966"/>
      <c r="AA145" s="1966"/>
      <c r="AB145" s="1966"/>
      <c r="AC145" s="1966"/>
      <c r="AD145" s="1966"/>
      <c r="AE145" s="1966"/>
      <c r="AF145" s="1966"/>
      <c r="AG145" s="1966"/>
      <c r="AH145" s="1966"/>
      <c r="AI145" s="1966"/>
      <c r="AJ145" s="1966"/>
      <c r="AK145" s="1966"/>
      <c r="AL145" s="1966"/>
      <c r="AM145" s="1966"/>
      <c r="AN145" s="1966"/>
      <c r="AO145" s="1966"/>
      <c r="AP145" s="1966"/>
      <c r="AQ145" s="1966"/>
      <c r="AR145" s="1966"/>
      <c r="AS145" s="1966"/>
      <c r="AT145" s="1966"/>
      <c r="AU145" s="1966"/>
      <c r="AV145" s="1966"/>
      <c r="AW145" s="1966"/>
    </row>
    <row r="146" spans="1:49">
      <c r="A146" s="1347"/>
      <c r="D146" s="1923"/>
      <c r="E146" s="1923"/>
      <c r="F146" s="1923"/>
      <c r="G146" s="1923"/>
      <c r="H146" s="1347"/>
      <c r="I146" s="1347"/>
      <c r="J146" s="1347"/>
      <c r="K146" s="1347"/>
      <c r="L146" s="1347"/>
      <c r="O146" s="1966"/>
      <c r="P146" s="1966"/>
      <c r="Q146" s="1966"/>
      <c r="R146" s="1966"/>
      <c r="S146" s="1966"/>
      <c r="T146" s="1966"/>
      <c r="U146" s="1966"/>
      <c r="V146" s="1966"/>
      <c r="W146" s="1966"/>
      <c r="X146" s="1966"/>
      <c r="Y146" s="1966"/>
      <c r="Z146" s="1966"/>
      <c r="AA146" s="1966"/>
      <c r="AB146" s="1966"/>
      <c r="AC146" s="1966"/>
      <c r="AD146" s="1966"/>
      <c r="AE146" s="1966"/>
      <c r="AF146" s="1966"/>
      <c r="AG146" s="1966"/>
      <c r="AH146" s="1966"/>
      <c r="AI146" s="1966"/>
      <c r="AJ146" s="1966"/>
      <c r="AK146" s="1966"/>
      <c r="AL146" s="1966"/>
      <c r="AM146" s="1966"/>
      <c r="AN146" s="1966"/>
      <c r="AO146" s="1966"/>
      <c r="AP146" s="1966"/>
      <c r="AQ146" s="1966"/>
      <c r="AR146" s="1966"/>
      <c r="AS146" s="1966"/>
      <c r="AT146" s="1966"/>
      <c r="AU146" s="1966"/>
      <c r="AV146" s="1966"/>
      <c r="AW146" s="1966"/>
    </row>
    <row r="147" spans="1:49">
      <c r="A147" s="1347"/>
      <c r="D147" s="1923"/>
      <c r="E147" s="1923"/>
      <c r="F147" s="1923"/>
      <c r="G147" s="1923"/>
      <c r="H147" s="1347"/>
      <c r="I147" s="1347"/>
      <c r="J147" s="1347"/>
      <c r="K147" s="1347"/>
      <c r="L147" s="1347"/>
      <c r="O147" s="1966"/>
      <c r="P147" s="1966"/>
      <c r="Q147" s="1966"/>
      <c r="R147" s="1966"/>
      <c r="S147" s="1966"/>
      <c r="T147" s="1966"/>
      <c r="U147" s="1966"/>
      <c r="V147" s="1966"/>
      <c r="W147" s="1966"/>
      <c r="X147" s="1966"/>
      <c r="Y147" s="1966"/>
      <c r="Z147" s="1966"/>
      <c r="AA147" s="1966"/>
      <c r="AB147" s="1966"/>
      <c r="AC147" s="1966"/>
      <c r="AD147" s="1966"/>
      <c r="AE147" s="1966"/>
      <c r="AF147" s="1966"/>
      <c r="AG147" s="1966"/>
      <c r="AH147" s="1966"/>
      <c r="AI147" s="1966"/>
      <c r="AJ147" s="1966"/>
      <c r="AK147" s="1966"/>
      <c r="AL147" s="1966"/>
      <c r="AM147" s="1966"/>
      <c r="AN147" s="1966"/>
      <c r="AO147" s="1966"/>
      <c r="AP147" s="1966"/>
      <c r="AQ147" s="1966"/>
      <c r="AR147" s="1966"/>
      <c r="AS147" s="1966"/>
      <c r="AT147" s="1966"/>
      <c r="AU147" s="1966"/>
      <c r="AV147" s="1966"/>
      <c r="AW147" s="1966"/>
    </row>
    <row r="148" spans="1:49">
      <c r="A148" s="1347"/>
      <c r="D148" s="1923"/>
      <c r="E148" s="1923"/>
      <c r="F148" s="1923"/>
      <c r="G148" s="1923"/>
      <c r="H148" s="1347"/>
      <c r="I148" s="1347"/>
      <c r="J148" s="1347"/>
      <c r="K148" s="1347"/>
      <c r="L148" s="1347"/>
      <c r="O148" s="1966"/>
      <c r="P148" s="1966"/>
      <c r="Q148" s="1966"/>
      <c r="R148" s="1966"/>
      <c r="S148" s="1966"/>
      <c r="T148" s="1966"/>
      <c r="U148" s="1966"/>
      <c r="V148" s="1966"/>
      <c r="W148" s="1966"/>
      <c r="X148" s="1966"/>
      <c r="Y148" s="1966"/>
      <c r="Z148" s="1966"/>
      <c r="AA148" s="1966"/>
      <c r="AB148" s="1966"/>
      <c r="AC148" s="1966"/>
      <c r="AD148" s="1966"/>
      <c r="AE148" s="1966"/>
      <c r="AF148" s="1966"/>
      <c r="AG148" s="1966"/>
      <c r="AH148" s="1966"/>
      <c r="AI148" s="1966"/>
      <c r="AJ148" s="1966"/>
      <c r="AK148" s="1966"/>
      <c r="AL148" s="1966"/>
      <c r="AM148" s="1966"/>
      <c r="AN148" s="1966"/>
      <c r="AO148" s="1966"/>
      <c r="AP148" s="1966"/>
      <c r="AQ148" s="1966"/>
      <c r="AR148" s="1966"/>
      <c r="AS148" s="1966"/>
      <c r="AT148" s="1966"/>
      <c r="AU148" s="1966"/>
      <c r="AV148" s="1966"/>
      <c r="AW148" s="1966"/>
    </row>
    <row r="149" spans="1:49">
      <c r="A149" s="1347"/>
      <c r="D149" s="1923"/>
      <c r="E149" s="1923"/>
      <c r="F149" s="1923"/>
      <c r="G149" s="1923"/>
      <c r="H149" s="1347"/>
      <c r="I149" s="1347"/>
      <c r="J149" s="1347"/>
      <c r="K149" s="1347"/>
      <c r="L149" s="1347"/>
      <c r="O149" s="1966"/>
      <c r="P149" s="1966"/>
      <c r="Q149" s="1966"/>
      <c r="R149" s="1966"/>
      <c r="S149" s="1966"/>
      <c r="T149" s="1966"/>
      <c r="U149" s="1966"/>
      <c r="V149" s="1966"/>
      <c r="W149" s="1966"/>
      <c r="X149" s="1966"/>
      <c r="Y149" s="1966"/>
      <c r="Z149" s="1966"/>
      <c r="AA149" s="1966"/>
      <c r="AB149" s="1966"/>
      <c r="AC149" s="1966"/>
      <c r="AD149" s="1966"/>
      <c r="AE149" s="1966"/>
      <c r="AF149" s="1966"/>
      <c r="AG149" s="1966"/>
      <c r="AH149" s="1966"/>
      <c r="AI149" s="1966"/>
      <c r="AJ149" s="1966"/>
      <c r="AK149" s="1966"/>
      <c r="AL149" s="1966"/>
      <c r="AM149" s="1966"/>
      <c r="AN149" s="1966"/>
      <c r="AO149" s="1966"/>
      <c r="AP149" s="1966"/>
      <c r="AQ149" s="1966"/>
      <c r="AR149" s="1966"/>
      <c r="AS149" s="1966"/>
      <c r="AT149" s="1966"/>
      <c r="AU149" s="1966"/>
      <c r="AV149" s="1966"/>
      <c r="AW149" s="1966"/>
    </row>
    <row r="150" spans="1:49">
      <c r="A150" s="1347"/>
      <c r="D150" s="1923"/>
      <c r="E150" s="1923"/>
      <c r="F150" s="1923"/>
      <c r="G150" s="1923"/>
      <c r="H150" s="1347"/>
      <c r="I150" s="1347"/>
      <c r="J150" s="1347"/>
      <c r="K150" s="1347"/>
      <c r="L150" s="1347"/>
      <c r="O150" s="1966"/>
      <c r="P150" s="1966"/>
      <c r="Q150" s="1966"/>
      <c r="R150" s="1966"/>
      <c r="S150" s="1966"/>
      <c r="T150" s="1966"/>
      <c r="U150" s="1966"/>
      <c r="V150" s="1966"/>
      <c r="W150" s="1966"/>
      <c r="X150" s="1966"/>
      <c r="Y150" s="1966"/>
      <c r="Z150" s="1966"/>
      <c r="AA150" s="1966"/>
      <c r="AB150" s="1966"/>
      <c r="AC150" s="1966"/>
      <c r="AD150" s="1966"/>
      <c r="AE150" s="1966"/>
      <c r="AF150" s="1966"/>
      <c r="AG150" s="1966"/>
      <c r="AH150" s="1966"/>
      <c r="AI150" s="1966"/>
      <c r="AJ150" s="1966"/>
      <c r="AK150" s="1966"/>
      <c r="AL150" s="1966"/>
      <c r="AM150" s="1966"/>
      <c r="AN150" s="1966"/>
      <c r="AO150" s="1966"/>
      <c r="AP150" s="1966"/>
      <c r="AQ150" s="1966"/>
      <c r="AR150" s="1966"/>
      <c r="AS150" s="1966"/>
      <c r="AT150" s="1966"/>
      <c r="AU150" s="1966"/>
      <c r="AV150" s="1966"/>
      <c r="AW150" s="1966"/>
    </row>
    <row r="151" spans="1:49">
      <c r="A151" s="1347"/>
      <c r="D151" s="1923"/>
      <c r="E151" s="1923"/>
      <c r="F151" s="1923"/>
      <c r="G151" s="1923"/>
      <c r="H151" s="1347"/>
      <c r="I151" s="1347"/>
      <c r="J151" s="1347"/>
      <c r="K151" s="1347"/>
      <c r="L151" s="1347"/>
      <c r="O151" s="1966"/>
      <c r="P151" s="1966"/>
      <c r="Q151" s="1966"/>
      <c r="R151" s="1966"/>
      <c r="S151" s="1966"/>
      <c r="T151" s="1966"/>
      <c r="U151" s="1966"/>
      <c r="V151" s="1966"/>
      <c r="W151" s="1966"/>
      <c r="X151" s="1966"/>
      <c r="Y151" s="1966"/>
      <c r="Z151" s="1966"/>
      <c r="AA151" s="1966"/>
      <c r="AB151" s="1966"/>
      <c r="AC151" s="1966"/>
      <c r="AD151" s="1966"/>
      <c r="AE151" s="1966"/>
      <c r="AF151" s="1966"/>
      <c r="AG151" s="1966"/>
      <c r="AH151" s="1966"/>
      <c r="AI151" s="1966"/>
      <c r="AJ151" s="1966"/>
      <c r="AK151" s="1966"/>
      <c r="AL151" s="1966"/>
      <c r="AM151" s="1966"/>
      <c r="AN151" s="1966"/>
      <c r="AO151" s="1966"/>
      <c r="AP151" s="1966"/>
      <c r="AQ151" s="1966"/>
      <c r="AR151" s="1966"/>
      <c r="AS151" s="1966"/>
      <c r="AT151" s="1966"/>
      <c r="AU151" s="1966"/>
      <c r="AV151" s="1966"/>
      <c r="AW151" s="1966"/>
    </row>
    <row r="152" spans="1:49">
      <c r="A152" s="1347"/>
      <c r="D152" s="1923"/>
      <c r="E152" s="1923"/>
      <c r="F152" s="1923"/>
      <c r="G152" s="1923"/>
      <c r="H152" s="1347"/>
      <c r="I152" s="1347"/>
      <c r="J152" s="1347"/>
      <c r="K152" s="1347"/>
      <c r="L152" s="1347"/>
      <c r="O152" s="1966"/>
      <c r="P152" s="1966"/>
      <c r="Q152" s="1966"/>
      <c r="R152" s="1966"/>
      <c r="S152" s="1966"/>
      <c r="T152" s="1966"/>
      <c r="U152" s="1966"/>
      <c r="V152" s="1966"/>
      <c r="W152" s="1966"/>
      <c r="X152" s="1966"/>
      <c r="Y152" s="1966"/>
      <c r="Z152" s="1966"/>
      <c r="AA152" s="1966"/>
      <c r="AB152" s="1966"/>
      <c r="AC152" s="1966"/>
      <c r="AD152" s="1966"/>
      <c r="AE152" s="1966"/>
      <c r="AF152" s="1966"/>
      <c r="AG152" s="1966"/>
      <c r="AH152" s="1966"/>
      <c r="AI152" s="1966"/>
      <c r="AJ152" s="1966"/>
      <c r="AK152" s="1966"/>
      <c r="AL152" s="1966"/>
      <c r="AM152" s="1966"/>
      <c r="AN152" s="1966"/>
      <c r="AO152" s="1966"/>
      <c r="AP152" s="1966"/>
      <c r="AQ152" s="1966"/>
      <c r="AR152" s="1966"/>
      <c r="AS152" s="1966"/>
      <c r="AT152" s="1966"/>
      <c r="AU152" s="1966"/>
      <c r="AV152" s="1966"/>
      <c r="AW152" s="1966"/>
    </row>
    <row r="153" spans="1:49">
      <c r="A153" s="1347"/>
      <c r="D153" s="1923"/>
      <c r="E153" s="1923"/>
      <c r="F153" s="1923"/>
      <c r="G153" s="1923"/>
      <c r="H153" s="1347"/>
      <c r="I153" s="1347"/>
      <c r="J153" s="1347"/>
      <c r="K153" s="1347"/>
      <c r="L153" s="1347"/>
      <c r="O153" s="1966"/>
      <c r="P153" s="1966"/>
      <c r="Q153" s="1966"/>
      <c r="R153" s="1966"/>
      <c r="S153" s="1966"/>
      <c r="T153" s="1966"/>
      <c r="U153" s="1966"/>
      <c r="V153" s="1966"/>
      <c r="W153" s="1966"/>
      <c r="X153" s="1966"/>
      <c r="Y153" s="1966"/>
      <c r="Z153" s="1966"/>
      <c r="AA153" s="1966"/>
      <c r="AB153" s="1966"/>
      <c r="AC153" s="1966"/>
      <c r="AD153" s="1966"/>
      <c r="AE153" s="1966"/>
      <c r="AF153" s="1966"/>
      <c r="AG153" s="1966"/>
      <c r="AH153" s="1966"/>
      <c r="AI153" s="1966"/>
      <c r="AJ153" s="1966"/>
      <c r="AK153" s="1966"/>
      <c r="AL153" s="1966"/>
      <c r="AM153" s="1966"/>
      <c r="AN153" s="1966"/>
      <c r="AO153" s="1966"/>
      <c r="AP153" s="1966"/>
      <c r="AQ153" s="1966"/>
      <c r="AR153" s="1966"/>
      <c r="AS153" s="1966"/>
      <c r="AT153" s="1966"/>
      <c r="AU153" s="1966"/>
      <c r="AV153" s="1966"/>
      <c r="AW153" s="1966"/>
    </row>
    <row r="154" spans="1:49">
      <c r="A154" s="1347"/>
      <c r="D154" s="1923"/>
      <c r="E154" s="1923"/>
      <c r="F154" s="1923"/>
      <c r="G154" s="1923"/>
      <c r="H154" s="1347"/>
      <c r="I154" s="1347"/>
      <c r="J154" s="1347"/>
      <c r="K154" s="1347"/>
      <c r="L154" s="1347"/>
      <c r="O154" s="1966"/>
      <c r="P154" s="1966"/>
      <c r="Q154" s="1966"/>
      <c r="R154" s="1966"/>
      <c r="S154" s="1966"/>
      <c r="T154" s="1966"/>
      <c r="U154" s="1966"/>
      <c r="V154" s="1966"/>
      <c r="W154" s="1966"/>
      <c r="X154" s="1966"/>
      <c r="Y154" s="1966"/>
      <c r="Z154" s="1966"/>
      <c r="AA154" s="1966"/>
      <c r="AB154" s="1966"/>
      <c r="AC154" s="1966"/>
      <c r="AD154" s="1966"/>
      <c r="AE154" s="1966"/>
      <c r="AF154" s="1966"/>
      <c r="AG154" s="1966"/>
      <c r="AH154" s="1966"/>
      <c r="AI154" s="1966"/>
      <c r="AJ154" s="1966"/>
      <c r="AK154" s="1966"/>
      <c r="AL154" s="1966"/>
      <c r="AM154" s="1966"/>
      <c r="AN154" s="1966"/>
      <c r="AO154" s="1966"/>
      <c r="AP154" s="1966"/>
      <c r="AQ154" s="1966"/>
      <c r="AR154" s="1966"/>
      <c r="AS154" s="1966"/>
      <c r="AT154" s="1966"/>
      <c r="AU154" s="1966"/>
      <c r="AV154" s="1966"/>
      <c r="AW154" s="1966"/>
    </row>
    <row r="155" spans="1:49">
      <c r="A155" s="1347"/>
      <c r="D155" s="1923"/>
      <c r="E155" s="1923"/>
      <c r="F155" s="1923"/>
      <c r="G155" s="1923"/>
      <c r="H155" s="1347"/>
      <c r="I155" s="1347"/>
      <c r="J155" s="1347"/>
      <c r="K155" s="1347"/>
      <c r="L155" s="1347"/>
      <c r="O155" s="1966"/>
      <c r="P155" s="1966"/>
      <c r="Q155" s="1966"/>
      <c r="R155" s="1966"/>
      <c r="S155" s="1966"/>
      <c r="T155" s="1966"/>
      <c r="U155" s="1966"/>
      <c r="V155" s="1966"/>
      <c r="W155" s="1966"/>
      <c r="X155" s="1966"/>
      <c r="Y155" s="1966"/>
      <c r="Z155" s="1966"/>
      <c r="AA155" s="1966"/>
      <c r="AB155" s="1966"/>
      <c r="AC155" s="1966"/>
      <c r="AD155" s="1966"/>
      <c r="AE155" s="1966"/>
      <c r="AF155" s="1966"/>
      <c r="AG155" s="1966"/>
      <c r="AH155" s="1966"/>
      <c r="AI155" s="1966"/>
      <c r="AJ155" s="1966"/>
      <c r="AK155" s="1966"/>
      <c r="AL155" s="1966"/>
      <c r="AM155" s="1966"/>
      <c r="AN155" s="1966"/>
      <c r="AO155" s="1966"/>
      <c r="AP155" s="1966"/>
      <c r="AQ155" s="1966"/>
      <c r="AR155" s="1966"/>
      <c r="AS155" s="1966"/>
      <c r="AT155" s="1966"/>
      <c r="AU155" s="1966"/>
      <c r="AV155" s="1966"/>
      <c r="AW155" s="1966"/>
    </row>
    <row r="156" spans="1:49">
      <c r="A156" s="1347"/>
      <c r="D156" s="1923"/>
      <c r="E156" s="1923"/>
      <c r="F156" s="1923"/>
      <c r="G156" s="1923"/>
      <c r="H156" s="1347"/>
      <c r="I156" s="1347"/>
      <c r="J156" s="1347"/>
      <c r="K156" s="1347"/>
      <c r="L156" s="1347"/>
      <c r="O156" s="1966"/>
      <c r="P156" s="1966"/>
      <c r="Q156" s="1966"/>
      <c r="R156" s="1966"/>
      <c r="S156" s="1966"/>
      <c r="T156" s="1966"/>
      <c r="U156" s="1966"/>
      <c r="V156" s="1966"/>
      <c r="W156" s="1966"/>
      <c r="X156" s="1966"/>
      <c r="Y156" s="1966"/>
      <c r="Z156" s="1966"/>
      <c r="AA156" s="1966"/>
      <c r="AB156" s="1966"/>
      <c r="AC156" s="1966"/>
      <c r="AD156" s="1966"/>
      <c r="AE156" s="1966"/>
      <c r="AF156" s="1966"/>
      <c r="AG156" s="1966"/>
      <c r="AH156" s="1966"/>
      <c r="AI156" s="1966"/>
      <c r="AJ156" s="1966"/>
      <c r="AK156" s="1966"/>
      <c r="AL156" s="1966"/>
      <c r="AM156" s="1966"/>
      <c r="AN156" s="1966"/>
      <c r="AO156" s="1966"/>
      <c r="AP156" s="1966"/>
      <c r="AQ156" s="1966"/>
      <c r="AR156" s="1966"/>
      <c r="AS156" s="1966"/>
      <c r="AT156" s="1966"/>
      <c r="AU156" s="1966"/>
      <c r="AV156" s="1966"/>
      <c r="AW156" s="1966"/>
    </row>
    <row r="157" spans="1:49">
      <c r="A157" s="1347"/>
      <c r="D157" s="1923"/>
      <c r="E157" s="1923"/>
      <c r="F157" s="1923"/>
      <c r="G157" s="1923"/>
      <c r="H157" s="1347"/>
      <c r="I157" s="1347"/>
      <c r="J157" s="1347"/>
      <c r="K157" s="1347"/>
      <c r="L157" s="1347"/>
      <c r="O157" s="1966"/>
      <c r="P157" s="1966"/>
      <c r="Q157" s="1966"/>
      <c r="R157" s="1966"/>
      <c r="S157" s="1966"/>
      <c r="T157" s="1966"/>
      <c r="U157" s="1966"/>
      <c r="V157" s="1966"/>
      <c r="W157" s="1966"/>
      <c r="X157" s="1966"/>
      <c r="Y157" s="1966"/>
      <c r="Z157" s="1966"/>
      <c r="AA157" s="1966"/>
      <c r="AB157" s="1966"/>
      <c r="AC157" s="1966"/>
      <c r="AD157" s="1966"/>
      <c r="AE157" s="1966"/>
      <c r="AF157" s="1966"/>
      <c r="AG157" s="1966"/>
      <c r="AH157" s="1966"/>
      <c r="AI157" s="1966"/>
      <c r="AJ157" s="1966"/>
      <c r="AK157" s="1966"/>
      <c r="AL157" s="1966"/>
      <c r="AM157" s="1966"/>
      <c r="AN157" s="1966"/>
      <c r="AO157" s="1966"/>
      <c r="AP157" s="1966"/>
      <c r="AQ157" s="1966"/>
      <c r="AR157" s="1966"/>
      <c r="AS157" s="1966"/>
      <c r="AT157" s="1966"/>
      <c r="AU157" s="1966"/>
      <c r="AV157" s="1966"/>
      <c r="AW157" s="1966"/>
    </row>
    <row r="158" spans="1:49">
      <c r="A158" s="1347"/>
      <c r="D158" s="1923"/>
      <c r="E158" s="1923"/>
      <c r="F158" s="1923"/>
      <c r="G158" s="1923"/>
      <c r="H158" s="1347"/>
      <c r="I158" s="1347"/>
      <c r="J158" s="1347"/>
      <c r="K158" s="1347"/>
      <c r="L158" s="1347"/>
      <c r="O158" s="1966"/>
      <c r="P158" s="1966"/>
      <c r="Q158" s="1966"/>
      <c r="R158" s="1966"/>
      <c r="S158" s="1966"/>
      <c r="T158" s="1966"/>
      <c r="U158" s="1966"/>
      <c r="V158" s="1966"/>
      <c r="W158" s="1966"/>
      <c r="X158" s="1966"/>
      <c r="Y158" s="1966"/>
      <c r="Z158" s="1966"/>
      <c r="AA158" s="1966"/>
      <c r="AB158" s="1966"/>
      <c r="AC158" s="1966"/>
      <c r="AD158" s="1966"/>
      <c r="AE158" s="1966"/>
      <c r="AF158" s="1966"/>
      <c r="AG158" s="1966"/>
      <c r="AH158" s="1966"/>
      <c r="AI158" s="1966"/>
      <c r="AJ158" s="1966"/>
      <c r="AK158" s="1966"/>
      <c r="AL158" s="1966"/>
      <c r="AM158" s="1966"/>
      <c r="AN158" s="1966"/>
      <c r="AO158" s="1966"/>
      <c r="AP158" s="1966"/>
      <c r="AQ158" s="1966"/>
      <c r="AR158" s="1966"/>
      <c r="AS158" s="1966"/>
      <c r="AT158" s="1966"/>
      <c r="AU158" s="1966"/>
      <c r="AV158" s="1966"/>
      <c r="AW158" s="1966"/>
    </row>
    <row r="159" spans="1:49">
      <c r="A159" s="1347"/>
      <c r="D159" s="1923"/>
      <c r="E159" s="1923"/>
      <c r="F159" s="1923"/>
      <c r="G159" s="1923"/>
      <c r="H159" s="1347"/>
      <c r="I159" s="1347"/>
      <c r="J159" s="1347"/>
      <c r="K159" s="1347"/>
      <c r="L159" s="1347"/>
      <c r="O159" s="1966"/>
      <c r="P159" s="1966"/>
      <c r="Q159" s="1966"/>
      <c r="R159" s="1966"/>
      <c r="S159" s="1966"/>
      <c r="T159" s="1966"/>
      <c r="U159" s="1966"/>
      <c r="V159" s="1966"/>
      <c r="W159" s="1966"/>
      <c r="X159" s="1966"/>
      <c r="Y159" s="1966"/>
      <c r="Z159" s="1966"/>
      <c r="AA159" s="1966"/>
      <c r="AB159" s="1966"/>
      <c r="AC159" s="1966"/>
      <c r="AD159" s="1966"/>
      <c r="AE159" s="1966"/>
      <c r="AF159" s="1966"/>
      <c r="AG159" s="1966"/>
      <c r="AH159" s="1966"/>
      <c r="AI159" s="1966"/>
      <c r="AJ159" s="1966"/>
      <c r="AK159" s="1966"/>
      <c r="AL159" s="1966"/>
      <c r="AM159" s="1966"/>
      <c r="AN159" s="1966"/>
      <c r="AO159" s="1966"/>
      <c r="AP159" s="1966"/>
      <c r="AQ159" s="1966"/>
      <c r="AR159" s="1966"/>
      <c r="AS159" s="1966"/>
      <c r="AT159" s="1966"/>
      <c r="AU159" s="1966"/>
      <c r="AV159" s="1966"/>
      <c r="AW159" s="1966"/>
    </row>
    <row r="160" spans="1:49">
      <c r="A160" s="1347"/>
      <c r="D160" s="1923"/>
      <c r="E160" s="1923"/>
      <c r="F160" s="1923"/>
      <c r="G160" s="1923"/>
      <c r="H160" s="1347"/>
      <c r="I160" s="1347"/>
      <c r="J160" s="1347"/>
      <c r="K160" s="1347"/>
      <c r="L160" s="1347"/>
      <c r="O160" s="1966"/>
      <c r="P160" s="1966"/>
      <c r="Q160" s="1966"/>
      <c r="R160" s="1966"/>
      <c r="S160" s="1966"/>
      <c r="T160" s="1966"/>
      <c r="U160" s="1966"/>
      <c r="V160" s="1966"/>
      <c r="W160" s="1966"/>
      <c r="X160" s="1966"/>
      <c r="Y160" s="1966"/>
      <c r="Z160" s="1966"/>
      <c r="AA160" s="1966"/>
      <c r="AB160" s="1966"/>
      <c r="AC160" s="1966"/>
      <c r="AD160" s="1966"/>
      <c r="AE160" s="1966"/>
      <c r="AF160" s="1966"/>
      <c r="AG160" s="1966"/>
      <c r="AH160" s="1966"/>
      <c r="AI160" s="1966"/>
      <c r="AJ160" s="1966"/>
      <c r="AK160" s="1966"/>
      <c r="AL160" s="1966"/>
      <c r="AM160" s="1966"/>
      <c r="AN160" s="1966"/>
      <c r="AO160" s="1966"/>
      <c r="AP160" s="1966"/>
      <c r="AQ160" s="1966"/>
      <c r="AR160" s="1966"/>
      <c r="AS160" s="1966"/>
      <c r="AT160" s="1966"/>
      <c r="AU160" s="1966"/>
      <c r="AV160" s="1966"/>
      <c r="AW160" s="1966"/>
    </row>
    <row r="161" spans="1:49">
      <c r="A161" s="1347"/>
      <c r="D161" s="1923"/>
      <c r="E161" s="1923"/>
      <c r="F161" s="1923"/>
      <c r="G161" s="1923"/>
      <c r="H161" s="1347"/>
      <c r="I161" s="1347"/>
      <c r="J161" s="1347"/>
      <c r="K161" s="1347"/>
      <c r="L161" s="1347"/>
      <c r="O161" s="1966"/>
      <c r="P161" s="1966"/>
      <c r="Q161" s="1966"/>
      <c r="R161" s="1966"/>
      <c r="S161" s="1966"/>
      <c r="T161" s="1966"/>
      <c r="U161" s="1966"/>
      <c r="V161" s="1966"/>
      <c r="W161" s="1966"/>
      <c r="X161" s="1966"/>
      <c r="Y161" s="1966"/>
      <c r="Z161" s="1966"/>
      <c r="AA161" s="1966"/>
      <c r="AB161" s="1966"/>
      <c r="AC161" s="1966"/>
      <c r="AD161" s="1966"/>
      <c r="AE161" s="1966"/>
      <c r="AF161" s="1966"/>
      <c r="AG161" s="1966"/>
      <c r="AH161" s="1966"/>
      <c r="AI161" s="1966"/>
      <c r="AJ161" s="1966"/>
      <c r="AK161" s="1966"/>
      <c r="AL161" s="1966"/>
      <c r="AM161" s="1966"/>
      <c r="AN161" s="1966"/>
      <c r="AO161" s="1966"/>
      <c r="AP161" s="1966"/>
      <c r="AQ161" s="1966"/>
      <c r="AR161" s="1966"/>
      <c r="AS161" s="1966"/>
      <c r="AT161" s="1966"/>
      <c r="AU161" s="1966"/>
      <c r="AV161" s="1966"/>
      <c r="AW161" s="1966"/>
    </row>
    <row r="162" spans="1:49">
      <c r="A162" s="1347"/>
      <c r="D162" s="1923"/>
      <c r="E162" s="1923"/>
      <c r="F162" s="1923"/>
      <c r="G162" s="1923"/>
      <c r="H162" s="1347"/>
      <c r="I162" s="1347"/>
      <c r="J162" s="1347"/>
      <c r="K162" s="1347"/>
      <c r="L162" s="1347"/>
      <c r="O162" s="1966"/>
      <c r="P162" s="1966"/>
      <c r="Q162" s="1966"/>
      <c r="R162" s="1966"/>
      <c r="S162" s="1966"/>
      <c r="T162" s="1966"/>
      <c r="U162" s="1966"/>
      <c r="V162" s="1966"/>
      <c r="W162" s="1966"/>
      <c r="X162" s="1966"/>
      <c r="Y162" s="1966"/>
      <c r="Z162" s="1966"/>
      <c r="AA162" s="1966"/>
      <c r="AB162" s="1966"/>
      <c r="AC162" s="1966"/>
      <c r="AD162" s="1966"/>
      <c r="AE162" s="1966"/>
      <c r="AF162" s="1966"/>
      <c r="AG162" s="1966"/>
      <c r="AH162" s="1966"/>
      <c r="AI162" s="1966"/>
      <c r="AJ162" s="1966"/>
      <c r="AK162" s="1966"/>
      <c r="AL162" s="1966"/>
      <c r="AM162" s="1966"/>
      <c r="AN162" s="1966"/>
      <c r="AO162" s="1966"/>
      <c r="AP162" s="1966"/>
      <c r="AQ162" s="1966"/>
      <c r="AR162" s="1966"/>
      <c r="AS162" s="1966"/>
      <c r="AT162" s="1966"/>
      <c r="AU162" s="1966"/>
      <c r="AV162" s="1966"/>
      <c r="AW162" s="1966"/>
    </row>
    <row r="163" spans="1:49">
      <c r="A163" s="1347"/>
      <c r="D163" s="1923"/>
      <c r="E163" s="1923"/>
      <c r="F163" s="1923"/>
      <c r="G163" s="1923"/>
      <c r="H163" s="1347"/>
      <c r="I163" s="1347"/>
      <c r="J163" s="1347"/>
      <c r="K163" s="1347"/>
      <c r="L163" s="1347"/>
      <c r="O163" s="1966"/>
      <c r="P163" s="1966"/>
      <c r="Q163" s="1966"/>
      <c r="R163" s="1966"/>
      <c r="S163" s="1966"/>
      <c r="T163" s="1966"/>
      <c r="U163" s="1966"/>
      <c r="V163" s="1966"/>
      <c r="W163" s="1966"/>
      <c r="X163" s="1966"/>
      <c r="Y163" s="1966"/>
      <c r="Z163" s="1966"/>
      <c r="AA163" s="1966"/>
      <c r="AB163" s="1966"/>
      <c r="AC163" s="1966"/>
      <c r="AD163" s="1966"/>
      <c r="AE163" s="1966"/>
      <c r="AF163" s="1966"/>
      <c r="AG163" s="1966"/>
      <c r="AH163" s="1966"/>
      <c r="AI163" s="1966"/>
      <c r="AJ163" s="1966"/>
      <c r="AK163" s="1966"/>
      <c r="AL163" s="1966"/>
      <c r="AM163" s="1966"/>
      <c r="AN163" s="1966"/>
      <c r="AO163" s="1966"/>
      <c r="AP163" s="1966"/>
      <c r="AQ163" s="1966"/>
      <c r="AR163" s="1966"/>
      <c r="AS163" s="1966"/>
      <c r="AT163" s="1966"/>
      <c r="AU163" s="1966"/>
      <c r="AV163" s="1966"/>
      <c r="AW163" s="1966"/>
    </row>
    <row r="164" spans="1:49">
      <c r="A164" s="1347"/>
      <c r="D164" s="1923"/>
      <c r="E164" s="1923"/>
      <c r="F164" s="1923"/>
      <c r="G164" s="1923"/>
      <c r="H164" s="1347"/>
      <c r="I164" s="1347"/>
      <c r="J164" s="1347"/>
      <c r="K164" s="1347"/>
      <c r="L164" s="1347"/>
      <c r="O164" s="1919"/>
      <c r="P164" s="1919"/>
      <c r="Q164" s="1919"/>
      <c r="R164" s="1919"/>
      <c r="S164" s="1919"/>
      <c r="T164" s="1919"/>
      <c r="U164" s="1919"/>
      <c r="V164" s="1919"/>
      <c r="W164" s="1919"/>
      <c r="X164" s="1919"/>
      <c r="Y164" s="1919"/>
      <c r="Z164" s="1919"/>
      <c r="AA164" s="1919"/>
      <c r="AB164" s="1919"/>
      <c r="AC164" s="1919"/>
      <c r="AD164" s="1919"/>
      <c r="AE164" s="1919"/>
      <c r="AF164" s="1919"/>
      <c r="AG164" s="1919"/>
      <c r="AH164" s="1919"/>
      <c r="AI164" s="1919"/>
      <c r="AJ164" s="1919"/>
      <c r="AK164" s="1919"/>
      <c r="AL164" s="1919"/>
      <c r="AM164" s="1919"/>
      <c r="AN164" s="1919"/>
      <c r="AO164" s="1919"/>
      <c r="AP164" s="1919"/>
      <c r="AQ164" s="1919"/>
      <c r="AR164" s="1919"/>
      <c r="AS164" s="1919"/>
      <c r="AT164" s="1919"/>
      <c r="AU164" s="1919"/>
      <c r="AV164" s="1919"/>
      <c r="AW164" s="1919"/>
    </row>
    <row r="165" spans="1:49">
      <c r="A165" s="1347"/>
      <c r="D165" s="1923"/>
      <c r="E165" s="1923"/>
      <c r="F165" s="1923"/>
      <c r="G165" s="1923"/>
      <c r="H165" s="1347"/>
      <c r="I165" s="1347"/>
      <c r="J165" s="1347"/>
      <c r="K165" s="1347"/>
      <c r="L165" s="1347"/>
      <c r="O165" s="1918"/>
      <c r="P165" s="1918"/>
      <c r="Q165" s="1918"/>
      <c r="R165" s="1918"/>
      <c r="S165" s="1918"/>
      <c r="T165" s="1918"/>
      <c r="U165" s="1918"/>
      <c r="V165" s="1918"/>
      <c r="W165" s="1918"/>
      <c r="X165" s="1918"/>
      <c r="Y165" s="1918"/>
      <c r="Z165" s="1918"/>
      <c r="AA165" s="1918"/>
      <c r="AB165" s="1918"/>
      <c r="AC165" s="1918"/>
      <c r="AD165" s="1918"/>
      <c r="AE165" s="1918"/>
      <c r="AF165" s="1918"/>
      <c r="AG165" s="1918"/>
      <c r="AH165" s="1918"/>
      <c r="AI165" s="1918"/>
      <c r="AJ165" s="1918"/>
      <c r="AK165" s="1918"/>
      <c r="AL165" s="1918"/>
      <c r="AM165" s="1918"/>
      <c r="AN165" s="1918"/>
      <c r="AO165" s="1918"/>
      <c r="AP165" s="1918"/>
      <c r="AQ165" s="1918"/>
      <c r="AR165" s="1918"/>
      <c r="AS165" s="1918"/>
      <c r="AT165" s="1918"/>
      <c r="AU165" s="1918"/>
      <c r="AV165" s="1918"/>
      <c r="AW165" s="1918"/>
    </row>
    <row r="166" spans="1:49">
      <c r="A166" s="1347"/>
      <c r="D166" s="1923"/>
      <c r="E166" s="1923"/>
      <c r="F166" s="1923"/>
      <c r="G166" s="1923"/>
      <c r="H166" s="1347"/>
      <c r="I166" s="1347"/>
      <c r="J166" s="1347"/>
      <c r="K166" s="1347"/>
      <c r="L166" s="1347"/>
      <c r="O166" s="1918"/>
      <c r="P166" s="1918"/>
      <c r="Q166" s="1918"/>
      <c r="R166" s="1918"/>
      <c r="S166" s="1918"/>
      <c r="T166" s="1918"/>
      <c r="U166" s="1918"/>
      <c r="V166" s="1918"/>
      <c r="W166" s="1918"/>
      <c r="X166" s="1918"/>
      <c r="Y166" s="1918"/>
      <c r="Z166" s="1918"/>
      <c r="AA166" s="1918"/>
      <c r="AB166" s="1918"/>
      <c r="AC166" s="1918"/>
      <c r="AD166" s="1918"/>
      <c r="AE166" s="1918"/>
      <c r="AF166" s="1918"/>
      <c r="AG166" s="1918"/>
      <c r="AH166" s="1918"/>
      <c r="AI166" s="1918"/>
      <c r="AJ166" s="1918"/>
      <c r="AK166" s="1918"/>
      <c r="AL166" s="1918"/>
      <c r="AM166" s="1918"/>
      <c r="AN166" s="1918"/>
      <c r="AO166" s="1918"/>
      <c r="AP166" s="1918"/>
      <c r="AQ166" s="1918"/>
      <c r="AR166" s="1918"/>
      <c r="AS166" s="1918"/>
      <c r="AT166" s="1918"/>
      <c r="AU166" s="1918"/>
      <c r="AV166" s="1918"/>
      <c r="AW166" s="1918"/>
    </row>
    <row r="167" spans="1:49">
      <c r="A167" s="1347"/>
      <c r="D167" s="1923"/>
      <c r="E167" s="1923"/>
      <c r="F167" s="1923"/>
      <c r="G167" s="1923"/>
      <c r="H167" s="1347"/>
      <c r="I167" s="1347"/>
      <c r="J167" s="1347"/>
      <c r="K167" s="1347"/>
      <c r="L167" s="1347"/>
      <c r="O167" s="1919"/>
      <c r="P167" s="1919"/>
      <c r="Q167" s="1919"/>
      <c r="R167" s="1919"/>
      <c r="S167" s="1919"/>
      <c r="T167" s="1919"/>
      <c r="U167" s="1919"/>
      <c r="V167" s="1919"/>
      <c r="W167" s="1919"/>
      <c r="X167" s="1919"/>
      <c r="Y167" s="1919"/>
      <c r="Z167" s="1919"/>
      <c r="AA167" s="1919"/>
      <c r="AB167" s="1919"/>
      <c r="AC167" s="1919"/>
      <c r="AD167" s="1919"/>
      <c r="AE167" s="1919"/>
      <c r="AF167" s="1919"/>
      <c r="AG167" s="1919"/>
      <c r="AH167" s="1919"/>
      <c r="AI167" s="1919"/>
      <c r="AJ167" s="1919"/>
      <c r="AK167" s="1919"/>
      <c r="AL167" s="1919"/>
      <c r="AM167" s="1919"/>
      <c r="AN167" s="1919"/>
      <c r="AO167" s="1919"/>
      <c r="AP167" s="1919"/>
      <c r="AQ167" s="1919"/>
      <c r="AR167" s="1919"/>
      <c r="AS167" s="1919"/>
      <c r="AT167" s="1919"/>
      <c r="AU167" s="1919"/>
      <c r="AV167" s="1919"/>
      <c r="AW167" s="1919"/>
    </row>
    <row r="168" spans="1:49">
      <c r="A168" s="1347"/>
      <c r="D168" s="1923"/>
      <c r="E168" s="1923"/>
      <c r="F168" s="1923"/>
      <c r="G168" s="1923"/>
      <c r="H168" s="1347"/>
      <c r="I168" s="1347"/>
      <c r="J168" s="1347"/>
      <c r="K168" s="1347"/>
      <c r="L168" s="1347"/>
      <c r="O168" s="1919"/>
      <c r="P168" s="1919"/>
      <c r="Q168" s="1919"/>
      <c r="R168" s="1919"/>
      <c r="S168" s="1919"/>
      <c r="T168" s="1919"/>
      <c r="U168" s="1919"/>
      <c r="V168" s="1919"/>
      <c r="W168" s="1919"/>
      <c r="X168" s="1919"/>
      <c r="Y168" s="1919"/>
      <c r="Z168" s="1919"/>
      <c r="AA168" s="1919"/>
      <c r="AB168" s="1919"/>
      <c r="AC168" s="1919"/>
      <c r="AD168" s="1919"/>
      <c r="AE168" s="1919"/>
      <c r="AF168" s="1919"/>
      <c r="AG168" s="1919"/>
      <c r="AH168" s="1919"/>
      <c r="AI168" s="1919"/>
      <c r="AJ168" s="1919"/>
      <c r="AK168" s="1919"/>
      <c r="AL168" s="1919"/>
      <c r="AM168" s="1919"/>
      <c r="AN168" s="1919"/>
      <c r="AO168" s="1919"/>
      <c r="AP168" s="1919"/>
      <c r="AQ168" s="1919"/>
      <c r="AR168" s="1919"/>
      <c r="AS168" s="1919"/>
      <c r="AT168" s="1919"/>
      <c r="AU168" s="1919"/>
      <c r="AV168" s="1919"/>
      <c r="AW168" s="1919"/>
    </row>
    <row r="169" spans="1:49">
      <c r="A169" s="1347"/>
      <c r="D169" s="1923"/>
      <c r="E169" s="1923"/>
      <c r="F169" s="1923"/>
      <c r="G169" s="1923"/>
      <c r="H169" s="1347"/>
      <c r="I169" s="1347"/>
      <c r="J169" s="1347"/>
      <c r="K169" s="1347"/>
      <c r="L169" s="1347"/>
      <c r="O169" s="1966"/>
      <c r="P169" s="1966"/>
      <c r="Q169" s="1966"/>
      <c r="R169" s="1966"/>
      <c r="S169" s="1966"/>
      <c r="T169" s="1966"/>
      <c r="U169" s="1966"/>
      <c r="V169" s="1966"/>
      <c r="W169" s="1966"/>
      <c r="X169" s="1966"/>
      <c r="Y169" s="1966"/>
      <c r="Z169" s="1966"/>
      <c r="AA169" s="1966"/>
      <c r="AB169" s="1966"/>
      <c r="AC169" s="1966"/>
      <c r="AD169" s="1966"/>
      <c r="AE169" s="1966"/>
      <c r="AF169" s="1966"/>
      <c r="AG169" s="1966"/>
      <c r="AH169" s="1966"/>
      <c r="AI169" s="1966"/>
      <c r="AJ169" s="1966"/>
      <c r="AK169" s="1966"/>
      <c r="AL169" s="1966"/>
      <c r="AM169" s="1966"/>
      <c r="AN169" s="1966"/>
      <c r="AO169" s="1966"/>
      <c r="AP169" s="1966"/>
      <c r="AQ169" s="1966"/>
      <c r="AR169" s="1966"/>
      <c r="AS169" s="1966"/>
      <c r="AT169" s="1966"/>
      <c r="AU169" s="1966"/>
      <c r="AV169" s="1966"/>
      <c r="AW169" s="1966"/>
    </row>
    <row r="170" spans="1:49">
      <c r="A170" s="1347"/>
      <c r="D170" s="1923"/>
      <c r="E170" s="1923"/>
      <c r="F170" s="1923"/>
      <c r="G170" s="1923"/>
      <c r="H170" s="1347"/>
      <c r="I170" s="1347"/>
      <c r="J170" s="1347"/>
      <c r="K170" s="1347"/>
      <c r="L170" s="1347"/>
      <c r="O170" s="1919"/>
      <c r="P170" s="1919"/>
      <c r="Q170" s="1919"/>
      <c r="R170" s="1919"/>
      <c r="S170" s="1919"/>
      <c r="T170" s="1919"/>
      <c r="U170" s="1919"/>
      <c r="V170" s="1919"/>
      <c r="W170" s="1919"/>
      <c r="X170" s="1919"/>
      <c r="Y170" s="1919"/>
      <c r="Z170" s="1919"/>
      <c r="AA170" s="1919"/>
      <c r="AB170" s="1919"/>
      <c r="AC170" s="1919"/>
      <c r="AD170" s="1919"/>
      <c r="AE170" s="1919"/>
      <c r="AF170" s="1919"/>
      <c r="AG170" s="1919"/>
      <c r="AH170" s="1919"/>
      <c r="AI170" s="1919"/>
      <c r="AJ170" s="1919"/>
      <c r="AK170" s="1919"/>
      <c r="AL170" s="1919"/>
      <c r="AM170" s="1919"/>
      <c r="AN170" s="1919"/>
      <c r="AO170" s="1919"/>
      <c r="AP170" s="1919"/>
      <c r="AQ170" s="1919"/>
      <c r="AR170" s="1919"/>
      <c r="AS170" s="1919"/>
      <c r="AT170" s="1919"/>
      <c r="AU170" s="1919"/>
      <c r="AV170" s="1919"/>
      <c r="AW170" s="1919"/>
    </row>
    <row r="171" spans="1:49">
      <c r="A171" s="1347"/>
      <c r="D171" s="1923"/>
      <c r="E171" s="1923"/>
      <c r="F171" s="1923"/>
      <c r="G171" s="1923"/>
      <c r="H171" s="1347"/>
      <c r="I171" s="1347"/>
      <c r="J171" s="1347"/>
      <c r="K171" s="1347"/>
      <c r="L171" s="1347"/>
      <c r="O171" s="1917"/>
      <c r="P171" s="1917"/>
      <c r="Q171" s="1917"/>
      <c r="R171" s="1917"/>
      <c r="S171" s="1917"/>
      <c r="T171" s="1917"/>
      <c r="U171" s="1917"/>
      <c r="V171" s="1917"/>
      <c r="W171" s="1917"/>
      <c r="X171" s="1917"/>
      <c r="Y171" s="1917"/>
      <c r="Z171" s="1917"/>
      <c r="AA171" s="1917"/>
      <c r="AB171" s="1917"/>
      <c r="AC171" s="1917"/>
      <c r="AD171" s="1917"/>
      <c r="AE171" s="1917"/>
      <c r="AF171" s="1917"/>
      <c r="AG171" s="1917"/>
      <c r="AH171" s="1917"/>
      <c r="AI171" s="1917"/>
      <c r="AJ171" s="1917"/>
      <c r="AK171" s="1917"/>
      <c r="AL171" s="1917"/>
      <c r="AM171" s="1917"/>
      <c r="AN171" s="1917"/>
      <c r="AO171" s="1917"/>
      <c r="AP171" s="1917"/>
      <c r="AQ171" s="1917"/>
      <c r="AR171" s="1917"/>
      <c r="AS171" s="1917"/>
      <c r="AT171" s="1917"/>
      <c r="AU171" s="1917"/>
      <c r="AV171" s="1917"/>
      <c r="AW171" s="1917"/>
    </row>
    <row r="172" spans="1:49">
      <c r="A172" s="1347"/>
      <c r="D172" s="1923"/>
      <c r="E172" s="1923"/>
      <c r="F172" s="1923"/>
      <c r="G172" s="1923"/>
      <c r="H172" s="1347"/>
      <c r="I172" s="1347"/>
      <c r="J172" s="1347"/>
      <c r="K172" s="1347"/>
      <c r="L172" s="1347"/>
      <c r="O172" s="1988"/>
      <c r="P172" s="1988"/>
      <c r="Q172" s="1988"/>
      <c r="R172" s="1988"/>
      <c r="S172" s="1988"/>
      <c r="T172" s="1988"/>
      <c r="U172" s="1988"/>
      <c r="V172" s="1988"/>
      <c r="W172" s="1988"/>
      <c r="X172" s="1988"/>
      <c r="Y172" s="1988"/>
      <c r="Z172" s="1988"/>
      <c r="AA172" s="1988"/>
      <c r="AB172" s="1988"/>
      <c r="AC172" s="1988"/>
      <c r="AD172" s="1988"/>
      <c r="AE172" s="1988"/>
      <c r="AF172" s="1988"/>
      <c r="AG172" s="1988"/>
      <c r="AH172" s="1988"/>
      <c r="AI172" s="1988"/>
      <c r="AJ172" s="1988"/>
      <c r="AK172" s="1988"/>
      <c r="AL172" s="1988"/>
      <c r="AM172" s="1988"/>
      <c r="AN172" s="1988"/>
      <c r="AO172" s="1988"/>
      <c r="AP172" s="1988"/>
      <c r="AQ172" s="1988"/>
      <c r="AR172" s="1988"/>
      <c r="AS172" s="1988"/>
      <c r="AT172" s="1988"/>
      <c r="AU172" s="1988"/>
      <c r="AV172" s="1988"/>
      <c r="AW172" s="1988"/>
    </row>
    <row r="173" spans="1:49">
      <c r="A173" s="1347"/>
      <c r="D173" s="1923"/>
      <c r="E173" s="1923"/>
      <c r="F173" s="1923"/>
      <c r="G173" s="1923"/>
      <c r="H173" s="1347"/>
      <c r="I173" s="1347"/>
      <c r="J173" s="1347"/>
      <c r="K173" s="1347"/>
      <c r="L173" s="1347"/>
    </row>
    <row r="174" spans="1:49">
      <c r="A174" s="1347"/>
      <c r="D174" s="1923"/>
      <c r="E174" s="1923"/>
      <c r="F174" s="1923"/>
      <c r="G174" s="1923"/>
      <c r="H174" s="1347"/>
      <c r="I174" s="1347"/>
      <c r="J174" s="1347"/>
      <c r="K174" s="1347"/>
      <c r="L174" s="1347"/>
    </row>
    <row r="175" spans="1:49">
      <c r="A175" s="1347"/>
      <c r="D175" s="1923"/>
      <c r="E175" s="1923"/>
      <c r="F175" s="1923"/>
      <c r="G175" s="1923"/>
      <c r="H175" s="1347"/>
      <c r="I175" s="1347"/>
      <c r="J175" s="1347"/>
      <c r="K175" s="1347"/>
      <c r="L175" s="1347"/>
    </row>
    <row r="176" spans="1:49">
      <c r="A176" s="1347"/>
      <c r="D176" s="1923"/>
      <c r="E176" s="1923"/>
      <c r="F176" s="1923"/>
      <c r="G176" s="1923"/>
      <c r="H176" s="1347"/>
      <c r="I176" s="1347"/>
      <c r="J176" s="1347"/>
      <c r="K176" s="1347"/>
      <c r="L176" s="1347"/>
    </row>
    <row r="177" spans="1:12">
      <c r="H177" s="1347"/>
      <c r="I177" s="1347"/>
      <c r="J177" s="1347"/>
      <c r="K177" s="1347"/>
      <c r="L177" s="1347"/>
    </row>
    <row r="178" spans="1:12">
      <c r="H178" s="1347"/>
      <c r="I178" s="1347"/>
      <c r="J178" s="1347"/>
      <c r="K178" s="1347"/>
      <c r="L178" s="1347"/>
    </row>
    <row r="179" spans="1:12">
      <c r="A179" s="1347"/>
      <c r="D179" s="1923"/>
      <c r="E179" s="1923"/>
      <c r="F179" s="1923"/>
      <c r="G179" s="1923"/>
      <c r="H179" s="1347"/>
      <c r="I179" s="1347"/>
      <c r="J179" s="1347"/>
      <c r="K179" s="1347"/>
      <c r="L179" s="1347"/>
    </row>
    <row r="180" spans="1:12">
      <c r="H180" s="1347"/>
      <c r="I180" s="1347"/>
      <c r="J180" s="1347"/>
      <c r="K180" s="1347"/>
      <c r="L180" s="1347"/>
    </row>
    <row r="181" spans="1:12">
      <c r="H181" s="1347"/>
      <c r="I181" s="1347"/>
      <c r="J181" s="1347"/>
      <c r="K181" s="1347"/>
      <c r="L181" s="1347"/>
    </row>
    <row r="182" spans="1:12">
      <c r="H182" s="1988"/>
      <c r="I182" s="1988"/>
      <c r="J182" s="1988"/>
      <c r="K182" s="1988"/>
      <c r="L182" s="1988"/>
    </row>
    <row r="183" spans="1:12">
      <c r="H183" s="1988"/>
      <c r="I183" s="1988"/>
      <c r="J183" s="1988"/>
      <c r="K183" s="1988"/>
      <c r="L183" s="1988"/>
    </row>
    <row r="184" spans="1:12">
      <c r="H184" s="1988"/>
      <c r="I184" s="1988"/>
      <c r="J184" s="1988"/>
      <c r="K184" s="1988"/>
      <c r="L184" s="1988"/>
    </row>
    <row r="185" spans="1:12">
      <c r="H185" s="1988"/>
      <c r="I185" s="1988"/>
      <c r="J185" s="1988"/>
      <c r="K185" s="1988"/>
      <c r="L185" s="1988"/>
    </row>
    <row r="186" spans="1:12">
      <c r="H186" s="1988"/>
      <c r="I186" s="1988"/>
      <c r="J186" s="1988"/>
      <c r="K186" s="1988"/>
      <c r="L186" s="1988"/>
    </row>
    <row r="187" spans="1:12">
      <c r="H187" s="1988"/>
      <c r="I187" s="1988"/>
      <c r="J187" s="1988"/>
      <c r="K187" s="1988"/>
      <c r="L187" s="1988"/>
    </row>
    <row r="188" spans="1:12">
      <c r="H188" s="1988"/>
      <c r="I188" s="1988"/>
      <c r="J188" s="1988"/>
      <c r="K188" s="1988"/>
      <c r="L188" s="1988"/>
    </row>
    <row r="189" spans="1:12">
      <c r="H189" s="1988"/>
      <c r="I189" s="1988"/>
      <c r="J189" s="1988"/>
      <c r="K189" s="1988"/>
      <c r="L189" s="1988"/>
    </row>
    <row r="190" spans="1:12">
      <c r="H190" s="1988"/>
      <c r="I190" s="1988"/>
      <c r="J190" s="1988"/>
      <c r="K190" s="1988"/>
      <c r="L190" s="1988"/>
    </row>
    <row r="191" spans="1:12">
      <c r="H191" s="1988"/>
      <c r="I191" s="1988"/>
      <c r="J191" s="1988"/>
      <c r="K191" s="1988"/>
      <c r="L191" s="1988"/>
    </row>
    <row r="192" spans="1:12">
      <c r="H192" s="1988"/>
      <c r="I192" s="1988"/>
      <c r="J192" s="1988"/>
      <c r="K192" s="1988"/>
      <c r="L192" s="1988"/>
    </row>
    <row r="193" spans="1:12">
      <c r="A193" s="1347"/>
      <c r="D193" s="1923"/>
      <c r="E193" s="1923"/>
      <c r="F193" s="1923"/>
      <c r="G193" s="1923"/>
      <c r="H193" s="1988"/>
      <c r="I193" s="1988"/>
      <c r="J193" s="1988"/>
      <c r="K193" s="1988"/>
      <c r="L193" s="1988"/>
    </row>
    <row r="194" spans="1:12">
      <c r="A194" s="1347"/>
      <c r="D194" s="1923"/>
      <c r="E194" s="1923"/>
      <c r="F194" s="1923"/>
      <c r="G194" s="1923"/>
      <c r="H194" s="1988"/>
      <c r="I194" s="1988"/>
      <c r="J194" s="1988"/>
      <c r="K194" s="1988"/>
      <c r="L194" s="1988"/>
    </row>
    <row r="195" spans="1:12">
      <c r="A195" s="1347"/>
      <c r="D195" s="1923"/>
      <c r="E195" s="1923"/>
      <c r="F195" s="1923"/>
      <c r="G195" s="1923"/>
      <c r="H195" s="1988"/>
      <c r="I195" s="1988"/>
      <c r="J195" s="1988"/>
      <c r="K195" s="1988"/>
      <c r="L195" s="1988"/>
    </row>
    <row r="196" spans="1:12">
      <c r="H196" s="1988"/>
      <c r="I196" s="1988"/>
      <c r="J196" s="1988"/>
      <c r="K196" s="1988"/>
      <c r="L196" s="1988"/>
    </row>
    <row r="197" spans="1:12">
      <c r="H197" s="1988"/>
      <c r="I197" s="1988"/>
      <c r="J197" s="1988"/>
      <c r="K197" s="1988"/>
      <c r="L197" s="1988"/>
    </row>
    <row r="198" spans="1:12">
      <c r="H198" s="1347"/>
      <c r="I198" s="1347"/>
      <c r="J198" s="1347"/>
      <c r="K198" s="1347"/>
      <c r="L198" s="1347"/>
    </row>
    <row r="199" spans="1:12">
      <c r="H199" s="1988"/>
      <c r="I199" s="1988"/>
      <c r="J199" s="1988"/>
      <c r="K199" s="1988"/>
      <c r="L199" s="1988"/>
    </row>
    <row r="200" spans="1:12">
      <c r="H200" s="1988"/>
      <c r="I200" s="1988"/>
      <c r="J200" s="1988"/>
      <c r="K200" s="1988"/>
      <c r="L200" s="1988"/>
    </row>
    <row r="201" spans="1:12">
      <c r="H201" s="1988"/>
      <c r="I201" s="1988"/>
      <c r="J201" s="1988"/>
      <c r="K201" s="1988"/>
      <c r="L201" s="1988"/>
    </row>
    <row r="212" spans="1:12">
      <c r="A212" s="1347"/>
      <c r="D212" s="1923"/>
      <c r="E212" s="1923"/>
      <c r="F212" s="1923"/>
      <c r="G212" s="1923"/>
    </row>
    <row r="213" spans="1:12">
      <c r="A213" s="1347"/>
      <c r="D213" s="1923"/>
      <c r="E213" s="1923"/>
      <c r="F213" s="1923"/>
      <c r="G213" s="1923"/>
    </row>
    <row r="214" spans="1:12">
      <c r="A214" s="1347"/>
      <c r="D214" s="1923"/>
      <c r="E214" s="1923"/>
      <c r="F214" s="1923"/>
      <c r="G214" s="1923"/>
    </row>
    <row r="215" spans="1:12">
      <c r="A215" s="1347"/>
      <c r="D215" s="1923"/>
      <c r="E215" s="1923"/>
      <c r="F215" s="1923"/>
      <c r="G215" s="1923"/>
      <c r="H215" s="1988"/>
      <c r="I215" s="1988"/>
      <c r="J215" s="1988"/>
      <c r="K215" s="1988"/>
      <c r="L215" s="1988"/>
    </row>
    <row r="216" spans="1:12">
      <c r="A216" s="1347"/>
      <c r="D216" s="1923"/>
      <c r="E216" s="1923"/>
      <c r="F216" s="1923"/>
      <c r="G216" s="1923"/>
      <c r="H216" s="1988"/>
      <c r="I216" s="1988"/>
      <c r="J216" s="1988"/>
      <c r="K216" s="1988"/>
      <c r="L216" s="1988"/>
    </row>
    <row r="217" spans="1:12">
      <c r="A217" s="1347"/>
      <c r="D217" s="1923"/>
      <c r="E217" s="1923"/>
      <c r="F217" s="1923"/>
      <c r="G217" s="1923"/>
      <c r="H217" s="1988"/>
      <c r="I217" s="1988"/>
      <c r="J217" s="1988"/>
      <c r="K217" s="1988"/>
      <c r="L217" s="1988"/>
    </row>
    <row r="218" spans="1:12">
      <c r="A218" s="1347"/>
      <c r="D218" s="1923"/>
      <c r="E218" s="1923"/>
      <c r="F218" s="1923"/>
      <c r="G218" s="1923"/>
      <c r="H218" s="1988"/>
      <c r="I218" s="1988"/>
      <c r="J218" s="1988"/>
      <c r="K218" s="1988"/>
      <c r="L218" s="1988"/>
    </row>
    <row r="219" spans="1:12">
      <c r="A219" s="1347"/>
      <c r="D219" s="1923"/>
      <c r="E219" s="1923"/>
      <c r="F219" s="1923"/>
      <c r="G219" s="1923"/>
      <c r="H219" s="1988"/>
      <c r="I219" s="1988"/>
      <c r="J219" s="1988"/>
      <c r="K219" s="1988"/>
      <c r="L219" s="1988"/>
    </row>
    <row r="220" spans="1:12">
      <c r="A220" s="1347"/>
      <c r="D220" s="1923"/>
      <c r="E220" s="1923"/>
      <c r="F220" s="1923"/>
      <c r="G220" s="1923"/>
      <c r="H220" s="1988"/>
      <c r="I220" s="1988"/>
      <c r="J220" s="1988"/>
      <c r="K220" s="1988"/>
      <c r="L220" s="1988"/>
    </row>
    <row r="221" spans="1:12">
      <c r="A221" s="1347"/>
      <c r="D221" s="1923"/>
      <c r="E221" s="1923"/>
      <c r="F221" s="1923"/>
      <c r="G221" s="1923"/>
      <c r="H221" s="1347"/>
      <c r="I221" s="1347"/>
      <c r="J221" s="1347"/>
      <c r="K221" s="1347"/>
      <c r="L221" s="1347"/>
    </row>
    <row r="222" spans="1:12">
      <c r="A222" s="1347"/>
      <c r="D222" s="1923"/>
      <c r="E222" s="1923"/>
      <c r="F222" s="1923"/>
      <c r="G222" s="1923"/>
    </row>
    <row r="224" spans="1:12">
      <c r="H224" s="1988"/>
      <c r="I224" s="1988"/>
      <c r="J224" s="1988"/>
      <c r="K224" s="1988"/>
      <c r="L224" s="1988"/>
    </row>
    <row r="225" spans="1:12">
      <c r="H225" s="1988"/>
      <c r="I225" s="1988"/>
      <c r="J225" s="1988"/>
      <c r="K225" s="1988"/>
      <c r="L225" s="1988"/>
    </row>
    <row r="226" spans="1:12">
      <c r="H226" s="1988"/>
      <c r="I226" s="1988"/>
      <c r="J226" s="1988"/>
      <c r="K226" s="1988"/>
      <c r="L226" s="1988"/>
    </row>
    <row r="227" spans="1:12">
      <c r="H227" s="1988"/>
      <c r="I227" s="1988"/>
      <c r="J227" s="1988"/>
      <c r="K227" s="1988"/>
      <c r="L227" s="1988"/>
    </row>
    <row r="228" spans="1:12">
      <c r="H228" s="1988"/>
      <c r="I228" s="1988"/>
      <c r="J228" s="1988"/>
      <c r="K228" s="1988"/>
      <c r="L228" s="1988"/>
    </row>
    <row r="229" spans="1:12">
      <c r="H229" s="1988"/>
      <c r="I229" s="1988"/>
      <c r="J229" s="1988"/>
      <c r="K229" s="1988"/>
      <c r="L229" s="1988"/>
    </row>
    <row r="230" spans="1:12">
      <c r="H230" s="1988"/>
      <c r="I230" s="1988"/>
      <c r="J230" s="1988"/>
      <c r="K230" s="1988"/>
      <c r="L230" s="1988"/>
    </row>
    <row r="231" spans="1:12">
      <c r="H231" s="1988"/>
      <c r="I231" s="1988"/>
      <c r="J231" s="1988"/>
      <c r="K231" s="1988"/>
      <c r="L231" s="1988"/>
    </row>
    <row r="232" spans="1:12">
      <c r="H232" s="1988"/>
      <c r="I232" s="1988"/>
      <c r="J232" s="1988"/>
      <c r="K232" s="1988"/>
      <c r="L232" s="1988"/>
    </row>
    <row r="233" spans="1:12">
      <c r="H233" s="1988"/>
      <c r="I233" s="1988"/>
      <c r="J233" s="1988"/>
      <c r="K233" s="1988"/>
      <c r="L233" s="1988"/>
    </row>
    <row r="234" spans="1:12">
      <c r="H234" s="1988"/>
      <c r="I234" s="1988"/>
      <c r="J234" s="1988"/>
      <c r="K234" s="1988"/>
      <c r="L234" s="1988"/>
    </row>
    <row r="235" spans="1:12">
      <c r="A235" s="1347"/>
      <c r="D235" s="1923"/>
      <c r="E235" s="1923"/>
      <c r="F235" s="1923"/>
      <c r="G235" s="1923"/>
      <c r="H235" s="1988"/>
      <c r="I235" s="1988"/>
      <c r="J235" s="1988"/>
      <c r="K235" s="1988"/>
      <c r="L235" s="1988"/>
    </row>
    <row r="236" spans="1:12">
      <c r="A236" s="1347"/>
      <c r="D236" s="1923"/>
      <c r="E236" s="1923"/>
      <c r="F236" s="1923"/>
      <c r="G236" s="1923"/>
      <c r="H236" s="1988"/>
      <c r="I236" s="1988"/>
      <c r="J236" s="1988"/>
      <c r="K236" s="1988"/>
      <c r="L236" s="1988"/>
    </row>
    <row r="237" spans="1:12">
      <c r="H237" s="1988"/>
      <c r="I237" s="1988"/>
      <c r="J237" s="1988"/>
      <c r="K237" s="1988"/>
      <c r="L237" s="1988"/>
    </row>
    <row r="238" spans="1:12">
      <c r="H238" s="1988"/>
      <c r="I238" s="1988"/>
      <c r="J238" s="1988"/>
      <c r="K238" s="1988"/>
      <c r="L238" s="1988"/>
    </row>
    <row r="239" spans="1:12">
      <c r="H239" s="1988"/>
      <c r="I239" s="1988"/>
      <c r="J239" s="1988"/>
      <c r="K239" s="1988"/>
      <c r="L239" s="1988"/>
    </row>
    <row r="240" spans="1:12">
      <c r="H240" s="1347"/>
      <c r="I240" s="1347"/>
      <c r="J240" s="1347"/>
      <c r="K240" s="1347"/>
      <c r="L240" s="1347"/>
    </row>
    <row r="241" spans="8:12">
      <c r="H241" s="1988"/>
      <c r="I241" s="1988"/>
      <c r="J241" s="1988"/>
      <c r="K241" s="1988"/>
      <c r="L241" s="1988"/>
    </row>
    <row r="242" spans="8:12">
      <c r="H242" s="1988"/>
      <c r="I242" s="1988"/>
      <c r="J242" s="1988"/>
      <c r="K242" s="1988"/>
      <c r="L242" s="1988"/>
    </row>
    <row r="244" spans="8:12">
      <c r="H244" s="1347"/>
      <c r="I244" s="1347"/>
      <c r="J244" s="1347"/>
      <c r="K244" s="1347"/>
      <c r="L244" s="1347"/>
    </row>
    <row r="257" spans="1:47">
      <c r="A257" s="1347"/>
      <c r="D257" s="1923"/>
      <c r="E257" s="1923"/>
      <c r="F257" s="1923"/>
      <c r="G257" s="1923"/>
      <c r="H257" s="1988"/>
      <c r="I257" s="1988"/>
      <c r="J257" s="1988"/>
      <c r="K257" s="1988"/>
      <c r="L257" s="1988"/>
    </row>
    <row r="258" spans="1:47">
      <c r="A258" s="1347"/>
      <c r="D258" s="1923"/>
      <c r="E258" s="1923"/>
      <c r="F258" s="1923"/>
      <c r="G258" s="1923"/>
      <c r="H258" s="1988"/>
      <c r="I258" s="1988"/>
      <c r="J258" s="1988"/>
      <c r="K258" s="1988"/>
      <c r="L258" s="1988"/>
    </row>
    <row r="259" spans="1:47">
      <c r="A259" s="1347"/>
      <c r="D259" s="1923"/>
      <c r="E259" s="1923"/>
      <c r="F259" s="1923"/>
      <c r="G259" s="1923"/>
      <c r="H259" s="1988"/>
      <c r="I259" s="1988"/>
      <c r="J259" s="1988"/>
      <c r="K259" s="1988"/>
      <c r="L259" s="1988"/>
    </row>
    <row r="260" spans="1:47" s="1916" customFormat="1">
      <c r="B260" s="1915"/>
      <c r="E260" s="1987"/>
      <c r="H260" s="1988"/>
      <c r="I260" s="1988"/>
      <c r="J260" s="1988"/>
      <c r="K260" s="1988"/>
      <c r="L260" s="1988"/>
      <c r="M260" s="1347"/>
      <c r="N260" s="1347"/>
      <c r="O260" s="1987"/>
      <c r="P260" s="1987"/>
      <c r="Q260" s="1987"/>
      <c r="R260" s="1987"/>
      <c r="S260" s="1987"/>
      <c r="T260" s="1987"/>
      <c r="U260" s="1987"/>
      <c r="V260" s="1987"/>
      <c r="W260" s="1987"/>
      <c r="X260" s="1987"/>
      <c r="Y260" s="1987"/>
      <c r="Z260" s="1987"/>
      <c r="AA260" s="1987"/>
      <c r="AB260" s="1987"/>
      <c r="AC260" s="1987"/>
      <c r="AD260" s="1987"/>
      <c r="AE260" s="1987"/>
      <c r="AF260" s="1987"/>
      <c r="AG260" s="1987"/>
      <c r="AH260" s="1987"/>
      <c r="AI260" s="1987"/>
      <c r="AJ260" s="1987"/>
      <c r="AK260" s="1987"/>
      <c r="AL260" s="1987"/>
      <c r="AM260" s="1987"/>
      <c r="AN260" s="1987"/>
      <c r="AO260" s="1987"/>
      <c r="AP260" s="1987"/>
      <c r="AQ260" s="1987"/>
      <c r="AR260" s="1987"/>
      <c r="AS260" s="1987"/>
      <c r="AT260" s="1987"/>
      <c r="AU260" s="1987"/>
    </row>
    <row r="261" spans="1:47" s="1916" customFormat="1">
      <c r="B261" s="1915"/>
      <c r="E261" s="1987"/>
      <c r="H261" s="1988"/>
      <c r="I261" s="1988"/>
      <c r="J261" s="1988"/>
      <c r="K261" s="1988"/>
      <c r="L261" s="1988"/>
      <c r="M261" s="1347"/>
      <c r="N261" s="1347"/>
      <c r="O261" s="1987"/>
      <c r="P261" s="1987"/>
      <c r="Q261" s="1987"/>
      <c r="R261" s="1987"/>
      <c r="S261" s="1987"/>
      <c r="T261" s="1987"/>
      <c r="U261" s="1987"/>
      <c r="V261" s="1987"/>
      <c r="W261" s="1987"/>
      <c r="X261" s="1987"/>
      <c r="Y261" s="1987"/>
      <c r="Z261" s="1987"/>
      <c r="AA261" s="1987"/>
      <c r="AB261" s="1987"/>
      <c r="AC261" s="1987"/>
      <c r="AD261" s="1987"/>
      <c r="AE261" s="1987"/>
      <c r="AF261" s="1987"/>
      <c r="AG261" s="1987"/>
      <c r="AH261" s="1987"/>
      <c r="AI261" s="1987"/>
      <c r="AJ261" s="1987"/>
      <c r="AK261" s="1987"/>
      <c r="AL261" s="1987"/>
      <c r="AM261" s="1987"/>
      <c r="AN261" s="1987"/>
      <c r="AO261" s="1987"/>
      <c r="AP261" s="1987"/>
      <c r="AQ261" s="1987"/>
      <c r="AR261" s="1987"/>
      <c r="AS261" s="1987"/>
      <c r="AT261" s="1987"/>
      <c r="AU261" s="1987"/>
    </row>
    <row r="262" spans="1:47" s="1916" customFormat="1">
      <c r="B262" s="1915"/>
      <c r="E262" s="1987"/>
      <c r="H262" s="1988"/>
      <c r="I262" s="1988"/>
      <c r="J262" s="1988"/>
      <c r="K262" s="1988"/>
      <c r="L262" s="1988"/>
      <c r="M262" s="1347"/>
      <c r="N262" s="1347"/>
      <c r="O262" s="1987"/>
      <c r="P262" s="1987"/>
      <c r="Q262" s="1987"/>
      <c r="R262" s="1987"/>
      <c r="S262" s="1987"/>
      <c r="T262" s="1987"/>
      <c r="U262" s="1987"/>
      <c r="V262" s="1987"/>
      <c r="W262" s="1987"/>
      <c r="X262" s="1987"/>
      <c r="Y262" s="1987"/>
      <c r="Z262" s="1987"/>
      <c r="AA262" s="1987"/>
      <c r="AB262" s="1987"/>
      <c r="AC262" s="1987"/>
      <c r="AD262" s="1987"/>
      <c r="AE262" s="1987"/>
      <c r="AF262" s="1987"/>
      <c r="AG262" s="1987"/>
      <c r="AH262" s="1987"/>
      <c r="AI262" s="1987"/>
      <c r="AJ262" s="1987"/>
      <c r="AK262" s="1987"/>
      <c r="AL262" s="1987"/>
      <c r="AM262" s="1987"/>
      <c r="AN262" s="1987"/>
      <c r="AO262" s="1987"/>
      <c r="AP262" s="1987"/>
      <c r="AQ262" s="1987"/>
      <c r="AR262" s="1987"/>
      <c r="AS262" s="1987"/>
      <c r="AT262" s="1987"/>
      <c r="AU262" s="1987"/>
    </row>
    <row r="263" spans="1:47">
      <c r="H263" s="1347"/>
      <c r="I263" s="1347"/>
      <c r="J263" s="1347"/>
      <c r="K263" s="1347"/>
      <c r="L263" s="1347"/>
    </row>
    <row r="265" spans="1:47">
      <c r="H265" s="1988"/>
      <c r="I265" s="1988"/>
      <c r="J265" s="1988"/>
      <c r="K265" s="1988"/>
      <c r="L265" s="1988"/>
    </row>
    <row r="266" spans="1:47">
      <c r="H266" s="1988"/>
      <c r="I266" s="1988"/>
      <c r="J266" s="1988"/>
      <c r="K266" s="1988"/>
      <c r="L266" s="1988"/>
    </row>
    <row r="267" spans="1:47">
      <c r="H267" s="1988"/>
      <c r="I267" s="1988"/>
      <c r="J267" s="1988"/>
      <c r="K267" s="1988"/>
      <c r="L267" s="1988"/>
    </row>
    <row r="268" spans="1:47">
      <c r="H268" s="1988"/>
      <c r="I268" s="1988"/>
      <c r="J268" s="1988"/>
      <c r="K268" s="1988"/>
      <c r="L268" s="1988"/>
    </row>
    <row r="269" spans="1:47">
      <c r="H269" s="1988"/>
      <c r="I269" s="1988"/>
      <c r="J269" s="1988"/>
      <c r="K269" s="1988"/>
      <c r="L269" s="1988"/>
    </row>
    <row r="270" spans="1:47">
      <c r="H270" s="1988"/>
      <c r="I270" s="1988"/>
      <c r="J270" s="1988"/>
      <c r="K270" s="1988"/>
      <c r="L270" s="1988"/>
    </row>
    <row r="271" spans="1:47">
      <c r="A271" s="1347"/>
      <c r="D271" s="1923"/>
      <c r="E271" s="1923"/>
      <c r="F271" s="1923"/>
      <c r="G271" s="1923"/>
      <c r="H271" s="1988"/>
      <c r="I271" s="1988"/>
      <c r="J271" s="1988"/>
      <c r="K271" s="1988"/>
      <c r="L271" s="1988"/>
    </row>
    <row r="272" spans="1:47">
      <c r="A272" s="1347"/>
      <c r="D272" s="1923"/>
      <c r="E272" s="1923"/>
      <c r="F272" s="1923"/>
      <c r="G272" s="1923"/>
      <c r="H272" s="1988"/>
      <c r="I272" s="1988"/>
      <c r="J272" s="1988"/>
      <c r="K272" s="1988"/>
      <c r="L272" s="1988"/>
    </row>
    <row r="273" spans="1:53">
      <c r="H273" s="1988"/>
      <c r="I273" s="1988"/>
      <c r="J273" s="1988"/>
      <c r="K273" s="1988"/>
      <c r="L273" s="1988"/>
    </row>
    <row r="277" spans="1:53" s="1923" customFormat="1">
      <c r="A277" s="1347"/>
      <c r="B277" s="1972"/>
      <c r="C277" s="1347"/>
      <c r="H277" s="1987"/>
      <c r="I277" s="1987"/>
      <c r="J277" s="1987"/>
      <c r="K277" s="1987"/>
      <c r="L277" s="1987"/>
      <c r="M277" s="1347"/>
      <c r="N277" s="1347"/>
      <c r="O277" s="1347"/>
      <c r="P277" s="1347"/>
      <c r="Q277" s="1347"/>
      <c r="R277" s="1347"/>
      <c r="S277" s="1347"/>
      <c r="T277" s="1347"/>
      <c r="U277" s="1347"/>
      <c r="V277" s="1347"/>
      <c r="W277" s="1347"/>
      <c r="X277" s="1347"/>
      <c r="Y277" s="1347"/>
      <c r="Z277" s="1347"/>
      <c r="AA277" s="1347"/>
      <c r="AB277" s="1347"/>
      <c r="AC277" s="1347"/>
      <c r="AD277" s="1347"/>
      <c r="AE277" s="1347"/>
      <c r="AF277" s="1347"/>
      <c r="AG277" s="1347"/>
      <c r="AH277" s="1347"/>
      <c r="AI277" s="1347"/>
      <c r="AJ277" s="1347"/>
      <c r="AK277" s="1347"/>
      <c r="AL277" s="1347"/>
      <c r="AM277" s="1347"/>
      <c r="AN277" s="1347"/>
      <c r="AO277" s="1347"/>
      <c r="AP277" s="1347"/>
      <c r="AQ277" s="1347"/>
      <c r="AR277" s="1347"/>
      <c r="AS277" s="1347"/>
      <c r="AT277" s="1347"/>
      <c r="AU277" s="1347"/>
      <c r="AV277" s="1347"/>
      <c r="AW277" s="1347"/>
      <c r="AX277" s="1347"/>
      <c r="AY277" s="1347"/>
      <c r="AZ277" s="1347"/>
      <c r="BA277" s="1347"/>
    </row>
    <row r="278" spans="1:53" s="1923" customFormat="1">
      <c r="A278" s="1347"/>
      <c r="B278" s="1972"/>
      <c r="C278" s="1347"/>
      <c r="H278" s="1987"/>
      <c r="I278" s="1987"/>
      <c r="J278" s="1987"/>
      <c r="K278" s="1987"/>
      <c r="L278" s="1987"/>
      <c r="M278" s="1347"/>
      <c r="N278" s="1347"/>
      <c r="O278" s="1347"/>
      <c r="P278" s="1347"/>
      <c r="Q278" s="1347"/>
      <c r="R278" s="1347"/>
      <c r="S278" s="1347"/>
      <c r="T278" s="1347"/>
      <c r="U278" s="1347"/>
      <c r="V278" s="1347"/>
      <c r="W278" s="1347"/>
      <c r="X278" s="1347"/>
      <c r="Y278" s="1347"/>
      <c r="Z278" s="1347"/>
      <c r="AA278" s="1347"/>
      <c r="AB278" s="1347"/>
      <c r="AC278" s="1347"/>
      <c r="AD278" s="1347"/>
      <c r="AE278" s="1347"/>
      <c r="AF278" s="1347"/>
      <c r="AG278" s="1347"/>
      <c r="AH278" s="1347"/>
      <c r="AI278" s="1347"/>
      <c r="AJ278" s="1347"/>
      <c r="AK278" s="1347"/>
      <c r="AL278" s="1347"/>
      <c r="AM278" s="1347"/>
      <c r="AN278" s="1347"/>
      <c r="AO278" s="1347"/>
      <c r="AP278" s="1347"/>
      <c r="AQ278" s="1347"/>
      <c r="AR278" s="1347"/>
      <c r="AS278" s="1347"/>
      <c r="AT278" s="1347"/>
      <c r="AU278" s="1347"/>
      <c r="AV278" s="1347"/>
      <c r="AW278" s="1347"/>
      <c r="AX278" s="1347"/>
      <c r="AY278" s="1347"/>
      <c r="AZ278" s="1347"/>
      <c r="BA278" s="1347"/>
    </row>
  </sheetData>
  <mergeCells count="3">
    <mergeCell ref="B58:F58"/>
    <mergeCell ref="B60:F60"/>
    <mergeCell ref="B62:F62"/>
  </mergeCells>
  <pageMargins left="0.4" right="0.3" top="0.80500000000000005" bottom="0.2" header="0.31496062992126" footer="0.31496062992126"/>
  <pageSetup paperSize="9" scale="82" firstPageNumber="2" orientation="portrait" useFirstPageNumber="1" r:id="rId1"/>
  <headerFooter>
    <oddHeader>&amp;R&amp;"Times New Roman,Bold Italic"&amp;10MRS Oil Nigeria Plc
&amp;"Times New Roman,Italic"Financial Statements -- 31 March 2016</oddHeader>
    <oddFooter>&amp;R&amp;"Times New Roman,Regular"&amp;P</oddFooter>
  </headerFooter>
  <rowBreaks count="1" manualBreakCount="1">
    <brk id="64" max="6"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2:CP225"/>
  <sheetViews>
    <sheetView view="pageBreakPreview" topLeftCell="A34" zoomScale="90" zoomScaleNormal="100" zoomScaleSheetLayoutView="90" workbookViewId="0">
      <selection activeCell="O1" sqref="O1:AJ1048576"/>
    </sheetView>
  </sheetViews>
  <sheetFormatPr defaultColWidth="21.5703125" defaultRowHeight="12.75"/>
  <cols>
    <col min="1" max="1" width="42.85546875" style="333" customWidth="1"/>
    <col min="2" max="2" width="11.7109375" style="323" customWidth="1"/>
    <col min="3" max="3" width="0.85546875" style="323" customWidth="1"/>
    <col min="4" max="4" width="18.140625" style="320" customWidth="1"/>
    <col min="5" max="5" width="0.7109375" style="320" customWidth="1"/>
    <col min="6" max="6" width="18.28515625" style="320" customWidth="1"/>
    <col min="7" max="7" width="0.28515625" style="320" customWidth="1"/>
    <col min="8" max="8" width="12.42578125" style="340" hidden="1" customWidth="1"/>
    <col min="9" max="9" width="11.42578125" style="340" hidden="1" customWidth="1"/>
    <col min="10" max="10" width="16.42578125" style="320" hidden="1" customWidth="1"/>
    <col min="11" max="11" width="12.7109375" style="340" hidden="1" customWidth="1"/>
    <col min="12" max="12" width="11" style="340" hidden="1" customWidth="1"/>
    <col min="13" max="13" width="19.85546875" style="340" hidden="1" customWidth="1"/>
    <col min="14" max="14" width="0.28515625" style="340" customWidth="1"/>
    <col min="15" max="15" width="38.28515625" style="340" bestFit="1" customWidth="1"/>
    <col min="16" max="16" width="2.42578125" style="313" customWidth="1"/>
    <col min="17" max="17" width="30.5703125" style="313" customWidth="1"/>
    <col min="18" max="18" width="57.5703125" style="313" customWidth="1"/>
    <col min="19" max="19" width="32.5703125" style="313" customWidth="1"/>
    <col min="20" max="20" width="1.28515625" style="313" customWidth="1"/>
    <col min="21" max="21" width="33.5703125" style="313" customWidth="1"/>
    <col min="22" max="22" width="1.42578125" style="313" customWidth="1"/>
    <col min="23" max="23" width="36.28515625" style="340" customWidth="1"/>
    <col min="24" max="24" width="1.42578125" style="313" customWidth="1"/>
    <col min="25" max="25" width="37.42578125" style="340" customWidth="1"/>
    <col min="26" max="26" width="1.7109375" style="313" customWidth="1"/>
    <col min="27" max="27" width="39.7109375" style="340" bestFit="1" customWidth="1"/>
    <col min="28" max="28" width="1.42578125" style="313" customWidth="1"/>
    <col min="29" max="29" width="43.42578125" style="340" bestFit="1" customWidth="1"/>
    <col min="30" max="30" width="1.42578125" style="313" customWidth="1"/>
    <col min="31" max="31" width="32.42578125" style="313" bestFit="1" customWidth="1"/>
    <col min="32" max="32" width="34" style="315" bestFit="1" customWidth="1"/>
    <col min="33" max="33" width="43.7109375" style="313" bestFit="1" customWidth="1"/>
    <col min="34" max="35" width="21.85546875" style="313" bestFit="1" customWidth="1"/>
    <col min="36" max="37" width="19.85546875" style="313" bestFit="1" customWidth="1"/>
    <col min="38" max="38" width="21.28515625" style="313" bestFit="1" customWidth="1"/>
    <col min="39" max="40" width="21.5703125" style="313"/>
    <col min="41" max="41" width="21.85546875" style="313" customWidth="1"/>
    <col min="42" max="43" width="21.5703125" style="313"/>
    <col min="44" max="45" width="21.85546875" style="313" customWidth="1"/>
    <col min="46" max="46" width="16.42578125" style="313" customWidth="1"/>
    <col min="47" max="47" width="21.5703125" style="313"/>
    <col min="48" max="48" width="23.85546875" style="313" customWidth="1"/>
    <col min="49" max="50" width="21.5703125" style="313"/>
    <col min="51" max="51" width="21.85546875" style="313" customWidth="1"/>
    <col min="52" max="52" width="21.5703125" style="313"/>
    <col min="53" max="53" width="19.5703125" style="313" customWidth="1"/>
    <col min="54" max="54" width="21.85546875" style="313" customWidth="1"/>
    <col min="55" max="55" width="21.5703125" style="313"/>
    <col min="56" max="56" width="21.28515625" style="313" customWidth="1"/>
    <col min="57" max="57" width="21.5703125" style="313"/>
    <col min="58" max="58" width="21.28515625" style="313" customWidth="1"/>
    <col min="59" max="59" width="21.5703125" style="313"/>
    <col min="60" max="60" width="21.85546875" style="313" customWidth="1"/>
    <col min="61" max="61" width="21.5703125" style="313"/>
    <col min="62" max="91" width="18.5703125" style="313" customWidth="1"/>
    <col min="92" max="92" width="15.42578125" style="313" customWidth="1"/>
    <col min="93" max="93" width="14.7109375" style="313" bestFit="1" customWidth="1"/>
    <col min="94" max="94" width="12.28515625" style="313" bestFit="1" customWidth="1"/>
    <col min="95" max="96" width="19" style="313" bestFit="1" customWidth="1"/>
    <col min="97" max="16384" width="21.5703125" style="313"/>
  </cols>
  <sheetData>
    <row r="2" spans="1:94">
      <c r="A2" s="313"/>
      <c r="C2" s="313"/>
      <c r="D2" s="314"/>
      <c r="E2" s="314"/>
      <c r="F2" s="314"/>
      <c r="G2" s="314"/>
      <c r="H2" s="313"/>
      <c r="I2" s="313"/>
      <c r="J2" s="314"/>
      <c r="K2" s="313"/>
    </row>
    <row r="3" spans="1:94">
      <c r="A3" s="316"/>
      <c r="C3" s="313"/>
      <c r="D3" s="314"/>
      <c r="E3" s="314"/>
      <c r="F3" s="322"/>
      <c r="G3" s="314"/>
      <c r="H3" s="313"/>
      <c r="I3" s="313"/>
      <c r="J3" s="314"/>
      <c r="K3" s="313"/>
    </row>
    <row r="4" spans="1:94">
      <c r="A4" s="316"/>
      <c r="C4" s="313"/>
      <c r="D4" s="314"/>
      <c r="E4" s="314"/>
      <c r="F4" s="322"/>
      <c r="G4" s="314"/>
      <c r="H4" s="313"/>
      <c r="I4" s="313"/>
      <c r="J4" s="314"/>
      <c r="K4" s="313"/>
    </row>
    <row r="5" spans="1:94">
      <c r="A5" s="316"/>
      <c r="C5" s="313"/>
      <c r="D5" s="314"/>
      <c r="E5" s="314"/>
      <c r="F5" s="322"/>
      <c r="G5" s="314"/>
      <c r="H5" s="313"/>
      <c r="I5" s="313"/>
      <c r="J5" s="314"/>
      <c r="K5" s="313"/>
    </row>
    <row r="6" spans="1:94" ht="18.75">
      <c r="A6" s="288" t="s">
        <v>4710</v>
      </c>
      <c r="B6" s="701"/>
      <c r="C6" s="319"/>
      <c r="D6" s="317"/>
      <c r="E6" s="317"/>
      <c r="F6" s="317"/>
      <c r="G6" s="317"/>
      <c r="H6" s="313"/>
      <c r="I6" s="313"/>
      <c r="J6" s="319"/>
      <c r="K6" s="313"/>
    </row>
    <row r="7" spans="1:94" ht="15">
      <c r="A7" s="451" t="s">
        <v>4772</v>
      </c>
      <c r="B7" s="701"/>
      <c r="C7" s="319"/>
      <c r="D7" s="317"/>
      <c r="E7" s="317"/>
      <c r="F7" s="317"/>
      <c r="G7" s="317"/>
      <c r="H7" s="313"/>
      <c r="I7" s="313"/>
      <c r="J7" s="319"/>
      <c r="K7" s="313"/>
    </row>
    <row r="8" spans="1:94" ht="15">
      <c r="A8" s="451"/>
      <c r="B8" s="862"/>
      <c r="C8" s="861"/>
      <c r="D8" s="887"/>
      <c r="E8" s="887"/>
      <c r="F8" s="888"/>
      <c r="G8" s="887"/>
      <c r="H8" s="313"/>
      <c r="I8" s="313"/>
      <c r="J8" s="319"/>
      <c r="K8" s="313"/>
    </row>
    <row r="9" spans="1:94" ht="26.25" customHeight="1" thickBot="1">
      <c r="A9" s="860"/>
      <c r="B9" s="862" t="s">
        <v>108</v>
      </c>
      <c r="C9" s="861"/>
      <c r="D9" s="863" t="s">
        <v>4725</v>
      </c>
      <c r="E9" s="889"/>
      <c r="F9" s="863" t="s">
        <v>4726</v>
      </c>
      <c r="G9" s="890"/>
      <c r="H9" s="346"/>
      <c r="I9" s="313"/>
      <c r="J9" s="346"/>
      <c r="K9" s="346"/>
    </row>
    <row r="10" spans="1:94" ht="10.5" customHeight="1">
      <c r="A10" s="860"/>
      <c r="B10" s="862"/>
      <c r="C10" s="861"/>
      <c r="D10" s="890"/>
      <c r="E10" s="890"/>
      <c r="F10" s="890"/>
      <c r="G10" s="891"/>
      <c r="H10" s="346"/>
      <c r="I10" s="313"/>
      <c r="J10" s="347"/>
      <c r="K10" s="346"/>
    </row>
    <row r="11" spans="1:94" ht="15">
      <c r="A11" s="892"/>
      <c r="B11" s="871"/>
      <c r="C11" s="871"/>
      <c r="D11" s="865" t="s">
        <v>4649</v>
      </c>
      <c r="E11" s="866"/>
      <c r="F11" s="865" t="s">
        <v>4649</v>
      </c>
      <c r="G11" s="893"/>
      <c r="H11" s="321"/>
      <c r="I11" s="313"/>
      <c r="J11" s="348"/>
      <c r="K11" s="321"/>
    </row>
    <row r="12" spans="1:94" ht="15">
      <c r="A12" s="878" t="s">
        <v>0</v>
      </c>
      <c r="B12" s="871">
        <v>5</v>
      </c>
      <c r="C12" s="860"/>
      <c r="D12" s="873">
        <v>25071122</v>
      </c>
      <c r="E12" s="882"/>
      <c r="F12" s="873">
        <v>21339069</v>
      </c>
      <c r="G12" s="894"/>
      <c r="H12" s="350"/>
      <c r="I12" s="322"/>
      <c r="J12" s="349"/>
      <c r="K12" s="324"/>
      <c r="N12" s="351"/>
    </row>
    <row r="13" spans="1:94" ht="15.75" customHeight="1">
      <c r="A13" s="454" t="s">
        <v>77</v>
      </c>
      <c r="B13" s="871">
        <v>7</v>
      </c>
      <c r="C13" s="860"/>
      <c r="D13" s="882">
        <v>-23315418</v>
      </c>
      <c r="E13" s="882"/>
      <c r="F13" s="882">
        <v>-19721369</v>
      </c>
      <c r="G13" s="882"/>
      <c r="H13" s="350"/>
      <c r="I13" s="322"/>
      <c r="J13" s="349"/>
      <c r="K13" s="324"/>
    </row>
    <row r="14" spans="1:94" ht="13.5" customHeight="1">
      <c r="A14" s="878"/>
      <c r="B14" s="876"/>
      <c r="C14" s="872"/>
      <c r="D14" s="895"/>
      <c r="E14" s="869"/>
      <c r="F14" s="896"/>
      <c r="G14" s="897"/>
      <c r="H14" s="314"/>
      <c r="I14" s="313"/>
      <c r="J14" s="349"/>
      <c r="K14" s="314"/>
      <c r="O14" s="320"/>
      <c r="P14" s="314"/>
      <c r="Q14" s="314"/>
      <c r="R14" s="314"/>
      <c r="S14" s="314"/>
      <c r="T14" s="314"/>
      <c r="U14" s="314"/>
      <c r="V14" s="314"/>
      <c r="W14" s="320"/>
      <c r="X14" s="314"/>
      <c r="Y14" s="320"/>
      <c r="Z14" s="314"/>
      <c r="AA14" s="320"/>
      <c r="AB14" s="314"/>
      <c r="AC14" s="320"/>
      <c r="AD14" s="314"/>
      <c r="AE14" s="314"/>
    </row>
    <row r="15" spans="1:94" ht="15">
      <c r="A15" s="470" t="s">
        <v>263</v>
      </c>
      <c r="B15" s="871"/>
      <c r="C15" s="860"/>
      <c r="D15" s="898">
        <v>1755704</v>
      </c>
      <c r="E15" s="882"/>
      <c r="F15" s="873">
        <v>1617700</v>
      </c>
      <c r="G15" s="894"/>
      <c r="H15" s="350"/>
      <c r="I15" s="313"/>
      <c r="J15" s="349">
        <v>7.0028936080323803E-2</v>
      </c>
      <c r="K15" s="324"/>
      <c r="O15" s="320"/>
      <c r="P15" s="314"/>
      <c r="Q15" s="314"/>
      <c r="R15" s="314"/>
      <c r="S15" s="325"/>
      <c r="T15" s="314"/>
      <c r="U15" s="314"/>
      <c r="V15" s="314"/>
      <c r="W15" s="320"/>
      <c r="X15" s="314"/>
      <c r="Y15" s="320"/>
      <c r="Z15" s="314"/>
      <c r="AA15" s="320"/>
      <c r="AB15" s="314"/>
      <c r="AC15" s="320"/>
      <c r="AD15" s="314"/>
      <c r="AE15" s="314"/>
      <c r="AF15" s="331"/>
      <c r="CO15" s="332">
        <v>1755704</v>
      </c>
      <c r="CP15" s="313" t="e">
        <v>#REF!</v>
      </c>
    </row>
    <row r="16" spans="1:94" ht="14.45" customHeight="1">
      <c r="A16" s="454"/>
      <c r="B16" s="876"/>
      <c r="C16" s="872"/>
      <c r="D16" s="883"/>
      <c r="E16" s="860"/>
      <c r="F16" s="860"/>
      <c r="G16" s="897"/>
      <c r="H16" s="313"/>
      <c r="I16" s="313"/>
      <c r="J16" s="663">
        <v>3.0412799235710313E-2</v>
      </c>
      <c r="K16" s="313"/>
    </row>
    <row r="17" spans="1:31" ht="14.25" customHeight="1">
      <c r="A17" s="454" t="s">
        <v>111</v>
      </c>
      <c r="B17" s="871">
        <v>6</v>
      </c>
      <c r="C17" s="860"/>
      <c r="D17" s="873">
        <v>381650</v>
      </c>
      <c r="E17" s="882"/>
      <c r="F17" s="873">
        <v>340231</v>
      </c>
      <c r="G17" s="894"/>
      <c r="H17" s="324"/>
      <c r="I17" s="313"/>
      <c r="J17" s="324"/>
      <c r="K17" s="324"/>
    </row>
    <row r="18" spans="1:31" ht="15" customHeight="1">
      <c r="A18" s="878" t="s">
        <v>110</v>
      </c>
      <c r="B18" s="876">
        <v>7</v>
      </c>
      <c r="C18" s="872"/>
      <c r="D18" s="882">
        <v>-207893</v>
      </c>
      <c r="E18" s="882"/>
      <c r="F18" s="882">
        <v>-217110</v>
      </c>
      <c r="G18" s="882"/>
      <c r="H18" s="324"/>
      <c r="I18" s="313"/>
      <c r="J18" s="314"/>
      <c r="K18" s="324"/>
      <c r="N18" s="353"/>
    </row>
    <row r="19" spans="1:31" ht="13.5" customHeight="1">
      <c r="A19" s="878" t="s">
        <v>148</v>
      </c>
      <c r="B19" s="876">
        <v>7</v>
      </c>
      <c r="C19" s="872"/>
      <c r="D19" s="882">
        <v>-1304911</v>
      </c>
      <c r="E19" s="882"/>
      <c r="F19" s="882">
        <v>-1148462</v>
      </c>
      <c r="G19" s="882"/>
      <c r="H19" s="324"/>
      <c r="I19" s="313"/>
      <c r="J19" s="324"/>
      <c r="K19" s="324"/>
    </row>
    <row r="20" spans="1:31" ht="15">
      <c r="A20" s="454"/>
      <c r="B20" s="871"/>
      <c r="C20" s="871"/>
      <c r="D20" s="877"/>
      <c r="E20" s="877"/>
      <c r="F20" s="877"/>
      <c r="G20" s="899"/>
      <c r="H20" s="327"/>
      <c r="I20" s="323"/>
      <c r="J20" s="327"/>
      <c r="K20" s="327"/>
    </row>
    <row r="21" spans="1:31" ht="14.25" customHeight="1">
      <c r="A21" s="867" t="s">
        <v>4622</v>
      </c>
      <c r="B21" s="876"/>
      <c r="C21" s="876"/>
      <c r="D21" s="900">
        <v>624550</v>
      </c>
      <c r="E21" s="901"/>
      <c r="F21" s="900">
        <v>592359</v>
      </c>
      <c r="G21" s="902"/>
      <c r="H21" s="689"/>
      <c r="I21" s="323"/>
      <c r="J21" s="349">
        <v>1.6882871536523929</v>
      </c>
      <c r="K21" s="354"/>
      <c r="O21" s="320"/>
      <c r="P21" s="314"/>
      <c r="Q21" s="314"/>
      <c r="R21" s="314"/>
      <c r="S21" s="314"/>
      <c r="T21" s="314"/>
      <c r="U21" s="314"/>
      <c r="V21" s="314"/>
      <c r="W21" s="320"/>
      <c r="X21" s="314"/>
      <c r="Y21" s="320"/>
      <c r="Z21" s="314"/>
      <c r="AA21" s="320"/>
      <c r="AB21" s="314"/>
      <c r="AC21" s="320"/>
      <c r="AD21" s="314"/>
      <c r="AE21" s="314"/>
    </row>
    <row r="22" spans="1:31" ht="11.25" customHeight="1">
      <c r="A22" s="878"/>
      <c r="B22" s="876"/>
      <c r="C22" s="876"/>
      <c r="D22" s="903"/>
      <c r="E22" s="904"/>
      <c r="F22" s="904"/>
      <c r="G22" s="899"/>
      <c r="H22" s="355"/>
      <c r="I22" s="323"/>
      <c r="J22" s="355"/>
      <c r="K22" s="355"/>
      <c r="O22" s="320"/>
      <c r="P22" s="314"/>
      <c r="Q22" s="314"/>
      <c r="R22" s="314"/>
      <c r="S22" s="314"/>
      <c r="T22" s="314"/>
      <c r="U22" s="314"/>
      <c r="V22" s="314"/>
      <c r="W22" s="320"/>
      <c r="X22" s="314"/>
      <c r="Y22" s="320"/>
      <c r="Z22" s="314"/>
      <c r="AA22" s="320"/>
      <c r="AB22" s="314"/>
      <c r="AC22" s="320"/>
      <c r="AD22" s="314"/>
      <c r="AE22" s="314"/>
    </row>
    <row r="23" spans="1:31" ht="14.25" customHeight="1">
      <c r="A23" s="878" t="s">
        <v>136</v>
      </c>
      <c r="B23" s="876">
        <v>8</v>
      </c>
      <c r="C23" s="876"/>
      <c r="D23" s="873">
        <v>169516</v>
      </c>
      <c r="E23" s="882"/>
      <c r="F23" s="873">
        <v>61740</v>
      </c>
      <c r="G23" s="902"/>
      <c r="H23" s="328"/>
      <c r="I23" s="323"/>
      <c r="J23" s="328"/>
      <c r="K23" s="328"/>
      <c r="O23" s="320"/>
      <c r="P23" s="314"/>
      <c r="Q23" s="314"/>
      <c r="R23" s="314"/>
      <c r="S23" s="314"/>
      <c r="T23" s="314"/>
      <c r="U23" s="314"/>
      <c r="V23" s="314"/>
      <c r="W23" s="320"/>
      <c r="X23" s="314"/>
      <c r="Y23" s="320"/>
      <c r="Z23" s="314"/>
      <c r="AA23" s="320"/>
      <c r="AB23" s="314"/>
      <c r="AC23" s="320"/>
      <c r="AD23" s="314"/>
      <c r="AE23" s="314"/>
    </row>
    <row r="24" spans="1:31" ht="14.25" customHeight="1">
      <c r="A24" s="878" t="s">
        <v>3181</v>
      </c>
      <c r="B24" s="876">
        <v>8</v>
      </c>
      <c r="C24" s="876"/>
      <c r="D24" s="882">
        <v>-167578</v>
      </c>
      <c r="E24" s="882"/>
      <c r="F24" s="882">
        <v>-1388614</v>
      </c>
      <c r="G24" s="882"/>
      <c r="H24" s="328"/>
      <c r="I24" s="328"/>
      <c r="J24" s="328"/>
      <c r="K24" s="328"/>
      <c r="L24" s="328"/>
      <c r="M24" s="328"/>
      <c r="N24" s="328"/>
      <c r="O24" s="320"/>
      <c r="P24" s="314"/>
      <c r="Q24" s="314"/>
      <c r="R24" s="314"/>
      <c r="S24" s="314"/>
      <c r="T24" s="314"/>
      <c r="U24" s="314"/>
      <c r="V24" s="314"/>
      <c r="W24" s="320"/>
      <c r="X24" s="314"/>
      <c r="Y24" s="320"/>
      <c r="Z24" s="314"/>
      <c r="AA24" s="320"/>
      <c r="AB24" s="314"/>
      <c r="AC24" s="320"/>
      <c r="AD24" s="314"/>
      <c r="AE24" s="314"/>
    </row>
    <row r="25" spans="1:31" ht="11.25" customHeight="1">
      <c r="A25" s="878"/>
      <c r="B25" s="876"/>
      <c r="C25" s="872"/>
      <c r="D25" s="883"/>
      <c r="E25" s="860"/>
      <c r="F25" s="860"/>
      <c r="G25" s="897"/>
      <c r="H25" s="313"/>
      <c r="I25" s="313"/>
      <c r="J25" s="313"/>
      <c r="K25" s="313"/>
      <c r="O25" s="320"/>
      <c r="P25" s="314"/>
      <c r="Q25" s="314"/>
      <c r="R25" s="314"/>
      <c r="S25" s="314"/>
      <c r="T25" s="314"/>
      <c r="U25" s="314"/>
      <c r="V25" s="314"/>
      <c r="W25" s="320"/>
      <c r="X25" s="314"/>
      <c r="Y25" s="320"/>
      <c r="Z25" s="314"/>
      <c r="AA25" s="320"/>
      <c r="AB25" s="314"/>
      <c r="AC25" s="320"/>
      <c r="AD25" s="314"/>
      <c r="AE25" s="314"/>
    </row>
    <row r="26" spans="1:31" ht="14.25" customHeight="1">
      <c r="A26" s="878" t="s">
        <v>4623</v>
      </c>
      <c r="B26" s="876">
        <v>8</v>
      </c>
      <c r="C26" s="872"/>
      <c r="D26" s="1863">
        <v>1938</v>
      </c>
      <c r="E26" s="911"/>
      <c r="F26" s="2224">
        <v>-1326874</v>
      </c>
      <c r="G26" s="2224"/>
      <c r="H26" s="356"/>
      <c r="I26" s="313"/>
      <c r="J26" s="356"/>
      <c r="K26" s="356"/>
      <c r="O26" s="320"/>
      <c r="P26" s="314"/>
      <c r="Q26" s="314"/>
      <c r="R26" s="314"/>
      <c r="S26" s="314"/>
      <c r="T26" s="314"/>
      <c r="U26" s="314"/>
      <c r="V26" s="314"/>
      <c r="W26" s="320"/>
      <c r="X26" s="314"/>
      <c r="Y26" s="320"/>
      <c r="Z26" s="314"/>
      <c r="AA26" s="320"/>
      <c r="AB26" s="314"/>
      <c r="AC26" s="320"/>
      <c r="AD26" s="314"/>
      <c r="AE26" s="314"/>
    </row>
    <row r="27" spans="1:31" ht="12" customHeight="1">
      <c r="A27" s="878"/>
      <c r="B27" s="905"/>
      <c r="C27" s="864"/>
      <c r="D27" s="874"/>
      <c r="E27" s="874"/>
      <c r="F27" s="874"/>
      <c r="G27" s="897"/>
      <c r="H27" s="325"/>
      <c r="I27" s="313"/>
      <c r="J27" s="325"/>
      <c r="K27" s="325"/>
      <c r="O27" s="320"/>
      <c r="P27" s="314"/>
      <c r="Q27" s="314"/>
      <c r="R27" s="314"/>
      <c r="S27" s="314"/>
      <c r="T27" s="314"/>
      <c r="U27" s="314"/>
      <c r="V27" s="314"/>
      <c r="W27" s="320"/>
      <c r="X27" s="314"/>
      <c r="Y27" s="320"/>
      <c r="Z27" s="314"/>
      <c r="AA27" s="320"/>
      <c r="AB27" s="314"/>
      <c r="AC27" s="320"/>
      <c r="AD27" s="314"/>
      <c r="AE27" s="314"/>
    </row>
    <row r="28" spans="1:31" ht="15">
      <c r="A28" s="470" t="s">
        <v>209</v>
      </c>
      <c r="B28" s="871">
        <v>9</v>
      </c>
      <c r="C28" s="860"/>
      <c r="D28" s="873">
        <v>626488</v>
      </c>
      <c r="E28" s="882"/>
      <c r="F28" s="873">
        <v>-734515</v>
      </c>
      <c r="G28" s="894"/>
      <c r="H28" s="324"/>
      <c r="I28" s="313"/>
      <c r="J28" s="324"/>
      <c r="K28" s="324"/>
    </row>
    <row r="29" spans="1:31" ht="12" customHeight="1">
      <c r="A29" s="878"/>
      <c r="B29" s="876"/>
      <c r="C29" s="872"/>
      <c r="D29" s="883"/>
      <c r="E29" s="860"/>
      <c r="F29" s="860"/>
      <c r="G29" s="897"/>
      <c r="H29" s="313"/>
      <c r="I29" s="313"/>
      <c r="J29" s="313"/>
      <c r="K29" s="313"/>
    </row>
    <row r="30" spans="1:31" ht="15">
      <c r="A30" s="878" t="s">
        <v>248</v>
      </c>
      <c r="B30" s="876" t="s">
        <v>3047</v>
      </c>
      <c r="C30" s="860"/>
      <c r="D30" s="882">
        <v>-263125</v>
      </c>
      <c r="E30" s="882"/>
      <c r="F30" s="2223">
        <v>-185314</v>
      </c>
      <c r="G30" s="2223"/>
      <c r="H30" s="324"/>
      <c r="I30" s="313"/>
      <c r="J30" s="324"/>
      <c r="K30" s="324"/>
    </row>
    <row r="31" spans="1:31" ht="13.5" customHeight="1">
      <c r="A31" s="878"/>
      <c r="B31" s="876"/>
      <c r="C31" s="872"/>
      <c r="D31" s="895"/>
      <c r="E31" s="879"/>
      <c r="F31" s="906"/>
      <c r="G31" s="897"/>
      <c r="H31" s="329"/>
      <c r="I31" s="313"/>
      <c r="J31" s="329"/>
      <c r="K31" s="329"/>
      <c r="O31" s="320"/>
      <c r="P31" s="314"/>
      <c r="Q31" s="314"/>
      <c r="R31" s="314"/>
      <c r="S31" s="314"/>
      <c r="T31" s="314"/>
      <c r="U31" s="314"/>
      <c r="V31" s="314"/>
      <c r="W31" s="320"/>
      <c r="X31" s="314"/>
      <c r="Y31" s="320"/>
      <c r="Z31" s="314"/>
      <c r="AA31" s="320"/>
      <c r="AB31" s="314"/>
      <c r="AC31" s="320"/>
      <c r="AD31" s="314"/>
      <c r="AE31" s="314"/>
    </row>
    <row r="32" spans="1:31" ht="17.25" customHeight="1">
      <c r="A32" s="470" t="s">
        <v>4784</v>
      </c>
      <c r="B32" s="871"/>
      <c r="C32" s="860"/>
      <c r="D32" s="907">
        <v>363363</v>
      </c>
      <c r="E32" s="880"/>
      <c r="F32" s="907">
        <v>-919829</v>
      </c>
      <c r="G32" s="908"/>
      <c r="H32" s="330"/>
      <c r="I32" s="313"/>
      <c r="J32" s="330"/>
      <c r="K32" s="330"/>
    </row>
    <row r="33" spans="1:92" ht="15">
      <c r="A33" s="878"/>
      <c r="B33" s="876"/>
      <c r="C33" s="872"/>
      <c r="D33" s="883"/>
      <c r="E33" s="860"/>
      <c r="F33" s="860"/>
      <c r="G33" s="897"/>
      <c r="H33" s="313"/>
      <c r="I33" s="313"/>
      <c r="J33" s="313"/>
      <c r="K33" s="313">
        <v>253988672</v>
      </c>
      <c r="M33" s="340">
        <v>253988.67199999999</v>
      </c>
    </row>
    <row r="34" spans="1:92" ht="15">
      <c r="A34" s="454"/>
      <c r="B34" s="871"/>
      <c r="C34" s="860"/>
      <c r="D34" s="868"/>
      <c r="E34" s="869"/>
      <c r="F34" s="897"/>
      <c r="G34" s="897"/>
      <c r="H34" s="322"/>
      <c r="I34" s="313"/>
      <c r="J34" s="314"/>
      <c r="K34" s="314"/>
    </row>
    <row r="35" spans="1:92" ht="15.75" hidden="1" customHeight="1">
      <c r="A35" s="452" t="s">
        <v>2932</v>
      </c>
      <c r="B35" s="871"/>
      <c r="C35" s="860"/>
      <c r="D35" s="874"/>
      <c r="E35" s="874"/>
      <c r="F35" s="881"/>
      <c r="G35" s="897"/>
      <c r="H35" s="313"/>
      <c r="I35" s="313"/>
      <c r="J35" s="325"/>
      <c r="K35" s="313">
        <v>109008.9</v>
      </c>
      <c r="Q35" s="64"/>
      <c r="W35" s="313"/>
      <c r="Y35" s="313"/>
      <c r="Z35" s="325"/>
      <c r="AA35" s="336"/>
      <c r="AB35" s="325"/>
      <c r="AC35" s="336"/>
      <c r="AD35" s="325"/>
      <c r="AF35" s="313"/>
      <c r="AH35" s="325"/>
      <c r="AI35" s="325"/>
      <c r="AJ35" s="325"/>
      <c r="AK35" s="325"/>
      <c r="AL35" s="325"/>
      <c r="AM35" s="325"/>
      <c r="AN35" s="325"/>
      <c r="AO35" s="325"/>
      <c r="AP35" s="325"/>
      <c r="AQ35" s="325"/>
      <c r="AR35" s="325"/>
      <c r="AS35" s="325"/>
      <c r="AT35" s="325"/>
      <c r="AU35" s="325"/>
      <c r="AV35" s="325"/>
      <c r="AW35" s="325"/>
      <c r="AX35" s="325"/>
      <c r="AY35" s="325"/>
      <c r="AZ35" s="325"/>
      <c r="BA35" s="325"/>
      <c r="BB35" s="325"/>
      <c r="BC35" s="325"/>
      <c r="BD35" s="325"/>
      <c r="BE35" s="325"/>
      <c r="BF35" s="325"/>
      <c r="BG35" s="325"/>
      <c r="BH35" s="325"/>
      <c r="BI35" s="325"/>
      <c r="BJ35" s="325"/>
      <c r="BK35" s="325"/>
      <c r="BL35" s="325"/>
      <c r="BM35" s="325"/>
      <c r="BN35" s="325"/>
      <c r="BO35" s="325"/>
      <c r="BP35" s="325"/>
      <c r="BQ35" s="325"/>
      <c r="BR35" s="325"/>
      <c r="BS35" s="325"/>
      <c r="BT35" s="325"/>
      <c r="BU35" s="325"/>
      <c r="BV35" s="325"/>
      <c r="BW35" s="325"/>
      <c r="BX35" s="325"/>
      <c r="BY35" s="325"/>
      <c r="BZ35" s="325"/>
      <c r="CA35" s="325"/>
      <c r="CB35" s="325"/>
      <c r="CC35" s="325"/>
      <c r="CD35" s="325"/>
      <c r="CE35" s="325"/>
      <c r="CF35" s="325"/>
      <c r="CG35" s="325"/>
      <c r="CH35" s="325"/>
      <c r="CI35" s="325"/>
      <c r="CJ35" s="325"/>
      <c r="CK35" s="325"/>
      <c r="CL35" s="325"/>
      <c r="CM35" s="325"/>
      <c r="CN35" s="325"/>
    </row>
    <row r="36" spans="1:92" ht="15.75" hidden="1" customHeight="1">
      <c r="A36" s="451" t="s">
        <v>2933</v>
      </c>
      <c r="B36" s="871"/>
      <c r="C36" s="860"/>
      <c r="D36" s="874"/>
      <c r="E36" s="874"/>
      <c r="F36" s="881"/>
      <c r="G36" s="897"/>
      <c r="H36" s="313"/>
      <c r="I36" s="313"/>
      <c r="J36" s="325"/>
      <c r="K36" s="313"/>
      <c r="Q36" s="64"/>
      <c r="W36" s="313"/>
      <c r="Y36" s="313"/>
      <c r="Z36" s="325"/>
      <c r="AA36" s="336"/>
      <c r="AB36" s="325"/>
      <c r="AC36" s="336"/>
      <c r="AD36" s="325"/>
      <c r="AF36" s="313"/>
      <c r="AH36" s="325"/>
      <c r="AI36" s="325"/>
      <c r="AJ36" s="325"/>
      <c r="AK36" s="325"/>
      <c r="AL36" s="325"/>
      <c r="AM36" s="325"/>
      <c r="AN36" s="325"/>
      <c r="AO36" s="325"/>
      <c r="AP36" s="325"/>
      <c r="AQ36" s="325"/>
      <c r="AR36" s="325"/>
      <c r="AS36" s="325"/>
      <c r="AT36" s="325"/>
      <c r="AU36" s="325"/>
      <c r="AV36" s="325"/>
      <c r="AW36" s="325"/>
      <c r="AX36" s="325"/>
      <c r="AY36" s="325"/>
      <c r="AZ36" s="325"/>
      <c r="BA36" s="325"/>
      <c r="BB36" s="325"/>
      <c r="BC36" s="325"/>
      <c r="BD36" s="325"/>
      <c r="BE36" s="325"/>
      <c r="BF36" s="325"/>
      <c r="BG36" s="325"/>
      <c r="BH36" s="325"/>
      <c r="BI36" s="325"/>
      <c r="BJ36" s="325"/>
      <c r="BK36" s="325"/>
      <c r="BL36" s="325"/>
      <c r="BM36" s="325"/>
      <c r="BN36" s="325"/>
      <c r="BO36" s="325"/>
      <c r="BP36" s="325"/>
      <c r="BQ36" s="325"/>
      <c r="BR36" s="325"/>
      <c r="BS36" s="325"/>
      <c r="BT36" s="325"/>
      <c r="BU36" s="325"/>
      <c r="BV36" s="325"/>
      <c r="BW36" s="325"/>
      <c r="BX36" s="325"/>
      <c r="BY36" s="325"/>
      <c r="BZ36" s="325"/>
      <c r="CA36" s="325"/>
      <c r="CB36" s="325"/>
      <c r="CC36" s="325"/>
      <c r="CD36" s="325"/>
      <c r="CE36" s="325"/>
      <c r="CF36" s="325"/>
      <c r="CG36" s="325"/>
      <c r="CH36" s="325"/>
      <c r="CI36" s="325"/>
      <c r="CJ36" s="325"/>
      <c r="CK36" s="325"/>
      <c r="CL36" s="325"/>
      <c r="CM36" s="325"/>
      <c r="CN36" s="325"/>
    </row>
    <row r="37" spans="1:92" ht="12.75" hidden="1" customHeight="1">
      <c r="A37" s="909" t="s">
        <v>281</v>
      </c>
      <c r="B37" s="871"/>
      <c r="C37" s="860"/>
      <c r="D37" s="910">
        <v>0</v>
      </c>
      <c r="E37" s="911"/>
      <c r="F37" s="910">
        <v>0</v>
      </c>
      <c r="G37" s="897"/>
      <c r="H37" s="359"/>
      <c r="I37" s="313"/>
      <c r="J37" s="359"/>
      <c r="K37" s="359"/>
      <c r="M37" s="625">
        <v>0.42918803874843675</v>
      </c>
      <c r="Q37" s="64"/>
      <c r="W37" s="313"/>
      <c r="Y37" s="313"/>
      <c r="Z37" s="325"/>
      <c r="AA37" s="313"/>
      <c r="AB37" s="325"/>
      <c r="AC37" s="336"/>
      <c r="AD37" s="325"/>
      <c r="AF37" s="313"/>
      <c r="AH37" s="325"/>
      <c r="AI37" s="325"/>
      <c r="AJ37" s="325"/>
      <c r="AK37" s="325"/>
      <c r="AL37" s="325"/>
      <c r="AM37" s="325"/>
      <c r="AN37" s="325"/>
      <c r="AO37" s="325"/>
      <c r="AP37" s="325"/>
      <c r="AQ37" s="325"/>
      <c r="AR37" s="325"/>
      <c r="AS37" s="325"/>
      <c r="AT37" s="325"/>
      <c r="AU37" s="325"/>
      <c r="AV37" s="325"/>
      <c r="AW37" s="325"/>
      <c r="AX37" s="325"/>
      <c r="AY37" s="325"/>
      <c r="AZ37" s="325"/>
      <c r="BA37" s="325"/>
      <c r="BB37" s="325"/>
      <c r="BC37" s="325"/>
      <c r="BD37" s="325"/>
      <c r="BE37" s="325"/>
      <c r="BF37" s="325"/>
      <c r="BG37" s="325"/>
      <c r="BH37" s="325"/>
      <c r="BI37" s="325"/>
      <c r="BJ37" s="325"/>
      <c r="BK37" s="325"/>
      <c r="BL37" s="325"/>
      <c r="BM37" s="325"/>
      <c r="BN37" s="325"/>
      <c r="BO37" s="325"/>
      <c r="BP37" s="325"/>
      <c r="BQ37" s="325"/>
      <c r="BR37" s="325"/>
      <c r="BS37" s="325"/>
      <c r="BT37" s="325"/>
      <c r="BU37" s="325"/>
      <c r="BV37" s="325"/>
      <c r="BW37" s="325"/>
      <c r="BX37" s="325"/>
      <c r="BY37" s="325"/>
      <c r="BZ37" s="325"/>
      <c r="CA37" s="325"/>
      <c r="CB37" s="325"/>
      <c r="CC37" s="325"/>
      <c r="CD37" s="325"/>
      <c r="CE37" s="325"/>
      <c r="CF37" s="325"/>
      <c r="CG37" s="325"/>
      <c r="CH37" s="325"/>
      <c r="CI37" s="325"/>
      <c r="CJ37" s="325"/>
      <c r="CK37" s="325"/>
      <c r="CL37" s="325"/>
      <c r="CM37" s="325"/>
      <c r="CN37" s="325"/>
    </row>
    <row r="38" spans="1:92" ht="12.75" hidden="1" customHeight="1">
      <c r="A38" s="912" t="s">
        <v>2934</v>
      </c>
      <c r="B38" s="876" t="s">
        <v>3172</v>
      </c>
      <c r="C38" s="871"/>
      <c r="D38" s="910">
        <v>0</v>
      </c>
      <c r="E38" s="910"/>
      <c r="F38" s="911">
        <v>0</v>
      </c>
      <c r="G38" s="911"/>
      <c r="H38" s="687"/>
      <c r="J38" s="324"/>
      <c r="K38" s="324"/>
      <c r="Q38" s="64"/>
      <c r="W38" s="313"/>
      <c r="Y38" s="313"/>
      <c r="Z38" s="325"/>
      <c r="AA38" s="313"/>
      <c r="AB38" s="325"/>
      <c r="AC38" s="336"/>
      <c r="AD38" s="325"/>
      <c r="AF38" s="313"/>
      <c r="AH38" s="325"/>
      <c r="AI38" s="325"/>
      <c r="AJ38" s="325"/>
      <c r="AK38" s="325"/>
      <c r="AL38" s="325"/>
      <c r="AM38" s="325"/>
      <c r="AN38" s="325"/>
      <c r="AO38" s="325"/>
      <c r="AP38" s="325"/>
      <c r="AQ38" s="325"/>
      <c r="AR38" s="325"/>
      <c r="AS38" s="325"/>
      <c r="AT38" s="325"/>
      <c r="AU38" s="325"/>
      <c r="AV38" s="325"/>
      <c r="AW38" s="325"/>
      <c r="AX38" s="325"/>
      <c r="AY38" s="325"/>
      <c r="AZ38" s="325"/>
      <c r="BA38" s="325"/>
      <c r="BB38" s="325"/>
      <c r="BC38" s="325"/>
      <c r="BD38" s="325"/>
      <c r="BE38" s="325"/>
      <c r="BF38" s="325"/>
      <c r="BG38" s="325"/>
      <c r="BH38" s="325"/>
      <c r="BI38" s="325"/>
      <c r="BJ38" s="325"/>
      <c r="BK38" s="325"/>
      <c r="BL38" s="325"/>
      <c r="BM38" s="325"/>
      <c r="BN38" s="325"/>
      <c r="BO38" s="325"/>
      <c r="BP38" s="325"/>
      <c r="BQ38" s="325"/>
      <c r="BR38" s="325"/>
      <c r="BS38" s="325"/>
      <c r="BT38" s="325"/>
      <c r="BU38" s="325"/>
      <c r="BV38" s="325"/>
      <c r="BW38" s="325"/>
      <c r="BX38" s="325"/>
      <c r="BY38" s="325"/>
      <c r="BZ38" s="325"/>
      <c r="CA38" s="325"/>
      <c r="CB38" s="325"/>
      <c r="CC38" s="325"/>
      <c r="CD38" s="325"/>
      <c r="CE38" s="325"/>
      <c r="CF38" s="325"/>
      <c r="CG38" s="325"/>
      <c r="CH38" s="325"/>
      <c r="CI38" s="325"/>
      <c r="CJ38" s="325"/>
      <c r="CK38" s="325"/>
      <c r="CL38" s="325"/>
      <c r="CM38" s="325"/>
      <c r="CN38" s="325"/>
    </row>
    <row r="39" spans="1:92" ht="12.75" hidden="1" customHeight="1">
      <c r="A39" s="913"/>
      <c r="B39" s="871"/>
      <c r="C39" s="871"/>
      <c r="D39" s="914"/>
      <c r="E39" s="914"/>
      <c r="F39" s="914"/>
      <c r="G39" s="915"/>
      <c r="H39" s="688"/>
      <c r="J39" s="360"/>
      <c r="K39" s="360"/>
      <c r="M39" s="340">
        <v>0.74939999999999996</v>
      </c>
      <c r="Q39" s="64"/>
      <c r="W39" s="313"/>
      <c r="Y39" s="313"/>
      <c r="Z39" s="325"/>
      <c r="AA39" s="313"/>
      <c r="AB39" s="325"/>
      <c r="AC39" s="336"/>
      <c r="AD39" s="325"/>
      <c r="AF39" s="313"/>
      <c r="AH39" s="325"/>
      <c r="AI39" s="325"/>
      <c r="AJ39" s="325"/>
      <c r="AK39" s="325"/>
      <c r="AL39" s="325"/>
      <c r="AM39" s="325"/>
      <c r="AN39" s="325"/>
      <c r="AO39" s="325"/>
      <c r="AP39" s="325"/>
      <c r="AQ39" s="325"/>
      <c r="AR39" s="325"/>
      <c r="AS39" s="325"/>
      <c r="AT39" s="325"/>
      <c r="AU39" s="325"/>
      <c r="AV39" s="325"/>
      <c r="AW39" s="325"/>
      <c r="AX39" s="325"/>
      <c r="AY39" s="325"/>
      <c r="AZ39" s="325"/>
      <c r="BA39" s="325"/>
      <c r="BB39" s="325"/>
      <c r="BC39" s="325"/>
      <c r="BD39" s="325"/>
      <c r="BE39" s="325"/>
      <c r="BF39" s="325"/>
      <c r="BG39" s="325"/>
      <c r="BH39" s="325"/>
      <c r="BI39" s="325"/>
      <c r="BJ39" s="325"/>
      <c r="BK39" s="325"/>
      <c r="BL39" s="325"/>
      <c r="BM39" s="325"/>
      <c r="BN39" s="325"/>
      <c r="BO39" s="325"/>
      <c r="BP39" s="325"/>
      <c r="BQ39" s="325"/>
      <c r="BR39" s="325"/>
      <c r="BS39" s="325"/>
      <c r="BT39" s="325"/>
      <c r="BU39" s="325"/>
      <c r="BV39" s="325"/>
      <c r="BW39" s="325"/>
      <c r="BX39" s="325"/>
      <c r="BY39" s="325"/>
      <c r="BZ39" s="325"/>
      <c r="CA39" s="325"/>
      <c r="CB39" s="325"/>
      <c r="CC39" s="325"/>
      <c r="CD39" s="325"/>
      <c r="CE39" s="325"/>
      <c r="CF39" s="325"/>
      <c r="CG39" s="325"/>
      <c r="CH39" s="325"/>
      <c r="CI39" s="325"/>
      <c r="CJ39" s="325"/>
      <c r="CK39" s="325"/>
      <c r="CL39" s="325"/>
      <c r="CM39" s="325"/>
      <c r="CN39" s="325"/>
    </row>
    <row r="40" spans="1:92" ht="23.25" hidden="1" customHeight="1">
      <c r="A40" s="913" t="s">
        <v>280</v>
      </c>
      <c r="B40" s="871"/>
      <c r="C40" s="871"/>
      <c r="D40" s="900">
        <v>0</v>
      </c>
      <c r="E40" s="910"/>
      <c r="F40" s="900">
        <v>0</v>
      </c>
      <c r="G40" s="915"/>
      <c r="H40" s="687"/>
      <c r="J40" s="358"/>
      <c r="K40" s="358"/>
      <c r="M40" s="340">
        <v>190339.11079679997</v>
      </c>
      <c r="Q40" s="64"/>
      <c r="W40" s="313"/>
      <c r="Y40" s="313"/>
      <c r="Z40" s="325"/>
      <c r="AA40" s="313"/>
      <c r="AB40" s="325"/>
      <c r="AC40" s="336"/>
      <c r="AD40" s="325"/>
      <c r="AF40" s="313"/>
      <c r="AH40" s="325"/>
      <c r="AI40" s="325"/>
      <c r="AJ40" s="325"/>
      <c r="AK40" s="325"/>
      <c r="AL40" s="325"/>
      <c r="AM40" s="325"/>
      <c r="AN40" s="325"/>
      <c r="AO40" s="325"/>
      <c r="AP40" s="325"/>
      <c r="AQ40" s="325"/>
      <c r="AR40" s="325"/>
      <c r="AS40" s="325"/>
      <c r="AT40" s="325"/>
      <c r="AU40" s="325"/>
      <c r="AV40" s="325"/>
      <c r="AW40" s="325"/>
      <c r="AX40" s="325"/>
      <c r="AY40" s="325"/>
      <c r="AZ40" s="325"/>
      <c r="BA40" s="325"/>
      <c r="BB40" s="325"/>
      <c r="BC40" s="325"/>
      <c r="BD40" s="325"/>
      <c r="BE40" s="325"/>
      <c r="BF40" s="325"/>
      <c r="BG40" s="325"/>
      <c r="BH40" s="325"/>
      <c r="BI40" s="325"/>
      <c r="BJ40" s="325"/>
      <c r="BK40" s="325"/>
      <c r="BL40" s="325"/>
      <c r="BM40" s="325"/>
      <c r="BN40" s="325"/>
      <c r="BO40" s="325"/>
      <c r="BP40" s="325"/>
      <c r="BQ40" s="325"/>
      <c r="BR40" s="325"/>
      <c r="BS40" s="325"/>
      <c r="BT40" s="325"/>
      <c r="BU40" s="325"/>
      <c r="BV40" s="325"/>
      <c r="BW40" s="325"/>
      <c r="BX40" s="325"/>
      <c r="BY40" s="325"/>
      <c r="BZ40" s="325"/>
      <c r="CA40" s="325"/>
      <c r="CB40" s="325"/>
      <c r="CC40" s="325"/>
      <c r="CD40" s="325"/>
      <c r="CE40" s="325"/>
      <c r="CF40" s="325"/>
      <c r="CG40" s="325"/>
      <c r="CH40" s="325"/>
      <c r="CI40" s="325"/>
      <c r="CJ40" s="325"/>
      <c r="CK40" s="325"/>
      <c r="CL40" s="325"/>
      <c r="CM40" s="325"/>
      <c r="CN40" s="325"/>
    </row>
    <row r="41" spans="1:92" ht="17.25" hidden="1" customHeight="1">
      <c r="A41" s="913"/>
      <c r="B41" s="871"/>
      <c r="C41" s="871"/>
      <c r="D41" s="914"/>
      <c r="E41" s="914"/>
      <c r="F41" s="914"/>
      <c r="G41" s="915"/>
      <c r="H41" s="688"/>
      <c r="J41" s="360"/>
      <c r="K41" s="360"/>
      <c r="Q41" s="64"/>
      <c r="W41" s="313"/>
      <c r="Y41" s="313"/>
      <c r="Z41" s="325"/>
      <c r="AA41" s="313"/>
      <c r="AB41" s="325"/>
      <c r="AC41" s="336"/>
      <c r="AD41" s="325"/>
      <c r="AF41" s="313"/>
      <c r="AH41" s="325"/>
      <c r="AI41" s="325"/>
      <c r="AJ41" s="325"/>
      <c r="AK41" s="325"/>
      <c r="AL41" s="325"/>
      <c r="AM41" s="325"/>
      <c r="AN41" s="325"/>
      <c r="AO41" s="325"/>
      <c r="AP41" s="325"/>
      <c r="AQ41" s="325"/>
      <c r="AR41" s="325"/>
      <c r="AS41" s="325"/>
      <c r="AT41" s="325"/>
      <c r="AU41" s="325"/>
      <c r="AV41" s="325"/>
      <c r="AW41" s="325"/>
      <c r="AX41" s="325"/>
      <c r="AY41" s="325"/>
      <c r="AZ41" s="325"/>
      <c r="BA41" s="325"/>
      <c r="BB41" s="325"/>
      <c r="BC41" s="325"/>
      <c r="BD41" s="325"/>
      <c r="BE41" s="325"/>
      <c r="BF41" s="325"/>
      <c r="BG41" s="325"/>
      <c r="BH41" s="325"/>
      <c r="BI41" s="325"/>
      <c r="BJ41" s="325"/>
      <c r="BK41" s="325"/>
      <c r="BL41" s="325"/>
      <c r="BM41" s="325"/>
      <c r="BN41" s="325"/>
      <c r="BO41" s="325"/>
      <c r="BP41" s="325"/>
      <c r="BQ41" s="325"/>
      <c r="BR41" s="325"/>
      <c r="BS41" s="325"/>
      <c r="BT41" s="325"/>
      <c r="BU41" s="325"/>
      <c r="BV41" s="325"/>
      <c r="BW41" s="325"/>
      <c r="BX41" s="325"/>
      <c r="BY41" s="325"/>
      <c r="BZ41" s="325"/>
      <c r="CA41" s="325"/>
      <c r="CB41" s="325"/>
      <c r="CC41" s="325"/>
      <c r="CD41" s="325"/>
      <c r="CE41" s="325"/>
      <c r="CF41" s="325"/>
      <c r="CG41" s="325"/>
      <c r="CH41" s="325"/>
      <c r="CI41" s="325"/>
      <c r="CJ41" s="325"/>
      <c r="CK41" s="325"/>
      <c r="CL41" s="325"/>
      <c r="CM41" s="325"/>
      <c r="CN41" s="325"/>
    </row>
    <row r="42" spans="1:92" ht="19.5" customHeight="1">
      <c r="A42" s="867" t="s">
        <v>4785</v>
      </c>
      <c r="B42" s="876"/>
      <c r="C42" s="876"/>
      <c r="D42" s="907">
        <v>363363</v>
      </c>
      <c r="E42" s="916"/>
      <c r="F42" s="907">
        <v>-919829</v>
      </c>
      <c r="G42" s="915"/>
      <c r="H42" s="338"/>
      <c r="I42" s="340">
        <v>762483</v>
      </c>
      <c r="J42" s="338">
        <v>0</v>
      </c>
      <c r="K42" s="338"/>
      <c r="Q42" s="64"/>
      <c r="W42" s="313"/>
      <c r="Y42" s="313"/>
      <c r="Z42" s="325"/>
      <c r="AA42" s="336"/>
      <c r="AB42" s="325"/>
      <c r="AC42" s="336"/>
      <c r="AD42" s="325"/>
      <c r="AF42" s="313"/>
      <c r="AH42" s="325"/>
      <c r="AI42" s="325"/>
      <c r="AJ42" s="325"/>
      <c r="AK42" s="325"/>
      <c r="AL42" s="325"/>
      <c r="AM42" s="325"/>
      <c r="AN42" s="325"/>
      <c r="AO42" s="325"/>
      <c r="AP42" s="325"/>
      <c r="AQ42" s="325"/>
      <c r="AR42" s="325"/>
      <c r="AS42" s="325"/>
      <c r="AT42" s="325"/>
      <c r="AU42" s="325"/>
      <c r="AV42" s="325"/>
      <c r="AW42" s="325"/>
      <c r="AX42" s="325"/>
      <c r="AY42" s="325"/>
      <c r="AZ42" s="325"/>
      <c r="BA42" s="325"/>
      <c r="BB42" s="325"/>
      <c r="BC42" s="325"/>
      <c r="BD42" s="325"/>
      <c r="BE42" s="325"/>
      <c r="BF42" s="325"/>
      <c r="BG42" s="325"/>
      <c r="BH42" s="325"/>
      <c r="BI42" s="325"/>
      <c r="BJ42" s="325"/>
      <c r="BK42" s="325"/>
      <c r="BL42" s="325"/>
      <c r="BM42" s="325"/>
      <c r="BN42" s="325"/>
      <c r="BO42" s="325"/>
      <c r="BP42" s="325"/>
      <c r="BQ42" s="325"/>
      <c r="BR42" s="325"/>
      <c r="BS42" s="325"/>
      <c r="BT42" s="325"/>
      <c r="BU42" s="325"/>
      <c r="BV42" s="325"/>
      <c r="BW42" s="325"/>
      <c r="BX42" s="325"/>
      <c r="BY42" s="325"/>
      <c r="BZ42" s="325"/>
      <c r="CA42" s="325"/>
      <c r="CB42" s="325"/>
      <c r="CC42" s="325"/>
      <c r="CD42" s="325"/>
      <c r="CE42" s="325"/>
      <c r="CF42" s="325"/>
      <c r="CG42" s="325"/>
      <c r="CH42" s="325"/>
      <c r="CI42" s="325"/>
      <c r="CJ42" s="325"/>
      <c r="CK42" s="325"/>
      <c r="CL42" s="325"/>
      <c r="CM42" s="325"/>
      <c r="CN42" s="325"/>
    </row>
    <row r="43" spans="1:92" ht="15">
      <c r="A43" s="867"/>
      <c r="B43" s="876"/>
      <c r="C43" s="876"/>
      <c r="D43" s="914"/>
      <c r="E43" s="884"/>
      <c r="F43" s="884"/>
      <c r="G43" s="917"/>
      <c r="H43" s="353"/>
      <c r="J43" s="353"/>
      <c r="K43" s="353"/>
      <c r="Q43" s="64"/>
      <c r="U43" s="325"/>
      <c r="W43" s="325"/>
      <c r="X43" s="325"/>
      <c r="Y43" s="325"/>
      <c r="Z43" s="325"/>
      <c r="AA43" s="336"/>
      <c r="AB43" s="325"/>
      <c r="AC43" s="336"/>
      <c r="AD43" s="325"/>
      <c r="AF43" s="313"/>
      <c r="AH43" s="325"/>
      <c r="AI43" s="325"/>
      <c r="AJ43" s="325"/>
      <c r="AK43" s="325"/>
      <c r="AL43" s="325"/>
      <c r="AM43" s="325"/>
      <c r="AN43" s="325"/>
      <c r="AO43" s="325"/>
      <c r="AP43" s="325"/>
      <c r="AQ43" s="325"/>
      <c r="AR43" s="325"/>
      <c r="AS43" s="325"/>
      <c r="AT43" s="325"/>
      <c r="AU43" s="325"/>
      <c r="AV43" s="325"/>
      <c r="AW43" s="325"/>
      <c r="AX43" s="325"/>
      <c r="AY43" s="325"/>
      <c r="AZ43" s="325"/>
      <c r="BA43" s="325"/>
      <c r="BB43" s="325"/>
      <c r="BC43" s="325"/>
      <c r="BD43" s="325"/>
      <c r="BE43" s="325"/>
      <c r="BF43" s="325"/>
      <c r="BG43" s="325"/>
      <c r="BH43" s="325"/>
      <c r="BI43" s="325"/>
      <c r="BJ43" s="325"/>
      <c r="BK43" s="325"/>
      <c r="BL43" s="325"/>
      <c r="BM43" s="325"/>
      <c r="BN43" s="325"/>
      <c r="BO43" s="325"/>
      <c r="BP43" s="325"/>
      <c r="BQ43" s="325"/>
      <c r="BR43" s="325"/>
      <c r="BS43" s="325"/>
      <c r="BT43" s="325"/>
      <c r="BU43" s="325"/>
      <c r="BV43" s="325"/>
      <c r="BW43" s="325"/>
      <c r="BX43" s="325"/>
      <c r="BY43" s="325"/>
      <c r="BZ43" s="325"/>
      <c r="CA43" s="325"/>
      <c r="CB43" s="325"/>
      <c r="CC43" s="325"/>
      <c r="CD43" s="325"/>
      <c r="CE43" s="325"/>
      <c r="CF43" s="325"/>
      <c r="CG43" s="325"/>
      <c r="CH43" s="325"/>
      <c r="CI43" s="325"/>
      <c r="CJ43" s="325"/>
      <c r="CK43" s="325"/>
      <c r="CL43" s="325"/>
      <c r="CM43" s="325"/>
      <c r="CN43" s="325"/>
    </row>
    <row r="44" spans="1:92" ht="15">
      <c r="A44" s="860"/>
      <c r="B44" s="871"/>
      <c r="C44" s="871"/>
      <c r="D44" s="918"/>
      <c r="E44" s="886"/>
      <c r="F44" s="886"/>
      <c r="G44" s="886"/>
      <c r="J44" s="340"/>
      <c r="Q44" s="333"/>
      <c r="U44" s="340"/>
      <c r="Z44" s="325"/>
      <c r="AA44" s="336"/>
      <c r="AB44" s="325"/>
      <c r="AC44" s="336"/>
      <c r="AD44" s="325"/>
      <c r="AF44" s="313"/>
      <c r="AH44" s="341"/>
      <c r="AI44" s="341"/>
      <c r="AJ44" s="341"/>
      <c r="AK44" s="341"/>
      <c r="AL44" s="341"/>
      <c r="AM44" s="341"/>
      <c r="AN44" s="341"/>
      <c r="AO44" s="341"/>
      <c r="AP44" s="341"/>
      <c r="AQ44" s="341"/>
      <c r="AR44" s="341"/>
      <c r="AS44" s="341"/>
      <c r="AT44" s="341"/>
      <c r="AU44" s="341"/>
      <c r="AV44" s="341"/>
      <c r="AW44" s="341"/>
      <c r="AX44" s="341"/>
      <c r="AY44" s="341"/>
      <c r="AZ44" s="341"/>
      <c r="BA44" s="341"/>
      <c r="BB44" s="341"/>
      <c r="BC44" s="341"/>
      <c r="BD44" s="341"/>
      <c r="BE44" s="341"/>
      <c r="BF44" s="341"/>
      <c r="BG44" s="341"/>
      <c r="BH44" s="341"/>
      <c r="BI44" s="341"/>
      <c r="BJ44" s="341"/>
      <c r="BK44" s="341"/>
      <c r="BL44" s="341"/>
      <c r="BM44" s="341"/>
      <c r="BN44" s="341"/>
      <c r="BO44" s="341"/>
      <c r="BP44" s="341"/>
      <c r="BQ44" s="341"/>
      <c r="BR44" s="341"/>
      <c r="BS44" s="341"/>
      <c r="BT44" s="341"/>
      <c r="BU44" s="341"/>
      <c r="BV44" s="341"/>
      <c r="BW44" s="341"/>
      <c r="BX44" s="341"/>
      <c r="BY44" s="341"/>
      <c r="BZ44" s="341"/>
      <c r="CA44" s="341"/>
      <c r="CB44" s="341"/>
      <c r="CC44" s="341"/>
      <c r="CD44" s="341"/>
      <c r="CE44" s="341"/>
      <c r="CF44" s="341"/>
      <c r="CG44" s="341"/>
      <c r="CH44" s="341"/>
      <c r="CI44" s="341"/>
      <c r="CJ44" s="341"/>
      <c r="CK44" s="341"/>
      <c r="CL44" s="341"/>
      <c r="CM44" s="341"/>
      <c r="CN44" s="341"/>
    </row>
    <row r="45" spans="1:92" ht="15">
      <c r="A45" s="452" t="s">
        <v>107</v>
      </c>
      <c r="B45" s="871"/>
      <c r="C45" s="871"/>
      <c r="D45" s="918"/>
      <c r="E45" s="886"/>
      <c r="F45" s="886"/>
      <c r="G45" s="886"/>
      <c r="J45" s="340"/>
      <c r="Q45" s="64"/>
      <c r="U45" s="340"/>
      <c r="Z45" s="325"/>
      <c r="AA45" s="336"/>
      <c r="AB45" s="325"/>
      <c r="AC45" s="336"/>
      <c r="AD45" s="325"/>
      <c r="AF45" s="313"/>
      <c r="AH45" s="325"/>
      <c r="AI45" s="325"/>
      <c r="AJ45" s="325"/>
      <c r="AK45" s="325"/>
      <c r="AL45" s="325"/>
      <c r="AM45" s="325"/>
      <c r="AN45" s="325"/>
      <c r="AO45" s="325"/>
      <c r="AP45" s="325"/>
      <c r="AQ45" s="325"/>
      <c r="AR45" s="325"/>
      <c r="AS45" s="325"/>
      <c r="AT45" s="325"/>
      <c r="AU45" s="325"/>
      <c r="AV45" s="325"/>
      <c r="AW45" s="325"/>
      <c r="AX45" s="325"/>
      <c r="AY45" s="325"/>
      <c r="AZ45" s="325"/>
      <c r="BA45" s="325"/>
      <c r="BB45" s="325"/>
      <c r="BC45" s="325"/>
      <c r="BD45" s="325"/>
      <c r="BE45" s="325"/>
      <c r="BF45" s="325"/>
      <c r="BG45" s="325"/>
      <c r="BH45" s="325"/>
      <c r="BI45" s="325"/>
      <c r="BJ45" s="325"/>
      <c r="BK45" s="325"/>
      <c r="BL45" s="325"/>
      <c r="BM45" s="325"/>
      <c r="BN45" s="325"/>
      <c r="BO45" s="325"/>
      <c r="BP45" s="325"/>
      <c r="BQ45" s="325"/>
      <c r="BR45" s="325"/>
      <c r="BS45" s="325"/>
      <c r="BT45" s="325"/>
      <c r="BU45" s="325"/>
      <c r="BV45" s="325"/>
      <c r="BW45" s="325"/>
      <c r="BX45" s="325"/>
      <c r="BY45" s="325"/>
      <c r="BZ45" s="325"/>
      <c r="CA45" s="325"/>
      <c r="CB45" s="325"/>
      <c r="CC45" s="325"/>
      <c r="CD45" s="325"/>
      <c r="CE45" s="325"/>
      <c r="CF45" s="325"/>
      <c r="CG45" s="325"/>
      <c r="CH45" s="325"/>
      <c r="CI45" s="325"/>
      <c r="CJ45" s="325"/>
      <c r="CK45" s="325"/>
      <c r="CL45" s="325"/>
      <c r="CM45" s="325"/>
      <c r="CN45" s="325"/>
    </row>
    <row r="46" spans="1:92" ht="15.75" customHeight="1" thickBot="1">
      <c r="A46" s="860" t="s">
        <v>4628</v>
      </c>
      <c r="B46" s="876" t="s">
        <v>4820</v>
      </c>
      <c r="C46" s="871"/>
      <c r="D46" s="919">
        <v>1.4306267958281227</v>
      </c>
      <c r="E46" s="920"/>
      <c r="F46" s="919">
        <v>-3.6215355305294876</v>
      </c>
      <c r="G46" s="886"/>
      <c r="H46" s="361"/>
      <c r="J46" s="361"/>
      <c r="K46" s="361"/>
      <c r="M46" s="353"/>
      <c r="N46" s="353"/>
      <c r="Q46" s="64"/>
      <c r="U46" s="340"/>
      <c r="Z46" s="325"/>
      <c r="AA46" s="336"/>
      <c r="AB46" s="325"/>
      <c r="AC46" s="336"/>
      <c r="AD46" s="325"/>
      <c r="AF46" s="313"/>
      <c r="AH46" s="325"/>
      <c r="AI46" s="325"/>
      <c r="AJ46" s="325"/>
      <c r="AK46" s="325"/>
      <c r="AL46" s="325"/>
      <c r="AM46" s="325"/>
      <c r="AN46" s="325"/>
      <c r="AO46" s="325"/>
      <c r="AP46" s="325"/>
      <c r="AQ46" s="325"/>
      <c r="AR46" s="325"/>
      <c r="AS46" s="325"/>
      <c r="AT46" s="325"/>
      <c r="AU46" s="325"/>
      <c r="AV46" s="325"/>
      <c r="AW46" s="325"/>
      <c r="AX46" s="325"/>
      <c r="AY46" s="325"/>
      <c r="AZ46" s="325"/>
      <c r="BA46" s="325"/>
      <c r="BB46" s="325"/>
      <c r="BC46" s="325"/>
      <c r="BD46" s="325"/>
      <c r="BE46" s="325"/>
      <c r="BF46" s="325"/>
      <c r="BG46" s="325"/>
      <c r="BH46" s="325"/>
      <c r="BI46" s="325"/>
      <c r="BJ46" s="325"/>
      <c r="BK46" s="325"/>
      <c r="BL46" s="325"/>
      <c r="BM46" s="325"/>
      <c r="BN46" s="325"/>
      <c r="BO46" s="325"/>
      <c r="BP46" s="325"/>
      <c r="BQ46" s="325"/>
      <c r="BR46" s="325"/>
      <c r="BS46" s="325"/>
      <c r="BT46" s="325"/>
      <c r="BU46" s="325"/>
      <c r="BV46" s="325"/>
      <c r="BW46" s="325"/>
      <c r="BX46" s="325"/>
      <c r="BY46" s="325"/>
      <c r="BZ46" s="325"/>
      <c r="CA46" s="325"/>
      <c r="CB46" s="325"/>
      <c r="CC46" s="325"/>
      <c r="CD46" s="325"/>
      <c r="CE46" s="325"/>
      <c r="CF46" s="325"/>
      <c r="CG46" s="325"/>
      <c r="CH46" s="325"/>
      <c r="CI46" s="325"/>
      <c r="CJ46" s="325"/>
      <c r="CK46" s="325"/>
      <c r="CL46" s="325"/>
      <c r="CM46" s="325"/>
      <c r="CN46" s="325"/>
    </row>
    <row r="47" spans="1:92" ht="15">
      <c r="A47" s="860"/>
      <c r="B47" s="871"/>
      <c r="C47" s="871"/>
      <c r="D47" s="886"/>
      <c r="E47" s="886"/>
      <c r="F47" s="886"/>
      <c r="G47" s="886"/>
      <c r="J47" s="340"/>
      <c r="Q47" s="64"/>
      <c r="U47" s="340"/>
      <c r="X47" s="325"/>
      <c r="Z47" s="325"/>
      <c r="AA47" s="336"/>
      <c r="AB47" s="325"/>
      <c r="AC47" s="336"/>
      <c r="AD47" s="325"/>
      <c r="AF47" s="313"/>
      <c r="AH47" s="342"/>
      <c r="AI47" s="342"/>
      <c r="AJ47" s="342"/>
      <c r="AK47" s="342"/>
      <c r="AL47" s="342"/>
      <c r="AM47" s="342"/>
      <c r="AN47" s="342"/>
      <c r="AO47" s="342"/>
      <c r="AP47" s="342"/>
      <c r="AQ47" s="342"/>
      <c r="AR47" s="342"/>
      <c r="AS47" s="342"/>
      <c r="AT47" s="342"/>
      <c r="AU47" s="342"/>
      <c r="AV47" s="342"/>
      <c r="AW47" s="342"/>
      <c r="AX47" s="342"/>
      <c r="AY47" s="342"/>
      <c r="AZ47" s="342"/>
      <c r="BA47" s="342"/>
      <c r="BB47" s="342"/>
      <c r="BC47" s="342"/>
      <c r="BD47" s="342"/>
      <c r="BE47" s="342"/>
      <c r="BF47" s="342"/>
      <c r="BG47" s="342"/>
      <c r="BH47" s="342"/>
      <c r="BI47" s="342"/>
      <c r="BJ47" s="342"/>
      <c r="BK47" s="342"/>
      <c r="BL47" s="342"/>
      <c r="BM47" s="342"/>
      <c r="BN47" s="342"/>
      <c r="BO47" s="342"/>
      <c r="BP47" s="342"/>
      <c r="BQ47" s="342"/>
      <c r="BR47" s="342"/>
      <c r="BS47" s="342"/>
      <c r="BT47" s="342"/>
      <c r="BU47" s="342"/>
      <c r="BV47" s="342"/>
      <c r="BW47" s="342"/>
      <c r="BX47" s="342"/>
      <c r="BY47" s="342"/>
      <c r="BZ47" s="342"/>
      <c r="CA47" s="342"/>
      <c r="CB47" s="342"/>
      <c r="CC47" s="342"/>
      <c r="CD47" s="342"/>
      <c r="CE47" s="342"/>
      <c r="CF47" s="342"/>
      <c r="CG47" s="342"/>
      <c r="CH47" s="342"/>
      <c r="CI47" s="342"/>
      <c r="CJ47" s="342"/>
      <c r="CK47" s="342"/>
      <c r="CL47" s="342"/>
      <c r="CM47" s="342"/>
      <c r="CN47" s="342"/>
    </row>
    <row r="48" spans="1:92" ht="15">
      <c r="A48" s="860"/>
      <c r="B48" s="871"/>
      <c r="C48" s="871"/>
      <c r="D48" s="886"/>
      <c r="E48" s="886"/>
      <c r="F48" s="886"/>
      <c r="G48" s="886"/>
      <c r="J48" s="340">
        <v>52671.119999999995</v>
      </c>
      <c r="Q48" s="64"/>
      <c r="R48" s="315"/>
      <c r="S48" s="315"/>
      <c r="U48" s="340"/>
      <c r="Z48" s="325"/>
      <c r="AB48" s="325"/>
      <c r="AC48" s="336"/>
      <c r="AD48" s="325"/>
      <c r="AF48" s="313"/>
      <c r="AH48" s="341"/>
      <c r="AI48" s="341"/>
      <c r="AJ48" s="341"/>
      <c r="AK48" s="341"/>
      <c r="AL48" s="341"/>
      <c r="AM48" s="341"/>
      <c r="AN48" s="341"/>
      <c r="AO48" s="341"/>
      <c r="AP48" s="341"/>
      <c r="AQ48" s="341"/>
      <c r="AR48" s="341"/>
      <c r="AS48" s="341"/>
      <c r="AT48" s="341"/>
      <c r="AU48" s="341"/>
      <c r="AV48" s="341"/>
      <c r="AW48" s="341"/>
      <c r="AX48" s="341"/>
      <c r="AY48" s="341"/>
      <c r="AZ48" s="341"/>
      <c r="BA48" s="341"/>
      <c r="BB48" s="341"/>
      <c r="BC48" s="341"/>
      <c r="BD48" s="341"/>
      <c r="BE48" s="341"/>
      <c r="BF48" s="341"/>
      <c r="BG48" s="341"/>
      <c r="BH48" s="341"/>
      <c r="BI48" s="341"/>
      <c r="BJ48" s="341"/>
      <c r="BK48" s="341"/>
      <c r="BL48" s="341"/>
      <c r="BM48" s="341"/>
      <c r="BN48" s="341"/>
      <c r="BO48" s="341"/>
      <c r="BP48" s="341"/>
      <c r="BQ48" s="341"/>
      <c r="BR48" s="341"/>
      <c r="BS48" s="341"/>
      <c r="BT48" s="341"/>
      <c r="BU48" s="341"/>
      <c r="BV48" s="341"/>
      <c r="BW48" s="341"/>
      <c r="BX48" s="341"/>
      <c r="BY48" s="341"/>
      <c r="BZ48" s="341"/>
      <c r="CA48" s="341"/>
      <c r="CB48" s="341"/>
      <c r="CC48" s="341"/>
      <c r="CD48" s="341"/>
      <c r="CE48" s="341"/>
      <c r="CF48" s="341"/>
      <c r="CG48" s="341"/>
      <c r="CH48" s="341"/>
      <c r="CI48" s="341"/>
      <c r="CJ48" s="341"/>
      <c r="CK48" s="341"/>
      <c r="CL48" s="341"/>
      <c r="CM48" s="341"/>
      <c r="CN48" s="341"/>
    </row>
    <row r="49" spans="1:92" ht="15">
      <c r="A49" s="885" t="s">
        <v>4661</v>
      </c>
      <c r="B49" s="871"/>
      <c r="C49" s="871"/>
      <c r="D49" s="886"/>
      <c r="E49" s="886"/>
      <c r="F49" s="886"/>
      <c r="G49" s="886"/>
      <c r="J49" s="340"/>
      <c r="Q49" s="64"/>
      <c r="U49" s="340"/>
      <c r="Z49" s="325"/>
      <c r="AA49" s="336"/>
      <c r="AB49" s="325"/>
      <c r="AC49" s="336"/>
      <c r="AD49" s="325"/>
      <c r="AF49" s="313"/>
      <c r="AH49" s="341"/>
      <c r="AI49" s="341"/>
      <c r="AJ49" s="341"/>
      <c r="AK49" s="341"/>
      <c r="AL49" s="341"/>
      <c r="AM49" s="341"/>
      <c r="AN49" s="341"/>
      <c r="AO49" s="341"/>
      <c r="AP49" s="341"/>
      <c r="AQ49" s="341"/>
      <c r="AR49" s="341"/>
      <c r="AS49" s="341"/>
      <c r="AT49" s="341"/>
      <c r="AU49" s="341"/>
      <c r="AV49" s="341"/>
      <c r="AW49" s="341"/>
      <c r="AX49" s="341"/>
      <c r="AY49" s="341"/>
      <c r="AZ49" s="341"/>
      <c r="BA49" s="341"/>
      <c r="BB49" s="341"/>
      <c r="BC49" s="341"/>
      <c r="BD49" s="341"/>
      <c r="BE49" s="341"/>
      <c r="BF49" s="341"/>
      <c r="BG49" s="341"/>
      <c r="BH49" s="341"/>
      <c r="BI49" s="341"/>
      <c r="BJ49" s="341"/>
      <c r="BK49" s="341"/>
      <c r="BL49" s="341"/>
      <c r="BM49" s="341"/>
      <c r="BN49" s="341"/>
      <c r="BO49" s="341"/>
      <c r="BP49" s="341"/>
      <c r="BQ49" s="341"/>
      <c r="BR49" s="341"/>
      <c r="BS49" s="341"/>
      <c r="BT49" s="341"/>
      <c r="BU49" s="341"/>
      <c r="BV49" s="341"/>
      <c r="BW49" s="341"/>
      <c r="BX49" s="341"/>
      <c r="BY49" s="341"/>
      <c r="BZ49" s="341"/>
      <c r="CA49" s="341"/>
      <c r="CB49" s="341"/>
      <c r="CC49" s="341"/>
      <c r="CD49" s="341"/>
      <c r="CE49" s="341"/>
      <c r="CF49" s="341"/>
      <c r="CG49" s="341"/>
      <c r="CH49" s="341"/>
      <c r="CI49" s="341"/>
      <c r="CJ49" s="341"/>
      <c r="CK49" s="341"/>
      <c r="CL49" s="341"/>
      <c r="CM49" s="341"/>
      <c r="CN49" s="341"/>
    </row>
    <row r="50" spans="1:92">
      <c r="A50" s="339"/>
      <c r="D50" s="340"/>
      <c r="E50" s="340"/>
      <c r="F50" s="340"/>
      <c r="G50" s="340"/>
      <c r="J50" s="340"/>
      <c r="Q50" s="64"/>
      <c r="R50" s="315"/>
      <c r="S50" s="315"/>
      <c r="U50" s="325"/>
      <c r="W50" s="325"/>
      <c r="Y50" s="325"/>
      <c r="Z50" s="325"/>
      <c r="AA50" s="336"/>
      <c r="AB50" s="325"/>
      <c r="AC50" s="336"/>
      <c r="AD50" s="325"/>
      <c r="AF50" s="313"/>
      <c r="AH50" s="341"/>
      <c r="AI50" s="341"/>
      <c r="AJ50" s="341"/>
      <c r="AK50" s="341"/>
      <c r="AL50" s="341"/>
      <c r="AM50" s="341"/>
      <c r="AN50" s="341"/>
      <c r="AO50" s="341"/>
      <c r="AP50" s="341"/>
      <c r="AQ50" s="341"/>
      <c r="AR50" s="341"/>
      <c r="AS50" s="341"/>
      <c r="AT50" s="341"/>
      <c r="AU50" s="341"/>
      <c r="AV50" s="341"/>
      <c r="AW50" s="341"/>
      <c r="AX50" s="341"/>
      <c r="AY50" s="341"/>
      <c r="AZ50" s="341"/>
      <c r="BA50" s="341"/>
      <c r="BB50" s="341"/>
      <c r="BC50" s="341"/>
      <c r="BD50" s="341"/>
      <c r="BE50" s="341"/>
      <c r="BF50" s="341"/>
      <c r="BG50" s="341"/>
      <c r="BH50" s="341"/>
      <c r="BI50" s="341"/>
      <c r="BJ50" s="341"/>
      <c r="BK50" s="341"/>
      <c r="BL50" s="341"/>
      <c r="BM50" s="341"/>
      <c r="BN50" s="341"/>
      <c r="BO50" s="341"/>
      <c r="BP50" s="341"/>
      <c r="BQ50" s="341"/>
      <c r="BR50" s="341"/>
      <c r="BS50" s="341"/>
      <c r="BT50" s="341"/>
      <c r="BU50" s="341"/>
      <c r="BV50" s="341"/>
      <c r="BW50" s="341"/>
      <c r="BX50" s="341"/>
      <c r="BY50" s="341"/>
      <c r="BZ50" s="341"/>
      <c r="CA50" s="341"/>
      <c r="CB50" s="341"/>
      <c r="CC50" s="341"/>
      <c r="CD50" s="341"/>
      <c r="CE50" s="341"/>
      <c r="CF50" s="341"/>
      <c r="CG50" s="341"/>
      <c r="CH50" s="341"/>
      <c r="CI50" s="341"/>
      <c r="CJ50" s="341"/>
      <c r="CK50" s="341"/>
      <c r="CL50" s="341"/>
      <c r="CM50" s="341"/>
      <c r="CN50" s="341"/>
    </row>
    <row r="51" spans="1:92">
      <c r="A51" s="313"/>
      <c r="D51" s="340"/>
      <c r="E51" s="340"/>
      <c r="F51" s="340"/>
      <c r="G51" s="340"/>
      <c r="J51" s="340"/>
      <c r="Q51" s="64"/>
      <c r="R51" s="315"/>
      <c r="S51" s="315"/>
      <c r="U51" s="336"/>
      <c r="W51" s="336"/>
      <c r="X51" s="325"/>
      <c r="Y51" s="336"/>
      <c r="Z51" s="325"/>
      <c r="AA51" s="336"/>
      <c r="AB51" s="325"/>
      <c r="AC51" s="336"/>
      <c r="AD51" s="325"/>
      <c r="AF51" s="313"/>
      <c r="AH51" s="341"/>
      <c r="AI51" s="341"/>
      <c r="AJ51" s="341"/>
      <c r="AK51" s="341"/>
      <c r="AL51" s="341"/>
      <c r="AM51" s="341"/>
      <c r="AN51" s="341"/>
      <c r="AO51" s="341"/>
      <c r="AP51" s="341"/>
      <c r="AQ51" s="341"/>
      <c r="AR51" s="341"/>
      <c r="AS51" s="341"/>
      <c r="AT51" s="341"/>
      <c r="AU51" s="341"/>
      <c r="AV51" s="341"/>
      <c r="AW51" s="341"/>
      <c r="AX51" s="341"/>
      <c r="AY51" s="341"/>
      <c r="AZ51" s="341"/>
      <c r="BA51" s="341"/>
      <c r="BB51" s="341"/>
      <c r="BC51" s="341"/>
      <c r="BD51" s="341"/>
      <c r="BE51" s="341"/>
      <c r="BF51" s="341"/>
      <c r="BG51" s="341"/>
      <c r="BH51" s="341"/>
      <c r="BI51" s="341"/>
      <c r="BJ51" s="341"/>
      <c r="BK51" s="341"/>
      <c r="BL51" s="341"/>
      <c r="BM51" s="341"/>
      <c r="BN51" s="341"/>
      <c r="BO51" s="341"/>
      <c r="BP51" s="341"/>
      <c r="BQ51" s="341"/>
      <c r="BR51" s="341"/>
      <c r="BS51" s="341"/>
      <c r="BT51" s="341"/>
      <c r="BU51" s="341"/>
      <c r="BV51" s="341"/>
      <c r="BW51" s="341"/>
      <c r="BX51" s="341"/>
      <c r="BY51" s="341"/>
      <c r="BZ51" s="341"/>
      <c r="CA51" s="341"/>
      <c r="CB51" s="341"/>
      <c r="CC51" s="341"/>
      <c r="CD51" s="341"/>
      <c r="CE51" s="341"/>
      <c r="CF51" s="341"/>
      <c r="CG51" s="341"/>
      <c r="CH51" s="341"/>
      <c r="CI51" s="341"/>
      <c r="CJ51" s="341"/>
      <c r="CK51" s="341"/>
      <c r="CL51" s="341"/>
      <c r="CM51" s="341"/>
      <c r="CN51" s="341"/>
    </row>
    <row r="52" spans="1:92">
      <c r="A52" s="313"/>
      <c r="D52" s="340"/>
      <c r="E52" s="340"/>
      <c r="F52" s="340"/>
      <c r="G52" s="340"/>
      <c r="J52" s="340"/>
      <c r="Q52" s="333"/>
      <c r="U52" s="340"/>
      <c r="Z52" s="325"/>
      <c r="AA52" s="336"/>
      <c r="AB52" s="325"/>
      <c r="AC52" s="336"/>
      <c r="AD52" s="325"/>
      <c r="AF52" s="313"/>
      <c r="AH52" s="341"/>
      <c r="AI52" s="341"/>
      <c r="AJ52" s="341"/>
      <c r="AK52" s="341"/>
      <c r="AL52" s="341"/>
      <c r="AM52" s="341"/>
      <c r="AN52" s="341"/>
      <c r="AO52" s="341"/>
      <c r="AP52" s="341"/>
      <c r="AQ52" s="341"/>
      <c r="AR52" s="341"/>
      <c r="AS52" s="341"/>
      <c r="AT52" s="341"/>
      <c r="AU52" s="341"/>
      <c r="AV52" s="341"/>
      <c r="AW52" s="341"/>
      <c r="AX52" s="341"/>
      <c r="AY52" s="341"/>
      <c r="AZ52" s="341"/>
      <c r="BA52" s="341"/>
      <c r="BB52" s="341"/>
      <c r="BC52" s="341"/>
      <c r="BD52" s="341"/>
      <c r="BE52" s="341"/>
      <c r="BF52" s="341"/>
      <c r="BG52" s="341"/>
      <c r="BH52" s="341"/>
      <c r="BI52" s="341"/>
      <c r="BJ52" s="341"/>
      <c r="BK52" s="341"/>
      <c r="BL52" s="341"/>
      <c r="BM52" s="341"/>
      <c r="BN52" s="341"/>
      <c r="BO52" s="341"/>
      <c r="BP52" s="341"/>
      <c r="BQ52" s="341"/>
      <c r="BR52" s="341"/>
      <c r="BS52" s="341"/>
      <c r="BT52" s="341"/>
      <c r="BU52" s="341"/>
      <c r="BV52" s="341"/>
      <c r="BW52" s="341"/>
      <c r="BX52" s="341"/>
      <c r="BY52" s="341"/>
      <c r="BZ52" s="341"/>
      <c r="CA52" s="341"/>
      <c r="CB52" s="341"/>
      <c r="CC52" s="341"/>
      <c r="CD52" s="341"/>
      <c r="CE52" s="341"/>
      <c r="CF52" s="341"/>
      <c r="CG52" s="341"/>
      <c r="CH52" s="341"/>
      <c r="CI52" s="341"/>
      <c r="CJ52" s="341"/>
      <c r="CK52" s="341"/>
      <c r="CL52" s="341"/>
      <c r="CM52" s="341"/>
      <c r="CN52" s="341"/>
    </row>
    <row r="53" spans="1:92">
      <c r="A53" s="313"/>
      <c r="D53" s="340"/>
      <c r="E53" s="340"/>
      <c r="F53" s="340"/>
      <c r="G53" s="340"/>
      <c r="J53" s="340"/>
      <c r="Q53" s="64"/>
      <c r="U53" s="340"/>
      <c r="X53" s="325"/>
      <c r="Z53" s="325"/>
      <c r="AB53" s="325"/>
      <c r="AC53" s="336"/>
      <c r="AD53" s="325"/>
      <c r="AF53" s="313"/>
      <c r="AH53" s="343"/>
      <c r="AI53" s="343"/>
      <c r="AJ53" s="343"/>
      <c r="AK53" s="343"/>
      <c r="AL53" s="343"/>
      <c r="AM53" s="343"/>
      <c r="AN53" s="343"/>
      <c r="AO53" s="343"/>
      <c r="AP53" s="343"/>
      <c r="AQ53" s="343"/>
      <c r="AR53" s="343"/>
      <c r="AS53" s="343"/>
      <c r="AT53" s="343"/>
      <c r="AU53" s="343"/>
      <c r="AV53" s="343"/>
      <c r="AW53" s="343"/>
      <c r="AX53" s="343"/>
      <c r="AY53" s="343"/>
      <c r="AZ53" s="343"/>
      <c r="BA53" s="343"/>
      <c r="BB53" s="343"/>
      <c r="BC53" s="343"/>
      <c r="BD53" s="343"/>
      <c r="BE53" s="343"/>
      <c r="BF53" s="343"/>
      <c r="BG53" s="343"/>
      <c r="BH53" s="343"/>
      <c r="BI53" s="343"/>
      <c r="BJ53" s="343"/>
      <c r="BK53" s="343"/>
      <c r="BL53" s="343"/>
      <c r="BM53" s="343"/>
      <c r="BN53" s="343"/>
      <c r="BO53" s="343"/>
      <c r="BP53" s="343"/>
      <c r="BQ53" s="343"/>
      <c r="BR53" s="343"/>
      <c r="BS53" s="343"/>
      <c r="BT53" s="343"/>
      <c r="BU53" s="343"/>
      <c r="BV53" s="343"/>
      <c r="BW53" s="343"/>
      <c r="BX53" s="343"/>
      <c r="BY53" s="343"/>
      <c r="BZ53" s="343"/>
      <c r="CA53" s="343"/>
      <c r="CB53" s="343"/>
      <c r="CC53" s="343"/>
      <c r="CD53" s="343"/>
      <c r="CE53" s="343"/>
      <c r="CF53" s="343"/>
      <c r="CG53" s="343"/>
      <c r="CH53" s="343"/>
      <c r="CI53" s="343"/>
      <c r="CJ53" s="343"/>
      <c r="CK53" s="343"/>
      <c r="CL53" s="343"/>
      <c r="CM53" s="343"/>
      <c r="CN53" s="343"/>
    </row>
    <row r="54" spans="1:92">
      <c r="A54" s="313"/>
      <c r="D54" s="340"/>
      <c r="E54" s="340"/>
      <c r="F54" s="340"/>
      <c r="G54" s="340"/>
      <c r="J54" s="340"/>
      <c r="Q54" s="64"/>
      <c r="U54" s="340"/>
      <c r="X54" s="325"/>
      <c r="Z54" s="325"/>
      <c r="AA54" s="336"/>
      <c r="AB54" s="325"/>
      <c r="AC54" s="336"/>
      <c r="AD54" s="325"/>
      <c r="AF54" s="313"/>
      <c r="AH54" s="314"/>
      <c r="AI54" s="314"/>
      <c r="AJ54" s="314"/>
      <c r="AK54" s="314"/>
      <c r="AL54" s="314"/>
      <c r="AM54" s="314"/>
      <c r="AN54" s="314"/>
      <c r="AO54" s="314"/>
      <c r="AP54" s="314"/>
      <c r="AQ54" s="314"/>
      <c r="AR54" s="314"/>
      <c r="AS54" s="314"/>
      <c r="AT54" s="314"/>
      <c r="AU54" s="314"/>
      <c r="AV54" s="314"/>
      <c r="AW54" s="314"/>
      <c r="AX54" s="314"/>
      <c r="AY54" s="314"/>
      <c r="AZ54" s="314"/>
      <c r="BA54" s="314"/>
      <c r="BB54" s="314"/>
      <c r="BC54" s="314"/>
      <c r="BD54" s="314"/>
      <c r="BE54" s="314"/>
      <c r="BF54" s="314"/>
      <c r="BG54" s="314"/>
      <c r="BH54" s="314"/>
      <c r="BI54" s="314"/>
      <c r="BJ54" s="314"/>
      <c r="BK54" s="314"/>
      <c r="BL54" s="314"/>
      <c r="BM54" s="314"/>
      <c r="BN54" s="314"/>
      <c r="BO54" s="314"/>
      <c r="BP54" s="314"/>
      <c r="BQ54" s="314"/>
      <c r="BR54" s="314"/>
      <c r="BS54" s="314"/>
      <c r="BT54" s="314"/>
      <c r="BU54" s="314"/>
      <c r="BV54" s="314"/>
      <c r="BW54" s="314"/>
      <c r="BX54" s="314"/>
      <c r="BY54" s="314"/>
      <c r="BZ54" s="314"/>
      <c r="CA54" s="314"/>
      <c r="CB54" s="314"/>
      <c r="CC54" s="314"/>
      <c r="CD54" s="314"/>
      <c r="CE54" s="314"/>
      <c r="CF54" s="314"/>
      <c r="CG54" s="314"/>
      <c r="CH54" s="314"/>
      <c r="CI54" s="314"/>
      <c r="CJ54" s="314"/>
      <c r="CK54" s="314"/>
      <c r="CL54" s="314"/>
      <c r="CM54" s="314"/>
      <c r="CN54" s="314"/>
    </row>
    <row r="55" spans="1:92">
      <c r="A55" s="313"/>
      <c r="D55" s="340"/>
      <c r="E55" s="340"/>
      <c r="F55" s="340"/>
      <c r="G55" s="340"/>
      <c r="J55" s="340"/>
      <c r="O55" s="320"/>
      <c r="P55" s="314"/>
      <c r="Q55" s="64"/>
      <c r="U55" s="340"/>
      <c r="X55" s="340"/>
      <c r="Z55" s="341"/>
      <c r="AA55" s="362"/>
      <c r="AB55" s="362"/>
      <c r="AC55" s="341"/>
      <c r="AD55" s="341"/>
      <c r="AF55" s="313"/>
    </row>
    <row r="56" spans="1:92">
      <c r="A56" s="313"/>
      <c r="D56" s="340"/>
      <c r="E56" s="340"/>
      <c r="F56" s="340"/>
      <c r="G56" s="340"/>
      <c r="J56" s="340"/>
      <c r="O56" s="320"/>
      <c r="P56" s="314"/>
      <c r="Q56" s="64"/>
      <c r="U56" s="340"/>
      <c r="X56" s="340"/>
      <c r="Z56" s="342"/>
      <c r="AA56" s="342"/>
      <c r="AB56" s="342"/>
      <c r="AC56" s="342"/>
      <c r="AD56" s="342"/>
      <c r="AF56" s="313"/>
    </row>
    <row r="57" spans="1:92">
      <c r="A57" s="313"/>
      <c r="D57" s="340"/>
      <c r="E57" s="340"/>
      <c r="F57" s="340"/>
      <c r="G57" s="340"/>
      <c r="H57" s="320"/>
      <c r="I57" s="320"/>
      <c r="J57" s="340"/>
      <c r="K57" s="320"/>
      <c r="L57" s="320"/>
      <c r="M57" s="320"/>
      <c r="N57" s="320"/>
      <c r="O57" s="363"/>
      <c r="P57" s="364"/>
      <c r="Q57" s="64"/>
      <c r="U57" s="340"/>
      <c r="X57" s="340"/>
      <c r="Z57" s="341"/>
      <c r="AA57" s="362"/>
      <c r="AB57" s="362"/>
      <c r="AC57" s="362"/>
      <c r="AD57" s="362"/>
      <c r="AF57" s="313"/>
    </row>
    <row r="58" spans="1:92">
      <c r="A58" s="313"/>
      <c r="D58" s="340"/>
      <c r="E58" s="340"/>
      <c r="F58" s="340"/>
      <c r="G58" s="340"/>
      <c r="H58" s="320"/>
      <c r="I58" s="320"/>
      <c r="J58" s="340"/>
      <c r="K58" s="320"/>
      <c r="L58" s="320"/>
      <c r="M58" s="320"/>
      <c r="N58" s="320"/>
      <c r="Q58" s="333"/>
      <c r="U58" s="340"/>
      <c r="X58" s="340"/>
      <c r="Z58" s="325"/>
      <c r="AA58" s="336"/>
      <c r="AB58" s="325"/>
      <c r="AC58" s="336"/>
      <c r="AD58" s="325"/>
      <c r="AF58" s="313"/>
    </row>
    <row r="59" spans="1:92">
      <c r="A59" s="313"/>
      <c r="D59" s="340"/>
      <c r="E59" s="340"/>
      <c r="F59" s="340"/>
      <c r="G59" s="340"/>
      <c r="H59" s="363"/>
      <c r="I59" s="363"/>
      <c r="J59" s="340"/>
      <c r="K59" s="363"/>
      <c r="L59" s="363"/>
      <c r="M59" s="363"/>
      <c r="N59" s="363"/>
      <c r="Q59" s="64"/>
      <c r="R59" s="365"/>
      <c r="U59" s="340"/>
      <c r="X59" s="340"/>
      <c r="Z59" s="341"/>
      <c r="AA59" s="362"/>
      <c r="AB59" s="362"/>
      <c r="AC59" s="341"/>
      <c r="AD59" s="341"/>
      <c r="AF59" s="313"/>
    </row>
    <row r="60" spans="1:92">
      <c r="A60" s="313"/>
      <c r="D60" s="340"/>
      <c r="E60" s="340"/>
      <c r="F60" s="340"/>
      <c r="G60" s="340"/>
      <c r="J60" s="340"/>
      <c r="Q60" s="64"/>
      <c r="R60" s="365"/>
      <c r="U60" s="340"/>
      <c r="V60" s="340"/>
      <c r="X60" s="340"/>
      <c r="Y60" s="341"/>
      <c r="Z60" s="341"/>
      <c r="AA60" s="362"/>
      <c r="AB60" s="362"/>
      <c r="AC60" s="341"/>
      <c r="AD60" s="341"/>
      <c r="AF60" s="313"/>
    </row>
    <row r="61" spans="1:92">
      <c r="A61" s="313"/>
      <c r="D61" s="340"/>
      <c r="E61" s="340"/>
      <c r="F61" s="340"/>
      <c r="G61" s="340"/>
      <c r="J61" s="340"/>
      <c r="Q61" s="64"/>
      <c r="R61" s="64"/>
      <c r="S61" s="64"/>
      <c r="T61" s="64"/>
      <c r="U61" s="64"/>
      <c r="V61" s="64"/>
      <c r="W61" s="64"/>
      <c r="X61" s="64"/>
      <c r="Y61" s="64"/>
      <c r="Z61" s="341"/>
      <c r="AA61" s="362"/>
      <c r="AB61" s="362"/>
      <c r="AC61" s="341"/>
      <c r="AD61" s="341"/>
      <c r="AF61" s="313"/>
    </row>
    <row r="62" spans="1:92">
      <c r="A62" s="313"/>
      <c r="D62" s="340"/>
      <c r="E62" s="340"/>
      <c r="F62" s="340"/>
      <c r="G62" s="340"/>
      <c r="J62" s="340"/>
      <c r="Q62" s="366"/>
      <c r="R62" s="366"/>
      <c r="S62" s="366"/>
      <c r="T62" s="366"/>
      <c r="U62" s="366"/>
      <c r="V62" s="366"/>
      <c r="W62" s="366"/>
      <c r="X62" s="366"/>
      <c r="Y62" s="366"/>
      <c r="Z62" s="342"/>
      <c r="AA62" s="342"/>
      <c r="AB62" s="342"/>
      <c r="AC62" s="342"/>
      <c r="AD62" s="342"/>
      <c r="AF62" s="313"/>
    </row>
    <row r="63" spans="1:92">
      <c r="A63" s="313"/>
      <c r="D63" s="340"/>
      <c r="E63" s="340"/>
      <c r="F63" s="340"/>
      <c r="G63" s="340"/>
      <c r="J63" s="340"/>
      <c r="Q63" s="64"/>
      <c r="U63" s="342"/>
      <c r="V63" s="342"/>
      <c r="X63" s="340"/>
      <c r="Y63" s="342"/>
      <c r="Z63" s="342"/>
      <c r="AA63" s="342"/>
      <c r="AB63" s="342"/>
      <c r="AC63" s="342"/>
      <c r="AD63" s="342"/>
      <c r="AF63" s="313"/>
    </row>
    <row r="64" spans="1:92">
      <c r="A64" s="313"/>
      <c r="D64" s="340"/>
      <c r="E64" s="340"/>
      <c r="F64" s="340"/>
      <c r="G64" s="340"/>
      <c r="J64" s="340"/>
      <c r="Q64" s="64"/>
      <c r="Y64" s="320"/>
      <c r="Z64" s="314"/>
      <c r="AF64" s="314"/>
      <c r="AH64" s="325"/>
      <c r="AI64" s="325"/>
      <c r="AJ64" s="325"/>
      <c r="AK64" s="325"/>
      <c r="AL64" s="325"/>
      <c r="AM64" s="325"/>
      <c r="AN64" s="325"/>
      <c r="AO64" s="325"/>
      <c r="AP64" s="325"/>
      <c r="AQ64" s="325"/>
      <c r="AR64" s="325"/>
      <c r="AS64" s="325"/>
      <c r="AT64" s="325"/>
      <c r="AU64" s="325"/>
      <c r="AV64" s="325"/>
      <c r="AW64" s="325"/>
      <c r="AX64" s="325"/>
      <c r="AY64" s="325"/>
      <c r="AZ64" s="325"/>
      <c r="BA64" s="325"/>
      <c r="BB64" s="325"/>
      <c r="BC64" s="325"/>
      <c r="BD64" s="325"/>
      <c r="BE64" s="325"/>
      <c r="BF64" s="325"/>
      <c r="BG64" s="325"/>
      <c r="BH64" s="325"/>
      <c r="BI64" s="325"/>
      <c r="BJ64" s="325"/>
      <c r="BK64" s="325"/>
      <c r="BL64" s="325"/>
      <c r="BM64" s="325"/>
      <c r="BN64" s="325"/>
      <c r="BO64" s="325"/>
      <c r="BP64" s="325"/>
      <c r="BQ64" s="325"/>
      <c r="BR64" s="325"/>
      <c r="BS64" s="325"/>
      <c r="BT64" s="325"/>
      <c r="BU64" s="325"/>
      <c r="BV64" s="325"/>
      <c r="BW64" s="325"/>
      <c r="BX64" s="325"/>
      <c r="BY64" s="325"/>
      <c r="BZ64" s="325"/>
      <c r="CA64" s="325"/>
      <c r="CB64" s="325"/>
      <c r="CC64" s="325"/>
      <c r="CD64" s="325"/>
      <c r="CE64" s="325"/>
      <c r="CF64" s="325"/>
      <c r="CG64" s="325"/>
      <c r="CH64" s="325"/>
      <c r="CI64" s="325"/>
      <c r="CJ64" s="325"/>
      <c r="CK64" s="325"/>
      <c r="CL64" s="325"/>
      <c r="CM64" s="325"/>
      <c r="CN64" s="325"/>
    </row>
    <row r="65" spans="1:92">
      <c r="A65" s="313"/>
      <c r="D65" s="340"/>
      <c r="E65" s="340"/>
      <c r="F65" s="340"/>
      <c r="G65" s="340"/>
      <c r="J65" s="340"/>
      <c r="Q65" s="64"/>
      <c r="AF65" s="313"/>
      <c r="AH65" s="325"/>
      <c r="AI65" s="325"/>
      <c r="AJ65" s="325"/>
      <c r="AK65" s="325"/>
      <c r="AL65" s="325"/>
      <c r="AM65" s="325"/>
      <c r="AN65" s="325"/>
      <c r="AO65" s="325"/>
      <c r="AP65" s="325"/>
      <c r="AQ65" s="325"/>
      <c r="AR65" s="325"/>
      <c r="AS65" s="325"/>
      <c r="AT65" s="325"/>
      <c r="AU65" s="325"/>
      <c r="AV65" s="325"/>
      <c r="AW65" s="325"/>
      <c r="AX65" s="325"/>
      <c r="AY65" s="325"/>
      <c r="AZ65" s="325"/>
      <c r="BA65" s="325"/>
      <c r="BB65" s="325"/>
      <c r="BC65" s="325"/>
      <c r="BD65" s="325"/>
      <c r="BE65" s="325"/>
      <c r="BF65" s="325"/>
      <c r="BG65" s="325"/>
      <c r="BH65" s="325"/>
      <c r="BI65" s="325"/>
      <c r="BJ65" s="325"/>
      <c r="BK65" s="325"/>
      <c r="BL65" s="325"/>
      <c r="BM65" s="325"/>
      <c r="BN65" s="325"/>
      <c r="BO65" s="325"/>
      <c r="BP65" s="325"/>
      <c r="BQ65" s="325"/>
      <c r="BR65" s="325"/>
      <c r="BS65" s="325"/>
      <c r="BT65" s="325"/>
      <c r="BU65" s="325"/>
      <c r="BV65" s="325"/>
      <c r="BW65" s="325"/>
      <c r="BX65" s="325"/>
      <c r="BY65" s="325"/>
      <c r="BZ65" s="325"/>
      <c r="CA65" s="325"/>
      <c r="CB65" s="325"/>
      <c r="CC65" s="325"/>
      <c r="CD65" s="325"/>
      <c r="CE65" s="325"/>
      <c r="CF65" s="325"/>
      <c r="CG65" s="325"/>
      <c r="CH65" s="325"/>
      <c r="CI65" s="325"/>
      <c r="CJ65" s="325"/>
      <c r="CK65" s="325"/>
      <c r="CL65" s="325"/>
      <c r="CM65" s="325"/>
      <c r="CN65" s="325"/>
    </row>
    <row r="66" spans="1:92">
      <c r="A66" s="313"/>
      <c r="D66" s="340"/>
      <c r="E66" s="340"/>
      <c r="F66" s="340"/>
      <c r="G66" s="340"/>
      <c r="J66" s="340"/>
      <c r="Q66" s="64"/>
      <c r="U66" s="367"/>
      <c r="V66" s="367"/>
      <c r="W66" s="367"/>
      <c r="X66" s="367"/>
      <c r="Y66" s="367"/>
      <c r="Z66" s="367"/>
      <c r="AA66" s="367"/>
      <c r="AB66" s="367"/>
      <c r="AC66" s="367"/>
      <c r="AD66" s="367"/>
      <c r="AF66" s="313"/>
      <c r="AH66" s="325"/>
      <c r="AI66" s="325"/>
      <c r="AJ66" s="325"/>
      <c r="AK66" s="325"/>
      <c r="AL66" s="325"/>
      <c r="AM66" s="325"/>
      <c r="AN66" s="325"/>
      <c r="AO66" s="325"/>
      <c r="AP66" s="325"/>
      <c r="AQ66" s="325"/>
      <c r="AR66" s="325"/>
      <c r="AS66" s="325"/>
      <c r="AT66" s="325"/>
      <c r="AU66" s="325"/>
      <c r="AV66" s="325"/>
      <c r="AW66" s="325"/>
      <c r="AX66" s="325"/>
      <c r="AY66" s="325"/>
      <c r="AZ66" s="325"/>
      <c r="BA66" s="325"/>
      <c r="BB66" s="325"/>
      <c r="BC66" s="325"/>
      <c r="BD66" s="325"/>
      <c r="BE66" s="325"/>
      <c r="BF66" s="325"/>
      <c r="BG66" s="325"/>
      <c r="BH66" s="325"/>
      <c r="BI66" s="325"/>
      <c r="BJ66" s="325"/>
      <c r="BK66" s="325"/>
      <c r="BL66" s="325"/>
      <c r="BM66" s="325"/>
      <c r="BN66" s="325"/>
      <c r="BO66" s="325"/>
      <c r="BP66" s="325"/>
      <c r="BQ66" s="325"/>
      <c r="BR66" s="325"/>
      <c r="BS66" s="325"/>
      <c r="BT66" s="325"/>
      <c r="BU66" s="325"/>
      <c r="BV66" s="325"/>
      <c r="BW66" s="325"/>
      <c r="BX66" s="325"/>
      <c r="BY66" s="325"/>
      <c r="BZ66" s="325"/>
      <c r="CA66" s="325"/>
      <c r="CB66" s="325"/>
      <c r="CC66" s="325"/>
      <c r="CD66" s="325"/>
      <c r="CE66" s="325"/>
      <c r="CF66" s="325"/>
      <c r="CG66" s="325"/>
      <c r="CH66" s="325"/>
      <c r="CI66" s="325"/>
      <c r="CJ66" s="325"/>
      <c r="CK66" s="325"/>
      <c r="CL66" s="325"/>
      <c r="CM66" s="325"/>
      <c r="CN66" s="325"/>
    </row>
    <row r="67" spans="1:92">
      <c r="A67" s="313"/>
      <c r="D67" s="340"/>
      <c r="E67" s="340"/>
      <c r="F67" s="340"/>
      <c r="G67" s="340"/>
      <c r="J67" s="340"/>
      <c r="Q67" s="333"/>
      <c r="U67" s="357"/>
      <c r="V67" s="357"/>
      <c r="W67" s="357"/>
      <c r="X67" s="357"/>
      <c r="Y67" s="357"/>
      <c r="Z67" s="357"/>
      <c r="AA67" s="357"/>
      <c r="AB67" s="357"/>
      <c r="AC67" s="357"/>
      <c r="AD67" s="357"/>
      <c r="AF67" s="313"/>
      <c r="AH67" s="325"/>
      <c r="AI67" s="325"/>
      <c r="AJ67" s="325"/>
      <c r="AK67" s="325"/>
      <c r="AL67" s="325"/>
      <c r="AM67" s="325"/>
      <c r="AN67" s="325"/>
      <c r="AO67" s="325"/>
      <c r="AP67" s="325"/>
      <c r="AQ67" s="325"/>
      <c r="AR67" s="325"/>
      <c r="AS67" s="325"/>
      <c r="AT67" s="325"/>
      <c r="AU67" s="325"/>
      <c r="AV67" s="325"/>
      <c r="AW67" s="325"/>
      <c r="AX67" s="325"/>
      <c r="AY67" s="325"/>
      <c r="AZ67" s="325"/>
      <c r="BA67" s="325"/>
      <c r="BB67" s="325"/>
      <c r="BC67" s="325"/>
      <c r="BD67" s="325"/>
      <c r="BE67" s="325"/>
      <c r="BF67" s="325"/>
      <c r="BG67" s="325"/>
      <c r="BH67" s="325"/>
      <c r="BI67" s="325"/>
      <c r="BJ67" s="325"/>
      <c r="BK67" s="325"/>
      <c r="BL67" s="325"/>
      <c r="BM67" s="325"/>
      <c r="BN67" s="325"/>
      <c r="BO67" s="325"/>
      <c r="BP67" s="325"/>
      <c r="BQ67" s="325"/>
      <c r="BR67" s="325"/>
      <c r="BS67" s="325"/>
      <c r="BT67" s="325"/>
      <c r="BU67" s="325"/>
      <c r="BV67" s="325"/>
      <c r="BW67" s="325"/>
      <c r="BX67" s="325"/>
      <c r="BY67" s="325"/>
      <c r="BZ67" s="325"/>
      <c r="CA67" s="325"/>
      <c r="CB67" s="325"/>
      <c r="CC67" s="325"/>
      <c r="CD67" s="325"/>
      <c r="CE67" s="325"/>
      <c r="CF67" s="325"/>
      <c r="CG67" s="325"/>
      <c r="CH67" s="325"/>
      <c r="CI67" s="325"/>
      <c r="CJ67" s="325"/>
      <c r="CK67" s="325"/>
      <c r="CL67" s="325"/>
      <c r="CM67" s="325"/>
      <c r="CN67" s="325"/>
    </row>
    <row r="68" spans="1:92">
      <c r="A68" s="313"/>
      <c r="D68" s="340"/>
      <c r="E68" s="340"/>
      <c r="F68" s="340"/>
      <c r="G68" s="340"/>
      <c r="J68" s="340"/>
      <c r="Q68" s="333"/>
      <c r="AF68" s="313"/>
      <c r="AH68" s="325"/>
      <c r="AI68" s="325"/>
      <c r="AJ68" s="325"/>
      <c r="AK68" s="325"/>
      <c r="AL68" s="325"/>
      <c r="AM68" s="325"/>
      <c r="AN68" s="325"/>
      <c r="AO68" s="325"/>
      <c r="AP68" s="325"/>
      <c r="AQ68" s="325"/>
      <c r="AR68" s="325"/>
      <c r="AS68" s="325"/>
      <c r="AT68" s="325"/>
      <c r="AU68" s="325"/>
      <c r="AV68" s="325"/>
      <c r="AW68" s="325"/>
      <c r="AX68" s="325"/>
      <c r="AY68" s="325"/>
      <c r="AZ68" s="325"/>
      <c r="BA68" s="325"/>
      <c r="BB68" s="325"/>
      <c r="BC68" s="325"/>
      <c r="BD68" s="325"/>
      <c r="BE68" s="325"/>
      <c r="BF68" s="325"/>
      <c r="BG68" s="325"/>
      <c r="BH68" s="325"/>
      <c r="BI68" s="325"/>
      <c r="BJ68" s="325"/>
      <c r="BK68" s="325"/>
      <c r="BL68" s="325"/>
      <c r="BM68" s="325"/>
      <c r="BN68" s="325"/>
      <c r="BO68" s="325"/>
      <c r="BP68" s="325"/>
      <c r="BQ68" s="325"/>
      <c r="BR68" s="325"/>
      <c r="BS68" s="325"/>
      <c r="BT68" s="325"/>
      <c r="BU68" s="325"/>
      <c r="BV68" s="325"/>
      <c r="BW68" s="325"/>
      <c r="BX68" s="325"/>
      <c r="BY68" s="325"/>
      <c r="BZ68" s="325"/>
      <c r="CA68" s="325"/>
      <c r="CB68" s="325"/>
      <c r="CC68" s="325"/>
      <c r="CD68" s="325"/>
      <c r="CE68" s="325"/>
      <c r="CF68" s="325"/>
      <c r="CG68" s="325"/>
      <c r="CH68" s="325"/>
      <c r="CI68" s="325"/>
      <c r="CJ68" s="325"/>
      <c r="CK68" s="325"/>
      <c r="CL68" s="325"/>
      <c r="CM68" s="325"/>
      <c r="CN68" s="325"/>
    </row>
    <row r="69" spans="1:92">
      <c r="A69" s="313"/>
      <c r="D69" s="340"/>
      <c r="E69" s="340"/>
      <c r="F69" s="340"/>
      <c r="G69" s="340"/>
      <c r="J69" s="340"/>
      <c r="Q69" s="64"/>
      <c r="AF69" s="313"/>
      <c r="AH69" s="325"/>
      <c r="AI69" s="325"/>
      <c r="AJ69" s="325"/>
      <c r="AK69" s="325"/>
      <c r="AL69" s="325"/>
      <c r="AM69" s="325"/>
      <c r="AN69" s="325"/>
      <c r="AO69" s="325"/>
      <c r="AP69" s="325"/>
      <c r="AQ69" s="325"/>
      <c r="AR69" s="325"/>
      <c r="AS69" s="325"/>
      <c r="AT69" s="325"/>
      <c r="AU69" s="325"/>
      <c r="AV69" s="325"/>
      <c r="AW69" s="325"/>
      <c r="AX69" s="325"/>
      <c r="AY69" s="325"/>
      <c r="AZ69" s="325"/>
      <c r="BA69" s="325"/>
      <c r="BB69" s="325"/>
      <c r="BC69" s="325"/>
      <c r="BD69" s="325"/>
      <c r="BE69" s="325"/>
      <c r="BF69" s="325"/>
      <c r="BG69" s="325"/>
      <c r="BH69" s="325"/>
      <c r="BI69" s="325"/>
      <c r="BJ69" s="325"/>
      <c r="BK69" s="325"/>
      <c r="BL69" s="325"/>
      <c r="BM69" s="325"/>
      <c r="BN69" s="325"/>
      <c r="BO69" s="325"/>
      <c r="BP69" s="325"/>
      <c r="BQ69" s="325"/>
      <c r="BR69" s="325"/>
      <c r="BS69" s="325"/>
      <c r="BT69" s="325"/>
      <c r="BU69" s="325"/>
      <c r="BV69" s="325"/>
      <c r="BW69" s="325"/>
      <c r="BX69" s="325"/>
      <c r="BY69" s="325"/>
      <c r="BZ69" s="325"/>
      <c r="CA69" s="325"/>
      <c r="CB69" s="325"/>
      <c r="CC69" s="325"/>
      <c r="CD69" s="325"/>
      <c r="CE69" s="325"/>
      <c r="CF69" s="325"/>
      <c r="CG69" s="325"/>
      <c r="CH69" s="325"/>
      <c r="CI69" s="325"/>
      <c r="CJ69" s="325"/>
      <c r="CK69" s="325"/>
      <c r="CL69" s="325"/>
      <c r="CM69" s="325"/>
      <c r="CN69" s="325"/>
    </row>
    <row r="70" spans="1:92">
      <c r="A70" s="313"/>
      <c r="D70" s="340"/>
      <c r="E70" s="340"/>
      <c r="F70" s="340"/>
      <c r="G70" s="340"/>
      <c r="J70" s="340"/>
      <c r="Q70" s="333"/>
      <c r="AA70" s="368"/>
      <c r="AB70" s="343"/>
      <c r="AC70" s="368"/>
      <c r="AD70" s="343"/>
      <c r="AF70" s="313"/>
      <c r="AH70" s="325"/>
      <c r="AI70" s="325"/>
      <c r="AJ70" s="325"/>
      <c r="AK70" s="325"/>
      <c r="AL70" s="325"/>
      <c r="AM70" s="325"/>
      <c r="AN70" s="325"/>
      <c r="AO70" s="325"/>
      <c r="AP70" s="325"/>
      <c r="AQ70" s="325"/>
      <c r="AR70" s="325"/>
      <c r="AS70" s="325"/>
      <c r="AT70" s="325"/>
      <c r="AU70" s="325"/>
      <c r="AV70" s="325"/>
      <c r="AW70" s="325"/>
      <c r="AX70" s="325"/>
      <c r="AY70" s="325"/>
      <c r="AZ70" s="325"/>
      <c r="BA70" s="325"/>
      <c r="BB70" s="325"/>
      <c r="BC70" s="325"/>
      <c r="BD70" s="325"/>
      <c r="BE70" s="325"/>
      <c r="BF70" s="325"/>
      <c r="BG70" s="325"/>
      <c r="BH70" s="325"/>
      <c r="BI70" s="325"/>
      <c r="BJ70" s="325"/>
      <c r="BK70" s="325"/>
      <c r="BL70" s="325"/>
      <c r="BM70" s="325"/>
      <c r="BN70" s="325"/>
      <c r="BO70" s="325"/>
      <c r="BP70" s="325"/>
      <c r="BQ70" s="325"/>
      <c r="BR70" s="325"/>
      <c r="BS70" s="325"/>
      <c r="BT70" s="325"/>
      <c r="BU70" s="325"/>
      <c r="BV70" s="325"/>
      <c r="BW70" s="325"/>
      <c r="BX70" s="325"/>
      <c r="BY70" s="325"/>
      <c r="BZ70" s="325"/>
      <c r="CA70" s="325"/>
      <c r="CB70" s="325"/>
      <c r="CC70" s="325"/>
      <c r="CD70" s="325"/>
      <c r="CE70" s="325"/>
      <c r="CF70" s="325"/>
      <c r="CG70" s="325"/>
      <c r="CH70" s="325"/>
      <c r="CI70" s="325"/>
      <c r="CJ70" s="325"/>
      <c r="CK70" s="325"/>
      <c r="CL70" s="325"/>
      <c r="CM70" s="325"/>
      <c r="CN70" s="325"/>
    </row>
    <row r="71" spans="1:92">
      <c r="A71" s="313"/>
      <c r="D71" s="340"/>
      <c r="E71" s="340"/>
      <c r="F71" s="340"/>
      <c r="G71" s="340"/>
      <c r="J71" s="340"/>
      <c r="Q71" s="369"/>
      <c r="U71" s="340"/>
      <c r="AA71" s="336"/>
      <c r="AB71" s="325"/>
      <c r="AC71" s="336"/>
      <c r="AD71" s="325"/>
      <c r="AF71" s="313"/>
      <c r="AH71" s="325"/>
      <c r="AI71" s="325"/>
      <c r="AJ71" s="325"/>
      <c r="AK71" s="325"/>
      <c r="AL71" s="325"/>
      <c r="AM71" s="325"/>
      <c r="AN71" s="325"/>
      <c r="AO71" s="325"/>
      <c r="AP71" s="325"/>
      <c r="AQ71" s="325"/>
      <c r="AR71" s="325"/>
      <c r="AS71" s="325"/>
      <c r="AT71" s="325"/>
      <c r="AU71" s="325"/>
      <c r="AV71" s="325"/>
      <c r="AW71" s="325"/>
      <c r="AX71" s="325"/>
      <c r="AY71" s="325"/>
      <c r="AZ71" s="325"/>
      <c r="BA71" s="325"/>
      <c r="BB71" s="325"/>
      <c r="BC71" s="325"/>
      <c r="BD71" s="325"/>
      <c r="BE71" s="325"/>
      <c r="BF71" s="325"/>
      <c r="BG71" s="325"/>
      <c r="BH71" s="325"/>
      <c r="BI71" s="325"/>
      <c r="BJ71" s="325"/>
      <c r="BK71" s="325"/>
      <c r="BL71" s="325"/>
      <c r="BM71" s="325"/>
      <c r="BN71" s="325"/>
      <c r="BO71" s="325"/>
      <c r="BP71" s="325"/>
      <c r="BQ71" s="325"/>
      <c r="BR71" s="325"/>
      <c r="BS71" s="325"/>
      <c r="BT71" s="325"/>
      <c r="BU71" s="325"/>
      <c r="BV71" s="325"/>
      <c r="BW71" s="325"/>
      <c r="BX71" s="325"/>
      <c r="BY71" s="325"/>
      <c r="BZ71" s="325"/>
      <c r="CA71" s="325"/>
      <c r="CB71" s="325"/>
      <c r="CC71" s="325"/>
      <c r="CD71" s="325"/>
      <c r="CE71" s="325"/>
      <c r="CF71" s="325"/>
      <c r="CG71" s="325"/>
      <c r="CH71" s="325"/>
      <c r="CI71" s="325"/>
      <c r="CJ71" s="325"/>
      <c r="CK71" s="325"/>
      <c r="CL71" s="325"/>
      <c r="CM71" s="325"/>
      <c r="CN71" s="325"/>
    </row>
    <row r="72" spans="1:92">
      <c r="A72" s="313"/>
      <c r="D72" s="340"/>
      <c r="E72" s="340"/>
      <c r="F72" s="340"/>
      <c r="G72" s="340"/>
      <c r="J72" s="340"/>
      <c r="Q72" s="369"/>
      <c r="U72" s="340"/>
      <c r="AA72" s="336"/>
      <c r="AB72" s="325"/>
      <c r="AC72" s="336"/>
      <c r="AD72" s="325"/>
      <c r="AF72" s="313"/>
      <c r="AH72" s="325"/>
      <c r="AI72" s="325"/>
      <c r="AJ72" s="325"/>
      <c r="AK72" s="325"/>
      <c r="AL72" s="325"/>
      <c r="AM72" s="325"/>
      <c r="AN72" s="325"/>
      <c r="AO72" s="325"/>
      <c r="AP72" s="325"/>
      <c r="AQ72" s="325"/>
      <c r="AR72" s="325"/>
      <c r="AS72" s="325"/>
      <c r="AT72" s="325"/>
      <c r="AU72" s="325"/>
      <c r="AV72" s="325"/>
      <c r="AW72" s="325"/>
      <c r="AX72" s="325"/>
      <c r="AY72" s="325"/>
      <c r="AZ72" s="325"/>
      <c r="BA72" s="325"/>
      <c r="BB72" s="325"/>
      <c r="BC72" s="325"/>
      <c r="BD72" s="325"/>
      <c r="BE72" s="325"/>
      <c r="BF72" s="325"/>
      <c r="BG72" s="325"/>
      <c r="BH72" s="325"/>
      <c r="BI72" s="325"/>
      <c r="BJ72" s="325"/>
      <c r="BK72" s="325"/>
      <c r="BL72" s="325"/>
      <c r="BM72" s="325"/>
      <c r="BN72" s="325"/>
      <c r="BO72" s="325"/>
      <c r="BP72" s="325"/>
      <c r="BQ72" s="325"/>
      <c r="BR72" s="325"/>
      <c r="BS72" s="325"/>
      <c r="BT72" s="325"/>
      <c r="BU72" s="325"/>
      <c r="BV72" s="325"/>
      <c r="BW72" s="325"/>
      <c r="BX72" s="325"/>
      <c r="BY72" s="325"/>
      <c r="BZ72" s="325"/>
      <c r="CA72" s="325"/>
      <c r="CB72" s="325"/>
      <c r="CC72" s="325"/>
      <c r="CD72" s="325"/>
      <c r="CE72" s="325"/>
      <c r="CF72" s="325"/>
      <c r="CG72" s="325"/>
      <c r="CH72" s="325"/>
      <c r="CI72" s="325"/>
      <c r="CJ72" s="325"/>
      <c r="CK72" s="325"/>
      <c r="CL72" s="325"/>
      <c r="CM72" s="325"/>
      <c r="CN72" s="325"/>
    </row>
    <row r="73" spans="1:92">
      <c r="A73" s="313"/>
      <c r="D73" s="340"/>
      <c r="E73" s="340"/>
      <c r="F73" s="340"/>
      <c r="G73" s="340"/>
      <c r="J73" s="340"/>
      <c r="Q73" s="369"/>
      <c r="U73" s="340"/>
      <c r="AA73" s="336"/>
      <c r="AB73" s="325"/>
      <c r="AC73" s="336"/>
      <c r="AD73" s="325"/>
      <c r="AF73" s="313"/>
      <c r="AH73" s="325"/>
      <c r="AI73" s="325"/>
      <c r="AJ73" s="325"/>
      <c r="AK73" s="325"/>
      <c r="AL73" s="325"/>
      <c r="AM73" s="325"/>
      <c r="AN73" s="325"/>
      <c r="AO73" s="325"/>
      <c r="AP73" s="325"/>
      <c r="AQ73" s="325"/>
      <c r="AR73" s="325"/>
      <c r="AS73" s="325"/>
      <c r="AT73" s="325"/>
      <c r="AU73" s="325"/>
      <c r="AV73" s="325"/>
      <c r="AW73" s="325"/>
      <c r="AX73" s="325"/>
      <c r="AY73" s="325"/>
      <c r="AZ73" s="325"/>
      <c r="BA73" s="325"/>
      <c r="BB73" s="325"/>
      <c r="BC73" s="325"/>
      <c r="BD73" s="325"/>
      <c r="BE73" s="325"/>
      <c r="BF73" s="325"/>
      <c r="BG73" s="325"/>
      <c r="BH73" s="325"/>
      <c r="BI73" s="325"/>
      <c r="BJ73" s="325"/>
      <c r="BK73" s="325"/>
      <c r="BL73" s="325"/>
      <c r="BM73" s="325"/>
      <c r="BN73" s="325"/>
      <c r="BO73" s="325"/>
      <c r="BP73" s="325"/>
      <c r="BQ73" s="325"/>
      <c r="BR73" s="325"/>
      <c r="BS73" s="325"/>
      <c r="BT73" s="325"/>
      <c r="BU73" s="325"/>
      <c r="BV73" s="325"/>
      <c r="BW73" s="325"/>
      <c r="BX73" s="325"/>
      <c r="BY73" s="325"/>
      <c r="BZ73" s="325"/>
      <c r="CA73" s="325"/>
      <c r="CB73" s="325"/>
      <c r="CC73" s="325"/>
      <c r="CD73" s="325"/>
      <c r="CE73" s="325"/>
      <c r="CF73" s="325"/>
      <c r="CG73" s="325"/>
      <c r="CH73" s="325"/>
      <c r="CI73" s="325"/>
      <c r="CJ73" s="325"/>
      <c r="CK73" s="325"/>
      <c r="CL73" s="325"/>
      <c r="CM73" s="325"/>
      <c r="CN73" s="325"/>
    </row>
    <row r="74" spans="1:92">
      <c r="A74" s="313"/>
      <c r="D74" s="340"/>
      <c r="E74" s="340"/>
      <c r="F74" s="340"/>
      <c r="G74" s="340"/>
      <c r="J74" s="340"/>
      <c r="Q74" s="369"/>
      <c r="U74" s="340"/>
      <c r="AA74" s="336"/>
      <c r="AB74" s="325"/>
      <c r="AC74" s="336"/>
      <c r="AD74" s="325"/>
      <c r="AF74" s="313"/>
      <c r="AH74" s="325"/>
      <c r="AI74" s="325"/>
      <c r="AJ74" s="325"/>
      <c r="AK74" s="325"/>
      <c r="AL74" s="325"/>
      <c r="AM74" s="325"/>
      <c r="AN74" s="325"/>
      <c r="AO74" s="325"/>
      <c r="AP74" s="325"/>
      <c r="AQ74" s="325"/>
      <c r="AR74" s="325"/>
      <c r="AS74" s="325"/>
      <c r="AT74" s="325"/>
      <c r="AU74" s="325"/>
      <c r="AV74" s="325"/>
      <c r="AW74" s="325"/>
      <c r="AX74" s="325"/>
      <c r="AY74" s="325"/>
      <c r="AZ74" s="325"/>
      <c r="BA74" s="325"/>
      <c r="BB74" s="325"/>
      <c r="BC74" s="325"/>
      <c r="BD74" s="325"/>
      <c r="BE74" s="325"/>
      <c r="BF74" s="325"/>
      <c r="BG74" s="325"/>
      <c r="BH74" s="325"/>
      <c r="BI74" s="325"/>
      <c r="BJ74" s="325"/>
      <c r="BK74" s="325"/>
      <c r="BL74" s="325"/>
      <c r="BM74" s="325"/>
      <c r="BN74" s="325"/>
      <c r="BO74" s="325"/>
      <c r="BP74" s="325"/>
      <c r="BQ74" s="325"/>
      <c r="BR74" s="325"/>
      <c r="BS74" s="325"/>
      <c r="BT74" s="325"/>
      <c r="BU74" s="325"/>
      <c r="BV74" s="325"/>
      <c r="BW74" s="325"/>
      <c r="BX74" s="325"/>
      <c r="BY74" s="325"/>
      <c r="BZ74" s="325"/>
      <c r="CA74" s="325"/>
      <c r="CB74" s="325"/>
      <c r="CC74" s="325"/>
      <c r="CD74" s="325"/>
      <c r="CE74" s="325"/>
      <c r="CF74" s="325"/>
      <c r="CG74" s="325"/>
      <c r="CH74" s="325"/>
      <c r="CI74" s="325"/>
      <c r="CJ74" s="325"/>
      <c r="CK74" s="325"/>
      <c r="CL74" s="325"/>
      <c r="CM74" s="325"/>
      <c r="CN74" s="325"/>
    </row>
    <row r="75" spans="1:92">
      <c r="A75" s="313"/>
      <c r="D75" s="340"/>
      <c r="E75" s="340"/>
      <c r="F75" s="340"/>
      <c r="G75" s="340"/>
      <c r="J75" s="340"/>
      <c r="Q75" s="369"/>
      <c r="U75" s="340"/>
      <c r="AA75" s="336"/>
      <c r="AB75" s="325"/>
      <c r="AC75" s="336"/>
      <c r="AD75" s="325"/>
      <c r="AF75" s="313"/>
      <c r="AH75" s="325"/>
      <c r="AI75" s="325"/>
      <c r="AJ75" s="325"/>
      <c r="AK75" s="325"/>
      <c r="AL75" s="325"/>
      <c r="AM75" s="325"/>
      <c r="AN75" s="325"/>
      <c r="AO75" s="325"/>
      <c r="AP75" s="325"/>
      <c r="AQ75" s="325"/>
      <c r="AR75" s="325"/>
      <c r="AS75" s="325"/>
      <c r="AT75" s="325"/>
      <c r="AU75" s="325"/>
      <c r="AV75" s="325"/>
      <c r="AW75" s="325"/>
      <c r="AX75" s="325"/>
      <c r="AY75" s="325"/>
      <c r="AZ75" s="325"/>
      <c r="BA75" s="325"/>
      <c r="BB75" s="325"/>
      <c r="BC75" s="325"/>
      <c r="BD75" s="325"/>
      <c r="BE75" s="325"/>
      <c r="BF75" s="325"/>
      <c r="BG75" s="325"/>
      <c r="BH75" s="325"/>
      <c r="BI75" s="325"/>
      <c r="BJ75" s="325"/>
      <c r="BK75" s="325"/>
      <c r="BL75" s="325"/>
      <c r="BM75" s="325"/>
      <c r="BN75" s="325"/>
      <c r="BO75" s="325"/>
      <c r="BP75" s="325"/>
      <c r="BQ75" s="325"/>
      <c r="BR75" s="325"/>
      <c r="BS75" s="325"/>
      <c r="BT75" s="325"/>
      <c r="BU75" s="325"/>
      <c r="BV75" s="325"/>
      <c r="BW75" s="325"/>
      <c r="BX75" s="325"/>
      <c r="BY75" s="325"/>
      <c r="BZ75" s="325"/>
      <c r="CA75" s="325"/>
      <c r="CB75" s="325"/>
      <c r="CC75" s="325"/>
      <c r="CD75" s="325"/>
      <c r="CE75" s="325"/>
      <c r="CF75" s="325"/>
      <c r="CG75" s="325"/>
      <c r="CH75" s="325"/>
      <c r="CI75" s="325"/>
      <c r="CJ75" s="325"/>
      <c r="CK75" s="325"/>
      <c r="CL75" s="325"/>
      <c r="CM75" s="325"/>
      <c r="CN75" s="325"/>
    </row>
    <row r="76" spans="1:92">
      <c r="A76" s="313"/>
      <c r="D76" s="340"/>
      <c r="E76" s="340"/>
      <c r="F76" s="340"/>
      <c r="G76" s="340"/>
      <c r="J76" s="340"/>
      <c r="Q76" s="369"/>
      <c r="U76" s="370"/>
      <c r="W76" s="370"/>
      <c r="Y76" s="370"/>
      <c r="AA76" s="336"/>
      <c r="AB76" s="325"/>
      <c r="AC76" s="336"/>
      <c r="AD76" s="325"/>
      <c r="AF76" s="313"/>
      <c r="AH76" s="325"/>
      <c r="AI76" s="325"/>
      <c r="AJ76" s="325"/>
      <c r="AK76" s="325"/>
      <c r="AL76" s="325"/>
      <c r="AM76" s="325"/>
      <c r="AN76" s="325"/>
      <c r="AO76" s="325"/>
      <c r="AP76" s="325"/>
      <c r="AQ76" s="325"/>
      <c r="AR76" s="325"/>
      <c r="AS76" s="325"/>
      <c r="AT76" s="325"/>
      <c r="AU76" s="325"/>
      <c r="AV76" s="325"/>
      <c r="AW76" s="325"/>
      <c r="AX76" s="325"/>
      <c r="AY76" s="325"/>
      <c r="AZ76" s="325"/>
      <c r="BA76" s="325"/>
      <c r="BB76" s="325"/>
      <c r="BC76" s="325"/>
      <c r="BD76" s="325"/>
      <c r="BE76" s="325"/>
      <c r="BF76" s="325"/>
      <c r="BG76" s="325"/>
      <c r="BH76" s="325"/>
      <c r="BI76" s="325"/>
      <c r="BJ76" s="325"/>
      <c r="BK76" s="325"/>
      <c r="BL76" s="325"/>
      <c r="BM76" s="325"/>
      <c r="BN76" s="325"/>
      <c r="BO76" s="325"/>
      <c r="BP76" s="325"/>
      <c r="BQ76" s="325"/>
      <c r="BR76" s="325"/>
      <c r="BS76" s="325"/>
      <c r="BT76" s="325"/>
      <c r="BU76" s="325"/>
      <c r="BV76" s="325"/>
      <c r="BW76" s="325"/>
      <c r="BX76" s="325"/>
      <c r="BY76" s="325"/>
      <c r="BZ76" s="325"/>
      <c r="CA76" s="325"/>
      <c r="CB76" s="325"/>
      <c r="CC76" s="325"/>
      <c r="CD76" s="325"/>
      <c r="CE76" s="325"/>
      <c r="CF76" s="325"/>
      <c r="CG76" s="325"/>
      <c r="CH76" s="325"/>
      <c r="CI76" s="325"/>
      <c r="CJ76" s="325"/>
      <c r="CK76" s="325"/>
      <c r="CL76" s="325"/>
      <c r="CM76" s="325"/>
      <c r="CN76" s="325"/>
    </row>
    <row r="77" spans="1:92">
      <c r="A77" s="313"/>
      <c r="D77" s="340"/>
      <c r="E77" s="340"/>
      <c r="F77" s="340"/>
      <c r="G77" s="340"/>
      <c r="J77" s="340"/>
      <c r="Q77" s="369"/>
      <c r="U77" s="340"/>
      <c r="V77" s="371"/>
      <c r="AA77" s="336"/>
      <c r="AB77" s="325"/>
      <c r="AC77" s="336"/>
      <c r="AD77" s="325"/>
      <c r="AF77" s="313"/>
      <c r="AH77" s="325"/>
      <c r="AI77" s="325"/>
      <c r="AJ77" s="325"/>
      <c r="AK77" s="325"/>
      <c r="AL77" s="325"/>
      <c r="AM77" s="325"/>
      <c r="AN77" s="325"/>
      <c r="AO77" s="325"/>
      <c r="AP77" s="325"/>
      <c r="AQ77" s="325"/>
      <c r="AR77" s="325"/>
      <c r="AS77" s="325"/>
      <c r="AT77" s="325"/>
      <c r="AU77" s="325"/>
      <c r="AV77" s="325"/>
      <c r="AW77" s="325"/>
      <c r="AX77" s="325"/>
      <c r="AY77" s="325"/>
      <c r="AZ77" s="325"/>
      <c r="BA77" s="325"/>
      <c r="BB77" s="325"/>
      <c r="BC77" s="325"/>
      <c r="BD77" s="325"/>
      <c r="BE77" s="325"/>
      <c r="BF77" s="325"/>
      <c r="BG77" s="325"/>
      <c r="BH77" s="325"/>
      <c r="BI77" s="325"/>
      <c r="BJ77" s="325"/>
      <c r="BK77" s="325"/>
      <c r="BL77" s="325"/>
      <c r="BM77" s="325"/>
      <c r="BN77" s="325"/>
      <c r="BO77" s="325"/>
      <c r="BP77" s="325"/>
      <c r="BQ77" s="325"/>
      <c r="BR77" s="325"/>
      <c r="BS77" s="325"/>
      <c r="BT77" s="325"/>
      <c r="BU77" s="325"/>
      <c r="BV77" s="325"/>
      <c r="BW77" s="325"/>
      <c r="BX77" s="325"/>
      <c r="BY77" s="325"/>
      <c r="BZ77" s="325"/>
      <c r="CA77" s="325"/>
      <c r="CB77" s="325"/>
      <c r="CC77" s="325"/>
      <c r="CD77" s="325"/>
      <c r="CE77" s="325"/>
      <c r="CF77" s="325"/>
      <c r="CG77" s="325"/>
      <c r="CH77" s="325"/>
      <c r="CI77" s="325"/>
      <c r="CJ77" s="325"/>
      <c r="CK77" s="325"/>
      <c r="CL77" s="325"/>
      <c r="CM77" s="325"/>
      <c r="CN77" s="325"/>
    </row>
    <row r="78" spans="1:92">
      <c r="A78" s="313"/>
      <c r="D78" s="340"/>
      <c r="E78" s="340"/>
      <c r="F78" s="340"/>
      <c r="G78" s="340"/>
      <c r="J78" s="340"/>
      <c r="Q78" s="369"/>
      <c r="U78" s="340"/>
      <c r="AA78" s="336"/>
      <c r="AB78" s="325"/>
      <c r="AC78" s="336"/>
      <c r="AD78" s="325"/>
      <c r="AF78" s="313"/>
      <c r="AH78" s="325"/>
      <c r="AI78" s="325"/>
      <c r="AJ78" s="325"/>
      <c r="AK78" s="325"/>
      <c r="AL78" s="325"/>
      <c r="AM78" s="325"/>
      <c r="AN78" s="325"/>
      <c r="AO78" s="325"/>
      <c r="AP78" s="325"/>
      <c r="AQ78" s="325"/>
      <c r="AR78" s="325"/>
      <c r="AS78" s="325"/>
      <c r="AT78" s="325"/>
      <c r="AU78" s="325"/>
      <c r="AV78" s="325"/>
      <c r="AW78" s="325"/>
      <c r="AX78" s="325"/>
      <c r="AY78" s="325"/>
      <c r="AZ78" s="325"/>
      <c r="BA78" s="325"/>
      <c r="BB78" s="325"/>
      <c r="BC78" s="325"/>
      <c r="BD78" s="325"/>
      <c r="BE78" s="325"/>
      <c r="BF78" s="325"/>
      <c r="BG78" s="325"/>
      <c r="BH78" s="325"/>
      <c r="BI78" s="325"/>
      <c r="BJ78" s="325"/>
      <c r="BK78" s="325"/>
      <c r="BL78" s="325"/>
      <c r="BM78" s="325"/>
      <c r="BN78" s="325"/>
      <c r="BO78" s="325"/>
      <c r="BP78" s="325"/>
      <c r="BQ78" s="325"/>
      <c r="BR78" s="325"/>
      <c r="BS78" s="325"/>
      <c r="BT78" s="325"/>
      <c r="BU78" s="325"/>
      <c r="BV78" s="325"/>
      <c r="BW78" s="325"/>
      <c r="BX78" s="325"/>
      <c r="BY78" s="325"/>
      <c r="BZ78" s="325"/>
      <c r="CA78" s="325"/>
      <c r="CB78" s="325"/>
      <c r="CC78" s="325"/>
      <c r="CD78" s="325"/>
      <c r="CE78" s="325"/>
      <c r="CF78" s="325"/>
      <c r="CG78" s="325"/>
      <c r="CH78" s="325"/>
      <c r="CI78" s="325"/>
      <c r="CJ78" s="325"/>
      <c r="CK78" s="325"/>
      <c r="CL78" s="325"/>
      <c r="CM78" s="325"/>
      <c r="CN78" s="325"/>
    </row>
    <row r="79" spans="1:92">
      <c r="A79" s="313"/>
      <c r="D79" s="340"/>
      <c r="E79" s="340"/>
      <c r="F79" s="340"/>
      <c r="G79" s="340"/>
      <c r="J79" s="340"/>
      <c r="Q79" s="333"/>
      <c r="AA79" s="336"/>
      <c r="AB79" s="325"/>
      <c r="AC79" s="336"/>
      <c r="AD79" s="325"/>
      <c r="AF79" s="313"/>
      <c r="AH79" s="325"/>
      <c r="AI79" s="325"/>
      <c r="AJ79" s="325"/>
      <c r="AK79" s="325"/>
      <c r="AL79" s="325"/>
      <c r="AM79" s="325"/>
      <c r="AN79" s="325"/>
      <c r="AO79" s="325"/>
      <c r="AP79" s="325"/>
      <c r="AQ79" s="325"/>
      <c r="AR79" s="325"/>
      <c r="AS79" s="325"/>
      <c r="AT79" s="325"/>
      <c r="AU79" s="325"/>
      <c r="AV79" s="325"/>
      <c r="AW79" s="325"/>
      <c r="AX79" s="325"/>
      <c r="AY79" s="325"/>
      <c r="AZ79" s="325"/>
      <c r="BA79" s="325"/>
      <c r="BB79" s="325"/>
      <c r="BC79" s="325"/>
      <c r="BD79" s="325"/>
      <c r="BE79" s="325"/>
      <c r="BF79" s="325"/>
      <c r="BG79" s="325"/>
      <c r="BH79" s="325"/>
      <c r="BI79" s="325"/>
      <c r="BJ79" s="325"/>
      <c r="BK79" s="325"/>
      <c r="BL79" s="325"/>
      <c r="BM79" s="325"/>
      <c r="BN79" s="325"/>
      <c r="BO79" s="325"/>
      <c r="BP79" s="325"/>
      <c r="BQ79" s="325"/>
      <c r="BR79" s="325"/>
      <c r="BS79" s="325"/>
      <c r="BT79" s="325"/>
      <c r="BU79" s="325"/>
      <c r="BV79" s="325"/>
      <c r="BW79" s="325"/>
      <c r="BX79" s="325"/>
      <c r="BY79" s="325"/>
      <c r="BZ79" s="325"/>
      <c r="CA79" s="325"/>
      <c r="CB79" s="325"/>
      <c r="CC79" s="325"/>
      <c r="CD79" s="325"/>
      <c r="CE79" s="325"/>
      <c r="CF79" s="325"/>
      <c r="CG79" s="325"/>
      <c r="CH79" s="325"/>
      <c r="CI79" s="325"/>
      <c r="CJ79" s="325"/>
      <c r="CK79" s="325"/>
      <c r="CL79" s="325"/>
      <c r="CM79" s="325"/>
      <c r="CN79" s="325"/>
    </row>
    <row r="80" spans="1:92">
      <c r="A80" s="313"/>
      <c r="D80" s="340"/>
      <c r="E80" s="340"/>
      <c r="F80" s="340"/>
      <c r="G80" s="340"/>
      <c r="J80" s="340"/>
      <c r="Q80" s="333"/>
      <c r="U80" s="325"/>
      <c r="V80" s="325"/>
      <c r="AB80" s="325"/>
      <c r="AD80" s="325"/>
      <c r="AF80" s="313"/>
      <c r="AH80" s="325"/>
      <c r="AI80" s="325"/>
      <c r="AJ80" s="325"/>
      <c r="AK80" s="325"/>
      <c r="AL80" s="325"/>
      <c r="AM80" s="325"/>
      <c r="AN80" s="325"/>
      <c r="AO80" s="325"/>
      <c r="AP80" s="325"/>
      <c r="AQ80" s="325"/>
      <c r="AR80" s="325"/>
      <c r="AS80" s="325"/>
      <c r="AT80" s="325"/>
      <c r="AU80" s="325"/>
      <c r="AV80" s="325"/>
      <c r="AW80" s="325"/>
      <c r="AX80" s="325"/>
      <c r="AY80" s="325"/>
      <c r="AZ80" s="325"/>
      <c r="BA80" s="325"/>
      <c r="BB80" s="325"/>
      <c r="BC80" s="325"/>
      <c r="BD80" s="325"/>
      <c r="BE80" s="325"/>
      <c r="BF80" s="325"/>
      <c r="BG80" s="325"/>
      <c r="BH80" s="325"/>
      <c r="BI80" s="325"/>
      <c r="BJ80" s="325"/>
      <c r="BK80" s="325"/>
      <c r="BL80" s="325"/>
      <c r="BM80" s="325"/>
      <c r="BN80" s="325"/>
      <c r="BO80" s="325"/>
      <c r="BP80" s="325"/>
      <c r="BQ80" s="325"/>
      <c r="BR80" s="325"/>
      <c r="BS80" s="325"/>
      <c r="BT80" s="325"/>
      <c r="BU80" s="325"/>
      <c r="BV80" s="325"/>
      <c r="BW80" s="325"/>
      <c r="BX80" s="325"/>
      <c r="BY80" s="325"/>
      <c r="BZ80" s="325"/>
      <c r="CA80" s="325"/>
      <c r="CB80" s="325"/>
      <c r="CC80" s="325"/>
      <c r="CD80" s="325"/>
      <c r="CE80" s="325"/>
      <c r="CF80" s="325"/>
      <c r="CG80" s="325"/>
      <c r="CH80" s="325"/>
      <c r="CI80" s="325"/>
      <c r="CJ80" s="325"/>
      <c r="CK80" s="325"/>
      <c r="CL80" s="325"/>
      <c r="CM80" s="325"/>
      <c r="CN80" s="325"/>
    </row>
    <row r="81" spans="1:92">
      <c r="A81" s="313"/>
      <c r="D81" s="340"/>
      <c r="E81" s="340"/>
      <c r="F81" s="340"/>
      <c r="G81" s="340"/>
      <c r="J81" s="340"/>
      <c r="Q81" s="333"/>
      <c r="AA81" s="336"/>
      <c r="AB81" s="325"/>
      <c r="AC81" s="336"/>
      <c r="AD81" s="325"/>
      <c r="AF81" s="313"/>
      <c r="AH81" s="325"/>
      <c r="AI81" s="325"/>
      <c r="AJ81" s="325"/>
      <c r="AK81" s="325"/>
      <c r="AL81" s="325"/>
      <c r="AM81" s="325"/>
      <c r="AN81" s="325"/>
      <c r="AO81" s="325"/>
      <c r="AP81" s="325"/>
      <c r="AQ81" s="325"/>
      <c r="AR81" s="325"/>
      <c r="AS81" s="325"/>
      <c r="AT81" s="325"/>
      <c r="AU81" s="325"/>
      <c r="AV81" s="325"/>
      <c r="AW81" s="325"/>
      <c r="AX81" s="325"/>
      <c r="AY81" s="325"/>
      <c r="AZ81" s="325"/>
      <c r="BA81" s="325"/>
      <c r="BB81" s="325"/>
      <c r="BC81" s="325"/>
      <c r="BD81" s="325"/>
      <c r="BE81" s="325"/>
      <c r="BF81" s="325"/>
      <c r="BG81" s="325"/>
      <c r="BH81" s="325"/>
      <c r="BI81" s="325"/>
      <c r="BJ81" s="325"/>
      <c r="BK81" s="325"/>
      <c r="BL81" s="325"/>
      <c r="BM81" s="325"/>
      <c r="BN81" s="325"/>
      <c r="BO81" s="325"/>
      <c r="BP81" s="325"/>
      <c r="BQ81" s="325"/>
      <c r="BR81" s="325"/>
      <c r="BS81" s="325"/>
      <c r="BT81" s="325"/>
      <c r="BU81" s="325"/>
      <c r="BV81" s="325"/>
      <c r="BW81" s="325"/>
      <c r="BX81" s="325"/>
      <c r="BY81" s="325"/>
      <c r="BZ81" s="325"/>
      <c r="CA81" s="325"/>
      <c r="CB81" s="325"/>
      <c r="CC81" s="325"/>
      <c r="CD81" s="325"/>
      <c r="CE81" s="325"/>
      <c r="CF81" s="325"/>
      <c r="CG81" s="325"/>
      <c r="CH81" s="325"/>
      <c r="CI81" s="325"/>
      <c r="CJ81" s="325"/>
      <c r="CK81" s="325"/>
      <c r="CL81" s="325"/>
      <c r="CM81" s="325"/>
      <c r="CN81" s="325"/>
    </row>
    <row r="82" spans="1:92">
      <c r="A82" s="313"/>
      <c r="D82" s="340"/>
      <c r="E82" s="340"/>
      <c r="F82" s="340"/>
      <c r="G82" s="340"/>
      <c r="J82" s="340"/>
      <c r="Q82" s="64"/>
      <c r="AA82" s="336"/>
      <c r="AB82" s="325"/>
      <c r="AC82" s="336"/>
      <c r="AD82" s="325"/>
      <c r="AF82" s="313"/>
      <c r="AH82" s="325"/>
      <c r="AI82" s="325"/>
      <c r="AJ82" s="325"/>
      <c r="AK82" s="325"/>
      <c r="AL82" s="325"/>
      <c r="AM82" s="325"/>
      <c r="AN82" s="325"/>
      <c r="AO82" s="325"/>
      <c r="AP82" s="325"/>
      <c r="AQ82" s="325"/>
      <c r="AR82" s="325"/>
      <c r="AS82" s="325"/>
      <c r="AT82" s="325"/>
      <c r="AU82" s="325"/>
      <c r="AV82" s="325"/>
      <c r="AW82" s="325"/>
      <c r="AX82" s="325"/>
      <c r="AY82" s="325"/>
      <c r="AZ82" s="325"/>
      <c r="BA82" s="325"/>
      <c r="BB82" s="325"/>
      <c r="BC82" s="325"/>
      <c r="BD82" s="325"/>
      <c r="BE82" s="325"/>
      <c r="BF82" s="325"/>
      <c r="BG82" s="325"/>
      <c r="BH82" s="325"/>
      <c r="BI82" s="325"/>
      <c r="BJ82" s="325"/>
      <c r="BK82" s="325"/>
      <c r="BL82" s="325"/>
      <c r="BM82" s="325"/>
      <c r="BN82" s="325"/>
      <c r="BO82" s="325"/>
      <c r="BP82" s="325"/>
      <c r="BQ82" s="325"/>
      <c r="BR82" s="325"/>
      <c r="BS82" s="325"/>
      <c r="BT82" s="325"/>
      <c r="BU82" s="325"/>
      <c r="BV82" s="325"/>
      <c r="BW82" s="325"/>
      <c r="BX82" s="325"/>
      <c r="BY82" s="325"/>
      <c r="BZ82" s="325"/>
      <c r="CA82" s="325"/>
      <c r="CB82" s="325"/>
      <c r="CC82" s="325"/>
      <c r="CD82" s="325"/>
      <c r="CE82" s="325"/>
      <c r="CF82" s="325"/>
      <c r="CG82" s="325"/>
      <c r="CH82" s="325"/>
      <c r="CI82" s="325"/>
      <c r="CJ82" s="325"/>
      <c r="CK82" s="325"/>
      <c r="CL82" s="325"/>
      <c r="CM82" s="325"/>
      <c r="CN82" s="325"/>
    </row>
    <row r="83" spans="1:92">
      <c r="A83" s="313"/>
      <c r="D83" s="340"/>
      <c r="E83" s="340"/>
      <c r="F83" s="340"/>
      <c r="G83" s="340"/>
      <c r="J83" s="340"/>
      <c r="Q83" s="333"/>
      <c r="AA83" s="336"/>
      <c r="AB83" s="325"/>
      <c r="AC83" s="336"/>
      <c r="AD83" s="325"/>
      <c r="AF83" s="313"/>
      <c r="AH83" s="325"/>
      <c r="AI83" s="325"/>
      <c r="AJ83" s="325"/>
      <c r="AK83" s="325"/>
      <c r="AL83" s="325"/>
      <c r="AM83" s="325"/>
      <c r="AN83" s="325"/>
      <c r="AO83" s="325"/>
      <c r="AP83" s="325"/>
      <c r="AQ83" s="325"/>
      <c r="AR83" s="325"/>
      <c r="AS83" s="325"/>
      <c r="AT83" s="325"/>
      <c r="AU83" s="325"/>
      <c r="AV83" s="325"/>
      <c r="AW83" s="325"/>
      <c r="AX83" s="325"/>
      <c r="AY83" s="325"/>
      <c r="AZ83" s="325"/>
      <c r="BA83" s="325"/>
      <c r="BB83" s="325"/>
      <c r="BC83" s="325"/>
      <c r="BD83" s="325"/>
      <c r="BE83" s="325"/>
      <c r="BF83" s="325"/>
      <c r="BG83" s="325"/>
      <c r="BH83" s="325"/>
      <c r="BI83" s="325"/>
      <c r="BJ83" s="325"/>
      <c r="BK83" s="325"/>
      <c r="BL83" s="325"/>
      <c r="BM83" s="325"/>
      <c r="BN83" s="325"/>
      <c r="BO83" s="325"/>
      <c r="BP83" s="325"/>
      <c r="BQ83" s="325"/>
      <c r="BR83" s="325"/>
      <c r="BS83" s="325"/>
      <c r="BT83" s="325"/>
      <c r="BU83" s="325"/>
      <c r="BV83" s="325"/>
      <c r="BW83" s="325"/>
      <c r="BX83" s="325"/>
      <c r="BY83" s="325"/>
      <c r="BZ83" s="325"/>
      <c r="CA83" s="325"/>
      <c r="CB83" s="325"/>
      <c r="CC83" s="325"/>
      <c r="CD83" s="325"/>
      <c r="CE83" s="325"/>
      <c r="CF83" s="325"/>
      <c r="CG83" s="325"/>
      <c r="CH83" s="325"/>
      <c r="CI83" s="325"/>
      <c r="CJ83" s="325"/>
      <c r="CK83" s="325"/>
      <c r="CL83" s="325"/>
      <c r="CM83" s="325"/>
      <c r="CN83" s="325"/>
    </row>
    <row r="84" spans="1:92">
      <c r="A84" s="313"/>
      <c r="D84" s="340"/>
      <c r="E84" s="340"/>
      <c r="F84" s="340"/>
      <c r="G84" s="340"/>
      <c r="J84" s="340"/>
      <c r="Q84" s="64"/>
      <c r="U84" s="340"/>
      <c r="AA84" s="336"/>
      <c r="AB84" s="325"/>
      <c r="AC84" s="336"/>
      <c r="AD84" s="325"/>
      <c r="AF84" s="313"/>
      <c r="AH84" s="325"/>
      <c r="AI84" s="325"/>
      <c r="AJ84" s="325"/>
      <c r="AK84" s="325"/>
      <c r="AL84" s="325"/>
      <c r="AM84" s="325"/>
      <c r="AN84" s="325"/>
      <c r="AO84" s="325"/>
      <c r="AP84" s="325"/>
      <c r="AQ84" s="325"/>
      <c r="AR84" s="325"/>
      <c r="AS84" s="325"/>
      <c r="AT84" s="325"/>
      <c r="AU84" s="325"/>
      <c r="AV84" s="325"/>
      <c r="AW84" s="325"/>
      <c r="AX84" s="325"/>
      <c r="AY84" s="325"/>
      <c r="AZ84" s="325"/>
      <c r="BA84" s="325"/>
      <c r="BB84" s="325"/>
      <c r="BC84" s="325"/>
      <c r="BD84" s="325"/>
      <c r="BE84" s="325"/>
      <c r="BF84" s="325"/>
      <c r="BG84" s="325"/>
      <c r="BH84" s="325"/>
      <c r="BI84" s="325"/>
      <c r="BJ84" s="325"/>
      <c r="BK84" s="325"/>
      <c r="BL84" s="325"/>
      <c r="BM84" s="325"/>
      <c r="BN84" s="325"/>
      <c r="BO84" s="325"/>
      <c r="BP84" s="325"/>
      <c r="BQ84" s="325"/>
      <c r="BR84" s="325"/>
      <c r="BS84" s="325"/>
      <c r="BT84" s="325"/>
      <c r="BU84" s="325"/>
      <c r="BV84" s="325"/>
      <c r="BW84" s="325"/>
      <c r="BX84" s="325"/>
      <c r="BY84" s="325"/>
      <c r="BZ84" s="325"/>
      <c r="CA84" s="325"/>
      <c r="CB84" s="325"/>
      <c r="CC84" s="325"/>
      <c r="CD84" s="325"/>
      <c r="CE84" s="325"/>
      <c r="CF84" s="325"/>
      <c r="CG84" s="325"/>
      <c r="CH84" s="325"/>
      <c r="CI84" s="325"/>
      <c r="CJ84" s="325"/>
      <c r="CK84" s="325"/>
      <c r="CL84" s="325"/>
      <c r="CM84" s="325"/>
      <c r="CN84" s="325"/>
    </row>
    <row r="85" spans="1:92">
      <c r="A85" s="313"/>
      <c r="D85" s="340"/>
      <c r="E85" s="340"/>
      <c r="F85" s="340"/>
      <c r="G85" s="340"/>
      <c r="J85" s="340"/>
      <c r="Q85" s="64"/>
      <c r="U85" s="340"/>
      <c r="AA85" s="336"/>
      <c r="AB85" s="325"/>
      <c r="AC85" s="336"/>
      <c r="AD85" s="325"/>
      <c r="AF85" s="313"/>
      <c r="AH85" s="325"/>
      <c r="AI85" s="325"/>
      <c r="AJ85" s="325"/>
      <c r="AK85" s="325"/>
      <c r="AL85" s="325"/>
      <c r="AM85" s="325"/>
      <c r="AN85" s="325"/>
      <c r="AO85" s="325"/>
      <c r="AP85" s="325"/>
      <c r="AQ85" s="325"/>
      <c r="AR85" s="325"/>
      <c r="AS85" s="325"/>
      <c r="AT85" s="325"/>
      <c r="AU85" s="325"/>
      <c r="AV85" s="325"/>
      <c r="AW85" s="325"/>
      <c r="AX85" s="325"/>
      <c r="AY85" s="325"/>
      <c r="AZ85" s="325"/>
      <c r="BA85" s="325"/>
      <c r="BB85" s="325"/>
      <c r="BC85" s="325"/>
      <c r="BD85" s="325"/>
      <c r="BE85" s="325"/>
      <c r="BF85" s="325"/>
      <c r="BG85" s="325"/>
      <c r="BH85" s="325"/>
      <c r="BI85" s="325"/>
      <c r="BJ85" s="325"/>
      <c r="BK85" s="325"/>
      <c r="BL85" s="325"/>
      <c r="BM85" s="325"/>
      <c r="BN85" s="325"/>
      <c r="BO85" s="325"/>
      <c r="BP85" s="325"/>
      <c r="BQ85" s="325"/>
      <c r="BR85" s="325"/>
      <c r="BS85" s="325"/>
      <c r="BT85" s="325"/>
      <c r="BU85" s="325"/>
      <c r="BV85" s="325"/>
      <c r="BW85" s="325"/>
      <c r="BX85" s="325"/>
      <c r="BY85" s="325"/>
      <c r="BZ85" s="325"/>
      <c r="CA85" s="325"/>
      <c r="CB85" s="325"/>
      <c r="CC85" s="325"/>
      <c r="CD85" s="325"/>
      <c r="CE85" s="325"/>
      <c r="CF85" s="325"/>
      <c r="CG85" s="325"/>
      <c r="CH85" s="325"/>
      <c r="CI85" s="325"/>
      <c r="CJ85" s="325"/>
      <c r="CK85" s="325"/>
      <c r="CL85" s="325"/>
      <c r="CM85" s="325"/>
      <c r="CN85" s="325"/>
    </row>
    <row r="86" spans="1:92">
      <c r="A86" s="313"/>
      <c r="D86" s="340"/>
      <c r="E86" s="340"/>
      <c r="F86" s="340"/>
      <c r="G86" s="340"/>
      <c r="J86" s="340"/>
      <c r="Q86" s="64"/>
      <c r="R86" s="315"/>
      <c r="S86" s="315"/>
      <c r="U86" s="340"/>
      <c r="AA86" s="336"/>
      <c r="AB86" s="325"/>
      <c r="AC86" s="336"/>
      <c r="AD86" s="325"/>
      <c r="AF86" s="313"/>
      <c r="AH86" s="325"/>
      <c r="AI86" s="325"/>
      <c r="AJ86" s="325"/>
      <c r="AK86" s="325"/>
      <c r="AL86" s="325"/>
      <c r="AM86" s="325"/>
      <c r="AN86" s="325"/>
      <c r="AO86" s="325"/>
      <c r="AP86" s="325"/>
      <c r="AQ86" s="325"/>
      <c r="AR86" s="325"/>
      <c r="AS86" s="325"/>
      <c r="AT86" s="325"/>
      <c r="AU86" s="325"/>
      <c r="AV86" s="325"/>
      <c r="AW86" s="325"/>
      <c r="AX86" s="325"/>
      <c r="AY86" s="325"/>
      <c r="AZ86" s="325"/>
      <c r="BA86" s="325"/>
      <c r="BB86" s="325"/>
      <c r="BC86" s="325"/>
      <c r="BD86" s="325"/>
      <c r="BE86" s="325"/>
      <c r="BF86" s="325"/>
      <c r="BG86" s="325"/>
      <c r="BH86" s="325"/>
      <c r="BI86" s="325"/>
      <c r="BJ86" s="325"/>
      <c r="BK86" s="325"/>
      <c r="BL86" s="325"/>
      <c r="BM86" s="325"/>
      <c r="BN86" s="325"/>
      <c r="BO86" s="325"/>
      <c r="BP86" s="325"/>
      <c r="BQ86" s="325"/>
      <c r="BR86" s="325"/>
      <c r="BS86" s="325"/>
      <c r="BT86" s="325"/>
      <c r="BU86" s="325"/>
      <c r="BV86" s="325"/>
      <c r="BW86" s="325"/>
      <c r="BX86" s="325"/>
      <c r="BY86" s="325"/>
      <c r="BZ86" s="325"/>
      <c r="CA86" s="325"/>
      <c r="CB86" s="325"/>
      <c r="CC86" s="325"/>
      <c r="CD86" s="325"/>
      <c r="CE86" s="325"/>
      <c r="CF86" s="325"/>
      <c r="CG86" s="325"/>
      <c r="CH86" s="325"/>
      <c r="CI86" s="325"/>
      <c r="CJ86" s="325"/>
      <c r="CK86" s="325"/>
      <c r="CL86" s="325"/>
      <c r="CM86" s="325"/>
      <c r="CN86" s="325"/>
    </row>
    <row r="87" spans="1:92">
      <c r="A87" s="313"/>
      <c r="D87" s="340"/>
      <c r="E87" s="340"/>
      <c r="F87" s="340"/>
      <c r="G87" s="340"/>
      <c r="J87" s="340"/>
      <c r="Q87" s="64"/>
      <c r="U87" s="340"/>
      <c r="AA87" s="336"/>
      <c r="AB87" s="325"/>
      <c r="AC87" s="336"/>
      <c r="AD87" s="325"/>
      <c r="AF87" s="313"/>
      <c r="AH87" s="325"/>
      <c r="AI87" s="325"/>
      <c r="AJ87" s="325"/>
      <c r="AK87" s="325"/>
      <c r="AL87" s="325"/>
      <c r="AM87" s="325"/>
      <c r="AN87" s="325"/>
      <c r="AO87" s="325"/>
      <c r="AP87" s="325"/>
      <c r="AQ87" s="325"/>
      <c r="AR87" s="325"/>
      <c r="AS87" s="325"/>
      <c r="AT87" s="325"/>
      <c r="AU87" s="325"/>
      <c r="AV87" s="325"/>
      <c r="AW87" s="325"/>
      <c r="AX87" s="325"/>
      <c r="AY87" s="325"/>
      <c r="AZ87" s="325"/>
      <c r="BA87" s="325"/>
      <c r="BB87" s="325"/>
      <c r="BC87" s="325"/>
      <c r="BD87" s="325"/>
      <c r="BE87" s="325"/>
      <c r="BF87" s="325"/>
      <c r="BG87" s="325"/>
      <c r="BH87" s="325"/>
      <c r="BI87" s="325"/>
      <c r="BJ87" s="325"/>
      <c r="BK87" s="325"/>
      <c r="BL87" s="325"/>
      <c r="BM87" s="325"/>
      <c r="BN87" s="325"/>
      <c r="BO87" s="325"/>
      <c r="BP87" s="325"/>
      <c r="BQ87" s="325"/>
      <c r="BR87" s="325"/>
      <c r="BS87" s="325"/>
      <c r="BT87" s="325"/>
      <c r="BU87" s="325"/>
      <c r="BV87" s="325"/>
      <c r="BW87" s="325"/>
      <c r="BX87" s="325"/>
      <c r="BY87" s="325"/>
      <c r="BZ87" s="325"/>
      <c r="CA87" s="325"/>
      <c r="CB87" s="325"/>
      <c r="CC87" s="325"/>
      <c r="CD87" s="325"/>
      <c r="CE87" s="325"/>
      <c r="CF87" s="325"/>
      <c r="CG87" s="325"/>
      <c r="CH87" s="325"/>
      <c r="CI87" s="325"/>
      <c r="CJ87" s="325"/>
      <c r="CK87" s="325"/>
      <c r="CL87" s="325"/>
      <c r="CM87" s="325"/>
      <c r="CN87" s="325"/>
    </row>
    <row r="88" spans="1:92">
      <c r="A88" s="313"/>
      <c r="D88" s="340"/>
      <c r="E88" s="340"/>
      <c r="F88" s="340"/>
      <c r="G88" s="340"/>
      <c r="J88" s="340"/>
      <c r="Q88" s="64"/>
      <c r="U88" s="340"/>
      <c r="AA88" s="336"/>
      <c r="AB88" s="325"/>
      <c r="AC88" s="336"/>
      <c r="AD88" s="325"/>
      <c r="AF88" s="313"/>
      <c r="AH88" s="325"/>
      <c r="AI88" s="325"/>
      <c r="AJ88" s="325"/>
      <c r="AK88" s="325"/>
      <c r="AL88" s="325"/>
      <c r="AM88" s="325"/>
      <c r="AN88" s="325"/>
      <c r="AO88" s="325"/>
      <c r="AP88" s="325"/>
      <c r="AQ88" s="325"/>
      <c r="AR88" s="325"/>
      <c r="AS88" s="325"/>
      <c r="AT88" s="325"/>
      <c r="AU88" s="325"/>
      <c r="AV88" s="325"/>
      <c r="AW88" s="325"/>
      <c r="AX88" s="325"/>
      <c r="AY88" s="325"/>
      <c r="AZ88" s="325"/>
      <c r="BA88" s="325"/>
      <c r="BB88" s="325"/>
      <c r="BC88" s="325"/>
      <c r="BD88" s="325"/>
      <c r="BE88" s="325"/>
      <c r="BF88" s="325"/>
      <c r="BG88" s="325"/>
      <c r="BH88" s="325"/>
      <c r="BI88" s="325"/>
      <c r="BJ88" s="325"/>
      <c r="BK88" s="325"/>
      <c r="BL88" s="325"/>
      <c r="BM88" s="325"/>
      <c r="BN88" s="325"/>
      <c r="BO88" s="325"/>
      <c r="BP88" s="325"/>
      <c r="BQ88" s="325"/>
      <c r="BR88" s="325"/>
      <c r="BS88" s="325"/>
      <c r="BT88" s="325"/>
      <c r="BU88" s="325"/>
      <c r="BV88" s="325"/>
      <c r="BW88" s="325"/>
      <c r="BX88" s="325"/>
      <c r="BY88" s="325"/>
      <c r="BZ88" s="325"/>
      <c r="CA88" s="325"/>
      <c r="CB88" s="325"/>
      <c r="CC88" s="325"/>
      <c r="CD88" s="325"/>
      <c r="CE88" s="325"/>
      <c r="CF88" s="325"/>
      <c r="CG88" s="325"/>
      <c r="CH88" s="325"/>
      <c r="CI88" s="325"/>
      <c r="CJ88" s="325"/>
      <c r="CK88" s="325"/>
      <c r="CL88" s="325"/>
      <c r="CM88" s="325"/>
      <c r="CN88" s="325"/>
    </row>
    <row r="89" spans="1:92">
      <c r="A89" s="313"/>
      <c r="D89" s="340"/>
      <c r="E89" s="340"/>
      <c r="F89" s="340"/>
      <c r="G89" s="340"/>
      <c r="J89" s="340"/>
      <c r="Q89" s="64"/>
      <c r="U89" s="340"/>
      <c r="AA89" s="336"/>
      <c r="AB89" s="325"/>
      <c r="AC89" s="336"/>
      <c r="AD89" s="325"/>
      <c r="AF89" s="313"/>
      <c r="AH89" s="325"/>
      <c r="AI89" s="325"/>
      <c r="AJ89" s="325"/>
      <c r="AK89" s="325"/>
      <c r="AL89" s="325"/>
      <c r="AM89" s="325"/>
      <c r="AN89" s="325"/>
      <c r="AO89" s="325"/>
      <c r="AP89" s="325"/>
      <c r="AQ89" s="325"/>
      <c r="AR89" s="325"/>
      <c r="AS89" s="325"/>
      <c r="AT89" s="325"/>
      <c r="AU89" s="325"/>
      <c r="AV89" s="325"/>
      <c r="AW89" s="325"/>
      <c r="AX89" s="325"/>
      <c r="AY89" s="325"/>
      <c r="AZ89" s="325"/>
      <c r="BA89" s="325"/>
      <c r="BB89" s="325"/>
      <c r="BC89" s="325"/>
      <c r="BD89" s="325"/>
      <c r="BE89" s="325"/>
      <c r="BF89" s="325"/>
      <c r="BG89" s="325"/>
      <c r="BH89" s="325"/>
      <c r="BI89" s="325"/>
      <c r="BJ89" s="325"/>
      <c r="BK89" s="325"/>
      <c r="BL89" s="325"/>
      <c r="BM89" s="325"/>
      <c r="BN89" s="325"/>
      <c r="BO89" s="325"/>
      <c r="BP89" s="325"/>
      <c r="BQ89" s="325"/>
      <c r="BR89" s="325"/>
      <c r="BS89" s="325"/>
      <c r="BT89" s="325"/>
      <c r="BU89" s="325"/>
      <c r="BV89" s="325"/>
      <c r="BW89" s="325"/>
      <c r="BX89" s="325"/>
      <c r="BY89" s="325"/>
      <c r="BZ89" s="325"/>
      <c r="CA89" s="325"/>
      <c r="CB89" s="325"/>
      <c r="CC89" s="325"/>
      <c r="CD89" s="325"/>
      <c r="CE89" s="325"/>
      <c r="CF89" s="325"/>
      <c r="CG89" s="325"/>
      <c r="CH89" s="325"/>
      <c r="CI89" s="325"/>
      <c r="CJ89" s="325"/>
      <c r="CK89" s="325"/>
      <c r="CL89" s="325"/>
      <c r="CM89" s="325"/>
      <c r="CN89" s="325"/>
    </row>
    <row r="90" spans="1:92">
      <c r="A90" s="313"/>
      <c r="D90" s="340"/>
      <c r="E90" s="340"/>
      <c r="F90" s="340"/>
      <c r="G90" s="340"/>
      <c r="J90" s="340"/>
      <c r="Q90" s="64"/>
      <c r="U90" s="340"/>
      <c r="AA90" s="336"/>
      <c r="AB90" s="325"/>
      <c r="AC90" s="336"/>
      <c r="AD90" s="325"/>
      <c r="AF90" s="313"/>
      <c r="AH90" s="325"/>
      <c r="AI90" s="325"/>
      <c r="AJ90" s="325"/>
      <c r="AK90" s="325"/>
      <c r="AL90" s="325"/>
      <c r="AM90" s="325"/>
      <c r="AN90" s="325"/>
      <c r="AO90" s="325"/>
      <c r="AP90" s="325"/>
      <c r="AQ90" s="325"/>
      <c r="AR90" s="325"/>
      <c r="AS90" s="325"/>
      <c r="AT90" s="325"/>
      <c r="AU90" s="325"/>
      <c r="AV90" s="325"/>
      <c r="AW90" s="325"/>
      <c r="AX90" s="325"/>
      <c r="AY90" s="325"/>
      <c r="AZ90" s="325"/>
      <c r="BA90" s="325"/>
      <c r="BB90" s="325"/>
      <c r="BC90" s="325"/>
      <c r="BD90" s="325"/>
      <c r="BE90" s="325"/>
      <c r="BF90" s="325"/>
      <c r="BG90" s="325"/>
      <c r="BH90" s="325"/>
      <c r="BI90" s="325"/>
      <c r="BJ90" s="325"/>
      <c r="BK90" s="325"/>
      <c r="BL90" s="325"/>
      <c r="BM90" s="325"/>
      <c r="BN90" s="325"/>
      <c r="BO90" s="325"/>
      <c r="BP90" s="325"/>
      <c r="BQ90" s="325"/>
      <c r="BR90" s="325"/>
      <c r="BS90" s="325"/>
      <c r="BT90" s="325"/>
      <c r="BU90" s="325"/>
      <c r="BV90" s="325"/>
      <c r="BW90" s="325"/>
      <c r="BX90" s="325"/>
      <c r="BY90" s="325"/>
      <c r="BZ90" s="325"/>
      <c r="CA90" s="325"/>
      <c r="CB90" s="325"/>
      <c r="CC90" s="325"/>
      <c r="CD90" s="325"/>
      <c r="CE90" s="325"/>
      <c r="CF90" s="325"/>
      <c r="CG90" s="325"/>
      <c r="CH90" s="325"/>
      <c r="CI90" s="325"/>
      <c r="CJ90" s="325"/>
      <c r="CK90" s="325"/>
      <c r="CL90" s="325"/>
      <c r="CM90" s="325"/>
      <c r="CN90" s="325"/>
    </row>
    <row r="91" spans="1:92">
      <c r="A91" s="313"/>
      <c r="D91" s="340"/>
      <c r="E91" s="340"/>
      <c r="F91" s="340"/>
      <c r="G91" s="340"/>
      <c r="J91" s="340"/>
      <c r="Q91" s="64"/>
      <c r="U91" s="340"/>
      <c r="AC91" s="336"/>
      <c r="AD91" s="325"/>
      <c r="AF91" s="313"/>
      <c r="AH91" s="325"/>
      <c r="AI91" s="325"/>
      <c r="AJ91" s="325"/>
      <c r="AK91" s="325"/>
      <c r="AL91" s="325"/>
      <c r="AM91" s="325"/>
      <c r="AN91" s="325"/>
      <c r="AO91" s="325"/>
      <c r="AP91" s="325"/>
      <c r="AQ91" s="325"/>
      <c r="AR91" s="325"/>
      <c r="AS91" s="325"/>
      <c r="AT91" s="325"/>
      <c r="AU91" s="325"/>
      <c r="AV91" s="325"/>
      <c r="AW91" s="325"/>
      <c r="AX91" s="325"/>
      <c r="AY91" s="325"/>
      <c r="AZ91" s="325"/>
      <c r="BA91" s="325"/>
      <c r="BB91" s="325"/>
      <c r="BC91" s="325"/>
      <c r="BD91" s="325"/>
      <c r="BE91" s="325"/>
      <c r="BF91" s="325"/>
      <c r="BG91" s="325"/>
      <c r="BH91" s="325"/>
      <c r="BI91" s="325"/>
      <c r="BJ91" s="325"/>
      <c r="BK91" s="325"/>
      <c r="BL91" s="325"/>
      <c r="BM91" s="325"/>
      <c r="BN91" s="325"/>
      <c r="BO91" s="325"/>
      <c r="BP91" s="325"/>
      <c r="BQ91" s="325"/>
      <c r="BR91" s="325"/>
      <c r="BS91" s="325"/>
      <c r="BT91" s="325"/>
      <c r="BU91" s="325"/>
      <c r="BV91" s="325"/>
      <c r="BW91" s="325"/>
      <c r="BX91" s="325"/>
      <c r="BY91" s="325"/>
      <c r="BZ91" s="325"/>
      <c r="CA91" s="325"/>
      <c r="CB91" s="325"/>
      <c r="CC91" s="325"/>
      <c r="CD91" s="325"/>
      <c r="CE91" s="325"/>
      <c r="CF91" s="325"/>
      <c r="CG91" s="325"/>
      <c r="CH91" s="325"/>
      <c r="CI91" s="325"/>
      <c r="CJ91" s="325"/>
      <c r="CK91" s="325"/>
      <c r="CL91" s="325"/>
      <c r="CM91" s="325"/>
      <c r="CN91" s="325"/>
    </row>
    <row r="92" spans="1:92">
      <c r="A92" s="313"/>
      <c r="D92" s="340"/>
      <c r="E92" s="340"/>
      <c r="F92" s="340"/>
      <c r="G92" s="340"/>
      <c r="J92" s="340"/>
      <c r="Q92" s="64"/>
      <c r="U92" s="340"/>
      <c r="AA92" s="336"/>
      <c r="AB92" s="325"/>
      <c r="AC92" s="336"/>
      <c r="AD92" s="325"/>
      <c r="AF92" s="313"/>
      <c r="AH92" s="325"/>
      <c r="AI92" s="325"/>
      <c r="AJ92" s="325"/>
      <c r="AK92" s="325"/>
      <c r="AL92" s="325"/>
      <c r="AM92" s="325"/>
      <c r="AN92" s="325"/>
      <c r="AO92" s="325"/>
      <c r="AP92" s="325"/>
      <c r="AQ92" s="325"/>
      <c r="AR92" s="325"/>
      <c r="AS92" s="325"/>
      <c r="AT92" s="325"/>
      <c r="AU92" s="325"/>
      <c r="AV92" s="325"/>
      <c r="AW92" s="325"/>
      <c r="AX92" s="325"/>
      <c r="AY92" s="325"/>
      <c r="AZ92" s="325"/>
      <c r="BA92" s="325"/>
      <c r="BB92" s="325"/>
      <c r="BC92" s="325"/>
      <c r="BD92" s="325"/>
      <c r="BE92" s="325"/>
      <c r="BF92" s="325"/>
      <c r="BG92" s="325"/>
      <c r="BH92" s="325"/>
      <c r="BI92" s="325"/>
      <c r="BJ92" s="325"/>
      <c r="BK92" s="325"/>
      <c r="BL92" s="325"/>
      <c r="BM92" s="325"/>
      <c r="BN92" s="325"/>
      <c r="BO92" s="325"/>
      <c r="BP92" s="325"/>
      <c r="BQ92" s="325"/>
      <c r="BR92" s="325"/>
      <c r="BS92" s="325"/>
      <c r="BT92" s="325"/>
      <c r="BU92" s="325"/>
      <c r="BV92" s="325"/>
      <c r="BW92" s="325"/>
      <c r="BX92" s="325"/>
      <c r="BY92" s="325"/>
      <c r="BZ92" s="325"/>
      <c r="CA92" s="325"/>
      <c r="CB92" s="325"/>
      <c r="CC92" s="325"/>
      <c r="CD92" s="325"/>
      <c r="CE92" s="325"/>
      <c r="CF92" s="325"/>
      <c r="CG92" s="325"/>
      <c r="CH92" s="325"/>
      <c r="CI92" s="325"/>
      <c r="CJ92" s="325"/>
      <c r="CK92" s="325"/>
      <c r="CL92" s="325"/>
      <c r="CM92" s="325"/>
      <c r="CN92" s="325"/>
    </row>
    <row r="93" spans="1:92">
      <c r="A93" s="313"/>
      <c r="D93" s="340"/>
      <c r="E93" s="340"/>
      <c r="F93" s="340"/>
      <c r="G93" s="340"/>
      <c r="J93" s="340"/>
      <c r="Q93" s="64"/>
      <c r="U93" s="340"/>
      <c r="X93" s="334"/>
      <c r="Z93" s="334"/>
      <c r="AA93" s="370"/>
      <c r="AB93" s="334"/>
      <c r="AC93" s="370"/>
      <c r="AD93" s="334"/>
      <c r="AF93" s="313"/>
      <c r="AH93" s="325"/>
      <c r="AI93" s="325"/>
      <c r="AJ93" s="325"/>
      <c r="AK93" s="325"/>
      <c r="AL93" s="325"/>
      <c r="AM93" s="325"/>
      <c r="AN93" s="325"/>
      <c r="AO93" s="325"/>
      <c r="AP93" s="325"/>
      <c r="AQ93" s="325"/>
      <c r="AR93" s="325"/>
      <c r="AS93" s="325"/>
      <c r="AT93" s="325"/>
      <c r="AU93" s="325"/>
      <c r="AV93" s="325"/>
      <c r="AW93" s="325"/>
      <c r="AX93" s="325"/>
      <c r="AY93" s="325"/>
      <c r="AZ93" s="325"/>
      <c r="BA93" s="325"/>
      <c r="BB93" s="325"/>
      <c r="BC93" s="325"/>
      <c r="BD93" s="325"/>
      <c r="BE93" s="325"/>
      <c r="BF93" s="325"/>
      <c r="BG93" s="325"/>
      <c r="BH93" s="325"/>
      <c r="BI93" s="325"/>
      <c r="BJ93" s="325"/>
      <c r="BK93" s="325"/>
      <c r="BL93" s="325"/>
      <c r="BM93" s="325"/>
      <c r="BN93" s="325"/>
      <c r="BO93" s="325"/>
      <c r="BP93" s="325"/>
      <c r="BQ93" s="325"/>
      <c r="BR93" s="325"/>
      <c r="BS93" s="325"/>
      <c r="BT93" s="325"/>
      <c r="BU93" s="325"/>
      <c r="BV93" s="325"/>
      <c r="BW93" s="325"/>
      <c r="BX93" s="325"/>
      <c r="BY93" s="325"/>
      <c r="BZ93" s="325"/>
      <c r="CA93" s="325"/>
      <c r="CB93" s="325"/>
      <c r="CC93" s="325"/>
      <c r="CD93" s="325"/>
      <c r="CE93" s="325"/>
      <c r="CF93" s="325"/>
      <c r="CG93" s="325"/>
      <c r="CH93" s="325"/>
      <c r="CI93" s="325"/>
      <c r="CJ93" s="325"/>
      <c r="CK93" s="325"/>
      <c r="CL93" s="325"/>
      <c r="CM93" s="325"/>
      <c r="CN93" s="325"/>
    </row>
    <row r="94" spans="1:92">
      <c r="A94" s="313"/>
      <c r="D94" s="340"/>
      <c r="E94" s="340"/>
      <c r="F94" s="340"/>
      <c r="G94" s="340"/>
      <c r="J94" s="340"/>
      <c r="Q94" s="333"/>
      <c r="U94" s="340"/>
      <c r="AA94" s="336"/>
      <c r="AB94" s="325"/>
      <c r="AC94" s="336"/>
      <c r="AD94" s="325"/>
      <c r="AF94" s="313"/>
      <c r="AH94" s="325"/>
      <c r="AI94" s="325"/>
      <c r="AJ94" s="325"/>
      <c r="AK94" s="325"/>
      <c r="AL94" s="325"/>
      <c r="AM94" s="325"/>
      <c r="AN94" s="325"/>
      <c r="AO94" s="325"/>
      <c r="AP94" s="325"/>
      <c r="AQ94" s="325"/>
      <c r="AR94" s="325"/>
      <c r="AS94" s="325"/>
      <c r="AT94" s="325"/>
      <c r="AU94" s="325"/>
      <c r="AV94" s="325"/>
      <c r="AW94" s="325"/>
      <c r="AX94" s="325"/>
      <c r="AY94" s="325"/>
      <c r="AZ94" s="325"/>
      <c r="BA94" s="325"/>
      <c r="BB94" s="325"/>
      <c r="BC94" s="325"/>
      <c r="BD94" s="325"/>
      <c r="BE94" s="325"/>
      <c r="BF94" s="325"/>
      <c r="BG94" s="325"/>
      <c r="BH94" s="325"/>
      <c r="BI94" s="325"/>
      <c r="BJ94" s="325"/>
      <c r="BK94" s="325"/>
      <c r="BL94" s="325"/>
      <c r="BM94" s="325"/>
      <c r="BN94" s="325"/>
      <c r="BO94" s="325"/>
      <c r="BP94" s="325"/>
      <c r="BQ94" s="325"/>
      <c r="BR94" s="325"/>
      <c r="BS94" s="325"/>
      <c r="BT94" s="325"/>
      <c r="BU94" s="325"/>
      <c r="BV94" s="325"/>
      <c r="BW94" s="325"/>
      <c r="BX94" s="325"/>
      <c r="BY94" s="325"/>
      <c r="BZ94" s="325"/>
      <c r="CA94" s="325"/>
      <c r="CB94" s="325"/>
      <c r="CC94" s="325"/>
      <c r="CD94" s="325"/>
      <c r="CE94" s="325"/>
      <c r="CF94" s="325"/>
      <c r="CG94" s="325"/>
      <c r="CH94" s="325"/>
      <c r="CI94" s="325"/>
      <c r="CJ94" s="325"/>
      <c r="CK94" s="325"/>
      <c r="CL94" s="325"/>
      <c r="CM94" s="325"/>
      <c r="CN94" s="325"/>
    </row>
    <row r="95" spans="1:92">
      <c r="A95" s="313"/>
      <c r="D95" s="340"/>
      <c r="E95" s="340"/>
      <c r="F95" s="340"/>
      <c r="G95" s="340"/>
      <c r="J95" s="340"/>
      <c r="Q95" s="333"/>
      <c r="U95" s="340"/>
      <c r="V95" s="325"/>
      <c r="AA95" s="336"/>
      <c r="AB95" s="325"/>
      <c r="AC95" s="336"/>
      <c r="AD95" s="325"/>
      <c r="AF95" s="313"/>
      <c r="AH95" s="325"/>
      <c r="AI95" s="325"/>
      <c r="AJ95" s="325"/>
      <c r="AK95" s="325"/>
      <c r="AL95" s="325"/>
      <c r="AM95" s="325"/>
      <c r="AN95" s="325"/>
      <c r="AO95" s="325"/>
      <c r="AP95" s="325"/>
      <c r="AQ95" s="325"/>
      <c r="AR95" s="325"/>
      <c r="AS95" s="325"/>
      <c r="AT95" s="325"/>
      <c r="AU95" s="325"/>
      <c r="AV95" s="325"/>
      <c r="AW95" s="325"/>
      <c r="AX95" s="325"/>
      <c r="AY95" s="325"/>
      <c r="AZ95" s="325"/>
      <c r="BA95" s="325"/>
      <c r="BB95" s="325"/>
      <c r="BC95" s="325"/>
      <c r="BD95" s="325"/>
      <c r="BE95" s="325"/>
      <c r="BF95" s="325"/>
      <c r="BG95" s="325"/>
      <c r="BH95" s="325"/>
      <c r="BI95" s="325"/>
      <c r="BJ95" s="325"/>
      <c r="BK95" s="325"/>
      <c r="BL95" s="325"/>
      <c r="BM95" s="325"/>
      <c r="BN95" s="325"/>
      <c r="BO95" s="325"/>
      <c r="BP95" s="325"/>
      <c r="BQ95" s="325"/>
      <c r="BR95" s="325"/>
      <c r="BS95" s="325"/>
      <c r="BT95" s="325"/>
      <c r="BU95" s="325"/>
      <c r="BV95" s="325"/>
      <c r="BW95" s="325"/>
      <c r="BX95" s="325"/>
      <c r="BY95" s="325"/>
      <c r="BZ95" s="325"/>
      <c r="CA95" s="325"/>
      <c r="CB95" s="325"/>
      <c r="CC95" s="325"/>
      <c r="CD95" s="325"/>
      <c r="CE95" s="325"/>
      <c r="CF95" s="325"/>
      <c r="CG95" s="325"/>
      <c r="CH95" s="325"/>
      <c r="CI95" s="325"/>
      <c r="CJ95" s="325"/>
      <c r="CK95" s="325"/>
      <c r="CL95" s="325"/>
      <c r="CM95" s="325"/>
      <c r="CN95" s="325"/>
    </row>
    <row r="96" spans="1:92">
      <c r="A96" s="313"/>
      <c r="D96" s="340"/>
      <c r="E96" s="340"/>
      <c r="F96" s="340"/>
      <c r="G96" s="340"/>
      <c r="J96" s="340"/>
      <c r="Q96" s="333"/>
      <c r="AA96" s="336"/>
      <c r="AB96" s="325"/>
      <c r="AC96" s="336"/>
      <c r="AD96" s="325"/>
      <c r="AF96" s="313"/>
      <c r="AH96" s="325"/>
      <c r="AI96" s="325"/>
      <c r="AJ96" s="325"/>
      <c r="AK96" s="325"/>
      <c r="AL96" s="325"/>
      <c r="AM96" s="325"/>
      <c r="AN96" s="325"/>
      <c r="AO96" s="325"/>
      <c r="AP96" s="325"/>
      <c r="AQ96" s="325"/>
      <c r="AR96" s="325"/>
      <c r="AS96" s="325"/>
      <c r="AT96" s="325"/>
      <c r="AU96" s="325"/>
      <c r="AV96" s="325"/>
      <c r="AW96" s="325"/>
      <c r="AX96" s="325"/>
      <c r="AY96" s="325"/>
      <c r="AZ96" s="325"/>
      <c r="BA96" s="325"/>
      <c r="BB96" s="325"/>
      <c r="BC96" s="325"/>
      <c r="BD96" s="325"/>
      <c r="BE96" s="325"/>
      <c r="BF96" s="325"/>
      <c r="BG96" s="325"/>
      <c r="BH96" s="325"/>
      <c r="BI96" s="325"/>
      <c r="BJ96" s="325"/>
      <c r="BK96" s="325"/>
      <c r="BL96" s="325"/>
      <c r="BM96" s="325"/>
      <c r="BN96" s="325"/>
      <c r="BO96" s="325"/>
      <c r="BP96" s="325"/>
      <c r="BQ96" s="325"/>
      <c r="BR96" s="325"/>
      <c r="BS96" s="325"/>
      <c r="BT96" s="325"/>
      <c r="BU96" s="325"/>
      <c r="BV96" s="325"/>
      <c r="BW96" s="325"/>
      <c r="BX96" s="325"/>
      <c r="BY96" s="325"/>
      <c r="BZ96" s="325"/>
      <c r="CA96" s="325"/>
      <c r="CB96" s="325"/>
      <c r="CC96" s="325"/>
      <c r="CD96" s="325"/>
      <c r="CE96" s="325"/>
      <c r="CF96" s="325"/>
      <c r="CG96" s="325"/>
      <c r="CH96" s="325"/>
      <c r="CI96" s="325"/>
      <c r="CJ96" s="325"/>
      <c r="CK96" s="325"/>
      <c r="CL96" s="325"/>
      <c r="CM96" s="325"/>
      <c r="CN96" s="325"/>
    </row>
    <row r="97" spans="1:92">
      <c r="A97" s="313"/>
      <c r="D97" s="340"/>
      <c r="E97" s="340"/>
      <c r="F97" s="340"/>
      <c r="G97" s="340"/>
      <c r="J97" s="340"/>
      <c r="Q97" s="333"/>
      <c r="AA97" s="336"/>
      <c r="AB97" s="325"/>
      <c r="AC97" s="336"/>
      <c r="AD97" s="325"/>
      <c r="AF97" s="313"/>
      <c r="AH97" s="325"/>
      <c r="AI97" s="325"/>
      <c r="AJ97" s="325"/>
      <c r="AK97" s="325"/>
      <c r="AL97" s="325"/>
      <c r="AM97" s="325"/>
      <c r="AN97" s="325"/>
      <c r="AO97" s="325"/>
      <c r="AP97" s="325"/>
      <c r="AQ97" s="325"/>
      <c r="AR97" s="325"/>
      <c r="AS97" s="325"/>
      <c r="AT97" s="325"/>
      <c r="AU97" s="325"/>
      <c r="AV97" s="325"/>
      <c r="AW97" s="325"/>
      <c r="AX97" s="325"/>
      <c r="AY97" s="325"/>
      <c r="AZ97" s="325"/>
      <c r="BA97" s="325"/>
      <c r="BB97" s="325"/>
      <c r="BC97" s="325"/>
      <c r="BD97" s="325"/>
      <c r="BE97" s="325"/>
      <c r="BF97" s="325"/>
      <c r="BG97" s="325"/>
      <c r="BH97" s="325"/>
      <c r="BI97" s="325"/>
      <c r="BJ97" s="325"/>
      <c r="BK97" s="325"/>
      <c r="BL97" s="325"/>
      <c r="BM97" s="325"/>
      <c r="BN97" s="325"/>
      <c r="BO97" s="325"/>
      <c r="BP97" s="325"/>
      <c r="BQ97" s="325"/>
      <c r="BR97" s="325"/>
      <c r="BS97" s="325"/>
      <c r="BT97" s="325"/>
      <c r="BU97" s="325"/>
      <c r="BV97" s="325"/>
      <c r="BW97" s="325"/>
      <c r="BX97" s="325"/>
      <c r="BY97" s="325"/>
      <c r="BZ97" s="325"/>
      <c r="CA97" s="325"/>
      <c r="CB97" s="325"/>
      <c r="CC97" s="325"/>
      <c r="CD97" s="325"/>
      <c r="CE97" s="325"/>
      <c r="CF97" s="325"/>
      <c r="CG97" s="325"/>
      <c r="CH97" s="325"/>
      <c r="CI97" s="325"/>
      <c r="CJ97" s="325"/>
      <c r="CK97" s="325"/>
      <c r="CL97" s="325"/>
      <c r="CM97" s="325"/>
      <c r="CN97" s="325"/>
    </row>
    <row r="98" spans="1:92">
      <c r="A98" s="313"/>
      <c r="D98" s="340"/>
      <c r="E98" s="340"/>
      <c r="F98" s="340"/>
      <c r="G98" s="340"/>
      <c r="J98" s="340"/>
      <c r="Q98" s="333"/>
      <c r="U98" s="340"/>
      <c r="V98" s="325"/>
      <c r="AA98" s="336"/>
      <c r="AB98" s="325"/>
      <c r="AC98" s="336"/>
      <c r="AD98" s="325"/>
      <c r="AF98" s="313"/>
      <c r="AH98" s="325"/>
      <c r="AI98" s="325"/>
      <c r="AJ98" s="325"/>
      <c r="AK98" s="325"/>
      <c r="AL98" s="325"/>
      <c r="AM98" s="325"/>
      <c r="AN98" s="325"/>
      <c r="AO98" s="325"/>
      <c r="AP98" s="325"/>
      <c r="AQ98" s="325"/>
      <c r="AR98" s="325"/>
      <c r="AS98" s="325"/>
      <c r="AT98" s="325"/>
      <c r="AU98" s="325"/>
      <c r="AV98" s="325"/>
      <c r="AW98" s="325"/>
      <c r="AX98" s="325"/>
      <c r="AY98" s="325"/>
      <c r="AZ98" s="325"/>
      <c r="BA98" s="325"/>
      <c r="BB98" s="325"/>
      <c r="BC98" s="325"/>
      <c r="BD98" s="325"/>
      <c r="BE98" s="325"/>
      <c r="BF98" s="325"/>
      <c r="BG98" s="325"/>
      <c r="BH98" s="325"/>
      <c r="BI98" s="325"/>
      <c r="BJ98" s="325"/>
      <c r="BK98" s="325"/>
      <c r="BL98" s="325"/>
      <c r="BM98" s="325"/>
      <c r="BN98" s="325"/>
      <c r="BO98" s="325"/>
      <c r="BP98" s="325"/>
      <c r="BQ98" s="325"/>
      <c r="BR98" s="325"/>
      <c r="BS98" s="325"/>
      <c r="BT98" s="325"/>
      <c r="BU98" s="325"/>
      <c r="BV98" s="325"/>
      <c r="BW98" s="325"/>
      <c r="BX98" s="325"/>
      <c r="BY98" s="325"/>
      <c r="BZ98" s="325"/>
      <c r="CA98" s="325"/>
      <c r="CB98" s="325"/>
      <c r="CC98" s="325"/>
      <c r="CD98" s="325"/>
      <c r="CE98" s="325"/>
      <c r="CF98" s="325"/>
      <c r="CG98" s="325"/>
      <c r="CH98" s="325"/>
      <c r="CI98" s="325"/>
      <c r="CJ98" s="325"/>
      <c r="CK98" s="325"/>
      <c r="CL98" s="325"/>
      <c r="CM98" s="325"/>
      <c r="CN98" s="325"/>
    </row>
    <row r="99" spans="1:92">
      <c r="A99" s="313"/>
      <c r="D99" s="340"/>
      <c r="E99" s="340"/>
      <c r="F99" s="340"/>
      <c r="G99" s="340"/>
      <c r="J99" s="340"/>
      <c r="Q99" s="333"/>
      <c r="AA99" s="336"/>
      <c r="AB99" s="325"/>
      <c r="AC99" s="336"/>
      <c r="AD99" s="325"/>
      <c r="AF99" s="313"/>
      <c r="AH99" s="325"/>
      <c r="AI99" s="325"/>
      <c r="AJ99" s="325"/>
      <c r="AK99" s="325"/>
      <c r="AL99" s="325"/>
      <c r="AM99" s="325"/>
      <c r="AN99" s="325"/>
      <c r="AO99" s="325"/>
      <c r="AP99" s="325"/>
      <c r="AQ99" s="325"/>
      <c r="AR99" s="325"/>
      <c r="AS99" s="325"/>
      <c r="AT99" s="325"/>
      <c r="AU99" s="325"/>
      <c r="AV99" s="325"/>
      <c r="AW99" s="325"/>
      <c r="AX99" s="325"/>
      <c r="AY99" s="325"/>
      <c r="AZ99" s="325"/>
      <c r="BA99" s="325"/>
      <c r="BB99" s="325"/>
      <c r="BC99" s="325"/>
      <c r="BD99" s="325"/>
      <c r="BE99" s="325"/>
      <c r="BF99" s="325"/>
      <c r="BG99" s="325"/>
      <c r="BH99" s="325"/>
      <c r="BI99" s="325"/>
      <c r="BJ99" s="325"/>
      <c r="BK99" s="325"/>
      <c r="BL99" s="325"/>
      <c r="BM99" s="325"/>
      <c r="BN99" s="325"/>
      <c r="BO99" s="325"/>
      <c r="BP99" s="325"/>
      <c r="BQ99" s="325"/>
      <c r="BR99" s="325"/>
      <c r="BS99" s="325"/>
      <c r="BT99" s="325"/>
      <c r="BU99" s="325"/>
      <c r="BV99" s="325"/>
      <c r="BW99" s="325"/>
      <c r="BX99" s="325"/>
      <c r="BY99" s="325"/>
      <c r="BZ99" s="325"/>
      <c r="CA99" s="325"/>
      <c r="CB99" s="325"/>
      <c r="CC99" s="325"/>
      <c r="CD99" s="325"/>
      <c r="CE99" s="325"/>
      <c r="CF99" s="325"/>
      <c r="CG99" s="325"/>
      <c r="CH99" s="325"/>
      <c r="CI99" s="325"/>
      <c r="CJ99" s="325"/>
      <c r="CK99" s="325"/>
      <c r="CL99" s="325"/>
      <c r="CM99" s="325"/>
      <c r="CN99" s="325"/>
    </row>
    <row r="100" spans="1:92">
      <c r="A100" s="313"/>
      <c r="D100" s="340"/>
      <c r="E100" s="340"/>
      <c r="F100" s="340"/>
      <c r="G100" s="340"/>
      <c r="J100" s="340"/>
      <c r="Q100" s="333"/>
      <c r="AA100" s="336"/>
      <c r="AB100" s="325"/>
      <c r="AC100" s="336"/>
      <c r="AD100" s="325"/>
      <c r="AF100" s="313"/>
      <c r="AH100" s="325"/>
      <c r="AI100" s="325"/>
      <c r="AJ100" s="325"/>
      <c r="AK100" s="325"/>
      <c r="AL100" s="325"/>
      <c r="AM100" s="325"/>
      <c r="AN100" s="325"/>
      <c r="AO100" s="325"/>
      <c r="AP100" s="325"/>
      <c r="AQ100" s="325"/>
      <c r="AR100" s="325"/>
      <c r="AS100" s="325"/>
      <c r="AT100" s="325"/>
      <c r="AU100" s="325"/>
      <c r="AV100" s="325"/>
      <c r="AW100" s="325"/>
      <c r="AX100" s="325"/>
      <c r="AY100" s="325"/>
      <c r="AZ100" s="325"/>
      <c r="BA100" s="325"/>
      <c r="BB100" s="325"/>
      <c r="BC100" s="325"/>
      <c r="BD100" s="325"/>
      <c r="BE100" s="325"/>
      <c r="BF100" s="325"/>
      <c r="BG100" s="325"/>
      <c r="BH100" s="325"/>
      <c r="BI100" s="325"/>
      <c r="BJ100" s="325"/>
      <c r="BK100" s="325"/>
      <c r="BL100" s="325"/>
      <c r="BM100" s="325"/>
      <c r="BN100" s="325"/>
      <c r="BO100" s="325"/>
      <c r="BP100" s="325"/>
      <c r="BQ100" s="325"/>
      <c r="BR100" s="325"/>
      <c r="BS100" s="325"/>
      <c r="BT100" s="325"/>
      <c r="BU100" s="325"/>
      <c r="BV100" s="325"/>
      <c r="BW100" s="325"/>
      <c r="BX100" s="325"/>
      <c r="BY100" s="325"/>
      <c r="BZ100" s="325"/>
      <c r="CA100" s="325"/>
      <c r="CB100" s="325"/>
      <c r="CC100" s="325"/>
      <c r="CD100" s="325"/>
      <c r="CE100" s="325"/>
      <c r="CF100" s="325"/>
      <c r="CG100" s="325"/>
      <c r="CH100" s="325"/>
      <c r="CI100" s="325"/>
      <c r="CJ100" s="325"/>
      <c r="CK100" s="325"/>
      <c r="CL100" s="325"/>
      <c r="CM100" s="325"/>
      <c r="CN100" s="325"/>
    </row>
    <row r="101" spans="1:92">
      <c r="A101" s="313"/>
      <c r="D101" s="340"/>
      <c r="E101" s="340"/>
      <c r="F101" s="340"/>
      <c r="G101" s="340"/>
      <c r="J101" s="340"/>
      <c r="Q101" s="64"/>
      <c r="AA101" s="336"/>
      <c r="AB101" s="325"/>
      <c r="AC101" s="336"/>
      <c r="AD101" s="325"/>
      <c r="AF101" s="313"/>
      <c r="AH101" s="325"/>
      <c r="AI101" s="325"/>
      <c r="AJ101" s="325"/>
      <c r="AK101" s="325"/>
      <c r="AL101" s="325"/>
      <c r="AM101" s="325"/>
      <c r="AN101" s="325"/>
      <c r="AO101" s="325"/>
      <c r="AP101" s="325"/>
      <c r="AQ101" s="325"/>
      <c r="AR101" s="325"/>
      <c r="AS101" s="325"/>
      <c r="AT101" s="325"/>
      <c r="AU101" s="325"/>
      <c r="AV101" s="325"/>
      <c r="AW101" s="325"/>
      <c r="AX101" s="325"/>
      <c r="AY101" s="325"/>
      <c r="AZ101" s="325"/>
      <c r="BA101" s="325"/>
      <c r="BB101" s="325"/>
      <c r="BC101" s="325"/>
      <c r="BD101" s="325"/>
      <c r="BE101" s="325"/>
      <c r="BF101" s="325"/>
      <c r="BG101" s="325"/>
      <c r="BH101" s="325"/>
      <c r="BI101" s="325"/>
      <c r="BJ101" s="325"/>
      <c r="BK101" s="325"/>
      <c r="BL101" s="325"/>
      <c r="BM101" s="325"/>
      <c r="BN101" s="325"/>
      <c r="BO101" s="325"/>
      <c r="BP101" s="325"/>
      <c r="BQ101" s="325"/>
      <c r="BR101" s="325"/>
      <c r="BS101" s="325"/>
      <c r="BT101" s="325"/>
      <c r="BU101" s="325"/>
      <c r="BV101" s="325"/>
      <c r="BW101" s="325"/>
      <c r="BX101" s="325"/>
      <c r="BY101" s="325"/>
      <c r="BZ101" s="325"/>
      <c r="CA101" s="325"/>
      <c r="CB101" s="325"/>
      <c r="CC101" s="325"/>
      <c r="CD101" s="325"/>
      <c r="CE101" s="325"/>
      <c r="CF101" s="325"/>
      <c r="CG101" s="325"/>
      <c r="CH101" s="325"/>
      <c r="CI101" s="325"/>
      <c r="CJ101" s="325"/>
      <c r="CK101" s="325"/>
      <c r="CL101" s="325"/>
      <c r="CM101" s="325"/>
      <c r="CN101" s="325"/>
    </row>
    <row r="102" spans="1:92">
      <c r="A102" s="313"/>
      <c r="D102" s="340"/>
      <c r="E102" s="340"/>
      <c r="F102" s="340"/>
      <c r="G102" s="340"/>
      <c r="J102" s="340"/>
      <c r="Q102" s="333"/>
      <c r="AA102" s="336"/>
      <c r="AB102" s="325"/>
      <c r="AC102" s="336"/>
      <c r="AD102" s="325"/>
      <c r="AF102" s="313"/>
      <c r="AH102" s="325"/>
      <c r="AI102" s="325"/>
      <c r="AJ102" s="325"/>
      <c r="AK102" s="325"/>
      <c r="AL102" s="325"/>
      <c r="AM102" s="325"/>
      <c r="AN102" s="325"/>
      <c r="AO102" s="325"/>
      <c r="AP102" s="325"/>
      <c r="AQ102" s="325"/>
      <c r="AR102" s="325"/>
      <c r="AS102" s="325"/>
      <c r="AT102" s="325"/>
      <c r="AU102" s="325"/>
      <c r="AV102" s="325"/>
      <c r="AW102" s="325"/>
      <c r="AX102" s="325"/>
      <c r="AY102" s="325"/>
      <c r="AZ102" s="325"/>
      <c r="BA102" s="325"/>
      <c r="BB102" s="325"/>
      <c r="BC102" s="325"/>
      <c r="BD102" s="325"/>
      <c r="BE102" s="325"/>
      <c r="BF102" s="325"/>
      <c r="BG102" s="325"/>
      <c r="BH102" s="325"/>
      <c r="BI102" s="325"/>
      <c r="BJ102" s="325"/>
      <c r="BK102" s="325"/>
      <c r="BL102" s="325"/>
      <c r="BM102" s="325"/>
      <c r="BN102" s="325"/>
      <c r="BO102" s="325"/>
      <c r="BP102" s="325"/>
      <c r="BQ102" s="325"/>
      <c r="BR102" s="325"/>
      <c r="BS102" s="325"/>
      <c r="BT102" s="325"/>
      <c r="BU102" s="325"/>
      <c r="BV102" s="325"/>
      <c r="BW102" s="325"/>
      <c r="BX102" s="325"/>
      <c r="BY102" s="325"/>
      <c r="BZ102" s="325"/>
      <c r="CA102" s="325"/>
      <c r="CB102" s="325"/>
      <c r="CC102" s="325"/>
      <c r="CD102" s="325"/>
      <c r="CE102" s="325"/>
      <c r="CF102" s="325"/>
      <c r="CG102" s="325"/>
      <c r="CH102" s="325"/>
      <c r="CI102" s="325"/>
      <c r="CJ102" s="325"/>
      <c r="CK102" s="325"/>
      <c r="CL102" s="325"/>
      <c r="CM102" s="325"/>
      <c r="CN102" s="325"/>
    </row>
    <row r="103" spans="1:92">
      <c r="A103" s="313"/>
      <c r="D103" s="340"/>
      <c r="E103" s="340"/>
      <c r="F103" s="340"/>
      <c r="G103" s="340"/>
      <c r="J103" s="340"/>
      <c r="Q103" s="64"/>
      <c r="U103" s="340"/>
      <c r="AD103" s="325"/>
      <c r="AF103" s="313"/>
      <c r="AH103" s="325"/>
      <c r="AI103" s="325"/>
      <c r="AJ103" s="325"/>
      <c r="AK103" s="325"/>
      <c r="AL103" s="325"/>
      <c r="AM103" s="325"/>
      <c r="AN103" s="325"/>
      <c r="AO103" s="325"/>
      <c r="AP103" s="325"/>
      <c r="AQ103" s="325"/>
      <c r="AR103" s="325"/>
      <c r="AS103" s="325"/>
      <c r="AT103" s="325"/>
      <c r="AU103" s="325"/>
      <c r="AV103" s="325"/>
      <c r="AW103" s="325"/>
      <c r="AX103" s="325"/>
      <c r="AY103" s="325"/>
      <c r="AZ103" s="325"/>
      <c r="BA103" s="325"/>
      <c r="BB103" s="325"/>
      <c r="BC103" s="325"/>
      <c r="BD103" s="325"/>
      <c r="BE103" s="325"/>
      <c r="BF103" s="325"/>
      <c r="BG103" s="325"/>
      <c r="BH103" s="325"/>
      <c r="BI103" s="325"/>
      <c r="BJ103" s="325"/>
      <c r="BK103" s="325"/>
      <c r="BL103" s="325"/>
      <c r="BM103" s="325"/>
      <c r="BN103" s="325"/>
      <c r="BO103" s="325"/>
      <c r="BP103" s="325"/>
      <c r="BQ103" s="325"/>
      <c r="BR103" s="325"/>
      <c r="BS103" s="325"/>
      <c r="BT103" s="325"/>
      <c r="BU103" s="325"/>
      <c r="BV103" s="325"/>
      <c r="BW103" s="325"/>
      <c r="BX103" s="325"/>
      <c r="BY103" s="325"/>
      <c r="BZ103" s="325"/>
      <c r="CA103" s="325"/>
      <c r="CB103" s="325"/>
      <c r="CC103" s="325"/>
      <c r="CD103" s="325"/>
      <c r="CE103" s="325"/>
      <c r="CF103" s="325"/>
      <c r="CG103" s="325"/>
      <c r="CH103" s="325"/>
      <c r="CI103" s="325"/>
      <c r="CJ103" s="325"/>
      <c r="CK103" s="325"/>
      <c r="CL103" s="325"/>
      <c r="CM103" s="325"/>
      <c r="CN103" s="325"/>
    </row>
    <row r="104" spans="1:92">
      <c r="A104" s="313"/>
      <c r="D104" s="340"/>
      <c r="E104" s="340"/>
      <c r="F104" s="340"/>
      <c r="G104" s="340"/>
      <c r="J104" s="340"/>
      <c r="Q104" s="64"/>
      <c r="U104" s="336"/>
      <c r="V104" s="325"/>
      <c r="W104" s="336"/>
      <c r="X104" s="325"/>
      <c r="Y104" s="336"/>
      <c r="Z104" s="325"/>
      <c r="AA104" s="336"/>
      <c r="AB104" s="325"/>
      <c r="AC104" s="336"/>
      <c r="AD104" s="325"/>
      <c r="AF104" s="313"/>
      <c r="AH104" s="325"/>
      <c r="AI104" s="325"/>
      <c r="AJ104" s="325"/>
      <c r="AK104" s="325"/>
      <c r="AL104" s="325"/>
      <c r="AM104" s="325"/>
      <c r="AN104" s="325"/>
      <c r="AO104" s="325"/>
      <c r="AP104" s="325"/>
      <c r="AQ104" s="325"/>
      <c r="AR104" s="325"/>
      <c r="AS104" s="325"/>
      <c r="AT104" s="325"/>
      <c r="AU104" s="325"/>
      <c r="AV104" s="325"/>
      <c r="AW104" s="325"/>
      <c r="AX104" s="325"/>
      <c r="AY104" s="325"/>
      <c r="AZ104" s="325"/>
      <c r="BA104" s="325"/>
      <c r="BB104" s="325"/>
      <c r="BC104" s="325"/>
      <c r="BD104" s="325"/>
      <c r="BE104" s="325"/>
      <c r="BF104" s="325"/>
      <c r="BG104" s="325"/>
      <c r="BH104" s="325"/>
      <c r="BI104" s="325"/>
      <c r="BJ104" s="325"/>
      <c r="BK104" s="325"/>
      <c r="BL104" s="325"/>
      <c r="BM104" s="325"/>
      <c r="BN104" s="325"/>
      <c r="BO104" s="325"/>
      <c r="BP104" s="325"/>
      <c r="BQ104" s="325"/>
      <c r="BR104" s="325"/>
      <c r="BS104" s="325"/>
      <c r="BT104" s="325"/>
      <c r="BU104" s="325"/>
      <c r="BV104" s="325"/>
      <c r="BW104" s="325"/>
      <c r="BX104" s="325"/>
      <c r="BY104" s="325"/>
      <c r="BZ104" s="325"/>
      <c r="CA104" s="325"/>
      <c r="CB104" s="325"/>
      <c r="CC104" s="325"/>
      <c r="CD104" s="325"/>
      <c r="CE104" s="325"/>
      <c r="CF104" s="325"/>
      <c r="CG104" s="325"/>
      <c r="CH104" s="325"/>
      <c r="CI104" s="325"/>
      <c r="CJ104" s="325"/>
      <c r="CK104" s="325"/>
      <c r="CL104" s="325"/>
      <c r="CM104" s="325"/>
      <c r="CN104" s="325"/>
    </row>
    <row r="105" spans="1:92">
      <c r="A105" s="313"/>
      <c r="D105" s="340"/>
      <c r="E105" s="340"/>
      <c r="F105" s="340"/>
      <c r="G105" s="340"/>
      <c r="J105" s="340"/>
      <c r="Q105" s="64"/>
      <c r="U105" s="336"/>
      <c r="V105" s="325"/>
      <c r="W105" s="336"/>
      <c r="X105" s="325"/>
      <c r="Y105" s="336"/>
      <c r="Z105" s="325"/>
      <c r="AA105" s="336"/>
      <c r="AB105" s="325"/>
      <c r="AC105" s="336"/>
      <c r="AD105" s="325"/>
      <c r="AF105" s="313"/>
      <c r="AH105" s="325"/>
      <c r="AI105" s="325"/>
      <c r="AJ105" s="325"/>
      <c r="AK105" s="325"/>
      <c r="AL105" s="325"/>
      <c r="AM105" s="325"/>
      <c r="AN105" s="325"/>
      <c r="AO105" s="325"/>
      <c r="AP105" s="325"/>
      <c r="AQ105" s="325"/>
      <c r="AR105" s="325"/>
      <c r="AS105" s="325"/>
      <c r="AT105" s="325"/>
      <c r="AU105" s="325"/>
      <c r="AV105" s="325"/>
      <c r="AW105" s="325"/>
      <c r="AX105" s="325"/>
      <c r="AY105" s="325"/>
      <c r="AZ105" s="325"/>
      <c r="BA105" s="325"/>
      <c r="BB105" s="325"/>
      <c r="BC105" s="325"/>
      <c r="BD105" s="325"/>
      <c r="BE105" s="325"/>
      <c r="BF105" s="325"/>
      <c r="BG105" s="325"/>
      <c r="BH105" s="325"/>
      <c r="BI105" s="325"/>
      <c r="BJ105" s="325"/>
      <c r="BK105" s="325"/>
      <c r="BL105" s="325"/>
      <c r="BM105" s="325"/>
      <c r="BN105" s="325"/>
      <c r="BO105" s="325"/>
      <c r="BP105" s="325"/>
      <c r="BQ105" s="325"/>
      <c r="BR105" s="325"/>
      <c r="BS105" s="325"/>
      <c r="BT105" s="325"/>
      <c r="BU105" s="325"/>
      <c r="BV105" s="325"/>
      <c r="BW105" s="325"/>
      <c r="BX105" s="325"/>
      <c r="BY105" s="325"/>
      <c r="BZ105" s="325"/>
      <c r="CA105" s="325"/>
      <c r="CB105" s="325"/>
      <c r="CC105" s="325"/>
      <c r="CD105" s="325"/>
      <c r="CE105" s="325"/>
      <c r="CF105" s="325"/>
      <c r="CG105" s="325"/>
      <c r="CH105" s="325"/>
      <c r="CI105" s="325"/>
      <c r="CJ105" s="325"/>
      <c r="CK105" s="325"/>
      <c r="CL105" s="325"/>
      <c r="CM105" s="325"/>
      <c r="CN105" s="325"/>
    </row>
    <row r="106" spans="1:92">
      <c r="A106" s="313"/>
      <c r="D106" s="340"/>
      <c r="E106" s="340"/>
      <c r="F106" s="340"/>
      <c r="G106" s="340"/>
      <c r="J106" s="340"/>
      <c r="Q106" s="372"/>
      <c r="U106" s="336"/>
      <c r="V106" s="325"/>
      <c r="W106" s="336"/>
      <c r="X106" s="325"/>
      <c r="Y106" s="336"/>
      <c r="Z106" s="325"/>
      <c r="AA106" s="336"/>
      <c r="AB106" s="325"/>
      <c r="AC106" s="336"/>
      <c r="AD106" s="325"/>
      <c r="AF106" s="313"/>
      <c r="AH106" s="325"/>
      <c r="AI106" s="325"/>
      <c r="AJ106" s="325"/>
      <c r="AK106" s="325"/>
      <c r="AL106" s="325"/>
      <c r="AM106" s="325"/>
      <c r="AN106" s="325"/>
      <c r="AO106" s="325"/>
      <c r="AP106" s="325"/>
      <c r="AQ106" s="325"/>
      <c r="AR106" s="325"/>
      <c r="AS106" s="325"/>
      <c r="AT106" s="325"/>
      <c r="AU106" s="325"/>
      <c r="AV106" s="325"/>
      <c r="AW106" s="325"/>
      <c r="AX106" s="325"/>
      <c r="AY106" s="325"/>
      <c r="AZ106" s="325"/>
      <c r="BA106" s="325"/>
      <c r="BB106" s="325"/>
      <c r="BC106" s="325"/>
      <c r="BD106" s="325"/>
      <c r="BE106" s="325"/>
      <c r="BF106" s="325"/>
      <c r="BG106" s="325"/>
      <c r="BH106" s="325"/>
      <c r="BI106" s="325"/>
      <c r="BJ106" s="325"/>
      <c r="BK106" s="325"/>
      <c r="BL106" s="325"/>
      <c r="BM106" s="325"/>
      <c r="BN106" s="325"/>
      <c r="BO106" s="325"/>
      <c r="BP106" s="325"/>
      <c r="BQ106" s="325"/>
      <c r="BR106" s="325"/>
      <c r="BS106" s="325"/>
      <c r="BT106" s="325"/>
      <c r="BU106" s="325"/>
      <c r="BV106" s="325"/>
      <c r="BW106" s="325"/>
      <c r="BX106" s="325"/>
      <c r="BY106" s="325"/>
      <c r="BZ106" s="325"/>
      <c r="CA106" s="325"/>
      <c r="CB106" s="325"/>
      <c r="CC106" s="325"/>
      <c r="CD106" s="325"/>
      <c r="CE106" s="325"/>
      <c r="CF106" s="325"/>
      <c r="CG106" s="325"/>
      <c r="CH106" s="325"/>
      <c r="CI106" s="325"/>
      <c r="CJ106" s="325"/>
      <c r="CK106" s="325"/>
      <c r="CL106" s="325"/>
      <c r="CM106" s="325"/>
      <c r="CN106" s="325"/>
    </row>
    <row r="107" spans="1:92">
      <c r="A107" s="313"/>
      <c r="D107" s="340"/>
      <c r="E107" s="340"/>
      <c r="F107" s="340"/>
      <c r="G107" s="340"/>
      <c r="J107" s="340"/>
      <c r="Q107" s="333"/>
      <c r="U107" s="340"/>
      <c r="AA107" s="336"/>
      <c r="AB107" s="325"/>
      <c r="AC107" s="336"/>
      <c r="AD107" s="325"/>
      <c r="AF107" s="313"/>
      <c r="AH107" s="325"/>
      <c r="AI107" s="325"/>
      <c r="AJ107" s="325"/>
      <c r="AK107" s="325"/>
      <c r="AL107" s="325"/>
      <c r="AM107" s="325"/>
      <c r="AN107" s="325"/>
      <c r="AO107" s="325"/>
      <c r="AP107" s="325"/>
      <c r="AQ107" s="325"/>
      <c r="AR107" s="325"/>
      <c r="AS107" s="325"/>
      <c r="AT107" s="325"/>
      <c r="AU107" s="325"/>
      <c r="AV107" s="325"/>
      <c r="AW107" s="325"/>
      <c r="AX107" s="325"/>
      <c r="AY107" s="325"/>
      <c r="AZ107" s="325"/>
      <c r="BA107" s="325"/>
      <c r="BB107" s="325"/>
      <c r="BC107" s="325"/>
      <c r="BD107" s="325"/>
      <c r="BE107" s="325"/>
      <c r="BF107" s="325"/>
      <c r="BG107" s="325"/>
      <c r="BH107" s="325"/>
      <c r="BI107" s="325"/>
      <c r="BJ107" s="325"/>
      <c r="BK107" s="325"/>
      <c r="BL107" s="325"/>
      <c r="BM107" s="325"/>
      <c r="BN107" s="325"/>
      <c r="BO107" s="325"/>
      <c r="BP107" s="325"/>
      <c r="BQ107" s="325"/>
      <c r="BR107" s="325"/>
      <c r="BS107" s="325"/>
      <c r="BT107" s="325"/>
      <c r="BU107" s="325"/>
      <c r="BV107" s="325"/>
      <c r="BW107" s="325"/>
      <c r="BX107" s="325"/>
      <c r="BY107" s="325"/>
      <c r="BZ107" s="325"/>
      <c r="CA107" s="325"/>
      <c r="CB107" s="325"/>
      <c r="CC107" s="325"/>
      <c r="CD107" s="325"/>
      <c r="CE107" s="325"/>
      <c r="CF107" s="325"/>
      <c r="CG107" s="325"/>
      <c r="CH107" s="325"/>
      <c r="CI107" s="325"/>
      <c r="CJ107" s="325"/>
      <c r="CK107" s="325"/>
      <c r="CL107" s="325"/>
      <c r="CM107" s="325"/>
      <c r="CN107" s="325"/>
    </row>
    <row r="108" spans="1:92">
      <c r="A108" s="313"/>
      <c r="D108" s="340"/>
      <c r="E108" s="340"/>
      <c r="F108" s="340"/>
      <c r="G108" s="340"/>
      <c r="J108" s="340"/>
      <c r="Q108" s="64"/>
      <c r="U108" s="340"/>
      <c r="V108" s="325"/>
      <c r="AB108" s="325"/>
      <c r="AD108" s="325"/>
      <c r="AF108" s="313"/>
      <c r="AH108" s="325"/>
      <c r="AI108" s="325"/>
      <c r="AJ108" s="325"/>
      <c r="AK108" s="325"/>
      <c r="AL108" s="325"/>
      <c r="AM108" s="325"/>
      <c r="AN108" s="325"/>
      <c r="AO108" s="325"/>
      <c r="AP108" s="325"/>
      <c r="AQ108" s="325"/>
      <c r="AR108" s="325"/>
      <c r="AS108" s="325"/>
      <c r="AT108" s="325"/>
      <c r="AU108" s="325"/>
      <c r="AV108" s="325"/>
      <c r="AW108" s="325"/>
      <c r="AX108" s="325"/>
      <c r="AY108" s="325"/>
      <c r="AZ108" s="325"/>
      <c r="BA108" s="325"/>
      <c r="BB108" s="325"/>
      <c r="BC108" s="325"/>
      <c r="BD108" s="325"/>
      <c r="BE108" s="325"/>
      <c r="BF108" s="325"/>
      <c r="BG108" s="325"/>
      <c r="BH108" s="325"/>
      <c r="BI108" s="325"/>
      <c r="BJ108" s="325"/>
      <c r="BK108" s="325"/>
      <c r="BL108" s="325"/>
      <c r="BM108" s="325"/>
      <c r="BN108" s="325"/>
      <c r="BO108" s="325"/>
      <c r="BP108" s="325"/>
      <c r="BQ108" s="325"/>
      <c r="BR108" s="325"/>
      <c r="BS108" s="325"/>
      <c r="BT108" s="325"/>
      <c r="BU108" s="325"/>
      <c r="BV108" s="325"/>
      <c r="BW108" s="325"/>
      <c r="BX108" s="325"/>
      <c r="BY108" s="325"/>
      <c r="BZ108" s="325"/>
      <c r="CA108" s="325"/>
      <c r="CB108" s="325"/>
      <c r="CC108" s="325"/>
      <c r="CD108" s="325"/>
      <c r="CE108" s="325"/>
      <c r="CF108" s="325"/>
      <c r="CG108" s="325"/>
      <c r="CH108" s="325"/>
      <c r="CI108" s="325"/>
      <c r="CJ108" s="325"/>
      <c r="CK108" s="325"/>
      <c r="CL108" s="325"/>
      <c r="CM108" s="325"/>
      <c r="CN108" s="325"/>
    </row>
    <row r="109" spans="1:92">
      <c r="A109" s="313"/>
      <c r="D109" s="340"/>
      <c r="E109" s="340"/>
      <c r="F109" s="340"/>
      <c r="G109" s="340"/>
      <c r="J109" s="340"/>
      <c r="Q109" s="333"/>
      <c r="U109" s="340"/>
      <c r="AA109" s="336"/>
      <c r="AB109" s="325"/>
      <c r="AC109" s="336"/>
      <c r="AD109" s="325"/>
      <c r="AF109" s="313"/>
      <c r="AH109" s="325"/>
      <c r="AI109" s="325"/>
      <c r="AJ109" s="325"/>
      <c r="AK109" s="325"/>
      <c r="AL109" s="325"/>
      <c r="AM109" s="325"/>
      <c r="AN109" s="325"/>
      <c r="AO109" s="325"/>
      <c r="AP109" s="325"/>
      <c r="AQ109" s="325"/>
      <c r="AR109" s="325"/>
      <c r="AS109" s="325"/>
      <c r="AT109" s="325"/>
      <c r="AU109" s="325"/>
      <c r="AV109" s="325"/>
      <c r="AW109" s="325"/>
      <c r="AX109" s="325"/>
      <c r="AY109" s="325"/>
      <c r="AZ109" s="325"/>
      <c r="BA109" s="325"/>
      <c r="BB109" s="325"/>
      <c r="BC109" s="325"/>
      <c r="BD109" s="325"/>
      <c r="BE109" s="325"/>
      <c r="BF109" s="325"/>
      <c r="BG109" s="325"/>
      <c r="BH109" s="325"/>
      <c r="BI109" s="325"/>
      <c r="BJ109" s="325"/>
      <c r="BK109" s="325"/>
      <c r="BL109" s="325"/>
      <c r="BM109" s="325"/>
      <c r="BN109" s="325"/>
      <c r="BO109" s="325"/>
      <c r="BP109" s="325"/>
      <c r="BQ109" s="325"/>
      <c r="BR109" s="325"/>
      <c r="BS109" s="325"/>
      <c r="BT109" s="325"/>
      <c r="BU109" s="325"/>
      <c r="BV109" s="325"/>
      <c r="BW109" s="325"/>
      <c r="BX109" s="325"/>
      <c r="BY109" s="325"/>
      <c r="BZ109" s="325"/>
      <c r="CA109" s="325"/>
      <c r="CB109" s="325"/>
      <c r="CC109" s="325"/>
      <c r="CD109" s="325"/>
      <c r="CE109" s="325"/>
      <c r="CF109" s="325"/>
      <c r="CG109" s="325"/>
      <c r="CH109" s="325"/>
      <c r="CI109" s="325"/>
      <c r="CJ109" s="325"/>
      <c r="CK109" s="325"/>
      <c r="CL109" s="325"/>
      <c r="CM109" s="325"/>
      <c r="CN109" s="325"/>
    </row>
    <row r="110" spans="1:92">
      <c r="A110" s="313"/>
      <c r="D110" s="340"/>
      <c r="E110" s="340"/>
      <c r="F110" s="340"/>
      <c r="G110" s="340"/>
      <c r="J110" s="340"/>
      <c r="Q110" s="64"/>
      <c r="U110" s="336"/>
      <c r="V110" s="325"/>
      <c r="W110" s="336"/>
      <c r="X110" s="325"/>
      <c r="Y110" s="336"/>
      <c r="Z110" s="325"/>
      <c r="AA110" s="336"/>
      <c r="AB110" s="325"/>
      <c r="AC110" s="336"/>
      <c r="AD110" s="325"/>
      <c r="AF110" s="313"/>
      <c r="AH110" s="325"/>
      <c r="AI110" s="325"/>
      <c r="AJ110" s="325"/>
      <c r="AK110" s="325"/>
      <c r="AL110" s="325"/>
      <c r="AM110" s="325"/>
      <c r="AN110" s="325"/>
      <c r="AO110" s="325"/>
      <c r="AP110" s="325"/>
      <c r="AQ110" s="325"/>
      <c r="AR110" s="325"/>
      <c r="AS110" s="325"/>
      <c r="AT110" s="325"/>
      <c r="AU110" s="325"/>
      <c r="AV110" s="325"/>
      <c r="AW110" s="325"/>
      <c r="AX110" s="325"/>
      <c r="AY110" s="325"/>
      <c r="AZ110" s="325"/>
      <c r="BA110" s="325"/>
      <c r="BB110" s="325"/>
      <c r="BC110" s="325"/>
      <c r="BD110" s="325"/>
      <c r="BE110" s="325"/>
      <c r="BF110" s="325"/>
      <c r="BG110" s="325"/>
      <c r="BH110" s="325"/>
      <c r="BI110" s="325"/>
      <c r="BJ110" s="325"/>
      <c r="BK110" s="325"/>
      <c r="BL110" s="325"/>
      <c r="BM110" s="325"/>
      <c r="BN110" s="325"/>
      <c r="BO110" s="325"/>
      <c r="BP110" s="325"/>
      <c r="BQ110" s="325"/>
      <c r="BR110" s="325"/>
      <c r="BS110" s="325"/>
      <c r="BT110" s="325"/>
      <c r="BU110" s="325"/>
      <c r="BV110" s="325"/>
      <c r="BW110" s="325"/>
      <c r="BX110" s="325"/>
      <c r="BY110" s="325"/>
      <c r="BZ110" s="325"/>
      <c r="CA110" s="325"/>
      <c r="CB110" s="325"/>
      <c r="CC110" s="325"/>
      <c r="CD110" s="325"/>
      <c r="CE110" s="325"/>
      <c r="CF110" s="325"/>
      <c r="CG110" s="325"/>
      <c r="CH110" s="325"/>
      <c r="CI110" s="325"/>
      <c r="CJ110" s="325"/>
      <c r="CK110" s="325"/>
      <c r="CL110" s="325"/>
      <c r="CM110" s="325"/>
      <c r="CN110" s="325"/>
    </row>
    <row r="111" spans="1:92">
      <c r="A111" s="313"/>
      <c r="D111" s="340"/>
      <c r="E111" s="340"/>
      <c r="F111" s="340"/>
      <c r="G111" s="340"/>
      <c r="J111" s="340"/>
      <c r="Q111" s="333"/>
      <c r="U111" s="340"/>
      <c r="AA111" s="336"/>
      <c r="AB111" s="325"/>
      <c r="AC111" s="336"/>
      <c r="AD111" s="325"/>
      <c r="AF111" s="313"/>
      <c r="AH111" s="341"/>
      <c r="AI111" s="341"/>
      <c r="AJ111" s="341"/>
      <c r="AK111" s="341"/>
      <c r="AL111" s="341"/>
      <c r="AM111" s="341"/>
      <c r="AN111" s="341"/>
      <c r="AO111" s="341"/>
      <c r="AP111" s="341"/>
      <c r="AQ111" s="341"/>
      <c r="AR111" s="341"/>
      <c r="AS111" s="341"/>
      <c r="AT111" s="341"/>
      <c r="AU111" s="341"/>
      <c r="AV111" s="341"/>
      <c r="AW111" s="341"/>
      <c r="AX111" s="341"/>
      <c r="AY111" s="341"/>
      <c r="AZ111" s="341"/>
      <c r="BA111" s="341"/>
      <c r="BB111" s="341"/>
      <c r="BC111" s="341"/>
      <c r="BD111" s="341"/>
      <c r="BE111" s="341"/>
      <c r="BF111" s="341"/>
      <c r="BG111" s="341"/>
      <c r="BH111" s="341"/>
      <c r="BI111" s="341"/>
      <c r="BJ111" s="341"/>
      <c r="BK111" s="341"/>
      <c r="BL111" s="341"/>
      <c r="BM111" s="341"/>
      <c r="BN111" s="341"/>
      <c r="BO111" s="341"/>
      <c r="BP111" s="341"/>
      <c r="BQ111" s="341"/>
      <c r="BR111" s="341"/>
      <c r="BS111" s="341"/>
      <c r="BT111" s="341"/>
      <c r="BU111" s="341"/>
      <c r="BV111" s="341"/>
      <c r="BW111" s="341"/>
      <c r="BX111" s="341"/>
      <c r="BY111" s="341"/>
      <c r="BZ111" s="341"/>
      <c r="CA111" s="341"/>
      <c r="CB111" s="341"/>
      <c r="CC111" s="341"/>
      <c r="CD111" s="341"/>
      <c r="CE111" s="341"/>
      <c r="CF111" s="341"/>
      <c r="CG111" s="341"/>
      <c r="CH111" s="341"/>
      <c r="CI111" s="341"/>
      <c r="CJ111" s="341"/>
      <c r="CK111" s="341"/>
      <c r="CL111" s="341"/>
      <c r="CM111" s="341"/>
      <c r="CN111" s="341"/>
    </row>
    <row r="112" spans="1:92">
      <c r="A112" s="313"/>
      <c r="D112" s="340"/>
      <c r="E112" s="340"/>
      <c r="F112" s="340"/>
      <c r="G112" s="340"/>
      <c r="J112" s="340"/>
      <c r="Q112" s="64"/>
      <c r="U112" s="340"/>
      <c r="V112" s="325"/>
      <c r="AA112" s="336"/>
      <c r="AB112" s="325"/>
      <c r="AC112" s="336"/>
      <c r="AD112" s="325"/>
      <c r="AF112" s="313"/>
      <c r="AH112" s="342"/>
      <c r="AI112" s="342"/>
      <c r="AJ112" s="342"/>
      <c r="AK112" s="342"/>
      <c r="AL112" s="342"/>
      <c r="AM112" s="342"/>
      <c r="AN112" s="342"/>
      <c r="AO112" s="342"/>
      <c r="AP112" s="342"/>
      <c r="AQ112" s="342"/>
      <c r="AR112" s="342"/>
      <c r="AS112" s="342"/>
      <c r="AT112" s="342"/>
      <c r="AU112" s="342"/>
      <c r="AV112" s="342"/>
      <c r="AW112" s="342"/>
      <c r="AX112" s="342"/>
      <c r="AY112" s="342"/>
      <c r="AZ112" s="342"/>
      <c r="BA112" s="342"/>
      <c r="BB112" s="342"/>
      <c r="BC112" s="342"/>
      <c r="BD112" s="342"/>
      <c r="BE112" s="342"/>
      <c r="BF112" s="342"/>
      <c r="BG112" s="342"/>
      <c r="BH112" s="342"/>
      <c r="BI112" s="342"/>
      <c r="BJ112" s="342"/>
      <c r="BK112" s="342"/>
      <c r="BL112" s="342"/>
      <c r="BM112" s="342"/>
      <c r="BN112" s="342"/>
      <c r="BO112" s="342"/>
      <c r="BP112" s="342"/>
      <c r="BQ112" s="342"/>
      <c r="BR112" s="342"/>
      <c r="BS112" s="342"/>
      <c r="BT112" s="342"/>
      <c r="BU112" s="342"/>
      <c r="BV112" s="342"/>
      <c r="BW112" s="342"/>
      <c r="BX112" s="342"/>
      <c r="BY112" s="342"/>
      <c r="BZ112" s="342"/>
      <c r="CA112" s="342"/>
      <c r="CB112" s="342"/>
      <c r="CC112" s="342"/>
      <c r="CD112" s="342"/>
      <c r="CE112" s="342"/>
      <c r="CF112" s="342"/>
      <c r="CG112" s="342"/>
      <c r="CH112" s="342"/>
      <c r="CI112" s="342"/>
      <c r="CJ112" s="342"/>
      <c r="CK112" s="342"/>
      <c r="CL112" s="342"/>
      <c r="CM112" s="342"/>
      <c r="CN112" s="342"/>
    </row>
    <row r="113" spans="1:92">
      <c r="A113" s="313"/>
      <c r="D113" s="340"/>
      <c r="E113" s="340"/>
      <c r="F113" s="340"/>
      <c r="G113" s="340"/>
      <c r="J113" s="340"/>
      <c r="Q113" s="64"/>
      <c r="U113" s="340"/>
      <c r="V113" s="325"/>
      <c r="AA113" s="336"/>
      <c r="AB113" s="325"/>
      <c r="AC113" s="336"/>
      <c r="AD113" s="325"/>
      <c r="AF113" s="313"/>
      <c r="AH113" s="342"/>
      <c r="AI113" s="342"/>
      <c r="AJ113" s="342"/>
      <c r="AK113" s="342"/>
      <c r="AL113" s="342"/>
      <c r="AM113" s="342"/>
      <c r="AN113" s="342"/>
      <c r="AO113" s="342"/>
      <c r="AP113" s="342"/>
      <c r="AQ113" s="342"/>
      <c r="AR113" s="342"/>
      <c r="AS113" s="342"/>
      <c r="AT113" s="342"/>
      <c r="AU113" s="342"/>
      <c r="AV113" s="342"/>
      <c r="AW113" s="342"/>
      <c r="AX113" s="342"/>
      <c r="AY113" s="342"/>
      <c r="AZ113" s="342"/>
      <c r="BA113" s="342"/>
      <c r="BB113" s="342"/>
      <c r="BC113" s="342"/>
      <c r="BD113" s="342"/>
      <c r="BE113" s="342"/>
      <c r="BF113" s="342"/>
      <c r="BG113" s="342"/>
      <c r="BH113" s="342"/>
      <c r="BI113" s="342"/>
      <c r="BJ113" s="342"/>
      <c r="BK113" s="342"/>
      <c r="BL113" s="342"/>
      <c r="BM113" s="342"/>
      <c r="BN113" s="342"/>
      <c r="BO113" s="342"/>
      <c r="BP113" s="342"/>
      <c r="BQ113" s="342"/>
      <c r="BR113" s="342"/>
      <c r="BS113" s="342"/>
      <c r="BT113" s="342"/>
      <c r="BU113" s="342"/>
      <c r="BV113" s="342"/>
      <c r="BW113" s="342"/>
      <c r="BX113" s="342"/>
      <c r="BY113" s="342"/>
      <c r="BZ113" s="342"/>
      <c r="CA113" s="342"/>
      <c r="CB113" s="342"/>
      <c r="CC113" s="342"/>
      <c r="CD113" s="342"/>
      <c r="CE113" s="342"/>
      <c r="CF113" s="342"/>
      <c r="CG113" s="342"/>
      <c r="CH113" s="342"/>
      <c r="CI113" s="342"/>
      <c r="CJ113" s="342"/>
      <c r="CK113" s="342"/>
      <c r="CL113" s="342"/>
      <c r="CM113" s="342"/>
      <c r="CN113" s="342"/>
    </row>
    <row r="114" spans="1:92">
      <c r="A114" s="313"/>
      <c r="D114" s="340"/>
      <c r="E114" s="340"/>
      <c r="F114" s="340"/>
      <c r="G114" s="340"/>
      <c r="J114" s="340"/>
      <c r="Q114" s="64"/>
      <c r="R114" s="315"/>
      <c r="S114" s="315"/>
      <c r="U114" s="336"/>
      <c r="W114" s="336"/>
      <c r="Y114" s="336"/>
      <c r="Z114" s="325"/>
      <c r="AA114" s="336"/>
      <c r="AB114" s="325"/>
      <c r="AC114" s="336"/>
      <c r="AD114" s="325"/>
      <c r="AF114" s="313"/>
      <c r="AH114" s="341"/>
      <c r="AI114" s="341"/>
      <c r="AJ114" s="341"/>
      <c r="AK114" s="341"/>
      <c r="AL114" s="341"/>
      <c r="AM114" s="341"/>
      <c r="AN114" s="341"/>
      <c r="AO114" s="341"/>
      <c r="AP114" s="341"/>
      <c r="AQ114" s="341"/>
      <c r="AR114" s="341"/>
      <c r="AS114" s="341"/>
      <c r="AT114" s="341"/>
      <c r="AU114" s="341"/>
      <c r="AV114" s="341"/>
      <c r="AW114" s="341"/>
      <c r="AX114" s="341"/>
      <c r="AY114" s="341"/>
      <c r="AZ114" s="341"/>
      <c r="BA114" s="341"/>
      <c r="BB114" s="341"/>
      <c r="BC114" s="341"/>
      <c r="BD114" s="341"/>
      <c r="BE114" s="341"/>
      <c r="BF114" s="341"/>
      <c r="BG114" s="341"/>
      <c r="BH114" s="341"/>
      <c r="BI114" s="341"/>
      <c r="BJ114" s="341"/>
      <c r="BK114" s="341"/>
      <c r="BL114" s="341"/>
      <c r="BM114" s="341"/>
      <c r="BN114" s="341"/>
      <c r="BO114" s="341"/>
      <c r="BP114" s="341"/>
      <c r="BQ114" s="341"/>
      <c r="BR114" s="341"/>
      <c r="BS114" s="341"/>
      <c r="BT114" s="341"/>
      <c r="BU114" s="341"/>
      <c r="BV114" s="341"/>
      <c r="BW114" s="341"/>
      <c r="BX114" s="341"/>
      <c r="BY114" s="341"/>
      <c r="BZ114" s="341"/>
      <c r="CA114" s="341"/>
      <c r="CB114" s="341"/>
      <c r="CC114" s="341"/>
      <c r="CD114" s="341"/>
      <c r="CE114" s="341"/>
      <c r="CF114" s="341"/>
      <c r="CG114" s="341"/>
      <c r="CH114" s="341"/>
      <c r="CI114" s="341"/>
      <c r="CJ114" s="341"/>
      <c r="CK114" s="341"/>
      <c r="CL114" s="341"/>
      <c r="CM114" s="341"/>
      <c r="CN114" s="341"/>
    </row>
    <row r="115" spans="1:92">
      <c r="A115" s="313"/>
      <c r="D115" s="340"/>
      <c r="E115" s="340"/>
      <c r="F115" s="340"/>
      <c r="G115" s="340"/>
      <c r="J115" s="340"/>
      <c r="Q115" s="64"/>
      <c r="U115" s="340"/>
      <c r="AA115" s="336"/>
      <c r="AB115" s="325"/>
      <c r="AC115" s="336"/>
      <c r="AD115" s="325"/>
      <c r="AF115" s="313"/>
      <c r="AH115" s="341"/>
      <c r="AI115" s="341"/>
      <c r="AJ115" s="341"/>
      <c r="AK115" s="341"/>
      <c r="AL115" s="341"/>
      <c r="AM115" s="341"/>
      <c r="AN115" s="341"/>
      <c r="AO115" s="341"/>
      <c r="AP115" s="341"/>
      <c r="AQ115" s="341"/>
      <c r="AR115" s="341"/>
      <c r="AS115" s="341"/>
      <c r="AT115" s="341"/>
      <c r="AU115" s="341"/>
      <c r="AV115" s="341"/>
      <c r="AW115" s="341"/>
      <c r="AX115" s="341"/>
      <c r="AY115" s="341"/>
      <c r="AZ115" s="341"/>
      <c r="BA115" s="341"/>
      <c r="BB115" s="341"/>
      <c r="BC115" s="341"/>
      <c r="BD115" s="341"/>
      <c r="BE115" s="341"/>
      <c r="BF115" s="341"/>
      <c r="BG115" s="341"/>
      <c r="BH115" s="341"/>
      <c r="BI115" s="341"/>
      <c r="BJ115" s="341"/>
      <c r="BK115" s="341"/>
      <c r="BL115" s="341"/>
      <c r="BM115" s="341"/>
      <c r="BN115" s="341"/>
      <c r="BO115" s="341"/>
      <c r="BP115" s="341"/>
      <c r="BQ115" s="341"/>
      <c r="BR115" s="341"/>
      <c r="BS115" s="341"/>
      <c r="BT115" s="341"/>
      <c r="BU115" s="341"/>
      <c r="BV115" s="341"/>
      <c r="BW115" s="341"/>
      <c r="BX115" s="341"/>
      <c r="BY115" s="341"/>
      <c r="BZ115" s="341"/>
      <c r="CA115" s="341"/>
      <c r="CB115" s="341"/>
      <c r="CC115" s="341"/>
      <c r="CD115" s="341"/>
      <c r="CE115" s="341"/>
      <c r="CF115" s="341"/>
      <c r="CG115" s="341"/>
      <c r="CH115" s="341"/>
      <c r="CI115" s="341"/>
      <c r="CJ115" s="341"/>
      <c r="CK115" s="341"/>
      <c r="CL115" s="341"/>
      <c r="CM115" s="341"/>
      <c r="CN115" s="341"/>
    </row>
    <row r="116" spans="1:92">
      <c r="A116" s="313"/>
      <c r="D116" s="340"/>
      <c r="E116" s="340"/>
      <c r="F116" s="340"/>
      <c r="G116" s="340"/>
      <c r="J116" s="340"/>
      <c r="Q116" s="64"/>
      <c r="U116" s="336"/>
      <c r="V116" s="325"/>
      <c r="W116" s="336"/>
      <c r="X116" s="325"/>
      <c r="Y116" s="336"/>
      <c r="Z116" s="325"/>
      <c r="AA116" s="336"/>
      <c r="AB116" s="325"/>
      <c r="AC116" s="336"/>
      <c r="AD116" s="325"/>
      <c r="AF116" s="313"/>
      <c r="AH116" s="325"/>
      <c r="AI116" s="325"/>
      <c r="AJ116" s="325"/>
      <c r="AK116" s="325"/>
      <c r="AL116" s="325"/>
      <c r="AM116" s="325"/>
      <c r="AN116" s="325"/>
      <c r="AO116" s="325"/>
      <c r="AP116" s="325"/>
      <c r="AQ116" s="325"/>
      <c r="AR116" s="325"/>
      <c r="AS116" s="325"/>
      <c r="AT116" s="325"/>
      <c r="AU116" s="325"/>
      <c r="AV116" s="325"/>
      <c r="AW116" s="325"/>
      <c r="AX116" s="325"/>
      <c r="AY116" s="325"/>
      <c r="AZ116" s="325"/>
      <c r="BA116" s="325"/>
      <c r="BB116" s="325"/>
      <c r="BC116" s="325"/>
      <c r="BD116" s="325"/>
      <c r="BE116" s="325"/>
      <c r="BF116" s="325"/>
      <c r="BG116" s="325"/>
      <c r="BH116" s="325"/>
      <c r="BI116" s="325"/>
      <c r="BJ116" s="325"/>
      <c r="BK116" s="325"/>
      <c r="BL116" s="325"/>
      <c r="BM116" s="325"/>
      <c r="BN116" s="325"/>
      <c r="BO116" s="325"/>
      <c r="BP116" s="325"/>
      <c r="BQ116" s="325"/>
      <c r="BR116" s="325"/>
      <c r="BS116" s="325"/>
      <c r="BT116" s="325"/>
      <c r="BU116" s="325"/>
      <c r="BV116" s="325"/>
      <c r="BW116" s="325"/>
      <c r="BX116" s="325"/>
      <c r="BY116" s="325"/>
      <c r="BZ116" s="325"/>
      <c r="CA116" s="325"/>
      <c r="CB116" s="325"/>
      <c r="CC116" s="325"/>
      <c r="CD116" s="325"/>
      <c r="CE116" s="325"/>
      <c r="CF116" s="325"/>
      <c r="CG116" s="325"/>
      <c r="CH116" s="325"/>
      <c r="CI116" s="325"/>
      <c r="CJ116" s="325"/>
      <c r="CK116" s="325"/>
      <c r="CL116" s="325"/>
      <c r="CM116" s="325"/>
      <c r="CN116" s="325"/>
    </row>
    <row r="117" spans="1:92">
      <c r="A117" s="313"/>
      <c r="D117" s="340"/>
      <c r="E117" s="340"/>
      <c r="F117" s="340"/>
      <c r="G117" s="340"/>
      <c r="J117" s="340"/>
      <c r="Q117" s="333"/>
      <c r="U117" s="340"/>
      <c r="AA117" s="336"/>
      <c r="AB117" s="325"/>
      <c r="AC117" s="336"/>
      <c r="AD117" s="325"/>
      <c r="AF117" s="313"/>
      <c r="AH117" s="341"/>
      <c r="AI117" s="341"/>
      <c r="AJ117" s="341"/>
      <c r="AK117" s="341"/>
      <c r="AL117" s="341"/>
      <c r="AM117" s="341"/>
      <c r="AN117" s="341"/>
      <c r="AO117" s="341"/>
      <c r="AP117" s="341"/>
      <c r="AQ117" s="341"/>
      <c r="AR117" s="341"/>
      <c r="AS117" s="341"/>
      <c r="AT117" s="341"/>
      <c r="AU117" s="341"/>
      <c r="AV117" s="341"/>
      <c r="AW117" s="341"/>
      <c r="AX117" s="341"/>
      <c r="AY117" s="341"/>
      <c r="AZ117" s="341"/>
      <c r="BA117" s="341"/>
      <c r="BB117" s="341"/>
      <c r="BC117" s="341"/>
      <c r="BD117" s="341"/>
      <c r="BE117" s="341"/>
      <c r="BF117" s="341"/>
      <c r="BG117" s="341"/>
      <c r="BH117" s="341"/>
      <c r="BI117" s="341"/>
      <c r="BJ117" s="341"/>
      <c r="BK117" s="341"/>
      <c r="BL117" s="341"/>
      <c r="BM117" s="341"/>
      <c r="BN117" s="341"/>
      <c r="BO117" s="341"/>
      <c r="BP117" s="341"/>
      <c r="BQ117" s="341"/>
      <c r="BR117" s="341"/>
      <c r="BS117" s="341"/>
      <c r="BT117" s="341"/>
      <c r="BU117" s="341"/>
      <c r="BV117" s="341"/>
      <c r="BW117" s="341"/>
      <c r="BX117" s="341"/>
      <c r="BY117" s="341"/>
      <c r="BZ117" s="341"/>
      <c r="CA117" s="341"/>
      <c r="CB117" s="341"/>
      <c r="CC117" s="341"/>
      <c r="CD117" s="341"/>
      <c r="CE117" s="341"/>
      <c r="CF117" s="341"/>
      <c r="CG117" s="341"/>
      <c r="CH117" s="341"/>
      <c r="CI117" s="341"/>
      <c r="CJ117" s="341"/>
      <c r="CK117" s="341"/>
      <c r="CL117" s="341"/>
      <c r="CM117" s="341"/>
      <c r="CN117" s="341"/>
    </row>
    <row r="118" spans="1:92">
      <c r="A118" s="313"/>
      <c r="D118" s="340"/>
      <c r="E118" s="340"/>
      <c r="F118" s="340"/>
      <c r="G118" s="340"/>
      <c r="J118" s="340"/>
      <c r="Q118" s="64"/>
      <c r="U118" s="340"/>
      <c r="V118" s="325"/>
      <c r="AB118" s="325"/>
      <c r="AD118" s="325"/>
      <c r="AF118" s="313"/>
      <c r="AH118" s="343"/>
      <c r="AI118" s="343"/>
      <c r="AJ118" s="343"/>
      <c r="AK118" s="343"/>
      <c r="AL118" s="343"/>
      <c r="AM118" s="343"/>
      <c r="AN118" s="343"/>
      <c r="AO118" s="343"/>
      <c r="AP118" s="343"/>
      <c r="AQ118" s="343"/>
      <c r="AR118" s="343"/>
      <c r="AS118" s="343"/>
      <c r="AT118" s="343"/>
      <c r="AU118" s="343"/>
      <c r="AV118" s="343"/>
      <c r="AW118" s="343"/>
      <c r="AX118" s="343"/>
      <c r="AY118" s="343"/>
      <c r="AZ118" s="343"/>
      <c r="BA118" s="343"/>
      <c r="BB118" s="343"/>
      <c r="BC118" s="343"/>
      <c r="BD118" s="343"/>
      <c r="BE118" s="343"/>
      <c r="BF118" s="343"/>
      <c r="BG118" s="343"/>
      <c r="BH118" s="343"/>
      <c r="BI118" s="343"/>
      <c r="BJ118" s="343"/>
      <c r="BK118" s="343"/>
      <c r="BL118" s="343"/>
      <c r="BM118" s="343"/>
      <c r="BN118" s="343"/>
      <c r="BO118" s="343"/>
      <c r="BP118" s="343"/>
      <c r="BQ118" s="343"/>
      <c r="BR118" s="343"/>
      <c r="BS118" s="343"/>
      <c r="BT118" s="343"/>
      <c r="BU118" s="343"/>
      <c r="BV118" s="343"/>
      <c r="BW118" s="343"/>
      <c r="BX118" s="343"/>
      <c r="BY118" s="343"/>
      <c r="BZ118" s="343"/>
      <c r="CA118" s="343"/>
      <c r="CB118" s="343"/>
      <c r="CC118" s="343"/>
      <c r="CD118" s="343"/>
      <c r="CE118" s="343"/>
      <c r="CF118" s="343"/>
      <c r="CG118" s="343"/>
      <c r="CH118" s="343"/>
      <c r="CI118" s="343"/>
      <c r="CJ118" s="343"/>
      <c r="CK118" s="343"/>
      <c r="CL118" s="343"/>
      <c r="CM118" s="343"/>
      <c r="CN118" s="343"/>
    </row>
    <row r="119" spans="1:92">
      <c r="A119" s="313"/>
      <c r="D119" s="340"/>
      <c r="E119" s="340"/>
      <c r="F119" s="340"/>
      <c r="G119" s="340"/>
      <c r="J119" s="340"/>
      <c r="Q119" s="64"/>
      <c r="U119" s="340"/>
      <c r="V119" s="325"/>
      <c r="AA119" s="336"/>
      <c r="AB119" s="325"/>
      <c r="AC119" s="336"/>
      <c r="AD119" s="325"/>
      <c r="AF119" s="313"/>
      <c r="AH119" s="314"/>
      <c r="AI119" s="314"/>
      <c r="AJ119" s="314"/>
      <c r="AK119" s="314"/>
      <c r="AL119" s="314"/>
      <c r="AM119" s="314"/>
      <c r="AN119" s="314"/>
      <c r="AO119" s="314"/>
      <c r="AP119" s="314"/>
      <c r="AQ119" s="314"/>
      <c r="AR119" s="314"/>
      <c r="AS119" s="314"/>
      <c r="AT119" s="314"/>
      <c r="AU119" s="314"/>
      <c r="AV119" s="314"/>
      <c r="AW119" s="314"/>
      <c r="AX119" s="314"/>
      <c r="AY119" s="314"/>
      <c r="AZ119" s="314"/>
      <c r="BA119" s="314"/>
      <c r="BB119" s="314"/>
      <c r="BC119" s="314"/>
      <c r="BD119" s="314"/>
      <c r="BE119" s="314"/>
      <c r="BF119" s="314"/>
      <c r="BG119" s="314"/>
      <c r="BH119" s="314"/>
      <c r="BI119" s="314"/>
      <c r="BJ119" s="314"/>
      <c r="BK119" s="314"/>
      <c r="BL119" s="314"/>
      <c r="BM119" s="314"/>
      <c r="BN119" s="314"/>
      <c r="BO119" s="314"/>
      <c r="BP119" s="314"/>
      <c r="BQ119" s="314"/>
      <c r="BR119" s="314"/>
      <c r="BS119" s="314"/>
      <c r="BT119" s="314"/>
      <c r="BU119" s="314"/>
      <c r="BV119" s="314"/>
      <c r="BW119" s="314"/>
      <c r="BX119" s="314"/>
      <c r="BY119" s="314"/>
      <c r="BZ119" s="314"/>
      <c r="CA119" s="314"/>
      <c r="CB119" s="314"/>
      <c r="CC119" s="314"/>
      <c r="CD119" s="314"/>
      <c r="CE119" s="314"/>
      <c r="CF119" s="314"/>
      <c r="CG119" s="314"/>
      <c r="CH119" s="314"/>
      <c r="CI119" s="314"/>
      <c r="CJ119" s="314"/>
      <c r="CK119" s="314"/>
      <c r="CL119" s="314"/>
      <c r="CM119" s="314"/>
      <c r="CN119" s="314"/>
    </row>
    <row r="120" spans="1:92">
      <c r="A120" s="313"/>
      <c r="D120" s="340"/>
      <c r="E120" s="340"/>
      <c r="F120" s="340"/>
      <c r="G120" s="340"/>
      <c r="J120" s="340"/>
      <c r="O120" s="320"/>
      <c r="P120" s="314"/>
      <c r="Q120" s="64"/>
      <c r="U120" s="340"/>
      <c r="V120" s="340"/>
      <c r="X120" s="340"/>
      <c r="Z120" s="340"/>
      <c r="AA120" s="362"/>
      <c r="AB120" s="341"/>
      <c r="AC120" s="362"/>
      <c r="AD120" s="341"/>
      <c r="AF120" s="313"/>
    </row>
    <row r="121" spans="1:92">
      <c r="A121" s="313"/>
      <c r="D121" s="340"/>
      <c r="E121" s="340"/>
      <c r="F121" s="340"/>
      <c r="G121" s="340"/>
      <c r="J121" s="340"/>
      <c r="O121" s="320"/>
      <c r="P121" s="314"/>
      <c r="Q121" s="64"/>
      <c r="U121" s="340"/>
      <c r="V121" s="340"/>
      <c r="X121" s="340"/>
      <c r="Z121" s="340"/>
      <c r="AA121" s="342"/>
      <c r="AB121" s="342"/>
      <c r="AC121" s="342"/>
      <c r="AD121" s="342"/>
      <c r="AF121" s="313"/>
    </row>
    <row r="122" spans="1:92">
      <c r="A122" s="313"/>
      <c r="D122" s="340"/>
      <c r="E122" s="340"/>
      <c r="F122" s="340"/>
      <c r="G122" s="340"/>
      <c r="H122" s="320"/>
      <c r="I122" s="320"/>
      <c r="J122" s="340"/>
      <c r="K122" s="320"/>
      <c r="L122" s="320"/>
      <c r="M122" s="320"/>
      <c r="N122" s="320"/>
      <c r="O122" s="363"/>
      <c r="P122" s="364"/>
      <c r="Q122" s="64"/>
      <c r="U122" s="340"/>
      <c r="V122" s="340"/>
      <c r="X122" s="340"/>
      <c r="Z122" s="340"/>
      <c r="AA122" s="362"/>
      <c r="AB122" s="341"/>
      <c r="AC122" s="362"/>
      <c r="AD122" s="362"/>
      <c r="AF122" s="313"/>
    </row>
    <row r="123" spans="1:92">
      <c r="A123" s="313"/>
      <c r="D123" s="340"/>
      <c r="E123" s="340"/>
      <c r="F123" s="340"/>
      <c r="G123" s="340"/>
      <c r="H123" s="320"/>
      <c r="I123" s="320"/>
      <c r="J123" s="340"/>
      <c r="K123" s="320"/>
      <c r="L123" s="320"/>
      <c r="M123" s="320"/>
      <c r="N123" s="320"/>
      <c r="Q123" s="333"/>
      <c r="U123" s="340"/>
      <c r="V123" s="340"/>
      <c r="X123" s="340"/>
      <c r="Z123" s="340"/>
      <c r="AA123" s="336"/>
      <c r="AB123" s="325"/>
      <c r="AC123" s="336"/>
      <c r="AD123" s="325"/>
      <c r="AF123" s="313"/>
    </row>
    <row r="124" spans="1:92">
      <c r="H124" s="363"/>
      <c r="I124" s="363"/>
      <c r="K124" s="363"/>
      <c r="L124" s="363"/>
      <c r="M124" s="363"/>
      <c r="N124" s="363"/>
      <c r="Q124" s="64"/>
      <c r="R124" s="365"/>
      <c r="U124" s="340"/>
      <c r="V124" s="340"/>
      <c r="X124" s="340"/>
      <c r="Z124" s="340"/>
      <c r="AB124" s="341"/>
      <c r="AD124" s="341"/>
      <c r="AF124" s="313"/>
    </row>
    <row r="125" spans="1:92">
      <c r="Q125" s="64"/>
      <c r="R125" s="365"/>
      <c r="U125" s="340"/>
      <c r="V125" s="340"/>
      <c r="X125" s="340"/>
      <c r="Z125" s="340"/>
      <c r="AA125" s="362"/>
      <c r="AB125" s="341"/>
      <c r="AC125" s="362"/>
      <c r="AD125" s="341"/>
      <c r="AF125" s="313"/>
    </row>
    <row r="126" spans="1:92">
      <c r="A126" s="313"/>
      <c r="D126" s="340"/>
      <c r="E126" s="340"/>
      <c r="F126" s="340"/>
      <c r="G126" s="340"/>
      <c r="J126" s="340"/>
      <c r="Y126" s="320"/>
      <c r="Z126" s="314"/>
      <c r="AA126" s="320"/>
      <c r="AB126" s="314"/>
      <c r="AC126" s="320"/>
      <c r="AD126" s="314"/>
      <c r="AE126" s="314"/>
      <c r="AF126" s="313"/>
    </row>
    <row r="127" spans="1:92">
      <c r="Y127" s="320"/>
      <c r="Z127" s="314"/>
      <c r="AA127" s="320"/>
      <c r="AB127" s="314"/>
      <c r="AC127" s="320"/>
      <c r="AD127" s="314"/>
      <c r="AE127" s="314"/>
      <c r="AF127" s="313"/>
    </row>
    <row r="128" spans="1:92">
      <c r="Y128" s="320"/>
      <c r="Z128" s="314"/>
      <c r="AA128" s="320"/>
      <c r="AB128" s="314"/>
      <c r="AC128" s="320"/>
      <c r="AD128" s="314"/>
      <c r="AE128" s="314"/>
      <c r="AF128" s="313"/>
    </row>
    <row r="129" spans="1:32">
      <c r="Q129" s="333"/>
      <c r="U129" s="373"/>
      <c r="V129" s="373"/>
      <c r="W129" s="373"/>
      <c r="X129" s="373"/>
      <c r="Y129" s="373"/>
      <c r="Z129" s="373"/>
      <c r="AA129" s="373"/>
      <c r="AB129" s="373"/>
      <c r="AC129" s="352"/>
      <c r="AD129" s="352"/>
      <c r="AE129" s="352"/>
      <c r="AF129" s="314"/>
    </row>
    <row r="130" spans="1:32">
      <c r="Q130" s="333"/>
      <c r="U130" s="373"/>
      <c r="V130" s="373"/>
      <c r="W130" s="373"/>
      <c r="X130" s="373"/>
      <c r="Y130" s="373"/>
      <c r="Z130" s="373"/>
      <c r="AA130" s="373"/>
      <c r="AB130" s="373"/>
      <c r="AC130" s="373"/>
      <c r="AD130" s="373"/>
      <c r="AE130" s="373"/>
      <c r="AF130" s="314"/>
    </row>
    <row r="131" spans="1:32">
      <c r="Q131" s="333"/>
      <c r="S131" s="374"/>
      <c r="T131" s="374"/>
      <c r="AA131" s="320"/>
      <c r="AB131" s="314"/>
      <c r="AC131" s="320"/>
      <c r="AD131" s="314"/>
      <c r="AE131" s="314"/>
      <c r="AF131" s="314"/>
    </row>
    <row r="132" spans="1:32">
      <c r="Q132" s="333"/>
      <c r="R132" s="333"/>
      <c r="S132" s="333"/>
      <c r="T132" s="374"/>
      <c r="W132" s="313"/>
      <c r="Y132" s="313"/>
      <c r="AA132" s="313"/>
      <c r="AC132" s="313"/>
      <c r="AD132" s="314"/>
      <c r="AE132" s="314"/>
      <c r="AF132" s="314"/>
    </row>
    <row r="133" spans="1:32">
      <c r="Q133" s="333"/>
      <c r="R133" s="333"/>
      <c r="S133" s="333"/>
      <c r="T133" s="374"/>
      <c r="W133" s="313"/>
      <c r="Y133" s="313"/>
      <c r="AA133" s="313"/>
      <c r="AC133" s="313"/>
      <c r="AD133" s="314"/>
      <c r="AE133" s="314"/>
      <c r="AF133" s="314"/>
    </row>
    <row r="134" spans="1:32">
      <c r="Q134" s="333"/>
      <c r="R134" s="333"/>
      <c r="S134" s="333"/>
      <c r="T134" s="374"/>
      <c r="W134" s="313"/>
      <c r="Y134" s="313"/>
      <c r="AA134" s="313"/>
      <c r="AC134" s="314"/>
      <c r="AD134" s="314"/>
      <c r="AE134" s="314"/>
      <c r="AF134" s="314"/>
    </row>
    <row r="135" spans="1:32">
      <c r="Q135" s="333"/>
      <c r="R135" s="333"/>
      <c r="S135" s="333"/>
      <c r="T135" s="374"/>
      <c r="W135" s="313"/>
      <c r="Y135" s="313"/>
      <c r="AA135" s="313"/>
      <c r="AC135" s="313"/>
      <c r="AD135" s="314"/>
      <c r="AE135" s="314"/>
      <c r="AF135" s="314"/>
    </row>
    <row r="136" spans="1:32">
      <c r="Q136" s="369"/>
      <c r="R136" s="369"/>
      <c r="S136" s="369"/>
      <c r="T136" s="369"/>
      <c r="W136" s="313"/>
      <c r="Y136" s="313"/>
      <c r="AA136" s="313"/>
      <c r="AC136" s="313"/>
      <c r="AD136" s="375"/>
      <c r="AE136" s="314"/>
      <c r="AF136" s="314"/>
    </row>
    <row r="137" spans="1:32">
      <c r="Q137" s="369"/>
      <c r="R137" s="369"/>
      <c r="S137" s="369"/>
      <c r="T137" s="369"/>
      <c r="W137" s="313"/>
      <c r="Y137" s="313"/>
      <c r="AA137" s="313"/>
      <c r="AC137" s="313"/>
      <c r="AD137" s="369"/>
      <c r="AE137" s="314"/>
      <c r="AF137" s="314"/>
    </row>
    <row r="138" spans="1:32">
      <c r="Q138" s="369"/>
      <c r="R138" s="369"/>
      <c r="S138" s="369"/>
      <c r="T138" s="369"/>
      <c r="W138" s="313"/>
      <c r="Y138" s="313"/>
      <c r="AA138" s="313"/>
      <c r="AC138" s="313"/>
      <c r="AD138" s="375"/>
      <c r="AE138" s="314"/>
      <c r="AF138" s="314"/>
    </row>
    <row r="139" spans="1:32">
      <c r="Q139" s="333"/>
      <c r="R139" s="333"/>
      <c r="S139" s="333"/>
      <c r="T139" s="374"/>
      <c r="W139" s="313"/>
      <c r="Y139" s="313"/>
      <c r="AA139" s="313"/>
      <c r="AC139" s="313"/>
      <c r="AD139" s="314"/>
      <c r="AE139" s="314"/>
      <c r="AF139" s="314"/>
    </row>
    <row r="140" spans="1:32">
      <c r="A140" s="313"/>
      <c r="D140" s="340"/>
      <c r="E140" s="340"/>
      <c r="F140" s="340"/>
      <c r="G140" s="340"/>
      <c r="J140" s="340"/>
      <c r="Q140" s="333"/>
      <c r="R140" s="333"/>
      <c r="S140" s="333"/>
      <c r="W140" s="313"/>
      <c r="Y140" s="313"/>
      <c r="AA140" s="313"/>
      <c r="AC140" s="313"/>
      <c r="AE140" s="314"/>
      <c r="AF140" s="314"/>
    </row>
    <row r="141" spans="1:32">
      <c r="A141" s="313"/>
      <c r="D141" s="340"/>
      <c r="E141" s="340"/>
      <c r="F141" s="340"/>
      <c r="G141" s="340"/>
      <c r="J141" s="340"/>
      <c r="Q141" s="333"/>
      <c r="R141" s="333"/>
      <c r="S141" s="333"/>
      <c r="W141" s="313"/>
      <c r="Y141" s="313"/>
      <c r="AA141" s="313"/>
      <c r="AC141" s="313"/>
      <c r="AE141" s="314"/>
      <c r="AF141" s="314"/>
    </row>
    <row r="142" spans="1:32">
      <c r="A142" s="313"/>
      <c r="D142" s="340"/>
      <c r="E142" s="340"/>
      <c r="F142" s="340"/>
      <c r="G142" s="340"/>
      <c r="J142" s="340"/>
      <c r="Q142" s="333"/>
      <c r="R142" s="333"/>
      <c r="S142" s="333"/>
      <c r="W142" s="313"/>
      <c r="Y142" s="313"/>
      <c r="AA142" s="313"/>
      <c r="AC142" s="313"/>
      <c r="AE142" s="314"/>
      <c r="AF142" s="314"/>
    </row>
    <row r="143" spans="1:32">
      <c r="Q143" s="333"/>
      <c r="R143" s="333"/>
      <c r="S143" s="333"/>
      <c r="W143" s="313"/>
      <c r="Y143" s="313"/>
      <c r="AA143" s="313"/>
      <c r="AC143" s="313"/>
      <c r="AE143" s="314"/>
      <c r="AF143" s="314"/>
    </row>
    <row r="144" spans="1:32">
      <c r="Q144" s="333"/>
      <c r="R144" s="333"/>
      <c r="S144" s="333"/>
      <c r="W144" s="313"/>
      <c r="Y144" s="313"/>
      <c r="AA144" s="313"/>
      <c r="AC144" s="313"/>
      <c r="AE144" s="314"/>
      <c r="AF144" s="314"/>
    </row>
    <row r="145" spans="1:32">
      <c r="Q145" s="333"/>
      <c r="R145" s="333"/>
      <c r="S145" s="333"/>
      <c r="W145" s="313"/>
      <c r="Y145" s="313"/>
      <c r="AA145" s="313"/>
      <c r="AC145" s="313"/>
      <c r="AF145" s="313"/>
    </row>
    <row r="146" spans="1:32">
      <c r="AF146" s="314"/>
    </row>
    <row r="147" spans="1:32">
      <c r="Q147" s="333"/>
      <c r="U147" s="373"/>
      <c r="V147" s="373"/>
      <c r="W147" s="373"/>
      <c r="X147" s="373"/>
      <c r="Y147" s="373"/>
      <c r="Z147" s="373"/>
      <c r="AA147" s="373"/>
      <c r="AB147" s="373"/>
      <c r="AC147" s="352"/>
      <c r="AD147" s="352"/>
      <c r="AE147" s="352"/>
      <c r="AF147" s="314"/>
    </row>
    <row r="148" spans="1:32">
      <c r="Q148" s="333"/>
      <c r="U148" s="373"/>
      <c r="V148" s="373"/>
      <c r="W148" s="373"/>
      <c r="X148" s="373"/>
      <c r="Y148" s="373"/>
      <c r="Z148" s="373"/>
      <c r="AA148" s="373"/>
      <c r="AB148" s="373"/>
      <c r="AC148" s="373"/>
      <c r="AD148" s="373"/>
      <c r="AE148" s="373"/>
      <c r="AF148" s="314"/>
    </row>
    <row r="149" spans="1:32">
      <c r="AE149" s="314"/>
    </row>
    <row r="150" spans="1:32">
      <c r="Q150" s="333"/>
      <c r="R150" s="333"/>
      <c r="S150" s="333"/>
      <c r="AE150" s="314"/>
    </row>
    <row r="151" spans="1:32">
      <c r="Q151" s="333"/>
      <c r="R151" s="333"/>
      <c r="S151" s="333"/>
      <c r="AE151" s="314"/>
    </row>
    <row r="152" spans="1:32">
      <c r="Q152" s="333"/>
      <c r="R152" s="333"/>
      <c r="S152" s="333"/>
      <c r="AE152" s="314"/>
    </row>
    <row r="153" spans="1:32">
      <c r="Q153" s="333"/>
      <c r="R153" s="333"/>
      <c r="S153" s="333"/>
      <c r="AE153" s="314"/>
    </row>
    <row r="154" spans="1:32">
      <c r="Q154" s="333"/>
      <c r="R154" s="333"/>
      <c r="S154" s="333"/>
      <c r="AE154" s="314"/>
    </row>
    <row r="155" spans="1:32">
      <c r="Q155" s="333"/>
      <c r="R155" s="333"/>
      <c r="S155" s="333"/>
      <c r="AE155" s="314"/>
    </row>
    <row r="156" spans="1:32">
      <c r="Q156" s="333"/>
      <c r="R156" s="333"/>
      <c r="S156" s="333"/>
      <c r="AE156" s="314"/>
    </row>
    <row r="157" spans="1:32">
      <c r="Q157" s="333"/>
      <c r="R157" s="333"/>
      <c r="S157" s="333"/>
      <c r="AE157" s="314"/>
    </row>
    <row r="158" spans="1:32">
      <c r="Q158" s="333"/>
      <c r="R158" s="333"/>
      <c r="S158" s="333"/>
      <c r="AE158" s="314"/>
    </row>
    <row r="159" spans="1:32">
      <c r="A159" s="313"/>
      <c r="D159" s="340"/>
      <c r="E159" s="340"/>
      <c r="F159" s="340"/>
      <c r="G159" s="340"/>
      <c r="J159" s="340"/>
      <c r="Q159" s="333"/>
      <c r="R159" s="333"/>
      <c r="S159" s="333"/>
      <c r="AE159" s="314"/>
    </row>
    <row r="160" spans="1:32">
      <c r="A160" s="313"/>
      <c r="D160" s="340"/>
      <c r="E160" s="340"/>
      <c r="F160" s="340"/>
      <c r="G160" s="340"/>
      <c r="J160" s="340"/>
      <c r="Q160" s="333"/>
      <c r="R160" s="333"/>
      <c r="S160" s="333"/>
      <c r="AE160" s="314"/>
    </row>
    <row r="161" spans="1:32">
      <c r="A161" s="313"/>
      <c r="D161" s="340"/>
      <c r="E161" s="340"/>
      <c r="F161" s="340"/>
      <c r="G161" s="340"/>
      <c r="J161" s="340"/>
      <c r="Q161" s="333"/>
      <c r="R161" s="333"/>
      <c r="S161" s="333"/>
      <c r="AE161" s="314"/>
    </row>
    <row r="162" spans="1:32">
      <c r="A162" s="313"/>
      <c r="D162" s="340"/>
      <c r="E162" s="340"/>
      <c r="F162" s="340"/>
      <c r="G162" s="340"/>
      <c r="J162" s="340"/>
      <c r="Q162" s="333"/>
      <c r="R162" s="333"/>
      <c r="S162" s="333"/>
      <c r="W162" s="313"/>
      <c r="Y162" s="313"/>
      <c r="AA162" s="313"/>
      <c r="AC162" s="313"/>
      <c r="AE162" s="314"/>
      <c r="AF162" s="314"/>
    </row>
    <row r="163" spans="1:32">
      <c r="A163" s="313"/>
      <c r="D163" s="340"/>
      <c r="E163" s="340"/>
      <c r="F163" s="340"/>
      <c r="G163" s="340"/>
      <c r="J163" s="340"/>
      <c r="Q163" s="333"/>
      <c r="R163" s="333"/>
      <c r="S163" s="333"/>
      <c r="W163" s="313"/>
      <c r="Y163" s="313"/>
      <c r="AA163" s="313"/>
      <c r="AC163" s="313"/>
      <c r="AE163" s="314"/>
      <c r="AF163" s="314"/>
    </row>
    <row r="164" spans="1:32">
      <c r="A164" s="313"/>
      <c r="D164" s="340"/>
      <c r="E164" s="340"/>
      <c r="F164" s="340"/>
      <c r="G164" s="340"/>
      <c r="J164" s="340"/>
      <c r="Q164" s="333"/>
      <c r="R164" s="333"/>
      <c r="S164" s="333"/>
      <c r="W164" s="313"/>
      <c r="Y164" s="313"/>
      <c r="AA164" s="313"/>
      <c r="AC164" s="313"/>
      <c r="AE164" s="314"/>
      <c r="AF164" s="314"/>
    </row>
    <row r="165" spans="1:32">
      <c r="A165" s="313"/>
      <c r="D165" s="340"/>
      <c r="E165" s="340"/>
      <c r="F165" s="340"/>
      <c r="G165" s="340"/>
      <c r="J165" s="340"/>
      <c r="Q165" s="333"/>
      <c r="R165" s="333"/>
      <c r="S165" s="333"/>
      <c r="W165" s="313"/>
      <c r="Y165" s="313"/>
      <c r="AA165" s="313"/>
      <c r="AC165" s="313"/>
      <c r="AE165" s="314"/>
      <c r="AF165" s="314"/>
    </row>
    <row r="166" spans="1:32">
      <c r="A166" s="313"/>
      <c r="D166" s="340"/>
      <c r="E166" s="340"/>
      <c r="F166" s="340"/>
      <c r="G166" s="340"/>
      <c r="J166" s="340"/>
      <c r="Q166" s="333"/>
      <c r="R166" s="333"/>
      <c r="S166" s="333"/>
      <c r="W166" s="313"/>
      <c r="Y166" s="313"/>
      <c r="AA166" s="313"/>
      <c r="AC166" s="313"/>
      <c r="AE166" s="314"/>
      <c r="AF166" s="314"/>
    </row>
    <row r="167" spans="1:32">
      <c r="A167" s="313"/>
      <c r="D167" s="340"/>
      <c r="E167" s="340"/>
      <c r="F167" s="340"/>
      <c r="G167" s="340"/>
      <c r="J167" s="340"/>
      <c r="Q167" s="333"/>
      <c r="R167" s="333"/>
      <c r="S167" s="333"/>
      <c r="W167" s="313"/>
      <c r="Y167" s="313"/>
      <c r="AA167" s="313"/>
      <c r="AC167" s="313"/>
      <c r="AE167" s="314"/>
      <c r="AF167" s="314"/>
    </row>
    <row r="168" spans="1:32">
      <c r="A168" s="313"/>
      <c r="D168" s="340"/>
      <c r="E168" s="340"/>
      <c r="F168" s="340"/>
      <c r="G168" s="340"/>
      <c r="J168" s="340"/>
      <c r="Q168" s="333"/>
      <c r="R168" s="333"/>
      <c r="S168" s="333"/>
      <c r="W168" s="313"/>
      <c r="Y168" s="313"/>
      <c r="AA168" s="313"/>
      <c r="AC168" s="313"/>
      <c r="AF168" s="313"/>
    </row>
    <row r="169" spans="1:32">
      <c r="A169" s="313"/>
      <c r="D169" s="340"/>
      <c r="E169" s="340"/>
      <c r="F169" s="340"/>
      <c r="G169" s="340"/>
      <c r="J169" s="340"/>
    </row>
    <row r="171" spans="1:32">
      <c r="Q171" s="333"/>
      <c r="U171" s="373"/>
      <c r="V171" s="373"/>
      <c r="W171" s="373"/>
      <c r="X171" s="373"/>
      <c r="Y171" s="373"/>
      <c r="Z171" s="373"/>
      <c r="AA171" s="373"/>
      <c r="AB171" s="373"/>
      <c r="AC171" s="352"/>
      <c r="AD171" s="352"/>
      <c r="AE171" s="352"/>
      <c r="AF171" s="314"/>
    </row>
    <row r="172" spans="1:32">
      <c r="Q172" s="333"/>
      <c r="U172" s="373"/>
      <c r="V172" s="373"/>
      <c r="W172" s="373"/>
      <c r="X172" s="373"/>
      <c r="Y172" s="373"/>
      <c r="Z172" s="373"/>
      <c r="AA172" s="373"/>
      <c r="AB172" s="373"/>
      <c r="AC172" s="373"/>
      <c r="AD172" s="373"/>
      <c r="AE172" s="373"/>
      <c r="AF172" s="314"/>
    </row>
    <row r="173" spans="1:32">
      <c r="Q173" s="333"/>
      <c r="S173" s="374"/>
      <c r="T173" s="374"/>
      <c r="AA173" s="320"/>
      <c r="AB173" s="314"/>
      <c r="AC173" s="320"/>
      <c r="AD173" s="314"/>
      <c r="AE173" s="314"/>
      <c r="AF173" s="314"/>
    </row>
    <row r="174" spans="1:32">
      <c r="Q174" s="333"/>
      <c r="R174" s="333"/>
      <c r="S174" s="333"/>
      <c r="T174" s="374"/>
      <c r="W174" s="313"/>
      <c r="Y174" s="313"/>
      <c r="AA174" s="313"/>
      <c r="AC174" s="313"/>
      <c r="AD174" s="314"/>
      <c r="AE174" s="314"/>
      <c r="AF174" s="314"/>
    </row>
    <row r="175" spans="1:32">
      <c r="Q175" s="333"/>
      <c r="R175" s="333"/>
      <c r="S175" s="333"/>
      <c r="T175" s="374"/>
      <c r="W175" s="313"/>
      <c r="Y175" s="313"/>
      <c r="AA175" s="313"/>
      <c r="AC175" s="313"/>
      <c r="AD175" s="314"/>
      <c r="AE175" s="314"/>
      <c r="AF175" s="314"/>
    </row>
    <row r="176" spans="1:32">
      <c r="Q176" s="333"/>
      <c r="R176" s="333"/>
      <c r="S176" s="333"/>
      <c r="T176" s="374"/>
      <c r="W176" s="313"/>
      <c r="Y176" s="313"/>
      <c r="AA176" s="313"/>
      <c r="AC176" s="314"/>
      <c r="AD176" s="314"/>
      <c r="AE176" s="314"/>
      <c r="AF176" s="314"/>
    </row>
    <row r="177" spans="1:32">
      <c r="Q177" s="333"/>
      <c r="R177" s="333"/>
      <c r="S177" s="333"/>
      <c r="T177" s="374"/>
      <c r="W177" s="313"/>
      <c r="Y177" s="313"/>
      <c r="AA177" s="313"/>
      <c r="AC177" s="313"/>
      <c r="AD177" s="314"/>
      <c r="AE177" s="314"/>
      <c r="AF177" s="314"/>
    </row>
    <row r="178" spans="1:32">
      <c r="Q178" s="369"/>
      <c r="R178" s="369"/>
      <c r="S178" s="369"/>
      <c r="T178" s="369"/>
      <c r="W178" s="313"/>
      <c r="Y178" s="313"/>
      <c r="AA178" s="313"/>
      <c r="AC178" s="313"/>
      <c r="AD178" s="375"/>
      <c r="AE178" s="314"/>
      <c r="AF178" s="314"/>
    </row>
    <row r="179" spans="1:32">
      <c r="Q179" s="369"/>
      <c r="R179" s="369"/>
      <c r="S179" s="369"/>
      <c r="T179" s="369"/>
      <c r="W179" s="313"/>
      <c r="Y179" s="313"/>
      <c r="AA179" s="313"/>
      <c r="AC179" s="313"/>
      <c r="AD179" s="369"/>
      <c r="AE179" s="314"/>
      <c r="AF179" s="314"/>
    </row>
    <row r="180" spans="1:32">
      <c r="Q180" s="369"/>
      <c r="R180" s="369"/>
      <c r="S180" s="369"/>
      <c r="T180" s="369"/>
      <c r="W180" s="313"/>
      <c r="Y180" s="313"/>
      <c r="AA180" s="313"/>
      <c r="AC180" s="313"/>
      <c r="AD180" s="375"/>
      <c r="AE180" s="314"/>
      <c r="AF180" s="314"/>
    </row>
    <row r="181" spans="1:32">
      <c r="Q181" s="333"/>
      <c r="R181" s="333"/>
      <c r="S181" s="333"/>
      <c r="T181" s="374"/>
      <c r="W181" s="313"/>
      <c r="Y181" s="313"/>
      <c r="AA181" s="313"/>
      <c r="AC181" s="313"/>
      <c r="AD181" s="314"/>
      <c r="AE181" s="314"/>
      <c r="AF181" s="314"/>
    </row>
    <row r="182" spans="1:32">
      <c r="A182" s="313"/>
      <c r="D182" s="340"/>
      <c r="E182" s="340"/>
      <c r="F182" s="340"/>
      <c r="G182" s="340"/>
      <c r="J182" s="340"/>
      <c r="Q182" s="333"/>
      <c r="R182" s="333"/>
      <c r="S182" s="333"/>
      <c r="W182" s="313"/>
      <c r="Y182" s="313"/>
      <c r="AA182" s="313"/>
      <c r="AC182" s="313"/>
      <c r="AE182" s="314"/>
      <c r="AF182" s="314"/>
    </row>
    <row r="183" spans="1:32">
      <c r="A183" s="313"/>
      <c r="D183" s="340"/>
      <c r="E183" s="340"/>
      <c r="F183" s="340"/>
      <c r="G183" s="340"/>
      <c r="J183" s="340"/>
      <c r="Q183" s="333"/>
      <c r="R183" s="333"/>
      <c r="S183" s="333"/>
      <c r="W183" s="313"/>
      <c r="Y183" s="313"/>
      <c r="AA183" s="313"/>
      <c r="AC183" s="313"/>
      <c r="AE183" s="314"/>
      <c r="AF183" s="314"/>
    </row>
    <row r="184" spans="1:32">
      <c r="Q184" s="333"/>
      <c r="R184" s="333"/>
      <c r="S184" s="333"/>
      <c r="W184" s="313"/>
      <c r="Y184" s="313"/>
      <c r="AA184" s="313"/>
      <c r="AC184" s="313"/>
      <c r="AE184" s="314"/>
      <c r="AF184" s="314"/>
    </row>
    <row r="185" spans="1:32">
      <c r="Q185" s="333"/>
      <c r="R185" s="333"/>
      <c r="S185" s="333"/>
      <c r="W185" s="313"/>
      <c r="Y185" s="313"/>
      <c r="AA185" s="313"/>
      <c r="AC185" s="313"/>
      <c r="AE185" s="314"/>
      <c r="AF185" s="314"/>
    </row>
    <row r="186" spans="1:32">
      <c r="Q186" s="333"/>
      <c r="R186" s="333"/>
      <c r="S186" s="333"/>
      <c r="W186" s="313"/>
      <c r="Y186" s="313"/>
      <c r="AA186" s="313"/>
      <c r="AC186" s="313"/>
      <c r="AE186" s="314"/>
      <c r="AF186" s="314"/>
    </row>
    <row r="187" spans="1:32">
      <c r="Q187" s="333"/>
      <c r="R187" s="333"/>
      <c r="S187" s="333"/>
      <c r="W187" s="313"/>
      <c r="Y187" s="313"/>
      <c r="AA187" s="313"/>
      <c r="AC187" s="313"/>
      <c r="AF187" s="313"/>
    </row>
    <row r="188" spans="1:32">
      <c r="AF188" s="314"/>
    </row>
    <row r="189" spans="1:32">
      <c r="Q189" s="333"/>
      <c r="U189" s="373"/>
      <c r="V189" s="373"/>
      <c r="W189" s="373"/>
      <c r="X189" s="373"/>
      <c r="Y189" s="373"/>
      <c r="Z189" s="373"/>
      <c r="AA189" s="373"/>
      <c r="AB189" s="373"/>
      <c r="AC189" s="352"/>
      <c r="AD189" s="352"/>
      <c r="AE189" s="352"/>
      <c r="AF189" s="314"/>
    </row>
    <row r="190" spans="1:32">
      <c r="Q190" s="333"/>
      <c r="U190" s="373"/>
      <c r="V190" s="373"/>
      <c r="W190" s="373"/>
      <c r="X190" s="373"/>
      <c r="Y190" s="373"/>
      <c r="Z190" s="373"/>
      <c r="AA190" s="373"/>
      <c r="AB190" s="373"/>
      <c r="AC190" s="373"/>
      <c r="AD190" s="373"/>
      <c r="AE190" s="373"/>
    </row>
    <row r="191" spans="1:32">
      <c r="AE191" s="314"/>
      <c r="AF191" s="313"/>
    </row>
    <row r="192" spans="1:32">
      <c r="Q192" s="333"/>
      <c r="R192" s="333"/>
      <c r="S192" s="333"/>
      <c r="AE192" s="314"/>
    </row>
    <row r="193" spans="1:90">
      <c r="Q193" s="333"/>
      <c r="R193" s="333"/>
      <c r="S193" s="333"/>
      <c r="AE193" s="314"/>
    </row>
    <row r="194" spans="1:90">
      <c r="Q194" s="333"/>
      <c r="R194" s="333"/>
      <c r="S194" s="333"/>
      <c r="AE194" s="314"/>
    </row>
    <row r="195" spans="1:90">
      <c r="Q195" s="333"/>
      <c r="R195" s="333"/>
      <c r="S195" s="333"/>
      <c r="AE195" s="314"/>
    </row>
    <row r="196" spans="1:90">
      <c r="Q196" s="333"/>
      <c r="R196" s="333"/>
      <c r="S196" s="333"/>
      <c r="AE196" s="314"/>
    </row>
    <row r="197" spans="1:90">
      <c r="Q197" s="333"/>
      <c r="R197" s="333"/>
      <c r="S197" s="333"/>
      <c r="AE197" s="314"/>
    </row>
    <row r="198" spans="1:90">
      <c r="Q198" s="333"/>
      <c r="R198" s="333"/>
      <c r="S198" s="333"/>
      <c r="AE198" s="314"/>
    </row>
    <row r="199" spans="1:90">
      <c r="Q199" s="333"/>
      <c r="R199" s="333"/>
      <c r="S199" s="333"/>
      <c r="AE199" s="314"/>
    </row>
    <row r="200" spans="1:90">
      <c r="Q200" s="333"/>
      <c r="R200" s="333"/>
      <c r="S200" s="333"/>
      <c r="AE200" s="314"/>
    </row>
    <row r="201" spans="1:90">
      <c r="Q201" s="333"/>
      <c r="R201" s="333"/>
      <c r="S201" s="333"/>
      <c r="AE201" s="314"/>
    </row>
    <row r="202" spans="1:90">
      <c r="Q202" s="333"/>
      <c r="R202" s="333"/>
      <c r="S202" s="333"/>
      <c r="AE202" s="314"/>
    </row>
    <row r="203" spans="1:90">
      <c r="Q203" s="333"/>
      <c r="R203" s="333"/>
      <c r="S203" s="333"/>
      <c r="AE203" s="314"/>
    </row>
    <row r="204" spans="1:90">
      <c r="A204" s="313"/>
      <c r="D204" s="340"/>
      <c r="E204" s="340"/>
      <c r="F204" s="340"/>
      <c r="G204" s="340"/>
      <c r="J204" s="340"/>
      <c r="Q204" s="333"/>
      <c r="R204" s="333"/>
      <c r="S204" s="333"/>
      <c r="W204" s="313"/>
      <c r="Y204" s="313"/>
      <c r="AA204" s="313"/>
      <c r="AC204" s="313"/>
      <c r="AE204" s="314"/>
      <c r="AF204" s="314"/>
    </row>
    <row r="205" spans="1:90">
      <c r="A205" s="313"/>
      <c r="D205" s="340"/>
      <c r="E205" s="340"/>
      <c r="F205" s="340"/>
      <c r="G205" s="340"/>
      <c r="J205" s="340"/>
      <c r="Q205" s="333"/>
      <c r="R205" s="333"/>
      <c r="S205" s="333"/>
      <c r="W205" s="313"/>
      <c r="Y205" s="313"/>
      <c r="AA205" s="313"/>
      <c r="AC205" s="313"/>
      <c r="AE205" s="314"/>
      <c r="AF205" s="314"/>
    </row>
    <row r="206" spans="1:90">
      <c r="A206" s="313"/>
      <c r="D206" s="340"/>
      <c r="E206" s="340"/>
      <c r="F206" s="340"/>
      <c r="G206" s="340"/>
      <c r="J206" s="340"/>
      <c r="Q206" s="333"/>
      <c r="R206" s="333"/>
      <c r="S206" s="333"/>
      <c r="W206" s="313"/>
      <c r="Y206" s="313"/>
      <c r="AA206" s="313"/>
      <c r="AC206" s="313"/>
      <c r="AE206" s="314"/>
      <c r="AF206" s="314"/>
    </row>
    <row r="207" spans="1:90" s="344" customFormat="1">
      <c r="B207" s="345"/>
      <c r="C207" s="345"/>
      <c r="E207" s="315"/>
      <c r="F207" s="315"/>
      <c r="G207" s="315"/>
      <c r="H207" s="315"/>
      <c r="O207" s="315"/>
      <c r="P207" s="315"/>
      <c r="Q207" s="333"/>
      <c r="R207" s="333"/>
      <c r="S207" s="333"/>
      <c r="T207" s="313"/>
      <c r="U207" s="313"/>
      <c r="V207" s="313"/>
      <c r="W207" s="313"/>
      <c r="X207" s="313"/>
      <c r="Y207" s="313"/>
      <c r="Z207" s="313"/>
      <c r="AA207" s="313"/>
      <c r="AB207" s="313"/>
      <c r="AC207" s="313"/>
      <c r="AD207" s="313"/>
      <c r="AE207" s="314"/>
      <c r="AF207" s="314"/>
      <c r="AG207" s="313"/>
      <c r="AH207" s="315"/>
      <c r="AI207" s="315"/>
      <c r="AJ207" s="315"/>
      <c r="AK207" s="315"/>
      <c r="AL207" s="315"/>
      <c r="AM207" s="315"/>
      <c r="AN207" s="315"/>
      <c r="AO207" s="315"/>
      <c r="AP207" s="315"/>
      <c r="AQ207" s="315"/>
      <c r="AR207" s="315"/>
      <c r="AS207" s="315"/>
      <c r="AT207" s="315"/>
      <c r="AU207" s="315"/>
      <c r="AV207" s="315"/>
      <c r="AW207" s="315"/>
      <c r="AX207" s="315"/>
      <c r="AY207" s="315"/>
      <c r="AZ207" s="315"/>
      <c r="BA207" s="315"/>
      <c r="BB207" s="315"/>
      <c r="BC207" s="315"/>
      <c r="BD207" s="315"/>
      <c r="BE207" s="315"/>
      <c r="BF207" s="315"/>
      <c r="BG207" s="315"/>
      <c r="BH207" s="315"/>
      <c r="BI207" s="315"/>
      <c r="BJ207" s="315"/>
      <c r="BK207" s="315"/>
      <c r="BL207" s="315"/>
      <c r="BM207" s="315"/>
      <c r="BN207" s="315"/>
      <c r="BO207" s="315"/>
      <c r="BP207" s="315"/>
      <c r="BQ207" s="315"/>
      <c r="BR207" s="315"/>
      <c r="BS207" s="315"/>
      <c r="BT207" s="315"/>
      <c r="BU207" s="315"/>
      <c r="BV207" s="315"/>
      <c r="BW207" s="315"/>
      <c r="BX207" s="315"/>
      <c r="BY207" s="315"/>
      <c r="BZ207" s="315"/>
      <c r="CA207" s="315"/>
      <c r="CB207" s="315"/>
      <c r="CC207" s="315"/>
      <c r="CD207" s="315"/>
      <c r="CE207" s="315"/>
      <c r="CF207" s="315"/>
      <c r="CG207" s="315"/>
      <c r="CH207" s="315"/>
      <c r="CI207" s="315"/>
      <c r="CJ207" s="315"/>
      <c r="CK207" s="315"/>
      <c r="CL207" s="315"/>
    </row>
    <row r="208" spans="1:90" s="344" customFormat="1">
      <c r="B208" s="345"/>
      <c r="C208" s="345"/>
      <c r="E208" s="315"/>
      <c r="F208" s="315"/>
      <c r="G208" s="315"/>
      <c r="H208" s="315"/>
      <c r="O208" s="315"/>
      <c r="P208" s="315"/>
      <c r="Q208" s="333"/>
      <c r="R208" s="333"/>
      <c r="S208" s="333"/>
      <c r="T208" s="313"/>
      <c r="U208" s="313"/>
      <c r="V208" s="313"/>
      <c r="W208" s="313"/>
      <c r="X208" s="313"/>
      <c r="Y208" s="313"/>
      <c r="Z208" s="313"/>
      <c r="AA208" s="313"/>
      <c r="AB208" s="313"/>
      <c r="AC208" s="313"/>
      <c r="AD208" s="313"/>
      <c r="AE208" s="314"/>
      <c r="AF208" s="314"/>
      <c r="AG208" s="313"/>
      <c r="AH208" s="315"/>
      <c r="AI208" s="315"/>
      <c r="AJ208" s="315"/>
      <c r="AK208" s="315"/>
      <c r="AL208" s="315"/>
      <c r="AM208" s="315"/>
      <c r="AN208" s="315"/>
      <c r="AO208" s="315"/>
      <c r="AP208" s="315"/>
      <c r="AQ208" s="315"/>
      <c r="AR208" s="315"/>
      <c r="AS208" s="315"/>
      <c r="AT208" s="315"/>
      <c r="AU208" s="315"/>
      <c r="AV208" s="315"/>
      <c r="AW208" s="315"/>
      <c r="AX208" s="315"/>
      <c r="AY208" s="315"/>
      <c r="AZ208" s="315"/>
      <c r="BA208" s="315"/>
      <c r="BB208" s="315"/>
      <c r="BC208" s="315"/>
      <c r="BD208" s="315"/>
      <c r="BE208" s="315"/>
      <c r="BF208" s="315"/>
      <c r="BG208" s="315"/>
      <c r="BH208" s="315"/>
      <c r="BI208" s="315"/>
      <c r="BJ208" s="315"/>
      <c r="BK208" s="315"/>
      <c r="BL208" s="315"/>
      <c r="BM208" s="315"/>
      <c r="BN208" s="315"/>
      <c r="BO208" s="315"/>
      <c r="BP208" s="315"/>
      <c r="BQ208" s="315"/>
      <c r="BR208" s="315"/>
      <c r="BS208" s="315"/>
      <c r="BT208" s="315"/>
      <c r="BU208" s="315"/>
      <c r="BV208" s="315"/>
      <c r="BW208" s="315"/>
      <c r="BX208" s="315"/>
      <c r="BY208" s="315"/>
      <c r="BZ208" s="315"/>
      <c r="CA208" s="315"/>
      <c r="CB208" s="315"/>
      <c r="CC208" s="315"/>
      <c r="CD208" s="315"/>
      <c r="CE208" s="315"/>
      <c r="CF208" s="315"/>
      <c r="CG208" s="315"/>
      <c r="CH208" s="315"/>
      <c r="CI208" s="315"/>
      <c r="CJ208" s="315"/>
      <c r="CK208" s="315"/>
      <c r="CL208" s="315"/>
    </row>
    <row r="209" spans="1:90" s="344" customFormat="1">
      <c r="B209" s="345"/>
      <c r="C209" s="345"/>
      <c r="E209" s="315"/>
      <c r="F209" s="315"/>
      <c r="G209" s="315"/>
      <c r="H209" s="315"/>
      <c r="O209" s="315"/>
      <c r="P209" s="315"/>
      <c r="Q209" s="333"/>
      <c r="R209" s="333"/>
      <c r="S209" s="333"/>
      <c r="T209" s="313"/>
      <c r="U209" s="313"/>
      <c r="V209" s="313"/>
      <c r="W209" s="313"/>
      <c r="X209" s="313"/>
      <c r="Y209" s="313"/>
      <c r="Z209" s="313"/>
      <c r="AA209" s="313"/>
      <c r="AB209" s="313"/>
      <c r="AC209" s="313"/>
      <c r="AD209" s="313"/>
      <c r="AE209" s="314"/>
      <c r="AF209" s="314"/>
      <c r="AG209" s="313"/>
      <c r="AH209" s="315"/>
      <c r="AI209" s="315"/>
      <c r="AJ209" s="315"/>
      <c r="AK209" s="315"/>
      <c r="AL209" s="315"/>
      <c r="AM209" s="315"/>
      <c r="AN209" s="315"/>
      <c r="AO209" s="315"/>
      <c r="AP209" s="315"/>
      <c r="AQ209" s="315"/>
      <c r="AR209" s="315"/>
      <c r="AS209" s="315"/>
      <c r="AT209" s="315"/>
      <c r="AU209" s="315"/>
      <c r="AV209" s="315"/>
      <c r="AW209" s="315"/>
      <c r="AX209" s="315"/>
      <c r="AY209" s="315"/>
      <c r="AZ209" s="315"/>
      <c r="BA209" s="315"/>
      <c r="BB209" s="315"/>
      <c r="BC209" s="315"/>
      <c r="BD209" s="315"/>
      <c r="BE209" s="315"/>
      <c r="BF209" s="315"/>
      <c r="BG209" s="315"/>
      <c r="BH209" s="315"/>
      <c r="BI209" s="315"/>
      <c r="BJ209" s="315"/>
      <c r="BK209" s="315"/>
      <c r="BL209" s="315"/>
      <c r="BM209" s="315"/>
      <c r="BN209" s="315"/>
      <c r="BO209" s="315"/>
      <c r="BP209" s="315"/>
      <c r="BQ209" s="315"/>
      <c r="BR209" s="315"/>
      <c r="BS209" s="315"/>
      <c r="BT209" s="315"/>
      <c r="BU209" s="315"/>
      <c r="BV209" s="315"/>
      <c r="BW209" s="315"/>
      <c r="BX209" s="315"/>
      <c r="BY209" s="315"/>
      <c r="BZ209" s="315"/>
      <c r="CA209" s="315"/>
      <c r="CB209" s="315"/>
      <c r="CC209" s="315"/>
      <c r="CD209" s="315"/>
      <c r="CE209" s="315"/>
      <c r="CF209" s="315"/>
      <c r="CG209" s="315"/>
      <c r="CH209" s="315"/>
      <c r="CI209" s="315"/>
      <c r="CJ209" s="315"/>
      <c r="CK209" s="315"/>
      <c r="CL209" s="315"/>
    </row>
    <row r="210" spans="1:90">
      <c r="Q210" s="333"/>
      <c r="R210" s="333"/>
      <c r="S210" s="333"/>
      <c r="W210" s="313"/>
      <c r="Y210" s="313"/>
      <c r="AA210" s="313"/>
      <c r="AC210" s="313"/>
      <c r="AF210" s="313"/>
    </row>
    <row r="211" spans="1:90">
      <c r="AE211" s="314"/>
    </row>
    <row r="212" spans="1:90">
      <c r="Q212" s="333"/>
      <c r="R212" s="333"/>
      <c r="S212" s="333"/>
      <c r="AE212" s="314"/>
      <c r="AF212" s="314"/>
    </row>
    <row r="213" spans="1:90">
      <c r="Q213" s="333"/>
      <c r="R213" s="333"/>
      <c r="S213" s="333"/>
      <c r="AE213" s="314"/>
      <c r="AF213" s="314"/>
    </row>
    <row r="214" spans="1:90">
      <c r="Q214" s="333"/>
      <c r="R214" s="333"/>
      <c r="S214" s="333"/>
      <c r="AE214" s="314"/>
      <c r="AF214" s="314"/>
    </row>
    <row r="215" spans="1:90">
      <c r="Q215" s="333"/>
      <c r="R215" s="333"/>
      <c r="S215" s="333"/>
      <c r="AE215" s="314"/>
      <c r="AF215" s="314"/>
    </row>
    <row r="216" spans="1:90">
      <c r="Q216" s="333"/>
      <c r="R216" s="333"/>
      <c r="S216" s="333"/>
      <c r="AE216" s="314"/>
      <c r="AF216" s="314"/>
    </row>
    <row r="217" spans="1:90">
      <c r="Q217" s="333"/>
      <c r="R217" s="333"/>
      <c r="S217" s="333"/>
      <c r="AE217" s="314"/>
      <c r="AF217" s="314"/>
    </row>
    <row r="218" spans="1:90">
      <c r="A218" s="313"/>
      <c r="D218" s="340"/>
      <c r="E218" s="340"/>
      <c r="F218" s="340"/>
      <c r="G218" s="340"/>
      <c r="J218" s="340"/>
      <c r="Q218" s="333"/>
      <c r="R218" s="333"/>
      <c r="S218" s="333"/>
      <c r="AE218" s="314"/>
      <c r="AF218" s="314"/>
    </row>
    <row r="219" spans="1:90">
      <c r="A219" s="313"/>
      <c r="D219" s="340"/>
      <c r="E219" s="340"/>
      <c r="F219" s="340"/>
      <c r="G219" s="340"/>
      <c r="J219" s="340"/>
      <c r="Q219" s="333"/>
      <c r="R219" s="333"/>
      <c r="S219" s="333"/>
      <c r="AE219" s="314"/>
      <c r="AF219" s="314"/>
    </row>
    <row r="220" spans="1:90">
      <c r="Q220" s="333"/>
      <c r="R220" s="333"/>
      <c r="S220" s="333"/>
      <c r="AE220" s="314"/>
      <c r="AF220" s="314"/>
    </row>
    <row r="221" spans="1:90">
      <c r="Q221" s="333"/>
      <c r="R221" s="333"/>
      <c r="S221" s="333"/>
      <c r="W221" s="313"/>
      <c r="Y221" s="313"/>
      <c r="AA221" s="313"/>
      <c r="AC221" s="313"/>
    </row>
    <row r="224" spans="1:90">
      <c r="A224" s="313"/>
      <c r="D224" s="340"/>
      <c r="E224" s="340"/>
      <c r="F224" s="340"/>
      <c r="G224" s="340"/>
      <c r="J224" s="340"/>
    </row>
    <row r="225" spans="1:10">
      <c r="A225" s="313"/>
      <c r="D225" s="340"/>
      <c r="E225" s="340"/>
      <c r="F225" s="340"/>
      <c r="G225" s="340"/>
      <c r="J225" s="340"/>
    </row>
  </sheetData>
  <mergeCells count="2">
    <mergeCell ref="F30:G30"/>
    <mergeCell ref="F26:G26"/>
  </mergeCells>
  <pageMargins left="0.4" right="0.3" top="0.80500000000000005" bottom="0.2" header="0.31496062992126" footer="0.31496062992126"/>
  <pageSetup paperSize="9" scale="82" firstPageNumber="2" orientation="portrait" useFirstPageNumber="1" r:id="rId1"/>
  <headerFooter>
    <oddHeader>&amp;R&amp;"Times New Roman,Bold Italic"&amp;10MRS Oil Nigeria Plc
&amp;"Times New Roman,Italic"Financial Statements -- 31 March 2016</oddHeader>
    <oddFooter>&amp;R&amp;"Times New Roman,Regular"&amp;P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CR375"/>
  <sheetViews>
    <sheetView view="pageBreakPreview" topLeftCell="A43" zoomScaleNormal="90" zoomScaleSheetLayoutView="100" workbookViewId="0">
      <selection activeCell="D21" sqref="D21:E21"/>
    </sheetView>
  </sheetViews>
  <sheetFormatPr defaultColWidth="13" defaultRowHeight="12.75"/>
  <cols>
    <col min="1" max="1" width="52" style="304" customWidth="1"/>
    <col min="2" max="2" width="6.42578125" style="297" customWidth="1"/>
    <col min="3" max="3" width="14.42578125" style="290" customWidth="1"/>
    <col min="4" max="4" width="16.140625" style="290" customWidth="1"/>
    <col min="5" max="5" width="0.42578125" style="290" customWidth="1"/>
    <col min="6" max="6" width="15.140625" style="290" customWidth="1"/>
    <col min="7" max="7" width="0.42578125" style="290" customWidth="1"/>
    <col min="8" max="8" width="8.5703125" style="309" hidden="1" customWidth="1"/>
    <col min="9" max="9" width="20.85546875" style="381" hidden="1" customWidth="1"/>
    <col min="10" max="10" width="20.85546875" style="309" hidden="1" customWidth="1"/>
    <col min="11" max="11" width="35" style="309" customWidth="1"/>
    <col min="12" max="12" width="1.28515625" style="309" customWidth="1"/>
    <col min="13" max="13" width="29.5703125" style="309" customWidth="1"/>
    <col min="14" max="14" width="1.28515625" style="309" customWidth="1"/>
    <col min="15" max="15" width="13.85546875" style="309" customWidth="1"/>
    <col min="16" max="16" width="2.42578125" style="290" customWidth="1"/>
    <col min="17" max="17" width="30.5703125" style="290" customWidth="1"/>
    <col min="18" max="18" width="57.5703125" style="290" customWidth="1"/>
    <col min="19" max="19" width="32.5703125" style="290" customWidth="1"/>
    <col min="20" max="20" width="1.28515625" style="290" customWidth="1"/>
    <col min="21" max="21" width="33.5703125" style="290" customWidth="1"/>
    <col min="22" max="22" width="1.42578125" style="290" customWidth="1"/>
    <col min="23" max="23" width="36.28515625" style="309" customWidth="1"/>
    <col min="24" max="24" width="1.42578125" style="290" customWidth="1"/>
    <col min="25" max="25" width="37.42578125" style="309" customWidth="1"/>
    <col min="26" max="26" width="1.7109375" style="290" customWidth="1"/>
    <col min="27" max="27" width="39.7109375" style="309" bestFit="1" customWidth="1"/>
    <col min="28" max="28" width="1.42578125" style="290" customWidth="1"/>
    <col min="29" max="29" width="43.42578125" style="309" bestFit="1" customWidth="1"/>
    <col min="30" max="30" width="1.42578125" style="290" customWidth="1"/>
    <col min="31" max="31" width="32.42578125" style="290" bestFit="1" customWidth="1"/>
    <col min="32" max="32" width="34" style="377" bestFit="1" customWidth="1"/>
    <col min="33" max="33" width="43.7109375" style="290" bestFit="1" customWidth="1"/>
    <col min="34" max="35" width="21.85546875" style="290" bestFit="1" customWidth="1"/>
    <col min="36" max="37" width="19.85546875" style="290" bestFit="1" customWidth="1"/>
    <col min="38" max="38" width="21.28515625" style="290" bestFit="1" customWidth="1"/>
    <col min="39" max="40" width="21.5703125" style="290" customWidth="1"/>
    <col min="41" max="41" width="21.85546875" style="290" customWidth="1"/>
    <col min="42" max="43" width="21.5703125" style="290" customWidth="1"/>
    <col min="44" max="45" width="21.85546875" style="290" customWidth="1"/>
    <col min="46" max="46" width="16.42578125" style="290" customWidth="1"/>
    <col min="47" max="47" width="21.5703125" style="290" customWidth="1"/>
    <col min="48" max="48" width="23.85546875" style="290" customWidth="1"/>
    <col min="49" max="50" width="21.5703125" style="290" customWidth="1"/>
    <col min="51" max="51" width="21.85546875" style="290" customWidth="1"/>
    <col min="52" max="52" width="21.5703125" style="290" customWidth="1"/>
    <col min="53" max="53" width="19.5703125" style="290" customWidth="1"/>
    <col min="54" max="54" width="21.85546875" style="290" customWidth="1"/>
    <col min="55" max="55" width="21.5703125" style="290" customWidth="1"/>
    <col min="56" max="56" width="21.28515625" style="290" customWidth="1"/>
    <col min="57" max="57" width="21.5703125" style="290" customWidth="1"/>
    <col min="58" max="58" width="21.28515625" style="290" customWidth="1"/>
    <col min="59" max="59" width="21.5703125" style="290" customWidth="1"/>
    <col min="60" max="60" width="21.85546875" style="290" customWidth="1"/>
    <col min="61" max="61" width="21.5703125" style="290" customWidth="1"/>
    <col min="62" max="91" width="18.5703125" style="290" customWidth="1"/>
    <col min="92" max="92" width="15.42578125" style="290" customWidth="1"/>
    <col min="93" max="93" width="14.85546875" style="290" bestFit="1" customWidth="1"/>
    <col min="94" max="94" width="12.42578125" style="290" bestFit="1" customWidth="1"/>
    <col min="95" max="96" width="19" style="290" bestFit="1" customWidth="1"/>
    <col min="97" max="251" width="21.5703125" style="290" customWidth="1"/>
    <col min="252" max="252" width="47.7109375" style="290" customWidth="1"/>
    <col min="253" max="16384" width="13" style="290"/>
  </cols>
  <sheetData>
    <row r="1" spans="1:32">
      <c r="A1" s="290"/>
      <c r="H1" s="290"/>
      <c r="I1" s="376"/>
      <c r="J1" s="290"/>
      <c r="K1" s="290"/>
    </row>
    <row r="2" spans="1:32">
      <c r="A2" s="290"/>
      <c r="H2" s="290"/>
      <c r="I2" s="376"/>
      <c r="J2" s="290"/>
      <c r="K2" s="290"/>
    </row>
    <row r="3" spans="1:32">
      <c r="A3" s="292"/>
      <c r="H3" s="290"/>
      <c r="I3" s="376"/>
      <c r="J3" s="290"/>
      <c r="K3" s="290"/>
    </row>
    <row r="4" spans="1:32">
      <c r="A4" s="292"/>
      <c r="H4" s="290"/>
      <c r="I4" s="376"/>
      <c r="J4" s="290"/>
      <c r="K4" s="290"/>
    </row>
    <row r="5" spans="1:32">
      <c r="A5" s="292"/>
      <c r="H5" s="290"/>
      <c r="I5" s="376"/>
      <c r="J5" s="290"/>
      <c r="K5" s="290"/>
    </row>
    <row r="6" spans="1:32">
      <c r="A6" s="292"/>
      <c r="H6" s="290"/>
      <c r="I6" s="376"/>
      <c r="J6" s="290"/>
      <c r="K6" s="290"/>
    </row>
    <row r="7" spans="1:32" ht="18.75">
      <c r="A7" s="288" t="s">
        <v>297</v>
      </c>
      <c r="B7" s="433"/>
      <c r="C7" s="378"/>
      <c r="D7" s="378"/>
      <c r="E7" s="378"/>
      <c r="F7" s="378"/>
      <c r="G7" s="378"/>
      <c r="H7" s="379"/>
      <c r="I7" s="376"/>
      <c r="J7" s="290"/>
      <c r="K7" s="290"/>
    </row>
    <row r="8" spans="1:32" ht="15">
      <c r="A8" s="451" t="s">
        <v>4761</v>
      </c>
      <c r="B8" s="433"/>
      <c r="C8" s="378"/>
      <c r="D8" s="378"/>
      <c r="E8" s="378"/>
      <c r="F8" s="378"/>
      <c r="G8" s="378"/>
      <c r="H8" s="379"/>
      <c r="I8" s="376"/>
      <c r="J8" s="290"/>
      <c r="K8" s="290"/>
    </row>
    <row r="9" spans="1:32" ht="15">
      <c r="A9" s="921"/>
      <c r="B9" s="922"/>
      <c r="C9" s="923"/>
      <c r="D9" s="924" t="s">
        <v>3153</v>
      </c>
      <c r="E9" s="923"/>
      <c r="F9" s="923"/>
      <c r="G9" s="925"/>
      <c r="H9" s="290"/>
      <c r="I9" s="376"/>
      <c r="J9" s="290"/>
      <c r="K9" s="290"/>
      <c r="AF9" s="380"/>
    </row>
    <row r="10" spans="1:32" ht="28.5">
      <c r="A10" s="926"/>
      <c r="B10" s="927"/>
      <c r="C10" s="928" t="s">
        <v>158</v>
      </c>
      <c r="D10" s="929" t="s">
        <v>38</v>
      </c>
      <c r="E10" s="929"/>
      <c r="F10" s="928" t="s">
        <v>6</v>
      </c>
      <c r="G10" s="930"/>
      <c r="H10" s="290"/>
      <c r="I10" s="376"/>
      <c r="J10" s="290"/>
      <c r="K10" s="290"/>
      <c r="M10" s="290"/>
      <c r="N10" s="290"/>
      <c r="O10" s="290"/>
      <c r="T10" s="309"/>
      <c r="V10" s="309"/>
      <c r="W10" s="290"/>
      <c r="X10" s="309"/>
      <c r="Y10" s="290"/>
      <c r="Z10" s="309"/>
      <c r="AA10" s="290"/>
      <c r="AC10" s="377"/>
      <c r="AF10" s="290"/>
    </row>
    <row r="11" spans="1:32" ht="15.75" customHeight="1">
      <c r="A11" s="931"/>
      <c r="B11" s="932" t="s">
        <v>108</v>
      </c>
      <c r="C11" s="2225"/>
      <c r="D11" s="2225"/>
      <c r="E11" s="2225"/>
      <c r="F11" s="2225"/>
      <c r="G11" s="933"/>
      <c r="H11" s="290"/>
      <c r="I11" s="376"/>
      <c r="J11" s="290"/>
      <c r="K11" s="290"/>
    </row>
    <row r="12" spans="1:32" ht="15">
      <c r="A12" s="931"/>
      <c r="B12" s="934"/>
      <c r="C12" s="935" t="s">
        <v>4650</v>
      </c>
      <c r="D12" s="935" t="s">
        <v>4650</v>
      </c>
      <c r="E12" s="935"/>
      <c r="F12" s="935" t="s">
        <v>4650</v>
      </c>
      <c r="G12" s="936"/>
      <c r="H12" s="290"/>
      <c r="I12" s="376"/>
      <c r="J12" s="290"/>
      <c r="K12" s="290"/>
    </row>
    <row r="13" spans="1:32" ht="17.25" customHeight="1">
      <c r="A13" s="937" t="s">
        <v>3322</v>
      </c>
      <c r="B13" s="938"/>
      <c r="C13" s="939">
        <v>126994</v>
      </c>
      <c r="D13" s="939">
        <v>20091127</v>
      </c>
      <c r="E13" s="940"/>
      <c r="F13" s="939">
        <v>20218121</v>
      </c>
      <c r="G13" s="925"/>
      <c r="H13" s="290"/>
      <c r="I13" s="376"/>
      <c r="J13" s="290"/>
      <c r="K13" s="290"/>
      <c r="L13" s="290"/>
      <c r="M13" s="290"/>
      <c r="N13" s="290"/>
      <c r="O13" s="290"/>
      <c r="W13" s="290"/>
      <c r="Y13" s="290"/>
      <c r="AA13" s="290"/>
      <c r="AC13" s="290"/>
      <c r="AF13" s="290"/>
    </row>
    <row r="14" spans="1:32" ht="12.75" customHeight="1">
      <c r="A14" s="937" t="s">
        <v>2973</v>
      </c>
      <c r="B14" s="927"/>
      <c r="C14" s="941"/>
      <c r="D14" s="942"/>
      <c r="E14" s="942"/>
      <c r="F14" s="942"/>
      <c r="G14" s="925"/>
      <c r="H14" s="290"/>
      <c r="I14" s="376"/>
      <c r="J14" s="290"/>
      <c r="K14" s="290"/>
      <c r="L14" s="290"/>
      <c r="M14" s="290"/>
      <c r="N14" s="290"/>
      <c r="O14" s="290"/>
      <c r="W14" s="290"/>
      <c r="Y14" s="290"/>
      <c r="AA14" s="290"/>
      <c r="AC14" s="290"/>
      <c r="AF14" s="290"/>
    </row>
    <row r="15" spans="1:32" ht="15.75" customHeight="1">
      <c r="A15" s="943" t="s">
        <v>75</v>
      </c>
      <c r="B15" s="932"/>
      <c r="C15" s="941">
        <v>0</v>
      </c>
      <c r="D15" s="873">
        <v>-919829</v>
      </c>
      <c r="E15" s="944"/>
      <c r="F15" s="873">
        <v>-919829</v>
      </c>
      <c r="G15" s="925"/>
      <c r="H15" s="290"/>
      <c r="I15" s="376"/>
      <c r="J15" s="290"/>
      <c r="K15" s="290"/>
      <c r="L15" s="290"/>
      <c r="M15" s="290"/>
      <c r="N15" s="290"/>
      <c r="O15" s="290"/>
      <c r="W15" s="290"/>
      <c r="Y15" s="290"/>
      <c r="AA15" s="290"/>
      <c r="AC15" s="290"/>
      <c r="AF15" s="290"/>
    </row>
    <row r="16" spans="1:32" ht="15">
      <c r="A16" s="945" t="s">
        <v>2974</v>
      </c>
      <c r="B16" s="932"/>
      <c r="C16" s="941">
        <v>0</v>
      </c>
      <c r="D16" s="939">
        <v>0</v>
      </c>
      <c r="E16" s="942"/>
      <c r="F16" s="939">
        <v>0</v>
      </c>
      <c r="G16" s="925"/>
      <c r="H16" s="290"/>
      <c r="I16" s="376">
        <v>19629147</v>
      </c>
      <c r="J16" s="290"/>
      <c r="K16" s="290"/>
      <c r="L16" s="290"/>
      <c r="M16" s="290"/>
      <c r="N16" s="290"/>
      <c r="O16" s="290"/>
      <c r="W16" s="290"/>
      <c r="Y16" s="290"/>
      <c r="AA16" s="290"/>
      <c r="AC16" s="290"/>
      <c r="AF16" s="290"/>
    </row>
    <row r="17" spans="1:32" ht="14.25">
      <c r="A17" s="937" t="s">
        <v>201</v>
      </c>
      <c r="B17" s="932"/>
      <c r="C17" s="946">
        <v>0</v>
      </c>
      <c r="D17" s="947">
        <v>-919829</v>
      </c>
      <c r="E17" s="946"/>
      <c r="F17" s="947">
        <v>-919829</v>
      </c>
      <c r="G17" s="925"/>
      <c r="H17" s="290"/>
      <c r="I17" s="376"/>
      <c r="J17" s="290"/>
      <c r="K17" s="290"/>
      <c r="L17" s="290"/>
      <c r="M17" s="290"/>
      <c r="N17" s="290"/>
      <c r="O17" s="290"/>
      <c r="W17" s="290"/>
      <c r="Y17" s="290"/>
      <c r="AA17" s="290"/>
      <c r="AC17" s="290"/>
      <c r="AF17" s="290"/>
    </row>
    <row r="18" spans="1:32" ht="15">
      <c r="A18" s="943"/>
      <c r="B18" s="938"/>
      <c r="C18" s="941"/>
      <c r="D18" s="941"/>
      <c r="E18" s="941"/>
      <c r="F18" s="941"/>
      <c r="G18" s="925"/>
      <c r="H18" s="290"/>
      <c r="I18" s="376"/>
      <c r="J18" s="290"/>
      <c r="K18" s="290"/>
      <c r="L18" s="290"/>
      <c r="M18" s="290"/>
      <c r="N18" s="290"/>
      <c r="O18" s="290"/>
      <c r="W18" s="290"/>
      <c r="Y18" s="290"/>
      <c r="AA18" s="290"/>
      <c r="AC18" s="290"/>
      <c r="AF18" s="290"/>
    </row>
    <row r="19" spans="1:32" ht="15">
      <c r="A19" s="937" t="s">
        <v>2975</v>
      </c>
      <c r="B19" s="938"/>
      <c r="C19" s="941"/>
      <c r="D19" s="941"/>
      <c r="E19" s="941"/>
      <c r="F19" s="941"/>
      <c r="G19" s="925"/>
      <c r="H19" s="290"/>
      <c r="I19" s="376"/>
      <c r="J19" s="290"/>
      <c r="K19" s="290"/>
      <c r="L19" s="290"/>
      <c r="M19" s="290"/>
      <c r="N19" s="290"/>
      <c r="O19" s="290"/>
      <c r="W19" s="290"/>
      <c r="Y19" s="290"/>
      <c r="AA19" s="290"/>
      <c r="AC19" s="290"/>
      <c r="AF19" s="290"/>
    </row>
    <row r="20" spans="1:32" ht="15">
      <c r="A20" s="948" t="s">
        <v>2976</v>
      </c>
      <c r="B20" s="938"/>
      <c r="C20" s="941"/>
      <c r="D20" s="941"/>
      <c r="E20" s="941"/>
      <c r="F20" s="941"/>
      <c r="G20" s="925"/>
      <c r="H20" s="290"/>
      <c r="I20" s="376"/>
      <c r="J20" s="290"/>
      <c r="K20" s="290"/>
      <c r="L20" s="290"/>
      <c r="M20" s="290"/>
      <c r="N20" s="290"/>
      <c r="O20" s="290"/>
      <c r="W20" s="290"/>
      <c r="Y20" s="290"/>
      <c r="AA20" s="290"/>
      <c r="AC20" s="290"/>
      <c r="AF20" s="290"/>
    </row>
    <row r="21" spans="1:32" ht="15">
      <c r="A21" s="1159" t="s">
        <v>3191</v>
      </c>
      <c r="B21" s="949" t="s">
        <v>4624</v>
      </c>
      <c r="C21" s="941"/>
      <c r="D21" s="2229">
        <v>0</v>
      </c>
      <c r="E21" s="2229"/>
      <c r="F21" s="2229">
        <v>0</v>
      </c>
      <c r="G21" s="2229"/>
      <c r="H21" s="290"/>
      <c r="I21" s="376"/>
      <c r="J21" s="290"/>
      <c r="K21" s="290"/>
      <c r="L21" s="290"/>
      <c r="M21" s="290"/>
      <c r="N21" s="290"/>
      <c r="O21" s="290"/>
      <c r="W21" s="290"/>
      <c r="Y21" s="290"/>
      <c r="AA21" s="290"/>
      <c r="AC21" s="290"/>
      <c r="AF21" s="290"/>
    </row>
    <row r="22" spans="1:32" ht="15">
      <c r="A22" s="943" t="s">
        <v>164</v>
      </c>
      <c r="B22" s="949" t="s">
        <v>4624</v>
      </c>
      <c r="C22" s="950">
        <v>0</v>
      </c>
      <c r="D22" s="2229">
        <v>0</v>
      </c>
      <c r="E22" s="2229"/>
      <c r="F22" s="2229">
        <v>0</v>
      </c>
      <c r="G22" s="2229"/>
      <c r="H22" s="290"/>
      <c r="I22" s="376"/>
      <c r="J22" s="290"/>
      <c r="K22" s="290"/>
      <c r="AF22" s="380"/>
    </row>
    <row r="23" spans="1:32" ht="24" customHeight="1">
      <c r="A23" s="921" t="s">
        <v>202</v>
      </c>
      <c r="B23" s="938"/>
      <c r="C23" s="951">
        <v>0</v>
      </c>
      <c r="D23" s="2228">
        <v>0</v>
      </c>
      <c r="E23" s="2228"/>
      <c r="F23" s="2228">
        <v>0</v>
      </c>
      <c r="G23" s="2228"/>
      <c r="M23" s="290"/>
      <c r="N23" s="290"/>
      <c r="O23" s="290"/>
      <c r="T23" s="309"/>
      <c r="V23" s="309"/>
      <c r="W23" s="290"/>
      <c r="X23" s="309"/>
      <c r="Y23" s="290"/>
      <c r="Z23" s="309"/>
      <c r="AA23" s="290"/>
      <c r="AC23" s="377"/>
      <c r="AF23" s="290"/>
    </row>
    <row r="24" spans="1:32" s="430" customFormat="1" ht="15.75" customHeight="1">
      <c r="A24" s="952"/>
      <c r="B24" s="938"/>
      <c r="C24" s="953"/>
      <c r="D24" s="953"/>
      <c r="E24" s="953"/>
      <c r="F24" s="953"/>
      <c r="G24" s="925"/>
      <c r="H24" s="431"/>
      <c r="I24" s="434"/>
      <c r="J24" s="431"/>
      <c r="K24" s="431"/>
      <c r="L24" s="431"/>
      <c r="T24" s="431"/>
      <c r="V24" s="431"/>
      <c r="X24" s="431"/>
      <c r="Z24" s="431"/>
      <c r="AC24" s="435"/>
    </row>
    <row r="25" spans="1:32" ht="15">
      <c r="A25" s="952"/>
      <c r="B25" s="938"/>
      <c r="C25" s="954"/>
      <c r="D25" s="954"/>
      <c r="E25" s="954"/>
      <c r="F25" s="954"/>
      <c r="G25" s="925"/>
      <c r="H25" s="290"/>
      <c r="I25" s="376"/>
      <c r="J25" s="290"/>
      <c r="K25" s="290"/>
    </row>
    <row r="26" spans="1:32" ht="15.75" thickBot="1">
      <c r="A26" s="955" t="s">
        <v>4762</v>
      </c>
      <c r="B26" s="956"/>
      <c r="C26" s="957">
        <v>126994</v>
      </c>
      <c r="D26" s="958">
        <v>19171298</v>
      </c>
      <c r="E26" s="959"/>
      <c r="F26" s="957">
        <v>19298292</v>
      </c>
      <c r="G26" s="960"/>
      <c r="H26" s="290"/>
      <c r="I26" s="376"/>
      <c r="J26" s="290"/>
      <c r="K26" s="290"/>
    </row>
    <row r="27" spans="1:32" ht="32.25" customHeight="1" thickTop="1">
      <c r="A27" s="926"/>
      <c r="B27" s="927"/>
      <c r="C27" s="929" t="s">
        <v>158</v>
      </c>
      <c r="D27" s="929" t="s">
        <v>38</v>
      </c>
      <c r="E27" s="929"/>
      <c r="F27" s="929" t="s">
        <v>6</v>
      </c>
      <c r="G27" s="925"/>
      <c r="H27" s="290"/>
      <c r="I27" s="376"/>
      <c r="J27" s="290"/>
      <c r="K27" s="290"/>
      <c r="AF27" s="380"/>
    </row>
    <row r="28" spans="1:32" ht="15">
      <c r="A28" s="931"/>
      <c r="B28" s="932" t="s">
        <v>108</v>
      </c>
      <c r="C28" s="2226"/>
      <c r="D28" s="2226"/>
      <c r="E28" s="2226"/>
      <c r="F28" s="2226"/>
      <c r="G28" s="925"/>
      <c r="H28" s="290"/>
      <c r="I28" s="376"/>
      <c r="J28" s="290"/>
      <c r="K28" s="290"/>
      <c r="AF28" s="380"/>
    </row>
    <row r="29" spans="1:32" ht="15">
      <c r="A29" s="931"/>
      <c r="B29" s="934"/>
      <c r="C29" s="961" t="s">
        <v>4650</v>
      </c>
      <c r="D29" s="961" t="s">
        <v>4650</v>
      </c>
      <c r="E29" s="961"/>
      <c r="F29" s="961" t="s">
        <v>4650</v>
      </c>
      <c r="G29" s="925"/>
      <c r="H29" s="290"/>
      <c r="I29" s="376"/>
      <c r="J29" s="290"/>
      <c r="K29" s="290"/>
      <c r="AF29" s="380"/>
    </row>
    <row r="30" spans="1:32" ht="15">
      <c r="A30" s="937" t="s">
        <v>4763</v>
      </c>
      <c r="B30" s="922"/>
      <c r="C30" s="939">
        <v>126994</v>
      </c>
      <c r="D30" s="939">
        <v>20850330</v>
      </c>
      <c r="E30" s="962"/>
      <c r="F30" s="939">
        <v>20977324</v>
      </c>
      <c r="G30" s="942"/>
      <c r="H30" s="290"/>
      <c r="I30" s="376"/>
      <c r="J30" s="290"/>
      <c r="K30" s="290"/>
      <c r="AF30" s="380"/>
    </row>
    <row r="31" spans="1:32" ht="15">
      <c r="A31" s="937" t="s">
        <v>2973</v>
      </c>
      <c r="B31" s="927"/>
      <c r="C31" s="941"/>
      <c r="D31" s="942"/>
      <c r="E31" s="942"/>
      <c r="F31" s="942"/>
      <c r="G31" s="942"/>
      <c r="H31" s="290"/>
      <c r="I31" s="376"/>
      <c r="J31" s="290"/>
      <c r="K31" s="290"/>
      <c r="AF31" s="380"/>
    </row>
    <row r="32" spans="1:32" ht="15">
      <c r="A32" s="943" t="s">
        <v>75</v>
      </c>
      <c r="B32" s="949"/>
      <c r="C32" s="941">
        <v>0</v>
      </c>
      <c r="D32" s="873">
        <v>363363</v>
      </c>
      <c r="E32" s="942"/>
      <c r="F32" s="873">
        <v>363363</v>
      </c>
      <c r="G32" s="942"/>
      <c r="H32" s="290"/>
      <c r="I32" s="376"/>
      <c r="J32" s="290"/>
      <c r="K32" s="290"/>
      <c r="AF32" s="380"/>
    </row>
    <row r="33" spans="1:32" ht="15">
      <c r="A33" s="945" t="s">
        <v>2974</v>
      </c>
      <c r="B33" s="949"/>
      <c r="C33" s="941">
        <v>0</v>
      </c>
      <c r="D33" s="942">
        <v>0</v>
      </c>
      <c r="E33" s="942"/>
      <c r="F33" s="942">
        <v>0</v>
      </c>
      <c r="G33" s="942"/>
      <c r="H33" s="290"/>
      <c r="I33" s="376"/>
      <c r="J33" s="290"/>
      <c r="K33" s="290"/>
      <c r="AF33" s="380"/>
    </row>
    <row r="34" spans="1:32" ht="15">
      <c r="A34" s="963"/>
      <c r="B34" s="964"/>
      <c r="C34" s="941"/>
      <c r="D34" s="965"/>
      <c r="E34" s="942"/>
      <c r="F34" s="965"/>
      <c r="G34" s="942"/>
      <c r="H34" s="290"/>
      <c r="I34" s="376"/>
      <c r="J34" s="290"/>
      <c r="K34" s="290"/>
      <c r="AF34" s="380"/>
    </row>
    <row r="35" spans="1:32" ht="14.25">
      <c r="A35" s="937" t="s">
        <v>2972</v>
      </c>
      <c r="B35" s="932"/>
      <c r="C35" s="946">
        <v>0</v>
      </c>
      <c r="D35" s="947">
        <v>363363</v>
      </c>
      <c r="E35" s="966"/>
      <c r="F35" s="947">
        <v>363363</v>
      </c>
      <c r="G35" s="967"/>
      <c r="H35" s="290"/>
      <c r="I35" s="376"/>
      <c r="J35" s="290"/>
      <c r="K35" s="290"/>
      <c r="AF35" s="380"/>
    </row>
    <row r="36" spans="1:32" ht="14.25">
      <c r="A36" s="930"/>
      <c r="B36" s="932"/>
      <c r="C36" s="968"/>
      <c r="D36" s="967"/>
      <c r="E36" s="967"/>
      <c r="F36" s="967"/>
      <c r="G36" s="967"/>
      <c r="H36" s="290"/>
      <c r="I36" s="376"/>
      <c r="J36" s="290"/>
      <c r="K36" s="290"/>
      <c r="AF36" s="380"/>
    </row>
    <row r="37" spans="1:32" ht="14.25">
      <c r="A37" s="937" t="s">
        <v>2975</v>
      </c>
      <c r="B37" s="932"/>
      <c r="C37" s="968"/>
      <c r="D37" s="967"/>
      <c r="E37" s="967"/>
      <c r="F37" s="967"/>
      <c r="G37" s="967"/>
      <c r="H37" s="290"/>
      <c r="I37" s="376"/>
      <c r="J37" s="290"/>
      <c r="K37" s="290"/>
      <c r="AF37" s="380"/>
    </row>
    <row r="38" spans="1:32" ht="15">
      <c r="A38" s="948" t="s">
        <v>2976</v>
      </c>
      <c r="B38" s="938"/>
      <c r="C38" s="941"/>
      <c r="D38" s="941"/>
      <c r="E38" s="941"/>
      <c r="F38" s="941"/>
      <c r="G38" s="925"/>
      <c r="H38" s="290"/>
      <c r="I38" s="376"/>
      <c r="J38" s="290"/>
      <c r="K38" s="290"/>
      <c r="AF38" s="380"/>
    </row>
    <row r="39" spans="1:32" ht="15">
      <c r="A39" s="963" t="s">
        <v>3191</v>
      </c>
      <c r="B39" s="949" t="s">
        <v>4647</v>
      </c>
      <c r="C39" s="941">
        <v>0</v>
      </c>
      <c r="D39" s="2229">
        <v>0</v>
      </c>
      <c r="E39" s="2229"/>
      <c r="F39" s="2227">
        <v>0</v>
      </c>
      <c r="G39" s="2227"/>
      <c r="H39" s="290"/>
      <c r="I39" s="376"/>
      <c r="J39" s="290"/>
      <c r="K39" s="290"/>
      <c r="AF39" s="380"/>
    </row>
    <row r="40" spans="1:32" ht="15">
      <c r="A40" s="478" t="s">
        <v>164</v>
      </c>
      <c r="B40" s="949" t="s">
        <v>4647</v>
      </c>
      <c r="C40" s="941"/>
      <c r="D40" s="969">
        <v>0</v>
      </c>
      <c r="E40" s="970"/>
      <c r="F40" s="969">
        <v>0</v>
      </c>
      <c r="G40" s="969"/>
      <c r="H40" s="290"/>
      <c r="I40" s="376"/>
      <c r="J40" s="290"/>
      <c r="K40" s="290"/>
      <c r="AF40" s="380"/>
    </row>
    <row r="41" spans="1:32" ht="15">
      <c r="A41" s="937" t="s">
        <v>202</v>
      </c>
      <c r="B41" s="949"/>
      <c r="C41" s="971">
        <v>0</v>
      </c>
      <c r="D41" s="2228">
        <v>0</v>
      </c>
      <c r="E41" s="2228"/>
      <c r="F41" s="2228">
        <v>0</v>
      </c>
      <c r="G41" s="2228"/>
      <c r="H41" s="290"/>
      <c r="I41" s="376"/>
      <c r="J41" s="290"/>
      <c r="K41" s="290"/>
      <c r="AF41" s="380"/>
    </row>
    <row r="42" spans="1:32" ht="15">
      <c r="A42" s="972"/>
      <c r="B42" s="949"/>
      <c r="C42" s="970"/>
      <c r="D42" s="970"/>
      <c r="E42" s="970"/>
      <c r="F42" s="970"/>
      <c r="G42" s="970"/>
      <c r="H42" s="290"/>
      <c r="I42" s="376"/>
      <c r="J42" s="290"/>
      <c r="K42" s="290"/>
      <c r="AF42" s="380"/>
    </row>
    <row r="43" spans="1:32" ht="14.25">
      <c r="A43" s="973" t="s">
        <v>4766</v>
      </c>
      <c r="B43" s="974"/>
      <c r="C43" s="975">
        <v>126994</v>
      </c>
      <c r="D43" s="975">
        <v>21213693</v>
      </c>
      <c r="E43" s="975"/>
      <c r="F43" s="975">
        <v>21340687</v>
      </c>
      <c r="G43" s="976"/>
      <c r="H43" s="290"/>
      <c r="I43" s="376"/>
      <c r="J43" s="290"/>
      <c r="K43" s="290"/>
      <c r="AF43" s="380"/>
    </row>
    <row r="44" spans="1:32" ht="14.25">
      <c r="A44" s="973"/>
      <c r="B44" s="974"/>
      <c r="C44" s="976"/>
      <c r="D44" s="976"/>
      <c r="E44" s="976"/>
      <c r="F44" s="976"/>
      <c r="G44" s="976"/>
      <c r="H44" s="290"/>
      <c r="I44" s="376"/>
      <c r="J44" s="290"/>
      <c r="K44" s="290"/>
      <c r="AF44" s="380"/>
    </row>
    <row r="45" spans="1:32" ht="9.75" customHeight="1">
      <c r="A45" s="977" t="s">
        <v>3153</v>
      </c>
      <c r="B45" s="934"/>
      <c r="C45" s="931"/>
      <c r="D45" s="931"/>
      <c r="E45" s="931"/>
      <c r="F45" s="931"/>
      <c r="G45" s="931"/>
      <c r="H45" s="290"/>
      <c r="I45" s="376"/>
      <c r="J45" s="290"/>
      <c r="K45" s="290"/>
      <c r="AF45" s="380"/>
    </row>
    <row r="46" spans="1:32" s="430" customFormat="1" ht="40.5" customHeight="1">
      <c r="A46" s="2230" t="s">
        <v>4816</v>
      </c>
      <c r="B46" s="2230"/>
      <c r="C46" s="2230"/>
      <c r="D46" s="2230"/>
      <c r="E46" s="2230"/>
      <c r="F46" s="2230"/>
      <c r="G46" s="978"/>
      <c r="H46" s="559"/>
      <c r="I46" s="559"/>
      <c r="J46" s="559"/>
      <c r="L46" s="431"/>
      <c r="M46" s="431"/>
      <c r="N46" s="431"/>
      <c r="O46" s="431"/>
      <c r="W46" s="431"/>
      <c r="Y46" s="431"/>
      <c r="AA46" s="431"/>
      <c r="AC46" s="431"/>
      <c r="AF46" s="432"/>
    </row>
    <row r="47" spans="1:32" ht="15">
      <c r="A47" s="921"/>
      <c r="B47" s="922"/>
      <c r="C47" s="923"/>
      <c r="D47" s="923"/>
      <c r="E47" s="923"/>
      <c r="F47" s="923"/>
      <c r="G47" s="925"/>
      <c r="H47" s="290"/>
      <c r="I47" s="376"/>
      <c r="J47" s="290"/>
      <c r="K47" s="290"/>
      <c r="AF47" s="380"/>
    </row>
    <row r="48" spans="1:32" ht="15">
      <c r="A48" s="921"/>
      <c r="B48" s="922"/>
      <c r="C48" s="923"/>
      <c r="D48" s="923"/>
      <c r="E48" s="923"/>
      <c r="F48" s="923"/>
      <c r="G48" s="925"/>
      <c r="H48" s="290"/>
      <c r="I48" s="376"/>
      <c r="J48" s="290"/>
      <c r="K48" s="290"/>
      <c r="AF48" s="380"/>
    </row>
    <row r="49" spans="1:32" ht="15">
      <c r="A49" s="937"/>
      <c r="B49" s="927"/>
      <c r="C49" s="979"/>
      <c r="D49" s="979"/>
      <c r="E49" s="979">
        <v>20930527070.900002</v>
      </c>
      <c r="F49" s="979"/>
      <c r="G49" s="979"/>
      <c r="M49" s="290"/>
      <c r="N49" s="290"/>
      <c r="O49" s="290"/>
      <c r="T49" s="309"/>
      <c r="V49" s="309"/>
      <c r="W49" s="290"/>
      <c r="X49" s="309"/>
      <c r="Y49" s="290"/>
      <c r="Z49" s="309"/>
      <c r="AA49" s="290"/>
      <c r="AC49" s="377"/>
      <c r="AF49" s="290"/>
    </row>
    <row r="50" spans="1:32" ht="15">
      <c r="A50" s="980"/>
      <c r="B50" s="981"/>
      <c r="C50" s="982"/>
      <c r="D50" s="982"/>
      <c r="E50" s="982"/>
      <c r="F50" s="982"/>
      <c r="G50" s="982"/>
    </row>
    <row r="51" spans="1:32" ht="15">
      <c r="A51" s="980" t="s">
        <v>4661</v>
      </c>
      <c r="B51" s="927"/>
      <c r="C51" s="982"/>
      <c r="D51" s="982"/>
      <c r="E51" s="982"/>
      <c r="F51" s="982"/>
      <c r="G51" s="982"/>
    </row>
    <row r="52" spans="1:32">
      <c r="A52" s="293"/>
      <c r="B52" s="383"/>
      <c r="C52" s="382"/>
      <c r="D52" s="384"/>
      <c r="E52" s="384"/>
      <c r="F52" s="384"/>
      <c r="G52" s="384"/>
    </row>
    <row r="53" spans="1:32">
      <c r="A53" s="382"/>
      <c r="B53" s="383"/>
      <c r="C53" s="382"/>
      <c r="D53" s="384"/>
      <c r="E53" s="384"/>
      <c r="F53" s="384"/>
      <c r="G53" s="384"/>
    </row>
    <row r="67" spans="1:96">
      <c r="C67" s="382"/>
      <c r="D67" s="382"/>
      <c r="E67" s="382"/>
      <c r="F67" s="382"/>
      <c r="G67" s="382"/>
      <c r="H67" s="295"/>
      <c r="I67" s="385"/>
      <c r="J67" s="295"/>
      <c r="K67" s="295"/>
      <c r="L67" s="295"/>
      <c r="M67" s="295"/>
      <c r="N67" s="295"/>
      <c r="O67" s="295"/>
      <c r="P67" s="291"/>
      <c r="Q67" s="291"/>
      <c r="R67" s="291"/>
      <c r="S67" s="291"/>
      <c r="T67" s="291"/>
      <c r="U67" s="291"/>
      <c r="V67" s="291"/>
      <c r="W67" s="295"/>
      <c r="X67" s="291"/>
      <c r="Y67" s="295"/>
      <c r="Z67" s="291"/>
      <c r="AA67" s="295"/>
      <c r="AB67" s="291"/>
      <c r="AC67" s="295"/>
      <c r="AD67" s="291"/>
      <c r="AE67" s="291"/>
    </row>
    <row r="68" spans="1:96">
      <c r="A68" s="290"/>
      <c r="C68" s="382"/>
      <c r="D68" s="383"/>
      <c r="E68" s="383"/>
      <c r="F68" s="383"/>
      <c r="G68" s="383"/>
      <c r="H68" s="295"/>
      <c r="I68" s="385"/>
      <c r="J68" s="295"/>
      <c r="K68" s="295"/>
      <c r="L68" s="295"/>
      <c r="M68" s="295"/>
      <c r="N68" s="295"/>
      <c r="O68" s="295"/>
      <c r="P68" s="291"/>
      <c r="Q68" s="291"/>
      <c r="R68" s="291"/>
      <c r="S68" s="298"/>
      <c r="T68" s="291"/>
      <c r="U68" s="291"/>
      <c r="V68" s="291"/>
      <c r="W68" s="295"/>
      <c r="X68" s="291"/>
      <c r="Y68" s="295"/>
      <c r="Z68" s="291"/>
      <c r="AA68" s="295"/>
      <c r="AB68" s="291"/>
      <c r="AC68" s="295"/>
      <c r="AD68" s="291"/>
      <c r="AE68" s="291"/>
      <c r="AF68" s="302"/>
      <c r="CO68" s="303"/>
    </row>
    <row r="69" spans="1:96">
      <c r="A69" s="290"/>
      <c r="C69" s="382"/>
      <c r="D69" s="383"/>
      <c r="E69" s="383"/>
      <c r="F69" s="383"/>
      <c r="G69" s="383"/>
      <c r="AF69" s="305"/>
    </row>
    <row r="70" spans="1:96">
      <c r="A70" s="300"/>
      <c r="B70" s="386"/>
      <c r="C70" s="382"/>
      <c r="D70" s="382"/>
      <c r="E70" s="382"/>
      <c r="F70" s="382"/>
      <c r="G70" s="382"/>
      <c r="H70" s="295"/>
      <c r="I70" s="385"/>
      <c r="J70" s="295"/>
      <c r="K70" s="295"/>
      <c r="L70" s="295"/>
      <c r="M70" s="295"/>
      <c r="N70" s="295"/>
      <c r="O70" s="295"/>
      <c r="P70" s="295"/>
      <c r="Q70" s="295"/>
      <c r="R70" s="295"/>
      <c r="S70" s="295"/>
      <c r="T70" s="295"/>
      <c r="U70" s="295"/>
      <c r="V70" s="295"/>
      <c r="W70" s="295"/>
      <c r="X70" s="295"/>
      <c r="Y70" s="295"/>
      <c r="Z70" s="295"/>
      <c r="AA70" s="295"/>
      <c r="AB70" s="295"/>
      <c r="AC70" s="295"/>
      <c r="AD70" s="295"/>
      <c r="AE70" s="295"/>
    </row>
    <row r="71" spans="1:96">
      <c r="A71" s="300"/>
      <c r="B71" s="386"/>
      <c r="C71" s="382"/>
      <c r="D71" s="382"/>
      <c r="E71" s="382"/>
      <c r="F71" s="382"/>
      <c r="G71" s="382"/>
      <c r="H71" s="295"/>
      <c r="I71" s="385"/>
      <c r="J71" s="295"/>
      <c r="K71" s="295"/>
      <c r="L71" s="295"/>
      <c r="M71" s="295"/>
      <c r="N71" s="295"/>
      <c r="O71" s="295"/>
      <c r="P71" s="295"/>
      <c r="Q71" s="295"/>
      <c r="R71" s="295"/>
      <c r="S71" s="295"/>
      <c r="T71" s="295"/>
      <c r="U71" s="295"/>
      <c r="V71" s="295"/>
      <c r="W71" s="295"/>
      <c r="X71" s="295"/>
      <c r="Y71" s="295"/>
      <c r="Z71" s="295"/>
      <c r="AA71" s="295"/>
      <c r="AB71" s="295"/>
      <c r="AC71" s="295"/>
      <c r="AD71" s="295"/>
      <c r="AE71" s="295"/>
    </row>
    <row r="72" spans="1:96">
      <c r="A72" s="387"/>
      <c r="B72" s="388"/>
      <c r="C72" s="382"/>
      <c r="D72" s="389"/>
      <c r="E72" s="389"/>
      <c r="F72" s="389"/>
      <c r="G72" s="389"/>
    </row>
    <row r="73" spans="1:96" s="309" customFormat="1">
      <c r="A73" s="390"/>
      <c r="B73" s="391"/>
      <c r="C73" s="382"/>
      <c r="D73" s="389"/>
      <c r="E73" s="389"/>
      <c r="F73" s="389"/>
      <c r="G73" s="389"/>
      <c r="I73" s="381"/>
      <c r="P73" s="290"/>
      <c r="Q73" s="290"/>
      <c r="R73" s="290"/>
      <c r="S73" s="290"/>
      <c r="T73" s="290"/>
      <c r="U73" s="290"/>
      <c r="V73" s="290"/>
      <c r="X73" s="290"/>
      <c r="Z73" s="290"/>
      <c r="AB73" s="290"/>
      <c r="AD73" s="290"/>
      <c r="AE73" s="290"/>
      <c r="AF73" s="377"/>
      <c r="AG73" s="290"/>
      <c r="AH73" s="290"/>
      <c r="AI73" s="290"/>
      <c r="AJ73" s="290"/>
      <c r="AK73" s="290"/>
      <c r="AL73" s="290"/>
      <c r="AM73" s="290"/>
      <c r="AN73" s="290"/>
      <c r="AO73" s="290"/>
      <c r="AP73" s="290"/>
      <c r="AQ73" s="290"/>
      <c r="AR73" s="290"/>
      <c r="AS73" s="290"/>
      <c r="AT73" s="290"/>
      <c r="AU73" s="290"/>
      <c r="AV73" s="290"/>
      <c r="AW73" s="290"/>
      <c r="AX73" s="290"/>
      <c r="AY73" s="290"/>
      <c r="AZ73" s="290"/>
      <c r="BA73" s="290"/>
      <c r="BB73" s="290"/>
      <c r="BC73" s="290"/>
      <c r="BD73" s="290"/>
      <c r="BE73" s="290"/>
      <c r="BF73" s="290"/>
      <c r="BG73" s="290"/>
      <c r="BH73" s="290"/>
      <c r="BI73" s="290"/>
      <c r="BJ73" s="290"/>
      <c r="BK73" s="290"/>
      <c r="BL73" s="290"/>
      <c r="BM73" s="290"/>
      <c r="BN73" s="290"/>
      <c r="BO73" s="290"/>
      <c r="BP73" s="290"/>
      <c r="BQ73" s="290"/>
      <c r="BR73" s="290"/>
      <c r="BS73" s="290"/>
      <c r="BT73" s="290"/>
      <c r="BU73" s="290"/>
      <c r="BV73" s="290"/>
      <c r="BW73" s="290"/>
      <c r="BX73" s="290"/>
      <c r="BY73" s="290"/>
      <c r="BZ73" s="290"/>
      <c r="CA73" s="290"/>
      <c r="CB73" s="290"/>
      <c r="CC73" s="290"/>
      <c r="CD73" s="290"/>
      <c r="CE73" s="290"/>
      <c r="CF73" s="290"/>
      <c r="CG73" s="290"/>
      <c r="CH73" s="290"/>
      <c r="CI73" s="290"/>
      <c r="CJ73" s="290"/>
      <c r="CK73" s="290"/>
      <c r="CL73" s="290"/>
      <c r="CM73" s="290"/>
      <c r="CN73" s="290"/>
      <c r="CO73" s="290"/>
      <c r="CP73" s="290"/>
      <c r="CQ73" s="290"/>
      <c r="CR73" s="290"/>
    </row>
    <row r="74" spans="1:96" s="309" customFormat="1">
      <c r="A74" s="390"/>
      <c r="B74" s="391"/>
      <c r="C74" s="382"/>
      <c r="D74" s="389"/>
      <c r="E74" s="389"/>
      <c r="F74" s="389"/>
      <c r="G74" s="389"/>
      <c r="I74" s="381"/>
      <c r="P74" s="290"/>
      <c r="Q74" s="290"/>
      <c r="R74" s="290"/>
      <c r="S74" s="290"/>
      <c r="T74" s="290"/>
      <c r="U74" s="290"/>
      <c r="V74" s="290"/>
      <c r="X74" s="290"/>
      <c r="Z74" s="290"/>
      <c r="AB74" s="290"/>
      <c r="AD74" s="290"/>
      <c r="AE74" s="290"/>
      <c r="AF74" s="377"/>
      <c r="AG74" s="290"/>
      <c r="AH74" s="290"/>
      <c r="AI74" s="290"/>
      <c r="AJ74" s="290"/>
      <c r="AK74" s="290"/>
      <c r="AL74" s="290"/>
      <c r="AM74" s="290"/>
      <c r="AN74" s="290"/>
      <c r="AO74" s="290"/>
      <c r="AP74" s="290"/>
      <c r="AQ74" s="290"/>
      <c r="AR74" s="290"/>
      <c r="AS74" s="290"/>
      <c r="AT74" s="290"/>
      <c r="AU74" s="290"/>
      <c r="AV74" s="290"/>
      <c r="AW74" s="290"/>
      <c r="AX74" s="290"/>
      <c r="AY74" s="290"/>
      <c r="AZ74" s="290"/>
      <c r="BA74" s="290"/>
      <c r="BB74" s="290"/>
      <c r="BC74" s="290"/>
      <c r="BD74" s="290"/>
      <c r="BE74" s="290"/>
      <c r="BF74" s="290"/>
      <c r="BG74" s="290"/>
      <c r="BH74" s="290"/>
      <c r="BI74" s="290"/>
      <c r="BJ74" s="290"/>
      <c r="BK74" s="290"/>
      <c r="BL74" s="290"/>
      <c r="BM74" s="290"/>
      <c r="BN74" s="290"/>
      <c r="BO74" s="290"/>
      <c r="BP74" s="290"/>
      <c r="BQ74" s="290"/>
      <c r="BR74" s="290"/>
      <c r="BS74" s="290"/>
      <c r="BT74" s="290"/>
      <c r="BU74" s="290"/>
      <c r="BV74" s="290"/>
      <c r="BW74" s="290"/>
      <c r="BX74" s="290"/>
      <c r="BY74" s="290"/>
      <c r="BZ74" s="290"/>
      <c r="CA74" s="290"/>
      <c r="CB74" s="290"/>
      <c r="CC74" s="290"/>
      <c r="CD74" s="290"/>
      <c r="CE74" s="290"/>
      <c r="CF74" s="290"/>
      <c r="CG74" s="290"/>
      <c r="CH74" s="290"/>
      <c r="CI74" s="290"/>
      <c r="CJ74" s="290"/>
      <c r="CK74" s="290"/>
      <c r="CL74" s="290"/>
      <c r="CM74" s="290"/>
      <c r="CN74" s="290"/>
      <c r="CO74" s="290"/>
      <c r="CP74" s="290"/>
      <c r="CQ74" s="290"/>
      <c r="CR74" s="290"/>
    </row>
    <row r="75" spans="1:96" s="309" customFormat="1">
      <c r="A75" s="304"/>
      <c r="B75" s="297"/>
      <c r="C75" s="382"/>
      <c r="D75" s="389"/>
      <c r="E75" s="389"/>
      <c r="F75" s="389"/>
      <c r="G75" s="389"/>
      <c r="I75" s="381"/>
      <c r="P75" s="290"/>
      <c r="Q75" s="290"/>
      <c r="R75" s="290"/>
      <c r="S75" s="290"/>
      <c r="T75" s="290"/>
      <c r="U75" s="290"/>
      <c r="V75" s="290"/>
      <c r="X75" s="290"/>
      <c r="Z75" s="290"/>
      <c r="AB75" s="290"/>
      <c r="AD75" s="290"/>
      <c r="AE75" s="290"/>
      <c r="AF75" s="377"/>
      <c r="AG75" s="290"/>
      <c r="AH75" s="290"/>
      <c r="AI75" s="290"/>
      <c r="AJ75" s="290"/>
      <c r="AK75" s="290"/>
      <c r="AL75" s="290"/>
      <c r="AM75" s="290"/>
      <c r="AN75" s="290"/>
      <c r="AO75" s="290"/>
      <c r="AP75" s="290"/>
      <c r="AQ75" s="290"/>
      <c r="AR75" s="290"/>
      <c r="AS75" s="290"/>
      <c r="AT75" s="290"/>
      <c r="AU75" s="290"/>
      <c r="AV75" s="290"/>
      <c r="AW75" s="290"/>
      <c r="AX75" s="290"/>
      <c r="AY75" s="290"/>
      <c r="AZ75" s="290"/>
      <c r="BA75" s="290"/>
      <c r="BB75" s="290"/>
      <c r="BC75" s="290"/>
      <c r="BD75" s="290"/>
      <c r="BE75" s="290"/>
      <c r="BF75" s="290"/>
      <c r="BG75" s="290"/>
      <c r="BH75" s="290"/>
      <c r="BI75" s="290"/>
      <c r="BJ75" s="290"/>
      <c r="BK75" s="290"/>
      <c r="BL75" s="290"/>
      <c r="BM75" s="290"/>
      <c r="BN75" s="290"/>
      <c r="BO75" s="290"/>
      <c r="BP75" s="290"/>
      <c r="BQ75" s="290"/>
      <c r="BR75" s="290"/>
      <c r="BS75" s="290"/>
      <c r="BT75" s="290"/>
      <c r="BU75" s="290"/>
      <c r="BV75" s="290"/>
      <c r="BW75" s="290"/>
      <c r="BX75" s="290"/>
      <c r="BY75" s="290"/>
      <c r="BZ75" s="290"/>
      <c r="CA75" s="290"/>
      <c r="CB75" s="290"/>
      <c r="CC75" s="290"/>
      <c r="CD75" s="290"/>
      <c r="CE75" s="290"/>
      <c r="CF75" s="290"/>
      <c r="CG75" s="290"/>
      <c r="CH75" s="290"/>
      <c r="CI75" s="290"/>
      <c r="CJ75" s="290"/>
      <c r="CK75" s="290"/>
      <c r="CL75" s="290"/>
      <c r="CM75" s="290"/>
      <c r="CN75" s="290"/>
      <c r="CO75" s="290"/>
      <c r="CP75" s="290"/>
      <c r="CQ75" s="290"/>
      <c r="CR75" s="290"/>
    </row>
    <row r="76" spans="1:96" s="309" customFormat="1">
      <c r="A76" s="387"/>
      <c r="B76" s="388"/>
      <c r="C76" s="382"/>
      <c r="D76" s="377"/>
      <c r="E76" s="377"/>
      <c r="F76" s="377"/>
      <c r="G76" s="377"/>
      <c r="I76" s="381"/>
      <c r="P76" s="290"/>
      <c r="Q76" s="290"/>
      <c r="R76" s="290"/>
      <c r="S76" s="290"/>
      <c r="T76" s="290"/>
      <c r="U76" s="290"/>
      <c r="V76" s="290"/>
      <c r="X76" s="290"/>
      <c r="Z76" s="290"/>
      <c r="AB76" s="290"/>
      <c r="AD76" s="290"/>
      <c r="AE76" s="290"/>
      <c r="AF76" s="377"/>
      <c r="AG76" s="290"/>
      <c r="AH76" s="290"/>
      <c r="AI76" s="290"/>
      <c r="AJ76" s="290"/>
      <c r="AK76" s="290"/>
      <c r="AL76" s="290"/>
      <c r="AM76" s="290"/>
      <c r="AN76" s="290"/>
      <c r="AO76" s="290"/>
      <c r="AP76" s="290"/>
      <c r="AQ76" s="290"/>
      <c r="AR76" s="290"/>
      <c r="AS76" s="290"/>
      <c r="AT76" s="290"/>
      <c r="AU76" s="290"/>
      <c r="AV76" s="290"/>
      <c r="AW76" s="290"/>
      <c r="AX76" s="290"/>
      <c r="AY76" s="290"/>
      <c r="AZ76" s="290"/>
      <c r="BA76" s="290"/>
      <c r="BB76" s="290"/>
      <c r="BC76" s="290"/>
      <c r="BD76" s="290"/>
      <c r="BE76" s="290"/>
      <c r="BF76" s="290"/>
      <c r="BG76" s="290"/>
      <c r="BH76" s="290"/>
      <c r="BI76" s="290"/>
      <c r="BJ76" s="290"/>
      <c r="BK76" s="290"/>
      <c r="BL76" s="290"/>
      <c r="BM76" s="290"/>
      <c r="BN76" s="290"/>
      <c r="BO76" s="290"/>
      <c r="BP76" s="290"/>
      <c r="BQ76" s="290"/>
      <c r="BR76" s="290"/>
      <c r="BS76" s="290"/>
      <c r="BT76" s="290"/>
      <c r="BU76" s="290"/>
      <c r="BV76" s="290"/>
      <c r="BW76" s="290"/>
      <c r="BX76" s="290"/>
      <c r="BY76" s="290"/>
      <c r="BZ76" s="290"/>
      <c r="CA76" s="290"/>
      <c r="CB76" s="290"/>
      <c r="CC76" s="290"/>
      <c r="CD76" s="290"/>
      <c r="CE76" s="290"/>
      <c r="CF76" s="290"/>
      <c r="CG76" s="290"/>
      <c r="CH76" s="290"/>
      <c r="CI76" s="290"/>
      <c r="CJ76" s="290"/>
      <c r="CK76" s="290"/>
      <c r="CL76" s="290"/>
      <c r="CM76" s="290"/>
      <c r="CN76" s="290"/>
      <c r="CO76" s="290"/>
      <c r="CP76" s="290"/>
      <c r="CQ76" s="290"/>
      <c r="CR76" s="290"/>
    </row>
    <row r="77" spans="1:96" s="309" customFormat="1">
      <c r="A77" s="304"/>
      <c r="B77" s="297"/>
      <c r="C77" s="382"/>
      <c r="D77" s="389"/>
      <c r="E77" s="389"/>
      <c r="F77" s="389"/>
      <c r="G77" s="389"/>
      <c r="I77" s="381"/>
      <c r="P77" s="290"/>
      <c r="Q77" s="290"/>
      <c r="R77" s="290"/>
      <c r="S77" s="290"/>
      <c r="T77" s="290"/>
      <c r="U77" s="290"/>
      <c r="V77" s="290"/>
      <c r="X77" s="290"/>
      <c r="Z77" s="290"/>
      <c r="AB77" s="290"/>
      <c r="AD77" s="290"/>
      <c r="AE77" s="290"/>
      <c r="AF77" s="377"/>
      <c r="AG77" s="290"/>
      <c r="AH77" s="290"/>
      <c r="AI77" s="290"/>
      <c r="AJ77" s="290"/>
      <c r="AK77" s="290"/>
      <c r="AL77" s="290"/>
      <c r="AM77" s="290"/>
      <c r="AN77" s="290"/>
      <c r="AO77" s="290"/>
      <c r="AP77" s="290"/>
      <c r="AQ77" s="290"/>
      <c r="AR77" s="290"/>
      <c r="AS77" s="290"/>
      <c r="AT77" s="290"/>
      <c r="AU77" s="290"/>
      <c r="AV77" s="290"/>
      <c r="AW77" s="290"/>
      <c r="AX77" s="290"/>
      <c r="AY77" s="290"/>
      <c r="AZ77" s="290"/>
      <c r="BA77" s="290"/>
      <c r="BB77" s="290"/>
      <c r="BC77" s="290"/>
      <c r="BD77" s="290"/>
      <c r="BE77" s="290"/>
      <c r="BF77" s="290"/>
      <c r="BG77" s="290"/>
      <c r="BH77" s="290"/>
      <c r="BI77" s="290"/>
      <c r="BJ77" s="290"/>
      <c r="BK77" s="290"/>
      <c r="BL77" s="290"/>
      <c r="BM77" s="290"/>
      <c r="BN77" s="290"/>
      <c r="BO77" s="290"/>
      <c r="BP77" s="290"/>
      <c r="BQ77" s="290"/>
      <c r="BR77" s="290"/>
      <c r="BS77" s="290"/>
      <c r="BT77" s="290"/>
      <c r="BU77" s="290"/>
      <c r="BV77" s="290"/>
      <c r="BW77" s="290"/>
      <c r="BX77" s="290"/>
      <c r="BY77" s="290"/>
      <c r="BZ77" s="290"/>
      <c r="CA77" s="290"/>
      <c r="CB77" s="290"/>
      <c r="CC77" s="290"/>
      <c r="CD77" s="290"/>
      <c r="CE77" s="290"/>
      <c r="CF77" s="290"/>
      <c r="CG77" s="290"/>
      <c r="CH77" s="290"/>
      <c r="CI77" s="290"/>
      <c r="CJ77" s="290"/>
      <c r="CK77" s="290"/>
      <c r="CL77" s="290"/>
      <c r="CM77" s="290"/>
      <c r="CN77" s="290"/>
      <c r="CO77" s="290"/>
      <c r="CP77" s="290"/>
      <c r="CQ77" s="290"/>
      <c r="CR77" s="290"/>
    </row>
    <row r="78" spans="1:96" s="309" customFormat="1">
      <c r="A78" s="387"/>
      <c r="B78" s="388"/>
      <c r="C78" s="382"/>
      <c r="D78" s="392"/>
      <c r="E78" s="392"/>
      <c r="F78" s="392"/>
      <c r="G78" s="392"/>
      <c r="I78" s="381"/>
      <c r="P78" s="290"/>
      <c r="Q78" s="290"/>
      <c r="R78" s="290"/>
      <c r="S78" s="290"/>
      <c r="T78" s="290"/>
      <c r="U78" s="290"/>
      <c r="V78" s="290"/>
      <c r="X78" s="290"/>
      <c r="Z78" s="290"/>
      <c r="AB78" s="290"/>
      <c r="AD78" s="290"/>
      <c r="AE78" s="290"/>
      <c r="AF78" s="377"/>
      <c r="AG78" s="290"/>
      <c r="AH78" s="290"/>
      <c r="AI78" s="290"/>
      <c r="AJ78" s="290"/>
      <c r="AK78" s="290"/>
      <c r="AL78" s="290"/>
      <c r="AM78" s="290"/>
      <c r="AN78" s="290"/>
      <c r="AO78" s="290"/>
      <c r="AP78" s="290"/>
      <c r="AQ78" s="290"/>
      <c r="AR78" s="290"/>
      <c r="AS78" s="290"/>
      <c r="AT78" s="290"/>
      <c r="AU78" s="290"/>
      <c r="AV78" s="290"/>
      <c r="AW78" s="290"/>
      <c r="AX78" s="290"/>
      <c r="AY78" s="290"/>
      <c r="AZ78" s="290"/>
      <c r="BA78" s="290"/>
      <c r="BB78" s="290"/>
      <c r="BC78" s="290"/>
      <c r="BD78" s="290"/>
      <c r="BE78" s="290"/>
      <c r="BF78" s="290"/>
      <c r="BG78" s="290"/>
      <c r="BH78" s="290"/>
      <c r="BI78" s="290"/>
      <c r="BJ78" s="290"/>
      <c r="BK78" s="290"/>
      <c r="BL78" s="290"/>
      <c r="BM78" s="290"/>
      <c r="BN78" s="290"/>
      <c r="BO78" s="290"/>
      <c r="BP78" s="290"/>
      <c r="BQ78" s="290"/>
      <c r="BR78" s="290"/>
      <c r="BS78" s="290"/>
      <c r="BT78" s="290"/>
      <c r="BU78" s="290"/>
      <c r="BV78" s="290"/>
      <c r="BW78" s="290"/>
      <c r="BX78" s="290"/>
      <c r="BY78" s="290"/>
      <c r="BZ78" s="290"/>
      <c r="CA78" s="290"/>
      <c r="CB78" s="290"/>
      <c r="CC78" s="290"/>
      <c r="CD78" s="290"/>
      <c r="CE78" s="290"/>
      <c r="CF78" s="290"/>
      <c r="CG78" s="290"/>
      <c r="CH78" s="290"/>
      <c r="CI78" s="290"/>
      <c r="CJ78" s="290"/>
      <c r="CK78" s="290"/>
      <c r="CL78" s="290"/>
      <c r="CM78" s="290"/>
      <c r="CN78" s="290"/>
      <c r="CO78" s="290"/>
      <c r="CP78" s="290"/>
      <c r="CQ78" s="290"/>
      <c r="CR78" s="290"/>
    </row>
    <row r="79" spans="1:96" s="309" customFormat="1">
      <c r="A79" s="304"/>
      <c r="B79" s="297"/>
      <c r="C79" s="382"/>
      <c r="D79" s="382"/>
      <c r="E79" s="382"/>
      <c r="F79" s="382"/>
      <c r="G79" s="382"/>
      <c r="I79" s="381"/>
      <c r="P79" s="290"/>
      <c r="Q79" s="290"/>
      <c r="R79" s="290"/>
      <c r="S79" s="290"/>
      <c r="T79" s="290"/>
      <c r="U79" s="290"/>
      <c r="V79" s="290"/>
      <c r="X79" s="290"/>
      <c r="Z79" s="290"/>
      <c r="AB79" s="290"/>
      <c r="AD79" s="290"/>
      <c r="AE79" s="290"/>
      <c r="AF79" s="377"/>
      <c r="AG79" s="290"/>
      <c r="AH79" s="290"/>
      <c r="AI79" s="290"/>
      <c r="AJ79" s="290"/>
      <c r="AK79" s="290"/>
      <c r="AL79" s="290"/>
      <c r="AM79" s="290"/>
      <c r="AN79" s="290"/>
      <c r="AO79" s="290"/>
      <c r="AP79" s="290"/>
      <c r="AQ79" s="290"/>
      <c r="AR79" s="290"/>
      <c r="AS79" s="290"/>
      <c r="AT79" s="290"/>
      <c r="AU79" s="290"/>
      <c r="AV79" s="290"/>
      <c r="AW79" s="290"/>
      <c r="AX79" s="290"/>
      <c r="AY79" s="290"/>
      <c r="AZ79" s="290"/>
      <c r="BA79" s="290"/>
      <c r="BB79" s="290"/>
      <c r="BC79" s="290"/>
      <c r="BD79" s="290"/>
      <c r="BE79" s="290"/>
      <c r="BF79" s="290"/>
      <c r="BG79" s="290"/>
      <c r="BH79" s="290"/>
      <c r="BI79" s="290"/>
      <c r="BJ79" s="290"/>
      <c r="BK79" s="290"/>
      <c r="BL79" s="290"/>
      <c r="BM79" s="290"/>
      <c r="BN79" s="290"/>
      <c r="BO79" s="290"/>
      <c r="BP79" s="290"/>
      <c r="BQ79" s="290"/>
      <c r="BR79" s="290"/>
      <c r="BS79" s="290"/>
      <c r="BT79" s="290"/>
      <c r="BU79" s="290"/>
      <c r="BV79" s="290"/>
      <c r="BW79" s="290"/>
      <c r="BX79" s="290"/>
      <c r="BY79" s="290"/>
      <c r="BZ79" s="290"/>
      <c r="CA79" s="290"/>
      <c r="CB79" s="290"/>
      <c r="CC79" s="290"/>
      <c r="CD79" s="290"/>
      <c r="CE79" s="290"/>
      <c r="CF79" s="290"/>
      <c r="CG79" s="290"/>
      <c r="CH79" s="290"/>
      <c r="CI79" s="290"/>
      <c r="CJ79" s="290"/>
      <c r="CK79" s="290"/>
      <c r="CL79" s="290"/>
      <c r="CM79" s="290"/>
      <c r="CN79" s="290"/>
      <c r="CO79" s="290"/>
      <c r="CP79" s="290"/>
      <c r="CQ79" s="290"/>
      <c r="CR79" s="290"/>
    </row>
    <row r="80" spans="1:96" s="309" customFormat="1">
      <c r="A80" s="387"/>
      <c r="B80" s="388"/>
      <c r="C80" s="382"/>
      <c r="D80" s="382"/>
      <c r="E80" s="382"/>
      <c r="F80" s="382"/>
      <c r="G80" s="382"/>
      <c r="I80" s="381"/>
      <c r="P80" s="290"/>
      <c r="Q80" s="290"/>
      <c r="R80" s="290"/>
      <c r="S80" s="290"/>
      <c r="T80" s="290"/>
      <c r="U80" s="290"/>
      <c r="V80" s="290"/>
      <c r="X80" s="290"/>
      <c r="Z80" s="290"/>
      <c r="AB80" s="290"/>
      <c r="AD80" s="290"/>
      <c r="AE80" s="290"/>
      <c r="AF80" s="377"/>
      <c r="AG80" s="290"/>
      <c r="AH80" s="290"/>
      <c r="AI80" s="290"/>
      <c r="AJ80" s="290"/>
      <c r="AK80" s="290"/>
      <c r="AL80" s="290"/>
      <c r="AM80" s="290"/>
      <c r="AN80" s="290"/>
      <c r="AO80" s="290"/>
      <c r="AP80" s="290"/>
      <c r="AQ80" s="290"/>
      <c r="AR80" s="290"/>
      <c r="AS80" s="290"/>
      <c r="AT80" s="290"/>
      <c r="AU80" s="290"/>
      <c r="AV80" s="290"/>
      <c r="AW80" s="290"/>
      <c r="AX80" s="290"/>
      <c r="AY80" s="290"/>
      <c r="AZ80" s="290"/>
      <c r="BA80" s="290"/>
      <c r="BB80" s="290"/>
      <c r="BC80" s="290"/>
      <c r="BD80" s="290"/>
      <c r="BE80" s="290"/>
      <c r="BF80" s="290"/>
      <c r="BG80" s="290"/>
      <c r="BH80" s="290"/>
      <c r="BI80" s="290"/>
      <c r="BJ80" s="290"/>
      <c r="BK80" s="290"/>
      <c r="BL80" s="290"/>
      <c r="BM80" s="290"/>
      <c r="BN80" s="290"/>
      <c r="BO80" s="290"/>
      <c r="BP80" s="290"/>
      <c r="BQ80" s="290"/>
      <c r="BR80" s="290"/>
      <c r="BS80" s="290"/>
      <c r="BT80" s="290"/>
      <c r="BU80" s="290"/>
      <c r="BV80" s="290"/>
      <c r="BW80" s="290"/>
      <c r="BX80" s="290"/>
      <c r="BY80" s="290"/>
      <c r="BZ80" s="290"/>
      <c r="CA80" s="290"/>
      <c r="CB80" s="290"/>
      <c r="CC80" s="290"/>
      <c r="CD80" s="290"/>
      <c r="CE80" s="290"/>
      <c r="CF80" s="290"/>
      <c r="CG80" s="290"/>
      <c r="CH80" s="290"/>
      <c r="CI80" s="290"/>
      <c r="CJ80" s="290"/>
      <c r="CK80" s="290"/>
      <c r="CL80" s="290"/>
      <c r="CM80" s="290"/>
      <c r="CN80" s="290"/>
      <c r="CO80" s="290"/>
      <c r="CP80" s="290"/>
      <c r="CQ80" s="290"/>
      <c r="CR80" s="290"/>
    </row>
    <row r="81" spans="1:96" s="309" customFormat="1">
      <c r="A81" s="290"/>
      <c r="B81" s="297"/>
      <c r="C81" s="382"/>
      <c r="D81" s="382"/>
      <c r="E81" s="382"/>
      <c r="F81" s="382"/>
      <c r="G81" s="382"/>
      <c r="I81" s="381"/>
      <c r="P81" s="290"/>
      <c r="Q81" s="290"/>
      <c r="R81" s="290"/>
      <c r="S81" s="290"/>
      <c r="T81" s="290"/>
      <c r="U81" s="290"/>
      <c r="V81" s="290"/>
      <c r="X81" s="290"/>
      <c r="Z81" s="290"/>
      <c r="AB81" s="290"/>
      <c r="AD81" s="290"/>
      <c r="AE81" s="290"/>
      <c r="AF81" s="377"/>
      <c r="AG81" s="290"/>
      <c r="AH81" s="290"/>
      <c r="AI81" s="290"/>
      <c r="AJ81" s="290"/>
      <c r="AK81" s="290"/>
      <c r="AL81" s="290"/>
      <c r="AM81" s="290"/>
      <c r="AN81" s="290"/>
      <c r="AO81" s="290"/>
      <c r="AP81" s="290"/>
      <c r="AQ81" s="290"/>
      <c r="AR81" s="290"/>
      <c r="AS81" s="290"/>
      <c r="AT81" s="290"/>
      <c r="AU81" s="290"/>
      <c r="AV81" s="290"/>
      <c r="AW81" s="290"/>
      <c r="AX81" s="290"/>
      <c r="AY81" s="290"/>
      <c r="AZ81" s="290"/>
      <c r="BA81" s="290"/>
      <c r="BB81" s="290"/>
      <c r="BC81" s="290"/>
      <c r="BD81" s="290"/>
      <c r="BE81" s="290"/>
      <c r="BF81" s="290"/>
      <c r="BG81" s="290"/>
      <c r="BH81" s="290"/>
      <c r="BI81" s="290"/>
      <c r="BJ81" s="290"/>
      <c r="BK81" s="290"/>
      <c r="BL81" s="290"/>
      <c r="BM81" s="290"/>
      <c r="BN81" s="290"/>
      <c r="BO81" s="290"/>
      <c r="BP81" s="290"/>
      <c r="BQ81" s="290"/>
      <c r="BR81" s="290"/>
      <c r="BS81" s="290"/>
      <c r="BT81" s="290"/>
      <c r="BU81" s="290"/>
      <c r="BV81" s="290"/>
      <c r="BW81" s="290"/>
      <c r="BX81" s="290"/>
      <c r="BY81" s="290"/>
      <c r="BZ81" s="290"/>
      <c r="CA81" s="290"/>
      <c r="CB81" s="290"/>
      <c r="CC81" s="290"/>
      <c r="CD81" s="290"/>
      <c r="CE81" s="290"/>
      <c r="CF81" s="290"/>
      <c r="CG81" s="290"/>
      <c r="CH81" s="290"/>
      <c r="CI81" s="290"/>
      <c r="CJ81" s="290"/>
      <c r="CK81" s="290"/>
      <c r="CL81" s="290"/>
      <c r="CM81" s="290"/>
      <c r="CN81" s="290"/>
      <c r="CO81" s="290"/>
      <c r="CP81" s="290"/>
      <c r="CQ81" s="290"/>
      <c r="CR81" s="290"/>
    </row>
    <row r="82" spans="1:96" s="309" customFormat="1">
      <c r="A82" s="290"/>
      <c r="B82" s="297"/>
      <c r="C82" s="382"/>
      <c r="D82" s="382"/>
      <c r="E82" s="382"/>
      <c r="F82" s="382"/>
      <c r="G82" s="382"/>
      <c r="I82" s="381"/>
      <c r="P82" s="290"/>
      <c r="Q82" s="290"/>
      <c r="R82" s="290"/>
      <c r="S82" s="290"/>
      <c r="T82" s="290"/>
      <c r="U82" s="290"/>
      <c r="V82" s="290"/>
      <c r="X82" s="290"/>
      <c r="Z82" s="290"/>
      <c r="AB82" s="290"/>
      <c r="AD82" s="290"/>
      <c r="AE82" s="290"/>
      <c r="AF82" s="377"/>
      <c r="AG82" s="290"/>
      <c r="AH82" s="290"/>
      <c r="AI82" s="290"/>
      <c r="AJ82" s="290"/>
      <c r="AK82" s="290"/>
      <c r="AL82" s="290"/>
      <c r="AM82" s="290"/>
      <c r="AN82" s="290"/>
      <c r="AO82" s="290"/>
      <c r="AP82" s="290"/>
      <c r="AQ82" s="290"/>
      <c r="AR82" s="290"/>
      <c r="AS82" s="290"/>
      <c r="AT82" s="290"/>
      <c r="AU82" s="290"/>
      <c r="AV82" s="290"/>
      <c r="AW82" s="290"/>
      <c r="AX82" s="290"/>
      <c r="AY82" s="290"/>
      <c r="AZ82" s="290"/>
      <c r="BA82" s="290"/>
      <c r="BB82" s="290"/>
      <c r="BC82" s="290"/>
      <c r="BD82" s="290"/>
      <c r="BE82" s="290"/>
      <c r="BF82" s="290"/>
      <c r="BG82" s="290"/>
      <c r="BH82" s="290"/>
      <c r="BI82" s="290"/>
      <c r="BJ82" s="290"/>
      <c r="BK82" s="290"/>
      <c r="BL82" s="290"/>
      <c r="BM82" s="290"/>
      <c r="BN82" s="290"/>
      <c r="BO82" s="290"/>
      <c r="BP82" s="290"/>
      <c r="BQ82" s="290"/>
      <c r="BR82" s="290"/>
      <c r="BS82" s="290"/>
      <c r="BT82" s="290"/>
      <c r="BU82" s="290"/>
      <c r="BV82" s="290"/>
      <c r="BW82" s="290"/>
      <c r="BX82" s="290"/>
      <c r="BY82" s="290"/>
      <c r="BZ82" s="290"/>
      <c r="CA82" s="290"/>
      <c r="CB82" s="290"/>
      <c r="CC82" s="290"/>
      <c r="CD82" s="290"/>
      <c r="CE82" s="290"/>
      <c r="CF82" s="290"/>
      <c r="CG82" s="290"/>
      <c r="CH82" s="290"/>
      <c r="CI82" s="290"/>
      <c r="CJ82" s="290"/>
      <c r="CK82" s="290"/>
      <c r="CL82" s="290"/>
      <c r="CM82" s="290"/>
      <c r="CN82" s="290"/>
      <c r="CO82" s="290"/>
      <c r="CP82" s="290"/>
      <c r="CQ82" s="290"/>
      <c r="CR82" s="290"/>
    </row>
    <row r="83" spans="1:96" s="309" customFormat="1">
      <c r="A83" s="393"/>
      <c r="B83" s="394"/>
      <c r="C83" s="382"/>
      <c r="D83" s="382"/>
      <c r="E83" s="382"/>
      <c r="F83" s="382"/>
      <c r="G83" s="382"/>
      <c r="I83" s="381"/>
      <c r="P83" s="290"/>
      <c r="Q83" s="290"/>
      <c r="R83" s="290"/>
      <c r="S83" s="290"/>
      <c r="T83" s="290"/>
      <c r="U83" s="290"/>
      <c r="V83" s="290"/>
      <c r="X83" s="290"/>
      <c r="Z83" s="290"/>
      <c r="AB83" s="290"/>
      <c r="AD83" s="290"/>
      <c r="AE83" s="290"/>
      <c r="AF83" s="377"/>
      <c r="AG83" s="290"/>
      <c r="AH83" s="290"/>
      <c r="AI83" s="290"/>
      <c r="AJ83" s="290"/>
      <c r="AK83" s="290"/>
      <c r="AL83" s="290"/>
      <c r="AM83" s="290"/>
      <c r="AN83" s="290"/>
      <c r="AO83" s="290"/>
      <c r="AP83" s="290"/>
      <c r="AQ83" s="290"/>
      <c r="AR83" s="290"/>
      <c r="AS83" s="290"/>
      <c r="AT83" s="290"/>
      <c r="AU83" s="290"/>
      <c r="AV83" s="290"/>
      <c r="AW83" s="290"/>
      <c r="AX83" s="290"/>
      <c r="AY83" s="290"/>
      <c r="AZ83" s="290"/>
      <c r="BA83" s="290"/>
      <c r="BB83" s="290"/>
      <c r="BC83" s="290"/>
      <c r="BD83" s="290"/>
      <c r="BE83" s="290"/>
      <c r="BF83" s="290"/>
      <c r="BG83" s="290"/>
      <c r="BH83" s="290"/>
      <c r="BI83" s="290"/>
      <c r="BJ83" s="290"/>
      <c r="BK83" s="290"/>
      <c r="BL83" s="290"/>
      <c r="BM83" s="290"/>
      <c r="BN83" s="290"/>
      <c r="BO83" s="290"/>
      <c r="BP83" s="290"/>
      <c r="BQ83" s="290"/>
      <c r="BR83" s="290"/>
      <c r="BS83" s="290"/>
      <c r="BT83" s="290"/>
      <c r="BU83" s="290"/>
      <c r="BV83" s="290"/>
      <c r="BW83" s="290"/>
      <c r="BX83" s="290"/>
      <c r="BY83" s="290"/>
      <c r="BZ83" s="290"/>
      <c r="CA83" s="290"/>
      <c r="CB83" s="290"/>
      <c r="CC83" s="290"/>
      <c r="CD83" s="290"/>
      <c r="CE83" s="290"/>
      <c r="CF83" s="290"/>
      <c r="CG83" s="290"/>
      <c r="CH83" s="290"/>
      <c r="CI83" s="290"/>
      <c r="CJ83" s="290"/>
      <c r="CK83" s="290"/>
      <c r="CL83" s="290"/>
      <c r="CM83" s="290"/>
      <c r="CN83" s="290"/>
      <c r="CO83" s="290"/>
      <c r="CP83" s="290"/>
      <c r="CQ83" s="290"/>
      <c r="CR83" s="290"/>
    </row>
    <row r="84" spans="1:96" s="309" customFormat="1">
      <c r="A84" s="301"/>
      <c r="B84" s="383"/>
      <c r="C84" s="382"/>
      <c r="D84" s="382"/>
      <c r="E84" s="382"/>
      <c r="F84" s="382"/>
      <c r="G84" s="382"/>
      <c r="I84" s="381"/>
      <c r="P84" s="290"/>
      <c r="Q84" s="290"/>
      <c r="R84" s="290"/>
      <c r="S84" s="290"/>
      <c r="T84" s="290"/>
      <c r="U84" s="290"/>
      <c r="V84" s="290"/>
      <c r="X84" s="290"/>
      <c r="Z84" s="290"/>
      <c r="AB84" s="290"/>
      <c r="AD84" s="290"/>
      <c r="AE84" s="290"/>
      <c r="AF84" s="377"/>
      <c r="AG84" s="290"/>
      <c r="AH84" s="290"/>
      <c r="AI84" s="290"/>
      <c r="AJ84" s="290"/>
      <c r="AK84" s="290"/>
      <c r="AL84" s="290"/>
      <c r="AM84" s="290"/>
      <c r="AN84" s="290"/>
      <c r="AO84" s="290"/>
      <c r="AP84" s="290"/>
      <c r="AQ84" s="290"/>
      <c r="AR84" s="290"/>
      <c r="AS84" s="290"/>
      <c r="AT84" s="290"/>
      <c r="AU84" s="290"/>
      <c r="AV84" s="290"/>
      <c r="AW84" s="290"/>
      <c r="AX84" s="290"/>
      <c r="AY84" s="290"/>
      <c r="AZ84" s="290"/>
      <c r="BA84" s="290"/>
      <c r="BB84" s="290"/>
      <c r="BC84" s="290"/>
      <c r="BD84" s="290"/>
      <c r="BE84" s="290"/>
      <c r="BF84" s="290"/>
      <c r="BG84" s="290"/>
      <c r="BH84" s="290"/>
      <c r="BI84" s="290"/>
      <c r="BJ84" s="290"/>
      <c r="BK84" s="290"/>
      <c r="BL84" s="290"/>
      <c r="BM84" s="290"/>
      <c r="BN84" s="290"/>
      <c r="BO84" s="290"/>
      <c r="BP84" s="290"/>
      <c r="BQ84" s="290"/>
      <c r="BR84" s="290"/>
      <c r="BS84" s="290"/>
      <c r="BT84" s="290"/>
      <c r="BU84" s="290"/>
      <c r="BV84" s="290"/>
      <c r="BW84" s="290"/>
      <c r="BX84" s="290"/>
      <c r="BY84" s="290"/>
      <c r="BZ84" s="290"/>
      <c r="CA84" s="290"/>
      <c r="CB84" s="290"/>
      <c r="CC84" s="290"/>
      <c r="CD84" s="290"/>
      <c r="CE84" s="290"/>
      <c r="CF84" s="290"/>
      <c r="CG84" s="290"/>
      <c r="CH84" s="290"/>
      <c r="CI84" s="290"/>
      <c r="CJ84" s="290"/>
      <c r="CK84" s="290"/>
      <c r="CL84" s="290"/>
      <c r="CM84" s="290"/>
      <c r="CN84" s="290"/>
      <c r="CO84" s="290"/>
      <c r="CP84" s="290"/>
      <c r="CQ84" s="290"/>
      <c r="CR84" s="290"/>
    </row>
    <row r="85" spans="1:96" s="309" customFormat="1">
      <c r="A85" s="301"/>
      <c r="B85" s="383"/>
      <c r="C85" s="382"/>
      <c r="D85" s="382"/>
      <c r="E85" s="382"/>
      <c r="F85" s="382"/>
      <c r="G85" s="382"/>
      <c r="I85" s="381"/>
      <c r="P85" s="290"/>
      <c r="Q85" s="290"/>
      <c r="R85" s="290"/>
      <c r="S85" s="290"/>
      <c r="T85" s="290"/>
      <c r="U85" s="290"/>
      <c r="V85" s="290"/>
      <c r="X85" s="290"/>
      <c r="Z85" s="290"/>
      <c r="AB85" s="290"/>
      <c r="AD85" s="290"/>
      <c r="AE85" s="290"/>
      <c r="AF85" s="377"/>
      <c r="AG85" s="290"/>
      <c r="AH85" s="290"/>
      <c r="AI85" s="290"/>
      <c r="AJ85" s="290"/>
      <c r="AK85" s="290"/>
      <c r="AL85" s="290"/>
      <c r="AM85" s="290"/>
      <c r="AN85" s="290"/>
      <c r="AO85" s="290"/>
      <c r="AP85" s="290"/>
      <c r="AQ85" s="290"/>
      <c r="AR85" s="290"/>
      <c r="AS85" s="290"/>
      <c r="AT85" s="290"/>
      <c r="AU85" s="290"/>
      <c r="AV85" s="290"/>
      <c r="AW85" s="290"/>
      <c r="AX85" s="290"/>
      <c r="AY85" s="290"/>
      <c r="AZ85" s="290"/>
      <c r="BA85" s="290"/>
      <c r="BB85" s="290"/>
      <c r="BC85" s="290"/>
      <c r="BD85" s="290"/>
      <c r="BE85" s="290"/>
      <c r="BF85" s="290"/>
      <c r="BG85" s="290"/>
      <c r="BH85" s="290"/>
      <c r="BI85" s="290"/>
      <c r="BJ85" s="290"/>
      <c r="BK85" s="290"/>
      <c r="BL85" s="290"/>
      <c r="BM85" s="290"/>
      <c r="BN85" s="290"/>
      <c r="BO85" s="290"/>
      <c r="BP85" s="290"/>
      <c r="BQ85" s="290"/>
      <c r="BR85" s="290"/>
      <c r="BS85" s="290"/>
      <c r="BT85" s="290"/>
      <c r="BU85" s="290"/>
      <c r="BV85" s="290"/>
      <c r="BW85" s="290"/>
      <c r="BX85" s="290"/>
      <c r="BY85" s="290"/>
      <c r="BZ85" s="290"/>
      <c r="CA85" s="290"/>
      <c r="CB85" s="290"/>
      <c r="CC85" s="290"/>
      <c r="CD85" s="290"/>
      <c r="CE85" s="290"/>
      <c r="CF85" s="290"/>
      <c r="CG85" s="290"/>
      <c r="CH85" s="290"/>
      <c r="CI85" s="290"/>
      <c r="CJ85" s="290"/>
      <c r="CK85" s="290"/>
      <c r="CL85" s="290"/>
      <c r="CM85" s="290"/>
      <c r="CN85" s="290"/>
      <c r="CO85" s="290"/>
      <c r="CP85" s="290"/>
      <c r="CQ85" s="290"/>
      <c r="CR85" s="290"/>
    </row>
    <row r="86" spans="1:96" s="309" customFormat="1">
      <c r="A86" s="304"/>
      <c r="B86" s="297"/>
      <c r="C86" s="382"/>
      <c r="D86" s="382"/>
      <c r="E86" s="382"/>
      <c r="F86" s="382"/>
      <c r="G86" s="382"/>
      <c r="I86" s="381"/>
      <c r="P86" s="290"/>
      <c r="Q86" s="290"/>
      <c r="R86" s="290"/>
      <c r="S86" s="290"/>
      <c r="T86" s="290"/>
      <c r="U86" s="290"/>
      <c r="V86" s="290"/>
      <c r="X86" s="290"/>
      <c r="Z86" s="290"/>
      <c r="AB86" s="290"/>
      <c r="AD86" s="290"/>
      <c r="AE86" s="290"/>
      <c r="AF86" s="377"/>
      <c r="AG86" s="290"/>
      <c r="AH86" s="290"/>
      <c r="AI86" s="290"/>
      <c r="AJ86" s="290"/>
      <c r="AK86" s="290"/>
      <c r="AL86" s="290"/>
      <c r="AM86" s="290"/>
      <c r="AN86" s="290"/>
      <c r="AO86" s="290"/>
      <c r="AP86" s="290"/>
      <c r="AQ86" s="290"/>
      <c r="AR86" s="290"/>
      <c r="AS86" s="290"/>
      <c r="AT86" s="290"/>
      <c r="AU86" s="290"/>
      <c r="AV86" s="290"/>
      <c r="AW86" s="290"/>
      <c r="AX86" s="290"/>
      <c r="AY86" s="290"/>
      <c r="AZ86" s="290"/>
      <c r="BA86" s="290"/>
      <c r="BB86" s="290"/>
      <c r="BC86" s="290"/>
      <c r="BD86" s="290"/>
      <c r="BE86" s="290"/>
      <c r="BF86" s="290"/>
      <c r="BG86" s="290"/>
      <c r="BH86" s="290"/>
      <c r="BI86" s="290"/>
      <c r="BJ86" s="290"/>
      <c r="BK86" s="290"/>
      <c r="BL86" s="290"/>
      <c r="BM86" s="290"/>
      <c r="BN86" s="290"/>
      <c r="BO86" s="290"/>
      <c r="BP86" s="290"/>
      <c r="BQ86" s="290"/>
      <c r="BR86" s="290"/>
      <c r="BS86" s="290"/>
      <c r="BT86" s="290"/>
      <c r="BU86" s="290"/>
      <c r="BV86" s="290"/>
      <c r="BW86" s="290"/>
      <c r="BX86" s="290"/>
      <c r="BY86" s="290"/>
      <c r="BZ86" s="290"/>
      <c r="CA86" s="290"/>
      <c r="CB86" s="290"/>
      <c r="CC86" s="290"/>
      <c r="CD86" s="290"/>
      <c r="CE86" s="290"/>
      <c r="CF86" s="290"/>
      <c r="CG86" s="290"/>
      <c r="CH86" s="290"/>
      <c r="CI86" s="290"/>
      <c r="CJ86" s="290"/>
      <c r="CK86" s="290"/>
      <c r="CL86" s="290"/>
      <c r="CM86" s="290"/>
      <c r="CN86" s="290"/>
      <c r="CO86" s="290"/>
      <c r="CP86" s="290"/>
      <c r="CQ86" s="290"/>
      <c r="CR86" s="290"/>
    </row>
    <row r="87" spans="1:96" s="309" customFormat="1">
      <c r="A87" s="304"/>
      <c r="B87" s="297"/>
      <c r="C87" s="382"/>
      <c r="D87" s="382"/>
      <c r="E87" s="382"/>
      <c r="F87" s="382"/>
      <c r="G87" s="382"/>
      <c r="I87" s="381"/>
      <c r="P87" s="290"/>
      <c r="Q87" s="290"/>
      <c r="R87" s="290"/>
      <c r="S87" s="290"/>
      <c r="T87" s="290"/>
      <c r="U87" s="290"/>
      <c r="V87" s="290"/>
      <c r="X87" s="290"/>
      <c r="Z87" s="290"/>
      <c r="AB87" s="290"/>
      <c r="AD87" s="290"/>
      <c r="AE87" s="290"/>
      <c r="AF87" s="377"/>
      <c r="AG87" s="290"/>
      <c r="AH87" s="290"/>
      <c r="AI87" s="290"/>
      <c r="AJ87" s="290"/>
      <c r="AK87" s="290"/>
      <c r="AL87" s="290"/>
      <c r="AM87" s="290"/>
      <c r="AN87" s="290"/>
      <c r="AO87" s="290"/>
      <c r="AP87" s="290"/>
      <c r="AQ87" s="290"/>
      <c r="AR87" s="290"/>
      <c r="AS87" s="290"/>
      <c r="AT87" s="290"/>
      <c r="AU87" s="290"/>
      <c r="AV87" s="290"/>
      <c r="AW87" s="290"/>
      <c r="AX87" s="290"/>
      <c r="AY87" s="290"/>
      <c r="AZ87" s="290"/>
      <c r="BA87" s="290"/>
      <c r="BB87" s="290"/>
      <c r="BC87" s="290"/>
      <c r="BD87" s="290"/>
      <c r="BE87" s="290"/>
      <c r="BF87" s="290"/>
      <c r="BG87" s="290"/>
      <c r="BH87" s="290"/>
      <c r="BI87" s="290"/>
      <c r="BJ87" s="290"/>
      <c r="BK87" s="290"/>
      <c r="BL87" s="290"/>
      <c r="BM87" s="290"/>
      <c r="BN87" s="290"/>
      <c r="BO87" s="290"/>
      <c r="BP87" s="290"/>
      <c r="BQ87" s="290"/>
      <c r="BR87" s="290"/>
      <c r="BS87" s="290"/>
      <c r="BT87" s="290"/>
      <c r="BU87" s="290"/>
      <c r="BV87" s="290"/>
      <c r="BW87" s="290"/>
      <c r="BX87" s="290"/>
      <c r="BY87" s="290"/>
      <c r="BZ87" s="290"/>
      <c r="CA87" s="290"/>
      <c r="CB87" s="290"/>
      <c r="CC87" s="290"/>
      <c r="CD87" s="290"/>
      <c r="CE87" s="290"/>
      <c r="CF87" s="290"/>
      <c r="CG87" s="290"/>
      <c r="CH87" s="290"/>
      <c r="CI87" s="290"/>
      <c r="CJ87" s="290"/>
      <c r="CK87" s="290"/>
      <c r="CL87" s="290"/>
      <c r="CM87" s="290"/>
      <c r="CN87" s="290"/>
      <c r="CO87" s="290"/>
      <c r="CP87" s="290"/>
      <c r="CQ87" s="290"/>
      <c r="CR87" s="290"/>
    </row>
    <row r="88" spans="1:96" s="309" customFormat="1">
      <c r="A88" s="304"/>
      <c r="B88" s="297"/>
      <c r="C88" s="382"/>
      <c r="D88" s="382"/>
      <c r="E88" s="382"/>
      <c r="F88" s="382"/>
      <c r="G88" s="382"/>
      <c r="I88" s="381"/>
      <c r="P88" s="290"/>
      <c r="Q88" s="290"/>
      <c r="R88" s="290"/>
      <c r="S88" s="290"/>
      <c r="T88" s="290"/>
      <c r="U88" s="290"/>
      <c r="V88" s="290"/>
      <c r="X88" s="290"/>
      <c r="Z88" s="290"/>
      <c r="AB88" s="290"/>
      <c r="AD88" s="290"/>
      <c r="AE88" s="290"/>
      <c r="AF88" s="377"/>
      <c r="AG88" s="290"/>
      <c r="AH88" s="290"/>
      <c r="AI88" s="290"/>
      <c r="AJ88" s="290"/>
      <c r="AK88" s="290"/>
      <c r="AL88" s="290"/>
      <c r="AM88" s="290"/>
      <c r="AN88" s="290"/>
      <c r="AO88" s="290"/>
      <c r="AP88" s="290"/>
      <c r="AQ88" s="290"/>
      <c r="AR88" s="290"/>
      <c r="AS88" s="290"/>
      <c r="AT88" s="290"/>
      <c r="AU88" s="290"/>
      <c r="AV88" s="290"/>
      <c r="AW88" s="290"/>
      <c r="AX88" s="290"/>
      <c r="AY88" s="290"/>
      <c r="AZ88" s="290"/>
      <c r="BA88" s="290"/>
      <c r="BB88" s="290"/>
      <c r="BC88" s="290"/>
      <c r="BD88" s="290"/>
      <c r="BE88" s="290"/>
      <c r="BF88" s="290"/>
      <c r="BG88" s="290"/>
      <c r="BH88" s="290"/>
      <c r="BI88" s="290"/>
      <c r="BJ88" s="290"/>
      <c r="BK88" s="290"/>
      <c r="BL88" s="290"/>
      <c r="BM88" s="290"/>
      <c r="BN88" s="290"/>
      <c r="BO88" s="290"/>
      <c r="BP88" s="290"/>
      <c r="BQ88" s="290"/>
      <c r="BR88" s="290"/>
      <c r="BS88" s="290"/>
      <c r="BT88" s="290"/>
      <c r="BU88" s="290"/>
      <c r="BV88" s="290"/>
      <c r="BW88" s="290"/>
      <c r="BX88" s="290"/>
      <c r="BY88" s="290"/>
      <c r="BZ88" s="290"/>
      <c r="CA88" s="290"/>
      <c r="CB88" s="290"/>
      <c r="CC88" s="290"/>
      <c r="CD88" s="290"/>
      <c r="CE88" s="290"/>
      <c r="CF88" s="290"/>
      <c r="CG88" s="290"/>
      <c r="CH88" s="290"/>
      <c r="CI88" s="290"/>
      <c r="CJ88" s="290"/>
      <c r="CK88" s="290"/>
      <c r="CL88" s="290"/>
      <c r="CM88" s="290"/>
      <c r="CN88" s="290"/>
      <c r="CO88" s="290"/>
      <c r="CP88" s="290"/>
      <c r="CQ88" s="290"/>
      <c r="CR88" s="290"/>
    </row>
    <row r="89" spans="1:96">
      <c r="C89" s="382"/>
      <c r="D89" s="382"/>
      <c r="E89" s="382"/>
      <c r="F89" s="382"/>
      <c r="G89" s="382"/>
    </row>
    <row r="90" spans="1:96">
      <c r="C90" s="382"/>
      <c r="D90" s="382"/>
      <c r="E90" s="382"/>
      <c r="F90" s="382"/>
      <c r="G90" s="382"/>
    </row>
    <row r="91" spans="1:96">
      <c r="C91" s="382"/>
      <c r="D91" s="382"/>
      <c r="E91" s="382"/>
      <c r="F91" s="382"/>
      <c r="G91" s="382"/>
    </row>
    <row r="92" spans="1:96">
      <c r="C92" s="382"/>
      <c r="D92" s="382"/>
      <c r="E92" s="382"/>
      <c r="F92" s="382"/>
      <c r="G92" s="382"/>
    </row>
    <row r="93" spans="1:96">
      <c r="C93" s="382"/>
      <c r="D93" s="382"/>
      <c r="E93" s="382"/>
      <c r="F93" s="382"/>
      <c r="G93" s="382"/>
    </row>
    <row r="94" spans="1:96">
      <c r="A94" s="387"/>
      <c r="B94" s="388"/>
      <c r="C94" s="382"/>
      <c r="D94" s="382"/>
      <c r="E94" s="382"/>
      <c r="F94" s="382"/>
      <c r="G94" s="382"/>
    </row>
    <row r="95" spans="1:96">
      <c r="A95" s="290"/>
      <c r="C95" s="382"/>
      <c r="D95" s="383"/>
      <c r="E95" s="383"/>
      <c r="F95" s="383"/>
      <c r="G95" s="383"/>
    </row>
    <row r="96" spans="1:96">
      <c r="A96" s="294"/>
      <c r="B96" s="395"/>
      <c r="C96" s="382"/>
      <c r="D96" s="383"/>
      <c r="E96" s="383"/>
      <c r="F96" s="383"/>
      <c r="G96" s="383"/>
      <c r="H96" s="295"/>
      <c r="I96" s="385"/>
      <c r="J96" s="295"/>
      <c r="K96" s="295"/>
      <c r="L96" s="295"/>
      <c r="M96" s="295"/>
      <c r="N96" s="295"/>
      <c r="O96" s="295"/>
      <c r="P96" s="291"/>
      <c r="Q96" s="291"/>
      <c r="R96" s="291"/>
      <c r="S96" s="291"/>
      <c r="T96" s="291"/>
      <c r="U96" s="291"/>
      <c r="V96" s="291"/>
      <c r="W96" s="295"/>
      <c r="X96" s="291"/>
      <c r="Y96" s="295"/>
      <c r="Z96" s="291"/>
      <c r="AA96" s="295"/>
      <c r="AB96" s="291"/>
      <c r="AC96" s="295"/>
      <c r="AD96" s="291"/>
      <c r="AE96" s="291"/>
    </row>
    <row r="97" spans="1:32">
      <c r="A97" s="294"/>
      <c r="B97" s="395"/>
      <c r="C97" s="382"/>
      <c r="D97" s="383"/>
      <c r="E97" s="383"/>
      <c r="F97" s="383"/>
      <c r="G97" s="383"/>
      <c r="H97" s="295"/>
      <c r="I97" s="385"/>
      <c r="J97" s="295"/>
      <c r="K97" s="295"/>
      <c r="L97" s="295"/>
      <c r="M97" s="295"/>
      <c r="N97" s="295"/>
      <c r="O97" s="295"/>
      <c r="P97" s="291"/>
      <c r="Q97" s="291"/>
      <c r="R97" s="291"/>
      <c r="S97" s="291"/>
      <c r="T97" s="291"/>
      <c r="U97" s="291"/>
      <c r="V97" s="291"/>
      <c r="W97" s="295"/>
      <c r="X97" s="291"/>
      <c r="Y97" s="295"/>
      <c r="Z97" s="291"/>
      <c r="AA97" s="295"/>
      <c r="AB97" s="291"/>
      <c r="AC97" s="295"/>
      <c r="AD97" s="291"/>
      <c r="AE97" s="291"/>
    </row>
    <row r="98" spans="1:32">
      <c r="A98" s="290"/>
      <c r="C98" s="382"/>
      <c r="D98" s="383"/>
      <c r="E98" s="383"/>
      <c r="F98" s="383"/>
      <c r="G98" s="383"/>
      <c r="AF98" s="305"/>
    </row>
    <row r="99" spans="1:32">
      <c r="A99" s="396"/>
      <c r="B99" s="388"/>
      <c r="C99" s="382"/>
      <c r="D99" s="383"/>
      <c r="E99" s="383"/>
      <c r="F99" s="383"/>
      <c r="G99" s="383"/>
      <c r="H99" s="295"/>
      <c r="I99" s="385"/>
      <c r="J99" s="295"/>
      <c r="K99" s="295"/>
      <c r="L99" s="295"/>
      <c r="M99" s="295"/>
      <c r="N99" s="295"/>
      <c r="O99" s="295"/>
      <c r="P99" s="295"/>
      <c r="Q99" s="295"/>
      <c r="R99" s="295"/>
      <c r="S99" s="295"/>
      <c r="T99" s="295"/>
      <c r="U99" s="295"/>
      <c r="V99" s="295"/>
      <c r="W99" s="295"/>
      <c r="X99" s="295"/>
      <c r="Y99" s="295"/>
      <c r="Z99" s="295"/>
      <c r="AA99" s="295"/>
      <c r="AB99" s="295"/>
      <c r="AC99" s="295"/>
      <c r="AD99" s="295"/>
      <c r="AE99" s="295"/>
    </row>
    <row r="100" spans="1:32">
      <c r="A100" s="290"/>
      <c r="C100" s="382"/>
      <c r="D100" s="382"/>
      <c r="E100" s="382"/>
      <c r="F100" s="382"/>
      <c r="G100" s="382"/>
    </row>
    <row r="101" spans="1:32">
      <c r="A101" s="290"/>
      <c r="C101" s="382"/>
      <c r="D101" s="382"/>
      <c r="E101" s="382"/>
      <c r="F101" s="382"/>
      <c r="G101" s="382"/>
    </row>
    <row r="102" spans="1:32">
      <c r="A102" s="293"/>
      <c r="B102" s="383"/>
      <c r="C102" s="382"/>
      <c r="D102" s="382"/>
      <c r="E102" s="382"/>
      <c r="F102" s="382"/>
      <c r="G102" s="382"/>
    </row>
    <row r="103" spans="1:32">
      <c r="A103" s="290"/>
      <c r="C103" s="382"/>
      <c r="D103" s="382"/>
      <c r="E103" s="382"/>
      <c r="F103" s="382"/>
      <c r="G103" s="382"/>
    </row>
    <row r="104" spans="1:32">
      <c r="A104" s="382"/>
      <c r="B104" s="383"/>
      <c r="C104" s="382"/>
      <c r="D104" s="382"/>
      <c r="E104" s="382"/>
      <c r="F104" s="382"/>
      <c r="G104" s="382"/>
    </row>
    <row r="105" spans="1:32">
      <c r="A105" s="293"/>
      <c r="B105" s="383"/>
      <c r="C105" s="382"/>
      <c r="D105" s="382"/>
      <c r="E105" s="382"/>
      <c r="F105" s="382"/>
      <c r="G105" s="382"/>
    </row>
    <row r="106" spans="1:32">
      <c r="A106" s="293"/>
      <c r="B106" s="383"/>
      <c r="C106" s="382"/>
      <c r="D106" s="382"/>
      <c r="E106" s="382"/>
      <c r="F106" s="382"/>
      <c r="G106" s="382"/>
    </row>
    <row r="107" spans="1:32">
      <c r="A107" s="293"/>
      <c r="B107" s="383"/>
      <c r="C107" s="382"/>
      <c r="D107" s="382"/>
      <c r="E107" s="382"/>
      <c r="F107" s="382"/>
      <c r="G107" s="382"/>
    </row>
    <row r="108" spans="1:32">
      <c r="A108" s="293"/>
      <c r="B108" s="383"/>
      <c r="C108" s="382"/>
      <c r="D108" s="382"/>
      <c r="E108" s="382"/>
      <c r="F108" s="382"/>
      <c r="G108" s="382"/>
    </row>
    <row r="109" spans="1:32">
      <c r="A109" s="293"/>
      <c r="B109" s="383"/>
      <c r="C109" s="382"/>
      <c r="D109" s="382"/>
      <c r="E109" s="382"/>
      <c r="F109" s="382"/>
      <c r="G109" s="382"/>
    </row>
    <row r="110" spans="1:32">
      <c r="A110" s="293"/>
      <c r="B110" s="383"/>
      <c r="C110" s="382"/>
      <c r="D110" s="382"/>
      <c r="E110" s="382"/>
      <c r="F110" s="382"/>
      <c r="G110" s="382"/>
    </row>
    <row r="111" spans="1:32" ht="5.25" customHeight="1">
      <c r="A111" s="300"/>
      <c r="B111" s="386"/>
      <c r="D111" s="299"/>
      <c r="E111" s="299"/>
      <c r="F111" s="299"/>
      <c r="G111" s="299"/>
      <c r="H111" s="295"/>
      <c r="I111" s="385"/>
      <c r="J111" s="295"/>
      <c r="K111" s="295"/>
      <c r="L111" s="295"/>
      <c r="M111" s="295"/>
      <c r="N111" s="295"/>
      <c r="O111" s="295"/>
      <c r="P111" s="291"/>
      <c r="Q111" s="291"/>
      <c r="R111" s="291"/>
      <c r="S111" s="291"/>
      <c r="T111" s="291"/>
      <c r="U111" s="291"/>
      <c r="V111" s="291"/>
      <c r="W111" s="295"/>
      <c r="X111" s="291"/>
      <c r="Y111" s="295"/>
      <c r="Z111" s="291"/>
      <c r="AA111" s="295"/>
      <c r="AB111" s="291"/>
      <c r="AC111" s="295"/>
      <c r="AD111" s="291"/>
      <c r="AE111" s="291"/>
    </row>
    <row r="112" spans="1:32" ht="5.25" customHeight="1">
      <c r="A112" s="300"/>
      <c r="B112" s="386"/>
      <c r="D112" s="386"/>
      <c r="E112" s="386"/>
      <c r="F112" s="386"/>
      <c r="G112" s="386"/>
      <c r="H112" s="295"/>
      <c r="I112" s="385"/>
      <c r="J112" s="295"/>
      <c r="K112" s="295"/>
      <c r="L112" s="295"/>
      <c r="M112" s="295"/>
      <c r="N112" s="295"/>
      <c r="O112" s="295"/>
      <c r="P112" s="291"/>
      <c r="Q112" s="291"/>
      <c r="R112" s="291"/>
      <c r="S112" s="291"/>
      <c r="T112" s="291"/>
      <c r="U112" s="291"/>
      <c r="V112" s="291"/>
      <c r="W112" s="295"/>
      <c r="X112" s="291"/>
      <c r="Y112" s="295"/>
      <c r="Z112" s="291"/>
      <c r="AA112" s="295"/>
      <c r="AB112" s="291"/>
      <c r="AC112" s="295"/>
      <c r="AD112" s="291"/>
      <c r="AE112" s="291"/>
    </row>
    <row r="113" spans="1:93">
      <c r="A113" s="300"/>
      <c r="B113" s="386"/>
      <c r="D113" s="297"/>
      <c r="E113" s="297"/>
      <c r="F113" s="297"/>
      <c r="G113" s="297"/>
      <c r="H113" s="295"/>
      <c r="I113" s="385"/>
      <c r="J113" s="295"/>
      <c r="K113" s="295"/>
      <c r="L113" s="295"/>
      <c r="M113" s="295"/>
      <c r="N113" s="295"/>
      <c r="O113" s="295"/>
      <c r="P113" s="291"/>
      <c r="Q113" s="291"/>
      <c r="R113" s="291"/>
      <c r="S113" s="291"/>
      <c r="T113" s="291"/>
      <c r="U113" s="291"/>
      <c r="V113" s="291"/>
      <c r="W113" s="295"/>
      <c r="X113" s="291"/>
      <c r="Y113" s="295"/>
      <c r="Z113" s="291"/>
      <c r="AA113" s="295"/>
      <c r="AB113" s="291"/>
      <c r="AC113" s="295"/>
      <c r="AD113" s="291"/>
      <c r="AE113" s="291"/>
      <c r="CO113" s="303"/>
    </row>
    <row r="114" spans="1:93">
      <c r="A114" s="300"/>
      <c r="B114" s="386"/>
      <c r="D114" s="297"/>
      <c r="E114" s="297"/>
      <c r="F114" s="297"/>
      <c r="G114" s="297"/>
      <c r="H114" s="295"/>
      <c r="I114" s="385"/>
      <c r="J114" s="295"/>
      <c r="K114" s="295"/>
      <c r="L114" s="295"/>
      <c r="M114" s="295"/>
      <c r="N114" s="295"/>
      <c r="O114" s="295"/>
      <c r="P114" s="291"/>
      <c r="Q114" s="291"/>
      <c r="R114" s="291"/>
      <c r="S114" s="291"/>
      <c r="T114" s="291"/>
      <c r="U114" s="291"/>
      <c r="V114" s="291"/>
      <c r="W114" s="295"/>
      <c r="X114" s="291"/>
      <c r="Y114" s="295"/>
      <c r="Z114" s="291"/>
      <c r="AA114" s="295"/>
      <c r="AB114" s="291"/>
      <c r="AC114" s="295"/>
      <c r="AD114" s="291"/>
      <c r="AE114" s="291"/>
      <c r="CO114" s="303"/>
    </row>
    <row r="115" spans="1:93">
      <c r="A115" s="300"/>
      <c r="B115" s="386"/>
      <c r="D115" s="297"/>
      <c r="E115" s="297"/>
      <c r="F115" s="297"/>
      <c r="G115" s="297"/>
      <c r="H115" s="295"/>
      <c r="I115" s="385"/>
      <c r="J115" s="295"/>
      <c r="K115" s="295"/>
      <c r="L115" s="295"/>
      <c r="M115" s="295"/>
      <c r="N115" s="295"/>
      <c r="O115" s="295"/>
      <c r="P115" s="291"/>
      <c r="Q115" s="291"/>
      <c r="R115" s="291"/>
      <c r="S115" s="291"/>
      <c r="T115" s="291"/>
      <c r="U115" s="291"/>
      <c r="V115" s="291"/>
      <c r="W115" s="295"/>
      <c r="X115" s="291"/>
      <c r="Y115" s="295"/>
      <c r="Z115" s="291"/>
      <c r="AA115" s="295"/>
      <c r="AB115" s="291"/>
      <c r="AC115" s="295"/>
      <c r="AD115" s="291"/>
      <c r="AE115" s="291"/>
      <c r="CO115" s="303"/>
    </row>
    <row r="116" spans="1:93" ht="5.25" customHeight="1">
      <c r="A116" s="300"/>
      <c r="B116" s="386"/>
      <c r="D116" s="299"/>
      <c r="E116" s="299"/>
      <c r="F116" s="299"/>
      <c r="G116" s="299"/>
      <c r="H116" s="295"/>
      <c r="I116" s="385"/>
      <c r="J116" s="295"/>
      <c r="K116" s="295"/>
      <c r="L116" s="295"/>
      <c r="M116" s="295"/>
      <c r="N116" s="295"/>
      <c r="O116" s="295"/>
      <c r="P116" s="291"/>
      <c r="Q116" s="291"/>
      <c r="R116" s="291"/>
      <c r="S116" s="291"/>
      <c r="T116" s="291"/>
      <c r="U116" s="291"/>
      <c r="V116" s="291"/>
      <c r="W116" s="295"/>
      <c r="X116" s="291"/>
      <c r="Y116" s="295"/>
      <c r="Z116" s="291"/>
      <c r="AA116" s="295"/>
      <c r="AB116" s="291"/>
      <c r="AC116" s="295"/>
      <c r="AD116" s="291"/>
      <c r="AE116" s="291"/>
    </row>
    <row r="117" spans="1:93" ht="5.25" customHeight="1">
      <c r="A117" s="300"/>
      <c r="B117" s="386"/>
      <c r="D117" s="386"/>
      <c r="E117" s="386"/>
      <c r="F117" s="386"/>
      <c r="G117" s="386"/>
      <c r="H117" s="295"/>
      <c r="I117" s="385"/>
      <c r="J117" s="295"/>
      <c r="K117" s="295"/>
      <c r="L117" s="295"/>
      <c r="M117" s="295"/>
      <c r="N117" s="295"/>
      <c r="O117" s="295"/>
      <c r="P117" s="291"/>
      <c r="Q117" s="291"/>
      <c r="R117" s="291"/>
      <c r="S117" s="291"/>
      <c r="T117" s="291"/>
      <c r="U117" s="291"/>
      <c r="V117" s="291"/>
      <c r="W117" s="295"/>
      <c r="X117" s="291"/>
      <c r="Y117" s="295"/>
      <c r="Z117" s="291"/>
      <c r="AA117" s="295"/>
      <c r="AB117" s="291"/>
      <c r="AC117" s="295"/>
      <c r="AD117" s="291"/>
      <c r="AE117" s="291"/>
    </row>
    <row r="118" spans="1:93">
      <c r="A118" s="296"/>
      <c r="B118" s="384"/>
      <c r="D118" s="297"/>
      <c r="E118" s="297"/>
      <c r="F118" s="297"/>
      <c r="G118" s="297"/>
      <c r="H118" s="306"/>
      <c r="I118" s="397"/>
      <c r="J118" s="306"/>
      <c r="K118" s="306"/>
      <c r="L118" s="306"/>
      <c r="M118" s="306"/>
      <c r="N118" s="306"/>
      <c r="O118" s="306"/>
      <c r="P118" s="298"/>
      <c r="Q118" s="298"/>
      <c r="R118" s="298"/>
      <c r="S118" s="298"/>
      <c r="T118" s="298"/>
      <c r="V118" s="298"/>
      <c r="W118" s="306"/>
      <c r="X118" s="298"/>
      <c r="Y118" s="306"/>
      <c r="Z118" s="298"/>
      <c r="AA118" s="306"/>
      <c r="AB118" s="298"/>
      <c r="AC118" s="306"/>
      <c r="AD118" s="298"/>
      <c r="AE118" s="298"/>
    </row>
    <row r="119" spans="1:93">
      <c r="A119" s="300"/>
      <c r="B119" s="386"/>
      <c r="D119" s="297"/>
      <c r="E119" s="297"/>
      <c r="F119" s="297"/>
      <c r="G119" s="297"/>
      <c r="H119" s="306"/>
      <c r="I119" s="397"/>
      <c r="J119" s="306"/>
      <c r="K119" s="306"/>
      <c r="L119" s="306"/>
      <c r="M119" s="306"/>
      <c r="N119" s="306"/>
      <c r="O119" s="306"/>
      <c r="P119" s="298"/>
      <c r="Q119" s="298"/>
      <c r="R119" s="298"/>
      <c r="S119" s="298"/>
      <c r="T119" s="298"/>
      <c r="V119" s="298"/>
      <c r="W119" s="306"/>
      <c r="X119" s="298"/>
      <c r="Y119" s="306"/>
      <c r="Z119" s="298"/>
      <c r="AA119" s="306"/>
      <c r="AB119" s="298"/>
      <c r="AC119" s="306"/>
      <c r="AD119" s="298"/>
      <c r="AE119" s="298"/>
    </row>
    <row r="120" spans="1:93">
      <c r="A120" s="296"/>
      <c r="B120" s="384"/>
      <c r="D120" s="297"/>
      <c r="E120" s="297"/>
      <c r="F120" s="297"/>
      <c r="G120" s="297"/>
      <c r="H120" s="295"/>
      <c r="I120" s="385"/>
      <c r="J120" s="295"/>
      <c r="K120" s="295"/>
      <c r="L120" s="295"/>
      <c r="M120" s="295"/>
      <c r="N120" s="295"/>
      <c r="O120" s="295"/>
      <c r="P120" s="291"/>
      <c r="Q120" s="291"/>
      <c r="R120" s="291"/>
      <c r="S120" s="291"/>
      <c r="T120" s="291"/>
      <c r="U120" s="291"/>
      <c r="V120" s="291"/>
      <c r="W120" s="295"/>
      <c r="X120" s="291"/>
      <c r="Y120" s="295"/>
      <c r="Z120" s="291"/>
      <c r="AA120" s="295"/>
      <c r="AB120" s="291"/>
      <c r="AC120" s="295"/>
      <c r="AD120" s="291"/>
      <c r="AE120" s="291"/>
      <c r="AF120" s="307"/>
      <c r="CO120" s="308"/>
    </row>
    <row r="121" spans="1:93">
      <c r="D121" s="297"/>
      <c r="E121" s="297"/>
      <c r="F121" s="297"/>
      <c r="G121" s="297"/>
    </row>
    <row r="122" spans="1:93">
      <c r="A122" s="398"/>
      <c r="B122" s="399"/>
      <c r="C122" s="400"/>
      <c r="D122" s="299"/>
      <c r="E122" s="299"/>
      <c r="F122" s="299"/>
      <c r="G122" s="299"/>
      <c r="H122" s="295"/>
      <c r="I122" s="385"/>
      <c r="J122" s="295"/>
      <c r="K122" s="295"/>
      <c r="L122" s="295"/>
      <c r="M122" s="295"/>
      <c r="N122" s="295"/>
      <c r="O122" s="295"/>
      <c r="P122" s="291"/>
      <c r="Q122" s="291"/>
      <c r="R122" s="291"/>
      <c r="S122" s="291"/>
      <c r="T122" s="291"/>
      <c r="U122" s="291"/>
      <c r="V122" s="291"/>
      <c r="W122" s="295"/>
      <c r="X122" s="291"/>
      <c r="Y122" s="295"/>
      <c r="Z122" s="291"/>
      <c r="AA122" s="295"/>
      <c r="AB122" s="291"/>
      <c r="AC122" s="295"/>
      <c r="AD122" s="291"/>
      <c r="AE122" s="291"/>
    </row>
    <row r="123" spans="1:93">
      <c r="A123" s="300"/>
      <c r="B123" s="386"/>
      <c r="D123" s="297"/>
      <c r="E123" s="297"/>
      <c r="F123" s="297"/>
      <c r="G123" s="297"/>
    </row>
    <row r="124" spans="1:93">
      <c r="A124" s="401"/>
      <c r="B124" s="402"/>
      <c r="D124" s="297"/>
      <c r="E124" s="297"/>
      <c r="F124" s="297"/>
      <c r="G124" s="297"/>
      <c r="AF124" s="403"/>
    </row>
    <row r="125" spans="1:93">
      <c r="A125" s="300"/>
      <c r="B125" s="386"/>
      <c r="D125" s="386"/>
      <c r="E125" s="386"/>
      <c r="F125" s="386"/>
      <c r="G125" s="386"/>
    </row>
    <row r="126" spans="1:93">
      <c r="A126" s="300"/>
      <c r="B126" s="386"/>
      <c r="D126" s="386"/>
      <c r="E126" s="386"/>
      <c r="F126" s="386"/>
      <c r="G126" s="386"/>
    </row>
    <row r="127" spans="1:93">
      <c r="A127" s="404"/>
      <c r="B127" s="395"/>
      <c r="H127" s="290"/>
      <c r="I127" s="376"/>
      <c r="J127" s="290"/>
      <c r="K127" s="290"/>
      <c r="L127" s="290"/>
      <c r="M127" s="290"/>
      <c r="N127" s="290"/>
      <c r="O127" s="290"/>
      <c r="W127" s="290"/>
      <c r="Y127" s="290"/>
      <c r="AA127" s="290"/>
      <c r="AC127" s="290"/>
      <c r="AF127" s="290"/>
    </row>
    <row r="128" spans="1:93">
      <c r="A128" s="290"/>
      <c r="H128" s="290"/>
      <c r="I128" s="376"/>
      <c r="J128" s="290"/>
      <c r="K128" s="290"/>
      <c r="L128" s="290"/>
      <c r="M128" s="290"/>
      <c r="N128" s="290"/>
      <c r="O128" s="290"/>
      <c r="W128" s="290"/>
      <c r="Y128" s="290"/>
      <c r="AA128" s="290"/>
      <c r="AC128" s="290"/>
      <c r="AF128" s="290"/>
    </row>
    <row r="129" spans="1:92">
      <c r="A129" s="290"/>
      <c r="H129" s="290"/>
      <c r="I129" s="376"/>
      <c r="J129" s="290"/>
      <c r="K129" s="290"/>
      <c r="L129" s="290"/>
      <c r="M129" s="290"/>
      <c r="N129" s="290"/>
      <c r="O129" s="290"/>
      <c r="W129" s="290"/>
      <c r="Y129" s="290"/>
      <c r="AA129" s="290"/>
      <c r="AC129" s="290"/>
      <c r="AF129" s="298"/>
    </row>
    <row r="130" spans="1:92">
      <c r="A130" s="290"/>
      <c r="H130" s="290"/>
      <c r="I130" s="376"/>
      <c r="J130" s="290"/>
      <c r="K130" s="290"/>
      <c r="L130" s="290"/>
      <c r="M130" s="290"/>
      <c r="N130" s="290"/>
      <c r="O130" s="290"/>
      <c r="W130" s="290"/>
      <c r="Y130" s="290"/>
      <c r="AA130" s="290"/>
      <c r="AC130" s="290"/>
      <c r="AF130" s="405"/>
    </row>
    <row r="131" spans="1:92">
      <c r="A131" s="290"/>
      <c r="H131" s="290"/>
      <c r="I131" s="376"/>
      <c r="J131" s="290"/>
      <c r="K131" s="290"/>
      <c r="L131" s="290"/>
      <c r="M131" s="290"/>
      <c r="N131" s="290"/>
      <c r="O131" s="290"/>
      <c r="W131" s="290"/>
      <c r="Y131" s="290"/>
      <c r="AA131" s="290"/>
      <c r="AC131" s="290"/>
      <c r="AF131" s="406"/>
    </row>
    <row r="132" spans="1:92">
      <c r="A132" s="290"/>
      <c r="H132" s="295"/>
      <c r="I132" s="385"/>
      <c r="J132" s="295"/>
      <c r="K132" s="295"/>
      <c r="L132" s="295"/>
      <c r="M132" s="295"/>
      <c r="N132" s="295"/>
      <c r="O132" s="295"/>
      <c r="P132" s="291"/>
      <c r="Q132" s="291"/>
      <c r="W132" s="290"/>
      <c r="Y132" s="290"/>
      <c r="AA132" s="290"/>
      <c r="AC132" s="290"/>
      <c r="AF132" s="290"/>
      <c r="AG132" s="291"/>
    </row>
    <row r="133" spans="1:92">
      <c r="A133" s="290"/>
      <c r="Q133" s="304"/>
      <c r="AA133" s="295"/>
      <c r="AB133" s="291"/>
      <c r="AC133" s="295"/>
      <c r="AD133" s="291"/>
      <c r="AE133" s="291"/>
      <c r="AF133" s="290"/>
      <c r="AG133" s="291"/>
    </row>
    <row r="134" spans="1:92">
      <c r="A134" s="290"/>
      <c r="Q134" s="300"/>
      <c r="Y134" s="295"/>
      <c r="Z134" s="291"/>
      <c r="AF134" s="291"/>
      <c r="AH134" s="298"/>
      <c r="AI134" s="298"/>
      <c r="AJ134" s="298"/>
      <c r="AK134" s="298"/>
      <c r="AL134" s="298"/>
      <c r="AM134" s="298"/>
      <c r="AN134" s="298"/>
      <c r="AO134" s="298"/>
      <c r="AP134" s="298"/>
      <c r="AQ134" s="298"/>
      <c r="AR134" s="298"/>
      <c r="AS134" s="298"/>
      <c r="AT134" s="298"/>
      <c r="AU134" s="298"/>
      <c r="AV134" s="298"/>
      <c r="AW134" s="298"/>
      <c r="AX134" s="298"/>
      <c r="AY134" s="298"/>
      <c r="AZ134" s="298"/>
      <c r="BA134" s="298"/>
      <c r="BB134" s="298"/>
      <c r="BC134" s="298"/>
      <c r="BD134" s="298"/>
      <c r="BE134" s="298"/>
      <c r="BF134" s="298"/>
      <c r="BG134" s="298"/>
      <c r="BH134" s="298"/>
      <c r="BI134" s="298"/>
      <c r="BJ134" s="298"/>
      <c r="BK134" s="298"/>
      <c r="BL134" s="298"/>
      <c r="BM134" s="298"/>
      <c r="BN134" s="298"/>
      <c r="BO134" s="298"/>
      <c r="BP134" s="298"/>
      <c r="BQ134" s="298"/>
      <c r="BR134" s="298"/>
      <c r="BS134" s="298"/>
      <c r="BT134" s="298"/>
      <c r="BU134" s="298"/>
      <c r="BV134" s="298"/>
      <c r="BW134" s="298"/>
      <c r="BX134" s="298"/>
      <c r="BY134" s="298"/>
      <c r="BZ134" s="298"/>
      <c r="CA134" s="298"/>
      <c r="CB134" s="298"/>
      <c r="CC134" s="298"/>
      <c r="CD134" s="298"/>
      <c r="CE134" s="298"/>
      <c r="CF134" s="298"/>
      <c r="CG134" s="298"/>
      <c r="CH134" s="298"/>
      <c r="CI134" s="298"/>
      <c r="CJ134" s="298"/>
      <c r="CK134" s="298"/>
      <c r="CL134" s="298"/>
      <c r="CM134" s="298"/>
      <c r="CN134" s="298"/>
    </row>
    <row r="135" spans="1:92">
      <c r="A135" s="290"/>
      <c r="Q135" s="300"/>
      <c r="AF135" s="290"/>
      <c r="AH135" s="298"/>
      <c r="AI135" s="298"/>
      <c r="AJ135" s="298"/>
      <c r="AK135" s="298"/>
      <c r="AL135" s="298"/>
      <c r="AM135" s="298"/>
      <c r="AN135" s="298"/>
      <c r="AO135" s="298"/>
      <c r="AP135" s="298"/>
      <c r="AQ135" s="298"/>
      <c r="AR135" s="298"/>
      <c r="AS135" s="298"/>
      <c r="AT135" s="298"/>
      <c r="AU135" s="298"/>
      <c r="AV135" s="298"/>
      <c r="AW135" s="298"/>
      <c r="AX135" s="298"/>
      <c r="AY135" s="298"/>
      <c r="AZ135" s="298"/>
      <c r="BA135" s="298"/>
      <c r="BB135" s="298"/>
      <c r="BC135" s="298"/>
      <c r="BD135" s="298"/>
      <c r="BE135" s="298"/>
      <c r="BF135" s="298"/>
      <c r="BG135" s="298"/>
      <c r="BH135" s="298"/>
      <c r="BI135" s="298"/>
      <c r="BJ135" s="298"/>
      <c r="BK135" s="298"/>
      <c r="BL135" s="298"/>
      <c r="BM135" s="298"/>
      <c r="BN135" s="298"/>
      <c r="BO135" s="298"/>
      <c r="BP135" s="298"/>
      <c r="BQ135" s="298"/>
      <c r="BR135" s="298"/>
      <c r="BS135" s="298"/>
      <c r="BT135" s="298"/>
      <c r="BU135" s="298"/>
      <c r="BV135" s="298"/>
      <c r="BW135" s="298"/>
      <c r="BX135" s="298"/>
      <c r="BY135" s="298"/>
      <c r="BZ135" s="298"/>
      <c r="CA135" s="298"/>
      <c r="CB135" s="298"/>
      <c r="CC135" s="298"/>
      <c r="CD135" s="298"/>
      <c r="CE135" s="298"/>
      <c r="CF135" s="298"/>
      <c r="CG135" s="298"/>
      <c r="CH135" s="298"/>
      <c r="CI135" s="298"/>
      <c r="CJ135" s="298"/>
      <c r="CK135" s="298"/>
      <c r="CL135" s="298"/>
      <c r="CM135" s="298"/>
      <c r="CN135" s="298"/>
    </row>
    <row r="136" spans="1:92">
      <c r="A136" s="290"/>
      <c r="Q136" s="300"/>
      <c r="U136" s="407"/>
      <c r="V136" s="407"/>
      <c r="W136" s="407"/>
      <c r="X136" s="407"/>
      <c r="Y136" s="407"/>
      <c r="Z136" s="407"/>
      <c r="AA136" s="407"/>
      <c r="AB136" s="407"/>
      <c r="AC136" s="407"/>
      <c r="AD136" s="407"/>
      <c r="AF136" s="290"/>
      <c r="AH136" s="298"/>
      <c r="AI136" s="298"/>
      <c r="AJ136" s="298"/>
      <c r="AK136" s="298"/>
      <c r="AL136" s="298"/>
      <c r="AM136" s="298"/>
      <c r="AN136" s="298"/>
      <c r="AO136" s="298"/>
      <c r="AP136" s="298"/>
      <c r="AQ136" s="298"/>
      <c r="AR136" s="298"/>
      <c r="AS136" s="298"/>
      <c r="AT136" s="298"/>
      <c r="AU136" s="298"/>
      <c r="AV136" s="298"/>
      <c r="AW136" s="298"/>
      <c r="AX136" s="298"/>
      <c r="AY136" s="298"/>
      <c r="AZ136" s="298"/>
      <c r="BA136" s="298"/>
      <c r="BB136" s="298"/>
      <c r="BC136" s="298"/>
      <c r="BD136" s="298"/>
      <c r="BE136" s="298"/>
      <c r="BF136" s="298"/>
      <c r="BG136" s="298"/>
      <c r="BH136" s="298"/>
      <c r="BI136" s="298"/>
      <c r="BJ136" s="298"/>
      <c r="BK136" s="298"/>
      <c r="BL136" s="298"/>
      <c r="BM136" s="298"/>
      <c r="BN136" s="298"/>
      <c r="BO136" s="298"/>
      <c r="BP136" s="298"/>
      <c r="BQ136" s="298"/>
      <c r="BR136" s="298"/>
      <c r="BS136" s="298"/>
      <c r="BT136" s="298"/>
      <c r="BU136" s="298"/>
      <c r="BV136" s="298"/>
      <c r="BW136" s="298"/>
      <c r="BX136" s="298"/>
      <c r="BY136" s="298"/>
      <c r="BZ136" s="298"/>
      <c r="CA136" s="298"/>
      <c r="CB136" s="298"/>
      <c r="CC136" s="298"/>
      <c r="CD136" s="298"/>
      <c r="CE136" s="298"/>
      <c r="CF136" s="298"/>
      <c r="CG136" s="298"/>
      <c r="CH136" s="298"/>
      <c r="CI136" s="298"/>
      <c r="CJ136" s="298"/>
      <c r="CK136" s="298"/>
      <c r="CL136" s="298"/>
      <c r="CM136" s="298"/>
      <c r="CN136" s="298"/>
    </row>
    <row r="137" spans="1:92">
      <c r="A137" s="290"/>
      <c r="Q137" s="304"/>
      <c r="U137" s="408"/>
      <c r="V137" s="408"/>
      <c r="W137" s="408"/>
      <c r="X137" s="408"/>
      <c r="Y137" s="408"/>
      <c r="Z137" s="408"/>
      <c r="AA137" s="408"/>
      <c r="AB137" s="408"/>
      <c r="AC137" s="408"/>
      <c r="AD137" s="408"/>
      <c r="AF137" s="290"/>
      <c r="AH137" s="298"/>
      <c r="AI137" s="298"/>
      <c r="AJ137" s="298"/>
      <c r="AK137" s="298"/>
      <c r="AL137" s="298"/>
      <c r="AM137" s="298"/>
      <c r="AN137" s="298"/>
      <c r="AO137" s="298"/>
      <c r="AP137" s="298"/>
      <c r="AQ137" s="298"/>
      <c r="AR137" s="298"/>
      <c r="AS137" s="298"/>
      <c r="AT137" s="298"/>
      <c r="AU137" s="298"/>
      <c r="AV137" s="298"/>
      <c r="AW137" s="298"/>
      <c r="AX137" s="298"/>
      <c r="AY137" s="298"/>
      <c r="AZ137" s="298"/>
      <c r="BA137" s="298"/>
      <c r="BB137" s="298"/>
      <c r="BC137" s="298"/>
      <c r="BD137" s="298"/>
      <c r="BE137" s="298"/>
      <c r="BF137" s="298"/>
      <c r="BG137" s="298"/>
      <c r="BH137" s="298"/>
      <c r="BI137" s="298"/>
      <c r="BJ137" s="298"/>
      <c r="BK137" s="298"/>
      <c r="BL137" s="298"/>
      <c r="BM137" s="298"/>
      <c r="BN137" s="298"/>
      <c r="BO137" s="298"/>
      <c r="BP137" s="298"/>
      <c r="BQ137" s="298"/>
      <c r="BR137" s="298"/>
      <c r="BS137" s="298"/>
      <c r="BT137" s="298"/>
      <c r="BU137" s="298"/>
      <c r="BV137" s="298"/>
      <c r="BW137" s="298"/>
      <c r="BX137" s="298"/>
      <c r="BY137" s="298"/>
      <c r="BZ137" s="298"/>
      <c r="CA137" s="298"/>
      <c r="CB137" s="298"/>
      <c r="CC137" s="298"/>
      <c r="CD137" s="298"/>
      <c r="CE137" s="298"/>
      <c r="CF137" s="298"/>
      <c r="CG137" s="298"/>
      <c r="CH137" s="298"/>
      <c r="CI137" s="298"/>
      <c r="CJ137" s="298"/>
      <c r="CK137" s="298"/>
      <c r="CL137" s="298"/>
      <c r="CM137" s="298"/>
      <c r="CN137" s="298"/>
    </row>
    <row r="138" spans="1:92">
      <c r="A138" s="290"/>
      <c r="Q138" s="304"/>
      <c r="W138" s="290"/>
      <c r="AF138" s="290"/>
      <c r="AH138" s="298"/>
      <c r="AI138" s="298"/>
      <c r="AJ138" s="298"/>
      <c r="AK138" s="298"/>
      <c r="AL138" s="298"/>
      <c r="AM138" s="298"/>
      <c r="AN138" s="298"/>
      <c r="AO138" s="298"/>
      <c r="AP138" s="298"/>
      <c r="AQ138" s="298"/>
      <c r="AR138" s="298"/>
      <c r="AS138" s="298"/>
      <c r="AT138" s="298"/>
      <c r="AU138" s="298"/>
      <c r="AV138" s="298"/>
      <c r="AW138" s="298"/>
      <c r="AX138" s="298"/>
      <c r="AY138" s="298"/>
      <c r="AZ138" s="298"/>
      <c r="BA138" s="298"/>
      <c r="BB138" s="298"/>
      <c r="BC138" s="298"/>
      <c r="BD138" s="298"/>
      <c r="BE138" s="298"/>
      <c r="BF138" s="298"/>
      <c r="BG138" s="298"/>
      <c r="BH138" s="298"/>
      <c r="BI138" s="298"/>
      <c r="BJ138" s="298"/>
      <c r="BK138" s="298"/>
      <c r="BL138" s="298"/>
      <c r="BM138" s="298"/>
      <c r="BN138" s="298"/>
      <c r="BO138" s="298"/>
      <c r="BP138" s="298"/>
      <c r="BQ138" s="298"/>
      <c r="BR138" s="298"/>
      <c r="BS138" s="298"/>
      <c r="BT138" s="298"/>
      <c r="BU138" s="298"/>
      <c r="BV138" s="298"/>
      <c r="BW138" s="298"/>
      <c r="BX138" s="298"/>
      <c r="BY138" s="298"/>
      <c r="BZ138" s="298"/>
      <c r="CA138" s="298"/>
      <c r="CB138" s="298"/>
      <c r="CC138" s="298"/>
      <c r="CD138" s="298"/>
      <c r="CE138" s="298"/>
      <c r="CF138" s="298"/>
      <c r="CG138" s="298"/>
      <c r="CH138" s="298"/>
      <c r="CI138" s="298"/>
      <c r="CJ138" s="298"/>
      <c r="CK138" s="298"/>
      <c r="CL138" s="298"/>
      <c r="CM138" s="298"/>
      <c r="CN138" s="298"/>
    </row>
    <row r="139" spans="1:92">
      <c r="A139" s="290"/>
      <c r="Q139" s="300"/>
      <c r="W139" s="290"/>
      <c r="AF139" s="290"/>
      <c r="AH139" s="298"/>
      <c r="AI139" s="298"/>
      <c r="AJ139" s="298"/>
      <c r="AK139" s="298"/>
      <c r="AL139" s="298"/>
      <c r="AM139" s="298"/>
      <c r="AN139" s="298"/>
      <c r="AO139" s="298"/>
      <c r="AP139" s="298"/>
      <c r="AQ139" s="298"/>
      <c r="AR139" s="298"/>
      <c r="AS139" s="298"/>
      <c r="AT139" s="298"/>
      <c r="AU139" s="298"/>
      <c r="AV139" s="298"/>
      <c r="AW139" s="298"/>
      <c r="AX139" s="298"/>
      <c r="AY139" s="298"/>
      <c r="AZ139" s="298"/>
      <c r="BA139" s="298"/>
      <c r="BB139" s="298"/>
      <c r="BC139" s="298"/>
      <c r="BD139" s="298"/>
      <c r="BE139" s="298"/>
      <c r="BF139" s="298"/>
      <c r="BG139" s="298"/>
      <c r="BH139" s="298"/>
      <c r="BI139" s="298"/>
      <c r="BJ139" s="298"/>
      <c r="BK139" s="298"/>
      <c r="BL139" s="298"/>
      <c r="BM139" s="298"/>
      <c r="BN139" s="298"/>
      <c r="BO139" s="298"/>
      <c r="BP139" s="298"/>
      <c r="BQ139" s="298"/>
      <c r="BR139" s="298"/>
      <c r="BS139" s="298"/>
      <c r="BT139" s="298"/>
      <c r="BU139" s="298"/>
      <c r="BV139" s="298"/>
      <c r="BW139" s="298"/>
      <c r="BX139" s="298"/>
      <c r="BY139" s="298"/>
      <c r="BZ139" s="298"/>
      <c r="CA139" s="298"/>
      <c r="CB139" s="298"/>
      <c r="CC139" s="298"/>
      <c r="CD139" s="298"/>
      <c r="CE139" s="298"/>
      <c r="CF139" s="298"/>
      <c r="CG139" s="298"/>
      <c r="CH139" s="298"/>
      <c r="CI139" s="298"/>
      <c r="CJ139" s="298"/>
      <c r="CK139" s="298"/>
      <c r="CL139" s="298"/>
      <c r="CM139" s="298"/>
      <c r="CN139" s="298"/>
    </row>
    <row r="140" spans="1:92">
      <c r="A140" s="290"/>
      <c r="Q140" s="304"/>
      <c r="W140" s="290"/>
      <c r="Z140" s="312"/>
      <c r="AA140" s="409"/>
      <c r="AB140" s="312"/>
      <c r="AC140" s="409"/>
      <c r="AD140" s="312"/>
      <c r="AF140" s="290"/>
      <c r="AH140" s="298"/>
      <c r="AI140" s="298"/>
      <c r="AJ140" s="298"/>
      <c r="AK140" s="298"/>
      <c r="AL140" s="298"/>
      <c r="AM140" s="298"/>
      <c r="AN140" s="298"/>
      <c r="AO140" s="298"/>
      <c r="AP140" s="298"/>
      <c r="AQ140" s="298"/>
      <c r="AR140" s="298"/>
      <c r="AS140" s="298"/>
      <c r="AT140" s="298"/>
      <c r="AU140" s="298"/>
      <c r="AV140" s="298"/>
      <c r="AW140" s="298"/>
      <c r="AX140" s="298"/>
      <c r="AY140" s="298"/>
      <c r="AZ140" s="298"/>
      <c r="BA140" s="298"/>
      <c r="BB140" s="298"/>
      <c r="BC140" s="298"/>
      <c r="BD140" s="298"/>
      <c r="BE140" s="298"/>
      <c r="BF140" s="298"/>
      <c r="BG140" s="298"/>
      <c r="BH140" s="298"/>
      <c r="BI140" s="298"/>
      <c r="BJ140" s="298"/>
      <c r="BK140" s="298"/>
      <c r="BL140" s="298"/>
      <c r="BM140" s="298"/>
      <c r="BN140" s="298"/>
      <c r="BO140" s="298"/>
      <c r="BP140" s="298"/>
      <c r="BQ140" s="298"/>
      <c r="BR140" s="298"/>
      <c r="BS140" s="298"/>
      <c r="BT140" s="298"/>
      <c r="BU140" s="298"/>
      <c r="BV140" s="298"/>
      <c r="BW140" s="298"/>
      <c r="BX140" s="298"/>
      <c r="BY140" s="298"/>
      <c r="BZ140" s="298"/>
      <c r="CA140" s="298"/>
      <c r="CB140" s="298"/>
      <c r="CC140" s="298"/>
      <c r="CD140" s="298"/>
      <c r="CE140" s="298"/>
      <c r="CF140" s="298"/>
      <c r="CG140" s="298"/>
      <c r="CH140" s="298"/>
      <c r="CI140" s="298"/>
      <c r="CJ140" s="298"/>
      <c r="CK140" s="298"/>
      <c r="CL140" s="298"/>
      <c r="CM140" s="298"/>
      <c r="CN140" s="298"/>
    </row>
    <row r="141" spans="1:92">
      <c r="A141" s="290"/>
      <c r="Q141" s="300"/>
      <c r="Z141" s="298"/>
      <c r="AA141" s="306"/>
      <c r="AB141" s="298"/>
      <c r="AC141" s="306"/>
      <c r="AD141" s="298"/>
      <c r="AF141" s="290"/>
      <c r="AH141" s="298"/>
      <c r="AI141" s="298"/>
      <c r="AJ141" s="298"/>
      <c r="AK141" s="298"/>
      <c r="AL141" s="298"/>
      <c r="AM141" s="298"/>
      <c r="AN141" s="298"/>
      <c r="AO141" s="298"/>
      <c r="AP141" s="298"/>
      <c r="AQ141" s="298"/>
      <c r="AR141" s="298"/>
      <c r="AS141" s="298"/>
      <c r="AT141" s="298"/>
      <c r="AU141" s="298"/>
      <c r="AV141" s="298"/>
      <c r="AW141" s="298"/>
      <c r="AX141" s="298"/>
      <c r="AY141" s="298"/>
      <c r="AZ141" s="298"/>
      <c r="BA141" s="298"/>
      <c r="BB141" s="298"/>
      <c r="BC141" s="298"/>
      <c r="BD141" s="298"/>
      <c r="BE141" s="298"/>
      <c r="BF141" s="298"/>
      <c r="BG141" s="298"/>
      <c r="BH141" s="298"/>
      <c r="BI141" s="298"/>
      <c r="BJ141" s="298"/>
      <c r="BK141" s="298"/>
      <c r="BL141" s="298"/>
      <c r="BM141" s="298"/>
      <c r="BN141" s="298"/>
      <c r="BO141" s="298"/>
      <c r="BP141" s="298"/>
      <c r="BQ141" s="298"/>
      <c r="BR141" s="298"/>
      <c r="BS141" s="298"/>
      <c r="BT141" s="298"/>
      <c r="BU141" s="298"/>
      <c r="BV141" s="298"/>
      <c r="BW141" s="298"/>
      <c r="BX141" s="298"/>
      <c r="BY141" s="298"/>
      <c r="BZ141" s="298"/>
      <c r="CA141" s="298"/>
      <c r="CB141" s="298"/>
      <c r="CC141" s="298"/>
      <c r="CD141" s="298"/>
      <c r="CE141" s="298"/>
      <c r="CF141" s="298"/>
      <c r="CG141" s="298"/>
      <c r="CH141" s="298"/>
      <c r="CI141" s="298"/>
      <c r="CJ141" s="298"/>
      <c r="CK141" s="298"/>
      <c r="CL141" s="298"/>
      <c r="CM141" s="298"/>
      <c r="CN141" s="298"/>
    </row>
    <row r="142" spans="1:92">
      <c r="A142" s="290"/>
      <c r="Q142" s="300"/>
      <c r="Z142" s="298"/>
      <c r="AA142" s="306"/>
      <c r="AB142" s="298"/>
      <c r="AC142" s="306"/>
      <c r="AD142" s="298"/>
      <c r="AF142" s="290"/>
      <c r="AH142" s="298"/>
      <c r="AI142" s="298"/>
      <c r="AJ142" s="298"/>
      <c r="AK142" s="298"/>
      <c r="AL142" s="298"/>
      <c r="AM142" s="298"/>
      <c r="AN142" s="298"/>
      <c r="AO142" s="298"/>
      <c r="AP142" s="298"/>
      <c r="AQ142" s="298"/>
      <c r="AR142" s="298"/>
      <c r="AS142" s="298"/>
      <c r="AT142" s="298"/>
      <c r="AU142" s="298"/>
      <c r="AV142" s="298"/>
      <c r="AW142" s="298"/>
      <c r="AX142" s="298"/>
      <c r="AY142" s="298"/>
      <c r="AZ142" s="298"/>
      <c r="BA142" s="298"/>
      <c r="BB142" s="298"/>
      <c r="BC142" s="298"/>
      <c r="BD142" s="298"/>
      <c r="BE142" s="298"/>
      <c r="BF142" s="298"/>
      <c r="BG142" s="298"/>
      <c r="BH142" s="298"/>
      <c r="BI142" s="298"/>
      <c r="BJ142" s="298"/>
      <c r="BK142" s="298"/>
      <c r="BL142" s="298"/>
      <c r="BM142" s="298"/>
      <c r="BN142" s="298"/>
      <c r="BO142" s="298"/>
      <c r="BP142" s="298"/>
      <c r="BQ142" s="298"/>
      <c r="BR142" s="298"/>
      <c r="BS142" s="298"/>
      <c r="BT142" s="298"/>
      <c r="BU142" s="298"/>
      <c r="BV142" s="298"/>
      <c r="BW142" s="298"/>
      <c r="BX142" s="298"/>
      <c r="BY142" s="298"/>
      <c r="BZ142" s="298"/>
      <c r="CA142" s="298"/>
      <c r="CB142" s="298"/>
      <c r="CC142" s="298"/>
      <c r="CD142" s="298"/>
      <c r="CE142" s="298"/>
      <c r="CF142" s="298"/>
      <c r="CG142" s="298"/>
      <c r="CH142" s="298"/>
      <c r="CI142" s="298"/>
      <c r="CJ142" s="298"/>
      <c r="CK142" s="298"/>
      <c r="CL142" s="298"/>
      <c r="CM142" s="298"/>
      <c r="CN142" s="298"/>
    </row>
    <row r="143" spans="1:92">
      <c r="A143" s="290"/>
      <c r="Q143" s="300"/>
      <c r="Z143" s="298"/>
      <c r="AA143" s="306"/>
      <c r="AB143" s="298"/>
      <c r="AC143" s="306"/>
      <c r="AD143" s="298"/>
      <c r="AF143" s="290"/>
      <c r="AH143" s="298"/>
      <c r="AI143" s="298"/>
      <c r="AJ143" s="298"/>
      <c r="AK143" s="298"/>
      <c r="AL143" s="298"/>
      <c r="AM143" s="298"/>
      <c r="AN143" s="298"/>
      <c r="AO143" s="298"/>
      <c r="AP143" s="298"/>
      <c r="AQ143" s="298"/>
      <c r="AR143" s="298"/>
      <c r="AS143" s="298"/>
      <c r="AT143" s="298"/>
      <c r="AU143" s="298"/>
      <c r="AV143" s="298"/>
      <c r="AW143" s="298"/>
      <c r="AX143" s="298"/>
      <c r="AY143" s="298"/>
      <c r="AZ143" s="298"/>
      <c r="BA143" s="298"/>
      <c r="BB143" s="298"/>
      <c r="BC143" s="298"/>
      <c r="BD143" s="298"/>
      <c r="BE143" s="298"/>
      <c r="BF143" s="298"/>
      <c r="BG143" s="298"/>
      <c r="BH143" s="298"/>
      <c r="BI143" s="298"/>
      <c r="BJ143" s="298"/>
      <c r="BK143" s="298"/>
      <c r="BL143" s="298"/>
      <c r="BM143" s="298"/>
      <c r="BN143" s="298"/>
      <c r="BO143" s="298"/>
      <c r="BP143" s="298"/>
      <c r="BQ143" s="298"/>
      <c r="BR143" s="298"/>
      <c r="BS143" s="298"/>
      <c r="BT143" s="298"/>
      <c r="BU143" s="298"/>
      <c r="BV143" s="298"/>
      <c r="BW143" s="298"/>
      <c r="BX143" s="298"/>
      <c r="BY143" s="298"/>
      <c r="BZ143" s="298"/>
      <c r="CA143" s="298"/>
      <c r="CB143" s="298"/>
      <c r="CC143" s="298"/>
      <c r="CD143" s="298"/>
      <c r="CE143" s="298"/>
      <c r="CF143" s="298"/>
      <c r="CG143" s="298"/>
      <c r="CH143" s="298"/>
      <c r="CI143" s="298"/>
      <c r="CJ143" s="298"/>
      <c r="CK143" s="298"/>
      <c r="CL143" s="298"/>
      <c r="CM143" s="298"/>
      <c r="CN143" s="298"/>
    </row>
    <row r="144" spans="1:92">
      <c r="A144" s="290"/>
      <c r="Q144" s="300"/>
      <c r="Z144" s="298"/>
      <c r="AA144" s="306"/>
      <c r="AB144" s="298"/>
      <c r="AC144" s="306"/>
      <c r="AD144" s="298"/>
      <c r="AF144" s="290"/>
      <c r="AH144" s="298"/>
      <c r="AI144" s="298"/>
      <c r="AJ144" s="298"/>
      <c r="AK144" s="298"/>
      <c r="AL144" s="298"/>
      <c r="AM144" s="298"/>
      <c r="AN144" s="298"/>
      <c r="AO144" s="298"/>
      <c r="AP144" s="298"/>
      <c r="AQ144" s="298"/>
      <c r="AR144" s="298"/>
      <c r="AS144" s="298"/>
      <c r="AT144" s="298"/>
      <c r="AU144" s="298"/>
      <c r="AV144" s="298"/>
      <c r="AW144" s="298"/>
      <c r="AX144" s="298"/>
      <c r="AY144" s="298"/>
      <c r="AZ144" s="298"/>
      <c r="BA144" s="298"/>
      <c r="BB144" s="298"/>
      <c r="BC144" s="298"/>
      <c r="BD144" s="298"/>
      <c r="BE144" s="298"/>
      <c r="BF144" s="298"/>
      <c r="BG144" s="298"/>
      <c r="BH144" s="298"/>
      <c r="BI144" s="298"/>
      <c r="BJ144" s="298"/>
      <c r="BK144" s="298"/>
      <c r="BL144" s="298"/>
      <c r="BM144" s="298"/>
      <c r="BN144" s="298"/>
      <c r="BO144" s="298"/>
      <c r="BP144" s="298"/>
      <c r="BQ144" s="298"/>
      <c r="BR144" s="298"/>
      <c r="BS144" s="298"/>
      <c r="BT144" s="298"/>
      <c r="BU144" s="298"/>
      <c r="BV144" s="298"/>
      <c r="BW144" s="298"/>
      <c r="BX144" s="298"/>
      <c r="BY144" s="298"/>
      <c r="BZ144" s="298"/>
      <c r="CA144" s="298"/>
      <c r="CB144" s="298"/>
      <c r="CC144" s="298"/>
      <c r="CD144" s="298"/>
      <c r="CE144" s="298"/>
      <c r="CF144" s="298"/>
      <c r="CG144" s="298"/>
      <c r="CH144" s="298"/>
      <c r="CI144" s="298"/>
      <c r="CJ144" s="298"/>
      <c r="CK144" s="298"/>
      <c r="CL144" s="298"/>
      <c r="CM144" s="298"/>
      <c r="CN144" s="298"/>
    </row>
    <row r="145" spans="1:92">
      <c r="A145" s="290"/>
      <c r="Q145" s="300"/>
      <c r="Z145" s="298"/>
      <c r="AA145" s="306"/>
      <c r="AB145" s="298"/>
      <c r="AC145" s="306"/>
      <c r="AD145" s="298"/>
      <c r="AF145" s="290"/>
      <c r="AH145" s="298"/>
      <c r="AI145" s="298"/>
      <c r="AJ145" s="298"/>
      <c r="AK145" s="298"/>
      <c r="AL145" s="298"/>
      <c r="AM145" s="298"/>
      <c r="AN145" s="298"/>
      <c r="AO145" s="298"/>
      <c r="AP145" s="298"/>
      <c r="AQ145" s="298"/>
      <c r="AR145" s="298"/>
      <c r="AS145" s="298"/>
      <c r="AT145" s="298"/>
      <c r="AU145" s="298"/>
      <c r="AV145" s="298"/>
      <c r="AW145" s="298"/>
      <c r="AX145" s="298"/>
      <c r="AY145" s="298"/>
      <c r="AZ145" s="298"/>
      <c r="BA145" s="298"/>
      <c r="BB145" s="298"/>
      <c r="BC145" s="298"/>
      <c r="BD145" s="298"/>
      <c r="BE145" s="298"/>
      <c r="BF145" s="298"/>
      <c r="BG145" s="298"/>
      <c r="BH145" s="298"/>
      <c r="BI145" s="298"/>
      <c r="BJ145" s="298"/>
      <c r="BK145" s="298"/>
      <c r="BL145" s="298"/>
      <c r="BM145" s="298"/>
      <c r="BN145" s="298"/>
      <c r="BO145" s="298"/>
      <c r="BP145" s="298"/>
      <c r="BQ145" s="298"/>
      <c r="BR145" s="298"/>
      <c r="BS145" s="298"/>
      <c r="BT145" s="298"/>
      <c r="BU145" s="298"/>
      <c r="BV145" s="298"/>
      <c r="BW145" s="298"/>
      <c r="BX145" s="298"/>
      <c r="BY145" s="298"/>
      <c r="BZ145" s="298"/>
      <c r="CA145" s="298"/>
      <c r="CB145" s="298"/>
      <c r="CC145" s="298"/>
      <c r="CD145" s="298"/>
      <c r="CE145" s="298"/>
      <c r="CF145" s="298"/>
      <c r="CG145" s="298"/>
      <c r="CH145" s="298"/>
      <c r="CI145" s="298"/>
      <c r="CJ145" s="298"/>
      <c r="CK145" s="298"/>
      <c r="CL145" s="298"/>
      <c r="CM145" s="298"/>
      <c r="CN145" s="298"/>
    </row>
    <row r="146" spans="1:92">
      <c r="A146" s="290"/>
      <c r="Q146" s="300"/>
      <c r="Y146" s="410"/>
      <c r="Z146" s="298"/>
      <c r="AA146" s="306"/>
      <c r="AB146" s="298"/>
      <c r="AC146" s="306"/>
      <c r="AD146" s="298"/>
      <c r="AF146" s="290"/>
      <c r="AH146" s="298"/>
      <c r="AI146" s="298"/>
      <c r="AJ146" s="298"/>
      <c r="AK146" s="298"/>
      <c r="AL146" s="298"/>
      <c r="AM146" s="298"/>
      <c r="AN146" s="298"/>
      <c r="AO146" s="298"/>
      <c r="AP146" s="298"/>
      <c r="AQ146" s="298"/>
      <c r="AR146" s="298"/>
      <c r="AS146" s="298"/>
      <c r="AT146" s="298"/>
      <c r="AU146" s="298"/>
      <c r="AV146" s="298"/>
      <c r="AW146" s="298"/>
      <c r="AX146" s="298"/>
      <c r="AY146" s="298"/>
      <c r="AZ146" s="298"/>
      <c r="BA146" s="298"/>
      <c r="BB146" s="298"/>
      <c r="BC146" s="298"/>
      <c r="BD146" s="298"/>
      <c r="BE146" s="298"/>
      <c r="BF146" s="298"/>
      <c r="BG146" s="298"/>
      <c r="BH146" s="298"/>
      <c r="BI146" s="298"/>
      <c r="BJ146" s="298"/>
      <c r="BK146" s="298"/>
      <c r="BL146" s="298"/>
      <c r="BM146" s="298"/>
      <c r="BN146" s="298"/>
      <c r="BO146" s="298"/>
      <c r="BP146" s="298"/>
      <c r="BQ146" s="298"/>
      <c r="BR146" s="298"/>
      <c r="BS146" s="298"/>
      <c r="BT146" s="298"/>
      <c r="BU146" s="298"/>
      <c r="BV146" s="298"/>
      <c r="BW146" s="298"/>
      <c r="BX146" s="298"/>
      <c r="BY146" s="298"/>
      <c r="BZ146" s="298"/>
      <c r="CA146" s="298"/>
      <c r="CB146" s="298"/>
      <c r="CC146" s="298"/>
      <c r="CD146" s="298"/>
      <c r="CE146" s="298"/>
      <c r="CF146" s="298"/>
      <c r="CG146" s="298"/>
      <c r="CH146" s="298"/>
      <c r="CI146" s="298"/>
      <c r="CJ146" s="298"/>
      <c r="CK146" s="298"/>
      <c r="CL146" s="298"/>
      <c r="CM146" s="298"/>
      <c r="CN146" s="298"/>
    </row>
    <row r="147" spans="1:92">
      <c r="A147" s="290"/>
      <c r="Q147" s="300"/>
      <c r="Z147" s="298"/>
      <c r="AA147" s="306"/>
      <c r="AB147" s="298"/>
      <c r="AC147" s="306"/>
      <c r="AD147" s="298"/>
      <c r="AF147" s="290"/>
      <c r="AH147" s="298"/>
      <c r="AI147" s="298"/>
      <c r="AJ147" s="298"/>
      <c r="AK147" s="298"/>
      <c r="AL147" s="298"/>
      <c r="AM147" s="298"/>
      <c r="AN147" s="298"/>
      <c r="AO147" s="298"/>
      <c r="AP147" s="298"/>
      <c r="AQ147" s="298"/>
      <c r="AR147" s="298"/>
      <c r="AS147" s="298"/>
      <c r="AT147" s="298"/>
      <c r="AU147" s="298"/>
      <c r="AV147" s="298"/>
      <c r="AW147" s="298"/>
      <c r="AX147" s="298"/>
      <c r="AY147" s="298"/>
      <c r="AZ147" s="298"/>
      <c r="BA147" s="298"/>
      <c r="BB147" s="298"/>
      <c r="BC147" s="298"/>
      <c r="BD147" s="298"/>
      <c r="BE147" s="298"/>
      <c r="BF147" s="298"/>
      <c r="BG147" s="298"/>
      <c r="BH147" s="298"/>
      <c r="BI147" s="298"/>
      <c r="BJ147" s="298"/>
      <c r="BK147" s="298"/>
      <c r="BL147" s="298"/>
      <c r="BM147" s="298"/>
      <c r="BN147" s="298"/>
      <c r="BO147" s="298"/>
      <c r="BP147" s="298"/>
      <c r="BQ147" s="298"/>
      <c r="BR147" s="298"/>
      <c r="BS147" s="298"/>
      <c r="BT147" s="298"/>
      <c r="BU147" s="298"/>
      <c r="BV147" s="298"/>
      <c r="BW147" s="298"/>
      <c r="BX147" s="298"/>
      <c r="BY147" s="298"/>
      <c r="BZ147" s="298"/>
      <c r="CA147" s="298"/>
      <c r="CB147" s="298"/>
      <c r="CC147" s="298"/>
      <c r="CD147" s="298"/>
      <c r="CE147" s="298"/>
      <c r="CF147" s="298"/>
      <c r="CG147" s="298"/>
      <c r="CH147" s="298"/>
      <c r="CI147" s="298"/>
      <c r="CJ147" s="298"/>
      <c r="CK147" s="298"/>
      <c r="CL147" s="298"/>
      <c r="CM147" s="298"/>
      <c r="CN147" s="298"/>
    </row>
    <row r="148" spans="1:92">
      <c r="A148" s="290"/>
      <c r="Q148" s="300"/>
      <c r="Z148" s="298"/>
      <c r="AA148" s="306"/>
      <c r="AB148" s="298"/>
      <c r="AC148" s="306"/>
      <c r="AD148" s="298"/>
      <c r="AF148" s="290"/>
      <c r="AH148" s="298"/>
      <c r="AI148" s="298"/>
      <c r="AJ148" s="298"/>
      <c r="AK148" s="298"/>
      <c r="AL148" s="298"/>
      <c r="AM148" s="298"/>
      <c r="AN148" s="298"/>
      <c r="AO148" s="298"/>
      <c r="AP148" s="298"/>
      <c r="AQ148" s="298"/>
      <c r="AR148" s="298"/>
      <c r="AS148" s="298"/>
      <c r="AT148" s="298"/>
      <c r="AU148" s="298"/>
      <c r="AV148" s="298"/>
      <c r="AW148" s="298"/>
      <c r="AX148" s="298"/>
      <c r="AY148" s="298"/>
      <c r="AZ148" s="298"/>
      <c r="BA148" s="298"/>
      <c r="BB148" s="298"/>
      <c r="BC148" s="298"/>
      <c r="BD148" s="298"/>
      <c r="BE148" s="298"/>
      <c r="BF148" s="298"/>
      <c r="BG148" s="298"/>
      <c r="BH148" s="298"/>
      <c r="BI148" s="298"/>
      <c r="BJ148" s="298"/>
      <c r="BK148" s="298"/>
      <c r="BL148" s="298"/>
      <c r="BM148" s="298"/>
      <c r="BN148" s="298"/>
      <c r="BO148" s="298"/>
      <c r="BP148" s="298"/>
      <c r="BQ148" s="298"/>
      <c r="BR148" s="298"/>
      <c r="BS148" s="298"/>
      <c r="BT148" s="298"/>
      <c r="BU148" s="298"/>
      <c r="BV148" s="298"/>
      <c r="BW148" s="298"/>
      <c r="BX148" s="298"/>
      <c r="BY148" s="298"/>
      <c r="BZ148" s="298"/>
      <c r="CA148" s="298"/>
      <c r="CB148" s="298"/>
      <c r="CC148" s="298"/>
      <c r="CD148" s="298"/>
      <c r="CE148" s="298"/>
      <c r="CF148" s="298"/>
      <c r="CG148" s="298"/>
      <c r="CH148" s="298"/>
      <c r="CI148" s="298"/>
      <c r="CJ148" s="298"/>
      <c r="CK148" s="298"/>
      <c r="CL148" s="298"/>
      <c r="CM148" s="298"/>
      <c r="CN148" s="298"/>
    </row>
    <row r="149" spans="1:92">
      <c r="A149" s="290"/>
      <c r="Q149" s="304"/>
      <c r="Z149" s="298"/>
      <c r="AA149" s="306"/>
      <c r="AB149" s="298"/>
      <c r="AC149" s="306"/>
      <c r="AD149" s="298"/>
      <c r="AF149" s="290"/>
      <c r="AH149" s="298"/>
      <c r="AI149" s="298"/>
      <c r="AJ149" s="298"/>
      <c r="AK149" s="298"/>
      <c r="AL149" s="298"/>
      <c r="AM149" s="298"/>
      <c r="AN149" s="298"/>
      <c r="AO149" s="298"/>
      <c r="AP149" s="298"/>
      <c r="AQ149" s="298"/>
      <c r="AR149" s="298"/>
      <c r="AS149" s="298"/>
      <c r="AT149" s="298"/>
      <c r="AU149" s="298"/>
      <c r="AV149" s="298"/>
      <c r="AW149" s="298"/>
      <c r="AX149" s="298"/>
      <c r="AY149" s="298"/>
      <c r="AZ149" s="298"/>
      <c r="BA149" s="298"/>
      <c r="BB149" s="298"/>
      <c r="BC149" s="298"/>
      <c r="BD149" s="298"/>
      <c r="BE149" s="298"/>
      <c r="BF149" s="298"/>
      <c r="BG149" s="298"/>
      <c r="BH149" s="298"/>
      <c r="BI149" s="298"/>
      <c r="BJ149" s="298"/>
      <c r="BK149" s="298"/>
      <c r="BL149" s="298"/>
      <c r="BM149" s="298"/>
      <c r="BN149" s="298"/>
      <c r="BO149" s="298"/>
      <c r="BP149" s="298"/>
      <c r="BQ149" s="298"/>
      <c r="BR149" s="298"/>
      <c r="BS149" s="298"/>
      <c r="BT149" s="298"/>
      <c r="BU149" s="298"/>
      <c r="BV149" s="298"/>
      <c r="BW149" s="298"/>
      <c r="BX149" s="298"/>
      <c r="BY149" s="298"/>
      <c r="BZ149" s="298"/>
      <c r="CA149" s="298"/>
      <c r="CB149" s="298"/>
      <c r="CC149" s="298"/>
      <c r="CD149" s="298"/>
      <c r="CE149" s="298"/>
      <c r="CF149" s="298"/>
      <c r="CG149" s="298"/>
      <c r="CH149" s="298"/>
      <c r="CI149" s="298"/>
      <c r="CJ149" s="298"/>
      <c r="CK149" s="298"/>
      <c r="CL149" s="298"/>
      <c r="CM149" s="298"/>
      <c r="CN149" s="298"/>
    </row>
    <row r="150" spans="1:92">
      <c r="A150" s="290"/>
      <c r="Q150" s="304"/>
      <c r="U150" s="298"/>
      <c r="V150" s="298"/>
      <c r="Z150" s="298"/>
      <c r="AB150" s="298"/>
      <c r="AC150" s="306"/>
      <c r="AD150" s="298"/>
      <c r="AF150" s="290"/>
      <c r="AH150" s="298"/>
      <c r="AI150" s="298"/>
      <c r="AJ150" s="298"/>
      <c r="AK150" s="298"/>
      <c r="AL150" s="298"/>
      <c r="AM150" s="298"/>
      <c r="AN150" s="298"/>
      <c r="AO150" s="298"/>
      <c r="AP150" s="298"/>
      <c r="AQ150" s="298"/>
      <c r="AR150" s="298"/>
      <c r="AS150" s="298"/>
      <c r="AT150" s="298"/>
      <c r="AU150" s="298"/>
      <c r="AV150" s="298"/>
      <c r="AW150" s="298"/>
      <c r="AX150" s="298"/>
      <c r="AY150" s="298"/>
      <c r="AZ150" s="298"/>
      <c r="BA150" s="298"/>
      <c r="BB150" s="298"/>
      <c r="BC150" s="298"/>
      <c r="BD150" s="298"/>
      <c r="BE150" s="298"/>
      <c r="BF150" s="298"/>
      <c r="BG150" s="298"/>
      <c r="BH150" s="298"/>
      <c r="BI150" s="298"/>
      <c r="BJ150" s="298"/>
      <c r="BK150" s="298"/>
      <c r="BL150" s="298"/>
      <c r="BM150" s="298"/>
      <c r="BN150" s="298"/>
      <c r="BO150" s="298"/>
      <c r="BP150" s="298"/>
      <c r="BQ150" s="298"/>
      <c r="BR150" s="298"/>
      <c r="BS150" s="298"/>
      <c r="BT150" s="298"/>
      <c r="BU150" s="298"/>
      <c r="BV150" s="298"/>
      <c r="BW150" s="298"/>
      <c r="BX150" s="298"/>
      <c r="BY150" s="298"/>
      <c r="BZ150" s="298"/>
      <c r="CA150" s="298"/>
      <c r="CB150" s="298"/>
      <c r="CC150" s="298"/>
      <c r="CD150" s="298"/>
      <c r="CE150" s="298"/>
      <c r="CF150" s="298"/>
      <c r="CG150" s="298"/>
      <c r="CH150" s="298"/>
      <c r="CI150" s="298"/>
      <c r="CJ150" s="298"/>
      <c r="CK150" s="298"/>
      <c r="CL150" s="298"/>
      <c r="CM150" s="298"/>
      <c r="CN150" s="298"/>
    </row>
    <row r="151" spans="1:92">
      <c r="A151" s="290"/>
      <c r="Q151" s="304"/>
      <c r="Z151" s="298"/>
      <c r="AA151" s="306"/>
      <c r="AB151" s="298"/>
      <c r="AC151" s="306"/>
      <c r="AD151" s="298"/>
      <c r="AF151" s="290"/>
      <c r="AH151" s="298"/>
      <c r="AI151" s="298"/>
      <c r="AJ151" s="298"/>
      <c r="AK151" s="298"/>
      <c r="AL151" s="298"/>
      <c r="AM151" s="298"/>
      <c r="AN151" s="298"/>
      <c r="AO151" s="298"/>
      <c r="AP151" s="298"/>
      <c r="AQ151" s="298"/>
      <c r="AR151" s="298"/>
      <c r="AS151" s="298"/>
      <c r="AT151" s="298"/>
      <c r="AU151" s="298"/>
      <c r="AV151" s="298"/>
      <c r="AW151" s="298"/>
      <c r="AX151" s="298"/>
      <c r="AY151" s="298"/>
      <c r="AZ151" s="298"/>
      <c r="BA151" s="298"/>
      <c r="BB151" s="298"/>
      <c r="BC151" s="298"/>
      <c r="BD151" s="298"/>
      <c r="BE151" s="298"/>
      <c r="BF151" s="298"/>
      <c r="BG151" s="298"/>
      <c r="BH151" s="298"/>
      <c r="BI151" s="298"/>
      <c r="BJ151" s="298"/>
      <c r="BK151" s="298"/>
      <c r="BL151" s="298"/>
      <c r="BM151" s="298"/>
      <c r="BN151" s="298"/>
      <c r="BO151" s="298"/>
      <c r="BP151" s="298"/>
      <c r="BQ151" s="298"/>
      <c r="BR151" s="298"/>
      <c r="BS151" s="298"/>
      <c r="BT151" s="298"/>
      <c r="BU151" s="298"/>
      <c r="BV151" s="298"/>
      <c r="BW151" s="298"/>
      <c r="BX151" s="298"/>
      <c r="BY151" s="298"/>
      <c r="BZ151" s="298"/>
      <c r="CA151" s="298"/>
      <c r="CB151" s="298"/>
      <c r="CC151" s="298"/>
      <c r="CD151" s="298"/>
      <c r="CE151" s="298"/>
      <c r="CF151" s="298"/>
      <c r="CG151" s="298"/>
      <c r="CH151" s="298"/>
      <c r="CI151" s="298"/>
      <c r="CJ151" s="298"/>
      <c r="CK151" s="298"/>
      <c r="CL151" s="298"/>
      <c r="CM151" s="298"/>
      <c r="CN151" s="298"/>
    </row>
    <row r="152" spans="1:92">
      <c r="A152" s="290"/>
      <c r="Q152" s="300"/>
      <c r="Z152" s="298"/>
      <c r="AA152" s="306"/>
      <c r="AB152" s="298"/>
      <c r="AC152" s="306"/>
      <c r="AD152" s="298"/>
      <c r="AF152" s="290"/>
      <c r="AH152" s="298"/>
      <c r="AI152" s="298"/>
      <c r="AJ152" s="298"/>
      <c r="AK152" s="298"/>
      <c r="AL152" s="298"/>
      <c r="AM152" s="298"/>
      <c r="AN152" s="298"/>
      <c r="AO152" s="298"/>
      <c r="AP152" s="298"/>
      <c r="AQ152" s="298"/>
      <c r="AR152" s="298"/>
      <c r="AS152" s="298"/>
      <c r="AT152" s="298"/>
      <c r="AU152" s="298"/>
      <c r="AV152" s="298"/>
      <c r="AW152" s="298"/>
      <c r="AX152" s="298"/>
      <c r="AY152" s="298"/>
      <c r="AZ152" s="298"/>
      <c r="BA152" s="298"/>
      <c r="BB152" s="298"/>
      <c r="BC152" s="298"/>
      <c r="BD152" s="298"/>
      <c r="BE152" s="298"/>
      <c r="BF152" s="298"/>
      <c r="BG152" s="298"/>
      <c r="BH152" s="298"/>
      <c r="BI152" s="298"/>
      <c r="BJ152" s="298"/>
      <c r="BK152" s="298"/>
      <c r="BL152" s="298"/>
      <c r="BM152" s="298"/>
      <c r="BN152" s="298"/>
      <c r="BO152" s="298"/>
      <c r="BP152" s="298"/>
      <c r="BQ152" s="298"/>
      <c r="BR152" s="298"/>
      <c r="BS152" s="298"/>
      <c r="BT152" s="298"/>
      <c r="BU152" s="298"/>
      <c r="BV152" s="298"/>
      <c r="BW152" s="298"/>
      <c r="BX152" s="298"/>
      <c r="BY152" s="298"/>
      <c r="BZ152" s="298"/>
      <c r="CA152" s="298"/>
      <c r="CB152" s="298"/>
      <c r="CC152" s="298"/>
      <c r="CD152" s="298"/>
      <c r="CE152" s="298"/>
      <c r="CF152" s="298"/>
      <c r="CG152" s="298"/>
      <c r="CH152" s="298"/>
      <c r="CI152" s="298"/>
      <c r="CJ152" s="298"/>
      <c r="CK152" s="298"/>
      <c r="CL152" s="298"/>
      <c r="CM152" s="298"/>
      <c r="CN152" s="298"/>
    </row>
    <row r="153" spans="1:92">
      <c r="A153" s="290"/>
      <c r="Q153" s="304"/>
      <c r="Z153" s="298"/>
      <c r="AA153" s="306"/>
      <c r="AB153" s="298"/>
      <c r="AC153" s="306"/>
      <c r="AD153" s="298"/>
      <c r="AF153" s="290"/>
      <c r="AH153" s="298"/>
      <c r="AI153" s="298"/>
      <c r="AJ153" s="298"/>
      <c r="AK153" s="298"/>
      <c r="AL153" s="298"/>
      <c r="AM153" s="298"/>
      <c r="AN153" s="298"/>
      <c r="AO153" s="298"/>
      <c r="AP153" s="298"/>
      <c r="AQ153" s="298"/>
      <c r="AR153" s="298"/>
      <c r="AS153" s="298"/>
      <c r="AT153" s="298"/>
      <c r="AU153" s="298"/>
      <c r="AV153" s="298"/>
      <c r="AW153" s="298"/>
      <c r="AX153" s="298"/>
      <c r="AY153" s="298"/>
      <c r="AZ153" s="298"/>
      <c r="BA153" s="298"/>
      <c r="BB153" s="298"/>
      <c r="BC153" s="298"/>
      <c r="BD153" s="298"/>
      <c r="BE153" s="298"/>
      <c r="BF153" s="298"/>
      <c r="BG153" s="298"/>
      <c r="BH153" s="298"/>
      <c r="BI153" s="298"/>
      <c r="BJ153" s="298"/>
      <c r="BK153" s="298"/>
      <c r="BL153" s="298"/>
      <c r="BM153" s="298"/>
      <c r="BN153" s="298"/>
      <c r="BO153" s="298"/>
      <c r="BP153" s="298"/>
      <c r="BQ153" s="298"/>
      <c r="BR153" s="298"/>
      <c r="BS153" s="298"/>
      <c r="BT153" s="298"/>
      <c r="BU153" s="298"/>
      <c r="BV153" s="298"/>
      <c r="BW153" s="298"/>
      <c r="BX153" s="298"/>
      <c r="BY153" s="298"/>
      <c r="BZ153" s="298"/>
      <c r="CA153" s="298"/>
      <c r="CB153" s="298"/>
      <c r="CC153" s="298"/>
      <c r="CD153" s="298"/>
      <c r="CE153" s="298"/>
      <c r="CF153" s="298"/>
      <c r="CG153" s="298"/>
      <c r="CH153" s="298"/>
      <c r="CI153" s="298"/>
      <c r="CJ153" s="298"/>
      <c r="CK153" s="298"/>
      <c r="CL153" s="298"/>
      <c r="CM153" s="298"/>
      <c r="CN153" s="298"/>
    </row>
    <row r="154" spans="1:92">
      <c r="A154" s="290"/>
      <c r="Q154" s="300"/>
      <c r="W154" s="290"/>
      <c r="Y154" s="290"/>
      <c r="Z154" s="298"/>
      <c r="AA154" s="306"/>
      <c r="AB154" s="298"/>
      <c r="AC154" s="306"/>
      <c r="AD154" s="298"/>
      <c r="AF154" s="290"/>
      <c r="AH154" s="298"/>
      <c r="AI154" s="298"/>
      <c r="AJ154" s="298"/>
      <c r="AK154" s="298"/>
      <c r="AL154" s="298"/>
      <c r="AM154" s="298"/>
      <c r="AN154" s="298"/>
      <c r="AO154" s="298"/>
      <c r="AP154" s="298"/>
      <c r="AQ154" s="298"/>
      <c r="AR154" s="298"/>
      <c r="AS154" s="298"/>
      <c r="AT154" s="298"/>
      <c r="AU154" s="298"/>
      <c r="AV154" s="298"/>
      <c r="AW154" s="298"/>
      <c r="AX154" s="298"/>
      <c r="AY154" s="298"/>
      <c r="AZ154" s="298"/>
      <c r="BA154" s="298"/>
      <c r="BB154" s="298"/>
      <c r="BC154" s="298"/>
      <c r="BD154" s="298"/>
      <c r="BE154" s="298"/>
      <c r="BF154" s="298"/>
      <c r="BG154" s="298"/>
      <c r="BH154" s="298"/>
      <c r="BI154" s="298"/>
      <c r="BJ154" s="298"/>
      <c r="BK154" s="298"/>
      <c r="BL154" s="298"/>
      <c r="BM154" s="298"/>
      <c r="BN154" s="298"/>
      <c r="BO154" s="298"/>
      <c r="BP154" s="298"/>
      <c r="BQ154" s="298"/>
      <c r="BR154" s="298"/>
      <c r="BS154" s="298"/>
      <c r="BT154" s="298"/>
      <c r="BU154" s="298"/>
      <c r="BV154" s="298"/>
      <c r="BW154" s="298"/>
      <c r="BX154" s="298"/>
      <c r="BY154" s="298"/>
      <c r="BZ154" s="298"/>
      <c r="CA154" s="298"/>
      <c r="CB154" s="298"/>
      <c r="CC154" s="298"/>
      <c r="CD154" s="298"/>
      <c r="CE154" s="298"/>
      <c r="CF154" s="298"/>
      <c r="CG154" s="298"/>
      <c r="CH154" s="298"/>
      <c r="CI154" s="298"/>
      <c r="CJ154" s="298"/>
      <c r="CK154" s="298"/>
      <c r="CL154" s="298"/>
      <c r="CM154" s="298"/>
      <c r="CN154" s="298"/>
    </row>
    <row r="155" spans="1:92">
      <c r="A155" s="290"/>
      <c r="Q155" s="300"/>
      <c r="W155" s="290"/>
      <c r="Y155" s="290"/>
      <c r="Z155" s="298"/>
      <c r="AA155" s="306"/>
      <c r="AB155" s="298"/>
      <c r="AC155" s="306"/>
      <c r="AD155" s="298"/>
      <c r="AF155" s="290"/>
      <c r="AH155" s="298"/>
      <c r="AI155" s="298"/>
      <c r="AJ155" s="298"/>
      <c r="AK155" s="298"/>
      <c r="AL155" s="298"/>
      <c r="AM155" s="298"/>
      <c r="AN155" s="298"/>
      <c r="AO155" s="298"/>
      <c r="AP155" s="298"/>
      <c r="AQ155" s="298"/>
      <c r="AR155" s="298"/>
      <c r="AS155" s="298"/>
      <c r="AT155" s="298"/>
      <c r="AU155" s="298"/>
      <c r="AV155" s="298"/>
      <c r="AW155" s="298"/>
      <c r="AX155" s="298"/>
      <c r="AY155" s="298"/>
      <c r="AZ155" s="298"/>
      <c r="BA155" s="298"/>
      <c r="BB155" s="298"/>
      <c r="BC155" s="298"/>
      <c r="BD155" s="298"/>
      <c r="BE155" s="298"/>
      <c r="BF155" s="298"/>
      <c r="BG155" s="298"/>
      <c r="BH155" s="298"/>
      <c r="BI155" s="298"/>
      <c r="BJ155" s="298"/>
      <c r="BK155" s="298"/>
      <c r="BL155" s="298"/>
      <c r="BM155" s="298"/>
      <c r="BN155" s="298"/>
      <c r="BO155" s="298"/>
      <c r="BP155" s="298"/>
      <c r="BQ155" s="298"/>
      <c r="BR155" s="298"/>
      <c r="BS155" s="298"/>
      <c r="BT155" s="298"/>
      <c r="BU155" s="298"/>
      <c r="BV155" s="298"/>
      <c r="BW155" s="298"/>
      <c r="BX155" s="298"/>
      <c r="BY155" s="298"/>
      <c r="BZ155" s="298"/>
      <c r="CA155" s="298"/>
      <c r="CB155" s="298"/>
      <c r="CC155" s="298"/>
      <c r="CD155" s="298"/>
      <c r="CE155" s="298"/>
      <c r="CF155" s="298"/>
      <c r="CG155" s="298"/>
      <c r="CH155" s="298"/>
      <c r="CI155" s="298"/>
      <c r="CJ155" s="298"/>
      <c r="CK155" s="298"/>
      <c r="CL155" s="298"/>
      <c r="CM155" s="298"/>
      <c r="CN155" s="298"/>
    </row>
    <row r="156" spans="1:92">
      <c r="A156" s="290"/>
      <c r="Q156" s="300"/>
      <c r="W156" s="290"/>
      <c r="Y156" s="290"/>
      <c r="Z156" s="298"/>
      <c r="AA156" s="306"/>
      <c r="AB156" s="298"/>
      <c r="AC156" s="306"/>
      <c r="AD156" s="298"/>
      <c r="AF156" s="290"/>
      <c r="AH156" s="298"/>
      <c r="AI156" s="298"/>
      <c r="AJ156" s="298"/>
      <c r="AK156" s="298"/>
      <c r="AL156" s="298"/>
      <c r="AM156" s="298"/>
      <c r="AN156" s="298"/>
      <c r="AO156" s="298"/>
      <c r="AP156" s="298"/>
      <c r="AQ156" s="298"/>
      <c r="AR156" s="298"/>
      <c r="AS156" s="298"/>
      <c r="AT156" s="298"/>
      <c r="AU156" s="298"/>
      <c r="AV156" s="298"/>
      <c r="AW156" s="298"/>
      <c r="AX156" s="298"/>
      <c r="AY156" s="298"/>
      <c r="AZ156" s="298"/>
      <c r="BA156" s="298"/>
      <c r="BB156" s="298"/>
      <c r="BC156" s="298"/>
      <c r="BD156" s="298"/>
      <c r="BE156" s="298"/>
      <c r="BF156" s="298"/>
      <c r="BG156" s="298"/>
      <c r="BH156" s="298"/>
      <c r="BI156" s="298"/>
      <c r="BJ156" s="298"/>
      <c r="BK156" s="298"/>
      <c r="BL156" s="298"/>
      <c r="BM156" s="298"/>
      <c r="BN156" s="298"/>
      <c r="BO156" s="298"/>
      <c r="BP156" s="298"/>
      <c r="BQ156" s="298"/>
      <c r="BR156" s="298"/>
      <c r="BS156" s="298"/>
      <c r="BT156" s="298"/>
      <c r="BU156" s="298"/>
      <c r="BV156" s="298"/>
      <c r="BW156" s="298"/>
      <c r="BX156" s="298"/>
      <c r="BY156" s="298"/>
      <c r="BZ156" s="298"/>
      <c r="CA156" s="298"/>
      <c r="CB156" s="298"/>
      <c r="CC156" s="298"/>
      <c r="CD156" s="298"/>
      <c r="CE156" s="298"/>
      <c r="CF156" s="298"/>
      <c r="CG156" s="298"/>
      <c r="CH156" s="298"/>
      <c r="CI156" s="298"/>
      <c r="CJ156" s="298"/>
      <c r="CK156" s="298"/>
      <c r="CL156" s="298"/>
      <c r="CM156" s="298"/>
      <c r="CN156" s="298"/>
    </row>
    <row r="157" spans="1:92">
      <c r="A157" s="290"/>
      <c r="Q157" s="300"/>
      <c r="W157" s="290"/>
      <c r="Y157" s="305"/>
      <c r="AA157" s="306"/>
      <c r="AB157" s="298"/>
      <c r="AC157" s="306"/>
      <c r="AD157" s="298"/>
      <c r="AF157" s="290"/>
      <c r="AH157" s="298"/>
      <c r="AI157" s="298"/>
      <c r="AJ157" s="298"/>
      <c r="AK157" s="298"/>
      <c r="AL157" s="298"/>
      <c r="AM157" s="298"/>
      <c r="AN157" s="298"/>
      <c r="AO157" s="298"/>
      <c r="AP157" s="298"/>
      <c r="AQ157" s="298"/>
      <c r="AR157" s="298"/>
      <c r="AS157" s="298"/>
      <c r="AT157" s="298"/>
      <c r="AU157" s="298"/>
      <c r="AV157" s="298"/>
      <c r="AW157" s="298"/>
      <c r="AX157" s="298"/>
      <c r="AY157" s="298"/>
      <c r="AZ157" s="298"/>
      <c r="BA157" s="298"/>
      <c r="BB157" s="298"/>
      <c r="BC157" s="298"/>
      <c r="BD157" s="298"/>
      <c r="BE157" s="298"/>
      <c r="BF157" s="298"/>
      <c r="BG157" s="298"/>
      <c r="BH157" s="298"/>
      <c r="BI157" s="298"/>
      <c r="BJ157" s="298"/>
      <c r="BK157" s="298"/>
      <c r="BL157" s="298"/>
      <c r="BM157" s="298"/>
      <c r="BN157" s="298"/>
      <c r="BO157" s="298"/>
      <c r="BP157" s="298"/>
      <c r="BQ157" s="298"/>
      <c r="BR157" s="298"/>
      <c r="BS157" s="298"/>
      <c r="BT157" s="298"/>
      <c r="BU157" s="298"/>
      <c r="BV157" s="298"/>
      <c r="BW157" s="298"/>
      <c r="BX157" s="298"/>
      <c r="BY157" s="298"/>
      <c r="BZ157" s="298"/>
      <c r="CA157" s="298"/>
      <c r="CB157" s="298"/>
      <c r="CC157" s="298"/>
      <c r="CD157" s="298"/>
      <c r="CE157" s="298"/>
      <c r="CF157" s="298"/>
      <c r="CG157" s="298"/>
      <c r="CH157" s="298"/>
      <c r="CI157" s="298"/>
      <c r="CJ157" s="298"/>
      <c r="CK157" s="298"/>
      <c r="CL157" s="298"/>
      <c r="CM157" s="298"/>
      <c r="CN157" s="298"/>
    </row>
    <row r="158" spans="1:92">
      <c r="A158" s="290"/>
      <c r="Q158" s="300"/>
      <c r="W158" s="290"/>
      <c r="Y158" s="290"/>
      <c r="Z158" s="298"/>
      <c r="AA158" s="306"/>
      <c r="AB158" s="298"/>
      <c r="AC158" s="306"/>
      <c r="AD158" s="298"/>
      <c r="AF158" s="290"/>
      <c r="AH158" s="298"/>
      <c r="AI158" s="298"/>
      <c r="AJ158" s="298"/>
      <c r="AK158" s="298"/>
      <c r="AL158" s="298"/>
      <c r="AM158" s="298"/>
      <c r="AN158" s="298"/>
      <c r="AO158" s="298"/>
      <c r="AP158" s="298"/>
      <c r="AQ158" s="298"/>
      <c r="AR158" s="298"/>
      <c r="AS158" s="298"/>
      <c r="AT158" s="298"/>
      <c r="AU158" s="298"/>
      <c r="AV158" s="298"/>
      <c r="AW158" s="298"/>
      <c r="AX158" s="298"/>
      <c r="AY158" s="298"/>
      <c r="AZ158" s="298"/>
      <c r="BA158" s="298"/>
      <c r="BB158" s="298"/>
      <c r="BC158" s="298"/>
      <c r="BD158" s="298"/>
      <c r="BE158" s="298"/>
      <c r="BF158" s="298"/>
      <c r="BG158" s="298"/>
      <c r="BH158" s="298"/>
      <c r="BI158" s="298"/>
      <c r="BJ158" s="298"/>
      <c r="BK158" s="298"/>
      <c r="BL158" s="298"/>
      <c r="BM158" s="298"/>
      <c r="BN158" s="298"/>
      <c r="BO158" s="298"/>
      <c r="BP158" s="298"/>
      <c r="BQ158" s="298"/>
      <c r="BR158" s="298"/>
      <c r="BS158" s="298"/>
      <c r="BT158" s="298"/>
      <c r="BU158" s="298"/>
      <c r="BV158" s="298"/>
      <c r="BW158" s="298"/>
      <c r="BX158" s="298"/>
      <c r="BY158" s="298"/>
      <c r="BZ158" s="298"/>
      <c r="CA158" s="298"/>
      <c r="CB158" s="298"/>
      <c r="CC158" s="298"/>
      <c r="CD158" s="298"/>
      <c r="CE158" s="298"/>
      <c r="CF158" s="298"/>
      <c r="CG158" s="298"/>
      <c r="CH158" s="298"/>
      <c r="CI158" s="298"/>
      <c r="CJ158" s="298"/>
      <c r="CK158" s="298"/>
      <c r="CL158" s="298"/>
      <c r="CM158" s="298"/>
      <c r="CN158" s="298"/>
    </row>
    <row r="159" spans="1:92">
      <c r="A159" s="290"/>
      <c r="Q159" s="300"/>
      <c r="W159" s="290"/>
      <c r="X159" s="305"/>
      <c r="Y159" s="290"/>
      <c r="Z159" s="305"/>
      <c r="AA159" s="306"/>
      <c r="AB159" s="305"/>
      <c r="AC159" s="410"/>
      <c r="AD159" s="305"/>
      <c r="AF159" s="290"/>
      <c r="AH159" s="298"/>
      <c r="AI159" s="298"/>
      <c r="AJ159" s="298"/>
      <c r="AK159" s="298"/>
      <c r="AL159" s="298"/>
      <c r="AM159" s="298"/>
      <c r="AN159" s="298"/>
      <c r="AO159" s="298"/>
      <c r="AP159" s="298"/>
      <c r="AQ159" s="298"/>
      <c r="AR159" s="298"/>
      <c r="AS159" s="298"/>
      <c r="AT159" s="298"/>
      <c r="AU159" s="298"/>
      <c r="AV159" s="298"/>
      <c r="AW159" s="298"/>
      <c r="AX159" s="298"/>
      <c r="AY159" s="298"/>
      <c r="AZ159" s="298"/>
      <c r="BA159" s="298"/>
      <c r="BB159" s="298"/>
      <c r="BC159" s="298"/>
      <c r="BD159" s="298"/>
      <c r="BE159" s="298"/>
      <c r="BF159" s="298"/>
      <c r="BG159" s="298"/>
      <c r="BH159" s="298"/>
      <c r="BI159" s="298"/>
      <c r="BJ159" s="298"/>
      <c r="BK159" s="298"/>
      <c r="BL159" s="298"/>
      <c r="BM159" s="298"/>
      <c r="BN159" s="298"/>
      <c r="BO159" s="298"/>
      <c r="BP159" s="298"/>
      <c r="BQ159" s="298"/>
      <c r="BR159" s="298"/>
      <c r="BS159" s="298"/>
      <c r="BT159" s="298"/>
      <c r="BU159" s="298"/>
      <c r="BV159" s="298"/>
      <c r="BW159" s="298"/>
      <c r="BX159" s="298"/>
      <c r="BY159" s="298"/>
      <c r="BZ159" s="298"/>
      <c r="CA159" s="298"/>
      <c r="CB159" s="298"/>
      <c r="CC159" s="298"/>
      <c r="CD159" s="298"/>
      <c r="CE159" s="298"/>
      <c r="CF159" s="298"/>
      <c r="CG159" s="298"/>
      <c r="CH159" s="298"/>
      <c r="CI159" s="298"/>
      <c r="CJ159" s="298"/>
      <c r="CK159" s="298"/>
      <c r="CL159" s="298"/>
      <c r="CM159" s="298"/>
      <c r="CN159" s="298"/>
    </row>
    <row r="160" spans="1:92">
      <c r="A160" s="290"/>
      <c r="Q160" s="304"/>
      <c r="Z160" s="298"/>
      <c r="AA160" s="306"/>
      <c r="AB160" s="298"/>
      <c r="AC160" s="306"/>
      <c r="AD160" s="298"/>
      <c r="AF160" s="290"/>
      <c r="AH160" s="298"/>
      <c r="AI160" s="298"/>
      <c r="AJ160" s="298"/>
      <c r="AK160" s="298"/>
      <c r="AL160" s="298"/>
      <c r="AM160" s="298"/>
      <c r="AN160" s="298"/>
      <c r="AO160" s="298"/>
      <c r="AP160" s="298"/>
      <c r="AQ160" s="298"/>
      <c r="AR160" s="298"/>
      <c r="AS160" s="298"/>
      <c r="AT160" s="298"/>
      <c r="AU160" s="298"/>
      <c r="AV160" s="298"/>
      <c r="AW160" s="298"/>
      <c r="AX160" s="298"/>
      <c r="AY160" s="298"/>
      <c r="AZ160" s="298"/>
      <c r="BA160" s="298"/>
      <c r="BB160" s="298"/>
      <c r="BC160" s="298"/>
      <c r="BD160" s="298"/>
      <c r="BE160" s="298"/>
      <c r="BF160" s="298"/>
      <c r="BG160" s="298"/>
      <c r="BH160" s="298"/>
      <c r="BI160" s="298"/>
      <c r="BJ160" s="298"/>
      <c r="BK160" s="298"/>
      <c r="BL160" s="298"/>
      <c r="BM160" s="298"/>
      <c r="BN160" s="298"/>
      <c r="BO160" s="298"/>
      <c r="BP160" s="298"/>
      <c r="BQ160" s="298"/>
      <c r="BR160" s="298"/>
      <c r="BS160" s="298"/>
      <c r="BT160" s="298"/>
      <c r="BU160" s="298"/>
      <c r="BV160" s="298"/>
      <c r="BW160" s="298"/>
      <c r="BX160" s="298"/>
      <c r="BY160" s="298"/>
      <c r="BZ160" s="298"/>
      <c r="CA160" s="298"/>
      <c r="CB160" s="298"/>
      <c r="CC160" s="298"/>
      <c r="CD160" s="298"/>
      <c r="CE160" s="298"/>
      <c r="CF160" s="298"/>
      <c r="CG160" s="298"/>
      <c r="CH160" s="298"/>
      <c r="CI160" s="298"/>
      <c r="CJ160" s="298"/>
      <c r="CK160" s="298"/>
      <c r="CL160" s="298"/>
      <c r="CM160" s="298"/>
      <c r="CN160" s="298"/>
    </row>
    <row r="161" spans="1:92">
      <c r="A161" s="290"/>
      <c r="Q161" s="304"/>
      <c r="U161" s="298"/>
      <c r="V161" s="298"/>
      <c r="Z161" s="298"/>
      <c r="AB161" s="298"/>
      <c r="AC161" s="306"/>
      <c r="AD161" s="298"/>
      <c r="AF161" s="290"/>
      <c r="AH161" s="298"/>
      <c r="AI161" s="298"/>
      <c r="AJ161" s="298"/>
      <c r="AK161" s="298"/>
      <c r="AL161" s="298"/>
      <c r="AM161" s="298"/>
      <c r="AN161" s="298"/>
      <c r="AO161" s="298"/>
      <c r="AP161" s="298"/>
      <c r="AQ161" s="298"/>
      <c r="AR161" s="298"/>
      <c r="AS161" s="298"/>
      <c r="AT161" s="298"/>
      <c r="AU161" s="298"/>
      <c r="AV161" s="298"/>
      <c r="AW161" s="298"/>
      <c r="AX161" s="298"/>
      <c r="AY161" s="298"/>
      <c r="AZ161" s="298"/>
      <c r="BA161" s="298"/>
      <c r="BB161" s="298"/>
      <c r="BC161" s="298"/>
      <c r="BD161" s="298"/>
      <c r="BE161" s="298"/>
      <c r="BF161" s="298"/>
      <c r="BG161" s="298"/>
      <c r="BH161" s="298"/>
      <c r="BI161" s="298"/>
      <c r="BJ161" s="298"/>
      <c r="BK161" s="298"/>
      <c r="BL161" s="298"/>
      <c r="BM161" s="298"/>
      <c r="BN161" s="298"/>
      <c r="BO161" s="298"/>
      <c r="BP161" s="298"/>
      <c r="BQ161" s="298"/>
      <c r="BR161" s="298"/>
      <c r="BS161" s="298"/>
      <c r="BT161" s="298"/>
      <c r="BU161" s="298"/>
      <c r="BV161" s="298"/>
      <c r="BW161" s="298"/>
      <c r="BX161" s="298"/>
      <c r="BY161" s="298"/>
      <c r="BZ161" s="298"/>
      <c r="CA161" s="298"/>
      <c r="CB161" s="298"/>
      <c r="CC161" s="298"/>
      <c r="CD161" s="298"/>
      <c r="CE161" s="298"/>
      <c r="CF161" s="298"/>
      <c r="CG161" s="298"/>
      <c r="CH161" s="298"/>
      <c r="CI161" s="298"/>
      <c r="CJ161" s="298"/>
      <c r="CK161" s="298"/>
      <c r="CL161" s="298"/>
      <c r="CM161" s="298"/>
      <c r="CN161" s="298"/>
    </row>
    <row r="162" spans="1:92">
      <c r="A162" s="290"/>
      <c r="Q162" s="304"/>
      <c r="Z162" s="298"/>
      <c r="AA162" s="306"/>
      <c r="AB162" s="298"/>
      <c r="AC162" s="306"/>
      <c r="AD162" s="298"/>
      <c r="AF162" s="290"/>
      <c r="AH162" s="298"/>
      <c r="AI162" s="298"/>
      <c r="AJ162" s="298"/>
      <c r="AK162" s="298"/>
      <c r="AL162" s="298"/>
      <c r="AM162" s="298"/>
      <c r="AN162" s="298"/>
      <c r="AO162" s="298"/>
      <c r="AP162" s="298"/>
      <c r="AQ162" s="298"/>
      <c r="AR162" s="298"/>
      <c r="AS162" s="298"/>
      <c r="AT162" s="298"/>
      <c r="AU162" s="298"/>
      <c r="AV162" s="298"/>
      <c r="AW162" s="298"/>
      <c r="AX162" s="298"/>
      <c r="AY162" s="298"/>
      <c r="AZ162" s="298"/>
      <c r="BA162" s="298"/>
      <c r="BB162" s="298"/>
      <c r="BC162" s="298"/>
      <c r="BD162" s="298"/>
      <c r="BE162" s="298"/>
      <c r="BF162" s="298"/>
      <c r="BG162" s="298"/>
      <c r="BH162" s="298"/>
      <c r="BI162" s="298"/>
      <c r="BJ162" s="298"/>
      <c r="BK162" s="298"/>
      <c r="BL162" s="298"/>
      <c r="BM162" s="298"/>
      <c r="BN162" s="298"/>
      <c r="BO162" s="298"/>
      <c r="BP162" s="298"/>
      <c r="BQ162" s="298"/>
      <c r="BR162" s="298"/>
      <c r="BS162" s="298"/>
      <c r="BT162" s="298"/>
      <c r="BU162" s="298"/>
      <c r="BV162" s="298"/>
      <c r="BW162" s="298"/>
      <c r="BX162" s="298"/>
      <c r="BY162" s="298"/>
      <c r="BZ162" s="298"/>
      <c r="CA162" s="298"/>
      <c r="CB162" s="298"/>
      <c r="CC162" s="298"/>
      <c r="CD162" s="298"/>
      <c r="CE162" s="298"/>
      <c r="CF162" s="298"/>
      <c r="CG162" s="298"/>
      <c r="CH162" s="298"/>
      <c r="CI162" s="298"/>
      <c r="CJ162" s="298"/>
      <c r="CK162" s="298"/>
      <c r="CL162" s="298"/>
      <c r="CM162" s="298"/>
      <c r="CN162" s="298"/>
    </row>
    <row r="163" spans="1:92">
      <c r="A163" s="290"/>
      <c r="Q163" s="304"/>
      <c r="U163" s="298"/>
      <c r="V163" s="298"/>
      <c r="W163" s="298"/>
      <c r="Y163" s="298"/>
      <c r="Z163" s="298"/>
      <c r="AA163" s="298"/>
      <c r="AB163" s="298"/>
      <c r="AC163" s="306"/>
      <c r="AD163" s="298"/>
      <c r="AF163" s="290"/>
      <c r="AH163" s="298"/>
      <c r="AI163" s="298"/>
      <c r="AJ163" s="298"/>
      <c r="AK163" s="298"/>
      <c r="AL163" s="298"/>
      <c r="AM163" s="298"/>
      <c r="AN163" s="298"/>
      <c r="AO163" s="298"/>
      <c r="AP163" s="298"/>
      <c r="AQ163" s="298"/>
      <c r="AR163" s="298"/>
      <c r="AS163" s="298"/>
      <c r="AT163" s="298"/>
      <c r="AU163" s="298"/>
      <c r="AV163" s="298"/>
      <c r="AW163" s="298"/>
      <c r="AX163" s="298"/>
      <c r="AY163" s="298"/>
      <c r="AZ163" s="298"/>
      <c r="BA163" s="298"/>
      <c r="BB163" s="298"/>
      <c r="BC163" s="298"/>
      <c r="BD163" s="298"/>
      <c r="BE163" s="298"/>
      <c r="BF163" s="298"/>
      <c r="BG163" s="298"/>
      <c r="BH163" s="298"/>
      <c r="BI163" s="298"/>
      <c r="BJ163" s="298"/>
      <c r="BK163" s="298"/>
      <c r="BL163" s="298"/>
      <c r="BM163" s="298"/>
      <c r="BN163" s="298"/>
      <c r="BO163" s="298"/>
      <c r="BP163" s="298"/>
      <c r="BQ163" s="298"/>
      <c r="BR163" s="298"/>
      <c r="BS163" s="298"/>
      <c r="BT163" s="298"/>
      <c r="BU163" s="298"/>
      <c r="BV163" s="298"/>
      <c r="BW163" s="298"/>
      <c r="BX163" s="298"/>
      <c r="BY163" s="298"/>
      <c r="BZ163" s="298"/>
      <c r="CA163" s="298"/>
      <c r="CB163" s="298"/>
      <c r="CC163" s="298"/>
      <c r="CD163" s="298"/>
      <c r="CE163" s="298"/>
      <c r="CF163" s="298"/>
      <c r="CG163" s="298"/>
      <c r="CH163" s="298"/>
      <c r="CI163" s="298"/>
      <c r="CJ163" s="298"/>
      <c r="CK163" s="298"/>
      <c r="CL163" s="298"/>
      <c r="CM163" s="298"/>
      <c r="CN163" s="298"/>
    </row>
    <row r="164" spans="1:92">
      <c r="A164" s="290"/>
      <c r="Q164" s="304"/>
      <c r="Z164" s="298"/>
      <c r="AA164" s="306"/>
      <c r="AB164" s="298"/>
      <c r="AC164" s="306"/>
      <c r="AD164" s="298"/>
      <c r="AF164" s="290"/>
      <c r="AH164" s="298"/>
      <c r="AI164" s="298"/>
      <c r="AJ164" s="298"/>
      <c r="AK164" s="298"/>
      <c r="AL164" s="298"/>
      <c r="AM164" s="298"/>
      <c r="AN164" s="298"/>
      <c r="AO164" s="298"/>
      <c r="AP164" s="298"/>
      <c r="AQ164" s="298"/>
      <c r="AR164" s="298"/>
      <c r="AS164" s="298"/>
      <c r="AT164" s="298"/>
      <c r="AU164" s="298"/>
      <c r="AV164" s="298"/>
      <c r="AW164" s="298"/>
      <c r="AX164" s="298"/>
      <c r="AY164" s="298"/>
      <c r="AZ164" s="298"/>
      <c r="BA164" s="298"/>
      <c r="BB164" s="298"/>
      <c r="BC164" s="298"/>
      <c r="BD164" s="298"/>
      <c r="BE164" s="298"/>
      <c r="BF164" s="298"/>
      <c r="BG164" s="298"/>
      <c r="BH164" s="298"/>
      <c r="BI164" s="298"/>
      <c r="BJ164" s="298"/>
      <c r="BK164" s="298"/>
      <c r="BL164" s="298"/>
      <c r="BM164" s="298"/>
      <c r="BN164" s="298"/>
      <c r="BO164" s="298"/>
      <c r="BP164" s="298"/>
      <c r="BQ164" s="298"/>
      <c r="BR164" s="298"/>
      <c r="BS164" s="298"/>
      <c r="BT164" s="298"/>
      <c r="BU164" s="298"/>
      <c r="BV164" s="298"/>
      <c r="BW164" s="298"/>
      <c r="BX164" s="298"/>
      <c r="BY164" s="298"/>
      <c r="BZ164" s="298"/>
      <c r="CA164" s="298"/>
      <c r="CB164" s="298"/>
      <c r="CC164" s="298"/>
      <c r="CD164" s="298"/>
      <c r="CE164" s="298"/>
      <c r="CF164" s="298"/>
      <c r="CG164" s="298"/>
      <c r="CH164" s="298"/>
      <c r="CI164" s="298"/>
      <c r="CJ164" s="298"/>
      <c r="CK164" s="298"/>
      <c r="CL164" s="298"/>
      <c r="CM164" s="298"/>
      <c r="CN164" s="298"/>
    </row>
    <row r="165" spans="1:92">
      <c r="A165" s="290"/>
      <c r="Q165" s="300"/>
      <c r="U165" s="309"/>
      <c r="Z165" s="298"/>
      <c r="AA165" s="306"/>
      <c r="AB165" s="298"/>
      <c r="AC165" s="306"/>
      <c r="AD165" s="298"/>
      <c r="AF165" s="290"/>
      <c r="AH165" s="298"/>
      <c r="AI165" s="298"/>
      <c r="AJ165" s="298"/>
      <c r="AK165" s="298"/>
      <c r="AL165" s="298"/>
      <c r="AM165" s="298"/>
      <c r="AN165" s="298"/>
      <c r="AO165" s="298"/>
      <c r="AP165" s="298"/>
      <c r="AQ165" s="298"/>
      <c r="AR165" s="298"/>
      <c r="AS165" s="298"/>
      <c r="AT165" s="298"/>
      <c r="AU165" s="298"/>
      <c r="AV165" s="298"/>
      <c r="AW165" s="298"/>
      <c r="AX165" s="298"/>
      <c r="AY165" s="298"/>
      <c r="AZ165" s="298"/>
      <c r="BA165" s="298"/>
      <c r="BB165" s="298"/>
      <c r="BC165" s="298"/>
      <c r="BD165" s="298"/>
      <c r="BE165" s="298"/>
      <c r="BF165" s="298"/>
      <c r="BG165" s="298"/>
      <c r="BH165" s="298"/>
      <c r="BI165" s="298"/>
      <c r="BJ165" s="298"/>
      <c r="BK165" s="298"/>
      <c r="BL165" s="298"/>
      <c r="BM165" s="298"/>
      <c r="BN165" s="298"/>
      <c r="BO165" s="298"/>
      <c r="BP165" s="298"/>
      <c r="BQ165" s="298"/>
      <c r="BR165" s="298"/>
      <c r="BS165" s="298"/>
      <c r="BT165" s="298"/>
      <c r="BU165" s="298"/>
      <c r="BV165" s="298"/>
      <c r="BW165" s="298"/>
      <c r="BX165" s="298"/>
      <c r="BY165" s="298"/>
      <c r="BZ165" s="298"/>
      <c r="CA165" s="298"/>
      <c r="CB165" s="298"/>
      <c r="CC165" s="298"/>
      <c r="CD165" s="298"/>
      <c r="CE165" s="298"/>
      <c r="CF165" s="298"/>
      <c r="CG165" s="298"/>
      <c r="CH165" s="298"/>
      <c r="CI165" s="298"/>
      <c r="CJ165" s="298"/>
      <c r="CK165" s="298"/>
      <c r="CL165" s="298"/>
      <c r="CM165" s="298"/>
      <c r="CN165" s="298"/>
    </row>
    <row r="166" spans="1:92">
      <c r="A166" s="290"/>
      <c r="Q166" s="300"/>
      <c r="U166" s="309"/>
      <c r="Z166" s="298"/>
      <c r="AA166" s="306"/>
      <c r="AB166" s="298"/>
      <c r="AC166" s="306"/>
      <c r="AD166" s="298"/>
      <c r="AF166" s="290"/>
      <c r="AH166" s="298"/>
      <c r="AI166" s="298"/>
      <c r="AJ166" s="298"/>
      <c r="AK166" s="298"/>
      <c r="AL166" s="298"/>
      <c r="AM166" s="298"/>
      <c r="AN166" s="298"/>
      <c r="AO166" s="298"/>
      <c r="AP166" s="298"/>
      <c r="AQ166" s="298"/>
      <c r="AR166" s="298"/>
      <c r="AS166" s="298"/>
      <c r="AT166" s="298"/>
      <c r="AU166" s="298"/>
      <c r="AV166" s="298"/>
      <c r="AW166" s="298"/>
      <c r="AX166" s="298"/>
      <c r="AY166" s="298"/>
      <c r="AZ166" s="298"/>
      <c r="BA166" s="298"/>
      <c r="BB166" s="298"/>
      <c r="BC166" s="298"/>
      <c r="BD166" s="298"/>
      <c r="BE166" s="298"/>
      <c r="BF166" s="298"/>
      <c r="BG166" s="298"/>
      <c r="BH166" s="298"/>
      <c r="BI166" s="298"/>
      <c r="BJ166" s="298"/>
      <c r="BK166" s="298"/>
      <c r="BL166" s="298"/>
      <c r="BM166" s="298"/>
      <c r="BN166" s="298"/>
      <c r="BO166" s="298"/>
      <c r="BP166" s="298"/>
      <c r="BQ166" s="298"/>
      <c r="BR166" s="298"/>
      <c r="BS166" s="298"/>
      <c r="BT166" s="298"/>
      <c r="BU166" s="298"/>
      <c r="BV166" s="298"/>
      <c r="BW166" s="298"/>
      <c r="BX166" s="298"/>
      <c r="BY166" s="298"/>
      <c r="BZ166" s="298"/>
      <c r="CA166" s="298"/>
      <c r="CB166" s="298"/>
      <c r="CC166" s="298"/>
      <c r="CD166" s="298"/>
      <c r="CE166" s="298"/>
      <c r="CF166" s="298"/>
      <c r="CG166" s="298"/>
      <c r="CH166" s="298"/>
      <c r="CI166" s="298"/>
      <c r="CJ166" s="298"/>
      <c r="CK166" s="298"/>
      <c r="CL166" s="298"/>
      <c r="CM166" s="298"/>
      <c r="CN166" s="298"/>
    </row>
    <row r="167" spans="1:92">
      <c r="A167" s="290"/>
      <c r="Q167" s="300"/>
      <c r="R167" s="389"/>
      <c r="S167" s="389"/>
      <c r="W167" s="290"/>
      <c r="Y167" s="290"/>
      <c r="Z167" s="298"/>
      <c r="AA167" s="306"/>
      <c r="AB167" s="298"/>
      <c r="AC167" s="306"/>
      <c r="AD167" s="298"/>
      <c r="AF167" s="290"/>
      <c r="AH167" s="298"/>
      <c r="AI167" s="298"/>
      <c r="AJ167" s="298"/>
      <c r="AK167" s="298"/>
      <c r="AL167" s="298"/>
      <c r="AM167" s="298"/>
      <c r="AN167" s="298"/>
      <c r="AO167" s="298"/>
      <c r="AP167" s="298"/>
      <c r="AQ167" s="298"/>
      <c r="AR167" s="298"/>
      <c r="AS167" s="298"/>
      <c r="AT167" s="298"/>
      <c r="AU167" s="298"/>
      <c r="AV167" s="298"/>
      <c r="AW167" s="298"/>
      <c r="AX167" s="298"/>
      <c r="AY167" s="298"/>
      <c r="AZ167" s="298"/>
      <c r="BA167" s="298"/>
      <c r="BB167" s="298"/>
      <c r="BC167" s="298"/>
      <c r="BD167" s="298"/>
      <c r="BE167" s="298"/>
      <c r="BF167" s="298"/>
      <c r="BG167" s="298"/>
      <c r="BH167" s="298"/>
      <c r="BI167" s="298"/>
      <c r="BJ167" s="298"/>
      <c r="BK167" s="298"/>
      <c r="BL167" s="298"/>
      <c r="BM167" s="298"/>
      <c r="BN167" s="298"/>
      <c r="BO167" s="298"/>
      <c r="BP167" s="298"/>
      <c r="BQ167" s="298"/>
      <c r="BR167" s="298"/>
      <c r="BS167" s="298"/>
      <c r="BT167" s="298"/>
      <c r="BU167" s="298"/>
      <c r="BV167" s="298"/>
      <c r="BW167" s="298"/>
      <c r="BX167" s="298"/>
      <c r="BY167" s="298"/>
      <c r="BZ167" s="298"/>
      <c r="CA167" s="298"/>
      <c r="CB167" s="298"/>
      <c r="CC167" s="298"/>
      <c r="CD167" s="298"/>
      <c r="CE167" s="298"/>
      <c r="CF167" s="298"/>
      <c r="CG167" s="298"/>
      <c r="CH167" s="298"/>
      <c r="CI167" s="298"/>
      <c r="CJ167" s="298"/>
      <c r="CK167" s="298"/>
      <c r="CL167" s="298"/>
      <c r="CM167" s="298"/>
      <c r="CN167" s="298"/>
    </row>
    <row r="168" spans="1:92">
      <c r="A168" s="290"/>
      <c r="Q168" s="300"/>
      <c r="W168" s="290"/>
      <c r="Y168" s="290"/>
      <c r="Z168" s="298"/>
      <c r="AA168" s="306"/>
      <c r="AB168" s="298"/>
      <c r="AC168" s="306"/>
      <c r="AD168" s="298"/>
      <c r="AF168" s="290"/>
      <c r="AH168" s="298"/>
      <c r="AI168" s="298"/>
      <c r="AJ168" s="298"/>
      <c r="AK168" s="298"/>
      <c r="AL168" s="298"/>
      <c r="AM168" s="298"/>
      <c r="AN168" s="298"/>
      <c r="AO168" s="298"/>
      <c r="AP168" s="298"/>
      <c r="AQ168" s="298"/>
      <c r="AR168" s="298"/>
      <c r="AS168" s="298"/>
      <c r="AT168" s="298"/>
      <c r="AU168" s="298"/>
      <c r="AV168" s="298"/>
      <c r="AW168" s="298"/>
      <c r="AX168" s="298"/>
      <c r="AY168" s="298"/>
      <c r="AZ168" s="298"/>
      <c r="BA168" s="298"/>
      <c r="BB168" s="298"/>
      <c r="BC168" s="298"/>
      <c r="BD168" s="298"/>
      <c r="BE168" s="298"/>
      <c r="BF168" s="298"/>
      <c r="BG168" s="298"/>
      <c r="BH168" s="298"/>
      <c r="BI168" s="298"/>
      <c r="BJ168" s="298"/>
      <c r="BK168" s="298"/>
      <c r="BL168" s="298"/>
      <c r="BM168" s="298"/>
      <c r="BN168" s="298"/>
      <c r="BO168" s="298"/>
      <c r="BP168" s="298"/>
      <c r="BQ168" s="298"/>
      <c r="BR168" s="298"/>
      <c r="BS168" s="298"/>
      <c r="BT168" s="298"/>
      <c r="BU168" s="298"/>
      <c r="BV168" s="298"/>
      <c r="BW168" s="298"/>
      <c r="BX168" s="298"/>
      <c r="BY168" s="298"/>
      <c r="BZ168" s="298"/>
      <c r="CA168" s="298"/>
      <c r="CB168" s="298"/>
      <c r="CC168" s="298"/>
      <c r="CD168" s="298"/>
      <c r="CE168" s="298"/>
      <c r="CF168" s="298"/>
      <c r="CG168" s="298"/>
      <c r="CH168" s="298"/>
      <c r="CI168" s="298"/>
      <c r="CJ168" s="298"/>
      <c r="CK168" s="298"/>
      <c r="CL168" s="298"/>
      <c r="CM168" s="298"/>
      <c r="CN168" s="298"/>
    </row>
    <row r="169" spans="1:92">
      <c r="A169" s="290"/>
      <c r="Q169" s="300"/>
      <c r="W169" s="290"/>
      <c r="Y169" s="290"/>
      <c r="Z169" s="298"/>
      <c r="AA169" s="306"/>
      <c r="AB169" s="298"/>
      <c r="AC169" s="306"/>
      <c r="AD169" s="298"/>
      <c r="AF169" s="290"/>
      <c r="AH169" s="298"/>
      <c r="AI169" s="298"/>
      <c r="AJ169" s="298"/>
      <c r="AK169" s="298"/>
      <c r="AL169" s="298"/>
      <c r="AM169" s="298"/>
      <c r="AN169" s="298"/>
      <c r="AO169" s="298"/>
      <c r="AP169" s="298"/>
      <c r="AQ169" s="298"/>
      <c r="AR169" s="298"/>
      <c r="AS169" s="298"/>
      <c r="AT169" s="298"/>
      <c r="AU169" s="298"/>
      <c r="AV169" s="298"/>
      <c r="AW169" s="298"/>
      <c r="AX169" s="298"/>
      <c r="AY169" s="298"/>
      <c r="AZ169" s="298"/>
      <c r="BA169" s="298"/>
      <c r="BB169" s="298"/>
      <c r="BC169" s="298"/>
      <c r="BD169" s="298"/>
      <c r="BE169" s="298"/>
      <c r="BF169" s="298"/>
      <c r="BG169" s="298"/>
      <c r="BH169" s="298"/>
      <c r="BI169" s="298"/>
      <c r="BJ169" s="298"/>
      <c r="BK169" s="298"/>
      <c r="BL169" s="298"/>
      <c r="BM169" s="298"/>
      <c r="BN169" s="298"/>
      <c r="BO169" s="298"/>
      <c r="BP169" s="298"/>
      <c r="BQ169" s="298"/>
      <c r="BR169" s="298"/>
      <c r="BS169" s="298"/>
      <c r="BT169" s="298"/>
      <c r="BU169" s="298"/>
      <c r="BV169" s="298"/>
      <c r="BW169" s="298"/>
      <c r="BX169" s="298"/>
      <c r="BY169" s="298"/>
      <c r="BZ169" s="298"/>
      <c r="CA169" s="298"/>
      <c r="CB169" s="298"/>
      <c r="CC169" s="298"/>
      <c r="CD169" s="298"/>
      <c r="CE169" s="298"/>
      <c r="CF169" s="298"/>
      <c r="CG169" s="298"/>
      <c r="CH169" s="298"/>
      <c r="CI169" s="298"/>
      <c r="CJ169" s="298"/>
      <c r="CK169" s="298"/>
      <c r="CL169" s="298"/>
      <c r="CM169" s="298"/>
      <c r="CN169" s="298"/>
    </row>
    <row r="170" spans="1:92">
      <c r="A170" s="290"/>
      <c r="Q170" s="300"/>
      <c r="W170" s="290"/>
      <c r="Y170" s="290"/>
      <c r="Z170" s="298"/>
      <c r="AA170" s="290"/>
      <c r="AB170" s="298"/>
      <c r="AC170" s="306"/>
      <c r="AD170" s="298"/>
      <c r="AF170" s="290"/>
      <c r="AH170" s="298"/>
      <c r="AI170" s="298"/>
      <c r="AJ170" s="298"/>
      <c r="AK170" s="298"/>
      <c r="AL170" s="298"/>
      <c r="AM170" s="298"/>
      <c r="AN170" s="298"/>
      <c r="AO170" s="298"/>
      <c r="AP170" s="298"/>
      <c r="AQ170" s="298"/>
      <c r="AR170" s="298"/>
      <c r="AS170" s="298"/>
      <c r="AT170" s="298"/>
      <c r="AU170" s="298"/>
      <c r="AV170" s="298"/>
      <c r="AW170" s="298"/>
      <c r="AX170" s="298"/>
      <c r="AY170" s="298"/>
      <c r="AZ170" s="298"/>
      <c r="BA170" s="298"/>
      <c r="BB170" s="298"/>
      <c r="BC170" s="298"/>
      <c r="BD170" s="298"/>
      <c r="BE170" s="298"/>
      <c r="BF170" s="298"/>
      <c r="BG170" s="298"/>
      <c r="BH170" s="298"/>
      <c r="BI170" s="298"/>
      <c r="BJ170" s="298"/>
      <c r="BK170" s="298"/>
      <c r="BL170" s="298"/>
      <c r="BM170" s="298"/>
      <c r="BN170" s="298"/>
      <c r="BO170" s="298"/>
      <c r="BP170" s="298"/>
      <c r="BQ170" s="298"/>
      <c r="BR170" s="298"/>
      <c r="BS170" s="298"/>
      <c r="BT170" s="298"/>
      <c r="BU170" s="298"/>
      <c r="BV170" s="298"/>
      <c r="BW170" s="298"/>
      <c r="BX170" s="298"/>
      <c r="BY170" s="298"/>
      <c r="BZ170" s="298"/>
      <c r="CA170" s="298"/>
      <c r="CB170" s="298"/>
      <c r="CC170" s="298"/>
      <c r="CD170" s="298"/>
      <c r="CE170" s="298"/>
      <c r="CF170" s="298"/>
      <c r="CG170" s="298"/>
      <c r="CH170" s="298"/>
      <c r="CI170" s="298"/>
      <c r="CJ170" s="298"/>
      <c r="CK170" s="298"/>
      <c r="CL170" s="298"/>
      <c r="CM170" s="298"/>
      <c r="CN170" s="298"/>
    </row>
    <row r="171" spans="1:92">
      <c r="A171" s="290"/>
      <c r="Q171" s="300"/>
      <c r="W171" s="290"/>
      <c r="Y171" s="290"/>
      <c r="Z171" s="298"/>
      <c r="AA171" s="306"/>
      <c r="AB171" s="298"/>
      <c r="AC171" s="306"/>
      <c r="AD171" s="298"/>
      <c r="AF171" s="290"/>
      <c r="AH171" s="298"/>
      <c r="AI171" s="298"/>
      <c r="AJ171" s="298"/>
      <c r="AK171" s="298"/>
      <c r="AL171" s="298"/>
      <c r="AM171" s="298"/>
      <c r="AN171" s="298"/>
      <c r="AO171" s="298"/>
      <c r="AP171" s="298"/>
      <c r="AQ171" s="298"/>
      <c r="AR171" s="298"/>
      <c r="AS171" s="298"/>
      <c r="AT171" s="298"/>
      <c r="AU171" s="298"/>
      <c r="AV171" s="298"/>
      <c r="AW171" s="298"/>
      <c r="AX171" s="298"/>
      <c r="AY171" s="298"/>
      <c r="AZ171" s="298"/>
      <c r="BA171" s="298"/>
      <c r="BB171" s="298"/>
      <c r="BC171" s="298"/>
      <c r="BD171" s="298"/>
      <c r="BE171" s="298"/>
      <c r="BF171" s="298"/>
      <c r="BG171" s="298"/>
      <c r="BH171" s="298"/>
      <c r="BI171" s="298"/>
      <c r="BJ171" s="298"/>
      <c r="BK171" s="298"/>
      <c r="BL171" s="298"/>
      <c r="BM171" s="298"/>
      <c r="BN171" s="298"/>
      <c r="BO171" s="298"/>
      <c r="BP171" s="298"/>
      <c r="BQ171" s="298"/>
      <c r="BR171" s="298"/>
      <c r="BS171" s="298"/>
      <c r="BT171" s="298"/>
      <c r="BU171" s="298"/>
      <c r="BV171" s="298"/>
      <c r="BW171" s="298"/>
      <c r="BX171" s="298"/>
      <c r="BY171" s="298"/>
      <c r="BZ171" s="298"/>
      <c r="CA171" s="298"/>
      <c r="CB171" s="298"/>
      <c r="CC171" s="298"/>
      <c r="CD171" s="298"/>
      <c r="CE171" s="298"/>
      <c r="CF171" s="298"/>
      <c r="CG171" s="298"/>
      <c r="CH171" s="298"/>
      <c r="CI171" s="298"/>
      <c r="CJ171" s="298"/>
      <c r="CK171" s="298"/>
      <c r="CL171" s="298"/>
      <c r="CM171" s="298"/>
      <c r="CN171" s="298"/>
    </row>
    <row r="172" spans="1:92">
      <c r="A172" s="290"/>
      <c r="Q172" s="300"/>
      <c r="W172" s="290"/>
      <c r="Y172" s="290"/>
      <c r="Z172" s="298"/>
      <c r="AA172" s="306"/>
      <c r="AB172" s="298"/>
      <c r="AC172" s="306"/>
      <c r="AD172" s="298"/>
      <c r="AF172" s="290"/>
      <c r="AH172" s="298"/>
      <c r="AI172" s="298"/>
      <c r="AJ172" s="298"/>
      <c r="AK172" s="298"/>
      <c r="AL172" s="298"/>
      <c r="AM172" s="298"/>
      <c r="AN172" s="298"/>
      <c r="AO172" s="298"/>
      <c r="AP172" s="298"/>
      <c r="AQ172" s="298"/>
      <c r="AR172" s="298"/>
      <c r="AS172" s="298"/>
      <c r="AT172" s="298"/>
      <c r="AU172" s="298"/>
      <c r="AV172" s="298"/>
      <c r="AW172" s="298"/>
      <c r="AX172" s="298"/>
      <c r="AY172" s="298"/>
      <c r="AZ172" s="298"/>
      <c r="BA172" s="298"/>
      <c r="BB172" s="298"/>
      <c r="BC172" s="298"/>
      <c r="BD172" s="298"/>
      <c r="BE172" s="298"/>
      <c r="BF172" s="298"/>
      <c r="BG172" s="298"/>
      <c r="BH172" s="298"/>
      <c r="BI172" s="298"/>
      <c r="BJ172" s="298"/>
      <c r="BK172" s="298"/>
      <c r="BL172" s="298"/>
      <c r="BM172" s="298"/>
      <c r="BN172" s="298"/>
      <c r="BO172" s="298"/>
      <c r="BP172" s="298"/>
      <c r="BQ172" s="298"/>
      <c r="BR172" s="298"/>
      <c r="BS172" s="298"/>
      <c r="BT172" s="298"/>
      <c r="BU172" s="298"/>
      <c r="BV172" s="298"/>
      <c r="BW172" s="298"/>
      <c r="BX172" s="298"/>
      <c r="BY172" s="298"/>
      <c r="BZ172" s="298"/>
      <c r="CA172" s="298"/>
      <c r="CB172" s="298"/>
      <c r="CC172" s="298"/>
      <c r="CD172" s="298"/>
      <c r="CE172" s="298"/>
      <c r="CF172" s="298"/>
      <c r="CG172" s="298"/>
      <c r="CH172" s="298"/>
      <c r="CI172" s="298"/>
      <c r="CJ172" s="298"/>
      <c r="CK172" s="298"/>
      <c r="CL172" s="298"/>
      <c r="CM172" s="298"/>
      <c r="CN172" s="298"/>
    </row>
    <row r="173" spans="1:92">
      <c r="A173" s="290"/>
      <c r="Q173" s="300"/>
      <c r="W173" s="290"/>
      <c r="Y173" s="290"/>
      <c r="Z173" s="298"/>
      <c r="AA173" s="290"/>
      <c r="AB173" s="298"/>
      <c r="AC173" s="306"/>
      <c r="AD173" s="298"/>
      <c r="AF173" s="290"/>
      <c r="AH173" s="298"/>
      <c r="AI173" s="298"/>
      <c r="AJ173" s="298"/>
      <c r="AK173" s="298"/>
      <c r="AL173" s="298"/>
      <c r="AM173" s="298"/>
      <c r="AN173" s="298"/>
      <c r="AO173" s="298"/>
      <c r="AP173" s="298"/>
      <c r="AQ173" s="298"/>
      <c r="AR173" s="298"/>
      <c r="AS173" s="298"/>
      <c r="AT173" s="298"/>
      <c r="AU173" s="298"/>
      <c r="AV173" s="298"/>
      <c r="AW173" s="298"/>
      <c r="AX173" s="298"/>
      <c r="AY173" s="298"/>
      <c r="AZ173" s="298"/>
      <c r="BA173" s="298"/>
      <c r="BB173" s="298"/>
      <c r="BC173" s="298"/>
      <c r="BD173" s="298"/>
      <c r="BE173" s="298"/>
      <c r="BF173" s="298"/>
      <c r="BG173" s="298"/>
      <c r="BH173" s="298"/>
      <c r="BI173" s="298"/>
      <c r="BJ173" s="298"/>
      <c r="BK173" s="298"/>
      <c r="BL173" s="298"/>
      <c r="BM173" s="298"/>
      <c r="BN173" s="298"/>
      <c r="BO173" s="298"/>
      <c r="BP173" s="298"/>
      <c r="BQ173" s="298"/>
      <c r="BR173" s="298"/>
      <c r="BS173" s="298"/>
      <c r="BT173" s="298"/>
      <c r="BU173" s="298"/>
      <c r="BV173" s="298"/>
      <c r="BW173" s="298"/>
      <c r="BX173" s="298"/>
      <c r="BY173" s="298"/>
      <c r="BZ173" s="298"/>
      <c r="CA173" s="298"/>
      <c r="CB173" s="298"/>
      <c r="CC173" s="298"/>
      <c r="CD173" s="298"/>
      <c r="CE173" s="298"/>
      <c r="CF173" s="298"/>
      <c r="CG173" s="298"/>
      <c r="CH173" s="298"/>
      <c r="CI173" s="298"/>
      <c r="CJ173" s="298"/>
      <c r="CK173" s="298"/>
      <c r="CL173" s="298"/>
      <c r="CM173" s="298"/>
      <c r="CN173" s="298"/>
    </row>
    <row r="174" spans="1:92">
      <c r="A174" s="290"/>
      <c r="Q174" s="300"/>
      <c r="W174" s="290"/>
      <c r="Y174" s="290"/>
      <c r="Z174" s="298"/>
      <c r="AA174" s="290"/>
      <c r="AB174" s="298"/>
      <c r="AC174" s="306"/>
      <c r="AD174" s="298"/>
      <c r="AF174" s="290"/>
      <c r="AH174" s="298"/>
      <c r="AI174" s="298"/>
      <c r="AJ174" s="298"/>
      <c r="AK174" s="298"/>
      <c r="AL174" s="298"/>
      <c r="AM174" s="298"/>
      <c r="AN174" s="298"/>
      <c r="AO174" s="298"/>
      <c r="AP174" s="298"/>
      <c r="AQ174" s="298"/>
      <c r="AR174" s="298"/>
      <c r="AS174" s="298"/>
      <c r="AT174" s="298"/>
      <c r="AU174" s="298"/>
      <c r="AV174" s="298"/>
      <c r="AW174" s="298"/>
      <c r="AX174" s="298"/>
      <c r="AY174" s="298"/>
      <c r="AZ174" s="298"/>
      <c r="BA174" s="298"/>
      <c r="BB174" s="298"/>
      <c r="BC174" s="298"/>
      <c r="BD174" s="298"/>
      <c r="BE174" s="298"/>
      <c r="BF174" s="298"/>
      <c r="BG174" s="298"/>
      <c r="BH174" s="298"/>
      <c r="BI174" s="298"/>
      <c r="BJ174" s="298"/>
      <c r="BK174" s="298"/>
      <c r="BL174" s="298"/>
      <c r="BM174" s="298"/>
      <c r="BN174" s="298"/>
      <c r="BO174" s="298"/>
      <c r="BP174" s="298"/>
      <c r="BQ174" s="298"/>
      <c r="BR174" s="298"/>
      <c r="BS174" s="298"/>
      <c r="BT174" s="298"/>
      <c r="BU174" s="298"/>
      <c r="BV174" s="298"/>
      <c r="BW174" s="298"/>
      <c r="BX174" s="298"/>
      <c r="BY174" s="298"/>
      <c r="BZ174" s="298"/>
      <c r="CA174" s="298"/>
      <c r="CB174" s="298"/>
      <c r="CC174" s="298"/>
      <c r="CD174" s="298"/>
      <c r="CE174" s="298"/>
      <c r="CF174" s="298"/>
      <c r="CG174" s="298"/>
      <c r="CH174" s="298"/>
      <c r="CI174" s="298"/>
      <c r="CJ174" s="298"/>
      <c r="CK174" s="298"/>
      <c r="CL174" s="298"/>
      <c r="CM174" s="298"/>
      <c r="CN174" s="298"/>
    </row>
    <row r="175" spans="1:92">
      <c r="A175" s="290"/>
      <c r="Q175" s="304"/>
      <c r="U175" s="298"/>
      <c r="V175" s="298"/>
      <c r="W175" s="298"/>
      <c r="Y175" s="298"/>
      <c r="Z175" s="298"/>
      <c r="AA175" s="306"/>
      <c r="AB175" s="298"/>
      <c r="AC175" s="306"/>
      <c r="AD175" s="298"/>
      <c r="AF175" s="290"/>
      <c r="AH175" s="298"/>
      <c r="AI175" s="298"/>
      <c r="AJ175" s="298"/>
      <c r="AK175" s="298"/>
      <c r="AL175" s="298"/>
      <c r="AM175" s="298"/>
      <c r="AN175" s="298"/>
      <c r="AO175" s="298"/>
      <c r="AP175" s="298"/>
      <c r="AQ175" s="298"/>
      <c r="AR175" s="298"/>
      <c r="AS175" s="298"/>
      <c r="AT175" s="298"/>
      <c r="AU175" s="298"/>
      <c r="AV175" s="298"/>
      <c r="AW175" s="298"/>
      <c r="AX175" s="298"/>
      <c r="AY175" s="298"/>
      <c r="AZ175" s="298"/>
      <c r="BA175" s="298"/>
      <c r="BB175" s="298"/>
      <c r="BC175" s="298"/>
      <c r="BD175" s="298"/>
      <c r="BE175" s="298"/>
      <c r="BF175" s="298"/>
      <c r="BG175" s="298"/>
      <c r="BH175" s="298"/>
      <c r="BI175" s="298"/>
      <c r="BJ175" s="298"/>
      <c r="BK175" s="298"/>
      <c r="BL175" s="298"/>
      <c r="BM175" s="298"/>
      <c r="BN175" s="298"/>
      <c r="BO175" s="298"/>
      <c r="BP175" s="298"/>
      <c r="BQ175" s="298"/>
      <c r="BR175" s="298"/>
      <c r="BS175" s="298"/>
      <c r="BT175" s="298"/>
      <c r="BU175" s="298"/>
      <c r="BV175" s="298"/>
      <c r="BW175" s="298"/>
      <c r="BX175" s="298"/>
      <c r="BY175" s="298"/>
      <c r="BZ175" s="298"/>
      <c r="CA175" s="298"/>
      <c r="CB175" s="298"/>
      <c r="CC175" s="298"/>
      <c r="CD175" s="298"/>
      <c r="CE175" s="298"/>
      <c r="CF175" s="298"/>
      <c r="CG175" s="298"/>
      <c r="CH175" s="298"/>
      <c r="CI175" s="298"/>
      <c r="CJ175" s="298"/>
      <c r="CK175" s="298"/>
      <c r="CL175" s="298"/>
      <c r="CM175" s="298"/>
      <c r="CN175" s="298"/>
    </row>
    <row r="176" spans="1:92">
      <c r="A176" s="290"/>
      <c r="Q176" s="304"/>
      <c r="Y176" s="290"/>
      <c r="Z176" s="298"/>
      <c r="AA176" s="306"/>
      <c r="AB176" s="298"/>
      <c r="AC176" s="306"/>
      <c r="AD176" s="298"/>
      <c r="AF176" s="290"/>
      <c r="AH176" s="298"/>
      <c r="AI176" s="298"/>
      <c r="AJ176" s="298"/>
      <c r="AK176" s="298"/>
      <c r="AL176" s="298"/>
      <c r="AM176" s="298"/>
      <c r="AN176" s="298"/>
      <c r="AO176" s="298"/>
      <c r="AP176" s="298"/>
      <c r="AQ176" s="298"/>
      <c r="AR176" s="298"/>
      <c r="AS176" s="298"/>
      <c r="AT176" s="298"/>
      <c r="AU176" s="298"/>
      <c r="AV176" s="298"/>
      <c r="AW176" s="298"/>
      <c r="AX176" s="298"/>
      <c r="AY176" s="298"/>
      <c r="AZ176" s="298"/>
      <c r="BA176" s="298"/>
      <c r="BB176" s="298"/>
      <c r="BC176" s="298"/>
      <c r="BD176" s="298"/>
      <c r="BE176" s="298"/>
      <c r="BF176" s="298"/>
      <c r="BG176" s="298"/>
      <c r="BH176" s="298"/>
      <c r="BI176" s="298"/>
      <c r="BJ176" s="298"/>
      <c r="BK176" s="298"/>
      <c r="BL176" s="298"/>
      <c r="BM176" s="298"/>
      <c r="BN176" s="298"/>
      <c r="BO176" s="298"/>
      <c r="BP176" s="298"/>
      <c r="BQ176" s="298"/>
      <c r="BR176" s="298"/>
      <c r="BS176" s="298"/>
      <c r="BT176" s="298"/>
      <c r="BU176" s="298"/>
      <c r="BV176" s="298"/>
      <c r="BW176" s="298"/>
      <c r="BX176" s="298"/>
      <c r="BY176" s="298"/>
      <c r="BZ176" s="298"/>
      <c r="CA176" s="298"/>
      <c r="CB176" s="298"/>
      <c r="CC176" s="298"/>
      <c r="CD176" s="298"/>
      <c r="CE176" s="298"/>
      <c r="CF176" s="298"/>
      <c r="CG176" s="298"/>
      <c r="CH176" s="298"/>
      <c r="CI176" s="298"/>
      <c r="CJ176" s="298"/>
      <c r="CK176" s="298"/>
      <c r="CL176" s="298"/>
      <c r="CM176" s="298"/>
      <c r="CN176" s="298"/>
    </row>
    <row r="177" spans="1:92">
      <c r="A177" s="290"/>
      <c r="Q177" s="304"/>
      <c r="Y177" s="290"/>
      <c r="Z177" s="298"/>
      <c r="AA177" s="306"/>
      <c r="AB177" s="298"/>
      <c r="AC177" s="306"/>
      <c r="AD177" s="298"/>
      <c r="AF177" s="290"/>
      <c r="AH177" s="298"/>
      <c r="AI177" s="298"/>
      <c r="AJ177" s="298"/>
      <c r="AK177" s="298"/>
      <c r="AL177" s="298"/>
      <c r="AM177" s="298"/>
      <c r="AN177" s="298"/>
      <c r="AO177" s="298"/>
      <c r="AP177" s="298"/>
      <c r="AQ177" s="298"/>
      <c r="AR177" s="298"/>
      <c r="AS177" s="298"/>
      <c r="AT177" s="298"/>
      <c r="AU177" s="298"/>
      <c r="AV177" s="298"/>
      <c r="AW177" s="298"/>
      <c r="AX177" s="298"/>
      <c r="AY177" s="298"/>
      <c r="AZ177" s="298"/>
      <c r="BA177" s="298"/>
      <c r="BB177" s="298"/>
      <c r="BC177" s="298"/>
      <c r="BD177" s="298"/>
      <c r="BE177" s="298"/>
      <c r="BF177" s="298"/>
      <c r="BG177" s="298"/>
      <c r="BH177" s="298"/>
      <c r="BI177" s="298"/>
      <c r="BJ177" s="298"/>
      <c r="BK177" s="298"/>
      <c r="BL177" s="298"/>
      <c r="BM177" s="298"/>
      <c r="BN177" s="298"/>
      <c r="BO177" s="298"/>
      <c r="BP177" s="298"/>
      <c r="BQ177" s="298"/>
      <c r="BR177" s="298"/>
      <c r="BS177" s="298"/>
      <c r="BT177" s="298"/>
      <c r="BU177" s="298"/>
      <c r="BV177" s="298"/>
      <c r="BW177" s="298"/>
      <c r="BX177" s="298"/>
      <c r="BY177" s="298"/>
      <c r="BZ177" s="298"/>
      <c r="CA177" s="298"/>
      <c r="CB177" s="298"/>
      <c r="CC177" s="298"/>
      <c r="CD177" s="298"/>
      <c r="CE177" s="298"/>
      <c r="CF177" s="298"/>
      <c r="CG177" s="298"/>
      <c r="CH177" s="298"/>
      <c r="CI177" s="298"/>
      <c r="CJ177" s="298"/>
      <c r="CK177" s="298"/>
      <c r="CL177" s="298"/>
      <c r="CM177" s="298"/>
      <c r="CN177" s="298"/>
    </row>
    <row r="178" spans="1:92">
      <c r="A178" s="290"/>
      <c r="Q178" s="300"/>
      <c r="Y178" s="290"/>
      <c r="Z178" s="298"/>
      <c r="AA178" s="306"/>
      <c r="AB178" s="298"/>
      <c r="AC178" s="306"/>
      <c r="AD178" s="298"/>
      <c r="AF178" s="290"/>
      <c r="AH178" s="298"/>
      <c r="AI178" s="298"/>
      <c r="AJ178" s="298"/>
      <c r="AK178" s="298"/>
      <c r="AL178" s="298"/>
      <c r="AM178" s="298"/>
      <c r="AN178" s="298"/>
      <c r="AO178" s="298"/>
      <c r="AP178" s="298"/>
      <c r="AQ178" s="298"/>
      <c r="AR178" s="298"/>
      <c r="AS178" s="298"/>
      <c r="AT178" s="298"/>
      <c r="AU178" s="298"/>
      <c r="AV178" s="298"/>
      <c r="AW178" s="298"/>
      <c r="AX178" s="298"/>
      <c r="AY178" s="298"/>
      <c r="AZ178" s="298"/>
      <c r="BA178" s="298"/>
      <c r="BB178" s="298"/>
      <c r="BC178" s="298"/>
      <c r="BD178" s="298"/>
      <c r="BE178" s="298"/>
      <c r="BF178" s="298"/>
      <c r="BG178" s="298"/>
      <c r="BH178" s="298"/>
      <c r="BI178" s="298"/>
      <c r="BJ178" s="298"/>
      <c r="BK178" s="298"/>
      <c r="BL178" s="298"/>
      <c r="BM178" s="298"/>
      <c r="BN178" s="298"/>
      <c r="BO178" s="298"/>
      <c r="BP178" s="298"/>
      <c r="BQ178" s="298"/>
      <c r="BR178" s="298"/>
      <c r="BS178" s="298"/>
      <c r="BT178" s="298"/>
      <c r="BU178" s="298"/>
      <c r="BV178" s="298"/>
      <c r="BW178" s="298"/>
      <c r="BX178" s="298"/>
      <c r="BY178" s="298"/>
      <c r="BZ178" s="298"/>
      <c r="CA178" s="298"/>
      <c r="CB178" s="298"/>
      <c r="CC178" s="298"/>
      <c r="CD178" s="298"/>
      <c r="CE178" s="298"/>
      <c r="CF178" s="298"/>
      <c r="CG178" s="298"/>
      <c r="CH178" s="298"/>
      <c r="CI178" s="298"/>
      <c r="CJ178" s="298"/>
      <c r="CK178" s="298"/>
      <c r="CL178" s="298"/>
      <c r="CM178" s="298"/>
      <c r="CN178" s="298"/>
    </row>
    <row r="179" spans="1:92">
      <c r="A179" s="290"/>
      <c r="Q179" s="304"/>
      <c r="Y179" s="290"/>
      <c r="Z179" s="298"/>
      <c r="AA179" s="306"/>
      <c r="AB179" s="298"/>
      <c r="AC179" s="306"/>
      <c r="AD179" s="298"/>
      <c r="AF179" s="290"/>
      <c r="AH179" s="298"/>
      <c r="AI179" s="298"/>
      <c r="AJ179" s="298"/>
      <c r="AK179" s="298"/>
      <c r="AL179" s="298"/>
      <c r="AM179" s="298"/>
      <c r="AN179" s="298"/>
      <c r="AO179" s="298"/>
      <c r="AP179" s="298"/>
      <c r="AQ179" s="298"/>
      <c r="AR179" s="298"/>
      <c r="AS179" s="298"/>
      <c r="AT179" s="298"/>
      <c r="AU179" s="298"/>
      <c r="AV179" s="298"/>
      <c r="AW179" s="298"/>
      <c r="AX179" s="298"/>
      <c r="AY179" s="298"/>
      <c r="AZ179" s="298"/>
      <c r="BA179" s="298"/>
      <c r="BB179" s="298"/>
      <c r="BC179" s="298"/>
      <c r="BD179" s="298"/>
      <c r="BE179" s="298"/>
      <c r="BF179" s="298"/>
      <c r="BG179" s="298"/>
      <c r="BH179" s="298"/>
      <c r="BI179" s="298"/>
      <c r="BJ179" s="298"/>
      <c r="BK179" s="298"/>
      <c r="BL179" s="298"/>
      <c r="BM179" s="298"/>
      <c r="BN179" s="298"/>
      <c r="BO179" s="298"/>
      <c r="BP179" s="298"/>
      <c r="BQ179" s="298"/>
      <c r="BR179" s="298"/>
      <c r="BS179" s="298"/>
      <c r="BT179" s="298"/>
      <c r="BU179" s="298"/>
      <c r="BV179" s="298"/>
      <c r="BW179" s="298"/>
      <c r="BX179" s="298"/>
      <c r="BY179" s="298"/>
      <c r="BZ179" s="298"/>
      <c r="CA179" s="298"/>
      <c r="CB179" s="298"/>
      <c r="CC179" s="298"/>
      <c r="CD179" s="298"/>
      <c r="CE179" s="298"/>
      <c r="CF179" s="298"/>
      <c r="CG179" s="298"/>
      <c r="CH179" s="298"/>
      <c r="CI179" s="298"/>
      <c r="CJ179" s="298"/>
      <c r="CK179" s="298"/>
      <c r="CL179" s="298"/>
      <c r="CM179" s="298"/>
      <c r="CN179" s="298"/>
    </row>
    <row r="180" spans="1:92">
      <c r="A180" s="290"/>
      <c r="Q180" s="300"/>
      <c r="W180" s="290"/>
      <c r="Y180" s="290"/>
      <c r="Z180" s="298"/>
      <c r="AA180" s="306"/>
      <c r="AB180" s="298"/>
      <c r="AC180" s="306"/>
      <c r="AD180" s="298"/>
      <c r="AF180" s="290"/>
      <c r="AH180" s="298"/>
      <c r="AI180" s="298"/>
      <c r="AJ180" s="298"/>
      <c r="AK180" s="298"/>
      <c r="AL180" s="298"/>
      <c r="AM180" s="298"/>
      <c r="AN180" s="298"/>
      <c r="AO180" s="298"/>
      <c r="AP180" s="298"/>
      <c r="AQ180" s="298"/>
      <c r="AR180" s="298"/>
      <c r="AS180" s="298"/>
      <c r="AT180" s="298"/>
      <c r="AU180" s="298"/>
      <c r="AV180" s="298"/>
      <c r="AW180" s="298"/>
      <c r="AX180" s="298"/>
      <c r="AY180" s="298"/>
      <c r="AZ180" s="298"/>
      <c r="BA180" s="298"/>
      <c r="BB180" s="298"/>
      <c r="BC180" s="298"/>
      <c r="BD180" s="298"/>
      <c r="BE180" s="298"/>
      <c r="BF180" s="298"/>
      <c r="BG180" s="298"/>
      <c r="BH180" s="298"/>
      <c r="BI180" s="298"/>
      <c r="BJ180" s="298"/>
      <c r="BK180" s="298"/>
      <c r="BL180" s="298"/>
      <c r="BM180" s="298"/>
      <c r="BN180" s="298"/>
      <c r="BO180" s="298"/>
      <c r="BP180" s="298"/>
      <c r="BQ180" s="298"/>
      <c r="BR180" s="298"/>
      <c r="BS180" s="298"/>
      <c r="BT180" s="298"/>
      <c r="BU180" s="298"/>
      <c r="BV180" s="298"/>
      <c r="BW180" s="298"/>
      <c r="BX180" s="298"/>
      <c r="BY180" s="298"/>
      <c r="BZ180" s="298"/>
      <c r="CA180" s="298"/>
      <c r="CB180" s="298"/>
      <c r="CC180" s="298"/>
      <c r="CD180" s="298"/>
      <c r="CE180" s="298"/>
      <c r="CF180" s="298"/>
      <c r="CG180" s="298"/>
      <c r="CH180" s="298"/>
      <c r="CI180" s="298"/>
      <c r="CJ180" s="298"/>
      <c r="CK180" s="298"/>
      <c r="CL180" s="298"/>
      <c r="CM180" s="298"/>
      <c r="CN180" s="298"/>
    </row>
    <row r="181" spans="1:92">
      <c r="A181" s="290"/>
      <c r="Q181" s="300"/>
      <c r="U181" s="298"/>
      <c r="W181" s="298"/>
      <c r="X181" s="298"/>
      <c r="Y181" s="298"/>
      <c r="Z181" s="298"/>
      <c r="AA181" s="306"/>
      <c r="AB181" s="298"/>
      <c r="AC181" s="306"/>
      <c r="AD181" s="298"/>
      <c r="AF181" s="290"/>
      <c r="AH181" s="298"/>
      <c r="AI181" s="298"/>
      <c r="AJ181" s="298"/>
      <c r="AK181" s="298"/>
      <c r="AL181" s="298"/>
      <c r="AM181" s="298"/>
      <c r="AN181" s="298"/>
      <c r="AO181" s="298"/>
      <c r="AP181" s="298"/>
      <c r="AQ181" s="298"/>
      <c r="AR181" s="298"/>
      <c r="AS181" s="298"/>
      <c r="AT181" s="298"/>
      <c r="AU181" s="298"/>
      <c r="AV181" s="298"/>
      <c r="AW181" s="298"/>
      <c r="AX181" s="298"/>
      <c r="AY181" s="298"/>
      <c r="AZ181" s="298"/>
      <c r="BA181" s="298"/>
      <c r="BB181" s="298"/>
      <c r="BC181" s="298"/>
      <c r="BD181" s="298"/>
      <c r="BE181" s="298"/>
      <c r="BF181" s="298"/>
      <c r="BG181" s="298"/>
      <c r="BH181" s="298"/>
      <c r="BI181" s="298"/>
      <c r="BJ181" s="298"/>
      <c r="BK181" s="298"/>
      <c r="BL181" s="298"/>
      <c r="BM181" s="298"/>
      <c r="BN181" s="298"/>
      <c r="BO181" s="298"/>
      <c r="BP181" s="298"/>
      <c r="BQ181" s="298"/>
      <c r="BR181" s="298"/>
      <c r="BS181" s="298"/>
      <c r="BT181" s="298"/>
      <c r="BU181" s="298"/>
      <c r="BV181" s="298"/>
      <c r="BW181" s="298"/>
      <c r="BX181" s="298"/>
      <c r="BY181" s="298"/>
      <c r="BZ181" s="298"/>
      <c r="CA181" s="298"/>
      <c r="CB181" s="298"/>
      <c r="CC181" s="298"/>
      <c r="CD181" s="298"/>
      <c r="CE181" s="298"/>
      <c r="CF181" s="298"/>
      <c r="CG181" s="298"/>
      <c r="CH181" s="298"/>
      <c r="CI181" s="298"/>
      <c r="CJ181" s="298"/>
      <c r="CK181" s="298"/>
      <c r="CL181" s="298"/>
      <c r="CM181" s="298"/>
      <c r="CN181" s="298"/>
    </row>
    <row r="182" spans="1:92">
      <c r="A182" s="290"/>
      <c r="Q182" s="300"/>
      <c r="U182" s="298"/>
      <c r="W182" s="298"/>
      <c r="X182" s="298"/>
      <c r="Y182" s="298"/>
      <c r="Z182" s="298"/>
      <c r="AA182" s="306"/>
      <c r="AB182" s="298"/>
      <c r="AC182" s="306"/>
      <c r="AD182" s="298"/>
      <c r="AF182" s="290"/>
      <c r="AH182" s="298"/>
      <c r="AI182" s="298"/>
      <c r="AJ182" s="298"/>
      <c r="AK182" s="298"/>
      <c r="AL182" s="298"/>
      <c r="AM182" s="298"/>
      <c r="AN182" s="298"/>
      <c r="AO182" s="298"/>
      <c r="AP182" s="298"/>
      <c r="AQ182" s="298"/>
      <c r="AR182" s="298"/>
      <c r="AS182" s="298"/>
      <c r="AT182" s="298"/>
      <c r="AU182" s="298"/>
      <c r="AV182" s="298"/>
      <c r="AW182" s="298"/>
      <c r="AX182" s="298"/>
      <c r="AY182" s="298"/>
      <c r="AZ182" s="298"/>
      <c r="BA182" s="298"/>
      <c r="BB182" s="298"/>
      <c r="BC182" s="298"/>
      <c r="BD182" s="298"/>
      <c r="BE182" s="298"/>
      <c r="BF182" s="298"/>
      <c r="BG182" s="298"/>
      <c r="BH182" s="298"/>
      <c r="BI182" s="298"/>
      <c r="BJ182" s="298"/>
      <c r="BK182" s="298"/>
      <c r="BL182" s="298"/>
      <c r="BM182" s="298"/>
      <c r="BN182" s="298"/>
      <c r="BO182" s="298"/>
      <c r="BP182" s="298"/>
      <c r="BQ182" s="298"/>
      <c r="BR182" s="298"/>
      <c r="BS182" s="298"/>
      <c r="BT182" s="298"/>
      <c r="BU182" s="298"/>
      <c r="BV182" s="298"/>
      <c r="BW182" s="298"/>
      <c r="BX182" s="298"/>
      <c r="BY182" s="298"/>
      <c r="BZ182" s="298"/>
      <c r="CA182" s="298"/>
      <c r="CB182" s="298"/>
      <c r="CC182" s="298"/>
      <c r="CD182" s="298"/>
      <c r="CE182" s="298"/>
      <c r="CF182" s="298"/>
      <c r="CG182" s="298"/>
      <c r="CH182" s="298"/>
      <c r="CI182" s="298"/>
      <c r="CJ182" s="298"/>
      <c r="CK182" s="298"/>
      <c r="CL182" s="298"/>
      <c r="CM182" s="298"/>
      <c r="CN182" s="298"/>
    </row>
    <row r="183" spans="1:92">
      <c r="A183" s="290"/>
      <c r="Q183" s="411"/>
      <c r="U183" s="306"/>
      <c r="W183" s="306"/>
      <c r="X183" s="298"/>
      <c r="Y183" s="306"/>
      <c r="Z183" s="298"/>
      <c r="AA183" s="306"/>
      <c r="AB183" s="298"/>
      <c r="AC183" s="306"/>
      <c r="AD183" s="298"/>
      <c r="AF183" s="290"/>
      <c r="AH183" s="298"/>
      <c r="AI183" s="298"/>
      <c r="AJ183" s="298"/>
      <c r="AK183" s="298"/>
      <c r="AL183" s="298"/>
      <c r="AM183" s="298"/>
      <c r="AN183" s="298"/>
      <c r="AO183" s="298"/>
      <c r="AP183" s="298"/>
      <c r="AQ183" s="298"/>
      <c r="AR183" s="298"/>
      <c r="AS183" s="298"/>
      <c r="AT183" s="298"/>
      <c r="AU183" s="298"/>
      <c r="AV183" s="298"/>
      <c r="AW183" s="298"/>
      <c r="AX183" s="298"/>
      <c r="AY183" s="298"/>
      <c r="AZ183" s="298"/>
      <c r="BA183" s="298"/>
      <c r="BB183" s="298"/>
      <c r="BC183" s="298"/>
      <c r="BD183" s="298"/>
      <c r="BE183" s="298"/>
      <c r="BF183" s="298"/>
      <c r="BG183" s="298"/>
      <c r="BH183" s="298"/>
      <c r="BI183" s="298"/>
      <c r="BJ183" s="298"/>
      <c r="BK183" s="298"/>
      <c r="BL183" s="298"/>
      <c r="BM183" s="298"/>
      <c r="BN183" s="298"/>
      <c r="BO183" s="298"/>
      <c r="BP183" s="298"/>
      <c r="BQ183" s="298"/>
      <c r="BR183" s="298"/>
      <c r="BS183" s="298"/>
      <c r="BT183" s="298"/>
      <c r="BU183" s="298"/>
      <c r="BV183" s="298"/>
      <c r="BW183" s="298"/>
      <c r="BX183" s="298"/>
      <c r="BY183" s="298"/>
      <c r="BZ183" s="298"/>
      <c r="CA183" s="298"/>
      <c r="CB183" s="298"/>
      <c r="CC183" s="298"/>
      <c r="CD183" s="298"/>
      <c r="CE183" s="298"/>
      <c r="CF183" s="298"/>
      <c r="CG183" s="298"/>
      <c r="CH183" s="298"/>
      <c r="CI183" s="298"/>
      <c r="CJ183" s="298"/>
      <c r="CK183" s="298"/>
      <c r="CL183" s="298"/>
      <c r="CM183" s="298"/>
      <c r="CN183" s="298"/>
    </row>
    <row r="184" spans="1:92">
      <c r="A184" s="290"/>
      <c r="Q184" s="304"/>
      <c r="U184" s="309"/>
      <c r="Z184" s="298"/>
      <c r="AA184" s="306"/>
      <c r="AB184" s="298"/>
      <c r="AC184" s="306"/>
      <c r="AD184" s="298"/>
      <c r="AF184" s="290"/>
      <c r="AH184" s="298"/>
      <c r="AI184" s="298"/>
      <c r="AJ184" s="298"/>
      <c r="AK184" s="298"/>
      <c r="AL184" s="298"/>
      <c r="AM184" s="298"/>
      <c r="AN184" s="298"/>
      <c r="AO184" s="298"/>
      <c r="AP184" s="298"/>
      <c r="AQ184" s="298"/>
      <c r="AR184" s="298"/>
      <c r="AS184" s="298"/>
      <c r="AT184" s="298"/>
      <c r="AU184" s="298"/>
      <c r="AV184" s="298"/>
      <c r="AW184" s="298"/>
      <c r="AX184" s="298"/>
      <c r="AY184" s="298"/>
      <c r="AZ184" s="298"/>
      <c r="BA184" s="298"/>
      <c r="BB184" s="298"/>
      <c r="BC184" s="298"/>
      <c r="BD184" s="298"/>
      <c r="BE184" s="298"/>
      <c r="BF184" s="298"/>
      <c r="BG184" s="298"/>
      <c r="BH184" s="298"/>
      <c r="BI184" s="298"/>
      <c r="BJ184" s="298"/>
      <c r="BK184" s="298"/>
      <c r="BL184" s="298"/>
      <c r="BM184" s="298"/>
      <c r="BN184" s="298"/>
      <c r="BO184" s="298"/>
      <c r="BP184" s="298"/>
      <c r="BQ184" s="298"/>
      <c r="BR184" s="298"/>
      <c r="BS184" s="298"/>
      <c r="BT184" s="298"/>
      <c r="BU184" s="298"/>
      <c r="BV184" s="298"/>
      <c r="BW184" s="298"/>
      <c r="BX184" s="298"/>
      <c r="BY184" s="298"/>
      <c r="BZ184" s="298"/>
      <c r="CA184" s="298"/>
      <c r="CB184" s="298"/>
      <c r="CC184" s="298"/>
      <c r="CD184" s="298"/>
      <c r="CE184" s="298"/>
      <c r="CF184" s="298"/>
      <c r="CG184" s="298"/>
      <c r="CH184" s="298"/>
      <c r="CI184" s="298"/>
      <c r="CJ184" s="298"/>
      <c r="CK184" s="298"/>
      <c r="CL184" s="298"/>
      <c r="CM184" s="298"/>
      <c r="CN184" s="298"/>
    </row>
    <row r="185" spans="1:92">
      <c r="A185" s="290"/>
      <c r="Q185" s="300"/>
      <c r="U185" s="309"/>
      <c r="X185" s="298"/>
      <c r="Z185" s="298"/>
      <c r="AB185" s="298"/>
      <c r="AC185" s="306"/>
      <c r="AD185" s="298"/>
      <c r="AF185" s="290"/>
      <c r="AH185" s="298"/>
      <c r="AI185" s="298"/>
      <c r="AJ185" s="298"/>
      <c r="AK185" s="298"/>
      <c r="AL185" s="298"/>
      <c r="AM185" s="298"/>
      <c r="AN185" s="298"/>
      <c r="AO185" s="298"/>
      <c r="AP185" s="298"/>
      <c r="AQ185" s="298"/>
      <c r="AR185" s="298"/>
      <c r="AS185" s="298"/>
      <c r="AT185" s="298"/>
      <c r="AU185" s="298"/>
      <c r="AV185" s="298"/>
      <c r="AW185" s="298"/>
      <c r="AX185" s="298"/>
      <c r="AY185" s="298"/>
      <c r="AZ185" s="298"/>
      <c r="BA185" s="298"/>
      <c r="BB185" s="298"/>
      <c r="BC185" s="298"/>
      <c r="BD185" s="298"/>
      <c r="BE185" s="298"/>
      <c r="BF185" s="298"/>
      <c r="BG185" s="298"/>
      <c r="BH185" s="298"/>
      <c r="BI185" s="298"/>
      <c r="BJ185" s="298"/>
      <c r="BK185" s="298"/>
      <c r="BL185" s="298"/>
      <c r="BM185" s="298"/>
      <c r="BN185" s="298"/>
      <c r="BO185" s="298"/>
      <c r="BP185" s="298"/>
      <c r="BQ185" s="298"/>
      <c r="BR185" s="298"/>
      <c r="BS185" s="298"/>
      <c r="BT185" s="298"/>
      <c r="BU185" s="298"/>
      <c r="BV185" s="298"/>
      <c r="BW185" s="298"/>
      <c r="BX185" s="298"/>
      <c r="BY185" s="298"/>
      <c r="BZ185" s="298"/>
      <c r="CA185" s="298"/>
      <c r="CB185" s="298"/>
      <c r="CC185" s="298"/>
      <c r="CD185" s="298"/>
      <c r="CE185" s="298"/>
      <c r="CF185" s="298"/>
      <c r="CG185" s="298"/>
      <c r="CH185" s="298"/>
      <c r="CI185" s="298"/>
      <c r="CJ185" s="298"/>
      <c r="CK185" s="298"/>
      <c r="CL185" s="298"/>
      <c r="CM185" s="298"/>
      <c r="CN185" s="298"/>
    </row>
    <row r="186" spans="1:92">
      <c r="A186" s="290"/>
      <c r="Q186" s="300"/>
      <c r="U186" s="309"/>
      <c r="X186" s="298"/>
      <c r="Z186" s="298"/>
      <c r="AB186" s="298"/>
      <c r="AC186" s="306"/>
      <c r="AD186" s="298"/>
      <c r="AF186" s="290"/>
      <c r="AH186" s="298"/>
      <c r="AI186" s="298"/>
      <c r="AJ186" s="298"/>
      <c r="AK186" s="298"/>
      <c r="AL186" s="298"/>
      <c r="AM186" s="298"/>
      <c r="AN186" s="298"/>
      <c r="AO186" s="298"/>
      <c r="AP186" s="298"/>
      <c r="AQ186" s="298"/>
      <c r="AR186" s="298"/>
      <c r="AS186" s="298"/>
      <c r="AT186" s="298"/>
      <c r="AU186" s="298"/>
      <c r="AV186" s="298"/>
      <c r="AW186" s="298"/>
      <c r="AX186" s="298"/>
      <c r="AY186" s="298"/>
      <c r="AZ186" s="298"/>
      <c r="BA186" s="298"/>
      <c r="BB186" s="298"/>
      <c r="BC186" s="298"/>
      <c r="BD186" s="298"/>
      <c r="BE186" s="298"/>
      <c r="BF186" s="298"/>
      <c r="BG186" s="298"/>
      <c r="BH186" s="298"/>
      <c r="BI186" s="298"/>
      <c r="BJ186" s="298"/>
      <c r="BK186" s="298"/>
      <c r="BL186" s="298"/>
      <c r="BM186" s="298"/>
      <c r="BN186" s="298"/>
      <c r="BO186" s="298"/>
      <c r="BP186" s="298"/>
      <c r="BQ186" s="298"/>
      <c r="BR186" s="298"/>
      <c r="BS186" s="298"/>
      <c r="BT186" s="298"/>
      <c r="BU186" s="298"/>
      <c r="BV186" s="298"/>
      <c r="BW186" s="298"/>
      <c r="BX186" s="298"/>
      <c r="BY186" s="298"/>
      <c r="BZ186" s="298"/>
      <c r="CA186" s="298"/>
      <c r="CB186" s="298"/>
      <c r="CC186" s="298"/>
      <c r="CD186" s="298"/>
      <c r="CE186" s="298"/>
      <c r="CF186" s="298"/>
      <c r="CG186" s="298"/>
      <c r="CH186" s="298"/>
      <c r="CI186" s="298"/>
      <c r="CJ186" s="298"/>
      <c r="CK186" s="298"/>
      <c r="CL186" s="298"/>
      <c r="CM186" s="298"/>
      <c r="CN186" s="298"/>
    </row>
    <row r="187" spans="1:92">
      <c r="A187" s="290"/>
      <c r="Q187" s="300"/>
      <c r="U187" s="298"/>
      <c r="W187" s="298"/>
      <c r="X187" s="298"/>
      <c r="Y187" s="410"/>
      <c r="Z187" s="305"/>
      <c r="AA187" s="410"/>
      <c r="AB187" s="298"/>
      <c r="AC187" s="306"/>
      <c r="AD187" s="298"/>
      <c r="AF187" s="290"/>
      <c r="AH187" s="298"/>
      <c r="AI187" s="298"/>
      <c r="AJ187" s="298"/>
      <c r="AK187" s="298"/>
      <c r="AL187" s="298"/>
      <c r="AM187" s="298"/>
      <c r="AN187" s="298"/>
      <c r="AO187" s="298"/>
      <c r="AP187" s="298"/>
      <c r="AQ187" s="298"/>
      <c r="AR187" s="298"/>
      <c r="AS187" s="298"/>
      <c r="AT187" s="298"/>
      <c r="AU187" s="298"/>
      <c r="AV187" s="298"/>
      <c r="AW187" s="298"/>
      <c r="AX187" s="298"/>
      <c r="AY187" s="298"/>
      <c r="AZ187" s="298"/>
      <c r="BA187" s="298"/>
      <c r="BB187" s="298"/>
      <c r="BC187" s="298"/>
      <c r="BD187" s="298"/>
      <c r="BE187" s="298"/>
      <c r="BF187" s="298"/>
      <c r="BG187" s="298"/>
      <c r="BH187" s="298"/>
      <c r="BI187" s="298"/>
      <c r="BJ187" s="298"/>
      <c r="BK187" s="298"/>
      <c r="BL187" s="298"/>
      <c r="BM187" s="298"/>
      <c r="BN187" s="298"/>
      <c r="BO187" s="298"/>
      <c r="BP187" s="298"/>
      <c r="BQ187" s="298"/>
      <c r="BR187" s="298"/>
      <c r="BS187" s="298"/>
      <c r="BT187" s="298"/>
      <c r="BU187" s="298"/>
      <c r="BV187" s="298"/>
      <c r="BW187" s="298"/>
      <c r="BX187" s="298"/>
      <c r="BY187" s="298"/>
      <c r="BZ187" s="298"/>
      <c r="CA187" s="298"/>
      <c r="CB187" s="298"/>
      <c r="CC187" s="298"/>
      <c r="CD187" s="298"/>
      <c r="CE187" s="298"/>
      <c r="CF187" s="298"/>
      <c r="CG187" s="298"/>
      <c r="CH187" s="298"/>
      <c r="CI187" s="298"/>
      <c r="CJ187" s="298"/>
      <c r="CK187" s="298"/>
      <c r="CL187" s="298"/>
      <c r="CM187" s="298"/>
      <c r="CN187" s="298"/>
    </row>
    <row r="188" spans="1:92">
      <c r="A188" s="290"/>
      <c r="Q188" s="304"/>
      <c r="U188" s="309"/>
      <c r="Z188" s="298"/>
      <c r="AA188" s="306"/>
      <c r="AB188" s="298"/>
      <c r="AC188" s="306"/>
      <c r="AD188" s="298"/>
      <c r="AF188" s="290"/>
      <c r="AH188" s="298"/>
      <c r="AI188" s="298"/>
      <c r="AJ188" s="298"/>
      <c r="AK188" s="298"/>
      <c r="AL188" s="298"/>
      <c r="AM188" s="298"/>
      <c r="AN188" s="298"/>
      <c r="AO188" s="298"/>
      <c r="AP188" s="298"/>
      <c r="AQ188" s="298"/>
      <c r="AR188" s="298"/>
      <c r="AS188" s="298"/>
      <c r="AT188" s="298"/>
      <c r="AU188" s="298"/>
      <c r="AV188" s="298"/>
      <c r="AW188" s="298"/>
      <c r="AX188" s="298"/>
      <c r="AY188" s="298"/>
      <c r="AZ188" s="298"/>
      <c r="BA188" s="298"/>
      <c r="BB188" s="298"/>
      <c r="BC188" s="298"/>
      <c r="BD188" s="298"/>
      <c r="BE188" s="298"/>
      <c r="BF188" s="298"/>
      <c r="BG188" s="298"/>
      <c r="BH188" s="298"/>
      <c r="BI188" s="298"/>
      <c r="BJ188" s="298"/>
      <c r="BK188" s="298"/>
      <c r="BL188" s="298"/>
      <c r="BM188" s="298"/>
      <c r="BN188" s="298"/>
      <c r="BO188" s="298"/>
      <c r="BP188" s="298"/>
      <c r="BQ188" s="298"/>
      <c r="BR188" s="298"/>
      <c r="BS188" s="298"/>
      <c r="BT188" s="298"/>
      <c r="BU188" s="298"/>
      <c r="BV188" s="298"/>
      <c r="BW188" s="298"/>
      <c r="BX188" s="298"/>
      <c r="BY188" s="298"/>
      <c r="BZ188" s="298"/>
      <c r="CA188" s="298"/>
      <c r="CB188" s="298"/>
      <c r="CC188" s="298"/>
      <c r="CD188" s="298"/>
      <c r="CE188" s="298"/>
      <c r="CF188" s="298"/>
      <c r="CG188" s="298"/>
      <c r="CH188" s="298"/>
      <c r="CI188" s="298"/>
      <c r="CJ188" s="298"/>
      <c r="CK188" s="298"/>
      <c r="CL188" s="298"/>
      <c r="CM188" s="298"/>
      <c r="CN188" s="298"/>
    </row>
    <row r="189" spans="1:92">
      <c r="A189" s="290"/>
      <c r="Q189" s="300"/>
      <c r="U189" s="306"/>
      <c r="W189" s="306"/>
      <c r="X189" s="298"/>
      <c r="Y189" s="306"/>
      <c r="Z189" s="298"/>
      <c r="AA189" s="306"/>
      <c r="AB189" s="298"/>
      <c r="AC189" s="306"/>
      <c r="AD189" s="298"/>
      <c r="AF189" s="290"/>
      <c r="AH189" s="298"/>
      <c r="AI189" s="298"/>
      <c r="AJ189" s="298"/>
      <c r="AK189" s="298"/>
      <c r="AL189" s="298"/>
      <c r="AM189" s="298"/>
      <c r="AN189" s="298"/>
      <c r="AO189" s="298"/>
      <c r="AP189" s="298"/>
      <c r="AQ189" s="298"/>
      <c r="AR189" s="298"/>
      <c r="AS189" s="298"/>
      <c r="AT189" s="298"/>
      <c r="AU189" s="298"/>
      <c r="AV189" s="298"/>
      <c r="AW189" s="298"/>
      <c r="AX189" s="298"/>
      <c r="AY189" s="298"/>
      <c r="AZ189" s="298"/>
      <c r="BA189" s="298"/>
      <c r="BB189" s="298"/>
      <c r="BC189" s="298"/>
      <c r="BD189" s="298"/>
      <c r="BE189" s="298"/>
      <c r="BF189" s="298"/>
      <c r="BG189" s="298"/>
      <c r="BH189" s="298"/>
      <c r="BI189" s="298"/>
      <c r="BJ189" s="298"/>
      <c r="BK189" s="298"/>
      <c r="BL189" s="298"/>
      <c r="BM189" s="298"/>
      <c r="BN189" s="298"/>
      <c r="BO189" s="298"/>
      <c r="BP189" s="298"/>
      <c r="BQ189" s="298"/>
      <c r="BR189" s="298"/>
      <c r="BS189" s="298"/>
      <c r="BT189" s="298"/>
      <c r="BU189" s="298"/>
      <c r="BV189" s="298"/>
      <c r="BW189" s="298"/>
      <c r="BX189" s="298"/>
      <c r="BY189" s="298"/>
      <c r="BZ189" s="298"/>
      <c r="CA189" s="298"/>
      <c r="CB189" s="298"/>
      <c r="CC189" s="298"/>
      <c r="CD189" s="298"/>
      <c r="CE189" s="298"/>
      <c r="CF189" s="298"/>
      <c r="CG189" s="298"/>
      <c r="CH189" s="298"/>
      <c r="CI189" s="298"/>
      <c r="CJ189" s="298"/>
      <c r="CK189" s="298"/>
      <c r="CL189" s="298"/>
      <c r="CM189" s="298"/>
      <c r="CN189" s="298"/>
    </row>
    <row r="190" spans="1:92">
      <c r="A190" s="290"/>
      <c r="Q190" s="304"/>
      <c r="U190" s="309"/>
      <c r="Z190" s="298"/>
      <c r="AA190" s="306"/>
      <c r="AB190" s="298"/>
      <c r="AC190" s="306"/>
      <c r="AD190" s="298"/>
      <c r="AF190" s="290"/>
      <c r="AH190" s="310"/>
      <c r="AI190" s="310"/>
      <c r="AJ190" s="310"/>
      <c r="AK190" s="310"/>
      <c r="AL190" s="310"/>
      <c r="AM190" s="310"/>
      <c r="AN190" s="310"/>
      <c r="AO190" s="310"/>
      <c r="AP190" s="310"/>
      <c r="AQ190" s="310"/>
      <c r="AR190" s="310"/>
      <c r="AS190" s="310"/>
      <c r="AT190" s="310"/>
      <c r="AU190" s="310"/>
      <c r="AV190" s="310"/>
      <c r="AW190" s="310"/>
      <c r="AX190" s="310"/>
      <c r="AY190" s="310"/>
      <c r="AZ190" s="310"/>
      <c r="BA190" s="310"/>
      <c r="BB190" s="310"/>
      <c r="BC190" s="310"/>
      <c r="BD190" s="310"/>
      <c r="BE190" s="310"/>
      <c r="BF190" s="310"/>
      <c r="BG190" s="310"/>
      <c r="BH190" s="310"/>
      <c r="BI190" s="310"/>
      <c r="BJ190" s="310"/>
      <c r="BK190" s="310"/>
      <c r="BL190" s="310"/>
      <c r="BM190" s="310"/>
      <c r="BN190" s="310"/>
      <c r="BO190" s="310"/>
      <c r="BP190" s="310"/>
      <c r="BQ190" s="310"/>
      <c r="BR190" s="310"/>
      <c r="BS190" s="310"/>
      <c r="BT190" s="310"/>
      <c r="BU190" s="310"/>
      <c r="BV190" s="310"/>
      <c r="BW190" s="310"/>
      <c r="BX190" s="310"/>
      <c r="BY190" s="310"/>
      <c r="BZ190" s="310"/>
      <c r="CA190" s="310"/>
      <c r="CB190" s="310"/>
      <c r="CC190" s="310"/>
      <c r="CD190" s="310"/>
      <c r="CE190" s="310"/>
      <c r="CF190" s="310"/>
      <c r="CG190" s="310"/>
      <c r="CH190" s="310"/>
      <c r="CI190" s="310"/>
      <c r="CJ190" s="310"/>
      <c r="CK190" s="310"/>
      <c r="CL190" s="310"/>
      <c r="CM190" s="310"/>
      <c r="CN190" s="310"/>
    </row>
    <row r="191" spans="1:92">
      <c r="A191" s="290"/>
      <c r="Q191" s="300"/>
      <c r="U191" s="309"/>
      <c r="X191" s="298"/>
      <c r="Z191" s="298"/>
      <c r="AB191" s="298"/>
      <c r="AC191" s="306"/>
      <c r="AD191" s="298"/>
      <c r="AF191" s="290"/>
      <c r="AH191" s="311"/>
      <c r="AI191" s="311"/>
      <c r="AJ191" s="311"/>
      <c r="AK191" s="311"/>
      <c r="AL191" s="311"/>
      <c r="AM191" s="311"/>
      <c r="AN191" s="311"/>
      <c r="AO191" s="311"/>
      <c r="AP191" s="311"/>
      <c r="AQ191" s="311"/>
      <c r="AR191" s="311"/>
      <c r="AS191" s="311"/>
      <c r="AT191" s="311"/>
      <c r="AU191" s="311"/>
      <c r="AV191" s="311"/>
      <c r="AW191" s="311"/>
      <c r="AX191" s="311"/>
      <c r="AY191" s="311"/>
      <c r="AZ191" s="311"/>
      <c r="BA191" s="311"/>
      <c r="BB191" s="311"/>
      <c r="BC191" s="311"/>
      <c r="BD191" s="311"/>
      <c r="BE191" s="311"/>
      <c r="BF191" s="311"/>
      <c r="BG191" s="311"/>
      <c r="BH191" s="311"/>
      <c r="BI191" s="311"/>
      <c r="BJ191" s="311"/>
      <c r="BK191" s="311"/>
      <c r="BL191" s="311"/>
      <c r="BM191" s="311"/>
      <c r="BN191" s="311"/>
      <c r="BO191" s="311"/>
      <c r="BP191" s="311"/>
      <c r="BQ191" s="311"/>
      <c r="BR191" s="311"/>
      <c r="BS191" s="311"/>
      <c r="BT191" s="311"/>
      <c r="BU191" s="311"/>
      <c r="BV191" s="311"/>
      <c r="BW191" s="311"/>
      <c r="BX191" s="311"/>
      <c r="BY191" s="311"/>
      <c r="BZ191" s="311"/>
      <c r="CA191" s="311"/>
      <c r="CB191" s="311"/>
      <c r="CC191" s="311"/>
      <c r="CD191" s="311"/>
      <c r="CE191" s="311"/>
      <c r="CF191" s="311"/>
      <c r="CG191" s="311"/>
      <c r="CH191" s="311"/>
      <c r="CI191" s="311"/>
      <c r="CJ191" s="311"/>
      <c r="CK191" s="311"/>
      <c r="CL191" s="311"/>
      <c r="CM191" s="311"/>
      <c r="CN191" s="311"/>
    </row>
    <row r="192" spans="1:92">
      <c r="A192" s="290"/>
      <c r="Q192" s="300"/>
      <c r="U192" s="309"/>
      <c r="X192" s="298"/>
      <c r="Z192" s="298"/>
      <c r="AB192" s="298"/>
      <c r="AC192" s="306"/>
      <c r="AD192" s="298"/>
      <c r="AF192" s="290"/>
      <c r="AH192" s="311"/>
      <c r="AI192" s="311"/>
      <c r="AJ192" s="311"/>
      <c r="AK192" s="311"/>
      <c r="AL192" s="311"/>
      <c r="AM192" s="311"/>
      <c r="AN192" s="311"/>
      <c r="AO192" s="311"/>
      <c r="AP192" s="311"/>
      <c r="AQ192" s="311"/>
      <c r="AR192" s="311"/>
      <c r="AS192" s="311"/>
      <c r="AT192" s="311"/>
      <c r="AU192" s="311"/>
      <c r="AV192" s="311"/>
      <c r="AW192" s="311"/>
      <c r="AX192" s="311"/>
      <c r="AY192" s="311"/>
      <c r="AZ192" s="311"/>
      <c r="BA192" s="311"/>
      <c r="BB192" s="311"/>
      <c r="BC192" s="311"/>
      <c r="BD192" s="311"/>
      <c r="BE192" s="311"/>
      <c r="BF192" s="311"/>
      <c r="BG192" s="311"/>
      <c r="BH192" s="311"/>
      <c r="BI192" s="311"/>
      <c r="BJ192" s="311"/>
      <c r="BK192" s="311"/>
      <c r="BL192" s="311"/>
      <c r="BM192" s="311"/>
      <c r="BN192" s="311"/>
      <c r="BO192" s="311"/>
      <c r="BP192" s="311"/>
      <c r="BQ192" s="311"/>
      <c r="BR192" s="311"/>
      <c r="BS192" s="311"/>
      <c r="BT192" s="311"/>
      <c r="BU192" s="311"/>
      <c r="BV192" s="311"/>
      <c r="BW192" s="311"/>
      <c r="BX192" s="311"/>
      <c r="BY192" s="311"/>
      <c r="BZ192" s="311"/>
      <c r="CA192" s="311"/>
      <c r="CB192" s="311"/>
      <c r="CC192" s="311"/>
      <c r="CD192" s="311"/>
      <c r="CE192" s="311"/>
      <c r="CF192" s="311"/>
      <c r="CG192" s="311"/>
      <c r="CH192" s="311"/>
      <c r="CI192" s="311"/>
      <c r="CJ192" s="311"/>
      <c r="CK192" s="311"/>
      <c r="CL192" s="311"/>
      <c r="CM192" s="311"/>
      <c r="CN192" s="311"/>
    </row>
    <row r="193" spans="1:92">
      <c r="A193" s="290"/>
      <c r="Q193" s="300"/>
      <c r="U193" s="306"/>
      <c r="W193" s="306"/>
      <c r="X193" s="298"/>
      <c r="Y193" s="306"/>
      <c r="Z193" s="298"/>
      <c r="AA193" s="306"/>
      <c r="AB193" s="298"/>
      <c r="AC193" s="306"/>
      <c r="AD193" s="298"/>
      <c r="AF193" s="290"/>
      <c r="AH193" s="311"/>
      <c r="AI193" s="311"/>
      <c r="AJ193" s="311"/>
      <c r="AK193" s="311"/>
      <c r="AL193" s="311"/>
      <c r="AM193" s="311"/>
      <c r="AN193" s="311"/>
      <c r="AO193" s="311"/>
      <c r="AP193" s="311"/>
      <c r="AQ193" s="311"/>
      <c r="AR193" s="311"/>
      <c r="AS193" s="311"/>
      <c r="AT193" s="311"/>
      <c r="AU193" s="311"/>
      <c r="AV193" s="311"/>
      <c r="AW193" s="311"/>
      <c r="AX193" s="311"/>
      <c r="AY193" s="311"/>
      <c r="AZ193" s="311"/>
      <c r="BA193" s="311"/>
      <c r="BB193" s="311"/>
      <c r="BC193" s="311"/>
      <c r="BD193" s="311"/>
      <c r="BE193" s="311"/>
      <c r="BF193" s="311"/>
      <c r="BG193" s="311"/>
      <c r="BH193" s="311"/>
      <c r="BI193" s="311"/>
      <c r="BJ193" s="311"/>
      <c r="BK193" s="311"/>
      <c r="BL193" s="311"/>
      <c r="BM193" s="311"/>
      <c r="BN193" s="311"/>
      <c r="BO193" s="311"/>
      <c r="BP193" s="311"/>
      <c r="BQ193" s="311"/>
      <c r="BR193" s="311"/>
      <c r="BS193" s="311"/>
      <c r="BT193" s="311"/>
      <c r="BU193" s="311"/>
      <c r="BV193" s="311"/>
      <c r="BW193" s="311"/>
      <c r="BX193" s="311"/>
      <c r="BY193" s="311"/>
      <c r="BZ193" s="311"/>
      <c r="CA193" s="311"/>
      <c r="CB193" s="311"/>
      <c r="CC193" s="311"/>
      <c r="CD193" s="311"/>
      <c r="CE193" s="311"/>
      <c r="CF193" s="311"/>
      <c r="CG193" s="311"/>
      <c r="CH193" s="311"/>
      <c r="CI193" s="311"/>
      <c r="CJ193" s="311"/>
      <c r="CK193" s="311"/>
      <c r="CL193" s="311"/>
      <c r="CM193" s="311"/>
      <c r="CN193" s="311"/>
    </row>
    <row r="194" spans="1:92">
      <c r="A194" s="290"/>
      <c r="Q194" s="300"/>
      <c r="U194" s="309"/>
      <c r="X194" s="298"/>
      <c r="Z194" s="298"/>
      <c r="AA194" s="306"/>
      <c r="AB194" s="298"/>
      <c r="AC194" s="306"/>
      <c r="AD194" s="298"/>
      <c r="AF194" s="290"/>
      <c r="AH194" s="311"/>
      <c r="AI194" s="311"/>
      <c r="AJ194" s="311"/>
      <c r="AK194" s="311"/>
      <c r="AL194" s="311"/>
      <c r="AM194" s="311"/>
      <c r="AN194" s="311"/>
      <c r="AO194" s="311"/>
      <c r="AP194" s="311"/>
      <c r="AQ194" s="311"/>
      <c r="AR194" s="311"/>
      <c r="AS194" s="311"/>
      <c r="AT194" s="311"/>
      <c r="AU194" s="311"/>
      <c r="AV194" s="311"/>
      <c r="AW194" s="311"/>
      <c r="AX194" s="311"/>
      <c r="AY194" s="311"/>
      <c r="AZ194" s="311"/>
      <c r="BA194" s="311"/>
      <c r="BB194" s="311"/>
      <c r="BC194" s="311"/>
      <c r="BD194" s="311"/>
      <c r="BE194" s="311"/>
      <c r="BF194" s="311"/>
      <c r="BG194" s="311"/>
      <c r="BH194" s="311"/>
      <c r="BI194" s="311"/>
      <c r="BJ194" s="311"/>
      <c r="BK194" s="311"/>
      <c r="BL194" s="311"/>
      <c r="BM194" s="311"/>
      <c r="BN194" s="311"/>
      <c r="BO194" s="311"/>
      <c r="BP194" s="311"/>
      <c r="BQ194" s="311"/>
      <c r="BR194" s="311"/>
      <c r="BS194" s="311"/>
      <c r="BT194" s="311"/>
      <c r="BU194" s="311"/>
      <c r="BV194" s="311"/>
      <c r="BW194" s="311"/>
      <c r="BX194" s="311"/>
      <c r="BY194" s="311"/>
      <c r="BZ194" s="311"/>
      <c r="CA194" s="311"/>
      <c r="CB194" s="311"/>
      <c r="CC194" s="311"/>
      <c r="CD194" s="311"/>
      <c r="CE194" s="311"/>
      <c r="CF194" s="311"/>
      <c r="CG194" s="311"/>
      <c r="CH194" s="311"/>
      <c r="CI194" s="311"/>
      <c r="CJ194" s="311"/>
      <c r="CK194" s="311"/>
      <c r="CL194" s="311"/>
      <c r="CM194" s="311"/>
      <c r="CN194" s="311"/>
    </row>
    <row r="195" spans="1:92">
      <c r="A195" s="290"/>
      <c r="Q195" s="300"/>
      <c r="R195" s="389"/>
      <c r="S195" s="389"/>
      <c r="U195" s="309"/>
      <c r="Z195" s="298"/>
      <c r="AB195" s="298"/>
      <c r="AC195" s="306"/>
      <c r="AD195" s="298"/>
      <c r="AF195" s="290"/>
      <c r="AH195" s="310"/>
      <c r="AI195" s="310"/>
      <c r="AJ195" s="310"/>
      <c r="AK195" s="310"/>
      <c r="AL195" s="310"/>
      <c r="AM195" s="310"/>
      <c r="AN195" s="310"/>
      <c r="AO195" s="310"/>
      <c r="AP195" s="310"/>
      <c r="AQ195" s="310"/>
      <c r="AR195" s="310"/>
      <c r="AS195" s="310"/>
      <c r="AT195" s="310"/>
      <c r="AU195" s="310"/>
      <c r="AV195" s="310"/>
      <c r="AW195" s="310"/>
      <c r="AX195" s="310"/>
      <c r="AY195" s="310"/>
      <c r="AZ195" s="310"/>
      <c r="BA195" s="310"/>
      <c r="BB195" s="310"/>
      <c r="BC195" s="310"/>
      <c r="BD195" s="310"/>
      <c r="BE195" s="310"/>
      <c r="BF195" s="310"/>
      <c r="BG195" s="310"/>
      <c r="BH195" s="310"/>
      <c r="BI195" s="310"/>
      <c r="BJ195" s="310"/>
      <c r="BK195" s="310"/>
      <c r="BL195" s="310"/>
      <c r="BM195" s="310"/>
      <c r="BN195" s="310"/>
      <c r="BO195" s="310"/>
      <c r="BP195" s="310"/>
      <c r="BQ195" s="310"/>
      <c r="BR195" s="310"/>
      <c r="BS195" s="310"/>
      <c r="BT195" s="310"/>
      <c r="BU195" s="310"/>
      <c r="BV195" s="310"/>
      <c r="BW195" s="310"/>
      <c r="BX195" s="310"/>
      <c r="BY195" s="310"/>
      <c r="BZ195" s="310"/>
      <c r="CA195" s="310"/>
      <c r="CB195" s="310"/>
      <c r="CC195" s="310"/>
      <c r="CD195" s="310"/>
      <c r="CE195" s="310"/>
      <c r="CF195" s="310"/>
      <c r="CG195" s="310"/>
      <c r="CH195" s="310"/>
      <c r="CI195" s="310"/>
      <c r="CJ195" s="310"/>
      <c r="CK195" s="310"/>
      <c r="CL195" s="310"/>
      <c r="CM195" s="310"/>
      <c r="CN195" s="310"/>
    </row>
    <row r="196" spans="1:92">
      <c r="A196" s="290"/>
      <c r="Q196" s="300"/>
      <c r="U196" s="309"/>
      <c r="Z196" s="298"/>
      <c r="AA196" s="306"/>
      <c r="AB196" s="298"/>
      <c r="AC196" s="306"/>
      <c r="AD196" s="298"/>
      <c r="AF196" s="290"/>
      <c r="AH196" s="310"/>
      <c r="AI196" s="310"/>
      <c r="AJ196" s="310"/>
      <c r="AK196" s="310"/>
      <c r="AL196" s="310"/>
      <c r="AM196" s="310"/>
      <c r="AN196" s="310"/>
      <c r="AO196" s="310"/>
      <c r="AP196" s="310"/>
      <c r="AQ196" s="310"/>
      <c r="AR196" s="310"/>
      <c r="AS196" s="310"/>
      <c r="AT196" s="310"/>
      <c r="AU196" s="310"/>
      <c r="AV196" s="310"/>
      <c r="AW196" s="310"/>
      <c r="AX196" s="310"/>
      <c r="AY196" s="310"/>
      <c r="AZ196" s="310"/>
      <c r="BA196" s="310"/>
      <c r="BB196" s="310"/>
      <c r="BC196" s="310"/>
      <c r="BD196" s="310"/>
      <c r="BE196" s="310"/>
      <c r="BF196" s="310"/>
      <c r="BG196" s="310"/>
      <c r="BH196" s="310"/>
      <c r="BI196" s="310"/>
      <c r="BJ196" s="310"/>
      <c r="BK196" s="310"/>
      <c r="BL196" s="310"/>
      <c r="BM196" s="310"/>
      <c r="BN196" s="310"/>
      <c r="BO196" s="310"/>
      <c r="BP196" s="310"/>
      <c r="BQ196" s="310"/>
      <c r="BR196" s="310"/>
      <c r="BS196" s="310"/>
      <c r="BT196" s="310"/>
      <c r="BU196" s="310"/>
      <c r="BV196" s="310"/>
      <c r="BW196" s="310"/>
      <c r="BX196" s="310"/>
      <c r="BY196" s="310"/>
      <c r="BZ196" s="310"/>
      <c r="CA196" s="310"/>
      <c r="CB196" s="310"/>
      <c r="CC196" s="310"/>
      <c r="CD196" s="310"/>
      <c r="CE196" s="310"/>
      <c r="CF196" s="310"/>
      <c r="CG196" s="310"/>
      <c r="CH196" s="310"/>
      <c r="CI196" s="310"/>
      <c r="CJ196" s="310"/>
      <c r="CK196" s="310"/>
      <c r="CL196" s="310"/>
      <c r="CM196" s="310"/>
      <c r="CN196" s="310"/>
    </row>
    <row r="197" spans="1:92">
      <c r="A197" s="290"/>
      <c r="Q197" s="300"/>
      <c r="R197" s="389"/>
      <c r="S197" s="389"/>
      <c r="U197" s="298"/>
      <c r="W197" s="298"/>
      <c r="Y197" s="298"/>
      <c r="Z197" s="298"/>
      <c r="AA197" s="306"/>
      <c r="AB197" s="298"/>
      <c r="AC197" s="306"/>
      <c r="AD197" s="298"/>
      <c r="AF197" s="290"/>
      <c r="AH197" s="310"/>
      <c r="AI197" s="310"/>
      <c r="AJ197" s="310"/>
      <c r="AK197" s="310"/>
      <c r="AL197" s="310"/>
      <c r="AM197" s="310"/>
      <c r="AN197" s="310"/>
      <c r="AO197" s="310"/>
      <c r="AP197" s="310"/>
      <c r="AQ197" s="310"/>
      <c r="AR197" s="310"/>
      <c r="AS197" s="310"/>
      <c r="AT197" s="310"/>
      <c r="AU197" s="310"/>
      <c r="AV197" s="310"/>
      <c r="AW197" s="310"/>
      <c r="AX197" s="310"/>
      <c r="AY197" s="310"/>
      <c r="AZ197" s="310"/>
      <c r="BA197" s="310"/>
      <c r="BB197" s="310"/>
      <c r="BC197" s="310"/>
      <c r="BD197" s="310"/>
      <c r="BE197" s="310"/>
      <c r="BF197" s="310"/>
      <c r="BG197" s="310"/>
      <c r="BH197" s="310"/>
      <c r="BI197" s="310"/>
      <c r="BJ197" s="310"/>
      <c r="BK197" s="310"/>
      <c r="BL197" s="310"/>
      <c r="BM197" s="310"/>
      <c r="BN197" s="310"/>
      <c r="BO197" s="310"/>
      <c r="BP197" s="310"/>
      <c r="BQ197" s="310"/>
      <c r="BR197" s="310"/>
      <c r="BS197" s="310"/>
      <c r="BT197" s="310"/>
      <c r="BU197" s="310"/>
      <c r="BV197" s="310"/>
      <c r="BW197" s="310"/>
      <c r="BX197" s="310"/>
      <c r="BY197" s="310"/>
      <c r="BZ197" s="310"/>
      <c r="CA197" s="310"/>
      <c r="CB197" s="310"/>
      <c r="CC197" s="310"/>
      <c r="CD197" s="310"/>
      <c r="CE197" s="310"/>
      <c r="CF197" s="310"/>
      <c r="CG197" s="310"/>
      <c r="CH197" s="310"/>
      <c r="CI197" s="310"/>
      <c r="CJ197" s="310"/>
      <c r="CK197" s="310"/>
      <c r="CL197" s="310"/>
      <c r="CM197" s="310"/>
      <c r="CN197" s="310"/>
    </row>
    <row r="198" spans="1:92">
      <c r="A198" s="290"/>
      <c r="Q198" s="300"/>
      <c r="R198" s="389"/>
      <c r="S198" s="389"/>
      <c r="U198" s="298"/>
      <c r="W198" s="298"/>
      <c r="Y198" s="298"/>
      <c r="Z198" s="298"/>
      <c r="AA198" s="306"/>
      <c r="AB198" s="298"/>
      <c r="AC198" s="306"/>
      <c r="AD198" s="298"/>
      <c r="AF198" s="290"/>
      <c r="AH198" s="310"/>
      <c r="AI198" s="310"/>
      <c r="AJ198" s="310"/>
      <c r="AK198" s="310"/>
      <c r="AL198" s="310"/>
      <c r="AM198" s="310"/>
      <c r="AN198" s="310"/>
      <c r="AO198" s="310"/>
      <c r="AP198" s="310"/>
      <c r="AQ198" s="310"/>
      <c r="AR198" s="310"/>
      <c r="AS198" s="310"/>
      <c r="AT198" s="310"/>
      <c r="AU198" s="310"/>
      <c r="AV198" s="310"/>
      <c r="AW198" s="310"/>
      <c r="AX198" s="310"/>
      <c r="AY198" s="310"/>
      <c r="AZ198" s="310"/>
      <c r="BA198" s="310"/>
      <c r="BB198" s="310"/>
      <c r="BC198" s="310"/>
      <c r="BD198" s="310"/>
      <c r="BE198" s="310"/>
      <c r="BF198" s="310"/>
      <c r="BG198" s="310"/>
      <c r="BH198" s="310"/>
      <c r="BI198" s="310"/>
      <c r="BJ198" s="310"/>
      <c r="BK198" s="310"/>
      <c r="BL198" s="310"/>
      <c r="BM198" s="310"/>
      <c r="BN198" s="310"/>
      <c r="BO198" s="310"/>
      <c r="BP198" s="310"/>
      <c r="BQ198" s="310"/>
      <c r="BR198" s="310"/>
      <c r="BS198" s="310"/>
      <c r="BT198" s="310"/>
      <c r="BU198" s="310"/>
      <c r="BV198" s="310"/>
      <c r="BW198" s="310"/>
      <c r="BX198" s="310"/>
      <c r="BY198" s="310"/>
      <c r="BZ198" s="310"/>
      <c r="CA198" s="310"/>
      <c r="CB198" s="310"/>
      <c r="CC198" s="310"/>
      <c r="CD198" s="310"/>
      <c r="CE198" s="310"/>
      <c r="CF198" s="310"/>
      <c r="CG198" s="310"/>
      <c r="CH198" s="310"/>
      <c r="CI198" s="310"/>
      <c r="CJ198" s="310"/>
      <c r="CK198" s="310"/>
      <c r="CL198" s="310"/>
      <c r="CM198" s="310"/>
      <c r="CN198" s="310"/>
    </row>
    <row r="199" spans="1:92">
      <c r="A199" s="290"/>
      <c r="Q199" s="300"/>
      <c r="R199" s="389"/>
      <c r="S199" s="389"/>
      <c r="U199" s="306"/>
      <c r="W199" s="306"/>
      <c r="X199" s="298"/>
      <c r="Y199" s="306"/>
      <c r="Z199" s="298"/>
      <c r="AA199" s="306"/>
      <c r="AB199" s="298"/>
      <c r="AC199" s="306"/>
      <c r="AD199" s="298"/>
      <c r="AF199" s="290"/>
      <c r="AH199" s="310"/>
      <c r="AI199" s="310"/>
      <c r="AJ199" s="310"/>
      <c r="AK199" s="310"/>
      <c r="AL199" s="310"/>
      <c r="AM199" s="310"/>
      <c r="AN199" s="310"/>
      <c r="AO199" s="310"/>
      <c r="AP199" s="310"/>
      <c r="AQ199" s="310"/>
      <c r="AR199" s="310"/>
      <c r="AS199" s="310"/>
      <c r="AT199" s="310"/>
      <c r="AU199" s="310"/>
      <c r="AV199" s="310"/>
      <c r="AW199" s="310"/>
      <c r="AX199" s="310"/>
      <c r="AY199" s="310"/>
      <c r="AZ199" s="310"/>
      <c r="BA199" s="310"/>
      <c r="BB199" s="310"/>
      <c r="BC199" s="310"/>
      <c r="BD199" s="310"/>
      <c r="BE199" s="310"/>
      <c r="BF199" s="310"/>
      <c r="BG199" s="310"/>
      <c r="BH199" s="310"/>
      <c r="BI199" s="310"/>
      <c r="BJ199" s="310"/>
      <c r="BK199" s="310"/>
      <c r="BL199" s="310"/>
      <c r="BM199" s="310"/>
      <c r="BN199" s="310"/>
      <c r="BO199" s="310"/>
      <c r="BP199" s="310"/>
      <c r="BQ199" s="310"/>
      <c r="BR199" s="310"/>
      <c r="BS199" s="310"/>
      <c r="BT199" s="310"/>
      <c r="BU199" s="310"/>
      <c r="BV199" s="310"/>
      <c r="BW199" s="310"/>
      <c r="BX199" s="310"/>
      <c r="BY199" s="310"/>
      <c r="BZ199" s="310"/>
      <c r="CA199" s="310"/>
      <c r="CB199" s="310"/>
      <c r="CC199" s="310"/>
      <c r="CD199" s="310"/>
      <c r="CE199" s="310"/>
      <c r="CF199" s="310"/>
      <c r="CG199" s="310"/>
      <c r="CH199" s="310"/>
      <c r="CI199" s="310"/>
      <c r="CJ199" s="310"/>
      <c r="CK199" s="310"/>
      <c r="CL199" s="310"/>
      <c r="CM199" s="310"/>
      <c r="CN199" s="310"/>
    </row>
    <row r="200" spans="1:92">
      <c r="A200" s="290"/>
      <c r="Q200" s="304"/>
      <c r="U200" s="309"/>
      <c r="Z200" s="298"/>
      <c r="AA200" s="306"/>
      <c r="AB200" s="298"/>
      <c r="AC200" s="306"/>
      <c r="AD200" s="298"/>
      <c r="AF200" s="290"/>
      <c r="AH200" s="310"/>
      <c r="AI200" s="310"/>
      <c r="AJ200" s="310"/>
      <c r="AK200" s="310"/>
      <c r="AL200" s="310"/>
      <c r="AM200" s="310"/>
      <c r="AN200" s="310"/>
      <c r="AO200" s="310"/>
      <c r="AP200" s="310"/>
      <c r="AQ200" s="310"/>
      <c r="AR200" s="310"/>
      <c r="AS200" s="310"/>
      <c r="AT200" s="310"/>
      <c r="AU200" s="310"/>
      <c r="AV200" s="310"/>
      <c r="AW200" s="310"/>
      <c r="AX200" s="310"/>
      <c r="AY200" s="310"/>
      <c r="AZ200" s="310"/>
      <c r="BA200" s="310"/>
      <c r="BB200" s="310"/>
      <c r="BC200" s="310"/>
      <c r="BD200" s="310"/>
      <c r="BE200" s="310"/>
      <c r="BF200" s="310"/>
      <c r="BG200" s="310"/>
      <c r="BH200" s="310"/>
      <c r="BI200" s="310"/>
      <c r="BJ200" s="310"/>
      <c r="BK200" s="310"/>
      <c r="BL200" s="310"/>
      <c r="BM200" s="310"/>
      <c r="BN200" s="310"/>
      <c r="BO200" s="310"/>
      <c r="BP200" s="310"/>
      <c r="BQ200" s="310"/>
      <c r="BR200" s="310"/>
      <c r="BS200" s="310"/>
      <c r="BT200" s="310"/>
      <c r="BU200" s="310"/>
      <c r="BV200" s="310"/>
      <c r="BW200" s="310"/>
      <c r="BX200" s="310"/>
      <c r="BY200" s="310"/>
      <c r="BZ200" s="310"/>
      <c r="CA200" s="310"/>
      <c r="CB200" s="310"/>
      <c r="CC200" s="310"/>
      <c r="CD200" s="310"/>
      <c r="CE200" s="310"/>
      <c r="CF200" s="310"/>
      <c r="CG200" s="310"/>
      <c r="CH200" s="310"/>
      <c r="CI200" s="310"/>
      <c r="CJ200" s="310"/>
      <c r="CK200" s="310"/>
      <c r="CL200" s="310"/>
      <c r="CM200" s="310"/>
      <c r="CN200" s="310"/>
    </row>
    <row r="201" spans="1:92">
      <c r="A201" s="290"/>
      <c r="Q201" s="300"/>
      <c r="U201" s="309"/>
      <c r="X201" s="298"/>
      <c r="Z201" s="298"/>
      <c r="AB201" s="298"/>
      <c r="AC201" s="306"/>
      <c r="AD201" s="298"/>
      <c r="AF201" s="290"/>
      <c r="AH201" s="312"/>
      <c r="AI201" s="312"/>
      <c r="AJ201" s="312"/>
      <c r="AK201" s="312"/>
      <c r="AL201" s="312"/>
      <c r="AM201" s="312"/>
      <c r="AN201" s="312"/>
      <c r="AO201" s="312"/>
      <c r="AP201" s="312"/>
      <c r="AQ201" s="312"/>
      <c r="AR201" s="312"/>
      <c r="AS201" s="312"/>
      <c r="AT201" s="312"/>
      <c r="AU201" s="312"/>
      <c r="AV201" s="312"/>
      <c r="AW201" s="312"/>
      <c r="AX201" s="312"/>
      <c r="AY201" s="312"/>
      <c r="AZ201" s="312"/>
      <c r="BA201" s="312"/>
      <c r="BB201" s="312"/>
      <c r="BC201" s="312"/>
      <c r="BD201" s="312"/>
      <c r="BE201" s="312"/>
      <c r="BF201" s="312"/>
      <c r="BG201" s="312"/>
      <c r="BH201" s="312"/>
      <c r="BI201" s="312"/>
      <c r="BJ201" s="312"/>
      <c r="BK201" s="312"/>
      <c r="BL201" s="312"/>
      <c r="BM201" s="312"/>
      <c r="BN201" s="312"/>
      <c r="BO201" s="312"/>
      <c r="BP201" s="312"/>
      <c r="BQ201" s="312"/>
      <c r="BR201" s="312"/>
      <c r="BS201" s="312"/>
      <c r="BT201" s="312"/>
      <c r="BU201" s="312"/>
      <c r="BV201" s="312"/>
      <c r="BW201" s="312"/>
      <c r="BX201" s="312"/>
      <c r="BY201" s="312"/>
      <c r="BZ201" s="312"/>
      <c r="CA201" s="312"/>
      <c r="CB201" s="312"/>
      <c r="CC201" s="312"/>
      <c r="CD201" s="312"/>
      <c r="CE201" s="312"/>
      <c r="CF201" s="312"/>
      <c r="CG201" s="312"/>
      <c r="CH201" s="312"/>
      <c r="CI201" s="312"/>
      <c r="CJ201" s="312"/>
      <c r="CK201" s="312"/>
      <c r="CL201" s="312"/>
      <c r="CM201" s="312"/>
      <c r="CN201" s="312"/>
    </row>
    <row r="202" spans="1:92">
      <c r="A202" s="290"/>
      <c r="Q202" s="300"/>
      <c r="U202" s="309"/>
      <c r="X202" s="298"/>
      <c r="Z202" s="298"/>
      <c r="AA202" s="306"/>
      <c r="AB202" s="298"/>
      <c r="AC202" s="306"/>
      <c r="AD202" s="298"/>
      <c r="AF202" s="290"/>
      <c r="AH202" s="291"/>
      <c r="AI202" s="291"/>
      <c r="AJ202" s="291"/>
      <c r="AK202" s="291"/>
      <c r="AL202" s="291"/>
      <c r="AM202" s="291"/>
      <c r="AN202" s="291"/>
      <c r="AO202" s="291"/>
      <c r="AP202" s="291"/>
      <c r="AQ202" s="291"/>
      <c r="AR202" s="291"/>
      <c r="AS202" s="291"/>
      <c r="AT202" s="291"/>
      <c r="AU202" s="291"/>
      <c r="AV202" s="291"/>
      <c r="AW202" s="291"/>
      <c r="AX202" s="291"/>
      <c r="AY202" s="291"/>
      <c r="AZ202" s="291"/>
      <c r="BA202" s="291"/>
      <c r="BB202" s="291"/>
      <c r="BC202" s="291"/>
      <c r="BD202" s="291"/>
      <c r="BE202" s="291"/>
      <c r="BF202" s="291"/>
      <c r="BG202" s="291"/>
      <c r="BH202" s="291"/>
      <c r="BI202" s="291"/>
      <c r="BJ202" s="291"/>
      <c r="BK202" s="291"/>
      <c r="BL202" s="291"/>
      <c r="BM202" s="291"/>
      <c r="BN202" s="291"/>
      <c r="BO202" s="291"/>
      <c r="BP202" s="291"/>
      <c r="BQ202" s="291"/>
      <c r="BR202" s="291"/>
      <c r="BS202" s="291"/>
      <c r="BT202" s="291"/>
      <c r="BU202" s="291"/>
      <c r="BV202" s="291"/>
      <c r="BW202" s="291"/>
      <c r="BX202" s="291"/>
      <c r="BY202" s="291"/>
      <c r="BZ202" s="291"/>
      <c r="CA202" s="291"/>
      <c r="CB202" s="291"/>
      <c r="CC202" s="291"/>
      <c r="CD202" s="291"/>
      <c r="CE202" s="291"/>
      <c r="CF202" s="291"/>
      <c r="CG202" s="291"/>
      <c r="CH202" s="291"/>
      <c r="CI202" s="291"/>
      <c r="CJ202" s="291"/>
      <c r="CK202" s="291"/>
      <c r="CL202" s="291"/>
      <c r="CM202" s="291"/>
      <c r="CN202" s="291"/>
    </row>
    <row r="203" spans="1:92">
      <c r="A203" s="290"/>
      <c r="H203" s="295"/>
      <c r="I203" s="385"/>
      <c r="J203" s="295"/>
      <c r="K203" s="295"/>
      <c r="L203" s="295"/>
      <c r="M203" s="295"/>
      <c r="N203" s="295"/>
      <c r="O203" s="295"/>
      <c r="P203" s="291"/>
      <c r="Q203" s="300"/>
      <c r="U203" s="309"/>
      <c r="X203" s="309"/>
      <c r="Z203" s="310"/>
      <c r="AA203" s="412"/>
      <c r="AB203" s="412"/>
      <c r="AC203" s="310"/>
      <c r="AD203" s="310"/>
      <c r="AF203" s="290"/>
    </row>
    <row r="204" spans="1:92">
      <c r="A204" s="290"/>
      <c r="H204" s="295"/>
      <c r="I204" s="385"/>
      <c r="J204" s="295"/>
      <c r="K204" s="295"/>
      <c r="L204" s="295"/>
      <c r="M204" s="295"/>
      <c r="N204" s="295"/>
      <c r="O204" s="295"/>
      <c r="P204" s="291"/>
      <c r="Q204" s="300"/>
      <c r="U204" s="309"/>
      <c r="X204" s="309"/>
      <c r="Z204" s="311"/>
      <c r="AA204" s="311"/>
      <c r="AB204" s="311"/>
      <c r="AC204" s="311"/>
      <c r="AD204" s="311"/>
      <c r="AF204" s="290"/>
    </row>
    <row r="205" spans="1:92">
      <c r="A205" s="290"/>
      <c r="H205" s="413"/>
      <c r="I205" s="414"/>
      <c r="J205" s="413"/>
      <c r="K205" s="413"/>
      <c r="L205" s="413"/>
      <c r="M205" s="413"/>
      <c r="N205" s="413"/>
      <c r="O205" s="413"/>
      <c r="P205" s="415"/>
      <c r="Q205" s="300"/>
      <c r="U205" s="309"/>
      <c r="X205" s="309"/>
      <c r="Z205" s="310"/>
      <c r="AA205" s="412"/>
      <c r="AB205" s="412"/>
      <c r="AC205" s="412"/>
      <c r="AD205" s="412"/>
      <c r="AF205" s="290"/>
    </row>
    <row r="206" spans="1:92">
      <c r="A206" s="290"/>
      <c r="Q206" s="304"/>
      <c r="U206" s="309"/>
      <c r="X206" s="309"/>
      <c r="Z206" s="298"/>
      <c r="AA206" s="306"/>
      <c r="AB206" s="298"/>
      <c r="AC206" s="306"/>
      <c r="AD206" s="298"/>
      <c r="AF206" s="290"/>
    </row>
    <row r="207" spans="1:92">
      <c r="A207" s="290"/>
      <c r="Q207" s="300"/>
      <c r="R207" s="416"/>
      <c r="U207" s="309"/>
      <c r="X207" s="309"/>
      <c r="Z207" s="310"/>
      <c r="AA207" s="412"/>
      <c r="AB207" s="412"/>
      <c r="AC207" s="310"/>
      <c r="AD207" s="310"/>
      <c r="AF207" s="290"/>
    </row>
    <row r="208" spans="1:92">
      <c r="A208" s="290"/>
      <c r="Q208" s="300"/>
      <c r="R208" s="416"/>
      <c r="U208" s="309"/>
      <c r="V208" s="309"/>
      <c r="X208" s="309"/>
      <c r="Y208" s="310"/>
      <c r="Z208" s="310"/>
      <c r="AA208" s="412"/>
      <c r="AB208" s="412"/>
      <c r="AC208" s="310"/>
      <c r="AD208" s="310"/>
      <c r="AF208" s="290"/>
    </row>
    <row r="209" spans="1:92">
      <c r="A209" s="290"/>
      <c r="Q209" s="300"/>
      <c r="R209" s="300"/>
      <c r="S209" s="300"/>
      <c r="T209" s="300"/>
      <c r="U209" s="300"/>
      <c r="V209" s="300"/>
      <c r="W209" s="300"/>
      <c r="X209" s="300"/>
      <c r="Y209" s="300"/>
      <c r="Z209" s="310"/>
      <c r="AA209" s="412"/>
      <c r="AB209" s="412"/>
      <c r="AC209" s="310"/>
      <c r="AD209" s="310"/>
      <c r="AF209" s="290"/>
    </row>
    <row r="210" spans="1:92">
      <c r="A210" s="290"/>
      <c r="Q210" s="417"/>
      <c r="R210" s="417"/>
      <c r="S210" s="417"/>
      <c r="T210" s="417"/>
      <c r="U210" s="417"/>
      <c r="V210" s="417"/>
      <c r="W210" s="417"/>
      <c r="X210" s="417"/>
      <c r="Y210" s="417"/>
      <c r="Z210" s="311"/>
      <c r="AA210" s="311"/>
      <c r="AB210" s="311"/>
      <c r="AC210" s="311"/>
      <c r="AD210" s="311"/>
      <c r="AF210" s="290"/>
    </row>
    <row r="211" spans="1:92">
      <c r="A211" s="290"/>
      <c r="Q211" s="300"/>
      <c r="U211" s="311"/>
      <c r="V211" s="311"/>
      <c r="X211" s="309"/>
      <c r="Y211" s="311"/>
      <c r="Z211" s="311"/>
      <c r="AA211" s="311"/>
      <c r="AB211" s="311"/>
      <c r="AC211" s="311"/>
      <c r="AD211" s="311"/>
      <c r="AF211" s="290"/>
    </row>
    <row r="212" spans="1:92">
      <c r="A212" s="290"/>
      <c r="Q212" s="300"/>
      <c r="Y212" s="295"/>
      <c r="Z212" s="291"/>
      <c r="AF212" s="291"/>
      <c r="AH212" s="298"/>
      <c r="AI212" s="298"/>
      <c r="AJ212" s="298"/>
      <c r="AK212" s="298"/>
      <c r="AL212" s="298"/>
      <c r="AM212" s="298"/>
      <c r="AN212" s="298"/>
      <c r="AO212" s="298"/>
      <c r="AP212" s="298"/>
      <c r="AQ212" s="298"/>
      <c r="AR212" s="298"/>
      <c r="AS212" s="298"/>
      <c r="AT212" s="298"/>
      <c r="AU212" s="298"/>
      <c r="AV212" s="298"/>
      <c r="AW212" s="298"/>
      <c r="AX212" s="298"/>
      <c r="AY212" s="298"/>
      <c r="AZ212" s="298"/>
      <c r="BA212" s="298"/>
      <c r="BB212" s="298"/>
      <c r="BC212" s="298"/>
      <c r="BD212" s="298"/>
      <c r="BE212" s="298"/>
      <c r="BF212" s="298"/>
      <c r="BG212" s="298"/>
      <c r="BH212" s="298"/>
      <c r="BI212" s="298"/>
      <c r="BJ212" s="298"/>
      <c r="BK212" s="298"/>
      <c r="BL212" s="298"/>
      <c r="BM212" s="298"/>
      <c r="BN212" s="298"/>
      <c r="BO212" s="298"/>
      <c r="BP212" s="298"/>
      <c r="BQ212" s="298"/>
      <c r="BR212" s="298"/>
      <c r="BS212" s="298"/>
      <c r="BT212" s="298"/>
      <c r="BU212" s="298"/>
      <c r="BV212" s="298"/>
      <c r="BW212" s="298"/>
      <c r="BX212" s="298"/>
      <c r="BY212" s="298"/>
      <c r="BZ212" s="298"/>
      <c r="CA212" s="298"/>
      <c r="CB212" s="298"/>
      <c r="CC212" s="298"/>
      <c r="CD212" s="298"/>
      <c r="CE212" s="298"/>
      <c r="CF212" s="298"/>
      <c r="CG212" s="298"/>
      <c r="CH212" s="298"/>
      <c r="CI212" s="298"/>
      <c r="CJ212" s="298"/>
      <c r="CK212" s="298"/>
      <c r="CL212" s="298"/>
      <c r="CM212" s="298"/>
      <c r="CN212" s="298"/>
    </row>
    <row r="213" spans="1:92">
      <c r="A213" s="290"/>
      <c r="Q213" s="300"/>
      <c r="AF213" s="290"/>
      <c r="AH213" s="298"/>
      <c r="AI213" s="298"/>
      <c r="AJ213" s="298"/>
      <c r="AK213" s="298"/>
      <c r="AL213" s="298"/>
      <c r="AM213" s="298"/>
      <c r="AN213" s="298"/>
      <c r="AO213" s="298"/>
      <c r="AP213" s="298"/>
      <c r="AQ213" s="298"/>
      <c r="AR213" s="298"/>
      <c r="AS213" s="298"/>
      <c r="AT213" s="298"/>
      <c r="AU213" s="298"/>
      <c r="AV213" s="298"/>
      <c r="AW213" s="298"/>
      <c r="AX213" s="298"/>
      <c r="AY213" s="298"/>
      <c r="AZ213" s="298"/>
      <c r="BA213" s="298"/>
      <c r="BB213" s="298"/>
      <c r="BC213" s="298"/>
      <c r="BD213" s="298"/>
      <c r="BE213" s="298"/>
      <c r="BF213" s="298"/>
      <c r="BG213" s="298"/>
      <c r="BH213" s="298"/>
      <c r="BI213" s="298"/>
      <c r="BJ213" s="298"/>
      <c r="BK213" s="298"/>
      <c r="BL213" s="298"/>
      <c r="BM213" s="298"/>
      <c r="BN213" s="298"/>
      <c r="BO213" s="298"/>
      <c r="BP213" s="298"/>
      <c r="BQ213" s="298"/>
      <c r="BR213" s="298"/>
      <c r="BS213" s="298"/>
      <c r="BT213" s="298"/>
      <c r="BU213" s="298"/>
      <c r="BV213" s="298"/>
      <c r="BW213" s="298"/>
      <c r="BX213" s="298"/>
      <c r="BY213" s="298"/>
      <c r="BZ213" s="298"/>
      <c r="CA213" s="298"/>
      <c r="CB213" s="298"/>
      <c r="CC213" s="298"/>
      <c r="CD213" s="298"/>
      <c r="CE213" s="298"/>
      <c r="CF213" s="298"/>
      <c r="CG213" s="298"/>
      <c r="CH213" s="298"/>
      <c r="CI213" s="298"/>
      <c r="CJ213" s="298"/>
      <c r="CK213" s="298"/>
      <c r="CL213" s="298"/>
      <c r="CM213" s="298"/>
      <c r="CN213" s="298"/>
    </row>
    <row r="214" spans="1:92">
      <c r="A214" s="290"/>
      <c r="Q214" s="300"/>
      <c r="U214" s="407"/>
      <c r="V214" s="407"/>
      <c r="W214" s="407"/>
      <c r="X214" s="407"/>
      <c r="Y214" s="407"/>
      <c r="Z214" s="407"/>
      <c r="AA214" s="407"/>
      <c r="AB214" s="407"/>
      <c r="AC214" s="407"/>
      <c r="AD214" s="407"/>
      <c r="AF214" s="290"/>
      <c r="AH214" s="298"/>
      <c r="AI214" s="298"/>
      <c r="AJ214" s="298"/>
      <c r="AK214" s="298"/>
      <c r="AL214" s="298"/>
      <c r="AM214" s="298"/>
      <c r="AN214" s="298"/>
      <c r="AO214" s="298"/>
      <c r="AP214" s="298"/>
      <c r="AQ214" s="298"/>
      <c r="AR214" s="298"/>
      <c r="AS214" s="298"/>
      <c r="AT214" s="298"/>
      <c r="AU214" s="298"/>
      <c r="AV214" s="298"/>
      <c r="AW214" s="298"/>
      <c r="AX214" s="298"/>
      <c r="AY214" s="298"/>
      <c r="AZ214" s="298"/>
      <c r="BA214" s="298"/>
      <c r="BB214" s="298"/>
      <c r="BC214" s="298"/>
      <c r="BD214" s="298"/>
      <c r="BE214" s="298"/>
      <c r="BF214" s="298"/>
      <c r="BG214" s="298"/>
      <c r="BH214" s="298"/>
      <c r="BI214" s="298"/>
      <c r="BJ214" s="298"/>
      <c r="BK214" s="298"/>
      <c r="BL214" s="298"/>
      <c r="BM214" s="298"/>
      <c r="BN214" s="298"/>
      <c r="BO214" s="298"/>
      <c r="BP214" s="298"/>
      <c r="BQ214" s="298"/>
      <c r="BR214" s="298"/>
      <c r="BS214" s="298"/>
      <c r="BT214" s="298"/>
      <c r="BU214" s="298"/>
      <c r="BV214" s="298"/>
      <c r="BW214" s="298"/>
      <c r="BX214" s="298"/>
      <c r="BY214" s="298"/>
      <c r="BZ214" s="298"/>
      <c r="CA214" s="298"/>
      <c r="CB214" s="298"/>
      <c r="CC214" s="298"/>
      <c r="CD214" s="298"/>
      <c r="CE214" s="298"/>
      <c r="CF214" s="298"/>
      <c r="CG214" s="298"/>
      <c r="CH214" s="298"/>
      <c r="CI214" s="298"/>
      <c r="CJ214" s="298"/>
      <c r="CK214" s="298"/>
      <c r="CL214" s="298"/>
      <c r="CM214" s="298"/>
      <c r="CN214" s="298"/>
    </row>
    <row r="215" spans="1:92">
      <c r="A215" s="290"/>
      <c r="Q215" s="304"/>
      <c r="U215" s="408"/>
      <c r="V215" s="408"/>
      <c r="W215" s="408"/>
      <c r="X215" s="408"/>
      <c r="Y215" s="408"/>
      <c r="Z215" s="408"/>
      <c r="AA215" s="408"/>
      <c r="AB215" s="408"/>
      <c r="AC215" s="408"/>
      <c r="AD215" s="408"/>
      <c r="AF215" s="290"/>
      <c r="AH215" s="298"/>
      <c r="AI215" s="298"/>
      <c r="AJ215" s="298"/>
      <c r="AK215" s="298"/>
      <c r="AL215" s="298"/>
      <c r="AM215" s="298"/>
      <c r="AN215" s="298"/>
      <c r="AO215" s="298"/>
      <c r="AP215" s="298"/>
      <c r="AQ215" s="298"/>
      <c r="AR215" s="298"/>
      <c r="AS215" s="298"/>
      <c r="AT215" s="298"/>
      <c r="AU215" s="298"/>
      <c r="AV215" s="298"/>
      <c r="AW215" s="298"/>
      <c r="AX215" s="298"/>
      <c r="AY215" s="298"/>
      <c r="AZ215" s="298"/>
      <c r="BA215" s="298"/>
      <c r="BB215" s="298"/>
      <c r="BC215" s="298"/>
      <c r="BD215" s="298"/>
      <c r="BE215" s="298"/>
      <c r="BF215" s="298"/>
      <c r="BG215" s="298"/>
      <c r="BH215" s="298"/>
      <c r="BI215" s="298"/>
      <c r="BJ215" s="298"/>
      <c r="BK215" s="298"/>
      <c r="BL215" s="298"/>
      <c r="BM215" s="298"/>
      <c r="BN215" s="298"/>
      <c r="BO215" s="298"/>
      <c r="BP215" s="298"/>
      <c r="BQ215" s="298"/>
      <c r="BR215" s="298"/>
      <c r="BS215" s="298"/>
      <c r="BT215" s="298"/>
      <c r="BU215" s="298"/>
      <c r="BV215" s="298"/>
      <c r="BW215" s="298"/>
      <c r="BX215" s="298"/>
      <c r="BY215" s="298"/>
      <c r="BZ215" s="298"/>
      <c r="CA215" s="298"/>
      <c r="CB215" s="298"/>
      <c r="CC215" s="298"/>
      <c r="CD215" s="298"/>
      <c r="CE215" s="298"/>
      <c r="CF215" s="298"/>
      <c r="CG215" s="298"/>
      <c r="CH215" s="298"/>
      <c r="CI215" s="298"/>
      <c r="CJ215" s="298"/>
      <c r="CK215" s="298"/>
      <c r="CL215" s="298"/>
      <c r="CM215" s="298"/>
      <c r="CN215" s="298"/>
    </row>
    <row r="216" spans="1:92">
      <c r="A216" s="290"/>
      <c r="Q216" s="304"/>
      <c r="AF216" s="290"/>
      <c r="AH216" s="298"/>
      <c r="AI216" s="298"/>
      <c r="AJ216" s="298"/>
      <c r="AK216" s="298"/>
      <c r="AL216" s="298"/>
      <c r="AM216" s="298"/>
      <c r="AN216" s="298"/>
      <c r="AO216" s="298"/>
      <c r="AP216" s="298"/>
      <c r="AQ216" s="298"/>
      <c r="AR216" s="298"/>
      <c r="AS216" s="298"/>
      <c r="AT216" s="298"/>
      <c r="AU216" s="298"/>
      <c r="AV216" s="298"/>
      <c r="AW216" s="298"/>
      <c r="AX216" s="298"/>
      <c r="AY216" s="298"/>
      <c r="AZ216" s="298"/>
      <c r="BA216" s="298"/>
      <c r="BB216" s="298"/>
      <c r="BC216" s="298"/>
      <c r="BD216" s="298"/>
      <c r="BE216" s="298"/>
      <c r="BF216" s="298"/>
      <c r="BG216" s="298"/>
      <c r="BH216" s="298"/>
      <c r="BI216" s="298"/>
      <c r="BJ216" s="298"/>
      <c r="BK216" s="298"/>
      <c r="BL216" s="298"/>
      <c r="BM216" s="298"/>
      <c r="BN216" s="298"/>
      <c r="BO216" s="298"/>
      <c r="BP216" s="298"/>
      <c r="BQ216" s="298"/>
      <c r="BR216" s="298"/>
      <c r="BS216" s="298"/>
      <c r="BT216" s="298"/>
      <c r="BU216" s="298"/>
      <c r="BV216" s="298"/>
      <c r="BW216" s="298"/>
      <c r="BX216" s="298"/>
      <c r="BY216" s="298"/>
      <c r="BZ216" s="298"/>
      <c r="CA216" s="298"/>
      <c r="CB216" s="298"/>
      <c r="CC216" s="298"/>
      <c r="CD216" s="298"/>
      <c r="CE216" s="298"/>
      <c r="CF216" s="298"/>
      <c r="CG216" s="298"/>
      <c r="CH216" s="298"/>
      <c r="CI216" s="298"/>
      <c r="CJ216" s="298"/>
      <c r="CK216" s="298"/>
      <c r="CL216" s="298"/>
      <c r="CM216" s="298"/>
      <c r="CN216" s="298"/>
    </row>
    <row r="217" spans="1:92">
      <c r="A217" s="290"/>
      <c r="Q217" s="300"/>
      <c r="AF217" s="290"/>
      <c r="AH217" s="298"/>
      <c r="AI217" s="298"/>
      <c r="AJ217" s="298"/>
      <c r="AK217" s="298"/>
      <c r="AL217" s="298"/>
      <c r="AM217" s="298"/>
      <c r="AN217" s="298"/>
      <c r="AO217" s="298"/>
      <c r="AP217" s="298"/>
      <c r="AQ217" s="298"/>
      <c r="AR217" s="298"/>
      <c r="AS217" s="298"/>
      <c r="AT217" s="298"/>
      <c r="AU217" s="298"/>
      <c r="AV217" s="298"/>
      <c r="AW217" s="298"/>
      <c r="AX217" s="298"/>
      <c r="AY217" s="298"/>
      <c r="AZ217" s="298"/>
      <c r="BA217" s="298"/>
      <c r="BB217" s="298"/>
      <c r="BC217" s="298"/>
      <c r="BD217" s="298"/>
      <c r="BE217" s="298"/>
      <c r="BF217" s="298"/>
      <c r="BG217" s="298"/>
      <c r="BH217" s="298"/>
      <c r="BI217" s="298"/>
      <c r="BJ217" s="298"/>
      <c r="BK217" s="298"/>
      <c r="BL217" s="298"/>
      <c r="BM217" s="298"/>
      <c r="BN217" s="298"/>
      <c r="BO217" s="298"/>
      <c r="BP217" s="298"/>
      <c r="BQ217" s="298"/>
      <c r="BR217" s="298"/>
      <c r="BS217" s="298"/>
      <c r="BT217" s="298"/>
      <c r="BU217" s="298"/>
      <c r="BV217" s="298"/>
      <c r="BW217" s="298"/>
      <c r="BX217" s="298"/>
      <c r="BY217" s="298"/>
      <c r="BZ217" s="298"/>
      <c r="CA217" s="298"/>
      <c r="CB217" s="298"/>
      <c r="CC217" s="298"/>
      <c r="CD217" s="298"/>
      <c r="CE217" s="298"/>
      <c r="CF217" s="298"/>
      <c r="CG217" s="298"/>
      <c r="CH217" s="298"/>
      <c r="CI217" s="298"/>
      <c r="CJ217" s="298"/>
      <c r="CK217" s="298"/>
      <c r="CL217" s="298"/>
      <c r="CM217" s="298"/>
      <c r="CN217" s="298"/>
    </row>
    <row r="218" spans="1:92">
      <c r="A218" s="290"/>
      <c r="Q218" s="304"/>
      <c r="AA218" s="409"/>
      <c r="AB218" s="312"/>
      <c r="AC218" s="409"/>
      <c r="AD218" s="312"/>
      <c r="AF218" s="290"/>
      <c r="AH218" s="298"/>
      <c r="AI218" s="298"/>
      <c r="AJ218" s="298"/>
      <c r="AK218" s="298"/>
      <c r="AL218" s="298"/>
      <c r="AM218" s="298"/>
      <c r="AN218" s="298"/>
      <c r="AO218" s="298"/>
      <c r="AP218" s="298"/>
      <c r="AQ218" s="298"/>
      <c r="AR218" s="298"/>
      <c r="AS218" s="298"/>
      <c r="AT218" s="298"/>
      <c r="AU218" s="298"/>
      <c r="AV218" s="298"/>
      <c r="AW218" s="298"/>
      <c r="AX218" s="298"/>
      <c r="AY218" s="298"/>
      <c r="AZ218" s="298"/>
      <c r="BA218" s="298"/>
      <c r="BB218" s="298"/>
      <c r="BC218" s="298"/>
      <c r="BD218" s="298"/>
      <c r="BE218" s="298"/>
      <c r="BF218" s="298"/>
      <c r="BG218" s="298"/>
      <c r="BH218" s="298"/>
      <c r="BI218" s="298"/>
      <c r="BJ218" s="298"/>
      <c r="BK218" s="298"/>
      <c r="BL218" s="298"/>
      <c r="BM218" s="298"/>
      <c r="BN218" s="298"/>
      <c r="BO218" s="298"/>
      <c r="BP218" s="298"/>
      <c r="BQ218" s="298"/>
      <c r="BR218" s="298"/>
      <c r="BS218" s="298"/>
      <c r="BT218" s="298"/>
      <c r="BU218" s="298"/>
      <c r="BV218" s="298"/>
      <c r="BW218" s="298"/>
      <c r="BX218" s="298"/>
      <c r="BY218" s="298"/>
      <c r="BZ218" s="298"/>
      <c r="CA218" s="298"/>
      <c r="CB218" s="298"/>
      <c r="CC218" s="298"/>
      <c r="CD218" s="298"/>
      <c r="CE218" s="298"/>
      <c r="CF218" s="298"/>
      <c r="CG218" s="298"/>
      <c r="CH218" s="298"/>
      <c r="CI218" s="298"/>
      <c r="CJ218" s="298"/>
      <c r="CK218" s="298"/>
      <c r="CL218" s="298"/>
      <c r="CM218" s="298"/>
      <c r="CN218" s="298"/>
    </row>
    <row r="219" spans="1:92">
      <c r="A219" s="290"/>
      <c r="Q219" s="418"/>
      <c r="U219" s="309"/>
      <c r="AA219" s="306"/>
      <c r="AB219" s="298"/>
      <c r="AC219" s="306"/>
      <c r="AD219" s="298"/>
      <c r="AF219" s="290"/>
      <c r="AH219" s="298"/>
      <c r="AI219" s="298"/>
      <c r="AJ219" s="298"/>
      <c r="AK219" s="298"/>
      <c r="AL219" s="298"/>
      <c r="AM219" s="298"/>
      <c r="AN219" s="298"/>
      <c r="AO219" s="298"/>
      <c r="AP219" s="298"/>
      <c r="AQ219" s="298"/>
      <c r="AR219" s="298"/>
      <c r="AS219" s="298"/>
      <c r="AT219" s="298"/>
      <c r="AU219" s="298"/>
      <c r="AV219" s="298"/>
      <c r="AW219" s="298"/>
      <c r="AX219" s="298"/>
      <c r="AY219" s="298"/>
      <c r="AZ219" s="298"/>
      <c r="BA219" s="298"/>
      <c r="BB219" s="298"/>
      <c r="BC219" s="298"/>
      <c r="BD219" s="298"/>
      <c r="BE219" s="298"/>
      <c r="BF219" s="298"/>
      <c r="BG219" s="298"/>
      <c r="BH219" s="298"/>
      <c r="BI219" s="298"/>
      <c r="BJ219" s="298"/>
      <c r="BK219" s="298"/>
      <c r="BL219" s="298"/>
      <c r="BM219" s="298"/>
      <c r="BN219" s="298"/>
      <c r="BO219" s="298"/>
      <c r="BP219" s="298"/>
      <c r="BQ219" s="298"/>
      <c r="BR219" s="298"/>
      <c r="BS219" s="298"/>
      <c r="BT219" s="298"/>
      <c r="BU219" s="298"/>
      <c r="BV219" s="298"/>
      <c r="BW219" s="298"/>
      <c r="BX219" s="298"/>
      <c r="BY219" s="298"/>
      <c r="BZ219" s="298"/>
      <c r="CA219" s="298"/>
      <c r="CB219" s="298"/>
      <c r="CC219" s="298"/>
      <c r="CD219" s="298"/>
      <c r="CE219" s="298"/>
      <c r="CF219" s="298"/>
      <c r="CG219" s="298"/>
      <c r="CH219" s="298"/>
      <c r="CI219" s="298"/>
      <c r="CJ219" s="298"/>
      <c r="CK219" s="298"/>
      <c r="CL219" s="298"/>
      <c r="CM219" s="298"/>
      <c r="CN219" s="298"/>
    </row>
    <row r="220" spans="1:92">
      <c r="A220" s="290"/>
      <c r="Q220" s="418"/>
      <c r="U220" s="309"/>
      <c r="AA220" s="306"/>
      <c r="AB220" s="298"/>
      <c r="AC220" s="306"/>
      <c r="AD220" s="298"/>
      <c r="AF220" s="290"/>
      <c r="AH220" s="298"/>
      <c r="AI220" s="298"/>
      <c r="AJ220" s="298"/>
      <c r="AK220" s="298"/>
      <c r="AL220" s="298"/>
      <c r="AM220" s="298"/>
      <c r="AN220" s="298"/>
      <c r="AO220" s="298"/>
      <c r="AP220" s="298"/>
      <c r="AQ220" s="298"/>
      <c r="AR220" s="298"/>
      <c r="AS220" s="298"/>
      <c r="AT220" s="298"/>
      <c r="AU220" s="298"/>
      <c r="AV220" s="298"/>
      <c r="AW220" s="298"/>
      <c r="AX220" s="298"/>
      <c r="AY220" s="298"/>
      <c r="AZ220" s="298"/>
      <c r="BA220" s="298"/>
      <c r="BB220" s="298"/>
      <c r="BC220" s="298"/>
      <c r="BD220" s="298"/>
      <c r="BE220" s="298"/>
      <c r="BF220" s="298"/>
      <c r="BG220" s="298"/>
      <c r="BH220" s="298"/>
      <c r="BI220" s="298"/>
      <c r="BJ220" s="298"/>
      <c r="BK220" s="298"/>
      <c r="BL220" s="298"/>
      <c r="BM220" s="298"/>
      <c r="BN220" s="298"/>
      <c r="BO220" s="298"/>
      <c r="BP220" s="298"/>
      <c r="BQ220" s="298"/>
      <c r="BR220" s="298"/>
      <c r="BS220" s="298"/>
      <c r="BT220" s="298"/>
      <c r="BU220" s="298"/>
      <c r="BV220" s="298"/>
      <c r="BW220" s="298"/>
      <c r="BX220" s="298"/>
      <c r="BY220" s="298"/>
      <c r="BZ220" s="298"/>
      <c r="CA220" s="298"/>
      <c r="CB220" s="298"/>
      <c r="CC220" s="298"/>
      <c r="CD220" s="298"/>
      <c r="CE220" s="298"/>
      <c r="CF220" s="298"/>
      <c r="CG220" s="298"/>
      <c r="CH220" s="298"/>
      <c r="CI220" s="298"/>
      <c r="CJ220" s="298"/>
      <c r="CK220" s="298"/>
      <c r="CL220" s="298"/>
      <c r="CM220" s="298"/>
      <c r="CN220" s="298"/>
    </row>
    <row r="221" spans="1:92">
      <c r="A221" s="290"/>
      <c r="Q221" s="418"/>
      <c r="U221" s="309"/>
      <c r="AA221" s="306"/>
      <c r="AB221" s="298"/>
      <c r="AC221" s="306"/>
      <c r="AD221" s="298"/>
      <c r="AF221" s="290"/>
      <c r="AH221" s="298"/>
      <c r="AI221" s="298"/>
      <c r="AJ221" s="298"/>
      <c r="AK221" s="298"/>
      <c r="AL221" s="298"/>
      <c r="AM221" s="298"/>
      <c r="AN221" s="298"/>
      <c r="AO221" s="298"/>
      <c r="AP221" s="298"/>
      <c r="AQ221" s="298"/>
      <c r="AR221" s="298"/>
      <c r="AS221" s="298"/>
      <c r="AT221" s="298"/>
      <c r="AU221" s="298"/>
      <c r="AV221" s="298"/>
      <c r="AW221" s="298"/>
      <c r="AX221" s="298"/>
      <c r="AY221" s="298"/>
      <c r="AZ221" s="298"/>
      <c r="BA221" s="298"/>
      <c r="BB221" s="298"/>
      <c r="BC221" s="298"/>
      <c r="BD221" s="298"/>
      <c r="BE221" s="298"/>
      <c r="BF221" s="298"/>
      <c r="BG221" s="298"/>
      <c r="BH221" s="298"/>
      <c r="BI221" s="298"/>
      <c r="BJ221" s="298"/>
      <c r="BK221" s="298"/>
      <c r="BL221" s="298"/>
      <c r="BM221" s="298"/>
      <c r="BN221" s="298"/>
      <c r="BO221" s="298"/>
      <c r="BP221" s="298"/>
      <c r="BQ221" s="298"/>
      <c r="BR221" s="298"/>
      <c r="BS221" s="298"/>
      <c r="BT221" s="298"/>
      <c r="BU221" s="298"/>
      <c r="BV221" s="298"/>
      <c r="BW221" s="298"/>
      <c r="BX221" s="298"/>
      <c r="BY221" s="298"/>
      <c r="BZ221" s="298"/>
      <c r="CA221" s="298"/>
      <c r="CB221" s="298"/>
      <c r="CC221" s="298"/>
      <c r="CD221" s="298"/>
      <c r="CE221" s="298"/>
      <c r="CF221" s="298"/>
      <c r="CG221" s="298"/>
      <c r="CH221" s="298"/>
      <c r="CI221" s="298"/>
      <c r="CJ221" s="298"/>
      <c r="CK221" s="298"/>
      <c r="CL221" s="298"/>
      <c r="CM221" s="298"/>
      <c r="CN221" s="298"/>
    </row>
    <row r="222" spans="1:92">
      <c r="A222" s="290"/>
      <c r="Q222" s="418"/>
      <c r="U222" s="309"/>
      <c r="AA222" s="306"/>
      <c r="AB222" s="298"/>
      <c r="AC222" s="306"/>
      <c r="AD222" s="298"/>
      <c r="AF222" s="290"/>
      <c r="AH222" s="298"/>
      <c r="AI222" s="298"/>
      <c r="AJ222" s="298"/>
      <c r="AK222" s="298"/>
      <c r="AL222" s="298"/>
      <c r="AM222" s="298"/>
      <c r="AN222" s="298"/>
      <c r="AO222" s="298"/>
      <c r="AP222" s="298"/>
      <c r="AQ222" s="298"/>
      <c r="AR222" s="298"/>
      <c r="AS222" s="298"/>
      <c r="AT222" s="298"/>
      <c r="AU222" s="298"/>
      <c r="AV222" s="298"/>
      <c r="AW222" s="298"/>
      <c r="AX222" s="298"/>
      <c r="AY222" s="298"/>
      <c r="AZ222" s="298"/>
      <c r="BA222" s="298"/>
      <c r="BB222" s="298"/>
      <c r="BC222" s="298"/>
      <c r="BD222" s="298"/>
      <c r="BE222" s="298"/>
      <c r="BF222" s="298"/>
      <c r="BG222" s="298"/>
      <c r="BH222" s="298"/>
      <c r="BI222" s="298"/>
      <c r="BJ222" s="298"/>
      <c r="BK222" s="298"/>
      <c r="BL222" s="298"/>
      <c r="BM222" s="298"/>
      <c r="BN222" s="298"/>
      <c r="BO222" s="298"/>
      <c r="BP222" s="298"/>
      <c r="BQ222" s="298"/>
      <c r="BR222" s="298"/>
      <c r="BS222" s="298"/>
      <c r="BT222" s="298"/>
      <c r="BU222" s="298"/>
      <c r="BV222" s="298"/>
      <c r="BW222" s="298"/>
      <c r="BX222" s="298"/>
      <c r="BY222" s="298"/>
      <c r="BZ222" s="298"/>
      <c r="CA222" s="298"/>
      <c r="CB222" s="298"/>
      <c r="CC222" s="298"/>
      <c r="CD222" s="298"/>
      <c r="CE222" s="298"/>
      <c r="CF222" s="298"/>
      <c r="CG222" s="298"/>
      <c r="CH222" s="298"/>
      <c r="CI222" s="298"/>
      <c r="CJ222" s="298"/>
      <c r="CK222" s="298"/>
      <c r="CL222" s="298"/>
      <c r="CM222" s="298"/>
      <c r="CN222" s="298"/>
    </row>
    <row r="223" spans="1:92">
      <c r="A223" s="290"/>
      <c r="Q223" s="418"/>
      <c r="U223" s="309"/>
      <c r="AA223" s="306"/>
      <c r="AB223" s="298"/>
      <c r="AC223" s="306"/>
      <c r="AD223" s="298"/>
      <c r="AF223" s="290"/>
      <c r="AH223" s="298"/>
      <c r="AI223" s="298"/>
      <c r="AJ223" s="298"/>
      <c r="AK223" s="298"/>
      <c r="AL223" s="298"/>
      <c r="AM223" s="298"/>
      <c r="AN223" s="298"/>
      <c r="AO223" s="298"/>
      <c r="AP223" s="298"/>
      <c r="AQ223" s="298"/>
      <c r="AR223" s="298"/>
      <c r="AS223" s="298"/>
      <c r="AT223" s="298"/>
      <c r="AU223" s="298"/>
      <c r="AV223" s="298"/>
      <c r="AW223" s="298"/>
      <c r="AX223" s="298"/>
      <c r="AY223" s="298"/>
      <c r="AZ223" s="298"/>
      <c r="BA223" s="298"/>
      <c r="BB223" s="298"/>
      <c r="BC223" s="298"/>
      <c r="BD223" s="298"/>
      <c r="BE223" s="298"/>
      <c r="BF223" s="298"/>
      <c r="BG223" s="298"/>
      <c r="BH223" s="298"/>
      <c r="BI223" s="298"/>
      <c r="BJ223" s="298"/>
      <c r="BK223" s="298"/>
      <c r="BL223" s="298"/>
      <c r="BM223" s="298"/>
      <c r="BN223" s="298"/>
      <c r="BO223" s="298"/>
      <c r="BP223" s="298"/>
      <c r="BQ223" s="298"/>
      <c r="BR223" s="298"/>
      <c r="BS223" s="298"/>
      <c r="BT223" s="298"/>
      <c r="BU223" s="298"/>
      <c r="BV223" s="298"/>
      <c r="BW223" s="298"/>
      <c r="BX223" s="298"/>
      <c r="BY223" s="298"/>
      <c r="BZ223" s="298"/>
      <c r="CA223" s="298"/>
      <c r="CB223" s="298"/>
      <c r="CC223" s="298"/>
      <c r="CD223" s="298"/>
      <c r="CE223" s="298"/>
      <c r="CF223" s="298"/>
      <c r="CG223" s="298"/>
      <c r="CH223" s="298"/>
      <c r="CI223" s="298"/>
      <c r="CJ223" s="298"/>
      <c r="CK223" s="298"/>
      <c r="CL223" s="298"/>
      <c r="CM223" s="298"/>
      <c r="CN223" s="298"/>
    </row>
    <row r="224" spans="1:92">
      <c r="A224" s="290"/>
      <c r="Q224" s="418"/>
      <c r="U224" s="410"/>
      <c r="W224" s="410"/>
      <c r="Y224" s="410"/>
      <c r="AA224" s="306"/>
      <c r="AB224" s="298"/>
      <c r="AC224" s="306"/>
      <c r="AD224" s="298"/>
      <c r="AF224" s="290"/>
      <c r="AH224" s="298"/>
      <c r="AI224" s="298"/>
      <c r="AJ224" s="298"/>
      <c r="AK224" s="298"/>
      <c r="AL224" s="298"/>
      <c r="AM224" s="298"/>
      <c r="AN224" s="298"/>
      <c r="AO224" s="298"/>
      <c r="AP224" s="298"/>
      <c r="AQ224" s="298"/>
      <c r="AR224" s="298"/>
      <c r="AS224" s="298"/>
      <c r="AT224" s="298"/>
      <c r="AU224" s="298"/>
      <c r="AV224" s="298"/>
      <c r="AW224" s="298"/>
      <c r="AX224" s="298"/>
      <c r="AY224" s="298"/>
      <c r="AZ224" s="298"/>
      <c r="BA224" s="298"/>
      <c r="BB224" s="298"/>
      <c r="BC224" s="298"/>
      <c r="BD224" s="298"/>
      <c r="BE224" s="298"/>
      <c r="BF224" s="298"/>
      <c r="BG224" s="298"/>
      <c r="BH224" s="298"/>
      <c r="BI224" s="298"/>
      <c r="BJ224" s="298"/>
      <c r="BK224" s="298"/>
      <c r="BL224" s="298"/>
      <c r="BM224" s="298"/>
      <c r="BN224" s="298"/>
      <c r="BO224" s="298"/>
      <c r="BP224" s="298"/>
      <c r="BQ224" s="298"/>
      <c r="BR224" s="298"/>
      <c r="BS224" s="298"/>
      <c r="BT224" s="298"/>
      <c r="BU224" s="298"/>
      <c r="BV224" s="298"/>
      <c r="BW224" s="298"/>
      <c r="BX224" s="298"/>
      <c r="BY224" s="298"/>
      <c r="BZ224" s="298"/>
      <c r="CA224" s="298"/>
      <c r="CB224" s="298"/>
      <c r="CC224" s="298"/>
      <c r="CD224" s="298"/>
      <c r="CE224" s="298"/>
      <c r="CF224" s="298"/>
      <c r="CG224" s="298"/>
      <c r="CH224" s="298"/>
      <c r="CI224" s="298"/>
      <c r="CJ224" s="298"/>
      <c r="CK224" s="298"/>
      <c r="CL224" s="298"/>
      <c r="CM224" s="298"/>
      <c r="CN224" s="298"/>
    </row>
    <row r="225" spans="1:92">
      <c r="A225" s="290"/>
      <c r="Q225" s="418"/>
      <c r="U225" s="309"/>
      <c r="V225" s="419"/>
      <c r="AA225" s="306"/>
      <c r="AB225" s="298"/>
      <c r="AC225" s="306"/>
      <c r="AD225" s="298"/>
      <c r="AF225" s="290"/>
      <c r="AH225" s="298"/>
      <c r="AI225" s="298"/>
      <c r="AJ225" s="298"/>
      <c r="AK225" s="298"/>
      <c r="AL225" s="298"/>
      <c r="AM225" s="298"/>
      <c r="AN225" s="298"/>
      <c r="AO225" s="298"/>
      <c r="AP225" s="298"/>
      <c r="AQ225" s="298"/>
      <c r="AR225" s="298"/>
      <c r="AS225" s="298"/>
      <c r="AT225" s="298"/>
      <c r="AU225" s="298"/>
      <c r="AV225" s="298"/>
      <c r="AW225" s="298"/>
      <c r="AX225" s="298"/>
      <c r="AY225" s="298"/>
      <c r="AZ225" s="298"/>
      <c r="BA225" s="298"/>
      <c r="BB225" s="298"/>
      <c r="BC225" s="298"/>
      <c r="BD225" s="298"/>
      <c r="BE225" s="298"/>
      <c r="BF225" s="298"/>
      <c r="BG225" s="298"/>
      <c r="BH225" s="298"/>
      <c r="BI225" s="298"/>
      <c r="BJ225" s="298"/>
      <c r="BK225" s="298"/>
      <c r="BL225" s="298"/>
      <c r="BM225" s="298"/>
      <c r="BN225" s="298"/>
      <c r="BO225" s="298"/>
      <c r="BP225" s="298"/>
      <c r="BQ225" s="298"/>
      <c r="BR225" s="298"/>
      <c r="BS225" s="298"/>
      <c r="BT225" s="298"/>
      <c r="BU225" s="298"/>
      <c r="BV225" s="298"/>
      <c r="BW225" s="298"/>
      <c r="BX225" s="298"/>
      <c r="BY225" s="298"/>
      <c r="BZ225" s="298"/>
      <c r="CA225" s="298"/>
      <c r="CB225" s="298"/>
      <c r="CC225" s="298"/>
      <c r="CD225" s="298"/>
      <c r="CE225" s="298"/>
      <c r="CF225" s="298"/>
      <c r="CG225" s="298"/>
      <c r="CH225" s="298"/>
      <c r="CI225" s="298"/>
      <c r="CJ225" s="298"/>
      <c r="CK225" s="298"/>
      <c r="CL225" s="298"/>
      <c r="CM225" s="298"/>
      <c r="CN225" s="298"/>
    </row>
    <row r="226" spans="1:92">
      <c r="A226" s="290"/>
      <c r="Q226" s="418"/>
      <c r="U226" s="309"/>
      <c r="AA226" s="306"/>
      <c r="AB226" s="298"/>
      <c r="AC226" s="306"/>
      <c r="AD226" s="298"/>
      <c r="AF226" s="290"/>
      <c r="AH226" s="298"/>
      <c r="AI226" s="298"/>
      <c r="AJ226" s="298"/>
      <c r="AK226" s="298"/>
      <c r="AL226" s="298"/>
      <c r="AM226" s="298"/>
      <c r="AN226" s="298"/>
      <c r="AO226" s="298"/>
      <c r="AP226" s="298"/>
      <c r="AQ226" s="298"/>
      <c r="AR226" s="298"/>
      <c r="AS226" s="298"/>
      <c r="AT226" s="298"/>
      <c r="AU226" s="298"/>
      <c r="AV226" s="298"/>
      <c r="AW226" s="298"/>
      <c r="AX226" s="298"/>
      <c r="AY226" s="298"/>
      <c r="AZ226" s="298"/>
      <c r="BA226" s="298"/>
      <c r="BB226" s="298"/>
      <c r="BC226" s="298"/>
      <c r="BD226" s="298"/>
      <c r="BE226" s="298"/>
      <c r="BF226" s="298"/>
      <c r="BG226" s="298"/>
      <c r="BH226" s="298"/>
      <c r="BI226" s="298"/>
      <c r="BJ226" s="298"/>
      <c r="BK226" s="298"/>
      <c r="BL226" s="298"/>
      <c r="BM226" s="298"/>
      <c r="BN226" s="298"/>
      <c r="BO226" s="298"/>
      <c r="BP226" s="298"/>
      <c r="BQ226" s="298"/>
      <c r="BR226" s="298"/>
      <c r="BS226" s="298"/>
      <c r="BT226" s="298"/>
      <c r="BU226" s="298"/>
      <c r="BV226" s="298"/>
      <c r="BW226" s="298"/>
      <c r="BX226" s="298"/>
      <c r="BY226" s="298"/>
      <c r="BZ226" s="298"/>
      <c r="CA226" s="298"/>
      <c r="CB226" s="298"/>
      <c r="CC226" s="298"/>
      <c r="CD226" s="298"/>
      <c r="CE226" s="298"/>
      <c r="CF226" s="298"/>
      <c r="CG226" s="298"/>
      <c r="CH226" s="298"/>
      <c r="CI226" s="298"/>
      <c r="CJ226" s="298"/>
      <c r="CK226" s="298"/>
      <c r="CL226" s="298"/>
      <c r="CM226" s="298"/>
      <c r="CN226" s="298"/>
    </row>
    <row r="227" spans="1:92">
      <c r="A227" s="290"/>
      <c r="Q227" s="304"/>
      <c r="AA227" s="306"/>
      <c r="AB227" s="298"/>
      <c r="AC227" s="306"/>
      <c r="AD227" s="298"/>
      <c r="AF227" s="290"/>
      <c r="AH227" s="298"/>
      <c r="AI227" s="298"/>
      <c r="AJ227" s="298"/>
      <c r="AK227" s="298"/>
      <c r="AL227" s="298"/>
      <c r="AM227" s="298"/>
      <c r="AN227" s="298"/>
      <c r="AO227" s="298"/>
      <c r="AP227" s="298"/>
      <c r="AQ227" s="298"/>
      <c r="AR227" s="298"/>
      <c r="AS227" s="298"/>
      <c r="AT227" s="298"/>
      <c r="AU227" s="298"/>
      <c r="AV227" s="298"/>
      <c r="AW227" s="298"/>
      <c r="AX227" s="298"/>
      <c r="AY227" s="298"/>
      <c r="AZ227" s="298"/>
      <c r="BA227" s="298"/>
      <c r="BB227" s="298"/>
      <c r="BC227" s="298"/>
      <c r="BD227" s="298"/>
      <c r="BE227" s="298"/>
      <c r="BF227" s="298"/>
      <c r="BG227" s="298"/>
      <c r="BH227" s="298"/>
      <c r="BI227" s="298"/>
      <c r="BJ227" s="298"/>
      <c r="BK227" s="298"/>
      <c r="BL227" s="298"/>
      <c r="BM227" s="298"/>
      <c r="BN227" s="298"/>
      <c r="BO227" s="298"/>
      <c r="BP227" s="298"/>
      <c r="BQ227" s="298"/>
      <c r="BR227" s="298"/>
      <c r="BS227" s="298"/>
      <c r="BT227" s="298"/>
      <c r="BU227" s="298"/>
      <c r="BV227" s="298"/>
      <c r="BW227" s="298"/>
      <c r="BX227" s="298"/>
      <c r="BY227" s="298"/>
      <c r="BZ227" s="298"/>
      <c r="CA227" s="298"/>
      <c r="CB227" s="298"/>
      <c r="CC227" s="298"/>
      <c r="CD227" s="298"/>
      <c r="CE227" s="298"/>
      <c r="CF227" s="298"/>
      <c r="CG227" s="298"/>
      <c r="CH227" s="298"/>
      <c r="CI227" s="298"/>
      <c r="CJ227" s="298"/>
      <c r="CK227" s="298"/>
      <c r="CL227" s="298"/>
      <c r="CM227" s="298"/>
      <c r="CN227" s="298"/>
    </row>
    <row r="228" spans="1:92">
      <c r="A228" s="290"/>
      <c r="Q228" s="304"/>
      <c r="U228" s="298"/>
      <c r="V228" s="298"/>
      <c r="AB228" s="298"/>
      <c r="AD228" s="298"/>
      <c r="AF228" s="290"/>
      <c r="AH228" s="298"/>
      <c r="AI228" s="298"/>
      <c r="AJ228" s="298"/>
      <c r="AK228" s="298"/>
      <c r="AL228" s="298"/>
      <c r="AM228" s="298"/>
      <c r="AN228" s="298"/>
      <c r="AO228" s="298"/>
      <c r="AP228" s="298"/>
      <c r="AQ228" s="298"/>
      <c r="AR228" s="298"/>
      <c r="AS228" s="298"/>
      <c r="AT228" s="298"/>
      <c r="AU228" s="298"/>
      <c r="AV228" s="298"/>
      <c r="AW228" s="298"/>
      <c r="AX228" s="298"/>
      <c r="AY228" s="298"/>
      <c r="AZ228" s="298"/>
      <c r="BA228" s="298"/>
      <c r="BB228" s="298"/>
      <c r="BC228" s="298"/>
      <c r="BD228" s="298"/>
      <c r="BE228" s="298"/>
      <c r="BF228" s="298"/>
      <c r="BG228" s="298"/>
      <c r="BH228" s="298"/>
      <c r="BI228" s="298"/>
      <c r="BJ228" s="298"/>
      <c r="BK228" s="298"/>
      <c r="BL228" s="298"/>
      <c r="BM228" s="298"/>
      <c r="BN228" s="298"/>
      <c r="BO228" s="298"/>
      <c r="BP228" s="298"/>
      <c r="BQ228" s="298"/>
      <c r="BR228" s="298"/>
      <c r="BS228" s="298"/>
      <c r="BT228" s="298"/>
      <c r="BU228" s="298"/>
      <c r="BV228" s="298"/>
      <c r="BW228" s="298"/>
      <c r="BX228" s="298"/>
      <c r="BY228" s="298"/>
      <c r="BZ228" s="298"/>
      <c r="CA228" s="298"/>
      <c r="CB228" s="298"/>
      <c r="CC228" s="298"/>
      <c r="CD228" s="298"/>
      <c r="CE228" s="298"/>
      <c r="CF228" s="298"/>
      <c r="CG228" s="298"/>
      <c r="CH228" s="298"/>
      <c r="CI228" s="298"/>
      <c r="CJ228" s="298"/>
      <c r="CK228" s="298"/>
      <c r="CL228" s="298"/>
      <c r="CM228" s="298"/>
      <c r="CN228" s="298"/>
    </row>
    <row r="229" spans="1:92">
      <c r="A229" s="290"/>
      <c r="Q229" s="304"/>
      <c r="AA229" s="306"/>
      <c r="AB229" s="298"/>
      <c r="AC229" s="306"/>
      <c r="AD229" s="298"/>
      <c r="AF229" s="290"/>
      <c r="AH229" s="298"/>
      <c r="AI229" s="298"/>
      <c r="AJ229" s="298"/>
      <c r="AK229" s="298"/>
      <c r="AL229" s="298"/>
      <c r="AM229" s="298"/>
      <c r="AN229" s="298"/>
      <c r="AO229" s="298"/>
      <c r="AP229" s="298"/>
      <c r="AQ229" s="298"/>
      <c r="AR229" s="298"/>
      <c r="AS229" s="298"/>
      <c r="AT229" s="298"/>
      <c r="AU229" s="298"/>
      <c r="AV229" s="298"/>
      <c r="AW229" s="298"/>
      <c r="AX229" s="298"/>
      <c r="AY229" s="298"/>
      <c r="AZ229" s="298"/>
      <c r="BA229" s="298"/>
      <c r="BB229" s="298"/>
      <c r="BC229" s="298"/>
      <c r="BD229" s="298"/>
      <c r="BE229" s="298"/>
      <c r="BF229" s="298"/>
      <c r="BG229" s="298"/>
      <c r="BH229" s="298"/>
      <c r="BI229" s="298"/>
      <c r="BJ229" s="298"/>
      <c r="BK229" s="298"/>
      <c r="BL229" s="298"/>
      <c r="BM229" s="298"/>
      <c r="BN229" s="298"/>
      <c r="BO229" s="298"/>
      <c r="BP229" s="298"/>
      <c r="BQ229" s="298"/>
      <c r="BR229" s="298"/>
      <c r="BS229" s="298"/>
      <c r="BT229" s="298"/>
      <c r="BU229" s="298"/>
      <c r="BV229" s="298"/>
      <c r="BW229" s="298"/>
      <c r="BX229" s="298"/>
      <c r="BY229" s="298"/>
      <c r="BZ229" s="298"/>
      <c r="CA229" s="298"/>
      <c r="CB229" s="298"/>
      <c r="CC229" s="298"/>
      <c r="CD229" s="298"/>
      <c r="CE229" s="298"/>
      <c r="CF229" s="298"/>
      <c r="CG229" s="298"/>
      <c r="CH229" s="298"/>
      <c r="CI229" s="298"/>
      <c r="CJ229" s="298"/>
      <c r="CK229" s="298"/>
      <c r="CL229" s="298"/>
      <c r="CM229" s="298"/>
      <c r="CN229" s="298"/>
    </row>
    <row r="230" spans="1:92">
      <c r="A230" s="290"/>
      <c r="Q230" s="300"/>
      <c r="AA230" s="306"/>
      <c r="AB230" s="298"/>
      <c r="AC230" s="306"/>
      <c r="AD230" s="298"/>
      <c r="AF230" s="290"/>
      <c r="AH230" s="298"/>
      <c r="AI230" s="298"/>
      <c r="AJ230" s="298"/>
      <c r="AK230" s="298"/>
      <c r="AL230" s="298"/>
      <c r="AM230" s="298"/>
      <c r="AN230" s="298"/>
      <c r="AO230" s="298"/>
      <c r="AP230" s="298"/>
      <c r="AQ230" s="298"/>
      <c r="AR230" s="298"/>
      <c r="AS230" s="298"/>
      <c r="AT230" s="298"/>
      <c r="AU230" s="298"/>
      <c r="AV230" s="298"/>
      <c r="AW230" s="298"/>
      <c r="AX230" s="298"/>
      <c r="AY230" s="298"/>
      <c r="AZ230" s="298"/>
      <c r="BA230" s="298"/>
      <c r="BB230" s="298"/>
      <c r="BC230" s="298"/>
      <c r="BD230" s="298"/>
      <c r="BE230" s="298"/>
      <c r="BF230" s="298"/>
      <c r="BG230" s="298"/>
      <c r="BH230" s="298"/>
      <c r="BI230" s="298"/>
      <c r="BJ230" s="298"/>
      <c r="BK230" s="298"/>
      <c r="BL230" s="298"/>
      <c r="BM230" s="298"/>
      <c r="BN230" s="298"/>
      <c r="BO230" s="298"/>
      <c r="BP230" s="298"/>
      <c r="BQ230" s="298"/>
      <c r="BR230" s="298"/>
      <c r="BS230" s="298"/>
      <c r="BT230" s="298"/>
      <c r="BU230" s="298"/>
      <c r="BV230" s="298"/>
      <c r="BW230" s="298"/>
      <c r="BX230" s="298"/>
      <c r="BY230" s="298"/>
      <c r="BZ230" s="298"/>
      <c r="CA230" s="298"/>
      <c r="CB230" s="298"/>
      <c r="CC230" s="298"/>
      <c r="CD230" s="298"/>
      <c r="CE230" s="298"/>
      <c r="CF230" s="298"/>
      <c r="CG230" s="298"/>
      <c r="CH230" s="298"/>
      <c r="CI230" s="298"/>
      <c r="CJ230" s="298"/>
      <c r="CK230" s="298"/>
      <c r="CL230" s="298"/>
      <c r="CM230" s="298"/>
      <c r="CN230" s="298"/>
    </row>
    <row r="231" spans="1:92">
      <c r="A231" s="290"/>
      <c r="Q231" s="304"/>
      <c r="AA231" s="306"/>
      <c r="AB231" s="298"/>
      <c r="AC231" s="306"/>
      <c r="AD231" s="298"/>
      <c r="AF231" s="290"/>
      <c r="AH231" s="298"/>
      <c r="AI231" s="298"/>
      <c r="AJ231" s="298"/>
      <c r="AK231" s="298"/>
      <c r="AL231" s="298"/>
      <c r="AM231" s="298"/>
      <c r="AN231" s="298"/>
      <c r="AO231" s="298"/>
      <c r="AP231" s="298"/>
      <c r="AQ231" s="298"/>
      <c r="AR231" s="298"/>
      <c r="AS231" s="298"/>
      <c r="AT231" s="298"/>
      <c r="AU231" s="298"/>
      <c r="AV231" s="298"/>
      <c r="AW231" s="298"/>
      <c r="AX231" s="298"/>
      <c r="AY231" s="298"/>
      <c r="AZ231" s="298"/>
      <c r="BA231" s="298"/>
      <c r="BB231" s="298"/>
      <c r="BC231" s="298"/>
      <c r="BD231" s="298"/>
      <c r="BE231" s="298"/>
      <c r="BF231" s="298"/>
      <c r="BG231" s="298"/>
      <c r="BH231" s="298"/>
      <c r="BI231" s="298"/>
      <c r="BJ231" s="298"/>
      <c r="BK231" s="298"/>
      <c r="BL231" s="298"/>
      <c r="BM231" s="298"/>
      <c r="BN231" s="298"/>
      <c r="BO231" s="298"/>
      <c r="BP231" s="298"/>
      <c r="BQ231" s="298"/>
      <c r="BR231" s="298"/>
      <c r="BS231" s="298"/>
      <c r="BT231" s="298"/>
      <c r="BU231" s="298"/>
      <c r="BV231" s="298"/>
      <c r="BW231" s="298"/>
      <c r="BX231" s="298"/>
      <c r="BY231" s="298"/>
      <c r="BZ231" s="298"/>
      <c r="CA231" s="298"/>
      <c r="CB231" s="298"/>
      <c r="CC231" s="298"/>
      <c r="CD231" s="298"/>
      <c r="CE231" s="298"/>
      <c r="CF231" s="298"/>
      <c r="CG231" s="298"/>
      <c r="CH231" s="298"/>
      <c r="CI231" s="298"/>
      <c r="CJ231" s="298"/>
      <c r="CK231" s="298"/>
      <c r="CL231" s="298"/>
      <c r="CM231" s="298"/>
      <c r="CN231" s="298"/>
    </row>
    <row r="232" spans="1:92">
      <c r="A232" s="290"/>
      <c r="Q232" s="300"/>
      <c r="U232" s="309"/>
      <c r="AA232" s="306"/>
      <c r="AB232" s="298"/>
      <c r="AC232" s="306"/>
      <c r="AD232" s="298"/>
      <c r="AF232" s="290"/>
      <c r="AH232" s="298"/>
      <c r="AI232" s="298"/>
      <c r="AJ232" s="298"/>
      <c r="AK232" s="298"/>
      <c r="AL232" s="298"/>
      <c r="AM232" s="298"/>
      <c r="AN232" s="298"/>
      <c r="AO232" s="298"/>
      <c r="AP232" s="298"/>
      <c r="AQ232" s="298"/>
      <c r="AR232" s="298"/>
      <c r="AS232" s="298"/>
      <c r="AT232" s="298"/>
      <c r="AU232" s="298"/>
      <c r="AV232" s="298"/>
      <c r="AW232" s="298"/>
      <c r="AX232" s="298"/>
      <c r="AY232" s="298"/>
      <c r="AZ232" s="298"/>
      <c r="BA232" s="298"/>
      <c r="BB232" s="298"/>
      <c r="BC232" s="298"/>
      <c r="BD232" s="298"/>
      <c r="BE232" s="298"/>
      <c r="BF232" s="298"/>
      <c r="BG232" s="298"/>
      <c r="BH232" s="298"/>
      <c r="BI232" s="298"/>
      <c r="BJ232" s="298"/>
      <c r="BK232" s="298"/>
      <c r="BL232" s="298"/>
      <c r="BM232" s="298"/>
      <c r="BN232" s="298"/>
      <c r="BO232" s="298"/>
      <c r="BP232" s="298"/>
      <c r="BQ232" s="298"/>
      <c r="BR232" s="298"/>
      <c r="BS232" s="298"/>
      <c r="BT232" s="298"/>
      <c r="BU232" s="298"/>
      <c r="BV232" s="298"/>
      <c r="BW232" s="298"/>
      <c r="BX232" s="298"/>
      <c r="BY232" s="298"/>
      <c r="BZ232" s="298"/>
      <c r="CA232" s="298"/>
      <c r="CB232" s="298"/>
      <c r="CC232" s="298"/>
      <c r="CD232" s="298"/>
      <c r="CE232" s="298"/>
      <c r="CF232" s="298"/>
      <c r="CG232" s="298"/>
      <c r="CH232" s="298"/>
      <c r="CI232" s="298"/>
      <c r="CJ232" s="298"/>
      <c r="CK232" s="298"/>
      <c r="CL232" s="298"/>
      <c r="CM232" s="298"/>
      <c r="CN232" s="298"/>
    </row>
    <row r="233" spans="1:92">
      <c r="A233" s="290"/>
      <c r="Q233" s="300"/>
      <c r="U233" s="309"/>
      <c r="AA233" s="306"/>
      <c r="AB233" s="298"/>
      <c r="AC233" s="306"/>
      <c r="AD233" s="298"/>
      <c r="AF233" s="290"/>
      <c r="AH233" s="298"/>
      <c r="AI233" s="298"/>
      <c r="AJ233" s="298"/>
      <c r="AK233" s="298"/>
      <c r="AL233" s="298"/>
      <c r="AM233" s="298"/>
      <c r="AN233" s="298"/>
      <c r="AO233" s="298"/>
      <c r="AP233" s="298"/>
      <c r="AQ233" s="298"/>
      <c r="AR233" s="298"/>
      <c r="AS233" s="298"/>
      <c r="AT233" s="298"/>
      <c r="AU233" s="298"/>
      <c r="AV233" s="298"/>
      <c r="AW233" s="298"/>
      <c r="AX233" s="298"/>
      <c r="AY233" s="298"/>
      <c r="AZ233" s="298"/>
      <c r="BA233" s="298"/>
      <c r="BB233" s="298"/>
      <c r="BC233" s="298"/>
      <c r="BD233" s="298"/>
      <c r="BE233" s="298"/>
      <c r="BF233" s="298"/>
      <c r="BG233" s="298"/>
      <c r="BH233" s="298"/>
      <c r="BI233" s="298"/>
      <c r="BJ233" s="298"/>
      <c r="BK233" s="298"/>
      <c r="BL233" s="298"/>
      <c r="BM233" s="298"/>
      <c r="BN233" s="298"/>
      <c r="BO233" s="298"/>
      <c r="BP233" s="298"/>
      <c r="BQ233" s="298"/>
      <c r="BR233" s="298"/>
      <c r="BS233" s="298"/>
      <c r="BT233" s="298"/>
      <c r="BU233" s="298"/>
      <c r="BV233" s="298"/>
      <c r="BW233" s="298"/>
      <c r="BX233" s="298"/>
      <c r="BY233" s="298"/>
      <c r="BZ233" s="298"/>
      <c r="CA233" s="298"/>
      <c r="CB233" s="298"/>
      <c r="CC233" s="298"/>
      <c r="CD233" s="298"/>
      <c r="CE233" s="298"/>
      <c r="CF233" s="298"/>
      <c r="CG233" s="298"/>
      <c r="CH233" s="298"/>
      <c r="CI233" s="298"/>
      <c r="CJ233" s="298"/>
      <c r="CK233" s="298"/>
      <c r="CL233" s="298"/>
      <c r="CM233" s="298"/>
      <c r="CN233" s="298"/>
    </row>
    <row r="234" spans="1:92">
      <c r="A234" s="290"/>
      <c r="Q234" s="300"/>
      <c r="R234" s="389"/>
      <c r="S234" s="389"/>
      <c r="U234" s="309"/>
      <c r="AA234" s="306"/>
      <c r="AB234" s="298"/>
      <c r="AC234" s="306"/>
      <c r="AD234" s="298"/>
      <c r="AF234" s="290"/>
      <c r="AH234" s="298"/>
      <c r="AI234" s="298"/>
      <c r="AJ234" s="298"/>
      <c r="AK234" s="298"/>
      <c r="AL234" s="298"/>
      <c r="AM234" s="298"/>
      <c r="AN234" s="298"/>
      <c r="AO234" s="298"/>
      <c r="AP234" s="298"/>
      <c r="AQ234" s="298"/>
      <c r="AR234" s="298"/>
      <c r="AS234" s="298"/>
      <c r="AT234" s="298"/>
      <c r="AU234" s="298"/>
      <c r="AV234" s="298"/>
      <c r="AW234" s="298"/>
      <c r="AX234" s="298"/>
      <c r="AY234" s="298"/>
      <c r="AZ234" s="298"/>
      <c r="BA234" s="298"/>
      <c r="BB234" s="298"/>
      <c r="BC234" s="298"/>
      <c r="BD234" s="298"/>
      <c r="BE234" s="298"/>
      <c r="BF234" s="298"/>
      <c r="BG234" s="298"/>
      <c r="BH234" s="298"/>
      <c r="BI234" s="298"/>
      <c r="BJ234" s="298"/>
      <c r="BK234" s="298"/>
      <c r="BL234" s="298"/>
      <c r="BM234" s="298"/>
      <c r="BN234" s="298"/>
      <c r="BO234" s="298"/>
      <c r="BP234" s="298"/>
      <c r="BQ234" s="298"/>
      <c r="BR234" s="298"/>
      <c r="BS234" s="298"/>
      <c r="BT234" s="298"/>
      <c r="BU234" s="298"/>
      <c r="BV234" s="298"/>
      <c r="BW234" s="298"/>
      <c r="BX234" s="298"/>
      <c r="BY234" s="298"/>
      <c r="BZ234" s="298"/>
      <c r="CA234" s="298"/>
      <c r="CB234" s="298"/>
      <c r="CC234" s="298"/>
      <c r="CD234" s="298"/>
      <c r="CE234" s="298"/>
      <c r="CF234" s="298"/>
      <c r="CG234" s="298"/>
      <c r="CH234" s="298"/>
      <c r="CI234" s="298"/>
      <c r="CJ234" s="298"/>
      <c r="CK234" s="298"/>
      <c r="CL234" s="298"/>
      <c r="CM234" s="298"/>
      <c r="CN234" s="298"/>
    </row>
    <row r="235" spans="1:92">
      <c r="A235" s="290"/>
      <c r="Q235" s="300"/>
      <c r="U235" s="309"/>
      <c r="AA235" s="306"/>
      <c r="AB235" s="298"/>
      <c r="AC235" s="306"/>
      <c r="AD235" s="298"/>
      <c r="AF235" s="290"/>
      <c r="AH235" s="298"/>
      <c r="AI235" s="298"/>
      <c r="AJ235" s="298"/>
      <c r="AK235" s="298"/>
      <c r="AL235" s="298"/>
      <c r="AM235" s="298"/>
      <c r="AN235" s="298"/>
      <c r="AO235" s="298"/>
      <c r="AP235" s="298"/>
      <c r="AQ235" s="298"/>
      <c r="AR235" s="298"/>
      <c r="AS235" s="298"/>
      <c r="AT235" s="298"/>
      <c r="AU235" s="298"/>
      <c r="AV235" s="298"/>
      <c r="AW235" s="298"/>
      <c r="AX235" s="298"/>
      <c r="AY235" s="298"/>
      <c r="AZ235" s="298"/>
      <c r="BA235" s="298"/>
      <c r="BB235" s="298"/>
      <c r="BC235" s="298"/>
      <c r="BD235" s="298"/>
      <c r="BE235" s="298"/>
      <c r="BF235" s="298"/>
      <c r="BG235" s="298"/>
      <c r="BH235" s="298"/>
      <c r="BI235" s="298"/>
      <c r="BJ235" s="298"/>
      <c r="BK235" s="298"/>
      <c r="BL235" s="298"/>
      <c r="BM235" s="298"/>
      <c r="BN235" s="298"/>
      <c r="BO235" s="298"/>
      <c r="BP235" s="298"/>
      <c r="BQ235" s="298"/>
      <c r="BR235" s="298"/>
      <c r="BS235" s="298"/>
      <c r="BT235" s="298"/>
      <c r="BU235" s="298"/>
      <c r="BV235" s="298"/>
      <c r="BW235" s="298"/>
      <c r="BX235" s="298"/>
      <c r="BY235" s="298"/>
      <c r="BZ235" s="298"/>
      <c r="CA235" s="298"/>
      <c r="CB235" s="298"/>
      <c r="CC235" s="298"/>
      <c r="CD235" s="298"/>
      <c r="CE235" s="298"/>
      <c r="CF235" s="298"/>
      <c r="CG235" s="298"/>
      <c r="CH235" s="298"/>
      <c r="CI235" s="298"/>
      <c r="CJ235" s="298"/>
      <c r="CK235" s="298"/>
      <c r="CL235" s="298"/>
      <c r="CM235" s="298"/>
      <c r="CN235" s="298"/>
    </row>
    <row r="236" spans="1:92">
      <c r="A236" s="290"/>
      <c r="Q236" s="300"/>
      <c r="U236" s="309"/>
      <c r="AA236" s="306"/>
      <c r="AB236" s="298"/>
      <c r="AC236" s="306"/>
      <c r="AD236" s="298"/>
      <c r="AF236" s="290"/>
      <c r="AH236" s="298"/>
      <c r="AI236" s="298"/>
      <c r="AJ236" s="298"/>
      <c r="AK236" s="298"/>
      <c r="AL236" s="298"/>
      <c r="AM236" s="298"/>
      <c r="AN236" s="298"/>
      <c r="AO236" s="298"/>
      <c r="AP236" s="298"/>
      <c r="AQ236" s="298"/>
      <c r="AR236" s="298"/>
      <c r="AS236" s="298"/>
      <c r="AT236" s="298"/>
      <c r="AU236" s="298"/>
      <c r="AV236" s="298"/>
      <c r="AW236" s="298"/>
      <c r="AX236" s="298"/>
      <c r="AY236" s="298"/>
      <c r="AZ236" s="298"/>
      <c r="BA236" s="298"/>
      <c r="BB236" s="298"/>
      <c r="BC236" s="298"/>
      <c r="BD236" s="298"/>
      <c r="BE236" s="298"/>
      <c r="BF236" s="298"/>
      <c r="BG236" s="298"/>
      <c r="BH236" s="298"/>
      <c r="BI236" s="298"/>
      <c r="BJ236" s="298"/>
      <c r="BK236" s="298"/>
      <c r="BL236" s="298"/>
      <c r="BM236" s="298"/>
      <c r="BN236" s="298"/>
      <c r="BO236" s="298"/>
      <c r="BP236" s="298"/>
      <c r="BQ236" s="298"/>
      <c r="BR236" s="298"/>
      <c r="BS236" s="298"/>
      <c r="BT236" s="298"/>
      <c r="BU236" s="298"/>
      <c r="BV236" s="298"/>
      <c r="BW236" s="298"/>
      <c r="BX236" s="298"/>
      <c r="BY236" s="298"/>
      <c r="BZ236" s="298"/>
      <c r="CA236" s="298"/>
      <c r="CB236" s="298"/>
      <c r="CC236" s="298"/>
      <c r="CD236" s="298"/>
      <c r="CE236" s="298"/>
      <c r="CF236" s="298"/>
      <c r="CG236" s="298"/>
      <c r="CH236" s="298"/>
      <c r="CI236" s="298"/>
      <c r="CJ236" s="298"/>
      <c r="CK236" s="298"/>
      <c r="CL236" s="298"/>
      <c r="CM236" s="298"/>
      <c r="CN236" s="298"/>
    </row>
    <row r="237" spans="1:92">
      <c r="A237" s="290"/>
      <c r="Q237" s="300"/>
      <c r="U237" s="309"/>
      <c r="AA237" s="306"/>
      <c r="AB237" s="298"/>
      <c r="AC237" s="306"/>
      <c r="AD237" s="298"/>
      <c r="AF237" s="290"/>
      <c r="AH237" s="298"/>
      <c r="AI237" s="298"/>
      <c r="AJ237" s="298"/>
      <c r="AK237" s="298"/>
      <c r="AL237" s="298"/>
      <c r="AM237" s="298"/>
      <c r="AN237" s="298"/>
      <c r="AO237" s="298"/>
      <c r="AP237" s="298"/>
      <c r="AQ237" s="298"/>
      <c r="AR237" s="298"/>
      <c r="AS237" s="298"/>
      <c r="AT237" s="298"/>
      <c r="AU237" s="298"/>
      <c r="AV237" s="298"/>
      <c r="AW237" s="298"/>
      <c r="AX237" s="298"/>
      <c r="AY237" s="298"/>
      <c r="AZ237" s="298"/>
      <c r="BA237" s="298"/>
      <c r="BB237" s="298"/>
      <c r="BC237" s="298"/>
      <c r="BD237" s="298"/>
      <c r="BE237" s="298"/>
      <c r="BF237" s="298"/>
      <c r="BG237" s="298"/>
      <c r="BH237" s="298"/>
      <c r="BI237" s="298"/>
      <c r="BJ237" s="298"/>
      <c r="BK237" s="298"/>
      <c r="BL237" s="298"/>
      <c r="BM237" s="298"/>
      <c r="BN237" s="298"/>
      <c r="BO237" s="298"/>
      <c r="BP237" s="298"/>
      <c r="BQ237" s="298"/>
      <c r="BR237" s="298"/>
      <c r="BS237" s="298"/>
      <c r="BT237" s="298"/>
      <c r="BU237" s="298"/>
      <c r="BV237" s="298"/>
      <c r="BW237" s="298"/>
      <c r="BX237" s="298"/>
      <c r="BY237" s="298"/>
      <c r="BZ237" s="298"/>
      <c r="CA237" s="298"/>
      <c r="CB237" s="298"/>
      <c r="CC237" s="298"/>
      <c r="CD237" s="298"/>
      <c r="CE237" s="298"/>
      <c r="CF237" s="298"/>
      <c r="CG237" s="298"/>
      <c r="CH237" s="298"/>
      <c r="CI237" s="298"/>
      <c r="CJ237" s="298"/>
      <c r="CK237" s="298"/>
      <c r="CL237" s="298"/>
      <c r="CM237" s="298"/>
      <c r="CN237" s="298"/>
    </row>
    <row r="238" spans="1:92">
      <c r="A238" s="290"/>
      <c r="Q238" s="300"/>
      <c r="U238" s="309"/>
      <c r="AA238" s="306"/>
      <c r="AB238" s="298"/>
      <c r="AC238" s="306"/>
      <c r="AD238" s="298"/>
      <c r="AF238" s="290"/>
      <c r="AH238" s="298"/>
      <c r="AI238" s="298"/>
      <c r="AJ238" s="298"/>
      <c r="AK238" s="298"/>
      <c r="AL238" s="298"/>
      <c r="AM238" s="298"/>
      <c r="AN238" s="298"/>
      <c r="AO238" s="298"/>
      <c r="AP238" s="298"/>
      <c r="AQ238" s="298"/>
      <c r="AR238" s="298"/>
      <c r="AS238" s="298"/>
      <c r="AT238" s="298"/>
      <c r="AU238" s="298"/>
      <c r="AV238" s="298"/>
      <c r="AW238" s="298"/>
      <c r="AX238" s="298"/>
      <c r="AY238" s="298"/>
      <c r="AZ238" s="298"/>
      <c r="BA238" s="298"/>
      <c r="BB238" s="298"/>
      <c r="BC238" s="298"/>
      <c r="BD238" s="298"/>
      <c r="BE238" s="298"/>
      <c r="BF238" s="298"/>
      <c r="BG238" s="298"/>
      <c r="BH238" s="298"/>
      <c r="BI238" s="298"/>
      <c r="BJ238" s="298"/>
      <c r="BK238" s="298"/>
      <c r="BL238" s="298"/>
      <c r="BM238" s="298"/>
      <c r="BN238" s="298"/>
      <c r="BO238" s="298"/>
      <c r="BP238" s="298"/>
      <c r="BQ238" s="298"/>
      <c r="BR238" s="298"/>
      <c r="BS238" s="298"/>
      <c r="BT238" s="298"/>
      <c r="BU238" s="298"/>
      <c r="BV238" s="298"/>
      <c r="BW238" s="298"/>
      <c r="BX238" s="298"/>
      <c r="BY238" s="298"/>
      <c r="BZ238" s="298"/>
      <c r="CA238" s="298"/>
      <c r="CB238" s="298"/>
      <c r="CC238" s="298"/>
      <c r="CD238" s="298"/>
      <c r="CE238" s="298"/>
      <c r="CF238" s="298"/>
      <c r="CG238" s="298"/>
      <c r="CH238" s="298"/>
      <c r="CI238" s="298"/>
      <c r="CJ238" s="298"/>
      <c r="CK238" s="298"/>
      <c r="CL238" s="298"/>
      <c r="CM238" s="298"/>
      <c r="CN238" s="298"/>
    </row>
    <row r="239" spans="1:92">
      <c r="A239" s="290"/>
      <c r="Q239" s="300"/>
      <c r="U239" s="309"/>
      <c r="AC239" s="306"/>
      <c r="AD239" s="298"/>
      <c r="AF239" s="290"/>
      <c r="AH239" s="298"/>
      <c r="AI239" s="298"/>
      <c r="AJ239" s="298"/>
      <c r="AK239" s="298"/>
      <c r="AL239" s="298"/>
      <c r="AM239" s="298"/>
      <c r="AN239" s="298"/>
      <c r="AO239" s="298"/>
      <c r="AP239" s="298"/>
      <c r="AQ239" s="298"/>
      <c r="AR239" s="298"/>
      <c r="AS239" s="298"/>
      <c r="AT239" s="298"/>
      <c r="AU239" s="298"/>
      <c r="AV239" s="298"/>
      <c r="AW239" s="298"/>
      <c r="AX239" s="298"/>
      <c r="AY239" s="298"/>
      <c r="AZ239" s="298"/>
      <c r="BA239" s="298"/>
      <c r="BB239" s="298"/>
      <c r="BC239" s="298"/>
      <c r="BD239" s="298"/>
      <c r="BE239" s="298"/>
      <c r="BF239" s="298"/>
      <c r="BG239" s="298"/>
      <c r="BH239" s="298"/>
      <c r="BI239" s="298"/>
      <c r="BJ239" s="298"/>
      <c r="BK239" s="298"/>
      <c r="BL239" s="298"/>
      <c r="BM239" s="298"/>
      <c r="BN239" s="298"/>
      <c r="BO239" s="298"/>
      <c r="BP239" s="298"/>
      <c r="BQ239" s="298"/>
      <c r="BR239" s="298"/>
      <c r="BS239" s="298"/>
      <c r="BT239" s="298"/>
      <c r="BU239" s="298"/>
      <c r="BV239" s="298"/>
      <c r="BW239" s="298"/>
      <c r="BX239" s="298"/>
      <c r="BY239" s="298"/>
      <c r="BZ239" s="298"/>
      <c r="CA239" s="298"/>
      <c r="CB239" s="298"/>
      <c r="CC239" s="298"/>
      <c r="CD239" s="298"/>
      <c r="CE239" s="298"/>
      <c r="CF239" s="298"/>
      <c r="CG239" s="298"/>
      <c r="CH239" s="298"/>
      <c r="CI239" s="298"/>
      <c r="CJ239" s="298"/>
      <c r="CK239" s="298"/>
      <c r="CL239" s="298"/>
      <c r="CM239" s="298"/>
      <c r="CN239" s="298"/>
    </row>
    <row r="240" spans="1:92">
      <c r="A240" s="290"/>
      <c r="Q240" s="300"/>
      <c r="U240" s="309"/>
      <c r="AA240" s="306"/>
      <c r="AB240" s="298"/>
      <c r="AC240" s="306"/>
      <c r="AD240" s="298"/>
      <c r="AF240" s="290"/>
      <c r="AH240" s="298"/>
      <c r="AI240" s="298"/>
      <c r="AJ240" s="298"/>
      <c r="AK240" s="298"/>
      <c r="AL240" s="298"/>
      <c r="AM240" s="298"/>
      <c r="AN240" s="298"/>
      <c r="AO240" s="298"/>
      <c r="AP240" s="298"/>
      <c r="AQ240" s="298"/>
      <c r="AR240" s="298"/>
      <c r="AS240" s="298"/>
      <c r="AT240" s="298"/>
      <c r="AU240" s="298"/>
      <c r="AV240" s="298"/>
      <c r="AW240" s="298"/>
      <c r="AX240" s="298"/>
      <c r="AY240" s="298"/>
      <c r="AZ240" s="298"/>
      <c r="BA240" s="298"/>
      <c r="BB240" s="298"/>
      <c r="BC240" s="298"/>
      <c r="BD240" s="298"/>
      <c r="BE240" s="298"/>
      <c r="BF240" s="298"/>
      <c r="BG240" s="298"/>
      <c r="BH240" s="298"/>
      <c r="BI240" s="298"/>
      <c r="BJ240" s="298"/>
      <c r="BK240" s="298"/>
      <c r="BL240" s="298"/>
      <c r="BM240" s="298"/>
      <c r="BN240" s="298"/>
      <c r="BO240" s="298"/>
      <c r="BP240" s="298"/>
      <c r="BQ240" s="298"/>
      <c r="BR240" s="298"/>
      <c r="BS240" s="298"/>
      <c r="BT240" s="298"/>
      <c r="BU240" s="298"/>
      <c r="BV240" s="298"/>
      <c r="BW240" s="298"/>
      <c r="BX240" s="298"/>
      <c r="BY240" s="298"/>
      <c r="BZ240" s="298"/>
      <c r="CA240" s="298"/>
      <c r="CB240" s="298"/>
      <c r="CC240" s="298"/>
      <c r="CD240" s="298"/>
      <c r="CE240" s="298"/>
      <c r="CF240" s="298"/>
      <c r="CG240" s="298"/>
      <c r="CH240" s="298"/>
      <c r="CI240" s="298"/>
      <c r="CJ240" s="298"/>
      <c r="CK240" s="298"/>
      <c r="CL240" s="298"/>
      <c r="CM240" s="298"/>
      <c r="CN240" s="298"/>
    </row>
    <row r="241" spans="1:92">
      <c r="A241" s="290"/>
      <c r="Q241" s="300"/>
      <c r="U241" s="309"/>
      <c r="X241" s="305"/>
      <c r="Z241" s="305"/>
      <c r="AA241" s="410"/>
      <c r="AB241" s="305"/>
      <c r="AC241" s="410"/>
      <c r="AD241" s="305"/>
      <c r="AF241" s="290"/>
      <c r="AH241" s="298"/>
      <c r="AI241" s="298"/>
      <c r="AJ241" s="298"/>
      <c r="AK241" s="298"/>
      <c r="AL241" s="298"/>
      <c r="AM241" s="298"/>
      <c r="AN241" s="298"/>
      <c r="AO241" s="298"/>
      <c r="AP241" s="298"/>
      <c r="AQ241" s="298"/>
      <c r="AR241" s="298"/>
      <c r="AS241" s="298"/>
      <c r="AT241" s="298"/>
      <c r="AU241" s="298"/>
      <c r="AV241" s="298"/>
      <c r="AW241" s="298"/>
      <c r="AX241" s="298"/>
      <c r="AY241" s="298"/>
      <c r="AZ241" s="298"/>
      <c r="BA241" s="298"/>
      <c r="BB241" s="298"/>
      <c r="BC241" s="298"/>
      <c r="BD241" s="298"/>
      <c r="BE241" s="298"/>
      <c r="BF241" s="298"/>
      <c r="BG241" s="298"/>
      <c r="BH241" s="298"/>
      <c r="BI241" s="298"/>
      <c r="BJ241" s="298"/>
      <c r="BK241" s="298"/>
      <c r="BL241" s="298"/>
      <c r="BM241" s="298"/>
      <c r="BN241" s="298"/>
      <c r="BO241" s="298"/>
      <c r="BP241" s="298"/>
      <c r="BQ241" s="298"/>
      <c r="BR241" s="298"/>
      <c r="BS241" s="298"/>
      <c r="BT241" s="298"/>
      <c r="BU241" s="298"/>
      <c r="BV241" s="298"/>
      <c r="BW241" s="298"/>
      <c r="BX241" s="298"/>
      <c r="BY241" s="298"/>
      <c r="BZ241" s="298"/>
      <c r="CA241" s="298"/>
      <c r="CB241" s="298"/>
      <c r="CC241" s="298"/>
      <c r="CD241" s="298"/>
      <c r="CE241" s="298"/>
      <c r="CF241" s="298"/>
      <c r="CG241" s="298"/>
      <c r="CH241" s="298"/>
      <c r="CI241" s="298"/>
      <c r="CJ241" s="298"/>
      <c r="CK241" s="298"/>
      <c r="CL241" s="298"/>
      <c r="CM241" s="298"/>
      <c r="CN241" s="298"/>
    </row>
    <row r="242" spans="1:92">
      <c r="A242" s="290"/>
      <c r="Q242" s="304"/>
      <c r="U242" s="309"/>
      <c r="AA242" s="306"/>
      <c r="AB242" s="298"/>
      <c r="AC242" s="306"/>
      <c r="AD242" s="298"/>
      <c r="AF242" s="290"/>
      <c r="AH242" s="298"/>
      <c r="AI242" s="298"/>
      <c r="AJ242" s="298"/>
      <c r="AK242" s="298"/>
      <c r="AL242" s="298"/>
      <c r="AM242" s="298"/>
      <c r="AN242" s="298"/>
      <c r="AO242" s="298"/>
      <c r="AP242" s="298"/>
      <c r="AQ242" s="298"/>
      <c r="AR242" s="298"/>
      <c r="AS242" s="298"/>
      <c r="AT242" s="298"/>
      <c r="AU242" s="298"/>
      <c r="AV242" s="298"/>
      <c r="AW242" s="298"/>
      <c r="AX242" s="298"/>
      <c r="AY242" s="298"/>
      <c r="AZ242" s="298"/>
      <c r="BA242" s="298"/>
      <c r="BB242" s="298"/>
      <c r="BC242" s="298"/>
      <c r="BD242" s="298"/>
      <c r="BE242" s="298"/>
      <c r="BF242" s="298"/>
      <c r="BG242" s="298"/>
      <c r="BH242" s="298"/>
      <c r="BI242" s="298"/>
      <c r="BJ242" s="298"/>
      <c r="BK242" s="298"/>
      <c r="BL242" s="298"/>
      <c r="BM242" s="298"/>
      <c r="BN242" s="298"/>
      <c r="BO242" s="298"/>
      <c r="BP242" s="298"/>
      <c r="BQ242" s="298"/>
      <c r="BR242" s="298"/>
      <c r="BS242" s="298"/>
      <c r="BT242" s="298"/>
      <c r="BU242" s="298"/>
      <c r="BV242" s="298"/>
      <c r="BW242" s="298"/>
      <c r="BX242" s="298"/>
      <c r="BY242" s="298"/>
      <c r="BZ242" s="298"/>
      <c r="CA242" s="298"/>
      <c r="CB242" s="298"/>
      <c r="CC242" s="298"/>
      <c r="CD242" s="298"/>
      <c r="CE242" s="298"/>
      <c r="CF242" s="298"/>
      <c r="CG242" s="298"/>
      <c r="CH242" s="298"/>
      <c r="CI242" s="298"/>
      <c r="CJ242" s="298"/>
      <c r="CK242" s="298"/>
      <c r="CL242" s="298"/>
      <c r="CM242" s="298"/>
      <c r="CN242" s="298"/>
    </row>
    <row r="243" spans="1:92">
      <c r="A243" s="290"/>
      <c r="Q243" s="304"/>
      <c r="U243" s="309"/>
      <c r="V243" s="298"/>
      <c r="AA243" s="306"/>
      <c r="AB243" s="298"/>
      <c r="AC243" s="306"/>
      <c r="AD243" s="298"/>
      <c r="AF243" s="290"/>
      <c r="AH243" s="298"/>
      <c r="AI243" s="298"/>
      <c r="AJ243" s="298"/>
      <c r="AK243" s="298"/>
      <c r="AL243" s="298"/>
      <c r="AM243" s="298"/>
      <c r="AN243" s="298"/>
      <c r="AO243" s="298"/>
      <c r="AP243" s="298"/>
      <c r="AQ243" s="298"/>
      <c r="AR243" s="298"/>
      <c r="AS243" s="298"/>
      <c r="AT243" s="298"/>
      <c r="AU243" s="298"/>
      <c r="AV243" s="298"/>
      <c r="AW243" s="298"/>
      <c r="AX243" s="298"/>
      <c r="AY243" s="298"/>
      <c r="AZ243" s="298"/>
      <c r="BA243" s="298"/>
      <c r="BB243" s="298"/>
      <c r="BC243" s="298"/>
      <c r="BD243" s="298"/>
      <c r="BE243" s="298"/>
      <c r="BF243" s="298"/>
      <c r="BG243" s="298"/>
      <c r="BH243" s="298"/>
      <c r="BI243" s="298"/>
      <c r="BJ243" s="298"/>
      <c r="BK243" s="298"/>
      <c r="BL243" s="298"/>
      <c r="BM243" s="298"/>
      <c r="BN243" s="298"/>
      <c r="BO243" s="298"/>
      <c r="BP243" s="298"/>
      <c r="BQ243" s="298"/>
      <c r="BR243" s="298"/>
      <c r="BS243" s="298"/>
      <c r="BT243" s="298"/>
      <c r="BU243" s="298"/>
      <c r="BV243" s="298"/>
      <c r="BW243" s="298"/>
      <c r="BX243" s="298"/>
      <c r="BY243" s="298"/>
      <c r="BZ243" s="298"/>
      <c r="CA243" s="298"/>
      <c r="CB243" s="298"/>
      <c r="CC243" s="298"/>
      <c r="CD243" s="298"/>
      <c r="CE243" s="298"/>
      <c r="CF243" s="298"/>
      <c r="CG243" s="298"/>
      <c r="CH243" s="298"/>
      <c r="CI243" s="298"/>
      <c r="CJ243" s="298"/>
      <c r="CK243" s="298"/>
      <c r="CL243" s="298"/>
      <c r="CM243" s="298"/>
      <c r="CN243" s="298"/>
    </row>
    <row r="244" spans="1:92">
      <c r="A244" s="290"/>
      <c r="Q244" s="304"/>
      <c r="AA244" s="306"/>
      <c r="AB244" s="298"/>
      <c r="AC244" s="306"/>
      <c r="AD244" s="298"/>
      <c r="AF244" s="290"/>
      <c r="AH244" s="298"/>
      <c r="AI244" s="298"/>
      <c r="AJ244" s="298"/>
      <c r="AK244" s="298"/>
      <c r="AL244" s="298"/>
      <c r="AM244" s="298"/>
      <c r="AN244" s="298"/>
      <c r="AO244" s="298"/>
      <c r="AP244" s="298"/>
      <c r="AQ244" s="298"/>
      <c r="AR244" s="298"/>
      <c r="AS244" s="298"/>
      <c r="AT244" s="298"/>
      <c r="AU244" s="298"/>
      <c r="AV244" s="298"/>
      <c r="AW244" s="298"/>
      <c r="AX244" s="298"/>
      <c r="AY244" s="298"/>
      <c r="AZ244" s="298"/>
      <c r="BA244" s="298"/>
      <c r="BB244" s="298"/>
      <c r="BC244" s="298"/>
      <c r="BD244" s="298"/>
      <c r="BE244" s="298"/>
      <c r="BF244" s="298"/>
      <c r="BG244" s="298"/>
      <c r="BH244" s="298"/>
      <c r="BI244" s="298"/>
      <c r="BJ244" s="298"/>
      <c r="BK244" s="298"/>
      <c r="BL244" s="298"/>
      <c r="BM244" s="298"/>
      <c r="BN244" s="298"/>
      <c r="BO244" s="298"/>
      <c r="BP244" s="298"/>
      <c r="BQ244" s="298"/>
      <c r="BR244" s="298"/>
      <c r="BS244" s="298"/>
      <c r="BT244" s="298"/>
      <c r="BU244" s="298"/>
      <c r="BV244" s="298"/>
      <c r="BW244" s="298"/>
      <c r="BX244" s="298"/>
      <c r="BY244" s="298"/>
      <c r="BZ244" s="298"/>
      <c r="CA244" s="298"/>
      <c r="CB244" s="298"/>
      <c r="CC244" s="298"/>
      <c r="CD244" s="298"/>
      <c r="CE244" s="298"/>
      <c r="CF244" s="298"/>
      <c r="CG244" s="298"/>
      <c r="CH244" s="298"/>
      <c r="CI244" s="298"/>
      <c r="CJ244" s="298"/>
      <c r="CK244" s="298"/>
      <c r="CL244" s="298"/>
      <c r="CM244" s="298"/>
      <c r="CN244" s="298"/>
    </row>
    <row r="245" spans="1:92">
      <c r="A245" s="290"/>
      <c r="Q245" s="304"/>
      <c r="AA245" s="306"/>
      <c r="AB245" s="298"/>
      <c r="AC245" s="306"/>
      <c r="AD245" s="298"/>
      <c r="AF245" s="290"/>
      <c r="AH245" s="298"/>
      <c r="AI245" s="298"/>
      <c r="AJ245" s="298"/>
      <c r="AK245" s="298"/>
      <c r="AL245" s="298"/>
      <c r="AM245" s="298"/>
      <c r="AN245" s="298"/>
      <c r="AO245" s="298"/>
      <c r="AP245" s="298"/>
      <c r="AQ245" s="298"/>
      <c r="AR245" s="298"/>
      <c r="AS245" s="298"/>
      <c r="AT245" s="298"/>
      <c r="AU245" s="298"/>
      <c r="AV245" s="298"/>
      <c r="AW245" s="298"/>
      <c r="AX245" s="298"/>
      <c r="AY245" s="298"/>
      <c r="AZ245" s="298"/>
      <c r="BA245" s="298"/>
      <c r="BB245" s="298"/>
      <c r="BC245" s="298"/>
      <c r="BD245" s="298"/>
      <c r="BE245" s="298"/>
      <c r="BF245" s="298"/>
      <c r="BG245" s="298"/>
      <c r="BH245" s="298"/>
      <c r="BI245" s="298"/>
      <c r="BJ245" s="298"/>
      <c r="BK245" s="298"/>
      <c r="BL245" s="298"/>
      <c r="BM245" s="298"/>
      <c r="BN245" s="298"/>
      <c r="BO245" s="298"/>
      <c r="BP245" s="298"/>
      <c r="BQ245" s="298"/>
      <c r="BR245" s="298"/>
      <c r="BS245" s="298"/>
      <c r="BT245" s="298"/>
      <c r="BU245" s="298"/>
      <c r="BV245" s="298"/>
      <c r="BW245" s="298"/>
      <c r="BX245" s="298"/>
      <c r="BY245" s="298"/>
      <c r="BZ245" s="298"/>
      <c r="CA245" s="298"/>
      <c r="CB245" s="298"/>
      <c r="CC245" s="298"/>
      <c r="CD245" s="298"/>
      <c r="CE245" s="298"/>
      <c r="CF245" s="298"/>
      <c r="CG245" s="298"/>
      <c r="CH245" s="298"/>
      <c r="CI245" s="298"/>
      <c r="CJ245" s="298"/>
      <c r="CK245" s="298"/>
      <c r="CL245" s="298"/>
      <c r="CM245" s="298"/>
      <c r="CN245" s="298"/>
    </row>
    <row r="246" spans="1:92">
      <c r="A246" s="290"/>
      <c r="Q246" s="304"/>
      <c r="U246" s="309"/>
      <c r="V246" s="298"/>
      <c r="AA246" s="306"/>
      <c r="AB246" s="298"/>
      <c r="AC246" s="306"/>
      <c r="AD246" s="298"/>
      <c r="AF246" s="290"/>
      <c r="AH246" s="298"/>
      <c r="AI246" s="298"/>
      <c r="AJ246" s="298"/>
      <c r="AK246" s="298"/>
      <c r="AL246" s="298"/>
      <c r="AM246" s="298"/>
      <c r="AN246" s="298"/>
      <c r="AO246" s="298"/>
      <c r="AP246" s="298"/>
      <c r="AQ246" s="298"/>
      <c r="AR246" s="298"/>
      <c r="AS246" s="298"/>
      <c r="AT246" s="298"/>
      <c r="AU246" s="298"/>
      <c r="AV246" s="298"/>
      <c r="AW246" s="298"/>
      <c r="AX246" s="298"/>
      <c r="AY246" s="298"/>
      <c r="AZ246" s="298"/>
      <c r="BA246" s="298"/>
      <c r="BB246" s="298"/>
      <c r="BC246" s="298"/>
      <c r="BD246" s="298"/>
      <c r="BE246" s="298"/>
      <c r="BF246" s="298"/>
      <c r="BG246" s="298"/>
      <c r="BH246" s="298"/>
      <c r="BI246" s="298"/>
      <c r="BJ246" s="298"/>
      <c r="BK246" s="298"/>
      <c r="BL246" s="298"/>
      <c r="BM246" s="298"/>
      <c r="BN246" s="298"/>
      <c r="BO246" s="298"/>
      <c r="BP246" s="298"/>
      <c r="BQ246" s="298"/>
      <c r="BR246" s="298"/>
      <c r="BS246" s="298"/>
      <c r="BT246" s="298"/>
      <c r="BU246" s="298"/>
      <c r="BV246" s="298"/>
      <c r="BW246" s="298"/>
      <c r="BX246" s="298"/>
      <c r="BY246" s="298"/>
      <c r="BZ246" s="298"/>
      <c r="CA246" s="298"/>
      <c r="CB246" s="298"/>
      <c r="CC246" s="298"/>
      <c r="CD246" s="298"/>
      <c r="CE246" s="298"/>
      <c r="CF246" s="298"/>
      <c r="CG246" s="298"/>
      <c r="CH246" s="298"/>
      <c r="CI246" s="298"/>
      <c r="CJ246" s="298"/>
      <c r="CK246" s="298"/>
      <c r="CL246" s="298"/>
      <c r="CM246" s="298"/>
      <c r="CN246" s="298"/>
    </row>
    <row r="247" spans="1:92">
      <c r="A247" s="290"/>
      <c r="Q247" s="304"/>
      <c r="AA247" s="306"/>
      <c r="AB247" s="298"/>
      <c r="AC247" s="306"/>
      <c r="AD247" s="298"/>
      <c r="AF247" s="290"/>
      <c r="AH247" s="298"/>
      <c r="AI247" s="298"/>
      <c r="AJ247" s="298"/>
      <c r="AK247" s="298"/>
      <c r="AL247" s="298"/>
      <c r="AM247" s="298"/>
      <c r="AN247" s="298"/>
      <c r="AO247" s="298"/>
      <c r="AP247" s="298"/>
      <c r="AQ247" s="298"/>
      <c r="AR247" s="298"/>
      <c r="AS247" s="298"/>
      <c r="AT247" s="298"/>
      <c r="AU247" s="298"/>
      <c r="AV247" s="298"/>
      <c r="AW247" s="298"/>
      <c r="AX247" s="298"/>
      <c r="AY247" s="298"/>
      <c r="AZ247" s="298"/>
      <c r="BA247" s="298"/>
      <c r="BB247" s="298"/>
      <c r="BC247" s="298"/>
      <c r="BD247" s="298"/>
      <c r="BE247" s="298"/>
      <c r="BF247" s="298"/>
      <c r="BG247" s="298"/>
      <c r="BH247" s="298"/>
      <c r="BI247" s="298"/>
      <c r="BJ247" s="298"/>
      <c r="BK247" s="298"/>
      <c r="BL247" s="298"/>
      <c r="BM247" s="298"/>
      <c r="BN247" s="298"/>
      <c r="BO247" s="298"/>
      <c r="BP247" s="298"/>
      <c r="BQ247" s="298"/>
      <c r="BR247" s="298"/>
      <c r="BS247" s="298"/>
      <c r="BT247" s="298"/>
      <c r="BU247" s="298"/>
      <c r="BV247" s="298"/>
      <c r="BW247" s="298"/>
      <c r="BX247" s="298"/>
      <c r="BY247" s="298"/>
      <c r="BZ247" s="298"/>
      <c r="CA247" s="298"/>
      <c r="CB247" s="298"/>
      <c r="CC247" s="298"/>
      <c r="CD247" s="298"/>
      <c r="CE247" s="298"/>
      <c r="CF247" s="298"/>
      <c r="CG247" s="298"/>
      <c r="CH247" s="298"/>
      <c r="CI247" s="298"/>
      <c r="CJ247" s="298"/>
      <c r="CK247" s="298"/>
      <c r="CL247" s="298"/>
      <c r="CM247" s="298"/>
      <c r="CN247" s="298"/>
    </row>
    <row r="248" spans="1:92">
      <c r="A248" s="290"/>
      <c r="Q248" s="304"/>
      <c r="AA248" s="306"/>
      <c r="AB248" s="298"/>
      <c r="AC248" s="306"/>
      <c r="AD248" s="298"/>
      <c r="AF248" s="290"/>
      <c r="AH248" s="298"/>
      <c r="AI248" s="298"/>
      <c r="AJ248" s="298"/>
      <c r="AK248" s="298"/>
      <c r="AL248" s="298"/>
      <c r="AM248" s="298"/>
      <c r="AN248" s="298"/>
      <c r="AO248" s="298"/>
      <c r="AP248" s="298"/>
      <c r="AQ248" s="298"/>
      <c r="AR248" s="298"/>
      <c r="AS248" s="298"/>
      <c r="AT248" s="298"/>
      <c r="AU248" s="298"/>
      <c r="AV248" s="298"/>
      <c r="AW248" s="298"/>
      <c r="AX248" s="298"/>
      <c r="AY248" s="298"/>
      <c r="AZ248" s="298"/>
      <c r="BA248" s="298"/>
      <c r="BB248" s="298"/>
      <c r="BC248" s="298"/>
      <c r="BD248" s="298"/>
      <c r="BE248" s="298"/>
      <c r="BF248" s="298"/>
      <c r="BG248" s="298"/>
      <c r="BH248" s="298"/>
      <c r="BI248" s="298"/>
      <c r="BJ248" s="298"/>
      <c r="BK248" s="298"/>
      <c r="BL248" s="298"/>
      <c r="BM248" s="298"/>
      <c r="BN248" s="298"/>
      <c r="BO248" s="298"/>
      <c r="BP248" s="298"/>
      <c r="BQ248" s="298"/>
      <c r="BR248" s="298"/>
      <c r="BS248" s="298"/>
      <c r="BT248" s="298"/>
      <c r="BU248" s="298"/>
      <c r="BV248" s="298"/>
      <c r="BW248" s="298"/>
      <c r="BX248" s="298"/>
      <c r="BY248" s="298"/>
      <c r="BZ248" s="298"/>
      <c r="CA248" s="298"/>
      <c r="CB248" s="298"/>
      <c r="CC248" s="298"/>
      <c r="CD248" s="298"/>
      <c r="CE248" s="298"/>
      <c r="CF248" s="298"/>
      <c r="CG248" s="298"/>
      <c r="CH248" s="298"/>
      <c r="CI248" s="298"/>
      <c r="CJ248" s="298"/>
      <c r="CK248" s="298"/>
      <c r="CL248" s="298"/>
      <c r="CM248" s="298"/>
      <c r="CN248" s="298"/>
    </row>
    <row r="249" spans="1:92">
      <c r="A249" s="290"/>
      <c r="Q249" s="300"/>
      <c r="AA249" s="306"/>
      <c r="AB249" s="298"/>
      <c r="AC249" s="306"/>
      <c r="AD249" s="298"/>
      <c r="AF249" s="290"/>
      <c r="AH249" s="298"/>
      <c r="AI249" s="298"/>
      <c r="AJ249" s="298"/>
      <c r="AK249" s="298"/>
      <c r="AL249" s="298"/>
      <c r="AM249" s="298"/>
      <c r="AN249" s="298"/>
      <c r="AO249" s="298"/>
      <c r="AP249" s="298"/>
      <c r="AQ249" s="298"/>
      <c r="AR249" s="298"/>
      <c r="AS249" s="298"/>
      <c r="AT249" s="298"/>
      <c r="AU249" s="298"/>
      <c r="AV249" s="298"/>
      <c r="AW249" s="298"/>
      <c r="AX249" s="298"/>
      <c r="AY249" s="298"/>
      <c r="AZ249" s="298"/>
      <c r="BA249" s="298"/>
      <c r="BB249" s="298"/>
      <c r="BC249" s="298"/>
      <c r="BD249" s="298"/>
      <c r="BE249" s="298"/>
      <c r="BF249" s="298"/>
      <c r="BG249" s="298"/>
      <c r="BH249" s="298"/>
      <c r="BI249" s="298"/>
      <c r="BJ249" s="298"/>
      <c r="BK249" s="298"/>
      <c r="BL249" s="298"/>
      <c r="BM249" s="298"/>
      <c r="BN249" s="298"/>
      <c r="BO249" s="298"/>
      <c r="BP249" s="298"/>
      <c r="BQ249" s="298"/>
      <c r="BR249" s="298"/>
      <c r="BS249" s="298"/>
      <c r="BT249" s="298"/>
      <c r="BU249" s="298"/>
      <c r="BV249" s="298"/>
      <c r="BW249" s="298"/>
      <c r="BX249" s="298"/>
      <c r="BY249" s="298"/>
      <c r="BZ249" s="298"/>
      <c r="CA249" s="298"/>
      <c r="CB249" s="298"/>
      <c r="CC249" s="298"/>
      <c r="CD249" s="298"/>
      <c r="CE249" s="298"/>
      <c r="CF249" s="298"/>
      <c r="CG249" s="298"/>
      <c r="CH249" s="298"/>
      <c r="CI249" s="298"/>
      <c r="CJ249" s="298"/>
      <c r="CK249" s="298"/>
      <c r="CL249" s="298"/>
      <c r="CM249" s="298"/>
      <c r="CN249" s="298"/>
    </row>
    <row r="250" spans="1:92">
      <c r="A250" s="290"/>
      <c r="Q250" s="304"/>
      <c r="AA250" s="306"/>
      <c r="AB250" s="298"/>
      <c r="AC250" s="306"/>
      <c r="AD250" s="298"/>
      <c r="AF250" s="290"/>
      <c r="AH250" s="298"/>
      <c r="AI250" s="298"/>
      <c r="AJ250" s="298"/>
      <c r="AK250" s="298"/>
      <c r="AL250" s="298"/>
      <c r="AM250" s="298"/>
      <c r="AN250" s="298"/>
      <c r="AO250" s="298"/>
      <c r="AP250" s="298"/>
      <c r="AQ250" s="298"/>
      <c r="AR250" s="298"/>
      <c r="AS250" s="298"/>
      <c r="AT250" s="298"/>
      <c r="AU250" s="298"/>
      <c r="AV250" s="298"/>
      <c r="AW250" s="298"/>
      <c r="AX250" s="298"/>
      <c r="AY250" s="298"/>
      <c r="AZ250" s="298"/>
      <c r="BA250" s="298"/>
      <c r="BB250" s="298"/>
      <c r="BC250" s="298"/>
      <c r="BD250" s="298"/>
      <c r="BE250" s="298"/>
      <c r="BF250" s="298"/>
      <c r="BG250" s="298"/>
      <c r="BH250" s="298"/>
      <c r="BI250" s="298"/>
      <c r="BJ250" s="298"/>
      <c r="BK250" s="298"/>
      <c r="BL250" s="298"/>
      <c r="BM250" s="298"/>
      <c r="BN250" s="298"/>
      <c r="BO250" s="298"/>
      <c r="BP250" s="298"/>
      <c r="BQ250" s="298"/>
      <c r="BR250" s="298"/>
      <c r="BS250" s="298"/>
      <c r="BT250" s="298"/>
      <c r="BU250" s="298"/>
      <c r="BV250" s="298"/>
      <c r="BW250" s="298"/>
      <c r="BX250" s="298"/>
      <c r="BY250" s="298"/>
      <c r="BZ250" s="298"/>
      <c r="CA250" s="298"/>
      <c r="CB250" s="298"/>
      <c r="CC250" s="298"/>
      <c r="CD250" s="298"/>
      <c r="CE250" s="298"/>
      <c r="CF250" s="298"/>
      <c r="CG250" s="298"/>
      <c r="CH250" s="298"/>
      <c r="CI250" s="298"/>
      <c r="CJ250" s="298"/>
      <c r="CK250" s="298"/>
      <c r="CL250" s="298"/>
      <c r="CM250" s="298"/>
      <c r="CN250" s="298"/>
    </row>
    <row r="251" spans="1:92">
      <c r="A251" s="290"/>
      <c r="Q251" s="300"/>
      <c r="U251" s="309"/>
      <c r="AD251" s="298"/>
      <c r="AF251" s="290"/>
      <c r="AH251" s="298"/>
      <c r="AI251" s="298"/>
      <c r="AJ251" s="298"/>
      <c r="AK251" s="298"/>
      <c r="AL251" s="298"/>
      <c r="AM251" s="298"/>
      <c r="AN251" s="298"/>
      <c r="AO251" s="298"/>
      <c r="AP251" s="298"/>
      <c r="AQ251" s="298"/>
      <c r="AR251" s="298"/>
      <c r="AS251" s="298"/>
      <c r="AT251" s="298"/>
      <c r="AU251" s="298"/>
      <c r="AV251" s="298"/>
      <c r="AW251" s="298"/>
      <c r="AX251" s="298"/>
      <c r="AY251" s="298"/>
      <c r="AZ251" s="298"/>
      <c r="BA251" s="298"/>
      <c r="BB251" s="298"/>
      <c r="BC251" s="298"/>
      <c r="BD251" s="298"/>
      <c r="BE251" s="298"/>
      <c r="BF251" s="298"/>
      <c r="BG251" s="298"/>
      <c r="BH251" s="298"/>
      <c r="BI251" s="298"/>
      <c r="BJ251" s="298"/>
      <c r="BK251" s="298"/>
      <c r="BL251" s="298"/>
      <c r="BM251" s="298"/>
      <c r="BN251" s="298"/>
      <c r="BO251" s="298"/>
      <c r="BP251" s="298"/>
      <c r="BQ251" s="298"/>
      <c r="BR251" s="298"/>
      <c r="BS251" s="298"/>
      <c r="BT251" s="298"/>
      <c r="BU251" s="298"/>
      <c r="BV251" s="298"/>
      <c r="BW251" s="298"/>
      <c r="BX251" s="298"/>
      <c r="BY251" s="298"/>
      <c r="BZ251" s="298"/>
      <c r="CA251" s="298"/>
      <c r="CB251" s="298"/>
      <c r="CC251" s="298"/>
      <c r="CD251" s="298"/>
      <c r="CE251" s="298"/>
      <c r="CF251" s="298"/>
      <c r="CG251" s="298"/>
      <c r="CH251" s="298"/>
      <c r="CI251" s="298"/>
      <c r="CJ251" s="298"/>
      <c r="CK251" s="298"/>
      <c r="CL251" s="298"/>
      <c r="CM251" s="298"/>
      <c r="CN251" s="298"/>
    </row>
    <row r="252" spans="1:92">
      <c r="A252" s="290"/>
      <c r="Q252" s="300"/>
      <c r="U252" s="306"/>
      <c r="V252" s="298"/>
      <c r="W252" s="306"/>
      <c r="X252" s="298"/>
      <c r="Y252" s="306"/>
      <c r="Z252" s="298"/>
      <c r="AA252" s="306"/>
      <c r="AB252" s="298"/>
      <c r="AC252" s="306"/>
      <c r="AD252" s="298"/>
      <c r="AF252" s="290"/>
      <c r="AH252" s="298"/>
      <c r="AI252" s="298"/>
      <c r="AJ252" s="298"/>
      <c r="AK252" s="298"/>
      <c r="AL252" s="298"/>
      <c r="AM252" s="298"/>
      <c r="AN252" s="298"/>
      <c r="AO252" s="298"/>
      <c r="AP252" s="298"/>
      <c r="AQ252" s="298"/>
      <c r="AR252" s="298"/>
      <c r="AS252" s="298"/>
      <c r="AT252" s="298"/>
      <c r="AU252" s="298"/>
      <c r="AV252" s="298"/>
      <c r="AW252" s="298"/>
      <c r="AX252" s="298"/>
      <c r="AY252" s="298"/>
      <c r="AZ252" s="298"/>
      <c r="BA252" s="298"/>
      <c r="BB252" s="298"/>
      <c r="BC252" s="298"/>
      <c r="BD252" s="298"/>
      <c r="BE252" s="298"/>
      <c r="BF252" s="298"/>
      <c r="BG252" s="298"/>
      <c r="BH252" s="298"/>
      <c r="BI252" s="298"/>
      <c r="BJ252" s="298"/>
      <c r="BK252" s="298"/>
      <c r="BL252" s="298"/>
      <c r="BM252" s="298"/>
      <c r="BN252" s="298"/>
      <c r="BO252" s="298"/>
      <c r="BP252" s="298"/>
      <c r="BQ252" s="298"/>
      <c r="BR252" s="298"/>
      <c r="BS252" s="298"/>
      <c r="BT252" s="298"/>
      <c r="BU252" s="298"/>
      <c r="BV252" s="298"/>
      <c r="BW252" s="298"/>
      <c r="BX252" s="298"/>
      <c r="BY252" s="298"/>
      <c r="BZ252" s="298"/>
      <c r="CA252" s="298"/>
      <c r="CB252" s="298"/>
      <c r="CC252" s="298"/>
      <c r="CD252" s="298"/>
      <c r="CE252" s="298"/>
      <c r="CF252" s="298"/>
      <c r="CG252" s="298"/>
      <c r="CH252" s="298"/>
      <c r="CI252" s="298"/>
      <c r="CJ252" s="298"/>
      <c r="CK252" s="298"/>
      <c r="CL252" s="298"/>
      <c r="CM252" s="298"/>
      <c r="CN252" s="298"/>
    </row>
    <row r="253" spans="1:92">
      <c r="A253" s="290"/>
      <c r="Q253" s="300"/>
      <c r="U253" s="306"/>
      <c r="V253" s="298"/>
      <c r="W253" s="306"/>
      <c r="X253" s="298"/>
      <c r="Y253" s="306"/>
      <c r="Z253" s="298"/>
      <c r="AA253" s="306"/>
      <c r="AB253" s="298"/>
      <c r="AC253" s="306"/>
      <c r="AD253" s="298"/>
      <c r="AF253" s="290"/>
      <c r="AH253" s="298"/>
      <c r="AI253" s="298"/>
      <c r="AJ253" s="298"/>
      <c r="AK253" s="298"/>
      <c r="AL253" s="298"/>
      <c r="AM253" s="298"/>
      <c r="AN253" s="298"/>
      <c r="AO253" s="298"/>
      <c r="AP253" s="298"/>
      <c r="AQ253" s="298"/>
      <c r="AR253" s="298"/>
      <c r="AS253" s="298"/>
      <c r="AT253" s="298"/>
      <c r="AU253" s="298"/>
      <c r="AV253" s="298"/>
      <c r="AW253" s="298"/>
      <c r="AX253" s="298"/>
      <c r="AY253" s="298"/>
      <c r="AZ253" s="298"/>
      <c r="BA253" s="298"/>
      <c r="BB253" s="298"/>
      <c r="BC253" s="298"/>
      <c r="BD253" s="298"/>
      <c r="BE253" s="298"/>
      <c r="BF253" s="298"/>
      <c r="BG253" s="298"/>
      <c r="BH253" s="298"/>
      <c r="BI253" s="298"/>
      <c r="BJ253" s="298"/>
      <c r="BK253" s="298"/>
      <c r="BL253" s="298"/>
      <c r="BM253" s="298"/>
      <c r="BN253" s="298"/>
      <c r="BO253" s="298"/>
      <c r="BP253" s="298"/>
      <c r="BQ253" s="298"/>
      <c r="BR253" s="298"/>
      <c r="BS253" s="298"/>
      <c r="BT253" s="298"/>
      <c r="BU253" s="298"/>
      <c r="BV253" s="298"/>
      <c r="BW253" s="298"/>
      <c r="BX253" s="298"/>
      <c r="BY253" s="298"/>
      <c r="BZ253" s="298"/>
      <c r="CA253" s="298"/>
      <c r="CB253" s="298"/>
      <c r="CC253" s="298"/>
      <c r="CD253" s="298"/>
      <c r="CE253" s="298"/>
      <c r="CF253" s="298"/>
      <c r="CG253" s="298"/>
      <c r="CH253" s="298"/>
      <c r="CI253" s="298"/>
      <c r="CJ253" s="298"/>
      <c r="CK253" s="298"/>
      <c r="CL253" s="298"/>
      <c r="CM253" s="298"/>
      <c r="CN253" s="298"/>
    </row>
    <row r="254" spans="1:92">
      <c r="A254" s="290"/>
      <c r="Q254" s="411"/>
      <c r="U254" s="306"/>
      <c r="V254" s="298"/>
      <c r="W254" s="306"/>
      <c r="X254" s="298"/>
      <c r="Y254" s="306"/>
      <c r="Z254" s="298"/>
      <c r="AA254" s="306"/>
      <c r="AB254" s="298"/>
      <c r="AC254" s="306"/>
      <c r="AD254" s="298"/>
      <c r="AF254" s="290"/>
      <c r="AH254" s="298"/>
      <c r="AI254" s="298"/>
      <c r="AJ254" s="298"/>
      <c r="AK254" s="298"/>
      <c r="AL254" s="298"/>
      <c r="AM254" s="298"/>
      <c r="AN254" s="298"/>
      <c r="AO254" s="298"/>
      <c r="AP254" s="298"/>
      <c r="AQ254" s="298"/>
      <c r="AR254" s="298"/>
      <c r="AS254" s="298"/>
      <c r="AT254" s="298"/>
      <c r="AU254" s="298"/>
      <c r="AV254" s="298"/>
      <c r="AW254" s="298"/>
      <c r="AX254" s="298"/>
      <c r="AY254" s="298"/>
      <c r="AZ254" s="298"/>
      <c r="BA254" s="298"/>
      <c r="BB254" s="298"/>
      <c r="BC254" s="298"/>
      <c r="BD254" s="298"/>
      <c r="BE254" s="298"/>
      <c r="BF254" s="298"/>
      <c r="BG254" s="298"/>
      <c r="BH254" s="298"/>
      <c r="BI254" s="298"/>
      <c r="BJ254" s="298"/>
      <c r="BK254" s="298"/>
      <c r="BL254" s="298"/>
      <c r="BM254" s="298"/>
      <c r="BN254" s="298"/>
      <c r="BO254" s="298"/>
      <c r="BP254" s="298"/>
      <c r="BQ254" s="298"/>
      <c r="BR254" s="298"/>
      <c r="BS254" s="298"/>
      <c r="BT254" s="298"/>
      <c r="BU254" s="298"/>
      <c r="BV254" s="298"/>
      <c r="BW254" s="298"/>
      <c r="BX254" s="298"/>
      <c r="BY254" s="298"/>
      <c r="BZ254" s="298"/>
      <c r="CA254" s="298"/>
      <c r="CB254" s="298"/>
      <c r="CC254" s="298"/>
      <c r="CD254" s="298"/>
      <c r="CE254" s="298"/>
      <c r="CF254" s="298"/>
      <c r="CG254" s="298"/>
      <c r="CH254" s="298"/>
      <c r="CI254" s="298"/>
      <c r="CJ254" s="298"/>
      <c r="CK254" s="298"/>
      <c r="CL254" s="298"/>
      <c r="CM254" s="298"/>
      <c r="CN254" s="298"/>
    </row>
    <row r="255" spans="1:92">
      <c r="A255" s="290"/>
      <c r="Q255" s="304"/>
      <c r="U255" s="309"/>
      <c r="AA255" s="306"/>
      <c r="AB255" s="298"/>
      <c r="AC255" s="306"/>
      <c r="AD255" s="298"/>
      <c r="AF255" s="290"/>
      <c r="AH255" s="298"/>
      <c r="AI255" s="298"/>
      <c r="AJ255" s="298"/>
      <c r="AK255" s="298"/>
      <c r="AL255" s="298"/>
      <c r="AM255" s="298"/>
      <c r="AN255" s="298"/>
      <c r="AO255" s="298"/>
      <c r="AP255" s="298"/>
      <c r="AQ255" s="298"/>
      <c r="AR255" s="298"/>
      <c r="AS255" s="298"/>
      <c r="AT255" s="298"/>
      <c r="AU255" s="298"/>
      <c r="AV255" s="298"/>
      <c r="AW255" s="298"/>
      <c r="AX255" s="298"/>
      <c r="AY255" s="298"/>
      <c r="AZ255" s="298"/>
      <c r="BA255" s="298"/>
      <c r="BB255" s="298"/>
      <c r="BC255" s="298"/>
      <c r="BD255" s="298"/>
      <c r="BE255" s="298"/>
      <c r="BF255" s="298"/>
      <c r="BG255" s="298"/>
      <c r="BH255" s="298"/>
      <c r="BI255" s="298"/>
      <c r="BJ255" s="298"/>
      <c r="BK255" s="298"/>
      <c r="BL255" s="298"/>
      <c r="BM255" s="298"/>
      <c r="BN255" s="298"/>
      <c r="BO255" s="298"/>
      <c r="BP255" s="298"/>
      <c r="BQ255" s="298"/>
      <c r="BR255" s="298"/>
      <c r="BS255" s="298"/>
      <c r="BT255" s="298"/>
      <c r="BU255" s="298"/>
      <c r="BV255" s="298"/>
      <c r="BW255" s="298"/>
      <c r="BX255" s="298"/>
      <c r="BY255" s="298"/>
      <c r="BZ255" s="298"/>
      <c r="CA255" s="298"/>
      <c r="CB255" s="298"/>
      <c r="CC255" s="298"/>
      <c r="CD255" s="298"/>
      <c r="CE255" s="298"/>
      <c r="CF255" s="298"/>
      <c r="CG255" s="298"/>
      <c r="CH255" s="298"/>
      <c r="CI255" s="298"/>
      <c r="CJ255" s="298"/>
      <c r="CK255" s="298"/>
      <c r="CL255" s="298"/>
      <c r="CM255" s="298"/>
      <c r="CN255" s="298"/>
    </row>
    <row r="256" spans="1:92">
      <c r="A256" s="290"/>
      <c r="Q256" s="300"/>
      <c r="U256" s="309"/>
      <c r="V256" s="298"/>
      <c r="AB256" s="298"/>
      <c r="AD256" s="298"/>
      <c r="AF256" s="290"/>
      <c r="AH256" s="298"/>
      <c r="AI256" s="298"/>
      <c r="AJ256" s="298"/>
      <c r="AK256" s="298"/>
      <c r="AL256" s="298"/>
      <c r="AM256" s="298"/>
      <c r="AN256" s="298"/>
      <c r="AO256" s="298"/>
      <c r="AP256" s="298"/>
      <c r="AQ256" s="298"/>
      <c r="AR256" s="298"/>
      <c r="AS256" s="298"/>
      <c r="AT256" s="298"/>
      <c r="AU256" s="298"/>
      <c r="AV256" s="298"/>
      <c r="AW256" s="298"/>
      <c r="AX256" s="298"/>
      <c r="AY256" s="298"/>
      <c r="AZ256" s="298"/>
      <c r="BA256" s="298"/>
      <c r="BB256" s="298"/>
      <c r="BC256" s="298"/>
      <c r="BD256" s="298"/>
      <c r="BE256" s="298"/>
      <c r="BF256" s="298"/>
      <c r="BG256" s="298"/>
      <c r="BH256" s="298"/>
      <c r="BI256" s="298"/>
      <c r="BJ256" s="298"/>
      <c r="BK256" s="298"/>
      <c r="BL256" s="298"/>
      <c r="BM256" s="298"/>
      <c r="BN256" s="298"/>
      <c r="BO256" s="298"/>
      <c r="BP256" s="298"/>
      <c r="BQ256" s="298"/>
      <c r="BR256" s="298"/>
      <c r="BS256" s="298"/>
      <c r="BT256" s="298"/>
      <c r="BU256" s="298"/>
      <c r="BV256" s="298"/>
      <c r="BW256" s="298"/>
      <c r="BX256" s="298"/>
      <c r="BY256" s="298"/>
      <c r="BZ256" s="298"/>
      <c r="CA256" s="298"/>
      <c r="CB256" s="298"/>
      <c r="CC256" s="298"/>
      <c r="CD256" s="298"/>
      <c r="CE256" s="298"/>
      <c r="CF256" s="298"/>
      <c r="CG256" s="298"/>
      <c r="CH256" s="298"/>
      <c r="CI256" s="298"/>
      <c r="CJ256" s="298"/>
      <c r="CK256" s="298"/>
      <c r="CL256" s="298"/>
      <c r="CM256" s="298"/>
      <c r="CN256" s="298"/>
    </row>
    <row r="257" spans="1:92">
      <c r="A257" s="290"/>
      <c r="Q257" s="304"/>
      <c r="U257" s="309"/>
      <c r="AA257" s="306"/>
      <c r="AB257" s="298"/>
      <c r="AC257" s="306"/>
      <c r="AD257" s="298"/>
      <c r="AF257" s="290"/>
      <c r="AH257" s="298"/>
      <c r="AI257" s="298"/>
      <c r="AJ257" s="298"/>
      <c r="AK257" s="298"/>
      <c r="AL257" s="298"/>
      <c r="AM257" s="298"/>
      <c r="AN257" s="298"/>
      <c r="AO257" s="298"/>
      <c r="AP257" s="298"/>
      <c r="AQ257" s="298"/>
      <c r="AR257" s="298"/>
      <c r="AS257" s="298"/>
      <c r="AT257" s="298"/>
      <c r="AU257" s="298"/>
      <c r="AV257" s="298"/>
      <c r="AW257" s="298"/>
      <c r="AX257" s="298"/>
      <c r="AY257" s="298"/>
      <c r="AZ257" s="298"/>
      <c r="BA257" s="298"/>
      <c r="BB257" s="298"/>
      <c r="BC257" s="298"/>
      <c r="BD257" s="298"/>
      <c r="BE257" s="298"/>
      <c r="BF257" s="298"/>
      <c r="BG257" s="298"/>
      <c r="BH257" s="298"/>
      <c r="BI257" s="298"/>
      <c r="BJ257" s="298"/>
      <c r="BK257" s="298"/>
      <c r="BL257" s="298"/>
      <c r="BM257" s="298"/>
      <c r="BN257" s="298"/>
      <c r="BO257" s="298"/>
      <c r="BP257" s="298"/>
      <c r="BQ257" s="298"/>
      <c r="BR257" s="298"/>
      <c r="BS257" s="298"/>
      <c r="BT257" s="298"/>
      <c r="BU257" s="298"/>
      <c r="BV257" s="298"/>
      <c r="BW257" s="298"/>
      <c r="BX257" s="298"/>
      <c r="BY257" s="298"/>
      <c r="BZ257" s="298"/>
      <c r="CA257" s="298"/>
      <c r="CB257" s="298"/>
      <c r="CC257" s="298"/>
      <c r="CD257" s="298"/>
      <c r="CE257" s="298"/>
      <c r="CF257" s="298"/>
      <c r="CG257" s="298"/>
      <c r="CH257" s="298"/>
      <c r="CI257" s="298"/>
      <c r="CJ257" s="298"/>
      <c r="CK257" s="298"/>
      <c r="CL257" s="298"/>
      <c r="CM257" s="298"/>
      <c r="CN257" s="298"/>
    </row>
    <row r="258" spans="1:92">
      <c r="A258" s="290"/>
      <c r="Q258" s="300"/>
      <c r="U258" s="306"/>
      <c r="V258" s="298"/>
      <c r="W258" s="306"/>
      <c r="X258" s="298"/>
      <c r="Y258" s="306"/>
      <c r="Z258" s="298"/>
      <c r="AA258" s="306"/>
      <c r="AB258" s="298"/>
      <c r="AC258" s="306"/>
      <c r="AD258" s="298"/>
      <c r="AF258" s="290"/>
      <c r="AH258" s="298"/>
      <c r="AI258" s="298"/>
      <c r="AJ258" s="298"/>
      <c r="AK258" s="298"/>
      <c r="AL258" s="298"/>
      <c r="AM258" s="298"/>
      <c r="AN258" s="298"/>
      <c r="AO258" s="298"/>
      <c r="AP258" s="298"/>
      <c r="AQ258" s="298"/>
      <c r="AR258" s="298"/>
      <c r="AS258" s="298"/>
      <c r="AT258" s="298"/>
      <c r="AU258" s="298"/>
      <c r="AV258" s="298"/>
      <c r="AW258" s="298"/>
      <c r="AX258" s="298"/>
      <c r="AY258" s="298"/>
      <c r="AZ258" s="298"/>
      <c r="BA258" s="298"/>
      <c r="BB258" s="298"/>
      <c r="BC258" s="298"/>
      <c r="BD258" s="298"/>
      <c r="BE258" s="298"/>
      <c r="BF258" s="298"/>
      <c r="BG258" s="298"/>
      <c r="BH258" s="298"/>
      <c r="BI258" s="298"/>
      <c r="BJ258" s="298"/>
      <c r="BK258" s="298"/>
      <c r="BL258" s="298"/>
      <c r="BM258" s="298"/>
      <c r="BN258" s="298"/>
      <c r="BO258" s="298"/>
      <c r="BP258" s="298"/>
      <c r="BQ258" s="298"/>
      <c r="BR258" s="298"/>
      <c r="BS258" s="298"/>
      <c r="BT258" s="298"/>
      <c r="BU258" s="298"/>
      <c r="BV258" s="298"/>
      <c r="BW258" s="298"/>
      <c r="BX258" s="298"/>
      <c r="BY258" s="298"/>
      <c r="BZ258" s="298"/>
      <c r="CA258" s="298"/>
      <c r="CB258" s="298"/>
      <c r="CC258" s="298"/>
      <c r="CD258" s="298"/>
      <c r="CE258" s="298"/>
      <c r="CF258" s="298"/>
      <c r="CG258" s="298"/>
      <c r="CH258" s="298"/>
      <c r="CI258" s="298"/>
      <c r="CJ258" s="298"/>
      <c r="CK258" s="298"/>
      <c r="CL258" s="298"/>
      <c r="CM258" s="298"/>
      <c r="CN258" s="298"/>
    </row>
    <row r="259" spans="1:92">
      <c r="A259" s="290"/>
      <c r="Q259" s="304"/>
      <c r="U259" s="309"/>
      <c r="AA259" s="306"/>
      <c r="AB259" s="298"/>
      <c r="AC259" s="306"/>
      <c r="AD259" s="298"/>
      <c r="AF259" s="290"/>
      <c r="AH259" s="310"/>
      <c r="AI259" s="310"/>
      <c r="AJ259" s="310"/>
      <c r="AK259" s="310"/>
      <c r="AL259" s="310"/>
      <c r="AM259" s="310"/>
      <c r="AN259" s="310"/>
      <c r="AO259" s="310"/>
      <c r="AP259" s="310"/>
      <c r="AQ259" s="310"/>
      <c r="AR259" s="310"/>
      <c r="AS259" s="310"/>
      <c r="AT259" s="310"/>
      <c r="AU259" s="310"/>
      <c r="AV259" s="310"/>
      <c r="AW259" s="310"/>
      <c r="AX259" s="310"/>
      <c r="AY259" s="310"/>
      <c r="AZ259" s="310"/>
      <c r="BA259" s="310"/>
      <c r="BB259" s="310"/>
      <c r="BC259" s="310"/>
      <c r="BD259" s="310"/>
      <c r="BE259" s="310"/>
      <c r="BF259" s="310"/>
      <c r="BG259" s="310"/>
      <c r="BH259" s="310"/>
      <c r="BI259" s="310"/>
      <c r="BJ259" s="310"/>
      <c r="BK259" s="310"/>
      <c r="BL259" s="310"/>
      <c r="BM259" s="310"/>
      <c r="BN259" s="310"/>
      <c r="BO259" s="310"/>
      <c r="BP259" s="310"/>
      <c r="BQ259" s="310"/>
      <c r="BR259" s="310"/>
      <c r="BS259" s="310"/>
      <c r="BT259" s="310"/>
      <c r="BU259" s="310"/>
      <c r="BV259" s="310"/>
      <c r="BW259" s="310"/>
      <c r="BX259" s="310"/>
      <c r="BY259" s="310"/>
      <c r="BZ259" s="310"/>
      <c r="CA259" s="310"/>
      <c r="CB259" s="310"/>
      <c r="CC259" s="310"/>
      <c r="CD259" s="310"/>
      <c r="CE259" s="310"/>
      <c r="CF259" s="310"/>
      <c r="CG259" s="310"/>
      <c r="CH259" s="310"/>
      <c r="CI259" s="310"/>
      <c r="CJ259" s="310"/>
      <c r="CK259" s="310"/>
      <c r="CL259" s="310"/>
      <c r="CM259" s="310"/>
      <c r="CN259" s="310"/>
    </row>
    <row r="260" spans="1:92">
      <c r="A260" s="290"/>
      <c r="Q260" s="300"/>
      <c r="U260" s="309"/>
      <c r="V260" s="298"/>
      <c r="AA260" s="306"/>
      <c r="AB260" s="298"/>
      <c r="AC260" s="306"/>
      <c r="AD260" s="298"/>
      <c r="AF260" s="290"/>
      <c r="AH260" s="311"/>
      <c r="AI260" s="311"/>
      <c r="AJ260" s="311"/>
      <c r="AK260" s="311"/>
      <c r="AL260" s="311"/>
      <c r="AM260" s="311"/>
      <c r="AN260" s="311"/>
      <c r="AO260" s="311"/>
      <c r="AP260" s="311"/>
      <c r="AQ260" s="311"/>
      <c r="AR260" s="311"/>
      <c r="AS260" s="311"/>
      <c r="AT260" s="311"/>
      <c r="AU260" s="311"/>
      <c r="AV260" s="311"/>
      <c r="AW260" s="311"/>
      <c r="AX260" s="311"/>
      <c r="AY260" s="311"/>
      <c r="AZ260" s="311"/>
      <c r="BA260" s="311"/>
      <c r="BB260" s="311"/>
      <c r="BC260" s="311"/>
      <c r="BD260" s="311"/>
      <c r="BE260" s="311"/>
      <c r="BF260" s="311"/>
      <c r="BG260" s="311"/>
      <c r="BH260" s="311"/>
      <c r="BI260" s="311"/>
      <c r="BJ260" s="311"/>
      <c r="BK260" s="311"/>
      <c r="BL260" s="311"/>
      <c r="BM260" s="311"/>
      <c r="BN260" s="311"/>
      <c r="BO260" s="311"/>
      <c r="BP260" s="311"/>
      <c r="BQ260" s="311"/>
      <c r="BR260" s="311"/>
      <c r="BS260" s="311"/>
      <c r="BT260" s="311"/>
      <c r="BU260" s="311"/>
      <c r="BV260" s="311"/>
      <c r="BW260" s="311"/>
      <c r="BX260" s="311"/>
      <c r="BY260" s="311"/>
      <c r="BZ260" s="311"/>
      <c r="CA260" s="311"/>
      <c r="CB260" s="311"/>
      <c r="CC260" s="311"/>
      <c r="CD260" s="311"/>
      <c r="CE260" s="311"/>
      <c r="CF260" s="311"/>
      <c r="CG260" s="311"/>
      <c r="CH260" s="311"/>
      <c r="CI260" s="311"/>
      <c r="CJ260" s="311"/>
      <c r="CK260" s="311"/>
      <c r="CL260" s="311"/>
      <c r="CM260" s="311"/>
      <c r="CN260" s="311"/>
    </row>
    <row r="261" spans="1:92">
      <c r="A261" s="290"/>
      <c r="Q261" s="300"/>
      <c r="U261" s="309"/>
      <c r="V261" s="298"/>
      <c r="AA261" s="306"/>
      <c r="AB261" s="298"/>
      <c r="AC261" s="306"/>
      <c r="AD261" s="298"/>
      <c r="AF261" s="290"/>
      <c r="AH261" s="311"/>
      <c r="AI261" s="311"/>
      <c r="AJ261" s="311"/>
      <c r="AK261" s="311"/>
      <c r="AL261" s="311"/>
      <c r="AM261" s="311"/>
      <c r="AN261" s="311"/>
      <c r="AO261" s="311"/>
      <c r="AP261" s="311"/>
      <c r="AQ261" s="311"/>
      <c r="AR261" s="311"/>
      <c r="AS261" s="311"/>
      <c r="AT261" s="311"/>
      <c r="AU261" s="311"/>
      <c r="AV261" s="311"/>
      <c r="AW261" s="311"/>
      <c r="AX261" s="311"/>
      <c r="AY261" s="311"/>
      <c r="AZ261" s="311"/>
      <c r="BA261" s="311"/>
      <c r="BB261" s="311"/>
      <c r="BC261" s="311"/>
      <c r="BD261" s="311"/>
      <c r="BE261" s="311"/>
      <c r="BF261" s="311"/>
      <c r="BG261" s="311"/>
      <c r="BH261" s="311"/>
      <c r="BI261" s="311"/>
      <c r="BJ261" s="311"/>
      <c r="BK261" s="311"/>
      <c r="BL261" s="311"/>
      <c r="BM261" s="311"/>
      <c r="BN261" s="311"/>
      <c r="BO261" s="311"/>
      <c r="BP261" s="311"/>
      <c r="BQ261" s="311"/>
      <c r="BR261" s="311"/>
      <c r="BS261" s="311"/>
      <c r="BT261" s="311"/>
      <c r="BU261" s="311"/>
      <c r="BV261" s="311"/>
      <c r="BW261" s="311"/>
      <c r="BX261" s="311"/>
      <c r="BY261" s="311"/>
      <c r="BZ261" s="311"/>
      <c r="CA261" s="311"/>
      <c r="CB261" s="311"/>
      <c r="CC261" s="311"/>
      <c r="CD261" s="311"/>
      <c r="CE261" s="311"/>
      <c r="CF261" s="311"/>
      <c r="CG261" s="311"/>
      <c r="CH261" s="311"/>
      <c r="CI261" s="311"/>
      <c r="CJ261" s="311"/>
      <c r="CK261" s="311"/>
      <c r="CL261" s="311"/>
      <c r="CM261" s="311"/>
      <c r="CN261" s="311"/>
    </row>
    <row r="262" spans="1:92">
      <c r="A262" s="290"/>
      <c r="Q262" s="300"/>
      <c r="R262" s="389"/>
      <c r="S262" s="389"/>
      <c r="U262" s="306"/>
      <c r="W262" s="306"/>
      <c r="Y262" s="306"/>
      <c r="Z262" s="298"/>
      <c r="AA262" s="306"/>
      <c r="AB262" s="298"/>
      <c r="AC262" s="306"/>
      <c r="AD262" s="298"/>
      <c r="AF262" s="290"/>
      <c r="AH262" s="310"/>
      <c r="AI262" s="310"/>
      <c r="AJ262" s="310"/>
      <c r="AK262" s="310"/>
      <c r="AL262" s="310"/>
      <c r="AM262" s="310"/>
      <c r="AN262" s="310"/>
      <c r="AO262" s="310"/>
      <c r="AP262" s="310"/>
      <c r="AQ262" s="310"/>
      <c r="AR262" s="310"/>
      <c r="AS262" s="310"/>
      <c r="AT262" s="310"/>
      <c r="AU262" s="310"/>
      <c r="AV262" s="310"/>
      <c r="AW262" s="310"/>
      <c r="AX262" s="310"/>
      <c r="AY262" s="310"/>
      <c r="AZ262" s="310"/>
      <c r="BA262" s="310"/>
      <c r="BB262" s="310"/>
      <c r="BC262" s="310"/>
      <c r="BD262" s="310"/>
      <c r="BE262" s="310"/>
      <c r="BF262" s="310"/>
      <c r="BG262" s="310"/>
      <c r="BH262" s="310"/>
      <c r="BI262" s="310"/>
      <c r="BJ262" s="310"/>
      <c r="BK262" s="310"/>
      <c r="BL262" s="310"/>
      <c r="BM262" s="310"/>
      <c r="BN262" s="310"/>
      <c r="BO262" s="310"/>
      <c r="BP262" s="310"/>
      <c r="BQ262" s="310"/>
      <c r="BR262" s="310"/>
      <c r="BS262" s="310"/>
      <c r="BT262" s="310"/>
      <c r="BU262" s="310"/>
      <c r="BV262" s="310"/>
      <c r="BW262" s="310"/>
      <c r="BX262" s="310"/>
      <c r="BY262" s="310"/>
      <c r="BZ262" s="310"/>
      <c r="CA262" s="310"/>
      <c r="CB262" s="310"/>
      <c r="CC262" s="310"/>
      <c r="CD262" s="310"/>
      <c r="CE262" s="310"/>
      <c r="CF262" s="310"/>
      <c r="CG262" s="310"/>
      <c r="CH262" s="310"/>
      <c r="CI262" s="310"/>
      <c r="CJ262" s="310"/>
      <c r="CK262" s="310"/>
      <c r="CL262" s="310"/>
      <c r="CM262" s="310"/>
      <c r="CN262" s="310"/>
    </row>
    <row r="263" spans="1:92">
      <c r="A263" s="290"/>
      <c r="Q263" s="300"/>
      <c r="U263" s="309"/>
      <c r="AA263" s="306"/>
      <c r="AB263" s="298"/>
      <c r="AC263" s="306"/>
      <c r="AD263" s="298"/>
      <c r="AF263" s="290"/>
      <c r="AH263" s="310"/>
      <c r="AI263" s="310"/>
      <c r="AJ263" s="310"/>
      <c r="AK263" s="310"/>
      <c r="AL263" s="310"/>
      <c r="AM263" s="310"/>
      <c r="AN263" s="310"/>
      <c r="AO263" s="310"/>
      <c r="AP263" s="310"/>
      <c r="AQ263" s="310"/>
      <c r="AR263" s="310"/>
      <c r="AS263" s="310"/>
      <c r="AT263" s="310"/>
      <c r="AU263" s="310"/>
      <c r="AV263" s="310"/>
      <c r="AW263" s="310"/>
      <c r="AX263" s="310"/>
      <c r="AY263" s="310"/>
      <c r="AZ263" s="310"/>
      <c r="BA263" s="310"/>
      <c r="BB263" s="310"/>
      <c r="BC263" s="310"/>
      <c r="BD263" s="310"/>
      <c r="BE263" s="310"/>
      <c r="BF263" s="310"/>
      <c r="BG263" s="310"/>
      <c r="BH263" s="310"/>
      <c r="BI263" s="310"/>
      <c r="BJ263" s="310"/>
      <c r="BK263" s="310"/>
      <c r="BL263" s="310"/>
      <c r="BM263" s="310"/>
      <c r="BN263" s="310"/>
      <c r="BO263" s="310"/>
      <c r="BP263" s="310"/>
      <c r="BQ263" s="310"/>
      <c r="BR263" s="310"/>
      <c r="BS263" s="310"/>
      <c r="BT263" s="310"/>
      <c r="BU263" s="310"/>
      <c r="BV263" s="310"/>
      <c r="BW263" s="310"/>
      <c r="BX263" s="310"/>
      <c r="BY263" s="310"/>
      <c r="BZ263" s="310"/>
      <c r="CA263" s="310"/>
      <c r="CB263" s="310"/>
      <c r="CC263" s="310"/>
      <c r="CD263" s="310"/>
      <c r="CE263" s="310"/>
      <c r="CF263" s="310"/>
      <c r="CG263" s="310"/>
      <c r="CH263" s="310"/>
      <c r="CI263" s="310"/>
      <c r="CJ263" s="310"/>
      <c r="CK263" s="310"/>
      <c r="CL263" s="310"/>
      <c r="CM263" s="310"/>
      <c r="CN263" s="310"/>
    </row>
    <row r="264" spans="1:92">
      <c r="A264" s="290"/>
      <c r="Q264" s="300"/>
      <c r="U264" s="306"/>
      <c r="V264" s="298"/>
      <c r="W264" s="306"/>
      <c r="X264" s="298"/>
      <c r="Y264" s="306"/>
      <c r="Z264" s="298"/>
      <c r="AA264" s="306"/>
      <c r="AB264" s="298"/>
      <c r="AC264" s="306"/>
      <c r="AD264" s="298"/>
      <c r="AF264" s="290"/>
      <c r="AH264" s="298"/>
      <c r="AI264" s="298"/>
      <c r="AJ264" s="298"/>
      <c r="AK264" s="298"/>
      <c r="AL264" s="298"/>
      <c r="AM264" s="298"/>
      <c r="AN264" s="298"/>
      <c r="AO264" s="298"/>
      <c r="AP264" s="298"/>
      <c r="AQ264" s="298"/>
      <c r="AR264" s="298"/>
      <c r="AS264" s="298"/>
      <c r="AT264" s="298"/>
      <c r="AU264" s="298"/>
      <c r="AV264" s="298"/>
      <c r="AW264" s="298"/>
      <c r="AX264" s="298"/>
      <c r="AY264" s="298"/>
      <c r="AZ264" s="298"/>
      <c r="BA264" s="298"/>
      <c r="BB264" s="298"/>
      <c r="BC264" s="298"/>
      <c r="BD264" s="298"/>
      <c r="BE264" s="298"/>
      <c r="BF264" s="298"/>
      <c r="BG264" s="298"/>
      <c r="BH264" s="298"/>
      <c r="BI264" s="298"/>
      <c r="BJ264" s="298"/>
      <c r="BK264" s="298"/>
      <c r="BL264" s="298"/>
      <c r="BM264" s="298"/>
      <c r="BN264" s="298"/>
      <c r="BO264" s="298"/>
      <c r="BP264" s="298"/>
      <c r="BQ264" s="298"/>
      <c r="BR264" s="298"/>
      <c r="BS264" s="298"/>
      <c r="BT264" s="298"/>
      <c r="BU264" s="298"/>
      <c r="BV264" s="298"/>
      <c r="BW264" s="298"/>
      <c r="BX264" s="298"/>
      <c r="BY264" s="298"/>
      <c r="BZ264" s="298"/>
      <c r="CA264" s="298"/>
      <c r="CB264" s="298"/>
      <c r="CC264" s="298"/>
      <c r="CD264" s="298"/>
      <c r="CE264" s="298"/>
      <c r="CF264" s="298"/>
      <c r="CG264" s="298"/>
      <c r="CH264" s="298"/>
      <c r="CI264" s="298"/>
      <c r="CJ264" s="298"/>
      <c r="CK264" s="298"/>
      <c r="CL264" s="298"/>
      <c r="CM264" s="298"/>
      <c r="CN264" s="298"/>
    </row>
    <row r="265" spans="1:92">
      <c r="A265" s="290"/>
      <c r="Q265" s="304"/>
      <c r="U265" s="309"/>
      <c r="AA265" s="306"/>
      <c r="AB265" s="298"/>
      <c r="AC265" s="306"/>
      <c r="AD265" s="298"/>
      <c r="AF265" s="290"/>
      <c r="AH265" s="310"/>
      <c r="AI265" s="310"/>
      <c r="AJ265" s="310"/>
      <c r="AK265" s="310"/>
      <c r="AL265" s="310"/>
      <c r="AM265" s="310"/>
      <c r="AN265" s="310"/>
      <c r="AO265" s="310"/>
      <c r="AP265" s="310"/>
      <c r="AQ265" s="310"/>
      <c r="AR265" s="310"/>
      <c r="AS265" s="310"/>
      <c r="AT265" s="310"/>
      <c r="AU265" s="310"/>
      <c r="AV265" s="310"/>
      <c r="AW265" s="310"/>
      <c r="AX265" s="310"/>
      <c r="AY265" s="310"/>
      <c r="AZ265" s="310"/>
      <c r="BA265" s="310"/>
      <c r="BB265" s="310"/>
      <c r="BC265" s="310"/>
      <c r="BD265" s="310"/>
      <c r="BE265" s="310"/>
      <c r="BF265" s="310"/>
      <c r="BG265" s="310"/>
      <c r="BH265" s="310"/>
      <c r="BI265" s="310"/>
      <c r="BJ265" s="310"/>
      <c r="BK265" s="310"/>
      <c r="BL265" s="310"/>
      <c r="BM265" s="310"/>
      <c r="BN265" s="310"/>
      <c r="BO265" s="310"/>
      <c r="BP265" s="310"/>
      <c r="BQ265" s="310"/>
      <c r="BR265" s="310"/>
      <c r="BS265" s="310"/>
      <c r="BT265" s="310"/>
      <c r="BU265" s="310"/>
      <c r="BV265" s="310"/>
      <c r="BW265" s="310"/>
      <c r="BX265" s="310"/>
      <c r="BY265" s="310"/>
      <c r="BZ265" s="310"/>
      <c r="CA265" s="310"/>
      <c r="CB265" s="310"/>
      <c r="CC265" s="310"/>
      <c r="CD265" s="310"/>
      <c r="CE265" s="310"/>
      <c r="CF265" s="310"/>
      <c r="CG265" s="310"/>
      <c r="CH265" s="310"/>
      <c r="CI265" s="310"/>
      <c r="CJ265" s="310"/>
      <c r="CK265" s="310"/>
      <c r="CL265" s="310"/>
      <c r="CM265" s="310"/>
      <c r="CN265" s="310"/>
    </row>
    <row r="266" spans="1:92">
      <c r="A266" s="290"/>
      <c r="Q266" s="300"/>
      <c r="U266" s="309"/>
      <c r="V266" s="298"/>
      <c r="AB266" s="298"/>
      <c r="AD266" s="298"/>
      <c r="AF266" s="290"/>
      <c r="AH266" s="312"/>
      <c r="AI266" s="312"/>
      <c r="AJ266" s="312"/>
      <c r="AK266" s="312"/>
      <c r="AL266" s="312"/>
      <c r="AM266" s="312"/>
      <c r="AN266" s="312"/>
      <c r="AO266" s="312"/>
      <c r="AP266" s="312"/>
      <c r="AQ266" s="312"/>
      <c r="AR266" s="312"/>
      <c r="AS266" s="312"/>
      <c r="AT266" s="312"/>
      <c r="AU266" s="312"/>
      <c r="AV266" s="312"/>
      <c r="AW266" s="312"/>
      <c r="AX266" s="312"/>
      <c r="AY266" s="312"/>
      <c r="AZ266" s="312"/>
      <c r="BA266" s="312"/>
      <c r="BB266" s="312"/>
      <c r="BC266" s="312"/>
      <c r="BD266" s="312"/>
      <c r="BE266" s="312"/>
      <c r="BF266" s="312"/>
      <c r="BG266" s="312"/>
      <c r="BH266" s="312"/>
      <c r="BI266" s="312"/>
      <c r="BJ266" s="312"/>
      <c r="BK266" s="312"/>
      <c r="BL266" s="312"/>
      <c r="BM266" s="312"/>
      <c r="BN266" s="312"/>
      <c r="BO266" s="312"/>
      <c r="BP266" s="312"/>
      <c r="BQ266" s="312"/>
      <c r="BR266" s="312"/>
      <c r="BS266" s="312"/>
      <c r="BT266" s="312"/>
      <c r="BU266" s="312"/>
      <c r="BV266" s="312"/>
      <c r="BW266" s="312"/>
      <c r="BX266" s="312"/>
      <c r="BY266" s="312"/>
      <c r="BZ266" s="312"/>
      <c r="CA266" s="312"/>
      <c r="CB266" s="312"/>
      <c r="CC266" s="312"/>
      <c r="CD266" s="312"/>
      <c r="CE266" s="312"/>
      <c r="CF266" s="312"/>
      <c r="CG266" s="312"/>
      <c r="CH266" s="312"/>
      <c r="CI266" s="312"/>
      <c r="CJ266" s="312"/>
      <c r="CK266" s="312"/>
      <c r="CL266" s="312"/>
      <c r="CM266" s="312"/>
      <c r="CN266" s="312"/>
    </row>
    <row r="267" spans="1:92">
      <c r="A267" s="290"/>
      <c r="Q267" s="300"/>
      <c r="U267" s="309"/>
      <c r="V267" s="298"/>
      <c r="AA267" s="306"/>
      <c r="AB267" s="298"/>
      <c r="AC267" s="306"/>
      <c r="AD267" s="298"/>
      <c r="AF267" s="290"/>
      <c r="AH267" s="291"/>
      <c r="AI267" s="291"/>
      <c r="AJ267" s="291"/>
      <c r="AK267" s="291"/>
      <c r="AL267" s="291"/>
      <c r="AM267" s="291"/>
      <c r="AN267" s="291"/>
      <c r="AO267" s="291"/>
      <c r="AP267" s="291"/>
      <c r="AQ267" s="291"/>
      <c r="AR267" s="291"/>
      <c r="AS267" s="291"/>
      <c r="AT267" s="291"/>
      <c r="AU267" s="291"/>
      <c r="AV267" s="291"/>
      <c r="AW267" s="291"/>
      <c r="AX267" s="291"/>
      <c r="AY267" s="291"/>
      <c r="AZ267" s="291"/>
      <c r="BA267" s="291"/>
      <c r="BB267" s="291"/>
      <c r="BC267" s="291"/>
      <c r="BD267" s="291"/>
      <c r="BE267" s="291"/>
      <c r="BF267" s="291"/>
      <c r="BG267" s="291"/>
      <c r="BH267" s="291"/>
      <c r="BI267" s="291"/>
      <c r="BJ267" s="291"/>
      <c r="BK267" s="291"/>
      <c r="BL267" s="291"/>
      <c r="BM267" s="291"/>
      <c r="BN267" s="291"/>
      <c r="BO267" s="291"/>
      <c r="BP267" s="291"/>
      <c r="BQ267" s="291"/>
      <c r="BR267" s="291"/>
      <c r="BS267" s="291"/>
      <c r="BT267" s="291"/>
      <c r="BU267" s="291"/>
      <c r="BV267" s="291"/>
      <c r="BW267" s="291"/>
      <c r="BX267" s="291"/>
      <c r="BY267" s="291"/>
      <c r="BZ267" s="291"/>
      <c r="CA267" s="291"/>
      <c r="CB267" s="291"/>
      <c r="CC267" s="291"/>
      <c r="CD267" s="291"/>
      <c r="CE267" s="291"/>
      <c r="CF267" s="291"/>
      <c r="CG267" s="291"/>
      <c r="CH267" s="291"/>
      <c r="CI267" s="291"/>
      <c r="CJ267" s="291"/>
      <c r="CK267" s="291"/>
      <c r="CL267" s="291"/>
      <c r="CM267" s="291"/>
      <c r="CN267" s="291"/>
    </row>
    <row r="268" spans="1:92">
      <c r="A268" s="290"/>
      <c r="H268" s="295"/>
      <c r="I268" s="385"/>
      <c r="J268" s="295"/>
      <c r="K268" s="295"/>
      <c r="L268" s="295"/>
      <c r="M268" s="295"/>
      <c r="N268" s="295"/>
      <c r="O268" s="295"/>
      <c r="P268" s="291"/>
      <c r="Q268" s="300"/>
      <c r="U268" s="309"/>
      <c r="V268" s="309"/>
      <c r="X268" s="309"/>
      <c r="Z268" s="309"/>
      <c r="AA268" s="412"/>
      <c r="AB268" s="310"/>
      <c r="AC268" s="412"/>
      <c r="AD268" s="310"/>
      <c r="AF268" s="290"/>
    </row>
    <row r="269" spans="1:92">
      <c r="A269" s="290"/>
      <c r="H269" s="295"/>
      <c r="I269" s="385"/>
      <c r="J269" s="295"/>
      <c r="K269" s="295"/>
      <c r="L269" s="295"/>
      <c r="M269" s="295"/>
      <c r="N269" s="295"/>
      <c r="O269" s="295"/>
      <c r="P269" s="291"/>
      <c r="Q269" s="300"/>
      <c r="U269" s="309"/>
      <c r="V269" s="309"/>
      <c r="X269" s="309"/>
      <c r="Z269" s="309"/>
      <c r="AA269" s="311"/>
      <c r="AB269" s="311"/>
      <c r="AC269" s="311"/>
      <c r="AD269" s="311"/>
      <c r="AF269" s="290"/>
    </row>
    <row r="270" spans="1:92">
      <c r="A270" s="290"/>
      <c r="H270" s="413"/>
      <c r="I270" s="414"/>
      <c r="J270" s="413"/>
      <c r="K270" s="413"/>
      <c r="L270" s="413"/>
      <c r="M270" s="413"/>
      <c r="N270" s="413"/>
      <c r="O270" s="413"/>
      <c r="P270" s="415"/>
      <c r="Q270" s="300"/>
      <c r="U270" s="309"/>
      <c r="V270" s="309"/>
      <c r="X270" s="309"/>
      <c r="Z270" s="309"/>
      <c r="AA270" s="412"/>
      <c r="AB270" s="310"/>
      <c r="AC270" s="412"/>
      <c r="AD270" s="412"/>
      <c r="AF270" s="290"/>
    </row>
    <row r="271" spans="1:92">
      <c r="A271" s="290"/>
      <c r="Q271" s="304"/>
      <c r="U271" s="309"/>
      <c r="V271" s="309"/>
      <c r="X271" s="309"/>
      <c r="Z271" s="309"/>
      <c r="AA271" s="306"/>
      <c r="AB271" s="298"/>
      <c r="AC271" s="306"/>
      <c r="AD271" s="298"/>
      <c r="AF271" s="290"/>
    </row>
    <row r="272" spans="1:92">
      <c r="Q272" s="300"/>
      <c r="R272" s="416"/>
      <c r="U272" s="309"/>
      <c r="V272" s="309"/>
      <c r="X272" s="309"/>
      <c r="Z272" s="309"/>
      <c r="AB272" s="310"/>
      <c r="AD272" s="310"/>
      <c r="AF272" s="290"/>
    </row>
    <row r="273" spans="1:32">
      <c r="Q273" s="300"/>
      <c r="R273" s="416"/>
      <c r="U273" s="309"/>
      <c r="V273" s="309"/>
      <c r="X273" s="309"/>
      <c r="Z273" s="309"/>
      <c r="AA273" s="412"/>
      <c r="AB273" s="310"/>
      <c r="AC273" s="412"/>
      <c r="AD273" s="310"/>
      <c r="AF273" s="290"/>
    </row>
    <row r="274" spans="1:32">
      <c r="A274" s="290"/>
      <c r="Y274" s="295"/>
      <c r="Z274" s="291"/>
      <c r="AA274" s="295"/>
      <c r="AB274" s="291"/>
      <c r="AC274" s="295"/>
      <c r="AD274" s="291"/>
      <c r="AE274" s="291"/>
      <c r="AF274" s="290"/>
    </row>
    <row r="275" spans="1:32">
      <c r="Y275" s="295"/>
      <c r="Z275" s="291"/>
      <c r="AA275" s="295"/>
      <c r="AB275" s="291"/>
      <c r="AC275" s="295"/>
      <c r="AD275" s="291"/>
      <c r="AE275" s="291"/>
      <c r="AF275" s="290"/>
    </row>
    <row r="276" spans="1:32">
      <c r="C276" s="420"/>
      <c r="Y276" s="295"/>
      <c r="Z276" s="291"/>
      <c r="AA276" s="295"/>
      <c r="AB276" s="291"/>
      <c r="AC276" s="295"/>
      <c r="AD276" s="291"/>
      <c r="AE276" s="291"/>
      <c r="AF276" s="290"/>
    </row>
    <row r="277" spans="1:32">
      <c r="C277" s="420"/>
      <c r="Q277" s="304"/>
      <c r="U277" s="421"/>
      <c r="V277" s="421"/>
      <c r="W277" s="421"/>
      <c r="X277" s="421"/>
      <c r="Y277" s="421"/>
      <c r="Z277" s="421"/>
      <c r="AA277" s="421"/>
      <c r="AB277" s="421"/>
      <c r="AC277" s="422"/>
      <c r="AD277" s="422"/>
      <c r="AE277" s="422"/>
      <c r="AF277" s="291"/>
    </row>
    <row r="278" spans="1:32">
      <c r="C278" s="420"/>
      <c r="Q278" s="304"/>
      <c r="U278" s="421"/>
      <c r="V278" s="421"/>
      <c r="W278" s="421"/>
      <c r="X278" s="421"/>
      <c r="Y278" s="421"/>
      <c r="Z278" s="421"/>
      <c r="AA278" s="421"/>
      <c r="AB278" s="421"/>
      <c r="AC278" s="421"/>
      <c r="AD278" s="421"/>
      <c r="AE278" s="421"/>
      <c r="AF278" s="291"/>
    </row>
    <row r="279" spans="1:32">
      <c r="C279" s="420"/>
      <c r="Q279" s="304"/>
      <c r="S279" s="420"/>
      <c r="T279" s="420"/>
      <c r="AA279" s="295"/>
      <c r="AB279" s="291"/>
      <c r="AC279" s="295"/>
      <c r="AD279" s="291"/>
      <c r="AE279" s="291"/>
      <c r="AF279" s="291"/>
    </row>
    <row r="280" spans="1:32">
      <c r="C280" s="420"/>
      <c r="M280" s="304"/>
      <c r="Q280" s="304"/>
      <c r="R280" s="304"/>
      <c r="S280" s="304"/>
      <c r="T280" s="420"/>
      <c r="W280" s="290"/>
      <c r="Y280" s="290"/>
      <c r="AA280" s="290"/>
      <c r="AC280" s="290"/>
      <c r="AD280" s="291"/>
      <c r="AE280" s="291"/>
      <c r="AF280" s="291"/>
    </row>
    <row r="281" spans="1:32">
      <c r="C281" s="420"/>
      <c r="M281" s="304"/>
      <c r="Q281" s="304"/>
      <c r="R281" s="304"/>
      <c r="S281" s="304"/>
      <c r="T281" s="420"/>
      <c r="W281" s="290"/>
      <c r="Y281" s="290"/>
      <c r="AA281" s="290"/>
      <c r="AC281" s="290"/>
      <c r="AD281" s="291"/>
      <c r="AE281" s="291"/>
      <c r="AF281" s="291"/>
    </row>
    <row r="282" spans="1:32">
      <c r="C282" s="420"/>
      <c r="M282" s="304"/>
      <c r="Q282" s="304"/>
      <c r="R282" s="304"/>
      <c r="S282" s="304"/>
      <c r="T282" s="420"/>
      <c r="W282" s="290"/>
      <c r="Y282" s="290"/>
      <c r="AA282" s="290"/>
      <c r="AC282" s="291"/>
      <c r="AD282" s="291"/>
      <c r="AE282" s="291"/>
      <c r="AF282" s="291"/>
    </row>
    <row r="283" spans="1:32">
      <c r="C283" s="420"/>
      <c r="M283" s="304"/>
      <c r="Q283" s="304"/>
      <c r="R283" s="304"/>
      <c r="S283" s="304"/>
      <c r="T283" s="420"/>
      <c r="W283" s="290"/>
      <c r="Y283" s="290"/>
      <c r="AA283" s="290"/>
      <c r="AC283" s="290"/>
      <c r="AD283" s="291"/>
      <c r="AE283" s="291"/>
      <c r="AF283" s="291"/>
    </row>
    <row r="284" spans="1:32">
      <c r="C284" s="420"/>
      <c r="M284" s="304"/>
      <c r="Q284" s="418"/>
      <c r="R284" s="418"/>
      <c r="S284" s="418"/>
      <c r="T284" s="418"/>
      <c r="W284" s="290"/>
      <c r="Y284" s="290"/>
      <c r="AA284" s="290"/>
      <c r="AC284" s="290"/>
      <c r="AD284" s="423"/>
      <c r="AE284" s="291"/>
      <c r="AF284" s="291"/>
    </row>
    <row r="285" spans="1:32">
      <c r="M285" s="304"/>
      <c r="Q285" s="418"/>
      <c r="R285" s="418"/>
      <c r="S285" s="418"/>
      <c r="T285" s="418"/>
      <c r="W285" s="290"/>
      <c r="Y285" s="290"/>
      <c r="AA285" s="290"/>
      <c r="AC285" s="290"/>
      <c r="AD285" s="418"/>
      <c r="AE285" s="291"/>
      <c r="AF285" s="291"/>
    </row>
    <row r="286" spans="1:32">
      <c r="M286" s="304"/>
      <c r="Q286" s="418"/>
      <c r="R286" s="418"/>
      <c r="S286" s="418"/>
      <c r="T286" s="418"/>
      <c r="W286" s="290"/>
      <c r="Y286" s="290"/>
      <c r="AA286" s="290"/>
      <c r="AC286" s="290"/>
      <c r="AD286" s="423"/>
      <c r="AE286" s="291"/>
      <c r="AF286" s="291"/>
    </row>
    <row r="287" spans="1:32">
      <c r="M287" s="304"/>
      <c r="Q287" s="304"/>
      <c r="R287" s="304"/>
      <c r="S287" s="304"/>
      <c r="T287" s="420"/>
      <c r="W287" s="290"/>
      <c r="Y287" s="290"/>
      <c r="AA287" s="290"/>
      <c r="AC287" s="290"/>
      <c r="AD287" s="291"/>
      <c r="AE287" s="291"/>
      <c r="AF287" s="291"/>
    </row>
    <row r="288" spans="1:32">
      <c r="A288" s="290"/>
      <c r="M288" s="304"/>
      <c r="Q288" s="304"/>
      <c r="R288" s="304"/>
      <c r="S288" s="304"/>
      <c r="W288" s="290"/>
      <c r="Y288" s="290"/>
      <c r="AA288" s="290"/>
      <c r="AC288" s="290"/>
      <c r="AE288" s="291"/>
      <c r="AF288" s="291"/>
    </row>
    <row r="289" spans="1:32">
      <c r="A289" s="290"/>
      <c r="M289" s="304"/>
      <c r="Q289" s="304"/>
      <c r="R289" s="304"/>
      <c r="S289" s="304"/>
      <c r="W289" s="290"/>
      <c r="Y289" s="290"/>
      <c r="AA289" s="290"/>
      <c r="AC289" s="290"/>
      <c r="AE289" s="291"/>
      <c r="AF289" s="291"/>
    </row>
    <row r="290" spans="1:32">
      <c r="A290" s="290"/>
      <c r="M290" s="304"/>
      <c r="Q290" s="304"/>
      <c r="R290" s="304"/>
      <c r="S290" s="304"/>
      <c r="W290" s="290"/>
      <c r="Y290" s="290"/>
      <c r="AA290" s="290"/>
      <c r="AC290" s="290"/>
      <c r="AE290" s="291"/>
      <c r="AF290" s="291"/>
    </row>
    <row r="291" spans="1:32">
      <c r="M291" s="304"/>
      <c r="Q291" s="304"/>
      <c r="R291" s="304"/>
      <c r="S291" s="304"/>
      <c r="W291" s="290"/>
      <c r="Y291" s="290"/>
      <c r="AA291" s="290"/>
      <c r="AC291" s="290"/>
      <c r="AE291" s="291"/>
      <c r="AF291" s="291"/>
    </row>
    <row r="292" spans="1:32">
      <c r="M292" s="304"/>
      <c r="Q292" s="304"/>
      <c r="R292" s="304"/>
      <c r="S292" s="304"/>
      <c r="W292" s="290"/>
      <c r="Y292" s="290"/>
      <c r="AA292" s="290"/>
      <c r="AC292" s="290"/>
      <c r="AE292" s="291"/>
      <c r="AF292" s="291"/>
    </row>
    <row r="293" spans="1:32">
      <c r="M293" s="290"/>
      <c r="Q293" s="304"/>
      <c r="R293" s="304"/>
      <c r="S293" s="304"/>
      <c r="W293" s="290"/>
      <c r="Y293" s="290"/>
      <c r="AA293" s="290"/>
      <c r="AC293" s="290"/>
      <c r="AF293" s="290"/>
    </row>
    <row r="294" spans="1:32">
      <c r="AF294" s="291"/>
    </row>
    <row r="295" spans="1:32">
      <c r="Q295" s="304"/>
      <c r="U295" s="421"/>
      <c r="V295" s="421"/>
      <c r="W295" s="421"/>
      <c r="X295" s="421"/>
      <c r="Y295" s="421"/>
      <c r="Z295" s="421"/>
      <c r="AA295" s="421"/>
      <c r="AB295" s="421"/>
      <c r="AC295" s="422"/>
      <c r="AD295" s="422"/>
      <c r="AE295" s="422"/>
      <c r="AF295" s="291"/>
    </row>
    <row r="296" spans="1:32">
      <c r="Q296" s="304"/>
      <c r="U296" s="421"/>
      <c r="V296" s="421"/>
      <c r="W296" s="421"/>
      <c r="X296" s="421"/>
      <c r="Y296" s="421"/>
      <c r="Z296" s="421"/>
      <c r="AA296" s="421"/>
      <c r="AB296" s="421"/>
      <c r="AC296" s="421"/>
      <c r="AD296" s="421"/>
      <c r="AE296" s="421"/>
      <c r="AF296" s="291"/>
    </row>
    <row r="297" spans="1:32">
      <c r="M297" s="290"/>
      <c r="N297" s="290"/>
      <c r="AE297" s="291"/>
    </row>
    <row r="298" spans="1:32">
      <c r="M298" s="304"/>
      <c r="Q298" s="304"/>
      <c r="R298" s="304"/>
      <c r="S298" s="304"/>
      <c r="AE298" s="291"/>
    </row>
    <row r="299" spans="1:32">
      <c r="M299" s="304"/>
      <c r="Q299" s="304"/>
      <c r="R299" s="304"/>
      <c r="S299" s="304"/>
      <c r="AE299" s="291"/>
    </row>
    <row r="300" spans="1:32">
      <c r="M300" s="304"/>
      <c r="Q300" s="304"/>
      <c r="R300" s="304"/>
      <c r="S300" s="304"/>
      <c r="AE300" s="291"/>
    </row>
    <row r="301" spans="1:32">
      <c r="M301" s="304"/>
      <c r="Q301" s="304"/>
      <c r="R301" s="304"/>
      <c r="S301" s="304"/>
      <c r="AE301" s="291"/>
    </row>
    <row r="302" spans="1:32">
      <c r="M302" s="304"/>
      <c r="Q302" s="304"/>
      <c r="R302" s="304"/>
      <c r="S302" s="304"/>
      <c r="AE302" s="291"/>
    </row>
    <row r="303" spans="1:32">
      <c r="M303" s="304"/>
      <c r="Q303" s="304"/>
      <c r="R303" s="304"/>
      <c r="S303" s="304"/>
      <c r="AE303" s="291"/>
    </row>
    <row r="304" spans="1:32">
      <c r="M304" s="304"/>
      <c r="Q304" s="304"/>
      <c r="R304" s="304"/>
      <c r="S304" s="304"/>
      <c r="AE304" s="291"/>
    </row>
    <row r="305" spans="1:32">
      <c r="M305" s="304"/>
      <c r="Q305" s="304"/>
      <c r="R305" s="304"/>
      <c r="S305" s="304"/>
      <c r="AE305" s="291"/>
    </row>
    <row r="306" spans="1:32">
      <c r="M306" s="304"/>
      <c r="Q306" s="304"/>
      <c r="R306" s="304"/>
      <c r="S306" s="304"/>
      <c r="AE306" s="291"/>
    </row>
    <row r="307" spans="1:32">
      <c r="A307" s="290"/>
      <c r="M307" s="304"/>
      <c r="Q307" s="304"/>
      <c r="R307" s="304"/>
      <c r="S307" s="304"/>
      <c r="AE307" s="291"/>
    </row>
    <row r="308" spans="1:32">
      <c r="A308" s="290"/>
      <c r="M308" s="304"/>
      <c r="Q308" s="304"/>
      <c r="R308" s="304"/>
      <c r="S308" s="304"/>
      <c r="AE308" s="291"/>
    </row>
    <row r="309" spans="1:32">
      <c r="A309" s="290"/>
      <c r="M309" s="304"/>
      <c r="Q309" s="304"/>
      <c r="R309" s="304"/>
      <c r="S309" s="304"/>
      <c r="AE309" s="291"/>
    </row>
    <row r="310" spans="1:32">
      <c r="A310" s="290"/>
      <c r="M310" s="304"/>
      <c r="Q310" s="304"/>
      <c r="R310" s="304"/>
      <c r="S310" s="304"/>
      <c r="W310" s="290"/>
      <c r="Y310" s="290"/>
      <c r="AA310" s="290"/>
      <c r="AC310" s="290"/>
      <c r="AE310" s="291"/>
      <c r="AF310" s="291"/>
    </row>
    <row r="311" spans="1:32">
      <c r="A311" s="290"/>
      <c r="M311" s="304"/>
      <c r="Q311" s="304"/>
      <c r="R311" s="304"/>
      <c r="S311" s="304"/>
      <c r="W311" s="290"/>
      <c r="Y311" s="290"/>
      <c r="AA311" s="290"/>
      <c r="AC311" s="290"/>
      <c r="AE311" s="291"/>
      <c r="AF311" s="291"/>
    </row>
    <row r="312" spans="1:32">
      <c r="A312" s="290"/>
      <c r="M312" s="304"/>
      <c r="Q312" s="304"/>
      <c r="R312" s="304"/>
      <c r="S312" s="304"/>
      <c r="W312" s="290"/>
      <c r="Y312" s="290"/>
      <c r="AA312" s="290"/>
      <c r="AC312" s="290"/>
      <c r="AE312" s="291"/>
      <c r="AF312" s="291"/>
    </row>
    <row r="313" spans="1:32">
      <c r="A313" s="290"/>
      <c r="M313" s="304"/>
      <c r="Q313" s="304"/>
      <c r="R313" s="304"/>
      <c r="S313" s="304"/>
      <c r="W313" s="290"/>
      <c r="Y313" s="290"/>
      <c r="AA313" s="290"/>
      <c r="AC313" s="290"/>
      <c r="AE313" s="291"/>
      <c r="AF313" s="291"/>
    </row>
    <row r="314" spans="1:32">
      <c r="A314" s="290"/>
      <c r="M314" s="304"/>
      <c r="Q314" s="304"/>
      <c r="R314" s="304"/>
      <c r="S314" s="304"/>
      <c r="W314" s="290"/>
      <c r="Y314" s="290"/>
      <c r="AA314" s="290"/>
      <c r="AC314" s="290"/>
      <c r="AE314" s="291"/>
      <c r="AF314" s="291"/>
    </row>
    <row r="315" spans="1:32">
      <c r="A315" s="290"/>
      <c r="M315" s="304"/>
      <c r="Q315" s="304"/>
      <c r="R315" s="304"/>
      <c r="S315" s="304"/>
      <c r="W315" s="290"/>
      <c r="Y315" s="290"/>
      <c r="AA315" s="290"/>
      <c r="AC315" s="290"/>
      <c r="AE315" s="291"/>
      <c r="AF315" s="291"/>
    </row>
    <row r="316" spans="1:32">
      <c r="A316" s="290"/>
      <c r="M316" s="290"/>
      <c r="Q316" s="304"/>
      <c r="R316" s="304"/>
      <c r="S316" s="304"/>
      <c r="W316" s="290"/>
      <c r="Y316" s="290"/>
      <c r="AA316" s="290"/>
      <c r="AC316" s="290"/>
      <c r="AF316" s="290"/>
    </row>
    <row r="317" spans="1:32">
      <c r="A317" s="290"/>
      <c r="M317" s="290"/>
    </row>
    <row r="318" spans="1:32">
      <c r="M318" s="290"/>
    </row>
    <row r="319" spans="1:32">
      <c r="C319" s="420"/>
      <c r="Q319" s="304"/>
      <c r="U319" s="421"/>
      <c r="V319" s="421"/>
      <c r="W319" s="421"/>
      <c r="X319" s="421"/>
      <c r="Y319" s="421"/>
      <c r="Z319" s="421"/>
      <c r="AA319" s="421"/>
      <c r="AB319" s="421"/>
      <c r="AC319" s="422"/>
      <c r="AD319" s="422"/>
      <c r="AE319" s="422"/>
      <c r="AF319" s="291"/>
    </row>
    <row r="320" spans="1:32">
      <c r="C320" s="420"/>
      <c r="Q320" s="304"/>
      <c r="U320" s="421"/>
      <c r="V320" s="421"/>
      <c r="W320" s="421"/>
      <c r="X320" s="421"/>
      <c r="Y320" s="421"/>
      <c r="Z320" s="421"/>
      <c r="AA320" s="421"/>
      <c r="AB320" s="421"/>
      <c r="AC320" s="421"/>
      <c r="AD320" s="421"/>
      <c r="AE320" s="421"/>
      <c r="AF320" s="291"/>
    </row>
    <row r="321" spans="1:32">
      <c r="C321" s="420"/>
      <c r="Q321" s="304"/>
      <c r="S321" s="420"/>
      <c r="T321" s="420"/>
      <c r="AA321" s="295"/>
      <c r="AB321" s="291"/>
      <c r="AC321" s="295"/>
      <c r="AD321" s="291"/>
      <c r="AE321" s="291"/>
      <c r="AF321" s="291"/>
    </row>
    <row r="322" spans="1:32">
      <c r="C322" s="420"/>
      <c r="Q322" s="304"/>
      <c r="R322" s="304"/>
      <c r="S322" s="304"/>
      <c r="T322" s="420"/>
      <c r="W322" s="290"/>
      <c r="Y322" s="290"/>
      <c r="AA322" s="290"/>
      <c r="AC322" s="290"/>
      <c r="AD322" s="291"/>
      <c r="AE322" s="291"/>
      <c r="AF322" s="291"/>
    </row>
    <row r="323" spans="1:32">
      <c r="C323" s="420"/>
      <c r="Q323" s="304"/>
      <c r="R323" s="304"/>
      <c r="S323" s="304"/>
      <c r="T323" s="420"/>
      <c r="W323" s="290"/>
      <c r="Y323" s="290"/>
      <c r="AA323" s="290"/>
      <c r="AC323" s="290"/>
      <c r="AD323" s="291"/>
      <c r="AE323" s="291"/>
      <c r="AF323" s="291"/>
    </row>
    <row r="324" spans="1:32">
      <c r="C324" s="420"/>
      <c r="Q324" s="304"/>
      <c r="R324" s="304"/>
      <c r="S324" s="304"/>
      <c r="T324" s="420"/>
      <c r="W324" s="290"/>
      <c r="Y324" s="290"/>
      <c r="AA324" s="290"/>
      <c r="AC324" s="291"/>
      <c r="AD324" s="291"/>
      <c r="AE324" s="291"/>
      <c r="AF324" s="291"/>
    </row>
    <row r="325" spans="1:32">
      <c r="C325" s="420"/>
      <c r="Q325" s="304"/>
      <c r="R325" s="304"/>
      <c r="S325" s="304"/>
      <c r="T325" s="420"/>
      <c r="W325" s="290"/>
      <c r="Y325" s="290"/>
      <c r="AA325" s="290"/>
      <c r="AC325" s="290"/>
      <c r="AD325" s="291"/>
      <c r="AE325" s="291"/>
      <c r="AF325" s="291"/>
    </row>
    <row r="326" spans="1:32">
      <c r="C326" s="420"/>
      <c r="Q326" s="418"/>
      <c r="R326" s="418"/>
      <c r="S326" s="418"/>
      <c r="T326" s="418"/>
      <c r="W326" s="290"/>
      <c r="Y326" s="290"/>
      <c r="AA326" s="290"/>
      <c r="AC326" s="290"/>
      <c r="AD326" s="423"/>
      <c r="AE326" s="291"/>
      <c r="AF326" s="291"/>
    </row>
    <row r="327" spans="1:32">
      <c r="Q327" s="418"/>
      <c r="R327" s="418"/>
      <c r="S327" s="418"/>
      <c r="T327" s="418"/>
      <c r="W327" s="290"/>
      <c r="Y327" s="290"/>
      <c r="AA327" s="290"/>
      <c r="AC327" s="290"/>
      <c r="AD327" s="418"/>
      <c r="AE327" s="291"/>
      <c r="AF327" s="291"/>
    </row>
    <row r="328" spans="1:32">
      <c r="Q328" s="418"/>
      <c r="R328" s="418"/>
      <c r="S328" s="418"/>
      <c r="T328" s="418"/>
      <c r="W328" s="290"/>
      <c r="Y328" s="290"/>
      <c r="AA328" s="290"/>
      <c r="AC328" s="290"/>
      <c r="AD328" s="423"/>
      <c r="AE328" s="291"/>
      <c r="AF328" s="291"/>
    </row>
    <row r="329" spans="1:32">
      <c r="Q329" s="304"/>
      <c r="R329" s="304"/>
      <c r="S329" s="304"/>
      <c r="T329" s="420"/>
      <c r="W329" s="290"/>
      <c r="Y329" s="290"/>
      <c r="AA329" s="290"/>
      <c r="AC329" s="290"/>
      <c r="AD329" s="291"/>
      <c r="AE329" s="291"/>
      <c r="AF329" s="291"/>
    </row>
    <row r="330" spans="1:32">
      <c r="A330" s="290"/>
      <c r="Q330" s="304"/>
      <c r="R330" s="304"/>
      <c r="S330" s="304"/>
      <c r="W330" s="290"/>
      <c r="Y330" s="290"/>
      <c r="AA330" s="290"/>
      <c r="AC330" s="290"/>
      <c r="AE330" s="291"/>
      <c r="AF330" s="291"/>
    </row>
    <row r="331" spans="1:32">
      <c r="A331" s="290"/>
      <c r="Q331" s="304"/>
      <c r="R331" s="304"/>
      <c r="S331" s="304"/>
      <c r="W331" s="290"/>
      <c r="Y331" s="290"/>
      <c r="AA331" s="290"/>
      <c r="AC331" s="290"/>
      <c r="AE331" s="291"/>
      <c r="AF331" s="291"/>
    </row>
    <row r="332" spans="1:32">
      <c r="Q332" s="304"/>
      <c r="R332" s="304"/>
      <c r="S332" s="304"/>
      <c r="W332" s="290"/>
      <c r="Y332" s="290"/>
      <c r="AA332" s="290"/>
      <c r="AC332" s="290"/>
      <c r="AE332" s="291"/>
      <c r="AF332" s="291"/>
    </row>
    <row r="333" spans="1:32">
      <c r="Q333" s="304"/>
      <c r="R333" s="304"/>
      <c r="S333" s="304"/>
      <c r="W333" s="290"/>
      <c r="Y333" s="290"/>
      <c r="AA333" s="290"/>
      <c r="AC333" s="290"/>
      <c r="AE333" s="291"/>
      <c r="AF333" s="291"/>
    </row>
    <row r="334" spans="1:32">
      <c r="Q334" s="304"/>
      <c r="R334" s="304"/>
      <c r="S334" s="304"/>
      <c r="W334" s="290"/>
      <c r="Y334" s="290"/>
      <c r="AA334" s="290"/>
      <c r="AC334" s="290"/>
      <c r="AE334" s="291"/>
      <c r="AF334" s="291"/>
    </row>
    <row r="335" spans="1:32">
      <c r="Q335" s="304"/>
      <c r="R335" s="304"/>
      <c r="S335" s="304"/>
      <c r="W335" s="290"/>
      <c r="Y335" s="290"/>
      <c r="AA335" s="290"/>
      <c r="AC335" s="290"/>
      <c r="AF335" s="290"/>
    </row>
    <row r="336" spans="1:32">
      <c r="AF336" s="291"/>
    </row>
    <row r="337" spans="1:32">
      <c r="Q337" s="304"/>
      <c r="U337" s="421"/>
      <c r="V337" s="421"/>
      <c r="W337" s="421"/>
      <c r="X337" s="421"/>
      <c r="Y337" s="421"/>
      <c r="Z337" s="421"/>
      <c r="AA337" s="421"/>
      <c r="AB337" s="421"/>
      <c r="AC337" s="422"/>
      <c r="AD337" s="422"/>
      <c r="AE337" s="422"/>
      <c r="AF337" s="291"/>
    </row>
    <row r="338" spans="1:32">
      <c r="Q338" s="304"/>
      <c r="U338" s="421"/>
      <c r="V338" s="421"/>
      <c r="W338" s="421"/>
      <c r="X338" s="421"/>
      <c r="Y338" s="421"/>
      <c r="Z338" s="421"/>
      <c r="AA338" s="421"/>
      <c r="AB338" s="421"/>
      <c r="AC338" s="421"/>
      <c r="AD338" s="421"/>
      <c r="AE338" s="421"/>
    </row>
    <row r="339" spans="1:32">
      <c r="AE339" s="291"/>
      <c r="AF339" s="290"/>
    </row>
    <row r="340" spans="1:32">
      <c r="Q340" s="304"/>
      <c r="R340" s="304"/>
      <c r="S340" s="304"/>
      <c r="AE340" s="291"/>
    </row>
    <row r="341" spans="1:32">
      <c r="Q341" s="304"/>
      <c r="R341" s="304"/>
      <c r="S341" s="304"/>
      <c r="AE341" s="291"/>
    </row>
    <row r="342" spans="1:32">
      <c r="Q342" s="304"/>
      <c r="R342" s="304"/>
      <c r="S342" s="304"/>
      <c r="AE342" s="291"/>
    </row>
    <row r="343" spans="1:32">
      <c r="Q343" s="304"/>
      <c r="R343" s="304"/>
      <c r="S343" s="304"/>
      <c r="AE343" s="291"/>
    </row>
    <row r="344" spans="1:32">
      <c r="Q344" s="304"/>
      <c r="R344" s="304"/>
      <c r="S344" s="304"/>
      <c r="AE344" s="291"/>
    </row>
    <row r="345" spans="1:32">
      <c r="Q345" s="304"/>
      <c r="R345" s="304"/>
      <c r="S345" s="304"/>
      <c r="AE345" s="291"/>
    </row>
    <row r="346" spans="1:32">
      <c r="Q346" s="304"/>
      <c r="R346" s="304"/>
      <c r="S346" s="304"/>
      <c r="AE346" s="291"/>
    </row>
    <row r="347" spans="1:32">
      <c r="Q347" s="304"/>
      <c r="R347" s="304"/>
      <c r="S347" s="304"/>
      <c r="AE347" s="291"/>
    </row>
    <row r="348" spans="1:32">
      <c r="Q348" s="304"/>
      <c r="R348" s="304"/>
      <c r="S348" s="304"/>
      <c r="AE348" s="291"/>
    </row>
    <row r="349" spans="1:32">
      <c r="Q349" s="304"/>
      <c r="R349" s="304"/>
      <c r="S349" s="304"/>
      <c r="AE349" s="291"/>
    </row>
    <row r="350" spans="1:32">
      <c r="Q350" s="304"/>
      <c r="R350" s="304"/>
      <c r="S350" s="304"/>
      <c r="AE350" s="291"/>
    </row>
    <row r="351" spans="1:32">
      <c r="Q351" s="304"/>
      <c r="R351" s="304"/>
      <c r="S351" s="304"/>
      <c r="AE351" s="291"/>
    </row>
    <row r="352" spans="1:32">
      <c r="A352" s="290"/>
      <c r="M352" s="304"/>
      <c r="Q352" s="304"/>
      <c r="R352" s="304"/>
      <c r="S352" s="304"/>
      <c r="W352" s="290"/>
      <c r="Y352" s="290"/>
      <c r="AA352" s="290"/>
      <c r="AC352" s="290"/>
      <c r="AE352" s="291"/>
      <c r="AF352" s="291"/>
    </row>
    <row r="353" spans="1:90">
      <c r="A353" s="290"/>
      <c r="M353" s="304"/>
      <c r="Q353" s="304"/>
      <c r="R353" s="304"/>
      <c r="S353" s="304"/>
      <c r="W353" s="290"/>
      <c r="Y353" s="290"/>
      <c r="AA353" s="290"/>
      <c r="AC353" s="290"/>
      <c r="AE353" s="291"/>
      <c r="AF353" s="291"/>
    </row>
    <row r="354" spans="1:90">
      <c r="A354" s="290"/>
      <c r="M354" s="304"/>
      <c r="Q354" s="304"/>
      <c r="R354" s="304"/>
      <c r="S354" s="304"/>
      <c r="W354" s="290"/>
      <c r="Y354" s="290"/>
      <c r="AA354" s="290"/>
      <c r="AC354" s="290"/>
      <c r="AE354" s="291"/>
      <c r="AF354" s="291"/>
    </row>
    <row r="355" spans="1:90" s="424" customFormat="1">
      <c r="B355" s="425"/>
      <c r="H355" s="389"/>
      <c r="I355" s="426"/>
      <c r="J355" s="389"/>
      <c r="K355" s="389"/>
      <c r="L355" s="389"/>
      <c r="M355" s="389"/>
      <c r="N355" s="389"/>
      <c r="O355" s="389"/>
      <c r="P355" s="389"/>
      <c r="Q355" s="304"/>
      <c r="R355" s="304"/>
      <c r="S355" s="304"/>
      <c r="T355" s="290"/>
      <c r="U355" s="290"/>
      <c r="V355" s="290"/>
      <c r="W355" s="290"/>
      <c r="X355" s="290"/>
      <c r="Y355" s="290"/>
      <c r="Z355" s="290"/>
      <c r="AA355" s="290"/>
      <c r="AB355" s="290"/>
      <c r="AC355" s="290"/>
      <c r="AD355" s="290"/>
      <c r="AE355" s="291"/>
      <c r="AF355" s="291"/>
      <c r="AG355" s="290"/>
      <c r="AH355" s="389"/>
      <c r="AI355" s="389"/>
      <c r="AJ355" s="389"/>
      <c r="AK355" s="389"/>
      <c r="AL355" s="389"/>
      <c r="AM355" s="389"/>
      <c r="AN355" s="389"/>
      <c r="AO355" s="389"/>
      <c r="AP355" s="389"/>
      <c r="AQ355" s="389"/>
      <c r="AR355" s="389"/>
      <c r="AS355" s="389"/>
      <c r="AT355" s="389"/>
      <c r="AU355" s="389"/>
      <c r="AV355" s="389"/>
      <c r="AW355" s="389"/>
      <c r="AX355" s="389"/>
      <c r="AY355" s="389"/>
      <c r="AZ355" s="389"/>
      <c r="BA355" s="389"/>
      <c r="BB355" s="389"/>
      <c r="BC355" s="389"/>
      <c r="BD355" s="389"/>
      <c r="BE355" s="389"/>
      <c r="BF355" s="389"/>
      <c r="BG355" s="389"/>
      <c r="BH355" s="389"/>
      <c r="BI355" s="389"/>
      <c r="BJ355" s="389"/>
      <c r="BK355" s="389"/>
      <c r="BL355" s="389"/>
      <c r="BM355" s="389"/>
      <c r="BN355" s="389"/>
      <c r="BO355" s="389"/>
      <c r="BP355" s="389"/>
      <c r="BQ355" s="389"/>
      <c r="BR355" s="389"/>
      <c r="BS355" s="389"/>
      <c r="BT355" s="389"/>
      <c r="BU355" s="389"/>
      <c r="BV355" s="389"/>
      <c r="BW355" s="389"/>
      <c r="BX355" s="389"/>
      <c r="BY355" s="389"/>
      <c r="BZ355" s="389"/>
      <c r="CA355" s="389"/>
      <c r="CB355" s="389"/>
      <c r="CC355" s="389"/>
      <c r="CD355" s="389"/>
      <c r="CE355" s="389"/>
      <c r="CF355" s="389"/>
      <c r="CG355" s="389"/>
      <c r="CH355" s="389"/>
      <c r="CI355" s="389"/>
      <c r="CJ355" s="389"/>
      <c r="CK355" s="389"/>
      <c r="CL355" s="389"/>
    </row>
    <row r="356" spans="1:90" s="424" customFormat="1">
      <c r="B356" s="425"/>
      <c r="H356" s="389"/>
      <c r="I356" s="426"/>
      <c r="J356" s="389"/>
      <c r="K356" s="389"/>
      <c r="L356" s="389"/>
      <c r="M356" s="389"/>
      <c r="N356" s="389"/>
      <c r="O356" s="389"/>
      <c r="P356" s="389"/>
      <c r="Q356" s="304"/>
      <c r="R356" s="304"/>
      <c r="S356" s="304"/>
      <c r="T356" s="290"/>
      <c r="U356" s="290"/>
      <c r="V356" s="290"/>
      <c r="W356" s="290"/>
      <c r="X356" s="290"/>
      <c r="Y356" s="290"/>
      <c r="Z356" s="290"/>
      <c r="AA356" s="290"/>
      <c r="AB356" s="290"/>
      <c r="AC356" s="290"/>
      <c r="AD356" s="290"/>
      <c r="AE356" s="291"/>
      <c r="AF356" s="291"/>
      <c r="AG356" s="290"/>
      <c r="AH356" s="389"/>
      <c r="AI356" s="389"/>
      <c r="AJ356" s="389"/>
      <c r="AK356" s="389"/>
      <c r="AL356" s="389"/>
      <c r="AM356" s="389"/>
      <c r="AN356" s="389"/>
      <c r="AO356" s="389"/>
      <c r="AP356" s="389"/>
      <c r="AQ356" s="389"/>
      <c r="AR356" s="389"/>
      <c r="AS356" s="389"/>
      <c r="AT356" s="389"/>
      <c r="AU356" s="389"/>
      <c r="AV356" s="389"/>
      <c r="AW356" s="389"/>
      <c r="AX356" s="389"/>
      <c r="AY356" s="389"/>
      <c r="AZ356" s="389"/>
      <c r="BA356" s="389"/>
      <c r="BB356" s="389"/>
      <c r="BC356" s="389"/>
      <c r="BD356" s="389"/>
      <c r="BE356" s="389"/>
      <c r="BF356" s="389"/>
      <c r="BG356" s="389"/>
      <c r="BH356" s="389"/>
      <c r="BI356" s="389"/>
      <c r="BJ356" s="389"/>
      <c r="BK356" s="389"/>
      <c r="BL356" s="389"/>
      <c r="BM356" s="389"/>
      <c r="BN356" s="389"/>
      <c r="BO356" s="389"/>
      <c r="BP356" s="389"/>
      <c r="BQ356" s="389"/>
      <c r="BR356" s="389"/>
      <c r="BS356" s="389"/>
      <c r="BT356" s="389"/>
      <c r="BU356" s="389"/>
      <c r="BV356" s="389"/>
      <c r="BW356" s="389"/>
      <c r="BX356" s="389"/>
      <c r="BY356" s="389"/>
      <c r="BZ356" s="389"/>
      <c r="CA356" s="389"/>
      <c r="CB356" s="389"/>
      <c r="CC356" s="389"/>
      <c r="CD356" s="389"/>
      <c r="CE356" s="389"/>
      <c r="CF356" s="389"/>
      <c r="CG356" s="389"/>
      <c r="CH356" s="389"/>
      <c r="CI356" s="389"/>
      <c r="CJ356" s="389"/>
      <c r="CK356" s="389"/>
      <c r="CL356" s="389"/>
    </row>
    <row r="357" spans="1:90" s="424" customFormat="1">
      <c r="B357" s="425"/>
      <c r="H357" s="389"/>
      <c r="I357" s="426"/>
      <c r="J357" s="389"/>
      <c r="K357" s="389"/>
      <c r="L357" s="389"/>
      <c r="M357" s="389"/>
      <c r="N357" s="389"/>
      <c r="O357" s="389"/>
      <c r="P357" s="389"/>
      <c r="Q357" s="304"/>
      <c r="R357" s="304"/>
      <c r="S357" s="304"/>
      <c r="T357" s="290"/>
      <c r="U357" s="290"/>
      <c r="V357" s="290"/>
      <c r="W357" s="290"/>
      <c r="X357" s="290"/>
      <c r="Y357" s="290"/>
      <c r="Z357" s="290"/>
      <c r="AA357" s="290"/>
      <c r="AB357" s="290"/>
      <c r="AC357" s="290"/>
      <c r="AD357" s="290"/>
      <c r="AE357" s="291"/>
      <c r="AF357" s="291"/>
      <c r="AG357" s="290"/>
      <c r="AH357" s="389"/>
      <c r="AI357" s="389"/>
      <c r="AJ357" s="389"/>
      <c r="AK357" s="389"/>
      <c r="AL357" s="389"/>
      <c r="AM357" s="389"/>
      <c r="AN357" s="389"/>
      <c r="AO357" s="389"/>
      <c r="AP357" s="389"/>
      <c r="AQ357" s="389"/>
      <c r="AR357" s="389"/>
      <c r="AS357" s="389"/>
      <c r="AT357" s="389"/>
      <c r="AU357" s="389"/>
      <c r="AV357" s="389"/>
      <c r="AW357" s="389"/>
      <c r="AX357" s="389"/>
      <c r="AY357" s="389"/>
      <c r="AZ357" s="389"/>
      <c r="BA357" s="389"/>
      <c r="BB357" s="389"/>
      <c r="BC357" s="389"/>
      <c r="BD357" s="389"/>
      <c r="BE357" s="389"/>
      <c r="BF357" s="389"/>
      <c r="BG357" s="389"/>
      <c r="BH357" s="389"/>
      <c r="BI357" s="389"/>
      <c r="BJ357" s="389"/>
      <c r="BK357" s="389"/>
      <c r="BL357" s="389"/>
      <c r="BM357" s="389"/>
      <c r="BN357" s="389"/>
      <c r="BO357" s="389"/>
      <c r="BP357" s="389"/>
      <c r="BQ357" s="389"/>
      <c r="BR357" s="389"/>
      <c r="BS357" s="389"/>
      <c r="BT357" s="389"/>
      <c r="BU357" s="389"/>
      <c r="BV357" s="389"/>
      <c r="BW357" s="389"/>
      <c r="BX357" s="389"/>
      <c r="BY357" s="389"/>
      <c r="BZ357" s="389"/>
      <c r="CA357" s="389"/>
      <c r="CB357" s="389"/>
      <c r="CC357" s="389"/>
      <c r="CD357" s="389"/>
      <c r="CE357" s="389"/>
      <c r="CF357" s="389"/>
      <c r="CG357" s="389"/>
      <c r="CH357" s="389"/>
      <c r="CI357" s="389"/>
      <c r="CJ357" s="389"/>
      <c r="CK357" s="389"/>
      <c r="CL357" s="389"/>
    </row>
    <row r="358" spans="1:90">
      <c r="Q358" s="304"/>
      <c r="R358" s="304"/>
      <c r="S358" s="304"/>
      <c r="W358" s="290"/>
      <c r="Y358" s="290"/>
      <c r="AA358" s="290"/>
      <c r="AC358" s="290"/>
      <c r="AF358" s="290"/>
    </row>
    <row r="359" spans="1:90">
      <c r="AE359" s="291"/>
    </row>
    <row r="360" spans="1:90">
      <c r="Q360" s="304"/>
      <c r="R360" s="304"/>
      <c r="S360" s="304"/>
      <c r="AE360" s="291"/>
      <c r="AF360" s="291"/>
    </row>
    <row r="361" spans="1:90">
      <c r="Q361" s="304"/>
      <c r="R361" s="304"/>
      <c r="S361" s="304"/>
      <c r="AE361" s="291"/>
      <c r="AF361" s="291"/>
    </row>
    <row r="362" spans="1:90">
      <c r="Q362" s="304"/>
      <c r="R362" s="304"/>
      <c r="S362" s="304"/>
      <c r="AE362" s="291"/>
      <c r="AF362" s="291"/>
    </row>
    <row r="363" spans="1:90">
      <c r="Q363" s="304"/>
      <c r="R363" s="304"/>
      <c r="S363" s="304"/>
      <c r="AE363" s="291"/>
      <c r="AF363" s="291"/>
    </row>
    <row r="364" spans="1:90">
      <c r="Q364" s="304"/>
      <c r="R364" s="304"/>
      <c r="S364" s="304"/>
      <c r="AE364" s="291"/>
      <c r="AF364" s="291"/>
    </row>
    <row r="365" spans="1:90">
      <c r="Q365" s="304"/>
      <c r="R365" s="304"/>
      <c r="S365" s="304"/>
      <c r="AE365" s="291"/>
      <c r="AF365" s="291"/>
    </row>
    <row r="366" spans="1:90">
      <c r="A366" s="290"/>
      <c r="Q366" s="304"/>
      <c r="R366" s="304"/>
      <c r="S366" s="304"/>
      <c r="AE366" s="291"/>
      <c r="AF366" s="291"/>
    </row>
    <row r="367" spans="1:90">
      <c r="A367" s="290"/>
      <c r="Q367" s="304"/>
      <c r="R367" s="304"/>
      <c r="S367" s="304"/>
      <c r="AE367" s="291"/>
      <c r="AF367" s="291"/>
    </row>
    <row r="368" spans="1:90">
      <c r="Q368" s="304"/>
      <c r="R368" s="304"/>
      <c r="S368" s="304"/>
      <c r="AE368" s="291"/>
      <c r="AF368" s="291"/>
    </row>
    <row r="369" spans="1:32">
      <c r="Q369" s="304"/>
      <c r="R369" s="304"/>
      <c r="S369" s="304"/>
      <c r="W369" s="290"/>
      <c r="Y369" s="290"/>
      <c r="AA369" s="290"/>
      <c r="AC369" s="290"/>
    </row>
    <row r="371" spans="1:32">
      <c r="C371" s="420"/>
    </row>
    <row r="372" spans="1:32">
      <c r="A372" s="290"/>
    </row>
    <row r="373" spans="1:32">
      <c r="A373" s="290"/>
      <c r="H373" s="290"/>
      <c r="I373" s="376"/>
      <c r="J373" s="290"/>
      <c r="K373" s="290"/>
      <c r="L373" s="290"/>
      <c r="M373" s="290"/>
      <c r="N373" s="290"/>
      <c r="O373" s="290"/>
      <c r="W373" s="290"/>
      <c r="Y373" s="290"/>
      <c r="AA373" s="290"/>
      <c r="AC373" s="290"/>
      <c r="AF373" s="290"/>
    </row>
    <row r="375" spans="1:32">
      <c r="C375" s="420"/>
      <c r="H375" s="290"/>
      <c r="I375" s="376"/>
      <c r="J375" s="290"/>
      <c r="K375" s="290"/>
      <c r="L375" s="290"/>
      <c r="M375" s="290"/>
      <c r="N375" s="290"/>
      <c r="O375" s="290"/>
      <c r="W375" s="290"/>
      <c r="Y375" s="290"/>
      <c r="AA375" s="290"/>
      <c r="AC375" s="290"/>
      <c r="AF375" s="290"/>
    </row>
  </sheetData>
  <mergeCells count="13">
    <mergeCell ref="A46:F46"/>
    <mergeCell ref="D23:E23"/>
    <mergeCell ref="F23:G23"/>
    <mergeCell ref="D39:E39"/>
    <mergeCell ref="D41:E41"/>
    <mergeCell ref="C11:F11"/>
    <mergeCell ref="C28:F28"/>
    <mergeCell ref="F39:G39"/>
    <mergeCell ref="F41:G41"/>
    <mergeCell ref="D22:E22"/>
    <mergeCell ref="F22:G22"/>
    <mergeCell ref="F21:G21"/>
    <mergeCell ref="D21:E21"/>
  </mergeCells>
  <pageMargins left="0.4" right="0.3" top="0.80500000000000005" bottom="0.2" header="0.31496062992126" footer="0.31496062992126"/>
  <pageSetup paperSize="9" scale="82" firstPageNumber="2" orientation="portrait" useFirstPageNumber="1" r:id="rId1"/>
  <headerFooter>
    <oddHeader>&amp;R&amp;"Times New Roman,Bold Italic"&amp;10MRS Oil Nigeria Plc
&amp;"Times New Roman,Italic"Financial Statements -- 31 March 2016</oddHeader>
    <oddFooter>&amp;R&amp;"Times New Roman,Regular"&amp;P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26</vt:i4>
      </vt:variant>
    </vt:vector>
  </HeadingPairs>
  <TitlesOfParts>
    <vt:vector size="57" baseType="lpstr">
      <vt:lpstr>Directors report</vt:lpstr>
      <vt:lpstr>Cover </vt:lpstr>
      <vt:lpstr>Content pg </vt:lpstr>
      <vt:lpstr>Corp Info  </vt:lpstr>
      <vt:lpstr>Directors' report</vt:lpstr>
      <vt:lpstr>Directors' responsibilities</vt:lpstr>
      <vt:lpstr>Stmt of financial position</vt:lpstr>
      <vt:lpstr>Stmnt of comp inc</vt:lpstr>
      <vt:lpstr>Stmt of changes in equity</vt:lpstr>
      <vt:lpstr>Stmt of cash flows</vt:lpstr>
      <vt:lpstr>Cashflow worksheet</vt:lpstr>
      <vt:lpstr>TB December 2013</vt:lpstr>
      <vt:lpstr>Index to Notes </vt:lpstr>
      <vt:lpstr>Notes 1- 4  (Acc policies) </vt:lpstr>
      <vt:lpstr>Notes 1- 5  (Acc policies) old </vt:lpstr>
      <vt:lpstr>Notes 5 - 11</vt:lpstr>
      <vt:lpstr>Sheet6</vt:lpstr>
      <vt:lpstr>Note11cont</vt:lpstr>
      <vt:lpstr>Sheet4</vt:lpstr>
      <vt:lpstr>Note 12 (PPE)</vt:lpstr>
      <vt:lpstr>Sheet3</vt:lpstr>
      <vt:lpstr>Other Information - VAS</vt:lpstr>
      <vt:lpstr>Fin Summary</vt:lpstr>
      <vt:lpstr>Notes 13 - 29</vt:lpstr>
      <vt:lpstr>TB Adjusted-3 </vt:lpstr>
      <vt:lpstr>Sheet5</vt:lpstr>
      <vt:lpstr>2a. Adjusted Summary Sheet</vt:lpstr>
      <vt:lpstr>Sheet2</vt:lpstr>
      <vt:lpstr>Sheet1</vt:lpstr>
      <vt:lpstr>Directors fees</vt:lpstr>
      <vt:lpstr>Exp by nature</vt:lpstr>
      <vt:lpstr>'Cashflow worksheet'!Print_Area</vt:lpstr>
      <vt:lpstr>'Content pg '!Print_Area</vt:lpstr>
      <vt:lpstr>'Corp Info  '!Print_Area</vt:lpstr>
      <vt:lpstr>'Cover '!Print_Area</vt:lpstr>
      <vt:lpstr>'Directors'' responsibilities'!Print_Area</vt:lpstr>
      <vt:lpstr>'Fin Summary'!Print_Area</vt:lpstr>
      <vt:lpstr>'Index to Notes '!Print_Area</vt:lpstr>
      <vt:lpstr>'Note 12 (PPE)'!Print_Area</vt:lpstr>
      <vt:lpstr>Note11cont!Print_Area</vt:lpstr>
      <vt:lpstr>'Notes 1- 4  (Acc policies) '!Print_Area</vt:lpstr>
      <vt:lpstr>'Notes 1- 5  (Acc policies) old '!Print_Area</vt:lpstr>
      <vt:lpstr>'Notes 13 - 29'!Print_Area</vt:lpstr>
      <vt:lpstr>'Notes 5 - 11'!Print_Area</vt:lpstr>
      <vt:lpstr>'Other Information - VAS'!Print_Area</vt:lpstr>
      <vt:lpstr>Sheet4!Print_Area</vt:lpstr>
      <vt:lpstr>'Stmnt of comp inc'!Print_Area</vt:lpstr>
      <vt:lpstr>'Stmt of cash flows'!Print_Area</vt:lpstr>
      <vt:lpstr>'Stmt of changes in equity'!Print_Area</vt:lpstr>
      <vt:lpstr>'Stmt of financial position'!Print_Area</vt:lpstr>
      <vt:lpstr>'Notes 1- 4  (Acc policies) '!Print_Titles</vt:lpstr>
      <vt:lpstr>'Notes 1- 5  (Acc policies) old '!Print_Titles</vt:lpstr>
      <vt:lpstr>'Notes 13 - 29'!Print_Titles</vt:lpstr>
      <vt:lpstr>'Notes 5 - 11'!Print_Titles</vt:lpstr>
      <vt:lpstr>'Stmnt of comp inc'!Print_Titles</vt:lpstr>
      <vt:lpstr>'Stmt of cash flows'!Print_Titles</vt:lpstr>
      <vt:lpstr>'Stmt of changes in equity'!Print_Titles</vt:lpstr>
    </vt:vector>
  </TitlesOfParts>
  <Company>PricewaterhouseCoopers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kolaleye</dc:creator>
  <cp:lastModifiedBy>Kamil Olatumbi Bello</cp:lastModifiedBy>
  <cp:lastPrinted>2016-04-15T11:59:07Z</cp:lastPrinted>
  <dcterms:created xsi:type="dcterms:W3CDTF">2011-08-30T14:08:27Z</dcterms:created>
  <dcterms:modified xsi:type="dcterms:W3CDTF">2016-04-15T12:17:42Z</dcterms:modified>
</cp:coreProperties>
</file>